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nermod_Africa/"/>
    </mc:Choice>
  </mc:AlternateContent>
  <xr:revisionPtr revIDLastSave="0" documentId="8_{F03C410C-C15D-2949-ADC4-814AD6B788A7}" xr6:coauthVersionLast="47" xr6:coauthVersionMax="47" xr10:uidLastSave="{00000000-0000-0000-0000-000000000000}"/>
  <bookViews>
    <workbookView xWindow="0" yWindow="600" windowWidth="28800" windowHeight="15600" tabRatio="828"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countries_study!$A$103</definedName>
    <definedName name="_xlchart.v5.1" hidden="1">countries_study!$A$104:$A$163</definedName>
    <definedName name="_xlchart.v5.10" hidden="1">countries_study!$A$174</definedName>
    <definedName name="_xlchart.v5.11" hidden="1">countries_study!$A$175:$A$198</definedName>
    <definedName name="_xlchart.v5.12" hidden="1">countries_study!$B$174</definedName>
    <definedName name="_xlchart.v5.13" hidden="1">countries_study!$B$175:$B$198</definedName>
    <definedName name="_xlchart.v5.2" hidden="1">countries_study!$B$103</definedName>
    <definedName name="_xlchart.v5.3" hidden="1">countries_study!$B$104:$B$163</definedName>
    <definedName name="_xlchart.v5.4" hidden="1">countries_study!$C$103</definedName>
    <definedName name="_xlchart.v5.5" hidden="1">countries_study!$C$104:$C$163</definedName>
    <definedName name="_xlchart.v5.6" hidden="1">countries_study!$A$22</definedName>
    <definedName name="_xlchart.v5.7" hidden="1">countries_study!$A$23:$A$79</definedName>
    <definedName name="_xlchart.v5.8" hidden="1">countries_study!$B$22</definedName>
    <definedName name="_xlchart.v5.9" hidden="1">countries_study!$B$23:$B$79</definedName>
    <definedName name="_xleta.VLOOKUP" hidden="1" xlm="1">#NAME?</definedName>
    <definedName name="_xleta.XLOOKUP"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51" i="19" l="1"/>
  <c r="C1152" i="19"/>
  <c r="C1153" i="19"/>
  <c r="C1154" i="19"/>
  <c r="C1155" i="19"/>
  <c r="C1156" i="19"/>
  <c r="C1157" i="19"/>
  <c r="C1158" i="19"/>
  <c r="C1159" i="19"/>
  <c r="C1160" i="19"/>
  <c r="C1161" i="19"/>
  <c r="C1162" i="19"/>
  <c r="C1163" i="19"/>
  <c r="C1164" i="19"/>
  <c r="C1165" i="19"/>
  <c r="C1166" i="19"/>
  <c r="C1167" i="19"/>
  <c r="C1168" i="19"/>
  <c r="C1169" i="19"/>
  <c r="C1170" i="19"/>
  <c r="C1171" i="19"/>
  <c r="C1172" i="19"/>
  <c r="C1173" i="19"/>
  <c r="C1174" i="19"/>
  <c r="C1175" i="19"/>
  <c r="C1176" i="19"/>
  <c r="C1177" i="19"/>
  <c r="C1178" i="19"/>
  <c r="C1179" i="19"/>
  <c r="C1180" i="19"/>
  <c r="C1181" i="19"/>
  <c r="C1182" i="19"/>
  <c r="C1183" i="19"/>
  <c r="C1184" i="19"/>
  <c r="C1185" i="19"/>
  <c r="C1186" i="19"/>
  <c r="C1187" i="19"/>
  <c r="C1188" i="19"/>
  <c r="C1189" i="19"/>
  <c r="C1190" i="19"/>
  <c r="C1191" i="19"/>
  <c r="C1192" i="19"/>
  <c r="C1193" i="19"/>
  <c r="C1194" i="19"/>
  <c r="C1195" i="19"/>
  <c r="C1196" i="19"/>
  <c r="C1197" i="19"/>
  <c r="C1198" i="19"/>
  <c r="C1199" i="19"/>
  <c r="C1200" i="19"/>
  <c r="C1201" i="19"/>
  <c r="C1202" i="19"/>
  <c r="C1203" i="19"/>
  <c r="C1204" i="19"/>
  <c r="C1205" i="19"/>
  <c r="C1206" i="19"/>
  <c r="C1207" i="19"/>
  <c r="C1208" i="19"/>
  <c r="C1209" i="19"/>
  <c r="C1210" i="19"/>
  <c r="C1211" i="19"/>
  <c r="C1212" i="19"/>
  <c r="C1213" i="19"/>
  <c r="C1214" i="19"/>
  <c r="C1215" i="19"/>
  <c r="C1216" i="19"/>
  <c r="C1217" i="19"/>
  <c r="C1218" i="19"/>
  <c r="C1219" i="19"/>
  <c r="C1220" i="19"/>
  <c r="C1221" i="19"/>
  <c r="C1222" i="19"/>
  <c r="C1223" i="19"/>
  <c r="C1224" i="19"/>
  <c r="C1225" i="19"/>
  <c r="C1226" i="19"/>
  <c r="C1227" i="19"/>
  <c r="C1228" i="19"/>
  <c r="C1229" i="19"/>
  <c r="C1230" i="19"/>
  <c r="C1231" i="19"/>
  <c r="C1232" i="19"/>
  <c r="C1233" i="19"/>
  <c r="C1234" i="19"/>
  <c r="C1235" i="19"/>
  <c r="C1236" i="19"/>
  <c r="C1237" i="19"/>
  <c r="C1238" i="19"/>
  <c r="C1239" i="19"/>
  <c r="C1240" i="19"/>
  <c r="C1241" i="19"/>
  <c r="C1242" i="19"/>
  <c r="C1243" i="19"/>
  <c r="C1244" i="19"/>
  <c r="C1245" i="19"/>
  <c r="C1246" i="19"/>
  <c r="C1247" i="19"/>
  <c r="C1248" i="19"/>
  <c r="C1249" i="19"/>
  <c r="C1250" i="19"/>
  <c r="C1251" i="19"/>
  <c r="C1252" i="19"/>
  <c r="C1253" i="19"/>
  <c r="C1254" i="19"/>
  <c r="C1255" i="19"/>
  <c r="C1256" i="19"/>
  <c r="C1257" i="19"/>
  <c r="C1258" i="19"/>
  <c r="C1259" i="19"/>
  <c r="C1260" i="19"/>
  <c r="C1261" i="19"/>
  <c r="C1262" i="19"/>
  <c r="C1263" i="19"/>
  <c r="C1264" i="19"/>
  <c r="C1265" i="19"/>
  <c r="C1266" i="19"/>
  <c r="C1267" i="19"/>
  <c r="C1268" i="19"/>
  <c r="C1269" i="19"/>
  <c r="C1270" i="19"/>
  <c r="C1271" i="19"/>
  <c r="C1272" i="19"/>
  <c r="C1273" i="19"/>
  <c r="C1274" i="19"/>
  <c r="C1275" i="19"/>
  <c r="C1276" i="19"/>
  <c r="C1277" i="19"/>
  <c r="C1278" i="19"/>
  <c r="C1279" i="19"/>
  <c r="C1280" i="19"/>
  <c r="C1281" i="19"/>
  <c r="C1282" i="19"/>
  <c r="C1283" i="19"/>
  <c r="C1284" i="19"/>
  <c r="C1285" i="19"/>
  <c r="C1286" i="19"/>
  <c r="C1287" i="19"/>
  <c r="C1288" i="19"/>
  <c r="C1289" i="19"/>
  <c r="C1290" i="19"/>
  <c r="C1291" i="19"/>
  <c r="C1292" i="19"/>
  <c r="C1293" i="19"/>
  <c r="C1294" i="19"/>
  <c r="C1295" i="19"/>
  <c r="C1296" i="19"/>
  <c r="C1297" i="19"/>
  <c r="C1298" i="19"/>
  <c r="C1299" i="19"/>
  <c r="C1300" i="19"/>
  <c r="C1301" i="19"/>
  <c r="C1302" i="19"/>
  <c r="C1303" i="19"/>
  <c r="C1304" i="19"/>
  <c r="C1305" i="19"/>
  <c r="C1306" i="19"/>
  <c r="C1307" i="19"/>
  <c r="C1308" i="19"/>
  <c r="C1309" i="19"/>
  <c r="C1310" i="19"/>
  <c r="C1311" i="19"/>
  <c r="C1312" i="19"/>
  <c r="C1313" i="19"/>
  <c r="C1314" i="19"/>
  <c r="C1315" i="19"/>
  <c r="C1316" i="19"/>
  <c r="C1317" i="19"/>
  <c r="C1318" i="19"/>
  <c r="C1319" i="19"/>
  <c r="C1320" i="19"/>
  <c r="C1321" i="19"/>
  <c r="C1322" i="19"/>
  <c r="C1323" i="19"/>
  <c r="C1324" i="19"/>
  <c r="C1325" i="19"/>
  <c r="C1326" i="19"/>
  <c r="C1327" i="19"/>
  <c r="C1328" i="19"/>
  <c r="C1329" i="19"/>
  <c r="C1330" i="19"/>
  <c r="C1331" i="19"/>
  <c r="C1332" i="19"/>
  <c r="C1333" i="19"/>
  <c r="C1334" i="19"/>
  <c r="C1335" i="19"/>
  <c r="C1336" i="19"/>
  <c r="C1337" i="19"/>
  <c r="C1338" i="19"/>
  <c r="C1339" i="19"/>
  <c r="C1340" i="19"/>
  <c r="C1341" i="19"/>
  <c r="C1342" i="19"/>
  <c r="C1343" i="19"/>
  <c r="C1344" i="19"/>
  <c r="C1345" i="19"/>
  <c r="C1346" i="19"/>
  <c r="C1347" i="19"/>
  <c r="C1348" i="19"/>
  <c r="C1349" i="19"/>
  <c r="C1350" i="19"/>
  <c r="C1351" i="19"/>
  <c r="C1352" i="19"/>
  <c r="C1353" i="19"/>
  <c r="C1354" i="19"/>
  <c r="C1355" i="19"/>
  <c r="C1356" i="19"/>
  <c r="C1357" i="19"/>
  <c r="C1358" i="19"/>
  <c r="C1359" i="19"/>
  <c r="C1360" i="19"/>
  <c r="C1361" i="19"/>
  <c r="C1362" i="19"/>
  <c r="C1363" i="19"/>
  <c r="C1364" i="19"/>
  <c r="C1365" i="19"/>
  <c r="C1366" i="19"/>
  <c r="C1367" i="19"/>
  <c r="C1368" i="19"/>
  <c r="C1369" i="19"/>
  <c r="C1370" i="19"/>
  <c r="C1371" i="19"/>
  <c r="C1372" i="19"/>
  <c r="C1373" i="19"/>
  <c r="C1374" i="19"/>
  <c r="C1375" i="19"/>
  <c r="C1376" i="19"/>
  <c r="C1377" i="19"/>
  <c r="C1378" i="19"/>
  <c r="C1379" i="19"/>
  <c r="C1380" i="19"/>
  <c r="C1381" i="19"/>
  <c r="C1382" i="19"/>
  <c r="C1383" i="19"/>
  <c r="C1384" i="19"/>
  <c r="C1385" i="19"/>
  <c r="C1386" i="19"/>
  <c r="C1387" i="19"/>
  <c r="C1388" i="19"/>
  <c r="C1389" i="19"/>
  <c r="C1390" i="19"/>
  <c r="C1391" i="19"/>
  <c r="C1392" i="19"/>
  <c r="C1393" i="19"/>
  <c r="C1394" i="19"/>
  <c r="C1395" i="19"/>
  <c r="C1396" i="19"/>
  <c r="C1397" i="19"/>
  <c r="C1398" i="19"/>
  <c r="C1399" i="19"/>
  <c r="C1400" i="19"/>
  <c r="C1401" i="19"/>
  <c r="C1402" i="19"/>
  <c r="C1403" i="19"/>
  <c r="C1404" i="19"/>
  <c r="C1405" i="19"/>
  <c r="C1406" i="19"/>
  <c r="C1407" i="19"/>
  <c r="C1408" i="19"/>
  <c r="C1409" i="19"/>
  <c r="C1410" i="19"/>
  <c r="C1411" i="19"/>
  <c r="C1412" i="19"/>
  <c r="C1413" i="19"/>
  <c r="C1414" i="19"/>
  <c r="C1415" i="19"/>
  <c r="C1416" i="19"/>
  <c r="C1417" i="19"/>
  <c r="C1418" i="19"/>
  <c r="C1419" i="19"/>
  <c r="C1420" i="19"/>
  <c r="C1421" i="19"/>
  <c r="C1422" i="19"/>
  <c r="C1423" i="19"/>
  <c r="C1424" i="19"/>
  <c r="C1425" i="19"/>
  <c r="C1426" i="19"/>
  <c r="C1427" i="19"/>
  <c r="C1428" i="19"/>
  <c r="C1429" i="19"/>
  <c r="C1430" i="19"/>
  <c r="C1431" i="19"/>
  <c r="C1432" i="19"/>
  <c r="C1433" i="19"/>
  <c r="C1434" i="19"/>
  <c r="C1435" i="19"/>
  <c r="C1436" i="19"/>
  <c r="C1437" i="19"/>
  <c r="C1438" i="19"/>
  <c r="C1439" i="19"/>
  <c r="C1440" i="19"/>
  <c r="C1441" i="19"/>
  <c r="C1442" i="19"/>
  <c r="C1443" i="19"/>
  <c r="C1444" i="19"/>
  <c r="C1445" i="19"/>
  <c r="C1446" i="19"/>
  <c r="C1447" i="19"/>
  <c r="C1448" i="19"/>
  <c r="C1449" i="19"/>
  <c r="C1450" i="19"/>
  <c r="C1451" i="19"/>
  <c r="C1452" i="19"/>
  <c r="C1453" i="19"/>
  <c r="C1454" i="19"/>
  <c r="C1455" i="19"/>
  <c r="C1456" i="19"/>
  <c r="C1457" i="19"/>
  <c r="C1458" i="19"/>
  <c r="C1459" i="19"/>
  <c r="C1460" i="19"/>
  <c r="C1461" i="19"/>
  <c r="C1462" i="19"/>
  <c r="C1463" i="19"/>
  <c r="C1464" i="19"/>
  <c r="C1465" i="19"/>
  <c r="C1466" i="19"/>
  <c r="C1467" i="19"/>
  <c r="C1468" i="19"/>
  <c r="C1469" i="19"/>
  <c r="C1470" i="19"/>
  <c r="C1471" i="19"/>
  <c r="C1472" i="19"/>
  <c r="C1473" i="19"/>
  <c r="C1474" i="19"/>
  <c r="C1475" i="19"/>
  <c r="C1476" i="19"/>
  <c r="C1477" i="19"/>
  <c r="C1478" i="19"/>
  <c r="C1479" i="19"/>
  <c r="C1480" i="19"/>
  <c r="C1481" i="19"/>
  <c r="C1482" i="19"/>
  <c r="C1483" i="19"/>
  <c r="C1484" i="19"/>
  <c r="C1485" i="19"/>
  <c r="C1486" i="19"/>
  <c r="C1487" i="19"/>
  <c r="C1488" i="19"/>
  <c r="C1489" i="19"/>
  <c r="C1490" i="19"/>
  <c r="C1491" i="19"/>
  <c r="C1492" i="19"/>
  <c r="C1493" i="19"/>
  <c r="C1494" i="19"/>
  <c r="C1495" i="19"/>
  <c r="C1496" i="19"/>
  <c r="C1497" i="19"/>
  <c r="C1498" i="19"/>
  <c r="C1499" i="19"/>
  <c r="C1500" i="19"/>
  <c r="C1501" i="19"/>
  <c r="C1502" i="19"/>
  <c r="C1503" i="19"/>
  <c r="C1504" i="19"/>
  <c r="C1505" i="19"/>
  <c r="C1506" i="19"/>
  <c r="C1507" i="19"/>
  <c r="C1508" i="19"/>
  <c r="C1509" i="19"/>
  <c r="C1510" i="19"/>
  <c r="C1511" i="19"/>
  <c r="C1512" i="19"/>
  <c r="C1513" i="19"/>
  <c r="C1514" i="19"/>
  <c r="C1515" i="19"/>
  <c r="C1516" i="19"/>
  <c r="C1517" i="19"/>
  <c r="C1518" i="19"/>
  <c r="C1519" i="19"/>
  <c r="C1520" i="19"/>
  <c r="C1521" i="19"/>
  <c r="C1522" i="19"/>
  <c r="C1523" i="19"/>
  <c r="C1524" i="19"/>
  <c r="C1525" i="19"/>
  <c r="C1526" i="19"/>
  <c r="C1527" i="19"/>
  <c r="C1528" i="19"/>
  <c r="C1529" i="19"/>
  <c r="C1530" i="19"/>
  <c r="C1531" i="19"/>
  <c r="C1532" i="19"/>
  <c r="C1533" i="19"/>
  <c r="C1534" i="19"/>
  <c r="C1535" i="19"/>
  <c r="C1536" i="19"/>
  <c r="C1537" i="19"/>
  <c r="C1538" i="19"/>
  <c r="C1539" i="19"/>
  <c r="C1540" i="19"/>
  <c r="C1541" i="19"/>
  <c r="C1542" i="19"/>
  <c r="C1543" i="19"/>
  <c r="C1544" i="19"/>
  <c r="C1545" i="19"/>
  <c r="C1546" i="19"/>
  <c r="C1547" i="19"/>
  <c r="C1548" i="19"/>
  <c r="C1549" i="19"/>
  <c r="C1550" i="19"/>
  <c r="C1551" i="19"/>
  <c r="C1552" i="19"/>
  <c r="C1553" i="19"/>
  <c r="C1554" i="19"/>
  <c r="C1555" i="19"/>
  <c r="C1556" i="19"/>
  <c r="C1557" i="19"/>
  <c r="C1558" i="19"/>
  <c r="C1559" i="19"/>
  <c r="C1560" i="19"/>
  <c r="C1561" i="19"/>
  <c r="C1562" i="19"/>
  <c r="C1563" i="19"/>
  <c r="C1564" i="19"/>
  <c r="C1565" i="19"/>
  <c r="C1566" i="19"/>
  <c r="C1567" i="19"/>
  <c r="C1568" i="19"/>
  <c r="C1569" i="19"/>
  <c r="C1570" i="19"/>
  <c r="C1571" i="19"/>
  <c r="C1572" i="19"/>
  <c r="C1573" i="19"/>
  <c r="C1574" i="19"/>
  <c r="C1575" i="19"/>
  <c r="C1576" i="19"/>
  <c r="C1577" i="19"/>
  <c r="C1578" i="19"/>
  <c r="C1579" i="19"/>
  <c r="C1580" i="19"/>
  <c r="C1581" i="19"/>
  <c r="C1582" i="19"/>
  <c r="C1583" i="19"/>
  <c r="C1584" i="19"/>
  <c r="C1585" i="19"/>
  <c r="C1586" i="19"/>
  <c r="C1587" i="19"/>
  <c r="C1588" i="19"/>
  <c r="C1589" i="19"/>
  <c r="C1590" i="19"/>
  <c r="C1591" i="19"/>
  <c r="C1592" i="19"/>
  <c r="C1593" i="19"/>
  <c r="C1594" i="19"/>
  <c r="C1595" i="19"/>
  <c r="C1596" i="19"/>
  <c r="C1597" i="19"/>
  <c r="C1598" i="19"/>
  <c r="C1599" i="19"/>
  <c r="C1600" i="19"/>
  <c r="C1601" i="19"/>
  <c r="C1602" i="19"/>
  <c r="C1603" i="19"/>
  <c r="C1604" i="19"/>
  <c r="C1605" i="19"/>
  <c r="C1606" i="19"/>
  <c r="C1607" i="19"/>
  <c r="C1608" i="19"/>
  <c r="C1609" i="19"/>
  <c r="C1610" i="19"/>
  <c r="C1611" i="19"/>
  <c r="C1612" i="19"/>
  <c r="C1613" i="19"/>
  <c r="C1614" i="19"/>
  <c r="C1615" i="19"/>
  <c r="C1616" i="19"/>
  <c r="C1617" i="19"/>
  <c r="C1618" i="19"/>
  <c r="C1619" i="19"/>
  <c r="C1620" i="19"/>
  <c r="C1621" i="19"/>
  <c r="C1622" i="19"/>
  <c r="C1623" i="19"/>
  <c r="C1624" i="19"/>
  <c r="C1625" i="19"/>
  <c r="C1626" i="19"/>
  <c r="C1627" i="19"/>
  <c r="C1628" i="19"/>
  <c r="C1629" i="19"/>
  <c r="C1630" i="19"/>
  <c r="C1631" i="19"/>
  <c r="C1632" i="19"/>
  <c r="C1633" i="19"/>
  <c r="C1634" i="19"/>
  <c r="C1635" i="19"/>
  <c r="C1636" i="19"/>
  <c r="C1637" i="19"/>
  <c r="C1638" i="19"/>
  <c r="C1639" i="19"/>
  <c r="C1640" i="19"/>
  <c r="C1641" i="19"/>
  <c r="C1642" i="19"/>
  <c r="C1643" i="19"/>
  <c r="C1644" i="19"/>
  <c r="C1645" i="19"/>
  <c r="C1646" i="19"/>
  <c r="C1647" i="19"/>
  <c r="C1648" i="19"/>
  <c r="C1649" i="19"/>
  <c r="C1650" i="19"/>
  <c r="C1651" i="19"/>
  <c r="C1652" i="19"/>
  <c r="C1653" i="19"/>
  <c r="C1654" i="19"/>
  <c r="C1655" i="19"/>
  <c r="C1656" i="19"/>
  <c r="C1657" i="19"/>
  <c r="C1658" i="19"/>
  <c r="C1659" i="19"/>
  <c r="C1660" i="19"/>
  <c r="C1661" i="19"/>
  <c r="C1662" i="19"/>
  <c r="C1663" i="19"/>
  <c r="C1664" i="19"/>
  <c r="C1665" i="19"/>
  <c r="C1666" i="19"/>
  <c r="C1667" i="19"/>
  <c r="C1668" i="19"/>
  <c r="C1669" i="19"/>
  <c r="C1670" i="19"/>
  <c r="C1671" i="19"/>
  <c r="C1672" i="19"/>
  <c r="C1673" i="19"/>
  <c r="C1674" i="19"/>
  <c r="C1675" i="19"/>
  <c r="C1676" i="19"/>
  <c r="C1677" i="19"/>
  <c r="C1678" i="19"/>
  <c r="C1679" i="19"/>
  <c r="C1680" i="19"/>
  <c r="C1681" i="19"/>
  <c r="C1682" i="19"/>
  <c r="C1683" i="19"/>
  <c r="C1684" i="19"/>
  <c r="C1685" i="19"/>
  <c r="C1686" i="19"/>
  <c r="C1687" i="19"/>
  <c r="C1688" i="19"/>
  <c r="C1689" i="19"/>
  <c r="C1690" i="19"/>
  <c r="C1691" i="19"/>
  <c r="C1692" i="19"/>
  <c r="C1693" i="19"/>
  <c r="C1694" i="19"/>
  <c r="C1695" i="19"/>
  <c r="C1696" i="19"/>
  <c r="C1697" i="19"/>
  <c r="C1698" i="19"/>
  <c r="C1699" i="19"/>
  <c r="C1700" i="19"/>
  <c r="C1701" i="19"/>
  <c r="C1702" i="19"/>
  <c r="C1703" i="19"/>
  <c r="C1704" i="19"/>
  <c r="C1705" i="19"/>
  <c r="C1706" i="19"/>
  <c r="C1707" i="19"/>
  <c r="C1708" i="19"/>
  <c r="C1709" i="19"/>
  <c r="C1710" i="19"/>
  <c r="C1711" i="19"/>
  <c r="C1712" i="19"/>
  <c r="C1713" i="19"/>
  <c r="C1714" i="19"/>
  <c r="C1715" i="19"/>
  <c r="C1716" i="19"/>
  <c r="C1717" i="19"/>
  <c r="C1718" i="19"/>
  <c r="C1719" i="19"/>
  <c r="C1720" i="19"/>
  <c r="C1721" i="19"/>
  <c r="C1722" i="19"/>
  <c r="C1723" i="19"/>
  <c r="C1724" i="19"/>
  <c r="C1725" i="19"/>
  <c r="C1726" i="19"/>
  <c r="C1727" i="19"/>
  <c r="C1728" i="19"/>
  <c r="C1729" i="19"/>
  <c r="C1730" i="19"/>
  <c r="C1731" i="19"/>
  <c r="C1732" i="19"/>
  <c r="C1733" i="19"/>
  <c r="C1734" i="19"/>
  <c r="C1735" i="19"/>
  <c r="C1736" i="19"/>
  <c r="C1737" i="19"/>
  <c r="C1738" i="19"/>
  <c r="C1739" i="19"/>
  <c r="C1740" i="19"/>
  <c r="C1741" i="19"/>
  <c r="C1742" i="19"/>
  <c r="C1743" i="19"/>
  <c r="C1744" i="19"/>
  <c r="C1745" i="19"/>
  <c r="C1746" i="19"/>
  <c r="C1747" i="19"/>
  <c r="C1748" i="19"/>
  <c r="C1749" i="19"/>
  <c r="C1750" i="19"/>
  <c r="C1751" i="19"/>
  <c r="C1752" i="19"/>
  <c r="C1753" i="19"/>
  <c r="C1754" i="19"/>
  <c r="C1755" i="19"/>
  <c r="C1756" i="19"/>
  <c r="C1757" i="19"/>
  <c r="C1758" i="19"/>
  <c r="C1759" i="19"/>
  <c r="C1760" i="19"/>
  <c r="C1761" i="19"/>
  <c r="C1762" i="19"/>
  <c r="C1763" i="19"/>
  <c r="C1764" i="19"/>
  <c r="C1765" i="19"/>
  <c r="C1766" i="19"/>
  <c r="C1767" i="19"/>
  <c r="C1768" i="19"/>
  <c r="C1769" i="19"/>
  <c r="C1770" i="19"/>
  <c r="C1771" i="19"/>
  <c r="C1772" i="19"/>
  <c r="C1773" i="19"/>
  <c r="C1774" i="19"/>
  <c r="C1775" i="19"/>
  <c r="C1776" i="19"/>
  <c r="C1777" i="19"/>
  <c r="C1778" i="19"/>
  <c r="C1779" i="19"/>
  <c r="C1780" i="19"/>
  <c r="C1781" i="19"/>
  <c r="C1782" i="19"/>
  <c r="C1783" i="19"/>
  <c r="C1784" i="19"/>
  <c r="C1785" i="19"/>
  <c r="C1786" i="19"/>
  <c r="C1787" i="19"/>
  <c r="C1788" i="19"/>
  <c r="C1789" i="19"/>
  <c r="C1790" i="19"/>
  <c r="C1791" i="19"/>
  <c r="C1792" i="19"/>
  <c r="C1793" i="19"/>
  <c r="C1794" i="19"/>
  <c r="C1795" i="19"/>
  <c r="C1796" i="19"/>
  <c r="C1797" i="19"/>
  <c r="C1798" i="19"/>
  <c r="C1799" i="19"/>
  <c r="C1800" i="19"/>
  <c r="C1801" i="19"/>
  <c r="C1802" i="19"/>
  <c r="C1803" i="19"/>
  <c r="C1804" i="19"/>
  <c r="C1805" i="19"/>
  <c r="C1806" i="19"/>
  <c r="C1807" i="19"/>
  <c r="C1808" i="19"/>
  <c r="C1809" i="19"/>
  <c r="C1810" i="19"/>
  <c r="C1811" i="19"/>
  <c r="C1812" i="19"/>
  <c r="C1813" i="19"/>
  <c r="C1814" i="19"/>
  <c r="C1815" i="19"/>
  <c r="C1816" i="19"/>
  <c r="C1817" i="19"/>
  <c r="C1818" i="19"/>
  <c r="C1819" i="19"/>
  <c r="C1820" i="19"/>
  <c r="C1821" i="19"/>
  <c r="C1822" i="19"/>
  <c r="C1823" i="19"/>
  <c r="C1824" i="19"/>
  <c r="C1825" i="19"/>
  <c r="C1826" i="19"/>
  <c r="C1827" i="19"/>
  <c r="C1828" i="19"/>
  <c r="C1829" i="19"/>
  <c r="C1830" i="19"/>
  <c r="C1831" i="19"/>
  <c r="C1832" i="19"/>
  <c r="C1833" i="19"/>
  <c r="C1834" i="19"/>
  <c r="C1835"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P57" i="17"/>
  <c r="P58" i="17"/>
  <c r="P59" i="17"/>
  <c r="P60" i="17"/>
  <c r="P61" i="17"/>
  <c r="P62" i="17"/>
  <c r="P63" i="17"/>
  <c r="P64" i="17"/>
  <c r="P65" i="17"/>
  <c r="P66" i="17"/>
  <c r="P67" i="17"/>
  <c r="P68" i="17"/>
  <c r="P69" i="17"/>
  <c r="P70" i="17"/>
  <c r="P71" i="17"/>
  <c r="P72" i="17"/>
  <c r="P73" i="17"/>
  <c r="P42" i="17"/>
  <c r="P43" i="17"/>
  <c r="P44" i="17"/>
  <c r="P45" i="17"/>
  <c r="P46" i="17"/>
  <c r="P47" i="17"/>
  <c r="P48" i="17"/>
  <c r="P49" i="17"/>
  <c r="P50" i="17"/>
  <c r="P51" i="17"/>
  <c r="P52" i="17"/>
  <c r="P53" i="17"/>
  <c r="P54" i="17"/>
  <c r="P55" i="17"/>
  <c r="P56" i="17"/>
  <c r="P26" i="17"/>
  <c r="P27" i="17"/>
  <c r="P28" i="17"/>
  <c r="P29" i="17"/>
  <c r="P30" i="17"/>
  <c r="P31" i="17"/>
  <c r="P32" i="17"/>
  <c r="P33" i="17"/>
  <c r="P34" i="17"/>
  <c r="P35" i="17"/>
  <c r="P36" i="17"/>
  <c r="P37" i="17"/>
  <c r="P38" i="17"/>
  <c r="P39" i="17"/>
  <c r="P40" i="17"/>
  <c r="P41" i="17"/>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G2" i="15"/>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C2" i="19"/>
  <c r="C739" i="19"/>
  <c r="C740" i="19"/>
  <c r="C741" i="19"/>
  <c r="C742" i="19"/>
  <c r="C743"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I139" i="14" l="1" a="1"/>
  <c r="I139" i="14" s="1"/>
  <c r="I131" i="14" l="1" a="1"/>
  <c r="I131" i="14" s="1"/>
  <c r="I140" i="14" a="1"/>
  <c r="I140" i="14" s="1"/>
  <c r="I141" i="14" a="1"/>
  <c r="I141" i="14" s="1"/>
  <c r="I142" i="14" a="1"/>
  <c r="I142" i="14" s="1"/>
  <c r="I143" i="14" a="1"/>
  <c r="I143" i="14" s="1"/>
  <c r="I144" i="14" a="1"/>
  <c r="I144" i="14" s="1"/>
  <c r="I145" i="14" a="1"/>
  <c r="I145" i="14" s="1"/>
  <c r="I146" i="14" a="1"/>
  <c r="I146" i="14" s="1"/>
  <c r="I147" i="14" a="1"/>
  <c r="I147" i="14" s="1"/>
  <c r="J140" i="14"/>
  <c r="J141" i="14"/>
  <c r="J142" i="14"/>
  <c r="J143" i="14"/>
  <c r="J144" i="14"/>
  <c r="J145" i="14"/>
  <c r="J146" i="14"/>
  <c r="J147" i="14"/>
  <c r="I118" i="14" l="1" a="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6" i="14" a="1"/>
  <c r="I107" i="14" a="1"/>
  <c r="I107" i="14" s="1"/>
  <c r="I108" i="14" a="1"/>
  <c r="I108" i="14" s="1"/>
  <c r="I109" i="14" a="1"/>
  <c r="I109" i="14" s="1"/>
  <c r="I110" i="14" a="1"/>
  <c r="I110" i="14" s="1"/>
  <c r="I111" i="14" a="1"/>
  <c r="I111" i="14" s="1"/>
  <c r="I112" i="14" a="1"/>
  <c r="I112" i="14" s="1"/>
  <c r="I113" i="14" a="1"/>
  <c r="I114" i="14" a="1"/>
  <c r="I115" i="14" a="1"/>
  <c r="I116" i="14" a="1"/>
  <c r="I117" i="14" a="1"/>
  <c r="I119" i="14" a="1"/>
  <c r="I120" i="14" a="1"/>
  <c r="I121" i="14" a="1"/>
  <c r="I122" i="14" a="1"/>
  <c r="I123" i="14" a="1"/>
  <c r="I124" i="14" a="1"/>
  <c r="I125" i="14" a="1"/>
  <c r="I126" i="14" a="1"/>
  <c r="I127" i="14" a="1"/>
  <c r="I128" i="14" a="1"/>
  <c r="I129" i="14" a="1"/>
  <c r="I130" i="14" a="1"/>
  <c r="I130" i="14" s="1"/>
  <c r="I132" i="14" a="1"/>
  <c r="I132" i="14" s="1"/>
  <c r="I133" i="14" a="1"/>
  <c r="I133" i="14" s="1"/>
  <c r="I134" i="14" a="1"/>
  <c r="I134" i="14" s="1"/>
  <c r="I135" i="14" a="1"/>
  <c r="I135" i="14" s="1"/>
  <c r="I136" i="14" a="1"/>
  <c r="I136" i="14" s="1"/>
  <c r="I137" i="14" a="1"/>
  <c r="I137" i="14" s="1"/>
  <c r="I138" i="14" a="1"/>
  <c r="I138" i="14" s="1"/>
  <c r="J133" i="14"/>
  <c r="J134" i="14"/>
  <c r="J135" i="14"/>
  <c r="J136" i="14"/>
  <c r="J137" i="14"/>
  <c r="J138" i="14"/>
  <c r="J139" i="14"/>
  <c r="J130" i="14"/>
  <c r="J131" i="14"/>
  <c r="J132" i="14"/>
  <c r="J119" i="14" l="1"/>
  <c r="J120" i="14"/>
  <c r="J121" i="14"/>
  <c r="J122" i="14"/>
  <c r="J123" i="14"/>
  <c r="J124" i="14"/>
  <c r="J125" i="14"/>
  <c r="J126" i="14"/>
  <c r="J127" i="14"/>
  <c r="J128" i="14"/>
  <c r="J129" i="14"/>
  <c r="J115" i="14"/>
  <c r="J116" i="14"/>
  <c r="J117" i="14"/>
  <c r="J118" i="14"/>
  <c r="J113" i="14"/>
  <c r="J114" i="14"/>
  <c r="J111" i="14"/>
  <c r="J112" i="14"/>
  <c r="J110" i="14"/>
  <c r="J109" i="14"/>
  <c r="J108" i="14"/>
  <c r="J107" i="14"/>
  <c r="J106" i="14"/>
  <c r="J105" i="14"/>
  <c r="J104" i="14" l="1"/>
  <c r="J103"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B49" i="3" l="1"/>
  <c r="B14" i="2"/>
  <c r="B43" i="3"/>
  <c r="B81" i="6"/>
  <c r="B17" i="2" l="1"/>
  <c r="C14" i="2" s="1"/>
  <c r="C12" i="2" l="1"/>
  <c r="C11" i="2"/>
  <c r="C10" i="2"/>
  <c r="C8" i="2"/>
  <c r="C9" i="2"/>
  <c r="C4" i="2"/>
  <c r="C3" i="2"/>
  <c r="C5" i="2"/>
  <c r="C6" i="2"/>
  <c r="C13" i="2"/>
  <c r="C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Kodjovi PLAKOO </author>
  </authors>
  <commentList>
    <comment ref="Q1" authorId="0" shapeId="0" xr:uid="{2C5CBECE-F9F8-FB46-93F4-85C0DE6B909E}">
      <text>
        <r>
          <rPr>
            <b/>
            <sz val="10"/>
            <color rgb="FF000000"/>
            <rFont val="Tahoma"/>
            <family val="2"/>
          </rPr>
          <t>Kodjovi PLAKOO :</t>
        </r>
        <r>
          <rPr>
            <sz val="10"/>
            <color rgb="FF000000"/>
            <rFont val="Tahoma"/>
            <family val="2"/>
          </rPr>
          <t xml:space="preserve">
Controlled vocabulary (1-3 tags, comma-separated, no spaces): national_planning = long-term national capacity expansion / energy system planning | regional_trade = multi-country and power-pool trade | power_system_operation = dispatch, flexibility, VRE integration, market simulation | grid_reliability = load flow, stability, network engineering | electrification_planning = geospatial least-cost access planning | minigrid_hybrid_design = site-level hybrid and mini-grid sizing | project_prefeasibility = techno-economic assessment of a single project | resource_assessment = solar/wind/hydro resource and time series | demand_forecasting = demand projection, econometrics, load profiles | buildings_thermal = building and thermal system simulation | nexus_water_land = CLEWs, water, land, hydrology | emissions_air_quality = GHG and pollutant inventories, LCA | geospatial_analysis = general-purpose GIS platform | system_dynamics_abm = system dynamics and agent-based modelling. Generic platforms (Microsoft Excel, AIMMS) and unidentified tools keep their original label - no vocabulary term fits them.</t>
        </r>
      </text>
    </comment>
    <comment ref="R1" authorId="0" shapeId="0" xr:uid="{3D7E4729-4711-E44B-9EA9-8B591A8BA75C}">
      <text>
        <r>
          <rPr>
            <b/>
            <sz val="10"/>
            <color rgb="FF000000"/>
            <rFont val="Tahoma"/>
            <family val="2"/>
          </rPr>
          <t>Values: no / partial / yes - same vocabulary as the clean_cooking column in studies.csv. yes = cooking fuels, stoves or household energy are handled explicitly and documented as such by the developer; partial = only representable through generic end-use / demand technologies, with no dedicated cooking or household-fuel module; no = out of documented scope.</t>
        </r>
      </text>
    </comment>
    <comment ref="S1" authorId="0" shapeId="0" xr:uid="{962DE954-B9D0-2041-B335-F3ED1172E6A8}">
      <text>
        <r>
          <rPr>
            <b/>
            <sz val="10"/>
            <color rgb="FF000000"/>
            <rFont val="Tahoma"/>
            <family val="2"/>
          </rPr>
          <t>Kodjovi PLAKOO :</t>
        </r>
        <r>
          <rPr>
            <sz val="10"/>
            <color rgb="FF000000"/>
            <rFont val="Tahoma"/>
            <family val="2"/>
          </rPr>
          <t xml:space="preserve">
Definition used in this column: ability to represent FINANCING structures - debt/equity split, cost of capital/WACC, loan terms, tariffs and subsidies, cash-flow and IRR/payback for an investor. This is NOT the same as economic or cost modelling (investment costs, NPV of system cost, least-cost optimisation), which nearly every tool here does. Values: no / basic / yes.</t>
        </r>
      </text>
    </comment>
    <comment ref="H2" authorId="0" shapeId="0" xr:uid="{4031B22C-2C2E-AA47-89E2-DF05D5BE324D}">
      <text>
        <r>
          <rPr>
            <b/>
            <sz val="10"/>
            <color rgb="FF000000"/>
            <rFont val="Tahoma"/>
            <family val="2"/>
          </rPr>
          <t>Kodjovi PLAKOO :</t>
        </r>
        <r>
          <rPr>
            <sz val="10"/>
            <color rgb="FF000000"/>
            <rFont val="Tahoma"/>
            <family val="2"/>
          </rPr>
          <t xml:space="preserve">
</t>
        </r>
        <r>
          <rPr>
            <sz val="10"/>
            <color rgb="FF000000"/>
            <rFont val="Tahoma"/>
            <family val="2"/>
          </rPr>
          <t>Free of charge to governments, NGOs and academic users in low- and middle-income countries and SIDS (146 countries), and to students worldwide. Source: SEI, https://www.sei.org/features/leap-energy-climate-air-pollution-publications-database/</t>
        </r>
      </text>
    </comment>
    <comment ref="I2" authorId="0" shapeId="0" xr:uid="{2BD9B8D7-9399-874F-B4CB-B136283735F5}">
      <text>
        <r>
          <rPr>
            <b/>
            <sz val="10"/>
            <color rgb="FF000000"/>
            <rFont val="Tahoma"/>
            <family val="2"/>
          </rPr>
          <t>Kodjovi PLAKOO :</t>
        </r>
        <r>
          <rPr>
            <sz val="10"/>
            <color rgb="FF000000"/>
            <rFont val="Tahoma"/>
            <family val="2"/>
          </rPr>
          <t xml:space="preserve">
SEI states most users need about one week of training before using LEAP effectively. Source: SEI/weADAPT LEAP profile, https://weadapt.org/knowledge-base/sei-urban-toolbox-for-liveable-cities/low-emissions-analysis-platform-leap-2/</t>
        </r>
      </text>
    </comment>
    <comment ref="K2" authorId="0" shapeId="0" xr:uid="{8BBE6849-001B-F04E-BAAB-49D8C88B1846}">
      <text>
        <r>
          <rPr>
            <b/>
            <sz val="10"/>
            <color rgb="FF000000"/>
            <rFont val="Tahoma"/>
            <family val="2"/>
          </rPr>
          <t>Kodjovi PLAKOO :</t>
        </r>
        <r>
          <rPr>
            <sz val="10"/>
            <color rgb="FF000000"/>
            <rFont val="Tahoma"/>
            <family val="2"/>
          </rPr>
          <t xml:space="preserve">
</t>
        </r>
        <r>
          <rPr>
            <sz val="10"/>
            <color rgb="FF000000"/>
            <rFont val="Tahoma"/>
            <family val="2"/>
          </rPr>
          <t>SEI and regional partner organisations run regular LEAP training workshops; free tutorials on the LEAP website and YouTube channel. Source: SEI, https://www.sei.org/features/new-era-of-leap-energy-modelling/</t>
        </r>
      </text>
    </comment>
    <comment ref="L2" authorId="0" shapeId="0" xr:uid="{97995B7E-B9C1-934C-8A76-459104F00A0A}">
      <text>
        <r>
          <rPr>
            <b/>
            <sz val="10"/>
            <color rgb="FF000000"/>
            <rFont val="Tahoma"/>
            <family val="2"/>
          </rPr>
          <t>Kodjovi PLAKOO :</t>
        </r>
        <r>
          <rPr>
            <sz val="10"/>
            <color rgb="FF000000"/>
            <rFont val="Tahoma"/>
            <family val="2"/>
          </rPr>
          <t xml:space="preserve">
LEAP community forum, LinkedIn group and YouTube channel maintained by SEI. Source: SEI, https://www.sei.org/features/new-era-of-leap-energy-modelling/</t>
        </r>
      </text>
    </comment>
    <comment ref="N2" authorId="0" shapeId="0" xr:uid="{E86EBB59-06CA-F34C-BC23-44F5FB6AA7BF}">
      <text>
        <r>
          <rPr>
            <b/>
            <sz val="10"/>
            <color rgb="FF000000"/>
            <rFont val="Tahoma"/>
            <family val="2"/>
          </rPr>
          <t>Kodjovi PLAKOO :</t>
        </r>
        <r>
          <rPr>
            <sz val="10"/>
            <color rgb="FF000000"/>
            <rFont val="Tahoma"/>
            <family val="2"/>
          </rPr>
          <t xml:space="preserve">
</t>
        </r>
        <r>
          <rPr>
            <sz val="10"/>
            <color rgb="FF000000"/>
            <rFont val="Tahoma"/>
            <family val="2"/>
          </rPr>
          <t>Support provided by SEI as developer, alongside regional partner organisations. Source: SEI LEAP tool page, https://www.sei.org/tools/leap-low-emissions-analysis-platform/</t>
        </r>
      </text>
    </comment>
    <comment ref="R2" authorId="0" shapeId="0" xr:uid="{DF18E612-C9E7-AF48-9781-A04092BED1E8}">
      <text>
        <r>
          <rPr>
            <b/>
            <sz val="10"/>
            <color rgb="FF000000"/>
            <rFont val="Tahoma"/>
            <family val="2"/>
          </rPr>
          <t>Kodjovi PLAKOO :</t>
        </r>
        <r>
          <rPr>
            <sz val="10"/>
            <color rgb="FF000000"/>
            <rFont val="Tahoma"/>
            <family val="2"/>
          </rPr>
          <t xml:space="preserve">
</t>
        </r>
        <r>
          <rPr>
            <sz val="10"/>
            <color rgb="FF000000"/>
            <rFont val="Tahoma"/>
            <family val="2"/>
          </rPr>
          <t>LEAP includes methods for modelling household biomass energy demand and supply; SEI applies it to household energy and clean cooking transitions. Source: SEI presentation to UNESCAP, https://www.unescap.org/sites/default/d8files/event-documents/New%20Developments%20with%20LEAP_The%20Low%20Emissions%20Analysis%20Platform%20-%20Charles%20Heaps%20SEI.pdf</t>
        </r>
      </text>
    </comment>
    <comment ref="S2" authorId="0" shapeId="0" xr:uid="{64C67812-C37B-CD4E-82A0-4CAE66988A92}">
      <text>
        <r>
          <rPr>
            <b/>
            <sz val="10"/>
            <color rgb="FF000000"/>
            <rFont val="Tahoma"/>
            <family val="2"/>
          </rPr>
          <t>Corrected: LEAP performs cost-benefit and social-cost analysis of scenarios (economic modelling), but does not represent financing structures such as debt/equity, loan terms or tariffs. Source of scope: https://www.sei.org/tools/leap-low-emissions-analysis-platform/</t>
        </r>
      </text>
    </comment>
    <comment ref="T2" authorId="0" shapeId="0" xr:uid="{298F8350-848E-5040-9713-935EA15FE6E3}">
      <text>
        <r>
          <rPr>
            <b/>
            <sz val="10"/>
            <color rgb="FF000000"/>
            <rFont val="Tahoma"/>
            <family val="2"/>
          </rPr>
          <t>Kodjovi PLAKOO :</t>
        </r>
        <r>
          <rPr>
            <sz val="10"/>
            <color rgb="FF000000"/>
            <rFont val="Tahoma"/>
            <family val="2"/>
          </rPr>
          <t xml:space="preserve">
</t>
        </r>
        <r>
          <rPr>
            <sz val="10"/>
            <color rgb="FF000000"/>
            <rFont val="Tahoma"/>
            <family val="2"/>
          </rPr>
          <t>Source: SEI LEAP pages, https://www.sei.org/tools/leap-low-emissions-analysis-platform/ and https://www.sei.org/features/leap-energy-climate-air-pollution-publications-database/</t>
        </r>
      </text>
    </comment>
    <comment ref="U2" authorId="0" shapeId="0" xr:uid="{70500C9F-B8BA-A94D-9432-BD32487FDB29}">
      <text>
        <r>
          <rPr>
            <b/>
            <sz val="10"/>
            <color rgb="FF000000"/>
            <rFont val="Tahoma"/>
            <family val="2"/>
          </rPr>
          <t>Kodjovi PLAKOO :</t>
        </r>
        <r>
          <rPr>
            <sz val="10"/>
            <color rgb="FF000000"/>
            <rFont val="Tahoma"/>
            <family val="2"/>
          </rPr>
          <t xml:space="preserve">
</t>
        </r>
        <r>
          <rPr>
            <sz val="10"/>
            <color rgb="FF000000"/>
            <rFont val="Tahoma"/>
            <family val="2"/>
          </rPr>
          <t>Weaknesses as stated by the developer: 'it remains a relatively complex tool... most users will typically need training for about one week', and 'limited access to the required hardware and software, as well as the cost of accessing LEAP may be potential barriers'. Source: SEI/weADAPT LEAP profile, https://weadapt.org/knowledge-base/sei-urban-toolbox-for-liveable-cities/low-emissions-analysis-platform-leap-2/</t>
        </r>
      </text>
    </comment>
    <comment ref="V2" authorId="0" shapeId="0" xr:uid="{B80E55D4-A990-FE40-8A78-C65B1504B58D}">
      <text>
        <r>
          <rPr>
            <b/>
            <sz val="10"/>
            <color rgb="FF000000"/>
            <rFont val="Tahoma"/>
            <family val="2"/>
          </rPr>
          <t>Kodjovi PLAKOO :</t>
        </r>
        <r>
          <rPr>
            <sz val="10"/>
            <color rgb="FF000000"/>
            <rFont val="Tahoma"/>
            <family val="2"/>
          </rPr>
          <t xml:space="preserve">
</t>
        </r>
        <r>
          <rPr>
            <sz val="10"/>
            <color rgb="FF000000"/>
            <rFont val="Tahoma"/>
            <family val="2"/>
          </rPr>
          <t>Source: SEI LEAP tool page, https://www.sei.org/tools/leap-low-emissions-analysis-platform/</t>
        </r>
      </text>
    </comment>
    <comment ref="W2" authorId="0" shapeId="0" xr:uid="{86B1F020-0CB6-E246-80E3-3A13C8303202}">
      <text>
        <r>
          <rPr>
            <b/>
            <sz val="10"/>
            <color rgb="FF000000"/>
            <rFont val="Tahoma"/>
            <family val="2"/>
          </rPr>
          <t>Kodjovi PLAKOO :</t>
        </r>
        <r>
          <rPr>
            <sz val="10"/>
            <color rgb="FF000000"/>
            <rFont val="Tahoma"/>
            <family val="2"/>
          </rPr>
          <t xml:space="preserve">
</t>
        </r>
        <r>
          <rPr>
            <sz val="10"/>
            <color rgb="FF000000"/>
            <rFont val="Tahoma"/>
            <family val="2"/>
          </rPr>
          <t>NEMO is SEI's optimisation engine embedded in LEAP; LEAP national scenarios are combined with IIASA GAINS scenarios (SEI presentation to UNESCAP). OSeMOSYS and OnSSET pairings are observed in this inventory - see co-occurrence by study_id in the study_tools sheet.</t>
        </r>
      </text>
    </comment>
    <comment ref="X2" authorId="0" shapeId="0" xr:uid="{1CC8C1A5-4044-4F44-B247-5C01E0EE67A4}">
      <text>
        <r>
          <rPr>
            <b/>
            <sz val="10"/>
            <color rgb="FF000000"/>
            <rFont val="Tahoma"/>
            <family val="2"/>
          </rPr>
          <t>Kodjovi PLAKOO :</t>
        </r>
        <r>
          <rPr>
            <sz val="10"/>
            <color rgb="FF000000"/>
            <rFont val="Tahoma"/>
            <family val="2"/>
          </rPr>
          <t xml:space="preserve">
LEAP runs standalone; its optimisation engine NEMO is open source. Source: https://www.sei.org/tools/leap-low-emissions-analysis-platform/</t>
        </r>
      </text>
    </comment>
    <comment ref="N3" authorId="0" shapeId="0" xr:uid="{335A62E8-7282-D44C-8A0D-418171AE0620}">
      <text>
        <r>
          <rPr>
            <b/>
            <sz val="10"/>
            <color rgb="FF000000"/>
            <rFont val="Tahoma"/>
            <family val="2"/>
          </rPr>
          <t>Kodjovi PLAKOO :</t>
        </r>
        <r>
          <rPr>
            <sz val="10"/>
            <color rgb="FF000000"/>
            <rFont val="Tahoma"/>
            <family val="2"/>
          </rPr>
          <t xml:space="preserve">
</t>
        </r>
        <r>
          <rPr>
            <sz val="10"/>
            <color rgb="FF000000"/>
            <rFont val="Tahoma"/>
            <family val="2"/>
          </rPr>
          <t>No commercial helpdesk: support is community-based through the OSeMOSYS GitHub repository and the OpTIMUS community. Source: https://github.com/OSeMOSYS/OSeMOSYS</t>
        </r>
      </text>
    </comment>
    <comment ref="R3" authorId="0" shapeId="0" xr:uid="{2073569A-0C25-D446-A413-9F4ACFA73F36}">
      <text>
        <r>
          <rPr>
            <b/>
            <sz val="10"/>
            <color rgb="FF000000"/>
            <rFont val="Tahoma"/>
            <family val="2"/>
          </rPr>
          <t>Revised to partial under the R-column definition: cooking can only be represented through generic demand technologies - OSeMOSYS has no dedicated cooking or household-fuel module. Source: https://osemosys.readthedocs.io/</t>
        </r>
      </text>
    </comment>
    <comment ref="S3" authorId="0" shapeId="0" xr:uid="{D0CEFCAF-A092-644D-9DC8-90D020BAAD87}">
      <text>
        <r>
          <rPr>
            <b/>
            <sz val="10"/>
            <color rgb="FF000000"/>
            <rFont val="Tahoma"/>
            <family val="2"/>
          </rPr>
          <t>Corrected: deterministic linear minimisation of discounted total system cost - economic optimisation only, with a single discount rate and no financing structures. Source: https://osemosys.readthedocs.io/en/latest/manual/Introduction.html</t>
        </r>
      </text>
    </comment>
    <comment ref="T3" authorId="0" shapeId="0" xr:uid="{FE7DF499-E0D5-074B-98A3-C5E2B58FEC78}">
      <text>
        <r>
          <rPr>
            <b/>
            <sz val="10"/>
            <color rgb="FF000000"/>
            <rFont val="Tahoma"/>
            <family val="2"/>
          </rPr>
          <t>Kodjovi PLAKOO :</t>
        </r>
        <r>
          <rPr>
            <sz val="10"/>
            <color rgb="FF000000"/>
            <rFont val="Tahoma"/>
            <family val="2"/>
          </rPr>
          <t xml:space="preserve">
</t>
        </r>
        <r>
          <rPr>
            <sz val="10"/>
            <color rgb="FF000000"/>
            <rFont val="Tahoma"/>
            <family val="2"/>
          </rPr>
          <t>Source: https://osemosys.readthedocs.io/en/latest/manual/Introduction.html and https://github.com/OSeMOSYS/OSeMOSYS</t>
        </r>
      </text>
    </comment>
    <comment ref="U3" authorId="0" shapeId="0" xr:uid="{3CB86955-41E1-6F42-AFB9-69E1A6072F76}">
      <text>
        <r>
          <rPr>
            <b/>
            <sz val="10"/>
            <color rgb="FF000000"/>
            <rFont val="Tahoma"/>
            <family val="2"/>
          </rPr>
          <t>Kodjovi PLAKOO :</t>
        </r>
        <r>
          <rPr>
            <sz val="10"/>
            <color rgb="FF000000"/>
            <rFont val="Tahoma"/>
            <family val="2"/>
          </rPr>
          <t xml:space="preserve">
</t>
        </r>
        <r>
          <rPr>
            <sz val="10"/>
            <color rgb="FF000000"/>
            <rFont val="Tahoma"/>
            <family val="2"/>
          </rPr>
          <t>Not stated as weaknesses by the developers - inferred from documented requirements: community support model (https://github.com/OSeMOSYS/OSeMOSYS), external solver installation (https://github.com/KTH-dESA/OSeMBE) and deterministic linear optimisation formulation (https://osemosys.readthedocs.io/en/latest/manual/Introduction.html)</t>
        </r>
      </text>
    </comment>
    <comment ref="V3" authorId="0" shapeId="0" xr:uid="{62DEB305-0579-E749-AC40-D20D1A761CC2}">
      <text>
        <r>
          <rPr>
            <b/>
            <sz val="10"/>
            <color rgb="FF000000"/>
            <rFont val="Tahoma"/>
            <family val="2"/>
          </rPr>
          <t>Kodjovi PLAKOO :</t>
        </r>
        <r>
          <rPr>
            <sz val="10"/>
            <color rgb="FF000000"/>
            <rFont val="Tahoma"/>
            <family val="2"/>
          </rPr>
          <t xml:space="preserve">
</t>
        </r>
        <r>
          <rPr>
            <sz val="10"/>
            <color rgb="FF000000"/>
            <rFont val="Tahoma"/>
            <family val="2"/>
          </rPr>
          <t>Source: OSeMOSYS documentation, https://osemosys.readthedocs.io/en/latest/manual/Introduction.html</t>
        </r>
      </text>
    </comment>
    <comment ref="W3" authorId="0" shapeId="0" xr:uid="{28D1465D-5C09-8B4F-A4C4-AB1417F15F81}">
      <text>
        <r>
          <rPr>
            <b/>
            <sz val="10"/>
            <color rgb="FF000000"/>
            <rFont val="Tahoma"/>
            <family val="2"/>
          </rPr>
          <t>Kodjovi PLAKOO :</t>
        </r>
        <r>
          <rPr>
            <sz val="10"/>
            <color rgb="FF000000"/>
            <rFont val="Tahoma"/>
            <family val="2"/>
          </rPr>
          <t xml:space="preserve">
</t>
        </r>
        <r>
          <rPr>
            <sz val="10"/>
            <color rgb="FF000000"/>
            <rFont val="Tahoma"/>
            <family val="2"/>
          </rPr>
          <t>LEAP-OSeMOSYS integration documented by SEI/KTH; CLEWs is built on the OSeMOSYS framework. Other pairings observed in this inventory - see co-occurrence by study_id in study_tools.</t>
        </r>
      </text>
    </comment>
    <comment ref="X3" authorId="0" shapeId="0" xr:uid="{BF66EE13-9527-544C-8E21-07575971A511}">
      <text>
        <r>
          <rPr>
            <b/>
            <sz val="10"/>
            <color rgb="FF000000"/>
            <rFont val="Tahoma"/>
            <family val="2"/>
          </rPr>
          <t>Kodjovi PLAKOO :</t>
        </r>
        <r>
          <rPr>
            <sz val="10"/>
            <color rgb="FF000000"/>
            <rFont val="Tahoma"/>
            <family val="2"/>
          </rPr>
          <t xml:space="preserve">
</t>
        </r>
        <r>
          <rPr>
            <sz val="10"/>
            <color rgb="FF000000"/>
            <rFont val="Tahoma"/>
            <family val="2"/>
          </rPr>
          <t>Runs with free solvers (GLPK, CBC); Gurobi/CPLEX and the GAMS implementation are optional, not required. Source: https://github.com/OSeMOSYS/OSeMOSYS and https://github.com/KTH-dESA/OSeMBE</t>
        </r>
      </text>
    </comment>
    <comment ref="F4" authorId="0" shapeId="0" xr:uid="{6D10448D-E5EE-5945-9C36-8C0AD21AF8D6}">
      <text>
        <r>
          <rPr>
            <b/>
            <sz val="10"/>
            <color rgb="FF000000"/>
            <rFont val="Tahoma"/>
            <family val="2"/>
          </rPr>
          <t>Kodjovi PLAKOO :</t>
        </r>
        <r>
          <rPr>
            <sz val="10"/>
            <color rgb="FF000000"/>
            <rFont val="Tahoma"/>
            <family val="2"/>
          </rPr>
          <t xml:space="preserve">
</t>
        </r>
        <r>
          <rPr>
            <sz val="10"/>
            <color rgb="FF000000"/>
            <rFont val="Tahoma"/>
            <family val="2"/>
          </rPr>
          <t>Confirmed: the TIMES model generator is available as open source under GNU GPL v3.0 and downloadable from GitHub. Source: https://iea-etsap.org/getting-started-withtimes-modelling/</t>
        </r>
      </text>
    </comment>
    <comment ref="G4" authorId="0" shapeId="0" xr:uid="{25EC9B99-F822-6740-BC90-B8BC00C7F042}">
      <text>
        <r>
          <rPr>
            <b/>
            <sz val="10"/>
            <color rgb="FF000000"/>
            <rFont val="Tahoma"/>
            <family val="2"/>
          </rPr>
          <t>Kodjovi PLAKOO :</t>
        </r>
        <r>
          <rPr>
            <sz val="10"/>
            <color rgb="FF000000"/>
            <rFont val="Tahoma"/>
            <family val="2"/>
          </rPr>
          <t xml:space="preserve">
</t>
        </r>
        <r>
          <rPr>
            <sz val="10"/>
            <color rgb="FF000000"/>
            <rFont val="Tahoma"/>
            <family val="2"/>
          </rPr>
          <t>The TIMES source code is free of charge under GPL v3.0, but running it requires a commercial GAMS licence plus a solver, and normally a third-party interface (VEDA) - those licences are not included in this figure. Source: https://iea-etsap.org/getting-started-withtimes-modelling/</t>
        </r>
      </text>
    </comment>
    <comment ref="N4" authorId="0" shapeId="0" xr:uid="{B9A329FE-E4AB-1B45-B94D-9A9880FA681B}">
      <text>
        <r>
          <rPr>
            <b/>
            <sz val="10"/>
            <color rgb="FF000000"/>
            <rFont val="Tahoma"/>
            <family val="2"/>
          </rPr>
          <t>Kodjovi PLAKOO :</t>
        </r>
        <r>
          <rPr>
            <sz val="10"/>
            <color rgb="FF000000"/>
            <rFont val="Tahoma"/>
            <family val="2"/>
          </rPr>
          <t xml:space="preserve">
</t>
        </r>
        <r>
          <rPr>
            <sz val="10"/>
            <color rgb="FF000000"/>
            <rFont val="Tahoma"/>
            <family val="2"/>
          </rPr>
          <t>No commercial helpdesk: TIMES is maintained by the IEA-ETSAP Technology Collaboration Programme, whose members meet twice a year; support comes from the ETSAP community and the official documentation set. Source: https://iea-etsap.org/index.php/etsaptool/model-generators/markal/10-home/168-new-to-etsap</t>
        </r>
      </text>
    </comment>
    <comment ref="R4" authorId="0" shapeId="0" xr:uid="{6ADF6FD5-E817-3C4D-A3A6-9E5EFA01EE20}">
      <text>
        <r>
          <rPr>
            <b/>
            <sz val="10"/>
            <color rgb="FF000000"/>
            <rFont val="Tahoma"/>
            <family val="2"/>
          </rPr>
          <t>Revised to partial: TIMES represents residential end-use technologies and fuels explicitly, but has no dedicated cooking or household-fuel module. Source: TIMES Documentation Part I, https://iea-etsap.org/docs/TIMESDoc-Intro.pdf</t>
        </r>
      </text>
    </comment>
    <comment ref="S4" authorId="0" shapeId="0" xr:uid="{2CE779CD-69F1-3846-ABD4-EBB9EBD40AD2}">
      <text>
        <r>
          <rPr>
            <b/>
            <sz val="10"/>
            <color rgb="FF000000"/>
            <rFont val="Tahoma"/>
            <family val="2"/>
          </rPr>
          <t>Corrected: partial-equilibrium least-cost optimisation with investment and operating costs and discounting - economic modelling, no financing structures. Source: https://iea-etsap.org/index.php/etsap-tools</t>
        </r>
      </text>
    </comment>
    <comment ref="T4" authorId="0" shapeId="0" xr:uid="{23EF7483-B40B-8C43-B2F7-129359257605}">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 https://iea-etsap.org/index.php/etsap-tools and https://iea-etsap.org/index.php/etsap-tools/10-home/4-home</t>
        </r>
      </text>
    </comment>
    <comment ref="U4" authorId="0" shapeId="0" xr:uid="{4B3C11BC-05C4-2047-A12E-63E9D662573D}">
      <text>
        <r>
          <rPr>
            <b/>
            <sz val="10"/>
            <color rgb="FF000000"/>
            <rFont val="Tahoma"/>
            <family val="2"/>
          </rPr>
          <t>Kodjovi PLAKOO :</t>
        </r>
        <r>
          <rPr>
            <sz val="10"/>
            <color rgb="FF000000"/>
            <rFont val="Tahoma"/>
            <family val="2"/>
          </rPr>
          <t xml:space="preserve">
</t>
        </r>
        <r>
          <rPr>
            <sz val="10"/>
            <color rgb="FF000000"/>
            <rFont val="Tahoma"/>
            <family val="2"/>
          </rPr>
          <t>Partly vendor-stated: ETSAP describes GAMS as 'a commercial modelling language required to run the TIMES source code' (https://iea-etsap.org/getting-started-withtimes-modelling/) and states third-party software such as VEDA is required (https://iea-etsap.org/index.php/etsaptool/model-generators/markal/10-home/168-new-to-etsap). Learning curve and data requirements are an inference.</t>
        </r>
      </text>
    </comment>
    <comment ref="V4" authorId="0" shapeId="0" xr:uid="{6BBFFF31-2470-794E-BBEF-CC197CC5269D}">
      <text>
        <r>
          <rPr>
            <b/>
            <sz val="10"/>
            <color rgb="FF000000"/>
            <rFont val="Tahoma"/>
            <family val="2"/>
          </rPr>
          <t>Kodjovi PLAKOO :</t>
        </r>
        <r>
          <rPr>
            <sz val="10"/>
            <color rgb="FF000000"/>
            <rFont val="Tahoma"/>
            <family val="2"/>
          </rPr>
          <t xml:space="preserve">
</t>
        </r>
        <r>
          <rPr>
            <sz val="10"/>
            <color rgb="FF000000"/>
            <rFont val="Tahoma"/>
            <family val="2"/>
          </rPr>
          <t>Source: https://iea-etsap.org/index.php/etsap-tools and https://iea-etsap.org/index.php/etsap-tools/10-home/4-home</t>
        </r>
      </text>
    </comment>
    <comment ref="W4" authorId="0" shapeId="0" xr:uid="{54C4EA2B-300B-0D44-BADB-9333DEBCCA08}">
      <text>
        <r>
          <rPr>
            <b/>
            <sz val="10"/>
            <color rgb="FF000000"/>
            <rFont val="Tahoma"/>
            <family val="2"/>
          </rPr>
          <t>Kodjovi PLAKOO :</t>
        </r>
        <r>
          <rPr>
            <sz val="10"/>
            <color rgb="FF000000"/>
            <rFont val="Tahoma"/>
            <family val="2"/>
          </rPr>
          <t xml:space="preserve">
</t>
        </r>
        <r>
          <rPr>
            <sz val="10"/>
            <color rgb="FF000000"/>
            <rFont val="Tahoma"/>
            <family val="2"/>
          </rPr>
          <t>VEDA and GAMS are the documented companion tools; MARKAL is the ETSAP predecessor (https://iea-etsap.org/index.php/etsap-tools). MESSAGE pairing observed in this inventory - see co-occurrence by study_id in study_tools.</t>
        </r>
      </text>
    </comment>
    <comment ref="X4" authorId="0" shapeId="0" xr:uid="{024A6C3E-E2D8-FA49-96DA-5EA6CC57AF71}">
      <text>
        <r>
          <rPr>
            <b/>
            <sz val="10"/>
            <color rgb="FF000000"/>
            <rFont val="Tahoma"/>
            <family val="2"/>
          </rPr>
          <t>Kodjovi PLAKOO :</t>
        </r>
        <r>
          <rPr>
            <sz val="10"/>
            <color rgb="FF000000"/>
            <rFont val="Tahoma"/>
            <family val="2"/>
          </rPr>
          <t xml:space="preserve">
GAMS is 'a commercial modelling language required to run the TIMES source code', plus a commercial solver, and ETSAP states third-party software such as VEDA is required for data input and results analysis. Sources: https://iea-etsap.org/getting-started-withtimes-modelling/ and https://iea-etsap.org/index.php/etsaptool/model-generators/markal/10-home/168-new-to-etsap</t>
        </r>
      </text>
    </comment>
    <comment ref="G5" authorId="0" shapeId="0" xr:uid="{BF5DD184-D2EE-5E40-9FB9-939CD5B226BC}">
      <text>
        <r>
          <rPr>
            <b/>
            <sz val="10"/>
            <color rgb="FF000000"/>
            <rFont val="Tahoma"/>
            <family val="2"/>
          </rPr>
          <t>Kodjovi PLAKOO :</t>
        </r>
        <r>
          <rPr>
            <sz val="10"/>
            <color rgb="FF000000"/>
            <rFont val="Tahoma"/>
            <family val="2"/>
          </rPr>
          <t xml:space="preserve">
Corrected from 1 (likely a typo): the MARKAL code is distributed by ETSAP free of charge, but running it requires a commercial GAMS licence and solver, which are not included in this figure. Source: https://iea-etsap.org/index.php/etsap-tools</t>
        </r>
      </text>
    </comment>
    <comment ref="N5" authorId="0" shapeId="0" xr:uid="{CD778D2C-E4C7-2E4C-A6A6-096EB431F29A}">
      <text>
        <r>
          <rPr>
            <b/>
            <sz val="10"/>
            <color rgb="FF000000"/>
            <rFont val="Tahoma"/>
            <family val="2"/>
          </rPr>
          <t>Kodjovi PLAKOO :</t>
        </r>
        <r>
          <rPr>
            <sz val="10"/>
            <color rgb="FF000000"/>
            <rFont val="Tahoma"/>
            <family val="2"/>
          </rPr>
          <t xml:space="preserve">
</t>
        </r>
        <r>
          <rPr>
            <sz val="10"/>
            <color rgb="FF000000"/>
            <rFont val="Tahoma"/>
            <family val="2"/>
          </rPr>
          <t>Maintained by the IEA-ETSAP community, not a commercial helpdesk; the MARKAL code is supported in its current form only. Source: https://iea-etsap.org/index.php/etsap-tools</t>
        </r>
      </text>
    </comment>
    <comment ref="R5" authorId="0" shapeId="0" xr:uid="{AF64C179-AB77-2444-8924-6605D42B28CC}">
      <text>
        <r>
          <rPr>
            <b/>
            <sz val="10"/>
            <color rgb="FF000000"/>
            <rFont val="Tahoma"/>
            <family val="2"/>
          </rPr>
          <t>Revised to partial: same end-use structure as TIMES, no dedicated cooking module. Source: https://iea-etsap.org/the-official-documentation/</t>
        </r>
      </text>
    </comment>
    <comment ref="S5" authorId="0" shapeId="0" xr:uid="{71315241-F6DE-8447-ACBF-5580DA889CA6}">
      <text>
        <r>
          <rPr>
            <b/>
            <sz val="10"/>
            <color rgb="FF000000"/>
            <rFont val="Tahoma"/>
            <family val="2"/>
          </rPr>
          <t>Corrected: same ETSAP least-cost economic framework as TIMES; no financing structures. Source: https://iea-etsap.org/index.php/etsap-tools</t>
        </r>
      </text>
    </comment>
    <comment ref="T5" authorId="0" shapeId="0" xr:uid="{8A6634A1-E60C-AE4B-8887-FFF181A701EE}">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and https://iea-etsap.org/the-official-documentation/</t>
        </r>
      </text>
    </comment>
    <comment ref="U5" authorId="0" shapeId="0" xr:uid="{23205307-E5E9-F048-AA77-D8F99D185529}">
      <text>
        <r>
          <rPr>
            <b/>
            <sz val="10"/>
            <color rgb="FF000000"/>
            <rFont val="Tahoma"/>
            <family val="2"/>
          </rPr>
          <t>Kodjovi PLAKOO :</t>
        </r>
        <r>
          <rPr>
            <sz val="10"/>
            <color rgb="FF000000"/>
            <rFont val="Tahoma"/>
            <family val="2"/>
          </rPr>
          <t xml:space="preserve">
Vendor-stated: 'The MARKAL code will continue to be supported in its current form but no further development will take place' and 'all modelers are advised to use TIMES'. Source: https://iea-etsap.org/index.php/etsap-tools</t>
        </r>
      </text>
    </comment>
    <comment ref="V5" authorId="0" shapeId="0" xr:uid="{0AC3D997-B7EE-A94E-A3AF-99FB0B708214}">
      <text>
        <r>
          <rPr>
            <b/>
            <sz val="10"/>
            <color rgb="FF000000"/>
            <rFont val="Tahoma"/>
            <family val="2"/>
          </rPr>
          <t>Kodjovi PLAKOO :</t>
        </r>
        <r>
          <rPr>
            <sz val="10"/>
            <color rgb="FF000000"/>
            <rFont val="Tahoma"/>
            <family val="2"/>
          </rPr>
          <t xml:space="preserve">
</t>
        </r>
        <r>
          <rPr>
            <sz val="10"/>
            <color rgb="FF000000"/>
            <rFont val="Tahoma"/>
            <family val="2"/>
          </rPr>
          <t>Source: https://iea-etsap.org/the-official-documentation/</t>
        </r>
      </text>
    </comment>
    <comment ref="W5" authorId="0" shapeId="0" xr:uid="{67A1A71F-CC06-B74D-9CF3-A61D086975AE}">
      <text>
        <r>
          <rPr>
            <b/>
            <sz val="10"/>
            <color rgb="FF000000"/>
            <rFont val="Tahoma"/>
            <family val="2"/>
          </rPr>
          <t>Kodjovi PLAKOO :</t>
        </r>
        <r>
          <rPr>
            <sz val="10"/>
            <color rgb="FF000000"/>
            <rFont val="Tahoma"/>
            <family val="2"/>
          </rPr>
          <t xml:space="preserve">
ANSWER and GAMS are the documented companion tools; TIMES is the successor generator. Source: https://iea-etsap.org/index.php/etsap-tools</t>
        </r>
      </text>
    </comment>
    <comment ref="X5" authorId="0" shapeId="0" xr:uid="{A09BE975-0600-E54A-97E1-4109F1200823}">
      <text>
        <r>
          <rPr>
            <b/>
            <sz val="10"/>
            <color rgb="FF000000"/>
            <rFont val="Tahoma"/>
            <family val="2"/>
          </rPr>
          <t>Kodjovi PLAKOO :</t>
        </r>
        <r>
          <rPr>
            <sz val="10"/>
            <color rgb="FF000000"/>
            <rFont val="Tahoma"/>
            <family val="2"/>
          </rPr>
          <t xml:space="preserve">
Same GAMS dependency as TIMES; ANSWER was the historical interface and has received no changes since 2018. Source: https://iea-etsap.org/index.php/etsap-tools</t>
        </r>
      </text>
    </comment>
    <comment ref="C9" authorId="0" shapeId="0" xr:uid="{53B1B7B6-25BE-F748-A2CB-E42444125F0D}">
      <text>
        <r>
          <rPr>
            <b/>
            <sz val="10"/>
            <color rgb="FF000000"/>
            <rFont val="Tahoma"/>
            <family val="2"/>
          </rPr>
          <t>Kodjovi PLAKOO :</t>
        </r>
        <r>
          <rPr>
            <sz val="10"/>
            <color rgb="FF000000"/>
            <rFont val="Tahoma"/>
            <family val="2"/>
          </rPr>
          <t xml:space="preserve">
GIS-based tool identifying the least-cost electrification option among six alternative configurations (grid, mini-grid, stand-alone). Source: https://onsset.readthedocs.io/en/latest/</t>
        </r>
      </text>
    </comment>
    <comment ref="N9" authorId="0" shapeId="0" xr:uid="{35B13C79-AE6C-1648-9204-B10C869A09F5}">
      <text>
        <r>
          <rPr>
            <b/>
            <sz val="10"/>
            <color rgb="FF000000"/>
            <rFont val="Tahoma"/>
            <family val="2"/>
          </rPr>
          <t>Kodjovi PLAKOO :</t>
        </r>
        <r>
          <rPr>
            <sz val="10"/>
            <color rgb="FF000000"/>
            <rFont val="Tahoma"/>
            <family val="2"/>
          </rPr>
          <t xml:space="preserve">
Non-profit project relying on external funding, administered by the Division of Energy Systems at KTH; no commercial helpdesk - support via documentation, GitHub and the teaching kit. Source: https://onsset.github.io/teaching_kit/</t>
        </r>
      </text>
    </comment>
    <comment ref="R9" authorId="0" shapeId="0" xr:uid="{88F99D73-E780-2342-9760-9C3EC745EAB4}">
      <text>
        <r>
          <rPr>
            <b/>
            <sz val="10"/>
            <color rgb="FF000000"/>
            <rFont val="Tahoma"/>
            <family val="2"/>
          </rPr>
          <t>Kodjovi PLAKOO :</t>
        </r>
        <r>
          <rPr>
            <sz val="10"/>
            <color rgb="FF000000"/>
            <rFont val="Tahoma"/>
            <family val="2"/>
          </rPr>
          <t xml:space="preserve">
Scope is electricity access: demand estimation and least-cost electricity supply option per settlement; no cooking-fuel module documented. Source: https://github.com/KTH-dESA/OnSSET-2016/blob/master/OnSSET_Manual/OnSSET_model.rst</t>
        </r>
      </text>
    </comment>
    <comment ref="S9" authorId="0" shapeId="0" xr:uid="{E5F50E1A-0414-7C4C-A37E-7B0F878798DE}">
      <text>
        <r>
          <rPr>
            <b/>
            <sz val="10"/>
            <color rgb="FF000000"/>
            <rFont val="Tahoma"/>
            <family val="2"/>
          </rPr>
          <t>Corrected: produces investment requirements and levelised costs per settlement (economic modelling); no debt/equity, tariff or subsidy structures. Source: https://onsset.readthedocs.io/en/latest/</t>
        </r>
      </text>
    </comment>
    <comment ref="T9" authorId="0" shapeId="0" xr:uid="{D2D63914-4C2C-E54F-A17E-B3B0ABE48A55}">
      <text>
        <r>
          <rPr>
            <b/>
            <sz val="10"/>
            <color rgb="FF000000"/>
            <rFont val="Tahoma"/>
            <family val="2"/>
          </rPr>
          <t>Kodjovi PLAKOO :</t>
        </r>
        <r>
          <rPr>
            <sz val="10"/>
            <color rgb="FF000000"/>
            <rFont val="Tahoma"/>
            <family val="2"/>
          </rPr>
          <t xml:space="preserve">
Source: https://onsset.readthedocs.io/en/latest/ , https://github.com/KTH-dESA/OnSSET-2016/blob/master/OnSSET_Manual/OnSSET_model.rst and https://onsset.github.io/teaching_kit/</t>
        </r>
      </text>
    </comment>
    <comment ref="U9" authorId="0" shapeId="0" xr:uid="{01428E97-B216-B543-8AD3-28F8D69CCED6}">
      <text>
        <r>
          <rPr>
            <b/>
            <sz val="10"/>
            <color rgb="FF000000"/>
            <rFont val="Tahoma"/>
            <family val="2"/>
          </rPr>
          <t>Kodjovi PLAKOO :</t>
        </r>
        <r>
          <rPr>
            <sz val="10"/>
            <color rgb="FF000000"/>
            <rFont val="Tahoma"/>
            <family val="2"/>
          </rPr>
          <t xml:space="preserve">
Partly documented: KTH training materials state a GIS environment is required and that GIS processing is complex (https://energypedia.info/images/7/7c/Afghanistan_Energy_Study_Day_2.1_Introduction_to_online_ONSSET_Dubai_2017.pdf). Peer-reviewed data assessment found only 14 of 25 core county-level inputs readily available (https://www.ncbi.nlm.nih.gov/pmc/articles/PMC9679714/). Scope limitation is an inference.</t>
        </r>
      </text>
    </comment>
    <comment ref="V9" authorId="0" shapeId="0" xr:uid="{7DBE5EE7-4193-984A-B236-AD40E976EB22}">
      <text>
        <r>
          <rPr>
            <b/>
            <sz val="10"/>
            <color rgb="FF000000"/>
            <rFont val="Tahoma"/>
            <family val="2"/>
          </rPr>
          <t>Kodjovi PLAKOO :</t>
        </r>
        <r>
          <rPr>
            <sz val="10"/>
            <color rgb="FF000000"/>
            <rFont val="Tahoma"/>
            <family val="2"/>
          </rPr>
          <t xml:space="preserve">
Source: https://onsset.readthedocs.io/en/latest/</t>
        </r>
      </text>
    </comment>
    <comment ref="W9" authorId="0" shapeId="0" xr:uid="{AFDB8070-8D4F-FF4A-A596-12736CD196BB}">
      <text>
        <r>
          <rPr>
            <b/>
            <sz val="10"/>
            <color rgb="FF000000"/>
            <rFont val="Tahoma"/>
            <family val="2"/>
          </rPr>
          <t>Kodjovi PLAKOO :</t>
        </r>
        <r>
          <rPr>
            <sz val="10"/>
            <color rgb="FF000000"/>
            <rFont val="Tahoma"/>
            <family val="2"/>
          </rPr>
          <t xml:space="preserve">
OnSSET-OSeMOSYS coupling documented in peer-reviewed use (Ethiopia long-term pathways, https://www.ncbi.nlm.nih.gov/pmc/articles/PMC9875182/); GIS software required per KTH training materials. GEGIS pairing observed in this inventory - see study_tools.</t>
        </r>
      </text>
    </comment>
    <comment ref="X9" authorId="0" shapeId="0" xr:uid="{28837E94-D025-BF40-8D63-8A92FA024231}">
      <text>
        <r>
          <rPr>
            <b/>
            <sz val="10"/>
            <color rgb="FF000000"/>
            <rFont val="Tahoma"/>
            <family val="2"/>
          </rPr>
          <t>Kodjovi PLAKOO :</t>
        </r>
        <r>
          <rPr>
            <sz val="10"/>
            <color rgb="FF000000"/>
            <rFont val="Tahoma"/>
            <family val="2"/>
          </rPr>
          <t xml:space="preserve">
</t>
        </r>
        <r>
          <rPr>
            <sz val="10"/>
            <color rgb="FF000000"/>
            <rFont val="Tahoma"/>
            <family val="2"/>
          </rPr>
          <t>Python-based; requires a GIS environment for data preparation but free options (QGIS, GRASS) are documented alongside ArcGIS. Source: https://energypedia.info/images/7/7c/Afghanistan_Energy_Study_Day_2.1_Introduction_to_online_ONSSET_Dubai_2017.pdf</t>
        </r>
      </text>
    </comment>
    <comment ref="X10" authorId="0" shapeId="0" xr:uid="{4BC5390D-4657-DB43-9B57-97063C5EB8BF}">
      <text>
        <r>
          <rPr>
            <b/>
            <sz val="10"/>
            <color rgb="FF000000"/>
            <rFont val="Tahoma"/>
            <family val="2"/>
          </rPr>
          <t>Kodjovi PLAKOO :</t>
        </r>
        <r>
          <rPr>
            <sz val="10"/>
            <color rgb="FF000000"/>
            <rFont val="Tahoma"/>
            <family val="2"/>
          </rPr>
          <t xml:space="preserve">
Recorded from the weaknesses already stated in this row: dependency on proprietary GAMS solvers for large-scale problems.</t>
        </r>
      </text>
    </comment>
    <comment ref="C12" authorId="0" shapeId="0" xr:uid="{02A75206-BBE5-C543-AF01-9A84FFDAEC3E}">
      <text>
        <r>
          <rPr>
            <b/>
            <sz val="10"/>
            <color rgb="FF000000"/>
            <rFont val="Tahoma"/>
            <family val="2"/>
          </rPr>
          <t>Kodjovi PLAKOO :</t>
        </r>
        <r>
          <rPr>
            <sz val="10"/>
            <color rgb="FF000000"/>
            <rFont val="Tahoma"/>
            <family val="2"/>
          </rPr>
          <t xml:space="preserve">
</t>
        </r>
        <r>
          <rPr>
            <sz val="10"/>
            <color rgb="FF000000"/>
            <rFont val="Tahoma"/>
            <family val="2"/>
          </rPr>
          <t>HOMER Pro simulates the engineering and economic feasibility of off-grid and grid-tied distributed energy systems combining conventional and renewable power, storage and load management. Source: UL Solutions, https://www.ul.com/software/ultrus/homer-pro</t>
        </r>
      </text>
    </comment>
    <comment ref="N12" authorId="0" shapeId="0" xr:uid="{ED04301D-FEB9-194F-87B9-A49E11D8F463}">
      <text>
        <r>
          <rPr>
            <b/>
            <sz val="10"/>
            <color rgb="FF000000"/>
            <rFont val="Tahoma"/>
            <family val="2"/>
          </rPr>
          <t>Kodjovi PLAKOO :</t>
        </r>
        <r>
          <rPr>
            <sz val="10"/>
            <color rgb="FF000000"/>
            <rFont val="Tahoma"/>
            <family val="2"/>
          </rPr>
          <t xml:space="preserve">
</t>
        </r>
        <r>
          <rPr>
            <sz val="10"/>
            <color rgb="FF000000"/>
            <rFont val="Tahoma"/>
            <family val="2"/>
          </rPr>
          <t>Official support desk, knowledge base, video tutorials and paid hourly HOMER specialists via UL Solutions; 2 hours of Premium Support included with an annual HOMER Grid licence. Source: https://homerenergy.com/support</t>
        </r>
      </text>
    </comment>
    <comment ref="R12" authorId="0" shapeId="0" xr:uid="{9383E705-39BB-7840-89EC-669B140269A1}">
      <text>
        <r>
          <rPr>
            <b/>
            <sz val="10"/>
            <color rgb="FF000000"/>
            <rFont val="Tahoma"/>
            <family val="2"/>
          </rPr>
          <t>Kodjovi PLAKOO :</t>
        </r>
        <r>
          <rPr>
            <sz val="10"/>
            <color rgb="FF000000"/>
            <rFont val="Tahoma"/>
            <family val="2"/>
          </rPr>
          <t xml:space="preserve">
</t>
        </r>
        <r>
          <rPr>
            <sz val="10"/>
            <color rgb="FF000000"/>
            <rFont val="Tahoma"/>
            <family val="2"/>
          </rPr>
          <t>Documented scope covers electrical and thermal loads of hybrid power systems; no cooking-fuel or stove module is documented by the vendor. Source: https://homerenergy.com/homer-pro</t>
        </r>
      </text>
    </comment>
    <comment ref="S12" authorId="0" shapeId="0" xr:uid="{2B43E90C-3DBD-BD43-BA65-4123FFFA92E2}">
      <text>
        <r>
          <rPr>
            <b/>
            <sz val="10"/>
            <color rgb="FF000000"/>
            <rFont val="Tahoma"/>
            <family val="2"/>
          </rPr>
          <t>Corrected from yes: HOMER Pro's core outputs are net present cost and cost of energy (economic). Financing-side capability is limited but real - project lifetime and discount/inflation rates are inputs, HOMER Front targets project IRR for storage, and the proposal writer is aimed at clients and investors. No debt/equity or loan structuring documented. Sources: https://www.ul.com/software/ultrus/homer-microgrid-and-hybrid-power-modeling-software and https://homerenergy.com/homer-pro</t>
        </r>
      </text>
    </comment>
    <comment ref="T12" authorId="0" shapeId="0" xr:uid="{C4707D42-EBB3-1D47-B062-0AECE89E09BA}">
      <text>
        <r>
          <rPr>
            <b/>
            <sz val="10"/>
            <color rgb="FF000000"/>
            <rFont val="Tahoma"/>
            <family val="2"/>
          </rPr>
          <t>Kodjovi PLAKOO :</t>
        </r>
        <r>
          <rPr>
            <sz val="10"/>
            <color rgb="FF000000"/>
            <rFont val="Tahoma"/>
            <family val="2"/>
          </rPr>
          <t xml:space="preserve">
</t>
        </r>
        <r>
          <rPr>
            <sz val="10"/>
            <color rgb="FF000000"/>
            <rFont val="Tahoma"/>
            <family val="2"/>
          </rPr>
          <t>Source: https://homerenergy.com/homer-pro and https://ul-renewables.com/homer/pro</t>
        </r>
      </text>
    </comment>
    <comment ref="U12" authorId="0" shapeId="0" xr:uid="{7238D26C-1611-2E4B-97FC-385180161F84}">
      <text>
        <r>
          <rPr>
            <b/>
            <sz val="10"/>
            <color rgb="FF000000"/>
            <rFont val="Tahoma"/>
            <family val="2"/>
          </rPr>
          <t>Kodjovi PLAKOO :</t>
        </r>
        <r>
          <rPr>
            <sz val="10"/>
            <color rgb="FF000000"/>
            <rFont val="Tahoma"/>
            <family val="2"/>
          </rPr>
          <t xml:space="preserve">
</t>
        </r>
        <r>
          <rPr>
            <sz val="10"/>
            <color rgb="FF000000"/>
            <rFont val="Tahoma"/>
            <family val="2"/>
          </rPr>
          <t>Not stated as weaknesses by the vendor - inferred from documented product scope: modular licensing (https://www.ul.com/software/ultrus/homer-pro) and MATLAB-based custom dispatch requiring 250 parameters (https://www.ul.com/news/homer-grid-users-can-now-design-custom-microgrid-control-strategies)</t>
        </r>
      </text>
    </comment>
    <comment ref="V12" authorId="0" shapeId="0" xr:uid="{FC55244D-286B-4646-8712-5CE53939E979}">
      <text>
        <r>
          <rPr>
            <b/>
            <sz val="10"/>
            <color rgb="FF000000"/>
            <rFont val="Tahoma"/>
            <family val="2"/>
          </rPr>
          <t>Kodjovi PLAKOO :</t>
        </r>
        <r>
          <rPr>
            <sz val="10"/>
            <color rgb="FF000000"/>
            <rFont val="Tahoma"/>
            <family val="2"/>
          </rPr>
          <t xml:space="preserve">
</t>
        </r>
        <r>
          <rPr>
            <sz val="10"/>
            <color rgb="FF000000"/>
            <rFont val="Tahoma"/>
            <family val="2"/>
          </rPr>
          <t>Source: https://ul-renewables.com/homer/pro and https://www.ul.com/software/ultrus/homer-pro</t>
        </r>
      </text>
    </comment>
    <comment ref="W12" authorId="0" shapeId="0" xr:uid="{6B408EAF-FC56-144A-BAFC-533BCA66B2D1}">
      <text>
        <r>
          <rPr>
            <b/>
            <sz val="10"/>
            <color rgb="FF000000"/>
            <rFont val="Tahoma"/>
            <family val="2"/>
          </rPr>
          <t>Kodjovi PLAKOO :</t>
        </r>
        <r>
          <rPr>
            <sz val="10"/>
            <color rgb="FF000000"/>
            <rFont val="Tahoma"/>
            <family val="2"/>
          </rPr>
          <t xml:space="preserve">
</t>
        </r>
        <r>
          <rPr>
            <sz val="10"/>
            <color rgb="FF000000"/>
            <rFont val="Tahoma"/>
            <family val="2"/>
          </rPr>
          <t>Pairings observed in this inventory - see co-occurrence by study_id in the study_tools sheet (HOMER is frequently combined with PV design and GIS tools for site selection).</t>
        </r>
      </text>
    </comment>
    <comment ref="X12" authorId="0" shapeId="0" xr:uid="{89D0406D-0B01-9E49-B3C5-B90BAE9A0BBC}">
      <text>
        <r>
          <rPr>
            <b/>
            <sz val="10"/>
            <color rgb="FF000000"/>
            <rFont val="Tahoma"/>
            <family val="2"/>
          </rPr>
          <t>Kodjovi PLAKOO :</t>
        </r>
        <r>
          <rPr>
            <sz val="10"/>
            <color rgb="FF000000"/>
            <rFont val="Tahoma"/>
            <family val="2"/>
          </rPr>
          <t xml:space="preserve">
</t>
        </r>
        <r>
          <rPr>
            <sz val="10"/>
            <color rgb="FF000000"/>
            <rFont val="Tahoma"/>
            <family val="2"/>
          </rPr>
          <t>HOMER itself is standalone; MATLAB is required only to implement a custom dispatch strategy via the Controller API. Source: https://www.ul.com/news/homer-grid-users-can-now-design-custom-microgrid-control-strategies</t>
        </r>
      </text>
    </comment>
    <comment ref="F28" authorId="0" shapeId="0" xr:uid="{353746B1-E1C1-CA48-BE9C-87E9469FB3B4}">
      <text>
        <r>
          <rPr>
            <b/>
            <sz val="10"/>
            <color rgb="FF000000"/>
            <rFont val="Tahoma"/>
            <family val="2"/>
          </rPr>
          <t>Kodjovi PLAKOO :</t>
        </r>
        <r>
          <rPr>
            <sz val="10"/>
            <color rgb="FF000000"/>
            <rFont val="Tahoma"/>
            <family val="2"/>
          </rPr>
          <t xml:space="preserve">
Annual subscription, per workstation; PVsyst SA is the exclusive worldwide distributor. Source: https://www.pvsyst.com/pdf/common/subscription-contract-english.pdf</t>
        </r>
      </text>
    </comment>
    <comment ref="G28" authorId="0" shapeId="0" xr:uid="{0F3F4519-A652-184F-8C07-8D44BA92BAC2}">
      <text>
        <r>
          <rPr>
            <b/>
            <sz val="10"/>
            <color rgb="FF000000"/>
            <rFont val="Tahoma"/>
            <family val="2"/>
          </rPr>
          <t>Kodjovi PLAKOO :</t>
        </r>
        <r>
          <rPr>
            <sz val="10"/>
            <color rgb="FF000000"/>
            <rFont val="Tahoma"/>
            <family val="2"/>
          </rPr>
          <t xml:space="preserve">
CHF 700/user/year, PVsyst 8 Professional licence (annual subscription, full features). ~USD 775. Source: PVsyst official shop, https://www.pvsyst.com/en/shop/</t>
        </r>
      </text>
    </comment>
    <comment ref="G29" authorId="0" shapeId="0" xr:uid="{66F5E2DD-9B2D-364B-BE46-402D7FCBFDB0}">
      <text>
        <r>
          <rPr>
            <b/>
            <sz val="10"/>
            <color rgb="FF000000"/>
            <rFont val="Tahoma"/>
            <family val="2"/>
          </rPr>
          <t>Kodjovi PLAKOO :</t>
        </r>
        <r>
          <rPr>
            <sz val="10"/>
            <color rgb="FF000000"/>
            <rFont val="Tahoma"/>
            <family val="2"/>
          </rPr>
          <t xml:space="preserve">
No public list price - MathWorks does not publish list pricing; quotes only. Source: https://www.mathworks.com/pricing-licensing.html</t>
        </r>
      </text>
    </comment>
    <comment ref="X29" authorId="0" shapeId="0" xr:uid="{C37AB9CB-30F7-CB45-9681-7C13D5B60BC7}">
      <text>
        <r>
          <rPr>
            <b/>
            <sz val="10"/>
            <color rgb="FF000000"/>
            <rFont val="Tahoma"/>
            <family val="2"/>
          </rPr>
          <t>Kodjovi PLAKOO :</t>
        </r>
        <r>
          <rPr>
            <sz val="10"/>
            <color rgb="FF000000"/>
            <rFont val="Tahoma"/>
            <family val="2"/>
          </rPr>
          <t xml:space="preserve">
Simulink is an add-on to MATLAB and cannot be licensed or run without it. Source: https://www.mathworks.com/pricing-licensing.html</t>
        </r>
      </text>
    </comment>
    <comment ref="G30" authorId="0" shapeId="0" xr:uid="{8A0B5338-4FD7-5040-A375-949294E44A45}">
      <text>
        <r>
          <rPr>
            <b/>
            <sz val="10"/>
            <color rgb="FF000000"/>
            <rFont val="Tahoma"/>
            <family val="2"/>
          </rPr>
          <t>Kodjovi PLAKOO :</t>
        </r>
        <r>
          <rPr>
            <sz val="10"/>
            <color rgb="FF000000"/>
            <rFont val="Tahoma"/>
            <family val="2"/>
          </rPr>
          <t xml:space="preserve">
</t>
        </r>
        <r>
          <rPr>
            <sz val="10"/>
            <color rgb="FF000000"/>
            <rFont val="Tahoma"/>
            <family val="2"/>
          </rPr>
          <t>Not verified - no official price checked. Commercial licence, price on application from isee systems.</t>
        </r>
      </text>
    </comment>
    <comment ref="G32" authorId="0" shapeId="0" xr:uid="{E78F6D11-A4B2-BD4D-A7D7-A5FCE992FA8A}">
      <text>
        <r>
          <rPr>
            <b/>
            <sz val="10"/>
            <color rgb="FF000000"/>
            <rFont val="Tahoma"/>
            <family val="2"/>
          </rPr>
          <t>Kodjovi PLAKOO :</t>
        </r>
        <r>
          <rPr>
            <sz val="10"/>
            <color rgb="FF000000"/>
            <rFont val="Tahoma"/>
            <family val="2"/>
          </rPr>
          <t xml:space="preserve">
Not verified - ETAP pricing is quote-based, no public list price.</t>
        </r>
      </text>
    </comment>
    <comment ref="G33" authorId="0" shapeId="0" xr:uid="{2A8DBED3-633F-AE40-BE46-C11CA027F2C8}">
      <text>
        <r>
          <rPr>
            <b/>
            <sz val="10"/>
            <color rgb="FF000000"/>
            <rFont val="Tahoma"/>
            <family val="2"/>
          </rPr>
          <t>Kodjovi PLAKOO :</t>
        </r>
        <r>
          <rPr>
            <sz val="10"/>
            <color rgb="FF000000"/>
            <rFont val="Tahoma"/>
            <family val="2"/>
          </rPr>
          <t xml:space="preserve">
Not verified - DIgSILENT PowerFactory pricing is quote-based, no public list price.</t>
        </r>
      </text>
    </comment>
    <comment ref="G34" authorId="0" shapeId="0" xr:uid="{D3C62879-534C-BD4A-A5E5-9AFEC6E9D662}">
      <text>
        <r>
          <rPr>
            <b/>
            <sz val="10"/>
            <color rgb="FF000000"/>
            <rFont val="Tahoma"/>
            <family val="2"/>
          </rPr>
          <t>Kodjovi PLAKOO :</t>
        </r>
        <r>
          <rPr>
            <sz val="10"/>
            <color rgb="FF000000"/>
            <rFont val="Tahoma"/>
            <family val="2"/>
          </rPr>
          <t xml:space="preserve">
Not verified - Siemens PSS/E pricing is quote-based, no public list price.</t>
        </r>
      </text>
    </comment>
    <comment ref="F36" authorId="0" shapeId="0" xr:uid="{CBA4DA60-83AC-F048-9B47-311481E7A8AB}">
      <text>
        <r>
          <rPr>
            <b/>
            <sz val="10"/>
            <color rgb="FF000000"/>
            <rFont val="Tahoma"/>
            <family val="2"/>
          </rPr>
          <t>Kodjovi PLAKOO :</t>
        </r>
        <r>
          <rPr>
            <sz val="10"/>
            <color rgb="FF000000"/>
            <rFont val="Tahoma"/>
            <family val="2"/>
          </rPr>
          <t xml:space="preserve">
</t>
        </r>
        <r>
          <rPr>
            <sz val="10"/>
            <color rgb="FF000000"/>
            <rFont val="Tahoma"/>
            <family val="2"/>
          </rPr>
          <t>Commercial licence confirmed - official licence agreement states the software is not free or shareware. Source: https://designbuilder.co.uk/software/software-license</t>
        </r>
      </text>
    </comment>
    <comment ref="G36" authorId="0" shapeId="0" xr:uid="{AC050FFE-29A9-8C41-A2F6-2608457B3F5D}">
      <text>
        <r>
          <rPr>
            <b/>
            <sz val="10"/>
            <color rgb="FF000000"/>
            <rFont val="Tahoma"/>
            <family val="2"/>
          </rPr>
          <t>Kodjovi PLAKOO :</t>
        </r>
        <r>
          <rPr>
            <sz val="10"/>
            <color rgb="FF000000"/>
            <rFont val="Tahoma"/>
            <family val="2"/>
          </rPr>
          <t xml:space="preserve">
No headline list price published on the official pricing page; subscription or perpetual licence per module. Source: https://designbuilder.co.uk/software/designbuilder-pricing</t>
        </r>
      </text>
    </comment>
    <comment ref="E37" authorId="0" shapeId="0" xr:uid="{C9A02CA7-B596-3D49-B805-F6591EDC3FFF}">
      <text>
        <r>
          <rPr>
            <b/>
            <sz val="10"/>
            <color rgb="FF000000"/>
            <rFont val="Tahoma"/>
            <family val="2"/>
          </rPr>
          <t>Kodjovi PLAKOO :</t>
        </r>
        <r>
          <rPr>
            <sz val="10"/>
            <color rgb="FF000000"/>
            <rFont val="Tahoma"/>
            <family val="2"/>
          </rPr>
          <t xml:space="preserve">
Developed at the Solar Energy Laboratory, University of Wisconsin-Madison; sold via 11 official distributors. Source: https://trnsys.org/</t>
        </r>
      </text>
    </comment>
    <comment ref="G37" authorId="0" shapeId="0" xr:uid="{A2A9A66E-6776-7A4E-9A82-FF3464E8DA83}">
      <text>
        <r>
          <rPr>
            <b/>
            <sz val="10"/>
            <color rgb="FF000000"/>
            <rFont val="Tahoma"/>
            <family val="2"/>
          </rPr>
          <t>Kodjovi PLAKOO :</t>
        </r>
        <r>
          <rPr>
            <sz val="10"/>
            <color rgb="FF000000"/>
            <rFont val="Tahoma"/>
            <family val="2"/>
          </rPr>
          <t xml:space="preserve">
Price only available from official TRNSYS distributors - vendor FAQ states 'contact your official TRNSYS distributor for a price list'. Source: https://trnsys.org/frequently-asked-questions/</t>
        </r>
      </text>
    </comment>
    <comment ref="G38" authorId="0" shapeId="0" xr:uid="{6D0FDA52-D5E8-0C4C-A3E0-A39FF7ACDB7D}">
      <text>
        <r>
          <rPr>
            <b/>
            <sz val="10"/>
            <color rgb="FF000000"/>
            <rFont val="Tahoma"/>
            <family val="2"/>
          </rPr>
          <t>Kodjovi PLAKOO :</t>
        </r>
        <r>
          <rPr>
            <sz val="10"/>
            <color rgb="FF000000"/>
            <rFont val="Tahoma"/>
            <family val="2"/>
          </rPr>
          <t xml:space="preserve">
Not verified - no official price checked (F-Chart Software commercial licence).</t>
        </r>
      </text>
    </comment>
    <comment ref="G39" authorId="0" shapeId="0" xr:uid="{B0368624-C96F-6C41-A30F-9B70809FAC97}">
      <text>
        <r>
          <rPr>
            <b/>
            <sz val="10"/>
            <color rgb="FF000000"/>
            <rFont val="Tahoma"/>
            <family val="2"/>
          </rPr>
          <t>Kodjovi PLAKOO :</t>
        </r>
        <r>
          <rPr>
            <sz val="10"/>
            <color rgb="FF000000"/>
            <rFont val="Tahoma"/>
            <family val="2"/>
          </rPr>
          <t xml:space="preserve">
Not verified - no official price checked (iHOGA PRO commercial licence, Univ. of Zaragoza).</t>
        </r>
      </text>
    </comment>
    <comment ref="G44" authorId="0" shapeId="0" xr:uid="{0BE95E25-1877-8E44-9565-BE8A2B36E15F}">
      <text>
        <r>
          <rPr>
            <b/>
            <sz val="10"/>
            <color rgb="FF000000"/>
            <rFont val="Tahoma"/>
            <family val="2"/>
          </rPr>
          <t>Kodjovi PLAKOO :</t>
        </r>
        <r>
          <rPr>
            <sz val="10"/>
            <color rgb="FF000000"/>
            <rFont val="Tahoma"/>
            <family val="2"/>
          </rPr>
          <t xml:space="preserve">
Not verified - no official price checked (DTU Wind Energy commercial licence).</t>
        </r>
      </text>
    </comment>
    <comment ref="G45" authorId="0" shapeId="0" xr:uid="{4F8497EC-751B-B24A-8AC6-534645A3AE2F}">
      <text>
        <r>
          <rPr>
            <b/>
            <sz val="10"/>
            <color rgb="FF000000"/>
            <rFont val="Tahoma"/>
            <family val="2"/>
          </rPr>
          <t>Kodjovi PLAKOO :</t>
        </r>
        <r>
          <rPr>
            <sz val="10"/>
            <color rgb="FF000000"/>
            <rFont val="Tahoma"/>
            <family val="2"/>
          </rPr>
          <t xml:space="preserve">
Not verified - Solargis pricing is subscription/quote-based.</t>
        </r>
      </text>
    </comment>
    <comment ref="G48" authorId="0" shapeId="0" xr:uid="{2FA46B78-5A36-3843-A977-FF91FF99B1E6}">
      <text>
        <r>
          <rPr>
            <b/>
            <sz val="10"/>
            <color rgb="FF000000"/>
            <rFont val="Tahoma"/>
            <family val="2"/>
          </rPr>
          <t>Kodjovi PLAKOO :</t>
        </r>
        <r>
          <rPr>
            <sz val="10"/>
            <color rgb="FF000000"/>
            <rFont val="Tahoma"/>
            <family val="2"/>
          </rPr>
          <t xml:space="preserve">
Not verified - Powersim Studio pricing is quote-based.</t>
        </r>
      </text>
    </comment>
    <comment ref="G49" authorId="0" shapeId="0" xr:uid="{0F9313DB-CAD7-3142-9228-57566B65F9E9}">
      <text>
        <r>
          <rPr>
            <b/>
            <sz val="10"/>
            <color rgb="FF000000"/>
            <rFont val="Tahoma"/>
            <family val="2"/>
          </rPr>
          <t>Kodjovi PLAKOO :</t>
        </r>
        <r>
          <rPr>
            <sz val="10"/>
            <color rgb="FF000000"/>
            <rFont val="Tahoma"/>
            <family val="2"/>
          </rPr>
          <t xml:space="preserve">
Not verified - AIMMS pricing is quote-based, no public list price.</t>
        </r>
      </text>
    </comment>
    <comment ref="G53" authorId="0" shapeId="0" xr:uid="{BBAE9FF6-E26E-7942-8FD0-4D409604F989}">
      <text>
        <r>
          <rPr>
            <b/>
            <sz val="10"/>
            <color rgb="FF000000"/>
            <rFont val="Tahoma"/>
            <family val="2"/>
          </rPr>
          <t>Kodjovi PLAKOO :</t>
        </r>
        <r>
          <rPr>
            <sz val="10"/>
            <color rgb="FF000000"/>
            <rFont val="Tahoma"/>
            <family val="2"/>
          </rPr>
          <t xml:space="preserve">
</t>
        </r>
        <r>
          <rPr>
            <sz val="10"/>
            <color rgb="FF000000"/>
            <rFont val="Tahoma"/>
            <family val="2"/>
          </rPr>
          <t>Not verified - Sphera/GaBi LCA pricing is quote-based.</t>
        </r>
      </text>
    </comment>
    <comment ref="G54" authorId="0" shapeId="0" xr:uid="{C7B258D9-D541-FD49-BA6E-3815AA1333C1}">
      <text>
        <r>
          <rPr>
            <b/>
            <sz val="10"/>
            <color rgb="FF000000"/>
            <rFont val="Tahoma"/>
            <family val="2"/>
          </rPr>
          <t>Kodjovi PLAKOO :</t>
        </r>
        <r>
          <rPr>
            <sz val="10"/>
            <color rgb="FF000000"/>
            <rFont val="Tahoma"/>
            <family val="2"/>
          </rPr>
          <t xml:space="preserve">
</t>
        </r>
        <r>
          <rPr>
            <sz val="10"/>
            <color rgb="FF000000"/>
            <rFont val="Tahoma"/>
            <family val="2"/>
          </rPr>
          <t>Not verified - AspenTech pricing is quote-based, no public list price.</t>
        </r>
      </text>
    </comment>
    <comment ref="G59" authorId="0" shapeId="0" xr:uid="{5B347E0B-2780-9944-8F49-E74A8DD38B87}">
      <text>
        <r>
          <rPr>
            <b/>
            <sz val="10"/>
            <color rgb="FF000000"/>
            <rFont val="Tahoma"/>
            <family val="2"/>
          </rPr>
          <t>Kodjovi PLAKOO :</t>
        </r>
        <r>
          <rPr>
            <sz val="10"/>
            <color rgb="FF000000"/>
            <rFont val="Tahoma"/>
            <family val="2"/>
          </rPr>
          <t xml:space="preserve">
</t>
        </r>
        <r>
          <rPr>
            <sz val="10"/>
            <color rgb="FF000000"/>
            <rFont val="Tahoma"/>
            <family val="2"/>
          </rPr>
          <t>Single-user commercial pricing published but not captured; see official price table. Source: https://www.eviews.com/general/prices/prices.html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<sst xmlns="http://schemas.openxmlformats.org/spreadsheetml/2006/main" count="31478" uniqueCount="7718">
  <si>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</si>
  <si>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</si>
  <si>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</si>
  <si>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</si>
  <si>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</si>
  <si>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</si>
  <si>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</si>
  <si>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</si>
  <si>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</si>
  <si>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</si>
  <si>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</si>
  <si>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</si>
  <si>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</si>
  <si>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</si>
  <si>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</si>
  <si>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</si>
  <si>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</si>
  <si>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</si>
  <si>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</si>
  <si>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</si>
  <si>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</si>
  <si>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</si>
  <si>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</si>
  <si>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</si>
  <si>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</si>
  <si>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</si>
  <si>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</si>
  <si>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</si>
  <si>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</si>
  <si>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</si>
  <si>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</si>
  <si>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</si>
  <si>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</si>
  <si>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</si>
  <si>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</si>
  <si>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</si>
  <si>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</si>
  <si>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</si>
  <si>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</si>
  <si>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</si>
  <si>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</si>
  <si>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</si>
  <si>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</si>
  <si>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</si>
  <si>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</si>
  <si>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</si>
  <si>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</si>
  <si>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</si>
  <si>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</si>
  <si>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</si>
  <si>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</si>
  <si>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</si>
  <si>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</si>
  <si>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</si>
  <si>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</si>
  <si>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</si>
  <si>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</si>
  <si>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</si>
  <si>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</si>
  <si>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</si>
  <si>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</si>
  <si>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Linear_programming</t>
  </si>
  <si>
    <t>yes</t>
  </si>
  <si>
    <t>no</t>
  </si>
  <si>
    <t>electricity</t>
  </si>
  <si>
    <t>proprietary</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</si>
  <si>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</si>
  <si>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</si>
  <si>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</si>
  <si>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</si>
  <si>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</si>
  <si>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</si>
  <si>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</si>
  <si>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</si>
  <si>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</si>
  <si>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</si>
  <si>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</si>
  <si>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</si>
  <si>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</si>
  <si>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</si>
  <si>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</si>
  <si>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</si>
  <si>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</si>
  <si>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</si>
  <si>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</si>
  <si>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</si>
  <si>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</si>
  <si>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</si>
  <si>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</si>
  <si>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</si>
  <si>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</si>
  <si>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</si>
  <si>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</si>
  <si>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</si>
  <si>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</si>
  <si>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</si>
  <si>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</si>
  <si>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</si>
  <si>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</si>
  <si>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</si>
  <si>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</si>
  <si>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</si>
  <si>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</si>
  <si>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</si>
  <si>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</si>
  <si>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</si>
  <si>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</si>
  <si>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</si>
  <si>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</si>
  <si>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</si>
  <si>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</si>
  <si>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</si>
  <si>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</si>
  <si>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</si>
  <si>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</si>
  <si>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</si>
  <si>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</si>
  <si>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</si>
  <si>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</si>
  <si>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</si>
  <si>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</si>
  <si>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</si>
  <si>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</si>
  <si>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</si>
  <si>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</si>
  <si>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</si>
  <si>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</si>
  <si>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</si>
  <si>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</si>
  <si>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</si>
  <si>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</si>
  <si>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</si>
  <si>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</si>
  <si>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</si>
  <si>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</si>
  <si>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</si>
  <si>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</si>
  <si>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</si>
  <si>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</si>
  <si>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</si>
  <si>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</si>
  <si>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</si>
  <si>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</si>
  <si>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</si>
  <si>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</si>
  <si>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</si>
  <si>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</si>
  <si>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</si>
  <si>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</si>
  <si>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</si>
  <si>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</si>
  <si>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</si>
  <si>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</si>
  <si>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</si>
  <si>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</si>
  <si>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</si>
  <si>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</si>
  <si>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</si>
  <si>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</si>
  <si>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</si>
  <si>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</si>
  <si>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</si>
  <si>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</si>
  <si>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</si>
  <si>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</si>
  <si>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</si>
  <si>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</si>
  <si>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</si>
  <si>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</si>
  <si>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</si>
  <si>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</si>
  <si>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</si>
  <si>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</si>
  <si>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</si>
  <si>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</si>
  <si>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</si>
  <si>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</si>
  <si>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</si>
  <si>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</si>
  <si>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</si>
  <si>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</si>
  <si>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</si>
  <si>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</si>
  <si>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</si>
  <si>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</si>
  <si>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</si>
  <si>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</si>
  <si>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</si>
  <si>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</si>
  <si>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</si>
  <si>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</si>
  <si>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</si>
  <si>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</si>
  <si>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</si>
  <si>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</si>
  <si>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</si>
  <si>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</si>
  <si>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</si>
  <si>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</si>
  <si>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</si>
  <si>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</si>
  <si>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</si>
  <si>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</si>
  <si>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</si>
  <si>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</si>
  <si>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</si>
  <si>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</si>
  <si>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</si>
  <si>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</si>
  <si>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</si>
  <si>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</si>
  <si>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</si>
  <si>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</si>
  <si>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</si>
  <si>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</si>
  <si>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</si>
  <si>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</si>
  <si>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</si>
  <si>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</si>
  <si>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</si>
  <si>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</si>
  <si>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</si>
  <si>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</si>
  <si>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</si>
  <si>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</si>
  <si>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</si>
  <si>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</si>
  <si>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</si>
  <si>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</si>
  <si>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</si>
  <si>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</si>
  <si>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</si>
  <si>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</si>
  <si>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</si>
  <si>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</si>
  <si>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</si>
  <si>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</si>
  <si>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</si>
  <si>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</si>
  <si>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</si>
  <si>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</si>
  <si>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</si>
  <si>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</si>
  <si>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</si>
  <si>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</si>
  <si>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</si>
  <si>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</si>
  <si>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</si>
  <si>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</si>
  <si>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</si>
  <si>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</si>
  <si>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</si>
  <si>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</si>
  <si>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</si>
  <si>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</si>
  <si>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</si>
  <si>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</si>
  <si>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</si>
  <si>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</si>
  <si>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</si>
  <si>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</si>
  <si>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</si>
  <si>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</si>
  <si>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</si>
  <si>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</si>
  <si>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</si>
  <si>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</si>
  <si>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</si>
  <si>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</si>
  <si>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</si>
  <si>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</si>
  <si>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</si>
  <si>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</si>
  <si>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</si>
  <si>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</si>
  <si>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</si>
  <si>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</si>
  <si>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</si>
  <si>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</si>
  <si>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</si>
  <si>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</si>
  <si>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</si>
  <si>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</si>
  <si>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</si>
  <si>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</si>
  <si>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</si>
  <si>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</si>
  <si>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</si>
  <si>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</si>
  <si>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</si>
  <si>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</si>
  <si>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</si>
  <si>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</si>
  <si>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</si>
  <si>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</si>
  <si>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</si>
  <si>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</si>
  <si>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</si>
  <si>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</si>
  <si>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</si>
  <si>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</si>
  <si>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</si>
  <si>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</si>
  <si>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</si>
  <si>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</si>
  <si>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</si>
  <si>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</si>
  <si>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</si>
  <si>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</si>
  <si>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</si>
  <si>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</si>
  <si>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</si>
  <si>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</si>
  <si>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</si>
  <si>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</si>
  <si>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</si>
  <si>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</si>
  <si>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</si>
  <si>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</si>
  <si>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</si>
  <si>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</si>
  <si>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</si>
  <si>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</si>
  <si>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</si>
  <si>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</si>
  <si>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</si>
  <si>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</si>
  <si>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</si>
  <si>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</si>
  <si>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</si>
  <si>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</si>
  <si>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</si>
  <si>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</si>
  <si>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</si>
  <si>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</si>
  <si>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</si>
  <si>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</si>
  <si>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</si>
  <si>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</si>
  <si>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</si>
  <si>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</si>
  <si>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</si>
  <si>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</si>
  <si>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</si>
  <si>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</si>
  <si>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</si>
  <si>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</si>
  <si>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</si>
  <si>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</si>
  <si>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</si>
  <si>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</si>
  <si>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</si>
  <si>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</si>
  <si>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</si>
  <si>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</si>
  <si>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</si>
  <si>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</si>
  <si>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</si>
  <si>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</si>
  <si>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</si>
  <si>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</si>
  <si>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</si>
  <si>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</si>
  <si>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</si>
  <si>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</si>
  <si>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</si>
  <si>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</si>
  <si>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</si>
  <si>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</si>
  <si>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</si>
  <si>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</si>
  <si>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</si>
  <si>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</si>
  <si>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</si>
  <si>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</si>
  <si>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</si>
  <si>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</si>
  <si>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</si>
  <si>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</si>
  <si>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</si>
  <si>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</si>
  <si>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</si>
  <si>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</si>
  <si>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</si>
  <si>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</si>
  <si>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</si>
  <si>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</si>
  <si>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</si>
  <si>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</si>
  <si>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</si>
  <si>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</si>
  <si>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</si>
  <si>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</si>
  <si>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</si>
  <si>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</si>
  <si>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</si>
  <si>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</si>
  <si>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</si>
  <si>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</si>
  <si>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</si>
  <si>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</si>
  <si>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</si>
  <si>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</si>
  <si>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</si>
  <si>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</si>
  <si>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</si>
  <si>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</si>
  <si>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</si>
  <si>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</si>
  <si>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</si>
  <si>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</si>
  <si>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</si>
  <si>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</si>
  <si>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</si>
  <si>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</si>
  <si>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</si>
  <si>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</si>
  <si>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</si>
  <si>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</si>
  <si>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</si>
  <si>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</si>
  <si>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</si>
  <si>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</si>
  <si>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</si>
  <si>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</si>
  <si>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</si>
  <si>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</si>
  <si>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</si>
  <si>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</si>
  <si>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</si>
  <si>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</si>
  <si>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</si>
  <si>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</si>
  <si>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</si>
  <si>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</si>
  <si>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</si>
  <si>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</si>
  <si>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</si>
  <si>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</si>
  <si>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</si>
  <si>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</si>
  <si>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</si>
  <si>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</si>
  <si>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</si>
  <si>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</si>
  <si>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</si>
  <si>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</si>
  <si>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</si>
  <si>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</si>
  <si>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</si>
  <si>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</si>
  <si>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</si>
  <si>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</si>
  <si>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</si>
  <si>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</si>
  <si>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</si>
  <si>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</si>
  <si>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</si>
  <si>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</si>
  <si>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</si>
  <si>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</si>
  <si>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</si>
  <si>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</si>
  <si>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</si>
  <si>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</si>
  <si>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</si>
  <si>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</si>
  <si>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</si>
  <si>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</si>
  <si>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</si>
  <si>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</si>
  <si>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</si>
  <si>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</si>
  <si>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</si>
  <si>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</si>
  <si>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</si>
  <si>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</si>
  <si>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</si>
  <si>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</si>
  <si>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</si>
  <si>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</si>
  <si>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</si>
  <si>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</si>
  <si>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</si>
  <si>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</si>
  <si>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</si>
  <si>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</si>
  <si>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</si>
  <si>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</si>
  <si>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</si>
  <si>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</si>
  <si>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</si>
  <si>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</si>
  <si>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</si>
  <si>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</si>
  <si>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</si>
  <si>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</si>
  <si>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</si>
  <si>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</si>
  <si>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</si>
  <si>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</si>
  <si>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</si>
  <si>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</si>
  <si>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</si>
  <si>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</si>
  <si>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</si>
  <si>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</si>
  <si>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</si>
  <si>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</si>
  <si>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</si>
  <si>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</si>
  <si>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</si>
  <si>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</si>
  <si>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</si>
  <si>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</si>
  <si>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</si>
  <si>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</si>
  <si>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</si>
  <si>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</si>
  <si>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</si>
  <si>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</si>
  <si>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</si>
  <si>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</si>
  <si>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</si>
  <si>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</si>
  <si>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</si>
  <si>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</si>
  <si>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</si>
  <si>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</si>
  <si>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</si>
  <si>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</si>
  <si>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</si>
  <si>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</si>
  <si>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</si>
  <si>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</si>
  <si>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</si>
  <si>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</si>
  <si>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</si>
  <si>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</si>
  <si>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</si>
  <si>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</si>
  <si>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</si>
  <si>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</si>
  <si>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</si>
  <si>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</si>
  <si>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</si>
  <si>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</si>
  <si>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</si>
  <si>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</si>
  <si>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</si>
  <si>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</si>
  <si>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</si>
  <si>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</si>
  <si>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</si>
  <si>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</si>
  <si>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</si>
  <si>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</si>
  <si>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</si>
  <si>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</si>
  <si>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</si>
  <si>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</si>
  <si>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</si>
  <si>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</si>
  <si>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</si>
  <si>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</si>
  <si>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</si>
  <si>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</si>
  <si>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</si>
  <si>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</si>
  <si>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</si>
  <si>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</si>
  <si>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</si>
  <si>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</si>
  <si>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</si>
  <si>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</si>
  <si>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</si>
  <si>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</si>
  <si>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</si>
  <si>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</si>
  <si>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</si>
  <si>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</si>
  <si>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</si>
  <si>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</si>
  <si>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</si>
  <si>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</si>
  <si>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</si>
  <si>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</si>
  <si>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</si>
  <si>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</si>
  <si>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</si>
  <si>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</si>
  <si>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</si>
  <si>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</si>
  <si>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</si>
  <si>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</si>
  <si>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</si>
  <si>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</si>
  <si>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</si>
  <si>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</si>
  <si>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</si>
  <si>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</si>
  <si>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</si>
  <si>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</si>
  <si>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</si>
  <si>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</si>
  <si>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</si>
  <si>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</si>
  <si>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</si>
  <si>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</si>
  <si>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</si>
  <si>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</si>
  <si>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</si>
  <si>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</si>
  <si>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</si>
  <si>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</si>
  <si>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</si>
  <si>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</si>
  <si>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</si>
  <si>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</si>
  <si>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</si>
  <si>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</si>
  <si>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</si>
  <si>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</si>
  <si>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</si>
  <si>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</si>
  <si>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</si>
  <si>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</si>
  <si>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</si>
  <si>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</si>
  <si>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</si>
  <si>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</si>
  <si>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</si>
  <si>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</si>
  <si>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</si>
  <si>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</si>
  <si>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</si>
  <si>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</si>
  <si>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</si>
  <si>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</si>
  <si>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</si>
  <si>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</si>
  <si>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</si>
  <si>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</si>
  <si>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</si>
  <si>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</si>
  <si>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</si>
  <si>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</si>
  <si>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</si>
  <si>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</si>
  <si>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</si>
  <si>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</si>
  <si>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</si>
  <si>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</si>
  <si>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</si>
  <si>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</si>
  <si>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</si>
  <si>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</si>
  <si>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</si>
  <si>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</si>
  <si>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</si>
  <si>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</si>
  <si>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</si>
  <si>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</si>
  <si>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</si>
  <si>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</si>
  <si>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</si>
  <si>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</si>
  <si>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</si>
  <si>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</si>
  <si>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</si>
  <si>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</si>
  <si>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</si>
  <si>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</si>
  <si>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</si>
  <si>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</si>
  <si>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</si>
  <si>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</si>
  <si>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</si>
  <si>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</si>
  <si>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</si>
  <si>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</si>
  <si>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</si>
  <si>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</si>
  <si>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</si>
  <si>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</si>
  <si>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</si>
  <si>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</si>
  <si>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</si>
  <si>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</si>
  <si>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</si>
  <si>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</si>
  <si>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</si>
  <si>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</si>
  <si>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</si>
  <si>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</si>
  <si>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</si>
  <si>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</si>
  <si>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</si>
  <si>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</si>
  <si>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</si>
  <si>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</si>
  <si>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</si>
  <si>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</si>
  <si>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</si>
  <si>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</si>
  <si>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</si>
  <si>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</si>
  <si>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</si>
  <si>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</si>
  <si>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</si>
  <si>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</si>
  <si>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</si>
  <si>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</si>
  <si>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</si>
  <si>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</si>
  <si>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</si>
  <si>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</si>
  <si>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</si>
  <si>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</si>
  <si>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</si>
  <si>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</si>
  <si>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</si>
  <si>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</si>
  <si>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</si>
  <si>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</si>
  <si>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</si>
  <si>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</si>
  <si>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</si>
  <si>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</si>
  <si>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</si>
  <si>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</si>
  <si>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</si>
  <si>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</si>
  <si>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</si>
  <si>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</si>
  <si>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</si>
  <si>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</si>
  <si>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</si>
  <si>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</si>
  <si>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</si>
  <si>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</si>
  <si>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</si>
  <si>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</si>
  <si>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</si>
  <si>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</si>
  <si>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HOMER</t>
  </si>
  <si>
    <t>microgrid</t>
  </si>
  <si>
    <t>ZM</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</si>
  <si>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</si>
  <si>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</si>
  <si>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</si>
  <si>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</si>
  <si>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</si>
  <si>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</si>
  <si>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</si>
  <si>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</si>
  <si>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</si>
  <si>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</si>
  <si>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</si>
  <si>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</si>
  <si>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</si>
  <si>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</si>
  <si>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</si>
  <si>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</si>
  <si>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</si>
  <si>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</si>
  <si>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</si>
  <si>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</si>
  <si>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</si>
  <si>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</si>
  <si>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</si>
  <si>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</si>
  <si>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</si>
  <si>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</si>
  <si>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</si>
  <si>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</si>
  <si>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</si>
  <si>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</si>
  <si>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</si>
  <si>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</si>
  <si>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</si>
  <si>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</si>
  <si>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</si>
  <si>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</si>
  <si>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</si>
  <si>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</si>
  <si>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</si>
  <si>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</si>
  <si>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</si>
  <si>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</si>
  <si>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</si>
  <si>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</si>
  <si>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</si>
  <si>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</si>
  <si>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</si>
  <si>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</si>
  <si>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</si>
  <si>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</si>
  <si>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</si>
  <si>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</si>
  <si>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</si>
  <si>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</si>
  <si>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</si>
  <si>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</si>
  <si>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</si>
  <si>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</si>
  <si>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</si>
  <si>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</si>
  <si>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</si>
  <si>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</si>
  <si>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HOMER Pro</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</si>
  <si>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</si>
  <si>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</si>
  <si>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</si>
  <si>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</si>
  <si>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</si>
  <si>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</si>
  <si>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</si>
  <si>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</si>
  <si>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</si>
  <si>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</si>
  <si>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</si>
  <si>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</si>
  <si>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</si>
  <si>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</si>
  <si>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</si>
  <si>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</si>
  <si>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</si>
  <si>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</si>
  <si>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</si>
  <si>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</si>
  <si>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</si>
  <si>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</si>
  <si>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</si>
  <si>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</si>
  <si>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</si>
  <si>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</si>
  <si>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</si>
  <si>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</si>
  <si>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</si>
  <si>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</si>
  <si>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</si>
  <si>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</si>
  <si>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</si>
  <si>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</si>
  <si>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</si>
  <si>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</si>
  <si>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</si>
  <si>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</si>
  <si>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</si>
  <si>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EG</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</si>
  <si>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</si>
  <si>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</si>
  <si>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</si>
  <si>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</si>
  <si>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</si>
  <si>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</si>
  <si>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</si>
  <si>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</si>
  <si>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</si>
  <si>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</si>
  <si>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</si>
  <si>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</si>
  <si>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</si>
  <si>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</si>
  <si>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</si>
  <si>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</si>
  <si>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</si>
  <si>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</si>
  <si>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</si>
  <si>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</si>
  <si>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</si>
  <si>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</si>
  <si>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</si>
  <si>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</si>
  <si>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</si>
  <si>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</si>
  <si>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</si>
  <si>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</si>
  <si>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</si>
  <si>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</si>
  <si>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</si>
  <si>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</si>
  <si>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</si>
  <si>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</si>
  <si>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</si>
  <si>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</si>
  <si>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</si>
  <si>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</si>
  <si>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</si>
  <si>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</si>
  <si>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</si>
  <si>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</si>
  <si>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</si>
  <si>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</si>
  <si>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</si>
  <si>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</si>
  <si>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</si>
  <si>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</si>
  <si>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</si>
  <si>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</si>
  <si>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</si>
  <si>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</si>
  <si>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</si>
  <si>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</si>
  <si>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</si>
  <si>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</si>
  <si>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</si>
  <si>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</si>
  <si>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</si>
  <si>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</si>
  <si>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</si>
  <si>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</si>
  <si>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</si>
  <si>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</si>
  <si>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</si>
  <si>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</si>
  <si>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</si>
  <si>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</si>
  <si>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</si>
  <si>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</si>
  <si>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</si>
  <si>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</si>
  <si>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</si>
  <si>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</si>
  <si>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</si>
  <si>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</si>
  <si>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</si>
  <si>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</si>
  <si>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</si>
  <si>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</si>
  <si>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</si>
  <si>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</si>
  <si>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</si>
  <si>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</si>
  <si>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</si>
  <si>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</si>
  <si>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</si>
  <si>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</si>
  <si>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</si>
  <si>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</si>
  <si>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</si>
  <si>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</si>
  <si>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</si>
  <si>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</si>
  <si>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</si>
  <si>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</si>
  <si>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</si>
  <si>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</si>
  <si>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</si>
  <si>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</si>
  <si>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</si>
  <si>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</si>
  <si>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</si>
  <si>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</si>
  <si>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</si>
  <si>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</si>
  <si>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</si>
  <si>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</si>
  <si>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</si>
  <si>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</si>
  <si>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</si>
  <si>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</si>
  <si>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</si>
  <si>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</si>
  <si>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</si>
  <si>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</si>
  <si>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</si>
  <si>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</si>
  <si>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</si>
  <si>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</si>
  <si>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</si>
  <si>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</si>
  <si>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</si>
  <si>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</si>
  <si>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</si>
  <si>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</si>
  <si>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</si>
  <si>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</si>
  <si>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</si>
  <si>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</si>
  <si>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</si>
  <si>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</si>
  <si>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</si>
  <si>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</si>
  <si>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</si>
  <si>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</si>
  <si>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</si>
  <si>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</si>
  <si>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</si>
  <si>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</si>
  <si>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</si>
  <si>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</si>
  <si>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</si>
  <si>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</si>
  <si>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</si>
  <si>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</si>
  <si>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</si>
  <si>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</si>
  <si>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</si>
  <si>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</si>
  <si>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</si>
  <si>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</si>
  <si>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</si>
  <si>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</si>
  <si>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</si>
  <si>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</si>
  <si>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</si>
  <si>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</si>
  <si>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</si>
  <si>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</si>
  <si>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</si>
  <si>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</si>
  <si>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</si>
  <si>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</si>
  <si>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</si>
  <si>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</si>
  <si>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</si>
  <si>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</si>
  <si>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</si>
  <si>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</si>
  <si>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</si>
  <si>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</si>
  <si>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</si>
  <si>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</si>
  <si>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</si>
  <si>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</si>
  <si>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</si>
  <si>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</si>
  <si>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</si>
  <si>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</si>
  <si>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</si>
  <si>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</si>
  <si>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</si>
  <si>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</si>
  <si>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</si>
  <si>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</si>
  <si>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</si>
  <si>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</si>
  <si>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</si>
  <si>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</si>
  <si>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</si>
  <si>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</si>
  <si>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</si>
  <si>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</si>
  <si>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</si>
  <si>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</si>
  <si>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</si>
  <si>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</si>
  <si>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</si>
  <si>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</si>
  <si>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</si>
  <si>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</si>
  <si>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</si>
  <si>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</si>
  <si>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</si>
  <si>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</si>
  <si>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</si>
  <si>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</si>
  <si>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</si>
  <si>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</si>
  <si>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</si>
  <si>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</si>
  <si>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</si>
  <si>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</si>
  <si>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</si>
  <si>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</si>
  <si>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</si>
  <si>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</si>
  <si>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</si>
  <si>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</si>
  <si>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</si>
  <si>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</si>
  <si>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</si>
  <si>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</si>
  <si>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</si>
  <si>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</si>
  <si>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</si>
  <si>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</si>
  <si>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</si>
  <si>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</si>
  <si>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</si>
  <si>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</si>
  <si>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</si>
  <si>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</si>
  <si>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</si>
  <si>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</si>
  <si>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</si>
  <si>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</si>
  <si>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</si>
  <si>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</si>
  <si>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</si>
  <si>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</si>
  <si>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</si>
  <si>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</si>
  <si>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</si>
  <si>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</si>
  <si>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</si>
  <si>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</si>
  <si>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</si>
  <si>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</si>
  <si>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</si>
  <si>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</si>
  <si>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</si>
  <si>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</si>
  <si>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</si>
  <si>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</si>
  <si>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</si>
  <si>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</si>
  <si>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</si>
  <si>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</si>
  <si>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</si>
  <si>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</si>
  <si>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</si>
  <si>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</si>
  <si>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</si>
  <si>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</si>
  <si>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</si>
  <si>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</si>
  <si>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</si>
  <si>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</si>
  <si>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</si>
  <si>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</si>
  <si>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</si>
  <si>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</si>
  <si>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</si>
  <si>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</si>
  <si>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</si>
  <si>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</si>
  <si>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</si>
  <si>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</si>
  <si>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</si>
  <si>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</si>
  <si>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</si>
  <si>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</si>
  <si>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</si>
  <si>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</si>
  <si>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</si>
  <si>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</si>
  <si>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</si>
  <si>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</si>
  <si>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</si>
  <si>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</si>
  <si>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</si>
  <si>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</si>
  <si>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</si>
  <si>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</si>
  <si>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</si>
  <si>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</si>
  <si>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</si>
  <si>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</si>
  <si>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</si>
  <si>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</si>
  <si>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</si>
  <si>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</si>
  <si>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</si>
  <si>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</si>
  <si>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</si>
  <si>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</si>
  <si>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</si>
  <si>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</si>
  <si>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</si>
  <si>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</si>
  <si>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</si>
  <si>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</si>
  <si>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</si>
  <si>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</si>
  <si>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</si>
  <si>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</si>
  <si>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</si>
  <si>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</si>
  <si>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</si>
  <si>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</si>
  <si>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</si>
  <si>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</si>
  <si>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</si>
  <si>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</si>
  <si>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</si>
  <si>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</si>
  <si>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</si>
  <si>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</si>
  <si>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</si>
  <si>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</si>
  <si>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</si>
  <si>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</si>
  <si>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</si>
  <si>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</si>
  <si>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</si>
  <si>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</si>
  <si>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</si>
  <si>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</si>
  <si>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</si>
  <si>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</si>
  <si>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</si>
  <si>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</si>
  <si>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</si>
  <si>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</si>
  <si>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</si>
  <si>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</si>
  <si>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</si>
  <si>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</si>
  <si>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</si>
  <si>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</si>
  <si>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</si>
  <si>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</si>
  <si>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</si>
  <si>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</si>
  <si>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</si>
  <si>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</si>
  <si>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</si>
  <si>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</si>
  <si>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</si>
  <si>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</si>
  <si>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</si>
  <si>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</si>
  <si>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</si>
  <si>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</si>
  <si>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</si>
  <si>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</si>
  <si>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</si>
  <si>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</si>
  <si>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</si>
  <si>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</si>
  <si>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</si>
  <si>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</si>
  <si>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</si>
  <si>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</si>
  <si>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</si>
  <si>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</si>
  <si>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</si>
  <si>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</si>
  <si>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</si>
  <si>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NG</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</si>
  <si>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</si>
  <si>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</si>
  <si>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</si>
  <si>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</si>
  <si>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</si>
  <si>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</si>
  <si>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</si>
  <si>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</si>
  <si>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</si>
  <si>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</si>
  <si>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</si>
  <si>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</si>
  <si>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</si>
  <si>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</si>
  <si>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</si>
  <si>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</si>
  <si>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</si>
  <si>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</si>
  <si>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</si>
  <si>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</si>
  <si>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</si>
  <si>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</si>
  <si>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</si>
  <si>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</si>
  <si>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</si>
  <si>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</si>
  <si>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</si>
  <si>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</si>
  <si>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</si>
  <si>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</si>
  <si>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</si>
  <si>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</si>
  <si>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</si>
  <si>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</si>
  <si>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</si>
  <si>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</si>
  <si>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</si>
  <si>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</si>
  <si>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</si>
  <si>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</si>
  <si>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</si>
  <si>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</si>
  <si>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</si>
  <si>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</si>
  <si>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</si>
  <si>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</si>
  <si>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</si>
  <si>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</si>
  <si>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</si>
  <si>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</si>
  <si>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</si>
  <si>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</si>
  <si>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</si>
  <si>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</si>
  <si>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</si>
  <si>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</si>
  <si>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</si>
  <si>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</si>
  <si>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</si>
  <si>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</si>
  <si>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</si>
  <si>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</si>
  <si>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</si>
  <si>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</si>
  <si>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</si>
  <si>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</si>
  <si>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</si>
  <si>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</si>
  <si>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</si>
  <si>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</si>
  <si>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</si>
  <si>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</si>
  <si>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</si>
  <si>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</si>
  <si>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</si>
  <si>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</si>
  <si>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</si>
  <si>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</si>
  <si>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</si>
  <si>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</si>
  <si>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</si>
  <si>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</si>
  <si>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</si>
  <si>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</si>
  <si>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</si>
  <si>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</si>
  <si>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</si>
  <si>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</si>
  <si>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</si>
  <si>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</si>
  <si>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</si>
  <si>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</si>
  <si>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</si>
  <si>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</si>
  <si>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</si>
  <si>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</si>
  <si>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</si>
  <si>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</si>
  <si>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</si>
  <si>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</si>
  <si>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</si>
  <si>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</si>
  <si>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</si>
  <si>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</si>
  <si>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</si>
  <si>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</si>
  <si>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</si>
  <si>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</si>
  <si>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</si>
  <si>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</si>
  <si>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</si>
  <si>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</si>
  <si>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</si>
  <si>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</si>
  <si>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</si>
  <si>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</si>
  <si>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</si>
  <si>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</si>
  <si>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</si>
  <si>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</si>
  <si>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</si>
  <si>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</si>
  <si>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</si>
  <si>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</si>
  <si>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</si>
  <si>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</si>
  <si>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</si>
  <si>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</si>
  <si>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</si>
  <si>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</si>
  <si>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</si>
  <si>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</si>
  <si>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</si>
  <si>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</si>
  <si>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</si>
  <si>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</si>
  <si>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</si>
  <si>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</si>
  <si>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</si>
  <si>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</si>
  <si>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</si>
  <si>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</si>
  <si>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</si>
  <si>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</si>
  <si>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</si>
  <si>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</si>
  <si>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</si>
  <si>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</si>
  <si>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</si>
  <si>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</si>
  <si>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</si>
  <si>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</si>
  <si>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</si>
  <si>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</si>
  <si>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</si>
  <si>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</si>
  <si>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</si>
  <si>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</si>
  <si>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</si>
  <si>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</si>
  <si>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</si>
  <si>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</si>
  <si>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</si>
  <si>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</si>
  <si>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</si>
  <si>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</si>
  <si>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</si>
  <si>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</si>
  <si>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</si>
  <si>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</si>
  <si>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</si>
  <si>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</si>
  <si>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</si>
  <si>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</si>
  <si>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</si>
  <si>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</si>
  <si>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</si>
  <si>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</si>
  <si>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</si>
  <si>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</si>
  <si>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</si>
  <si>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</si>
  <si>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</si>
  <si>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</si>
  <si>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</si>
  <si>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</si>
  <si>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</si>
  <si>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</si>
  <si>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</si>
  <si>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</si>
  <si>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</si>
  <si>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</si>
  <si>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</si>
  <si>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</si>
  <si>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</si>
  <si>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</si>
  <si>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</si>
  <si>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</si>
  <si>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</si>
  <si>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</si>
  <si>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</si>
  <si>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</si>
  <si>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T Mosetlhe et al.</t>
  </si>
  <si>
    <t>Appraising the efficacy of the hybrid grid-PV power supply for a household in South Africa</t>
  </si>
  <si>
    <t>To evaluate the cost and environmental benefits of a hybrid grid-PV power supply for a South African household.</t>
  </si>
  <si>
    <t>The hybrid system reduces annual operating costs and greenhouse gas emissions by 26%.</t>
  </si>
  <si>
    <t>University of South Africa, University of Ibadan</t>
  </si>
  <si>
    <t>ZA, NG</t>
  </si>
  <si>
    <t>https://doi.org/10.1016/j.ref.2021.02.001</t>
  </si>
  <si>
    <t>mosettc@unisa.ac.za</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</si>
  <si>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</si>
  <si>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</si>
  <si>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</si>
  <si>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</si>
  <si>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</si>
  <si>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</si>
  <si>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</si>
  <si>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</si>
  <si>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</si>
  <si>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</si>
  <si>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</si>
  <si>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</si>
  <si>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</si>
  <si>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</si>
  <si>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</si>
  <si>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</si>
  <si>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</si>
  <si>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</si>
  <si>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</si>
  <si>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</si>
  <si>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</si>
  <si>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</si>
  <si>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</si>
  <si>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</si>
  <si>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</si>
  <si>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</si>
  <si>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</si>
  <si>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</si>
  <si>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</si>
  <si>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</si>
  <si>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</si>
  <si>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</si>
  <si>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</si>
  <si>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</si>
  <si>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</si>
  <si>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</si>
  <si>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</si>
  <si>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</si>
  <si>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</si>
  <si>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</si>
  <si>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</si>
  <si>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</si>
  <si>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</si>
  <si>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</si>
  <si>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</si>
  <si>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</si>
  <si>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</si>
  <si>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</si>
  <si>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</si>
  <si>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</si>
  <si>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</si>
  <si>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</si>
  <si>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</si>
  <si>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</si>
  <si>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</si>
  <si>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</si>
  <si>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</si>
  <si>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</si>
  <si>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</si>
  <si>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</si>
  <si>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</si>
  <si>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</si>
  <si>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</si>
  <si>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</si>
  <si>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</si>
  <si>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</si>
  <si>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</si>
  <si>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</si>
  <si>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</si>
  <si>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</si>
  <si>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</si>
  <si>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</si>
  <si>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</si>
  <si>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</si>
  <si>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</si>
  <si>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</si>
  <si>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</si>
  <si>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</si>
  <si>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</si>
  <si>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</si>
  <si>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</si>
  <si>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</si>
  <si>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</si>
  <si>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</si>
  <si>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</si>
  <si>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</si>
  <si>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</si>
  <si>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</si>
  <si>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</si>
  <si>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</si>
  <si>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</si>
  <si>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</si>
  <si>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</si>
  <si>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</si>
  <si>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</si>
  <si>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</si>
  <si>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</si>
  <si>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</si>
  <si>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</si>
  <si>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</si>
  <si>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</si>
  <si>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</si>
  <si>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</si>
  <si>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</si>
  <si>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</si>
  <si>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</si>
  <si>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</si>
  <si>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</si>
  <si>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</si>
  <si>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</si>
  <si>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</si>
  <si>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</si>
  <si>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</si>
  <si>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</si>
  <si>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</si>
  <si>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</si>
  <si>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</si>
  <si>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</si>
  <si>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</si>
  <si>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</si>
  <si>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</si>
  <si>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</si>
  <si>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</si>
  <si>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</si>
  <si>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</si>
  <si>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</si>
  <si>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</si>
  <si>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</si>
  <si>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</si>
  <si>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</si>
  <si>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</si>
  <si>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</si>
  <si>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</si>
  <si>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</si>
  <si>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</si>
  <si>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</si>
  <si>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</si>
  <si>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</si>
  <si>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</si>
  <si>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</si>
  <si>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</si>
  <si>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</si>
  <si>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</si>
  <si>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</si>
  <si>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</si>
  <si>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</si>
  <si>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</si>
  <si>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</si>
  <si>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</si>
  <si>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</si>
  <si>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</si>
  <si>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</si>
  <si>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</si>
  <si>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</si>
  <si>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</si>
  <si>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</si>
  <si>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</si>
  <si>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</si>
  <si>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</si>
  <si>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</si>
  <si>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</si>
  <si>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</si>
  <si>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</si>
  <si>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</si>
  <si>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</si>
  <si>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</si>
  <si>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</si>
  <si>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</si>
  <si>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</si>
  <si>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</si>
  <si>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</si>
  <si>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</si>
  <si>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</si>
  <si>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</si>
  <si>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</si>
  <si>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</si>
  <si>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</si>
  <si>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</si>
  <si>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</si>
  <si>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</si>
  <si>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</si>
  <si>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</si>
  <si>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</si>
  <si>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</si>
  <si>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</si>
  <si>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</si>
  <si>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</si>
  <si>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</si>
  <si>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</si>
  <si>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</si>
  <si>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</si>
  <si>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</si>
  <si>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</si>
  <si>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</si>
  <si>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</si>
  <si>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</si>
  <si>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</si>
  <si>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</si>
  <si>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</si>
  <si>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</si>
  <si>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</si>
  <si>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</si>
  <si>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</si>
  <si>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S.O. Sanni et al.</t>
  </si>
  <si>
    <t>Analysis of backup power supply for unreliable grid using hybrid solar PV/diesel/biogas system</t>
  </si>
  <si>
    <t>To analyze hybrid solar PV, diesel, and biogas backup systems for unreliable grid electricity at a Nigerian abattoir.</t>
  </si>
  <si>
    <t>The Grid/PV/Biogas configuration is the most cost-effective with a levelized cost of energy of $0.164/kWh and reduces emissions by 61% compared to the diesel-based system.</t>
  </si>
  <si>
    <t>Federal University Oye Ekiti, Lower Niger River Basin Development Authority, Kogi State Polytechnic</t>
  </si>
  <si>
    <t>https://doi.org/10.1016/j.energy.2021.120506</t>
  </si>
  <si>
    <t>shereefdeen.sanni@fuoye.edu.ng</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</si>
  <si>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</si>
  <si>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</si>
  <si>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</si>
  <si>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</si>
  <si>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</si>
  <si>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</si>
  <si>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</si>
  <si>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</si>
  <si>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</si>
  <si>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</si>
  <si>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</si>
  <si>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</si>
  <si>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</si>
  <si>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</si>
  <si>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</si>
  <si>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</si>
  <si>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</si>
  <si>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</si>
  <si>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</si>
  <si>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</si>
  <si>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</si>
  <si>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</si>
  <si>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</si>
  <si>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</si>
  <si>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</si>
  <si>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</si>
  <si>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</si>
  <si>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</si>
  <si>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</si>
  <si>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</si>
  <si>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</si>
  <si>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</si>
  <si>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</si>
  <si>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</si>
  <si>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</si>
  <si>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</si>
  <si>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</si>
  <si>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</si>
  <si>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</si>
  <si>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</si>
  <si>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</si>
  <si>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</si>
  <si>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</si>
  <si>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</si>
  <si>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</si>
  <si>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</si>
  <si>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</si>
  <si>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</si>
  <si>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</si>
  <si>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</si>
  <si>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</si>
  <si>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</si>
  <si>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</si>
  <si>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</si>
  <si>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</si>
  <si>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</si>
  <si>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</si>
  <si>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</si>
  <si>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</si>
  <si>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</si>
  <si>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</si>
  <si>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</si>
  <si>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</si>
  <si>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</si>
  <si>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</si>
  <si>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</si>
  <si>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</si>
  <si>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</si>
  <si>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</si>
  <si>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</si>
  <si>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</si>
  <si>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</si>
  <si>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</si>
  <si>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</si>
  <si>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</si>
  <si>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</si>
  <si>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</si>
  <si>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</si>
  <si>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</si>
  <si>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</si>
  <si>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</si>
  <si>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</si>
  <si>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</si>
  <si>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</si>
  <si>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</si>
  <si>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</si>
  <si>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</si>
  <si>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</si>
  <si>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</si>
  <si>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</si>
  <si>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</si>
  <si>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</si>
  <si>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</si>
  <si>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</si>
  <si>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</si>
  <si>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</si>
  <si>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</si>
  <si>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</si>
  <si>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</si>
  <si>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</si>
  <si>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</si>
  <si>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</si>
  <si>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</si>
  <si>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</si>
  <si>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</si>
  <si>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</si>
  <si>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</si>
  <si>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</si>
  <si>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</si>
  <si>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</si>
  <si>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</si>
  <si>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</si>
  <si>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</si>
  <si>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</si>
  <si>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</si>
  <si>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</si>
  <si>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</si>
  <si>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</si>
  <si>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</si>
  <si>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</si>
  <si>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</si>
  <si>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</si>
  <si>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</si>
  <si>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</si>
  <si>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</si>
  <si>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Fahd Diab et al.</t>
  </si>
  <si>
    <t>An Environmentally-Friendly Tourist Village in Egypt Based on a Hybrid Renewable Energy System––Part One: What Is the Optimum City?</t>
  </si>
  <si>
    <t>To select the optimum Egyptian tourist city for an environmentally-friendly village based on economic cost and greenhouse gas emissions.</t>
  </si>
  <si>
    <t>Alexandria is the cheapest city for hybrid systems containing wind, while Aswan is cheapest for PV/diesel; the lowest GHG city varies with temperature and penalty scenarios.</t>
  </si>
  <si>
    <t>Harbin Engineering University, Assiut University</t>
  </si>
  <si>
    <t>CN, EG</t>
  </si>
  <si>
    <t>https://doi.org/10.3390/en8076926</t>
  </si>
  <si>
    <t>lanhai@hrbeu.edu.cn</t>
  </si>
  <si>
    <t>An environmentally friendly factory in Egypt based on hybrid photovoltaic/wind/diesel/battery system</t>
  </si>
  <si>
    <t>2016</t>
  </si>
  <si>
    <t>To evaluate the techno-economic feasibility of a hybrid PV/wind/diesel/battery system for an environmentally friendly factory in New Borg El Arab, Egypt.</t>
  </si>
  <si>
    <t>The optimal hybrid system (60 kW PV, 100 kW wind, 40 kW diesel, 600 batteries) achieves the lowest net present cost ($1,684,118) and cost of energy ($0.19/kWh), while reducing greenhouse gas emissions the most.</t>
  </si>
  <si>
    <t>http://dx.doi.org/10.1016/j.jclepro.2015.07.008</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</si>
  <si>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</si>
  <si>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</si>
  <si>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</si>
  <si>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</si>
  <si>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</si>
  <si>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</si>
  <si>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</si>
  <si>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</si>
  <si>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</si>
  <si>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</si>
  <si>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</si>
  <si>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</si>
  <si>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</si>
  <si>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</si>
  <si>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</si>
  <si>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</si>
  <si>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</si>
  <si>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</si>
  <si>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</si>
  <si>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</si>
  <si>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</si>
  <si>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</si>
  <si>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</si>
  <si>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</si>
  <si>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</si>
  <si>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</si>
  <si>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</si>
  <si>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</si>
  <si>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</si>
  <si>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</si>
  <si>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</si>
  <si>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</si>
  <si>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</si>
  <si>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</si>
  <si>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</si>
  <si>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</si>
  <si>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</si>
  <si>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</si>
  <si>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</si>
  <si>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</si>
  <si>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</si>
  <si>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</si>
  <si>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</si>
  <si>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</si>
  <si>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</si>
  <si>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</si>
  <si>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</si>
  <si>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</si>
  <si>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</si>
  <si>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</si>
  <si>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</si>
  <si>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</si>
  <si>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</si>
  <si>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</si>
  <si>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</si>
  <si>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</si>
  <si>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</si>
  <si>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</si>
  <si>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</si>
  <si>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</si>
  <si>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</si>
  <si>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</si>
  <si>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</si>
  <si>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</si>
  <si>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</si>
  <si>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</si>
  <si>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</si>
  <si>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</si>
  <si>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</si>
  <si>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</si>
  <si>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</si>
  <si>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</si>
  <si>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</si>
  <si>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</si>
  <si>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</si>
  <si>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</si>
  <si>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</si>
  <si>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</si>
  <si>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</si>
  <si>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</si>
  <si>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</si>
  <si>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</si>
  <si>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</si>
  <si>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</si>
  <si>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</si>
  <si>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</si>
  <si>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</si>
  <si>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</si>
  <si>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</si>
  <si>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</si>
  <si>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</si>
  <si>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</si>
  <si>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</si>
  <si>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</si>
  <si>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</si>
  <si>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</si>
  <si>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</si>
  <si>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</si>
  <si>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</si>
  <si>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</si>
  <si>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</si>
  <si>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</si>
  <si>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</si>
  <si>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</si>
  <si>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</si>
  <si>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</si>
  <si>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</si>
  <si>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Tsion Berhanu</t>
  </si>
  <si>
    <t>Adopting Building Integrated Photovoltaics (BIPV) for Harnessing Green Economy in Ethiopia: A Study on the Design, Modeling and Economic Analysis of Grid-Tied BIPV</t>
  </si>
  <si>
    <t>To assess the potential of grid-tied BIPV in commercial and residential buildings of Ethiopia, using the Zemen Bank Headquarter Building as a case study.</t>
  </si>
  <si>
    <t>Optimal BIPV design generates 897,000 kWh/year, covering 69.54% of the building’s demand and saving US$26,910/year.</t>
  </si>
  <si>
    <t>Addis Ababa Institute of Technology, Energy Center</t>
  </si>
  <si>
    <t>DOI: 10.20372/NADRE/5087</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</si>
  <si>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</si>
  <si>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</si>
  <si>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</si>
  <si>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</si>
  <si>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</si>
  <si>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</si>
  <si>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</si>
  <si>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</si>
  <si>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</si>
  <si>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</si>
  <si>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</si>
  <si>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</si>
  <si>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</si>
  <si>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</si>
  <si>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</si>
  <si>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</si>
  <si>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</si>
  <si>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</si>
  <si>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</si>
  <si>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</si>
  <si>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</si>
  <si>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</si>
  <si>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</si>
  <si>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</si>
  <si>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</si>
  <si>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</si>
  <si>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</si>
  <si>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</si>
  <si>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</si>
  <si>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</si>
  <si>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</si>
  <si>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</si>
  <si>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</si>
  <si>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</si>
  <si>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</si>
  <si>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</si>
  <si>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</si>
  <si>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</si>
  <si>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</si>
  <si>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</si>
  <si>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</si>
  <si>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</si>
  <si>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</si>
  <si>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</si>
  <si>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</si>
  <si>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</si>
  <si>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</si>
  <si>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</si>
  <si>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</si>
  <si>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</si>
  <si>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</si>
  <si>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</si>
  <si>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</si>
  <si>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</si>
  <si>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</si>
  <si>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</si>
  <si>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</si>
  <si>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</si>
  <si>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</si>
  <si>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</si>
  <si>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</si>
  <si>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</si>
  <si>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</si>
  <si>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</si>
  <si>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</si>
  <si>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</si>
  <si>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</si>
  <si>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</si>
  <si>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</si>
  <si>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</si>
  <si>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</si>
  <si>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</si>
  <si>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</si>
  <si>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</si>
  <si>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</si>
  <si>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</si>
  <si>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</si>
  <si>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</si>
  <si>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</si>
  <si>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</si>
  <si>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</si>
  <si>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</si>
  <si>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</si>
  <si>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</si>
  <si>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</si>
  <si>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</si>
  <si>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</si>
  <si>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</si>
  <si>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</si>
  <si>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</si>
  <si>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</si>
  <si>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</si>
  <si>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</si>
  <si>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</si>
  <si>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</si>
  <si>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</si>
  <si>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</si>
  <si>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</si>
  <si>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</si>
  <si>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</si>
  <si>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</si>
  <si>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</si>
  <si>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</si>
  <si>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</si>
  <si>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</si>
  <si>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</si>
  <si>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</si>
  <si>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</si>
  <si>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</si>
  <si>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</si>
  <si>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</si>
  <si>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</si>
  <si>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</si>
  <si>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</si>
  <si>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</si>
  <si>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</si>
  <si>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</si>
  <si>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</si>
  <si>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</si>
  <si>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</si>
  <si>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</si>
  <si>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</si>
  <si>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</si>
  <si>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</si>
  <si>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</si>
  <si>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</si>
  <si>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</si>
  <si>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</si>
  <si>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</si>
  <si>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</si>
  <si>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</si>
  <si>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</si>
  <si>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</si>
  <si>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</si>
  <si>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</si>
  <si>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</si>
  <si>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</si>
  <si>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</si>
  <si>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</si>
  <si>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</si>
  <si>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</si>
  <si>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</si>
  <si>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</si>
  <si>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</si>
  <si>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</si>
  <si>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</si>
  <si>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</si>
  <si>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</si>
  <si>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</si>
  <si>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</si>
  <si>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</si>
  <si>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</si>
  <si>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</si>
  <si>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</si>
  <si>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</si>
  <si>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</si>
  <si>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</si>
  <si>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</si>
  <si>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</si>
  <si>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</si>
  <si>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</si>
  <si>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</si>
  <si>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</si>
  <si>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</si>
  <si>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</si>
  <si>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</si>
  <si>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</si>
  <si>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</si>
  <si>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</si>
  <si>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</si>
  <si>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</si>
  <si>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</si>
  <si>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</si>
  <si>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</si>
  <si>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</si>
  <si>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</si>
  <si>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</si>
  <si>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</si>
  <si>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</si>
  <si>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</si>
  <si>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</si>
  <si>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</si>
  <si>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</si>
  <si>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</si>
  <si>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</si>
  <si>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</si>
  <si>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</si>
  <si>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</si>
  <si>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</si>
  <si>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</si>
  <si>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</si>
  <si>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</si>
  <si>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</si>
  <si>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</si>
  <si>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</si>
  <si>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</si>
  <si>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</si>
  <si>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</si>
  <si>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</si>
  <si>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</si>
  <si>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</si>
  <si>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</si>
  <si>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</si>
  <si>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</si>
  <si>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</si>
  <si>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</si>
  <si>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</si>
  <si>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</si>
  <si>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</si>
  <si>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</si>
  <si>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</si>
  <si>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</si>
  <si>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</si>
  <si>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</si>
  <si>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</si>
  <si>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</si>
  <si>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</si>
  <si>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</si>
  <si>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</si>
  <si>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</si>
  <si>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</si>
  <si>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Egide Manirambona et al.</t>
  </si>
  <si>
    <t>To model Kenya's total energy demand through 2040 and analyze the effects of universal electrification, efficient lighting, and efficient cooking stove policies on energy savings and GHG emissions.</t>
  </si>
  <si>
    <t>Implementing efficient lighting and cooking stove policies would save significant energy and mitigate GHG emissions, with efficient stoves saving 190.6 PJ by 2040. The residential sector will remain the primary energy consumer, constituting nearly 80% of total demand by 2040.</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</si>
  <si>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</si>
  <si>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</si>
  <si>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</si>
  <si>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</si>
  <si>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</si>
  <si>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</si>
  <si>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</si>
  <si>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</si>
  <si>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</si>
  <si>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</si>
  <si>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</si>
  <si>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</si>
  <si>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</si>
  <si>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</si>
  <si>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</si>
  <si>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</si>
  <si>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</si>
  <si>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</si>
  <si>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</si>
  <si>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</si>
  <si>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</si>
  <si>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</si>
  <si>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</si>
  <si>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</si>
  <si>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</si>
  <si>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</si>
  <si>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</si>
  <si>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</si>
  <si>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</si>
  <si>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</si>
  <si>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Type</t>
  </si>
  <si>
    <t>capacity_expansion</t>
  </si>
  <si>
    <t>GIS</t>
  </si>
  <si>
    <t>geospatial_electrification</t>
  </si>
  <si>
    <t>Balmorel</t>
  </si>
  <si>
    <t>capacity_expansion,production_cost</t>
  </si>
  <si>
    <t>Calliope</t>
  </si>
  <si>
    <t>PyPSA</t>
  </si>
  <si>
    <t>GEGIS</t>
  </si>
  <si>
    <t>demand_forecast</t>
  </si>
  <si>
    <t>capacity expansion, nexus</t>
  </si>
  <si>
    <t>Eviews</t>
  </si>
  <si>
    <t>Dispa-SET</t>
  </si>
  <si>
    <t>production_cost,unit_commitment</t>
  </si>
  <si>
    <t>LISFLOOD</t>
  </si>
  <si>
    <t>hydrological</t>
  </si>
  <si>
    <t>capacity_expansion, demand_forecast</t>
  </si>
  <si>
    <t>MAED</t>
  </si>
  <si>
    <t>demand_forecast, capacity_expansion</t>
  </si>
  <si>
    <t>NEMO</t>
  </si>
  <si>
    <t>SWITCH</t>
  </si>
  <si>
    <t>FlexTool</t>
  </si>
  <si>
    <t>production_cost</t>
  </si>
  <si>
    <t>DIME</t>
  </si>
  <si>
    <t>QGIS</t>
  </si>
  <si>
    <t>capacity_expansion, production_cost, demand_forecast, nexus</t>
  </si>
  <si>
    <t>AEZ</t>
  </si>
  <si>
    <t>WEAP</t>
  </si>
  <si>
    <t>GCM</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</si>
  <si>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</si>
  <si>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</si>
  <si>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</si>
  <si>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</si>
  <si>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</si>
  <si>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</si>
  <si>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</si>
  <si>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</si>
  <si>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</si>
  <si>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</si>
  <si>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</si>
  <si>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</si>
  <si>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</si>
  <si>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</si>
  <si>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</si>
  <si>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</si>
  <si>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Homer</t>
  </si>
  <si>
    <t>GaBi</t>
  </si>
  <si>
    <t>Aspen Plus</t>
  </si>
  <si>
    <t xml:space="preserve">DIgSILENT </t>
  </si>
  <si>
    <t>GeoCLEWs</t>
  </si>
  <si>
    <t>Clewsy</t>
  </si>
  <si>
    <t>Powersim</t>
  </si>
  <si>
    <t>SWAT</t>
  </si>
  <si>
    <t>PVGIS</t>
  </si>
  <si>
    <t>PVWatts</t>
  </si>
  <si>
    <t>LUT-ESTM</t>
  </si>
  <si>
    <t>Greenius</t>
  </si>
  <si>
    <t>e-SAGE</t>
  </si>
  <si>
    <t>Simulink</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</si>
  <si>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</si>
  <si>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</si>
  <si>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</si>
  <si>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</si>
  <si>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</si>
  <si>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</si>
  <si>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</si>
  <si>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</si>
  <si>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</si>
  <si>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</si>
  <si>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</si>
  <si>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</si>
  <si>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</si>
  <si>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</si>
  <si>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</si>
  <si>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</si>
  <si>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</si>
  <si>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</si>
  <si>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</si>
  <si>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</si>
  <si>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</si>
  <si>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</si>
  <si>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</si>
  <si>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</si>
  <si>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</si>
  <si>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</si>
  <si>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</si>
  <si>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</si>
  <si>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</si>
  <si>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</si>
  <si>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</si>
  <si>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</si>
  <si>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</si>
  <si>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</si>
  <si>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</si>
  <si>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data_availability</t>
  </si>
  <si>
    <t>electrification_rate</t>
  </si>
  <si>
    <t>has_ndc</t>
  </si>
  <si>
    <t>has_lts</t>
  </si>
  <si>
    <t>Algeria</t>
  </si>
  <si>
    <t>north</t>
  </si>
  <si>
    <t>AR</t>
  </si>
  <si>
    <t>moderate</t>
  </si>
  <si>
    <t>Angola</t>
  </si>
  <si>
    <t>southern</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</si>
  <si>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</si>
  <si>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</si>
  <si>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</si>
  <si>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</si>
  <si>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</si>
  <si>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</si>
  <si>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</si>
  <si>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</si>
  <si>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</si>
  <si>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</si>
  <si>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</si>
  <si>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</si>
  <si>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</si>
  <si>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</si>
  <si>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</si>
  <si>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</si>
  <si>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</si>
  <si>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</si>
  <si>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</si>
  <si>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</si>
  <si>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</si>
  <si>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</si>
  <si>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</si>
  <si>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</si>
  <si>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</si>
  <si>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</si>
  <si>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</si>
  <si>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</si>
  <si>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</si>
  <si>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</si>
  <si>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</si>
  <si>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</si>
  <si>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</si>
  <si>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</si>
  <si>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</si>
  <si>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</si>
  <si>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</si>
  <si>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</si>
  <si>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</si>
  <si>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</si>
  <si>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</si>
  <si>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</si>
  <si>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</si>
  <si>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</si>
  <si>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</si>
  <si>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</si>
  <si>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</si>
  <si>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</si>
  <si>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</si>
  <si>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</si>
  <si>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</si>
  <si>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</si>
  <si>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</si>
  <si>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</si>
  <si>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</si>
  <si>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</si>
  <si>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</si>
  <si>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</si>
  <si>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</si>
  <si>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</si>
  <si>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</si>
  <si>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</si>
  <si>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</si>
  <si>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</si>
  <si>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</si>
  <si>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</si>
  <si>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</si>
  <si>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</si>
  <si>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</si>
  <si>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</si>
  <si>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</si>
  <si>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</si>
  <si>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</si>
  <si>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</si>
  <si>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</si>
  <si>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</si>
  <si>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</si>
  <si>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</si>
  <si>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</si>
  <si>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</si>
  <si>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</si>
  <si>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</si>
  <si>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</si>
  <si>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</si>
  <si>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</si>
  <si>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</si>
  <si>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</si>
  <si>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</si>
  <si>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</si>
  <si>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</si>
  <si>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</si>
  <si>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</si>
  <si>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</si>
  <si>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</si>
  <si>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</si>
  <si>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</si>
  <si>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</si>
  <si>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</si>
  <si>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</si>
  <si>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</si>
  <si>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</si>
  <si>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</si>
  <si>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</si>
  <si>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</si>
  <si>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</si>
  <si>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</si>
  <si>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</si>
  <si>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</si>
  <si>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</si>
  <si>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</si>
  <si>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</si>
  <si>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Python for Power System Analysis</t>
  </si>
  <si>
    <t>FIAS,KIT,TU Berlin</t>
  </si>
  <si>
    <t>CH,GB</t>
  </si>
  <si>
    <t>Univ. of Cambridge,ETH Zurich</t>
  </si>
  <si>
    <t>Open Source Spatial Electrification Tool</t>
  </si>
  <si>
    <t>KTH</t>
  </si>
  <si>
    <t>Baltic Model of Regional Energy Liberalisation</t>
  </si>
  <si>
    <t>DK</t>
  </si>
  <si>
    <t>Danish Energy Agency,DTU</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</si>
  <si>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</si>
  <si>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</si>
  <si>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</si>
  <si>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</si>
  <si>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</si>
  <si>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 Integrated Energy Model</t>
  </si>
  <si>
    <t>AU</t>
  </si>
  <si>
    <t>Energy Exemplar</t>
  </si>
  <si>
    <t>Hybrid Optimization of Multiple Energy Resources</t>
  </si>
  <si>
    <t>NREL</t>
  </si>
  <si>
    <t>Ventana Systems</t>
  </si>
  <si>
    <t>Flextool</t>
  </si>
  <si>
    <t>VTT,IRENA</t>
  </si>
  <si>
    <t>Model for Analysis of Energy Demand</t>
  </si>
  <si>
    <t>IAEA</t>
  </si>
  <si>
    <t>demand_forecasting</t>
  </si>
  <si>
    <t>Aalborg University</t>
  </si>
  <si>
    <t>Quantum Geographic Information System</t>
  </si>
  <si>
    <t>OSGeo</t>
  </si>
  <si>
    <t>geospatial_analysis</t>
  </si>
  <si>
    <t>Esri</t>
  </si>
  <si>
    <t>CLEWs</t>
  </si>
  <si>
    <t>WASP</t>
  </si>
  <si>
    <t>Wien Automatic System Planning</t>
  </si>
  <si>
    <t>IAEA,TVA</t>
  </si>
  <si>
    <t>Next Energy Modeling system for Optimization</t>
  </si>
  <si>
    <t>Water Evaluation and 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</si>
  <si>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</si>
  <si>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</si>
  <si>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</si>
  <si>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</si>
  <si>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</si>
  <si>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</si>
  <si>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</si>
  <si>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</si>
  <si>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Simplified Approach for Estimating Impacts of Electricity Generation</t>
  </si>
  <si>
    <t>CERC</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</si>
  <si>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</si>
  <si>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</si>
  <si>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</si>
  <si>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</si>
  <si>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</si>
  <si>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</si>
  <si>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</si>
  <si>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</si>
  <si>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</si>
  <si>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</si>
  <si>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</si>
  <si>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</si>
  <si>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</si>
  <si>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</si>
  <si>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</si>
  <si>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</si>
  <si>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</si>
  <si>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</si>
  <si>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</si>
  <si>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</si>
  <si>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</si>
  <si>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</si>
  <si>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</si>
  <si>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</si>
  <si>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</si>
  <si>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</si>
  <si>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</si>
  <si>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</si>
  <si>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</si>
  <si>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</si>
  <si>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</si>
  <si>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</si>
  <si>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</si>
  <si>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</si>
  <si>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</si>
  <si>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</si>
  <si>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</si>
  <si>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</si>
  <si>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</si>
  <si>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</si>
  <si>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</si>
  <si>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</si>
  <si>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</si>
  <si>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</si>
  <si>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</si>
  <si>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</si>
  <si>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</si>
  <si>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</si>
  <si>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</si>
  <si>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</si>
  <si>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</si>
  <si>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</si>
  <si>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</si>
  <si>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</si>
  <si>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</si>
  <si>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</si>
  <si>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</si>
  <si>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</si>
  <si>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</si>
  <si>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</si>
  <si>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</si>
  <si>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</si>
  <si>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</si>
  <si>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</si>
  <si>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</si>
  <si>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</si>
  <si>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</si>
  <si>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</si>
  <si>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</si>
  <si>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</si>
  <si>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</si>
  <si>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</si>
  <si>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</si>
  <si>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</si>
  <si>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</si>
  <si>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</si>
  <si>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</si>
  <si>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</si>
  <si>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</si>
  <si>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</si>
  <si>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</si>
  <si>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</si>
  <si>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</si>
  <si>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</si>
  <si>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</si>
  <si>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</si>
  <si>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</si>
  <si>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</si>
  <si>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</si>
  <si>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</si>
  <si>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</si>
  <si>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</si>
  <si>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</si>
  <si>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</si>
  <si>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</si>
  <si>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</si>
  <si>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</si>
  <si>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</si>
  <si>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</si>
  <si>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</si>
  <si>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</si>
  <si>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</si>
  <si>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</si>
  <si>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</si>
  <si>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</si>
  <si>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</si>
  <si>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</si>
  <si>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</si>
  <si>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</si>
  <si>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</si>
  <si>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</si>
  <si>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</si>
  <si>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</si>
  <si>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</si>
  <si>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</si>
  <si>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</si>
  <si>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</si>
  <si>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</si>
  <si>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</si>
  <si>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</si>
  <si>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</si>
  <si>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</si>
  <si>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</si>
  <si>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</si>
  <si>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</si>
  <si>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</si>
  <si>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</si>
  <si>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</si>
  <si>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</si>
  <si>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</si>
  <si>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</si>
  <si>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</si>
  <si>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</si>
  <si>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</si>
  <si>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</si>
  <si>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</si>
  <si>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</si>
  <si>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</si>
  <si>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</si>
  <si>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</si>
  <si>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</si>
  <si>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</si>
  <si>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</si>
  <si>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</si>
  <si>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</si>
  <si>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</si>
  <si>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</si>
  <si>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</si>
  <si>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</si>
  <si>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</si>
  <si>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</si>
  <si>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</si>
  <si>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</si>
  <si>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</si>
  <si>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</si>
  <si>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</si>
  <si>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</si>
  <si>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</si>
  <si>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</si>
  <si>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</si>
  <si>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</si>
  <si>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</si>
  <si>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</si>
  <si>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</si>
  <si>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</si>
  <si>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</si>
  <si>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</si>
  <si>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</si>
  <si>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</si>
  <si>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</si>
  <si>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</si>
  <si>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</si>
  <si>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</si>
  <si>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</si>
  <si>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</si>
  <si>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</si>
  <si>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</si>
  <si>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</si>
  <si>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</si>
  <si>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</si>
  <si>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</si>
  <si>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</si>
  <si>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</si>
  <si>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</si>
  <si>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</si>
  <si>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</si>
  <si>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</si>
  <si>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</si>
  <si>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</si>
  <si>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</si>
  <si>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</si>
  <si>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</si>
  <si>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</si>
  <si>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</si>
  <si>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</si>
  <si>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</si>
  <si>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</si>
  <si>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</si>
  <si>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</si>
  <si>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</si>
  <si>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</si>
  <si>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</si>
  <si>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</si>
  <si>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</si>
  <si>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</si>
  <si>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</si>
  <si>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</si>
  <si>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</si>
  <si>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</si>
  <si>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</si>
  <si>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</si>
  <si>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</si>
  <si>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</si>
  <si>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</si>
  <si>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</si>
  <si>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</si>
  <si>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</si>
  <si>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</si>
  <si>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</si>
  <si>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</si>
  <si>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</si>
  <si>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</si>
  <si>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</si>
  <si>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</si>
  <si>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</si>
  <si>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</si>
  <si>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</si>
  <si>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</si>
  <si>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</si>
  <si>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</si>
  <si>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</si>
  <si>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</si>
  <si>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</si>
  <si>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</si>
  <si>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</si>
  <si>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</si>
  <si>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</si>
  <si>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</si>
  <si>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</si>
  <si>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</si>
  <si>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</si>
  <si>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</si>
  <si>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</si>
  <si>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</si>
  <si>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</si>
  <si>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</si>
  <si>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</si>
  <si>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</si>
  <si>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</si>
  <si>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</si>
  <si>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</si>
  <si>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</si>
  <si>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</si>
  <si>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</si>
  <si>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</si>
  <si>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</si>
  <si>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</si>
  <si>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</si>
  <si>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</si>
  <si>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</si>
  <si>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</si>
  <si>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</si>
  <si>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</si>
  <si>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</si>
  <si>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</si>
  <si>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</si>
  <si>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</si>
  <si>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</si>
  <si>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</si>
  <si>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</si>
  <si>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</si>
  <si>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</si>
  <si>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</si>
  <si>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</si>
  <si>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</si>
  <si>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</si>
  <si>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</si>
  <si>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</si>
  <si>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</si>
  <si>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</si>
  <si>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</si>
  <si>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</si>
  <si>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</si>
  <si>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</si>
  <si>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</si>
  <si>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</si>
  <si>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</si>
  <si>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</si>
  <si>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</si>
  <si>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</si>
  <si>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</si>
  <si>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</si>
  <si>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</si>
  <si>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</si>
  <si>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</si>
  <si>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</si>
  <si>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</si>
  <si>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</si>
  <si>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</si>
  <si>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</si>
  <si>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</si>
  <si>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</si>
  <si>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</si>
  <si>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</si>
  <si>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</si>
  <si>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</si>
  <si>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</si>
  <si>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</si>
  <si>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</si>
  <si>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</si>
  <si>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</si>
  <si>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</si>
  <si>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</si>
  <si>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</si>
  <si>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</si>
  <si>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</si>
  <si>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</si>
  <si>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</si>
  <si>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</si>
  <si>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</si>
  <si>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</si>
  <si>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</si>
  <si>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</si>
  <si>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</si>
  <si>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</si>
  <si>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</si>
  <si>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</si>
  <si>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</si>
  <si>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</si>
  <si>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</si>
  <si>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</si>
  <si>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</si>
  <si>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</si>
  <si>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</si>
  <si>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</si>
  <si>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</si>
  <si>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</si>
  <si>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</si>
  <si>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</si>
  <si>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</si>
  <si>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</si>
  <si>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</si>
  <si>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</si>
  <si>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</si>
  <si>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</si>
  <si>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</si>
  <si>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</si>
  <si>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</si>
  <si>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</si>
  <si>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</si>
  <si>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</si>
  <si>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</si>
  <si>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</si>
  <si>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</si>
  <si>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</si>
  <si>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</si>
  <si>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</si>
  <si>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</si>
  <si>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</si>
  <si>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</si>
  <si>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</si>
  <si>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</si>
  <si>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</si>
  <si>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</si>
  <si>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</si>
  <si>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</si>
  <si>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</si>
  <si>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</si>
  <si>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</si>
  <si>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</si>
  <si>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</si>
  <si>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</si>
  <si>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</si>
  <si>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</si>
  <si>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</si>
  <si>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</si>
  <si>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</si>
  <si>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</si>
  <si>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</si>
  <si>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</si>
  <si>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</si>
  <si>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</si>
  <si>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</si>
  <si>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</si>
  <si>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</si>
  <si>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</si>
  <si>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</si>
  <si>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</si>
  <si>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</si>
  <si>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</si>
  <si>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</si>
  <si>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</si>
  <si>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</si>
  <si>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</si>
  <si>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</si>
  <si>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</si>
  <si>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</si>
  <si>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</si>
  <si>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</si>
  <si>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</si>
  <si>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</si>
  <si>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</si>
  <si>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</si>
  <si>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</si>
  <si>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</si>
  <si>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</si>
  <si>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</si>
  <si>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</si>
  <si>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</si>
  <si>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</si>
  <si>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</si>
  <si>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</si>
  <si>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</si>
  <si>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</si>
  <si>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</si>
  <si>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</si>
  <si>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</si>
  <si>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</si>
  <si>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</si>
  <si>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</si>
  <si>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</si>
  <si>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</si>
  <si>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</si>
  <si>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</si>
  <si>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</si>
  <si>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</si>
  <si>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</si>
  <si>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</si>
  <si>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</si>
  <si>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</si>
  <si>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</si>
  <si>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</si>
  <si>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</si>
  <si>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</si>
  <si>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</si>
  <si>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</si>
  <si>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</si>
  <si>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</si>
  <si>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</si>
  <si>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</si>
  <si>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</si>
  <si>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</si>
  <si>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</si>
  <si>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</si>
  <si>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</si>
  <si>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</si>
  <si>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</si>
  <si>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</si>
  <si>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</si>
  <si>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</si>
  <si>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</si>
  <si>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</si>
  <si>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</si>
  <si>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</si>
  <si>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</si>
  <si>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</si>
  <si>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</si>
  <si>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</si>
  <si>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</si>
  <si>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</si>
  <si>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</si>
  <si>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</si>
  <si>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</si>
  <si>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</si>
  <si>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</si>
  <si>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</si>
  <si>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</si>
  <si>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</si>
  <si>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</si>
  <si>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</si>
  <si>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</si>
  <si>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</si>
  <si>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</si>
  <si>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</si>
  <si>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</si>
  <si>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</si>
  <si>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</si>
  <si>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</si>
  <si>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</si>
  <si>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</si>
  <si>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</si>
  <si>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</si>
  <si>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</si>
  <si>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</si>
  <si>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</si>
  <si>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</si>
  <si>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</si>
  <si>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</si>
  <si>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</si>
  <si>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</si>
  <si>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</si>
  <si>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</si>
  <si>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</si>
  <si>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</si>
  <si>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</si>
  <si>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</si>
  <si>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</si>
  <si>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</si>
  <si>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</si>
  <si>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</si>
  <si>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</si>
  <si>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</si>
  <si>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</si>
  <si>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</si>
  <si>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</si>
  <si>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</si>
  <si>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</si>
  <si>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</si>
  <si>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</si>
  <si>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</si>
  <si>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</si>
  <si>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</si>
  <si>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</si>
  <si>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</si>
  <si>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</si>
  <si>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</si>
  <si>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</si>
  <si>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</si>
  <si>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</si>
  <si>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</si>
  <si>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</si>
  <si>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</si>
  <si>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</si>
  <si>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</si>
  <si>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</si>
  <si>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</si>
  <si>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</si>
  <si>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</si>
  <si>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</si>
  <si>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</si>
  <si>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</si>
  <si>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</si>
  <si>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</si>
  <si>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</si>
  <si>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</si>
  <si>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</si>
  <si>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</si>
  <si>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</si>
  <si>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</si>
  <si>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</si>
  <si>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</si>
  <si>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</si>
  <si>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</si>
  <si>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</si>
  <si>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</si>
  <si>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</si>
  <si>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</si>
  <si>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</si>
  <si>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</si>
  <si>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</si>
  <si>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</si>
  <si>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</si>
  <si>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</si>
  <si>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</si>
  <si>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</si>
  <si>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</si>
  <si>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</si>
  <si>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</si>
  <si>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</si>
  <si>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</si>
  <si>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</si>
  <si>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</si>
  <si>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</si>
  <si>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</si>
  <si>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</si>
  <si>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</si>
  <si>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</si>
  <si>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</si>
  <si>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</si>
  <si>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</si>
  <si>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</si>
  <si>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</si>
  <si>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</si>
  <si>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</si>
  <si>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</si>
  <si>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</si>
  <si>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</si>
  <si>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</si>
  <si>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</si>
  <si>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</si>
  <si>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</si>
  <si>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</si>
  <si>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</si>
  <si>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</si>
  <si>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</si>
  <si>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</si>
  <si>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</si>
  <si>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</si>
  <si>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</si>
  <si>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</si>
  <si>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</si>
  <si>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</si>
  <si>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</si>
  <si>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</si>
  <si>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</si>
  <si>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</si>
  <si>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</si>
  <si>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</si>
  <si>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</si>
  <si>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</si>
  <si>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</si>
  <si>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</si>
  <si>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</si>
  <si>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</si>
  <si>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</si>
  <si>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</si>
  <si>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</si>
  <si>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</si>
  <si>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</si>
  <si>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</si>
  <si>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</si>
  <si>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</si>
  <si>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</si>
  <si>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</si>
  <si>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</si>
  <si>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</si>
  <si>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</si>
  <si>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</si>
  <si>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</si>
  <si>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</si>
  <si>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</si>
  <si>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</si>
  <si>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</si>
  <si>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</si>
  <si>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</si>
  <si>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</si>
  <si>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</si>
  <si>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</si>
  <si>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</si>
  <si>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</si>
  <si>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</si>
  <si>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</si>
  <si>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</si>
  <si>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</si>
  <si>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</si>
  <si>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</si>
  <si>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</si>
  <si>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</si>
  <si>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</si>
  <si>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</si>
  <si>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</si>
  <si>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</si>
  <si>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</si>
  <si>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</si>
  <si>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</si>
  <si>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</si>
  <si>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</si>
  <si>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</si>
  <si>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</si>
  <si>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</si>
  <si>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</si>
  <si>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</si>
  <si>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</si>
  <si>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</si>
  <si>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</si>
  <si>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</si>
  <si>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</si>
  <si>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</si>
  <si>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</si>
  <si>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</si>
  <si>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</si>
  <si>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</si>
  <si>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</si>
  <si>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</si>
  <si>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</si>
  <si>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</si>
  <si>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</si>
  <si>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</si>
  <si>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</si>
  <si>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</si>
  <si>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</si>
  <si>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</si>
  <si>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</si>
  <si>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</si>
  <si>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</si>
  <si>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</si>
  <si>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</si>
  <si>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</si>
  <si>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</si>
  <si>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</si>
  <si>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</si>
  <si>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</si>
  <si>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</si>
  <si>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</si>
  <si>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</si>
  <si>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</si>
  <si>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</si>
  <si>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</si>
  <si>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</si>
  <si>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</si>
  <si>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</si>
  <si>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</si>
  <si>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</si>
  <si>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</si>
  <si>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</si>
  <si>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</si>
  <si>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</si>
  <si>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</si>
  <si>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</si>
  <si>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</si>
  <si>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</si>
  <si>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</si>
  <si>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</si>
  <si>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</si>
  <si>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</si>
  <si>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</si>
  <si>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</si>
  <si>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</si>
  <si>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</si>
  <si>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</si>
  <si>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</si>
  <si>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</si>
  <si>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</si>
  <si>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</si>
  <si>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</si>
  <si>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</si>
  <si>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</si>
  <si>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</si>
  <si>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</si>
  <si>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</si>
  <si>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</si>
  <si>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</si>
  <si>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</si>
  <si>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</si>
  <si>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</si>
  <si>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</si>
  <si>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</si>
  <si>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</si>
  <si>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</si>
  <si>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</si>
  <si>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</si>
  <si>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</si>
  <si>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</si>
  <si>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</si>
  <si>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</si>
  <si>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</si>
  <si>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</si>
  <si>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</si>
  <si>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</si>
  <si>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</si>
  <si>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</si>
  <si>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</si>
  <si>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</si>
  <si>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</si>
  <si>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</si>
  <si>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</si>
  <si>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</si>
  <si>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</si>
  <si>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</si>
  <si>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</si>
  <si>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</si>
  <si>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</si>
  <si>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</si>
  <si>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</si>
  <si>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</si>
  <si>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</si>
  <si>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</si>
  <si>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</si>
  <si>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</si>
  <si>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</si>
  <si>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</si>
  <si>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</si>
  <si>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</si>
  <si>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</si>
  <si>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</si>
  <si>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</si>
  <si>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</si>
  <si>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</si>
  <si>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</si>
  <si>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</si>
  <si>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</si>
  <si>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</si>
  <si>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</si>
  <si>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</si>
  <si>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</si>
  <si>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</si>
  <si>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</si>
  <si>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</si>
  <si>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</si>
  <si>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</si>
  <si>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</si>
  <si>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</si>
  <si>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</si>
  <si>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</si>
  <si>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</si>
  <si>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</si>
  <si>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</si>
  <si>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</si>
  <si>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</si>
  <si>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</si>
  <si>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</si>
  <si>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</si>
  <si>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</si>
  <si>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</si>
  <si>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</si>
  <si>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</si>
  <si>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</si>
  <si>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</si>
  <si>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</si>
  <si>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</si>
  <si>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</si>
  <si>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</si>
  <si>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</si>
  <si>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</si>
  <si>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</si>
  <si>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</si>
  <si>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</si>
  <si>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</si>
  <si>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</si>
  <si>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</si>
  <si>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</si>
  <si>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</si>
  <si>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</si>
  <si>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</si>
  <si>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</si>
  <si>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</si>
  <si>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</si>
  <si>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</si>
  <si>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</si>
  <si>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</si>
  <si>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</si>
  <si>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</si>
  <si>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</si>
  <si>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</si>
  <si>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</si>
  <si>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</si>
  <si>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</si>
  <si>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</si>
  <si>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</si>
  <si>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</si>
  <si>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</si>
  <si>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</si>
  <si>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</si>
  <si>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</si>
  <si>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</si>
  <si>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</si>
  <si>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</si>
  <si>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</si>
  <si>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</si>
  <si>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</si>
  <si>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</si>
  <si>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</si>
  <si>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</si>
  <si>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</si>
  <si>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</si>
  <si>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</si>
  <si>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</si>
  <si>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</si>
  <si>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</si>
  <si>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</si>
  <si>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</si>
  <si>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</si>
  <si>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</si>
  <si>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</si>
  <si>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</si>
  <si>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</si>
  <si>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</si>
  <si>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</si>
  <si>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</si>
  <si>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</si>
  <si>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</si>
  <si>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</si>
  <si>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</si>
  <si>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</si>
  <si>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</si>
  <si>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</si>
  <si>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</si>
  <si>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</si>
  <si>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</si>
  <si>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</si>
  <si>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</si>
  <si>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</si>
  <si>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</si>
  <si>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</si>
  <si>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</si>
  <si>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</si>
  <si>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</si>
  <si>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</si>
  <si>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</si>
  <si>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</si>
  <si>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</si>
  <si>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</si>
  <si>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</si>
  <si>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</si>
  <si>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</si>
  <si>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</si>
  <si>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</si>
  <si>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</si>
  <si>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</si>
  <si>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</si>
  <si>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</si>
  <si>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</si>
  <si>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</si>
  <si>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</si>
  <si>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</si>
  <si>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</si>
  <si>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</si>
  <si>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</si>
  <si>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</si>
  <si>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</si>
  <si>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</si>
  <si>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</si>
  <si>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</si>
  <si>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</si>
  <si>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</si>
  <si>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</si>
  <si>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</si>
  <si>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</si>
  <si>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</si>
  <si>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</si>
  <si>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</si>
  <si>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</si>
  <si>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</si>
  <si>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</si>
  <si>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</si>
  <si>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</si>
  <si>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</si>
  <si>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</si>
  <si>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</si>
  <si>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</si>
  <si>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</si>
  <si>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</si>
  <si>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</si>
  <si>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</si>
  <si>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</si>
  <si>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</si>
  <si>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</si>
  <si>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</si>
  <si>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</si>
  <si>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</si>
  <si>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</si>
  <si>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</si>
  <si>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</si>
  <si>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</si>
  <si>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</si>
  <si>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</si>
  <si>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</si>
  <si>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</si>
  <si>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</si>
  <si>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</si>
  <si>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</si>
  <si>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</si>
  <si>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</si>
  <si>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</si>
  <si>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</si>
  <si>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</si>
  <si>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</si>
  <si>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</si>
  <si>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</si>
  <si>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</si>
  <si>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</si>
  <si>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</si>
  <si>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</si>
  <si>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</si>
  <si>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</si>
  <si>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</si>
  <si>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</si>
  <si>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</si>
  <si>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</si>
  <si>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</si>
  <si>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</si>
  <si>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</si>
  <si>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</si>
  <si>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</si>
  <si>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</si>
  <si>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</si>
  <si>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</si>
  <si>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</si>
  <si>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</si>
  <si>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</si>
  <si>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</si>
  <si>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</si>
  <si>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</si>
  <si>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</si>
  <si>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</si>
  <si>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</si>
  <si>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</si>
  <si>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</si>
  <si>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</si>
  <si>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</si>
  <si>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</si>
  <si>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</si>
  <si>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</si>
  <si>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</si>
  <si>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</si>
  <si>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</si>
  <si>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</si>
  <si>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</si>
  <si>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</si>
  <si>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</si>
  <si>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</si>
  <si>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</si>
  <si>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</si>
  <si>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</si>
  <si>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</si>
  <si>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</si>
  <si>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</si>
  <si>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</si>
  <si>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</si>
  <si>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</si>
  <si>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</si>
  <si>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</si>
  <si>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</si>
  <si>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</si>
  <si>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</si>
  <si>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</si>
  <si>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</si>
  <si>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</si>
  <si>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</si>
  <si>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</si>
  <si>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</si>
  <si>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</si>
  <si>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</si>
  <si>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</si>
  <si>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</si>
  <si>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</si>
  <si>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</si>
  <si>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</si>
  <si>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</si>
  <si>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</si>
  <si>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</si>
  <si>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</si>
  <si>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</si>
  <si>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</si>
  <si>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</si>
  <si>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</si>
  <si>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</si>
  <si>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</si>
  <si>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</si>
  <si>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</si>
  <si>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</si>
  <si>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</si>
  <si>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</si>
  <si>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</si>
  <si>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</si>
  <si>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</si>
  <si>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</si>
  <si>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</si>
  <si>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</si>
  <si>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</si>
  <si>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</si>
  <si>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</si>
  <si>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</si>
  <si>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</si>
  <si>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</si>
  <si>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</si>
  <si>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</si>
  <si>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</si>
  <si>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</si>
  <si>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</si>
  <si>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</si>
  <si>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</si>
  <si>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</si>
  <si>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</si>
  <si>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</si>
  <si>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</si>
  <si>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</si>
  <si>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</si>
  <si>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</si>
  <si>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</si>
  <si>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</si>
  <si>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</si>
  <si>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</si>
  <si>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</si>
  <si>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</si>
  <si>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</si>
  <si>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</si>
  <si>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</si>
  <si>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</si>
  <si>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</si>
  <si>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</si>
  <si>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</si>
  <si>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</si>
  <si>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</si>
  <si>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</si>
  <si>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</si>
  <si>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</si>
  <si>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</si>
  <si>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</si>
  <si>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</si>
  <si>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</si>
  <si>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</si>
  <si>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</si>
  <si>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</si>
  <si>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</si>
  <si>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</si>
  <si>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</si>
  <si>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</si>
  <si>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</si>
  <si>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</si>
  <si>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</si>
  <si>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</si>
  <si>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</si>
  <si>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</si>
  <si>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</si>
  <si>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</si>
  <si>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</si>
  <si>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</si>
  <si>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</si>
  <si>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</si>
  <si>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</si>
  <si>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</si>
  <si>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</si>
  <si>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</si>
  <si>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</si>
  <si>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</si>
  <si>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</si>
  <si>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</si>
  <si>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</si>
  <si>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</si>
  <si>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</si>
  <si>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</si>
  <si>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</si>
  <si>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</si>
  <si>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</si>
  <si>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</si>
  <si>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</si>
  <si>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</si>
  <si>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</si>
  <si>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</si>
  <si>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</si>
  <si>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</si>
  <si>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</si>
  <si>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</si>
  <si>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</si>
  <si>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</si>
  <si>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</si>
  <si>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</si>
  <si>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</si>
  <si>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</si>
  <si>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</si>
  <si>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</si>
  <si>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</si>
  <si>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</si>
  <si>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</si>
  <si>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</si>
  <si>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</si>
  <si>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</si>
  <si>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</si>
  <si>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</si>
  <si>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</si>
  <si>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</si>
  <si>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</si>
  <si>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</si>
  <si>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</si>
  <si>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</si>
  <si>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</si>
  <si>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</si>
  <si>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</si>
  <si>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</si>
  <si>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</si>
  <si>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</si>
  <si>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</si>
  <si>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</si>
  <si>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</si>
  <si>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</si>
  <si>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</si>
  <si>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</si>
  <si>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</si>
  <si>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</si>
  <si>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</si>
  <si>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</si>
  <si>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</si>
  <si>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</si>
  <si>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</si>
  <si>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</si>
  <si>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</si>
  <si>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</si>
  <si>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</si>
  <si>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</si>
  <si>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</si>
  <si>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</si>
  <si>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</si>
  <si>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</si>
  <si>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</si>
  <si>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</si>
  <si>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</si>
  <si>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</si>
  <si>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</si>
  <si>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</si>
  <si>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</si>
  <si>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</si>
  <si>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</si>
  <si>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</si>
  <si>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</si>
  <si>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</si>
  <si>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</si>
  <si>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</si>
  <si>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</si>
  <si>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</si>
  <si>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</si>
  <si>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</si>
  <si>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</si>
  <si>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</si>
  <si>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</si>
  <si>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</si>
  <si>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</si>
  <si>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</si>
  <si>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</si>
  <si>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</si>
  <si>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</si>
  <si>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</si>
  <si>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</si>
  <si>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</si>
  <si>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</si>
  <si>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</si>
  <si>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</si>
  <si>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</si>
  <si>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</si>
  <si>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</si>
  <si>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</si>
  <si>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</si>
  <si>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</si>
  <si>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</si>
  <si>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</si>
  <si>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</si>
  <si>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</si>
  <si>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</si>
  <si>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</si>
  <si>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</si>
  <si>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</si>
  <si>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</si>
  <si>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</si>
  <si>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</si>
  <si>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</si>
  <si>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</si>
  <si>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</si>
  <si>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</si>
  <si>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</si>
  <si>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</si>
  <si>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</si>
  <si>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</si>
  <si>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</si>
  <si>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</si>
  <si>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</si>
  <si>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</si>
  <si>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</si>
  <si>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</si>
  <si>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</si>
  <si>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</si>
  <si>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</si>
  <si>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</si>
  <si>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</si>
  <si>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</si>
  <si>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</si>
  <si>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</si>
  <si>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</si>
  <si>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</si>
  <si>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</si>
  <si>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</si>
  <si>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</si>
  <si>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</si>
  <si>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</si>
  <si>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</si>
  <si>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</si>
  <si>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</si>
  <si>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</si>
  <si>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</si>
  <si>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</si>
  <si>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</si>
  <si>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</si>
  <si>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</si>
  <si>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</si>
  <si>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</si>
  <si>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</si>
  <si>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</si>
  <si>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</si>
  <si>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</si>
  <si>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</si>
  <si>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</si>
  <si>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</si>
  <si>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</si>
  <si>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</si>
  <si>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</si>
  <si>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</si>
  <si>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</si>
  <si>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</si>
  <si>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</si>
  <si>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</si>
  <si>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</si>
  <si>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</si>
  <si>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</si>
  <si>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</si>
  <si>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</si>
  <si>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</si>
  <si>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</si>
  <si>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</si>
  <si>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</si>
  <si>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</si>
  <si>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</si>
  <si>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</si>
  <si>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</si>
  <si>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</si>
  <si>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</si>
  <si>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</si>
  <si>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</si>
  <si>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</si>
  <si>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</si>
  <si>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</si>
  <si>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</si>
  <si>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</si>
  <si>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</si>
  <si>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</si>
  <si>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</si>
  <si>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</si>
  <si>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</si>
  <si>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</si>
  <si>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</si>
  <si>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</si>
  <si>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</si>
  <si>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</si>
  <si>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</si>
  <si>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</si>
  <si>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</si>
  <si>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</si>
  <si>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</si>
  <si>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</si>
  <si>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</si>
  <si>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</si>
  <si>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</si>
  <si>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</si>
  <si>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</si>
  <si>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</si>
  <si>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</si>
  <si>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</si>
  <si>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</si>
  <si>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</si>
  <si>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</si>
  <si>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</si>
  <si>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</si>
  <si>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</si>
  <si>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</si>
  <si>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</si>
  <si>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</si>
  <si>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</si>
  <si>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</si>
  <si>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</si>
  <si>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</si>
  <si>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</si>
  <si>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</si>
  <si>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</si>
  <si>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</si>
  <si>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</si>
  <si>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</si>
  <si>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</si>
  <si>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</si>
  <si>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</si>
  <si>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</si>
  <si>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</si>
  <si>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</si>
  <si>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</si>
  <si>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</si>
  <si>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</si>
  <si>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</si>
  <si>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</si>
  <si>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</si>
  <si>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</si>
  <si>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</si>
  <si>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</si>
  <si>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</si>
  <si>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</si>
  <si>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</si>
  <si>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</si>
  <si>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</si>
  <si>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</si>
  <si>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</si>
  <si>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</si>
  <si>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</si>
  <si>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</si>
  <si>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</si>
  <si>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</si>
  <si>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</si>
  <si>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</si>
  <si>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</si>
  <si>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</si>
  <si>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</si>
  <si>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</si>
  <si>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</si>
  <si>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</si>
  <si>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</si>
  <si>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</si>
  <si>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</si>
  <si>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</si>
  <si>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</si>
  <si>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</si>
  <si>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</si>
  <si>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</si>
  <si>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</si>
  <si>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</si>
  <si>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</si>
  <si>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</si>
  <si>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</si>
  <si>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</si>
  <si>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</si>
  <si>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</si>
  <si>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</si>
  <si>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</si>
  <si>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</si>
  <si>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</si>
  <si>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</si>
  <si>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</si>
  <si>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</si>
  <si>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</si>
  <si>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</si>
  <si>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</si>
  <si>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</si>
  <si>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</si>
  <si>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</si>
  <si>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</si>
  <si>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</si>
  <si>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</si>
  <si>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</si>
  <si>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</si>
  <si>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</si>
  <si>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</si>
  <si>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</si>
  <si>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</si>
  <si>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</si>
  <si>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</si>
  <si>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</si>
  <si>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</si>
  <si>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</si>
  <si>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</si>
  <si>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</si>
  <si>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</si>
  <si>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</si>
  <si>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</si>
  <si>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</si>
  <si>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</si>
  <si>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</si>
  <si>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</si>
  <si>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</si>
  <si>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</si>
  <si>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</si>
  <si>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</si>
  <si>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</si>
  <si>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</si>
  <si>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</si>
  <si>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</si>
  <si>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</si>
  <si>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</si>
  <si>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</si>
  <si>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</si>
  <si>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</si>
  <si>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</si>
  <si>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</si>
  <si>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</si>
  <si>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</si>
  <si>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</si>
  <si>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</si>
  <si>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</si>
  <si>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</si>
  <si>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</si>
  <si>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</si>
  <si>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</si>
  <si>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</si>
  <si>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</si>
  <si>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</si>
  <si>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</si>
  <si>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</si>
  <si>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</si>
  <si>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</si>
  <si>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</si>
  <si>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</si>
  <si>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</si>
  <si>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</si>
  <si>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</si>
  <si>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</si>
  <si>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</si>
  <si>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</si>
  <si>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</si>
  <si>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</si>
  <si>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</si>
  <si>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</si>
  <si>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</si>
  <si>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</si>
  <si>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</si>
  <si>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</si>
  <si>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</si>
  <si>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</si>
  <si>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</si>
  <si>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</si>
  <si>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</si>
  <si>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</si>
  <si>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</si>
  <si>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</si>
  <si>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</si>
  <si>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</si>
  <si>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</si>
  <si>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</si>
  <si>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</si>
  <si>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</si>
  <si>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</si>
  <si>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</si>
  <si>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</si>
  <si>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</si>
  <si>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</si>
  <si>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</si>
  <si>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</si>
  <si>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</si>
  <si>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</si>
  <si>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</si>
  <si>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</si>
  <si>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</si>
  <si>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</si>
  <si>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</si>
  <si>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</si>
  <si>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</si>
  <si>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</si>
  <si>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</si>
  <si>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</si>
  <si>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</si>
  <si>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</si>
  <si>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</si>
  <si>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</si>
  <si>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</si>
  <si>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</si>
  <si>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</si>
  <si>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</si>
  <si>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</si>
  <si>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</si>
  <si>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</si>
  <si>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</si>
  <si>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</si>
  <si>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</si>
  <si>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</si>
  <si>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</si>
  <si>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</si>
  <si>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</si>
  <si>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</si>
  <si>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</si>
  <si>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</si>
  <si>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</si>
  <si>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</si>
  <si>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</si>
  <si>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</si>
  <si>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</si>
  <si>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</si>
  <si>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</si>
  <si>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</si>
  <si>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</si>
  <si>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</si>
  <si>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</si>
  <si>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</si>
  <si>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</si>
  <si>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</si>
  <si>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</si>
  <si>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</si>
  <si>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</si>
  <si>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</si>
  <si>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</si>
  <si>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</si>
  <si>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</si>
  <si>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</si>
  <si>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</si>
  <si>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</si>
  <si>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</si>
  <si>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</si>
  <si>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</si>
  <si>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</si>
  <si>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</si>
  <si>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</si>
  <si>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</si>
  <si>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</si>
  <si>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</si>
  <si>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</si>
  <si>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</si>
  <si>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</si>
  <si>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</si>
  <si>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</si>
  <si>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</si>
  <si>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</si>
  <si>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</si>
  <si>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</si>
  <si>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</si>
  <si>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</si>
  <si>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</si>
  <si>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</si>
  <si>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</si>
  <si>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</si>
  <si>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</si>
  <si>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</si>
  <si>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</si>
  <si>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</si>
  <si>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</si>
  <si>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</si>
  <si>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</si>
  <si>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</si>
  <si>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</si>
  <si>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</si>
  <si>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</si>
  <si>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</si>
  <si>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</si>
  <si>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</si>
  <si>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</si>
  <si>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</si>
  <si>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</si>
  <si>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</si>
  <si>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</si>
  <si>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</si>
  <si>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</si>
  <si>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</si>
  <si>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</si>
  <si>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</si>
  <si>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</si>
  <si>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</si>
  <si>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</si>
  <si>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</si>
  <si>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</si>
  <si>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</si>
  <si>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</si>
  <si>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</si>
  <si>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</si>
  <si>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</si>
  <si>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</si>
  <si>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</si>
  <si>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</si>
  <si>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</si>
  <si>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</si>
  <si>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</si>
  <si>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</si>
  <si>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</si>
  <si>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</si>
  <si>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</si>
  <si>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</si>
  <si>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</si>
  <si>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</si>
  <si>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</si>
  <si>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</si>
  <si>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</si>
  <si>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</si>
  <si>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</si>
  <si>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</si>
  <si>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</si>
  <si>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</si>
  <si>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</si>
  <si>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</si>
  <si>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</si>
  <si>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</si>
  <si>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</si>
  <si>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</si>
  <si>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</si>
  <si>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</si>
  <si>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</si>
  <si>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</si>
  <si>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</si>
  <si>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</si>
  <si>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</si>
  <si>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</si>
  <si>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</si>
  <si>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</si>
  <si>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</si>
  <si>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</si>
  <si>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</si>
  <si>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</si>
  <si>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</si>
  <si>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</si>
  <si>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</si>
  <si>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</si>
  <si>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</si>
  <si>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</si>
  <si>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</si>
  <si>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</si>
  <si>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</si>
  <si>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</si>
  <si>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</si>
  <si>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</si>
  <si>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</si>
  <si>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</si>
  <si>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</si>
  <si>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</si>
  <si>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</si>
  <si>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</si>
  <si>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</si>
  <si>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</si>
  <si>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</si>
  <si>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</si>
  <si>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</si>
  <si>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</si>
  <si>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</si>
  <si>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</si>
  <si>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</si>
  <si>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</si>
  <si>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</si>
  <si>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</si>
  <si>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</si>
  <si>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</si>
  <si>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</si>
  <si>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</si>
  <si>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</si>
  <si>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</si>
  <si>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</si>
  <si>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</si>
  <si>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</si>
  <si>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</si>
  <si>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</si>
  <si>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</si>
  <si>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</si>
  <si>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</si>
  <si>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</si>
  <si>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</si>
  <si>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</si>
  <si>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</si>
  <si>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</si>
  <si>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</si>
  <si>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</si>
  <si>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</si>
  <si>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</si>
  <si>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</si>
  <si>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</si>
  <si>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</si>
  <si>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</si>
  <si>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</si>
  <si>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</si>
  <si>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</si>
  <si>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</si>
  <si>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</si>
  <si>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</si>
  <si>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</si>
  <si>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</si>
  <si>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</si>
  <si>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</si>
  <si>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</si>
  <si>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</si>
  <si>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</si>
  <si>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</si>
  <si>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</si>
  <si>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</si>
  <si>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</si>
  <si>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</si>
  <si>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</si>
  <si>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</si>
  <si>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</si>
  <si>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</si>
  <si>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</si>
  <si>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</si>
  <si>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</si>
  <si>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</si>
  <si>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</si>
  <si>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</si>
  <si>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</si>
  <si>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</si>
  <si>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</si>
  <si>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</si>
  <si>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</si>
  <si>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</si>
  <si>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</si>
  <si>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</si>
  <si>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</si>
  <si>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</si>
  <si>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</si>
  <si>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</si>
  <si>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</si>
  <si>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</si>
  <si>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</si>
  <si>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</si>
  <si>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</si>
  <si>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</si>
  <si>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</si>
  <si>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</si>
  <si>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</si>
  <si>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</si>
  <si>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</si>
  <si>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</si>
  <si>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</si>
  <si>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</si>
  <si>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</si>
  <si>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</si>
  <si>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</si>
  <si>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</si>
  <si>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</si>
  <si>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</si>
  <si>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</si>
  <si>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</si>
  <si>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</si>
  <si>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</si>
  <si>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</si>
  <si>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</si>
  <si>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</si>
  <si>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</si>
  <si>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</si>
  <si>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</si>
  <si>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</si>
  <si>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</si>
  <si>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</si>
  <si>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</si>
  <si>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</si>
  <si>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</si>
  <si>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</si>
  <si>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</si>
  <si>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</si>
  <si>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</si>
  <si>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</si>
  <si>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</si>
  <si>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</si>
  <si>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</si>
  <si>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</si>
  <si>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</si>
  <si>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</si>
  <si>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</si>
  <si>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</si>
  <si>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</si>
  <si>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</si>
  <si>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</si>
  <si>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</si>
  <si>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</si>
  <si>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</si>
  <si>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</si>
  <si>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</si>
  <si>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</si>
  <si>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</si>
  <si>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</si>
  <si>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</si>
  <si>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</si>
  <si>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</si>
  <si>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</si>
  <si>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</si>
  <si>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</si>
  <si>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</si>
  <si>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</si>
  <si>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</si>
  <si>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</si>
  <si>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</si>
  <si>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</si>
  <si>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</si>
  <si>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</si>
  <si>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</si>
  <si>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</si>
  <si>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</si>
  <si>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</si>
  <si>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</si>
  <si>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</si>
  <si>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</si>
  <si>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</si>
  <si>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</si>
  <si>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</si>
  <si>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</si>
  <si>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</si>
  <si>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</si>
  <si>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</si>
  <si>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</si>
  <si>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</si>
  <si>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</si>
  <si>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</si>
  <si>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</si>
  <si>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</si>
  <si>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</si>
  <si>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</si>
  <si>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</si>
  <si>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</si>
  <si>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</si>
  <si>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</si>
  <si>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</si>
  <si>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</si>
  <si>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</si>
  <si>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</si>
  <si>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AIMMS</t>
  </si>
  <si>
    <t>Bioenergy Mass-Energy Balance Model</t>
  </si>
  <si>
    <t>NetLogo</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</si>
  <si>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</si>
  <si>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</si>
  <si>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</si>
  <si>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</si>
  <si>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</si>
  <si>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</si>
  <si>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</si>
  <si>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</si>
  <si>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</si>
  <si>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</si>
  <si>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</si>
  <si>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Precious K. Maine et al.</t>
  </si>
  <si>
    <t>Blockchain application in energy trading for grid-connected prosumers</t>
  </si>
  <si>
    <t>To incorporate renewable energy and blockchain technology to optimise the Gautrain railway link's energy consumption and cost, enabling peer-to-peer energy trading among prosumers.</t>
  </si>
  <si>
    <t>A multi-objective optimisation model can balance the trade-off between minimising PV system cost and maximising power generation. The developed smart contract effectively enables peer-to-peer energy trading, balancing energy deficits and surpluses among different prosumers.</t>
  </si>
  <si>
    <t>https://doi.org/10.1016/j.prime.2024.100586</t>
  </si>
  <si>
    <t>kgomotso990.pk@gmail.com</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</si>
  <si>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</si>
  <si>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</si>
  <si>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</si>
  <si>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</si>
  <si>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</si>
  <si>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</si>
  <si>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</si>
  <si>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</si>
  <si>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</si>
  <si>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</si>
  <si>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</si>
  <si>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</si>
  <si>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</si>
  <si>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</si>
  <si>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</si>
  <si>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</si>
  <si>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Katie Chong et al.</t>
  </si>
  <si>
    <t>Bioenergy for Sustainable Local Energy Services and Energy Access in Africa Bioenergy Mass-Energy Balance Model Methodology document</t>
  </si>
  <si>
    <t>ET,GH,KE,MZ,NG,RW,ZA,TZ,UG,ZM</t>
  </si>
  <si>
    <t>10</t>
  </si>
  <si>
    <t>EAPP, WAPP, SAPP</t>
  </si>
  <si>
    <t>To describe a mass-energy balance model developed as a scoping tool for stakeholders. The model is designed to help assess the technical viability of bioenergy technology investments across seven specific industries in Sub-Saharan Africa.</t>
  </si>
  <si>
    <t>The model quantifies mass and energy flows for bioenergy pathways, such as combustion or anaerobic digestion, based on user-defined inputs like feedstock type and target capacity. It allows users to conduct 'virtual experiments' to estimate heat and power outputs, but with an anticipated uncertainty level of +/-30%.</t>
  </si>
  <si>
    <t>Aston University</t>
  </si>
  <si>
    <t>https://publications.aston.ac.uk/id/eprint/42963/</t>
  </si>
  <si>
    <t>bioenergy@aston.ac.uk</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</si>
  <si>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</si>
  <si>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</si>
  <si>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</si>
  <si>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</si>
  <si>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</si>
  <si>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</si>
  <si>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Rashmi Krishnan</t>
  </si>
  <si>
    <t>Biomass residues for power generation: A simulation study of their usage at Liberia’s plantations</t>
  </si>
  <si>
    <t>To simulate rural electrification in Liberia using biomass residues from rubber and oil palm plantations and to evaluate the economic feasibility of different operational strategies.</t>
  </si>
  <si>
    <t>Power generation from plantation residues is feasible, requiring less than 2% of a plantation’s producing area to support the system for 30 years. Sizing power plants to meet plantation demand first results in lower costs and higher profitability.</t>
  </si>
  <si>
    <t>University of Michigan</t>
  </si>
  <si>
    <t>https://backend.production.deepblue-documents.lib.umich.edu/server/api/core/bitstreams/e061c453-dcd7-4007-93d5-25beb09c478a/content</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</si>
  <si>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</si>
  <si>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</si>
  <si>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</si>
  <si>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</si>
  <si>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</si>
  <si>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</si>
  <si>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</si>
  <si>
    <t>capacity_expansion, production_cost</t>
  </si>
  <si>
    <t>ECOS</t>
  </si>
  <si>
    <t>Neve Fields et al.</t>
  </si>
  <si>
    <t>CORE-D</t>
  </si>
  <si>
    <t>CORE-D: county resolution energy demand projections for multi-scale modelling and multi-level governance dialogues in Kenya</t>
  </si>
  <si>
    <t>To develop county-resolution energy demand models for all 47 Kenyan counties using a new downscaling methodology. This aims to overcome data availability barriers and support integrated energy planning between county and national levels.</t>
  </si>
  <si>
    <t>The study produced 47 open-source energy demand models and baseline projections for every county in Kenya. This provides a consistent, multi-scale framework to support integrated energy planning and facilitate dialogue between county and national governments.</t>
  </si>
  <si>
    <t>2070</t>
  </si>
  <si>
    <t>overcome historic energy planning barriers, consistent framework, facilitating stakeholder discussion, accessible and synergised demand analysis approach, standardised integration to national level models, bi-directional modelling dialogue, open-sourced, free, accessible, accessible to non-experts, easy uptake in resource strained planning units, seamless future updating, not data intensive, minimum single base-year data collection, capacity building and educational resource, flexible and easy methodology, high utility for vast case study application</t>
  </si>
  <si>
    <t>limited readiness for detailed county scale scenario analysis, no way to run multiple counties at once or disaggregate a national model to county resolutions within the MAED interface, time consuming for cases where the user is interested in national or regional scale projections with county resolutions, base year of 2019 is becoming outdated, lack of county data, poor and fragmented data for county targets and priorities, validation can't yet be undertaken from comparing MAED county demand results to existing CEPs</t>
  </si>
  <si>
    <t>Loughborough University, Energy and Petroleum Regulatory Authority, UCL Energy Institute, Strathmore Energy Research Centre (SERC), Imperial College London</t>
  </si>
  <si>
    <t>Least Cost Power Development Planning Team, Energy and Petroleum Regulatory Authority</t>
  </si>
  <si>
    <t>https://doi.org/10.1016/j.rset.2025.100131</t>
  </si>
  <si>
    <t>N.Fields@lboro.ac.uk</t>
  </si>
  <si>
    <t>Kotb M. Kotb et al.</t>
  </si>
  <si>
    <t>Coordinated power management and optimized techno-enviro-economic design of an autonomous hybrid renewable microgrid: A case study in Egypt</t>
  </si>
  <si>
    <t>To design an optimal autonomous hybrid renewable energy system for a community in Egypt by comparing five scenarios based on techno-enviro-economic criteria and assessing the power quality of the best option.</t>
  </si>
  <si>
    <t>The most cost-effective configuration is a hybrid system of solar PV, wind turbines, a diesel generator, and battery storage, achieving the lowest net present cost ($351,223) and cost of energy ($0.2262/kWh).</t>
  </si>
  <si>
    <t>Electrical Power and Machines Engineering Department, Faculty of Engineering, Tanta University, Department of Electric Power Engineering, Faculty of Electrical Engineering and Informatics, Budapest University of Technology and Economics, State Key Laboratory of Advanced Electromagnetic Engineering and Technology, School of Electrical and Electronic Engineering, Huazhong University of Science and Technology</t>
  </si>
  <si>
    <t>EG, HU, CN</t>
  </si>
  <si>
    <t>https://doi.org/10.1016/j.enconman.2020.113185</t>
  </si>
  <si>
    <t>kotb.mohamed@f-eng.tanta.edu.eg, Mohammad.elkadim@f-eng.tanta.edu.eg</t>
  </si>
  <si>
    <t>D. Timmons et al.</t>
  </si>
  <si>
    <t>Cost minimization for fully renewable electricity systems: A Mauritius case study</t>
  </si>
  <si>
    <t>To model the minimum-cost combination of technologies for a national electricity system based entirely on renewable sources, using Mauritius as a case study.</t>
  </si>
  <si>
    <t>The minimum-cost portfolio for a fully renewable electricity system in Mauritius includes a balanced mix of solar, wind, and biomass generation, combined with electricity storage.</t>
  </si>
  <si>
    <t>flexibility to adapt formulations to assess variability, transparency needed to inform Mauritian policy dialogue about renewable energy</t>
  </si>
  <si>
    <t>time-slice increments (day and night) are too long to capture peak demand, model data reflect only one composite year of weather conditions, daily covariances between the sources are missing, actual curtailment is likely underestimated</t>
  </si>
  <si>
    <t>Department of Economics, University of Massachusetts Boston; Department of Physics, Faculty of Science, The University of Mauritius, Reduit, Mauritius; Mechanical and Production Engineering Department, The University of Mauritius, Reduit, Mauritius; Department of Energy Technology, Royal Institute of Technology (KTH), Stockholm, Sweden; Electrical and Electronic Engineering Department, The University of Mauritius, Reduit, Mauritius; Chemical and Environmental Engineering, The University of Mauritius, Reduit, Mauritius</t>
  </si>
  <si>
    <t>US, MU, SE</t>
  </si>
  <si>
    <t>https://doi.org/10.1016/j.enpol.2019.110895</t>
  </si>
  <si>
    <t>david.timmons@umb.edu</t>
  </si>
  <si>
    <t>Computational sizing of solar powered peanut oil extraction in Senegal using a synthetic load profile</t>
  </si>
  <si>
    <t>To design a custom hybrid photovoltaic power system for a small-scale peanut oil processing enterprise in Senegal by first creating a synthetic electrical load profile based on the company's operations.</t>
  </si>
  <si>
    <t>The most economical power solution is a hybrid system with 18.6 kWp of solar panels, 16 kWh of battery storage, and a grid connection, which reduces the net present cost by more than half compared to a grid-only scenario.</t>
  </si>
  <si>
    <t>University of Hohenheim, Gaston Berger University, CIRAD</t>
  </si>
  <si>
    <t>DE, SN, FR</t>
  </si>
  <si>
    <t>https://doi.org/10.1016/j.esd.2024.101391</t>
  </si>
  <si>
    <t>bonzi.wiomoujoevin@uni-hohenheim.de</t>
  </si>
  <si>
    <t>Sonia Ramos-Galdo et al.</t>
  </si>
  <si>
    <t>Comprehensive approach for electricity and clean cooking access through solar photovoltaic mini grids: The Kobe refugee camp case study</t>
  </si>
  <si>
    <t>To evaluate the techno-economic feasibility and benefits of using optimized photovoltaic mini-grids to power electric pressure cookers for clean cooking in a refugee camp.</t>
  </si>
  <si>
    <t>Integrating high-efficiency electric cooking appliances significantly increases the initial investment for a mini-grid but has a minimal impact on the levelized cost of energy (LCOE), while also being economically and environmentally beneficial compared to traditional firewood stoves.</t>
  </si>
  <si>
    <t>Innovation and Technology for Development Centre, Universidad Polit´ecnica de Madrid (itdUPM), Instituto de Energía Solar, Universidad Polit´ecnica de Madrid, Energy from Women, Department of Organizational Engineering, Business Administration and Statistics, Industrial Engineering School, Universidad Polit´ecnica de Madrid</t>
  </si>
  <si>
    <t>https://doi.org/10.1016/j.esd.2025.101691</t>
  </si>
  <si>
    <t>sonia.ramos.galdo@upm.es</t>
  </si>
  <si>
    <t>Jamiu O. Oladigbolu et al.</t>
  </si>
  <si>
    <t>Comparative study and sensitivity analysis of a standalone hybrid energy system for electriﬁcation of rural healthcare facility in Nigeria</t>
  </si>
  <si>
    <t>To assess the techno-economic viability of different hybrid energy systems for powering a rural health clinic in northern Nigeria and identify the optimal configuration.</t>
  </si>
  <si>
    <t>A hybrid system combining solar PV, a diesel generator, and battery storage is the optimal solution, providing the lowest Net Present Cost ($16,457) and Cost of Energy ($0.259/kWh).</t>
  </si>
  <si>
    <t>Department of Electrical and Computer Engineering, King Abdulaziz University, Jeddah 21589, Saudi Arabia; Renewable Energy Research Group, King Abdulaziz University, Jeddah 21589, Saudi Arabia; Department of Electrical and Electronics Engineering, Federal University of Technology, PMB 65, Minna, Nigeria; Institute for Intelligent Systems, Faculty of Engineering &amp; the Built Environment, University of Johannesburg, South Africa</t>
  </si>
  <si>
    <t>SA, NG, ZA</t>
  </si>
  <si>
    <t>https://doi.org/10.1016/j.aej.2021.04.042</t>
  </si>
  <si>
    <t>omotayooladigbolu@gmail.com</t>
  </si>
  <si>
    <t>C.J. Okeke et al.</t>
  </si>
  <si>
    <t>NREL-SAM</t>
  </si>
  <si>
    <t>Comparative assessment of concentrated solar power and photovoltaic for power generation and green hydrogen potential in West Africa: A case study on Nigeria</t>
  </si>
  <si>
    <t>To assess the potential for large-scale photovoltaic (PV) and concentrated solar power (CSP) generation across Nigeria and identify ideal locations to support green hydrogen production.</t>
  </si>
  <si>
    <t>Solar photovoltaic (PV) technology is superior to parabolic trough concentrated solar power (PT-CSP) in Nigeria, producing double the energy output at six times less cost per unit of electricity.</t>
  </si>
  <si>
    <t>Centre for Renewable Energy Systems Technology (CREST), Wolfson School of Mechanical, Electrical and Manufacturing Engineering, Loughborough University, School of Water, Energy, and Environment (SWEE), Cranfield University, Department of Geoinformatics &amp; Surveying, Faculty of Environmental Studies, University of Uyo</t>
  </si>
  <si>
    <t>UK, NG</t>
  </si>
  <si>
    <t>https://doi.org/10.1016/j.rser.2025.115548</t>
  </si>
  <si>
    <t>C.Okeke@lboro.ac.uk</t>
  </si>
  <si>
    <t>Ayodele Benjamin Esan et al.</t>
  </si>
  <si>
    <t>Conceptual model framework for demand response ancillary services deployed by inter-connected microgrids in West Africa – A Nigerian case study</t>
  </si>
  <si>
    <t>To propose a conceptual model for inter-linking rural microgrids in West Africa, enabling them to provide ancillary services to one another and improve electricity reliability.</t>
  </si>
  <si>
    <t>The optimal hybrid system for the case-study rural Nigerian community comprises a 350 kW solar PV array, a 150 kW diesel generator, 300 battery units, and a 100 kW converter.</t>
  </si>
  <si>
    <t>Landmark University, Covenant University</t>
  </si>
  <si>
    <t>https://doi.org/10.1016/j.ref.2020.06.002</t>
  </si>
  <si>
    <t>esan.ayodele@lmu.edu.ng</t>
  </si>
  <si>
    <t>K. Kusakana and H.J. Vermaak</t>
  </si>
  <si>
    <t>Cost and performance evaluation of hydrokinetic-diesel hybrid systems</t>
  </si>
  <si>
    <t>To investigate the potential of hydrokinetic-diesel hybrid systems for providing cost-effective electricity in rural South Africa by comparing them to other supply options.</t>
  </si>
  <si>
    <t>Hydrokinetic-diesel hybrid systems have lower net present costs and a lower cost of energy than standalone photovoltaic, hydrokinetic, or diesel generator options for rural power supply.</t>
  </si>
  <si>
    <t>Central University of Technology, Free State</t>
  </si>
  <si>
    <t>kkusakana@cut.ac.za</t>
  </si>
  <si>
    <t>Shameem Hasan et al.</t>
  </si>
  <si>
    <t>Comparative techno-economic analyses and optimization of standalone and grid-tied renewable energy systems for South Asia and Sub-Saharan Africa</t>
  </si>
  <si>
    <t>GH, CM</t>
  </si>
  <si>
    <t>4</t>
  </si>
  <si>
    <t>WAPP, CAPP</t>
  </si>
  <si>
    <t>To evaluate and compare the economic, technical, and environmental performance of standalone and grid-tied hybrid renewable energy systems for four specific rural locations in South Asia and Sub-Saharan Africa.</t>
  </si>
  <si>
    <t>Grid-tied hybrid renewable energy systems are substantially more cost-effective than standalone systems in all locations, with a levelized cost of energy (LCOE) that is between 5 and 17 times lower.</t>
  </si>
  <si>
    <t>Department of Electrical and Electronic Engineering, Ahsanullah University of Science and Technology, Dhaka, Bangladesh</t>
  </si>
  <si>
    <t>https://doi.org/10.1016/j.rineng.2024.101964</t>
  </si>
  <si>
    <t>shameemhasan.eee@aust.edu</t>
  </si>
  <si>
    <t>Raymond Kimera et al.</t>
  </si>
  <si>
    <t>Considerations for a sustainable hybrid mini-grid system: A case for Wanale village, Uganda</t>
  </si>
  <si>
    <t>To design and optimize a hybrid mini-grid system for a remote village in Uganda, using software to model different configurations that can meet electricity demand reliably and affordably.</t>
  </si>
  <si>
    <t>A hybrid mini-grid combining hydro, solar PV, battery storage, and a diesel generator provides the most reliable and economic electricity supply, meeting the village's demand at the lowest cost of energy.</t>
  </si>
  <si>
    <t>Energy Research Centre, University of Cape Town, Department of Electrical Engineering, University of Cape Town, Centre for Renewable and Sustainable Energy Studies, University of Stellenbosch</t>
  </si>
  <si>
    <t>https://scielo.org.za/scielo.php?pid=S1021-447X2014000100005&amp;script=sci_abstract</t>
  </si>
  <si>
    <t>Soufiyan Bahetta et al.</t>
  </si>
  <si>
    <t>Comparative effectiveness of environmental regulation instruments: Case of the Moroccan electricity mix</t>
  </si>
  <si>
    <t>To assess the impact of a carbon tax and emission standards on the adoption of renewable energy technologies in the Moroccan electricity mix.</t>
  </si>
  <si>
    <t>A carbon tax provides a stronger incentive for adopting renewable energy technologies than emission standards, resulting in more significant reductions in fuel and operational costs for conventional power plants.</t>
  </si>
  <si>
    <t>long-term perspective of energy planning,evaluate the long-term impacts</t>
  </si>
  <si>
    <t>short-term impact is not considered,analytical framework relies on a linear approach,non-perfect market situation</t>
  </si>
  <si>
    <t>Ibn tofail University of Kénitra, Faculty of Economics and Management—Laboratory of Economics and Management of Organizations</t>
  </si>
  <si>
    <t>10.3934/energy.2021050</t>
  </si>
  <si>
    <t>soufiyan.bahetta@uit.ac.ma</t>
  </si>
  <si>
    <t>L. Kangaji et al.</t>
  </si>
  <si>
    <t>Cost Optimization Model for a Grid-Connected Offshore Wind and Tidal Power Generation System Using Homer: A Case Study in Buffels Bay South Africa</t>
  </si>
  <si>
    <t>To optimize the cost of a grid-connected offshore wind and tidal power generation system in Buffels Bay, South Africa. To assess the economic feasibility of this hybrid system in meeting the area's specific load requirements.</t>
  </si>
  <si>
    <t>A hybrid system is an economically viable and sustainable alternative, with stable tidal energy providing a predictable base load. Wind turbines supplement energy production when conditions are favorable, mitigating intermittency and improving overall system reliability.</t>
  </si>
  <si>
    <t>Peninsula University of Technology</t>
  </si>
  <si>
    <t>https://doi.org/10.54554/ijeeas.2025.8.01.003</t>
  </si>
  <si>
    <t>laskangaji@gmail.com</t>
  </si>
  <si>
    <t>Bankole Adebanji et al.</t>
  </si>
  <si>
    <t>Comparative study of off-grid and grid-connected hybrid power system: issues, future prospects and policy framework</t>
  </si>
  <si>
    <t>To compare the technical and economic performance of an off-grid versus a grid-connected small hydro-solar-diesel hybrid power system for a case study in Nigeria.</t>
  </si>
  <si>
    <t>The grid-connected hybrid power system is superior to the off-grid system in both technical and economic terms for the location studied. Grid-connected systems are proposed for urban areas, while off-grid systems are better for remote villages where grid extension is infeasible.</t>
  </si>
  <si>
    <t>Department of Electrical and Electronic Engineering, Ekiti State University, Ado Ekiti, Nigeria</t>
  </si>
  <si>
    <t>10.11591/ijeecs.v22.i2.pp752-759</t>
  </si>
  <si>
    <t>bankole.adebanji@eksu.edu.ng</t>
  </si>
  <si>
    <t>Hanane Ait Lahoussine Oualia et al.</t>
  </si>
  <si>
    <t>System Advisor Model (SAM)</t>
  </si>
  <si>
    <t>Comparative Study Between Direct Steam Generation and Molten Salt Solar Tower Plants in the Climatic Conditions of the Eastern Moroccan Region</t>
  </si>
  <si>
    <t>To assess and compare the thermal and economic performance of Molten Salt (MS) and Direct Steam Generation (DSG) solar tower power systems in the climatic conditions of eastern Morocco.</t>
  </si>
  <si>
    <t>The molten salt solar tower plant has higher annual energy production (86.3 GWh vs. 83.3 GWh) and a 12.5% lower Levelized Electricity Cost (LEC) than the Direct Steam Generation (DSG) plant.</t>
  </si>
  <si>
    <t>Laboratoire de Mécanique et d’Energétique, Faculté des Sciences, Université Mohammed 1, Oujda, Morocco, Univ. Artois, Univ. Lille, IMT-Lille Douai &amp; Yncréa-HEI, Laboratoire Génie Civil &amp; géo-Environnement (ULR 4515), Technoparc Futura, Béthune, France</t>
  </si>
  <si>
    <t>MA, FR</t>
  </si>
  <si>
    <t>https://doi.org/10.14710/ijred.9.2.287-294</t>
  </si>
  <si>
    <t>amezrhab@yahoo.fr</t>
  </si>
  <si>
    <t>Chidiebere Diyoke et al.</t>
  </si>
  <si>
    <t>Comparison of the Grid and Off-Grid Hybrid Power Systems for Application in University Buildings in Nigeria</t>
  </si>
  <si>
    <t>To compare the techno-economic and environmental performance of optimal on-grid and off-grid hybrid renewable power systems for university buildings across four climatic zones in Nigeria.</t>
  </si>
  <si>
    <t>Grid-connected PV/Converter systems are the cheapest power supply option, with energy costs ranging from $0.08-$0.11/kWh. Off-grid systems are more expensive ($0.22-$0.34/kWh) but offer lower emissions and greater autonomy.</t>
  </si>
  <si>
    <t>Enugu State University of Science and Technology</t>
  </si>
  <si>
    <t>https://doi.org/10.14710/ijred.2023.49814</t>
  </si>
  <si>
    <t>chidiebere.diyoke@esut.edu.ng</t>
  </si>
  <si>
    <t>M A Badr et al.</t>
  </si>
  <si>
    <t>Cost Analysis of Hybrid Wind Energy Generating System Considering CO2 Emissions</t>
  </si>
  <si>
    <t>To study the effect of a hybrid wind-diesel-battery system on the cost of electricity for a remote community, considering the economic benefit of reducing CO2 emissions.</t>
  </si>
  <si>
    <t>A hybrid wind-diesel-battery system is more cost-effective for supplying power to a remote community than a conventional diesel-only generator system.</t>
  </si>
  <si>
    <t>National Research Centre, Industrial Engineering Department, Faculty of Engineering, University of Fayoum</t>
  </si>
  <si>
    <t>https://doi.org/10.5281/zenodo.1124289</t>
  </si>
  <si>
    <t>dr_mabadr@yahoo.com</t>
  </si>
  <si>
    <t>E B Agyekum et al.</t>
  </si>
  <si>
    <t>Comparative evaluation of renewable energy scenario in Ghana</t>
  </si>
  <si>
    <t>To assess the potential for solar and wind energy across Ghana and determine the most financially viable location for a solar power plant by comparing three distinct regions.</t>
  </si>
  <si>
    <t>The northern sector of Ghana is the most financially viable location for a solar power project due to its high solar irradiation, resulting in the shortest payback period and highest rate of return.</t>
  </si>
  <si>
    <t>Ural Federal University named after the first President of Russia Boris Yeltsin</t>
  </si>
  <si>
    <t>https://doi.org/10.1088/1757-899X/643/1/012157</t>
  </si>
  <si>
    <t>agyekumephraim@yahoo.com</t>
  </si>
  <si>
    <t>Michael O. Dioha et al.</t>
  </si>
  <si>
    <t>Comparative Performance Analysis of Different Silicon-based Photovoltaic Technologies in Nigeria</t>
  </si>
  <si>
    <t>To model and compare the performance of three different silicon-based photovoltaic technologies for a 10 MW grid-connected solar plant across the six geopolitical zones of Nigeria.</t>
  </si>
  <si>
    <t>Amorphous silicon (a-Si) plants produce the highest energy yield, while monocrystalline silicon (mc-Si) plants have the maximum overall system efficiency and annual energy density, making them better for space-constrained projects.</t>
  </si>
  <si>
    <t>TERI School of Advanced Studies,Deakin University</t>
  </si>
  <si>
    <t>IN,AU</t>
  </si>
  <si>
    <t>https://doi.org/10.1109/PEEIC.2018.8665460</t>
  </si>
  <si>
    <t>Obi, Obinna Kingsley et al.</t>
  </si>
  <si>
    <t>Critical Contingency Analysis: Enhancing Stability in Nigeria's 330kv Grid</t>
  </si>
  <si>
    <t>To evaluate the security of the Nigerian 330kV transmission grid by identifying and ranking critical equipment outages that could affect system performance.</t>
  </si>
  <si>
    <t>The outage of the M2S transmission line poses the most significant threat to grid stability. Conversely, the failure of the SAPELE NIPP generator has a negligible impact on the system.</t>
  </si>
  <si>
    <t>Department of Electrical Engineering, Nnamdi Azikiwe University Awka, Nigeria</t>
  </si>
  <si>
    <t>10.35629/5252-0701123130</t>
  </si>
  <si>
    <t>https://doi.org/10.35629/5252-0701123130</t>
  </si>
  <si>
    <t>Alloubra Marie E. AFFAINIE GASSON</t>
  </si>
  <si>
    <t>CÔTE D’IVOIRE ELECTRIFICATION PLANNING USING GEOSPATIAL MODELLING (OnSSET)</t>
  </si>
  <si>
    <t>To model and compare two different strategies for achieving 100% electricity access in Côte d'Ivoire by 2030: a grid-dominant approach versus a least-cost, technology-neutral mix.</t>
  </si>
  <si>
    <t>The grid-dominant electrification strategy is the less expensive option, costing over $700 million less than the least-cost scenario that incorporates more off-grid technologies.</t>
  </si>
  <si>
    <t>CI-ENERGIE</t>
  </si>
  <si>
    <t>https://doi.org/10.5281/zenodo.18502902</t>
  </si>
  <si>
    <t>meaffainie@cinergies.ci</t>
  </si>
  <si>
    <t>Comparison of Least-Cost Pathways towards Universal Electricity Access in Somalia over Different Timelines.</t>
  </si>
  <si>
    <t>To study the effects of different timelines and levels of myopia on the least-cost technology mix and costs for achieving universal electricity access in Somalia.</t>
  </si>
  <si>
    <t>Longer-term planning favors a centralized grid network, whereas short-sighted myopic planning leads to higher long-term costs and a technology mix with a greater share of stand-alone PV systems.</t>
  </si>
  <si>
    <t>Division of Energy Systems, Department of Energy Technology, KTH Royal Institute of Technology, Project Implementation Unit, Ministry of Energy and Water Resources, KTH Climate Action Centre, KTH Royal Institute of Technology</t>
  </si>
  <si>
    <t>SE, SO</t>
  </si>
  <si>
    <t>https://doi.org/10.3390/en16186489</t>
  </si>
  <si>
    <t>asahl@kth.se</t>
  </si>
  <si>
    <t>Vedaste Ndayishimiye et al.</t>
  </si>
  <si>
    <t>Cost-optimal coordinated generation and transmission expansion planning in the context of overcapacity in power systems</t>
  </si>
  <si>
    <t>To assess power system overcapacity in Rwanda and propose a coordinated generation and transmission expansion planning model to better align infrastructure investment with demand.</t>
  </si>
  <si>
    <t>Delaying certain generation projects while strengthening the transmission network can reduce overcapacity by 79% within five years and lower operating costs by 11.7% compared to the current master plan.</t>
  </si>
  <si>
    <t>integrated planning, cost-effective, resilient, sustainable power sector, reduces overcapacity, improves efficiency, minimizes stranded assets</t>
  </si>
  <si>
    <t>Department of Electrical and Computer Engineering, Makerere University, Kampala, Uganda</t>
  </si>
  <si>
    <t>https://doi.org/10.1049/enc2.70022</t>
  </si>
  <si>
    <t>vedastendayishimiye@yahoo.com</t>
  </si>
  <si>
    <t>Gregory E. T. Gamula et al.</t>
  </si>
  <si>
    <t>Contribution of the Energy Sector towards Global Warming in Malawi</t>
  </si>
  <si>
    <t>2013</t>
  </si>
  <si>
    <t>To project Malawi's future energy demand and the resulting global warming effects from implementing its national biomass and electricity development strategies, both separately and combined.</t>
  </si>
  <si>
    <t>Implementing both the biomass and electricity investment plans is the best course of action, as this combination provides the highest energy supply to meet demand.</t>
  </si>
  <si>
    <t>2008</t>
  </si>
  <si>
    <t>School of Environmental Studies, China University of Geosciences, Wuhan, China; School of Economics and Management, China University of Geosciences, Wuhan, China</t>
  </si>
  <si>
    <t>http://dx.doi.org/10.4236/epe.2013.53028</t>
  </si>
  <si>
    <t>pengwy@cug.edu.cn</t>
  </si>
  <si>
    <t>Aki, A.O. et al.</t>
  </si>
  <si>
    <t>Cost Comparative Analysis of Solar/Utility and Diesel/Utility Hybrid Power System for a Typical Residential Building</t>
  </si>
  <si>
    <t>To compare the costs of a solar/utility hybrid power system with a diesel/utility hybrid power system for a typical residential home in Benin City, Nigeria.</t>
  </si>
  <si>
    <t>The solar/utility hybrid system is more efficient, feasible, and economical than the diesel/utility system, resulting in a 90% drop in the cost of energy (COE), net present cost (NPC), and operating cost.</t>
  </si>
  <si>
    <t>Delta State University of Science and Technology, University of Benin</t>
  </si>
  <si>
    <t>https://doi.org/10.38124/ijisrt/25apr2233</t>
  </si>
  <si>
    <t>Mahmoud Aref et al.</t>
  </si>
  <si>
    <t>Considering Dust Accumulation on PV for Sizing PV/Wind/Battery Energy System Based on Weather Data</t>
  </si>
  <si>
    <t>To determine the optimal size of a hybrid PV/Wind/Battery system for an isolated Egyptian city, considering the impact of dust accumulation under various PV panel cleaning schedules.</t>
  </si>
  <si>
    <t>The optimal configuration is a hybrid PV/Wind/Battery system with a weekly cleaning schedule for the solar panels, which achieves the lowest net present cost ($103M) and cost of energy ($0.319/kWh).</t>
  </si>
  <si>
    <t>Department of Electrical Engineering, faculty of engineering, Assiut University, Egypt</t>
  </si>
  <si>
    <t>https://doi.org/10.21608/jaet.2022.138428.1167</t>
  </si>
  <si>
    <t>Ayobami S. Oyewo et al.</t>
  </si>
  <si>
    <t>Contextualizing the scope, scale, and speed of energy pathways toward sustainable development in Africa</t>
  </si>
  <si>
    <t>To model and compare diverging fossil fuel-dominated and renewable energy-based pathways for Africa's energy system, assessing their costs and sustainability.</t>
  </si>
  <si>
    <t>A renewable energy pathway is more cost-effective and climate-compatible for Africa than fossil fuel-based alternatives. Solar PV and battery storage systems are the key technologies for achieving a carbon-neutral system.</t>
  </si>
  <si>
    <t>novel and sophisticated techno-economic energy modeling tool, high geo-spatial and full hourly resolution, cost-efficient and climate-compatible transition</t>
  </si>
  <si>
    <t>cost assumptions may be too optimistic, uniform CoC across Africa, policies and finance largely lacking, high computational time</t>
  </si>
  <si>
    <t>12% to 7%</t>
  </si>
  <si>
    <t>https://doi.org/10.1016/j.isci.2022.104965</t>
  </si>
  <si>
    <t>solomon.oyewo@lut.ﬁ</t>
  </si>
  <si>
    <t>Sampath Kumar Venkatachary et al.</t>
  </si>
  <si>
    <t>Cost Optimization of Micro grids Using Homer: A Case Study in Botswana</t>
  </si>
  <si>
    <t>To model the optimal design and operation of a microgrid for a university in Botswana by comparing three different scenarios involving solar PV, diesel generators, and the grid.</t>
  </si>
  <si>
    <t>A microgrid combining diesel, solar PV, and a grid connection has the lowest net present cost, making it the most economically favorable option. However, this configuration also has the largest carbon footprint.</t>
  </si>
  <si>
    <t>Amity University, BIUST</t>
  </si>
  <si>
    <t>IN, BW</t>
  </si>
  <si>
    <t>https://www.econjournals.com/index.php/ijeep/article/view/5258</t>
  </si>
  <si>
    <t>sampathkumaris123@gmail.com</t>
  </si>
  <si>
    <t>Michael O. Ukoba et al.</t>
  </si>
  <si>
    <t>Composite Multi-Criteria Decision Analysis for Optimization of Hybrid Renewable Energy Systems for Geopolitical Zones in Nigeria</t>
  </si>
  <si>
    <t>To evaluate various optimal hybrid renewable energy systems (solar, wind, biomass) for households across Nigeria's six geopolitical zones using a composite multi-criteria decision analysis.</t>
  </si>
  <si>
    <t>A hybrid system combining a biomass generator, solar PV, and battery storage (GPBES) is the best configuration for households in all geopolitical zones. This system's cost of energy (0.151–0.156 US$/kWh) is competitive with the national grid.</t>
  </si>
  <si>
    <t>Energy and Thermoﬂuid Research Group, Department of Mechanical Engineering, Faculty of Engineering, University of Port Harcourt; Department of Electrical and Computer Engineering, Shaqra University; Department of Mechanical Engineering, School of Engineering and Technology, Federal University of Technology Owerri; Mechanical Engineering and Design, School of Engineering and Applied Science, Aston University; Department of Electrical Engineering, Mirpur University of Science and Technology</t>
  </si>
  <si>
    <t>NG, SA, UK, PK</t>
  </si>
  <si>
    <t>http://dx.doi.org/10.3390/su12145732</t>
  </si>
  <si>
    <t>ogheneruona.diemuodeke@uniport.edu.ng</t>
  </si>
  <si>
    <t>Samuel Sarpong Asamoah et al.</t>
  </si>
  <si>
    <t>Comparative assessment of a stand-alone and a grid-connected hybrid system for a community water supply system: A case study of Nankese community in the eastern region of Ghana</t>
  </si>
  <si>
    <t>To conduct a comparative assessment of a grid-connected hybrid power system and a stand-alone hybrid system for a community water supply in Ghana.</t>
  </si>
  <si>
    <t>The grid-connected PV hybrid system was the most economically viable option, with a levelized cost of energy (LCOE) of $0.0824/kWh, which is significantly cheaper than both the grid-only and the stand-alone PV-genset systems.</t>
  </si>
  <si>
    <t>Department of Energy and Petroleum Engineering, University of Energy and Natural Resources, Sunyani, Ghana; Department of Mechanical and Manufacturing Engineering, University of Energy and Natural Resources, Sunyani, Ghana; Department of Energy Systems Engineering, Koforidua Technical University, Koforidua, Ghana; Regional Centre of Energy and Environmental Sustainability (RCEES), Ghana</t>
  </si>
  <si>
    <t>https://doi.org/10.1016/j.sciaf.2022.e01331</t>
  </si>
  <si>
    <t>felix.uba@uenr.edu.gh</t>
  </si>
  <si>
    <t>S Kibaara et al.</t>
  </si>
  <si>
    <t>Comparative Analysis of the Implementation of Solar PV Systems using the ECOS Model and HOMER Software: A Kenyan Scenario</t>
  </si>
  <si>
    <t>To compare solar PV system simulations for a Kenyan village using the new ECOS model and the established HOMER software, highlighting the ECOS model's novel inclusion of social, health, and environmental externalities.</t>
  </si>
  <si>
    <t>The Levelised Cost of Electricity (LCOE) from the ECOS model is 70% higher than that from HOMER, because ECOS monetizes and includes land, environmental, and social costs that HOMER does not consider.</t>
  </si>
  <si>
    <t>JKUAT, TUM</t>
  </si>
  <si>
    <t>https://doi.org/10.1109/ENERGYCon48941.2020.9236543</t>
  </si>
  <si>
    <t>samuelkariuki@tum.ac.ke</t>
  </si>
  <si>
    <t>aoamole@bellsuniversity.edu.ng</t>
  </si>
  <si>
    <t>Natei Ermias Benti et al.</t>
  </si>
  <si>
    <t>Combining green energy technologies to electrify rural community of Wollega, Western Ethiopia</t>
  </si>
  <si>
    <t>To evaluate the technical, economic, and environmental feasibility of using a hybrid energy system, combining solar PV, wind, diesel, and batteries, to electrify the rural Yana Doro community in Western Ethiopia.</t>
  </si>
  <si>
    <t>A standalone system combining solar photovoltaic (PV) panels with battery storage is the most cost-effective configuration, offering the lowest net present cost (NPC) and cost of electricity (COE).</t>
  </si>
  <si>
    <t>Computational Data Science Program, College of Natural and Computational Sciences, Addis Ababa University, Center for Environmental Science, College of Natural and Computational Sciences, Addis Ababa University, Department of Physics, College of Natural and Computational Sciences, Wolaita Sodo University</t>
  </si>
  <si>
    <t>https://doi.org/10.1016/j.sciaf.2022.e01467</t>
  </si>
  <si>
    <t>natei.ermias@aau.edu.et, yedilfana.setarge@aau.edu.et</t>
  </si>
  <si>
    <t>Abdelhamid Issa Hassane et al.</t>
  </si>
  <si>
    <t>Comparative Analysis of Hybrid Renewable Energy Systems for Off-Grid Applications in Chad</t>
  </si>
  <si>
    <t>To assess the technical, economic, and environmental feasibility of six different hybrid renewable energy systems for electrifying five isolated rural sites in Chad.</t>
  </si>
  <si>
    <t>The most cost-effective hybrid system varies by location, with a photovoltaic/battery system having the lowest Net Present Cost in one village and a photovoltaic/wind/battery system achieving the lowest Levelized Cost of Energy in another.</t>
  </si>
  <si>
    <t>Higher National Institute of Petroleum of Mao, Universiti Tun Hussein Onn Malaysia, University of N'Djamena, National Higher Polytechnic School of Douala, University Institute of Technology, University of Liège</t>
  </si>
  <si>
    <t>TD, MY, CM, BE</t>
  </si>
  <si>
    <t>https://doi.org/10.14710/ijred.2022.39012</t>
  </si>
  <si>
    <t>abdelhamidissa@gmail.com</t>
  </si>
  <si>
    <t>Natei Ermias Benti</t>
  </si>
  <si>
    <t>Combining Wind and Solar Energy to Meet Demands in Somali Region of Ethiopia (A Case of Dembel District)</t>
  </si>
  <si>
    <t>To assess the suitability of a stand-alone wind-solar hybrid power system for the off-grid Dembel district in Ethiopia and to model the most cost-effective configuration.</t>
  </si>
  <si>
    <t>The area has abundant solar potential but its wind resources are not promising for power generation. The most cost-effective system is a hybrid of solar PV, a diesel generator, and batteries, which can provide power with a 91% renewable fraction.</t>
  </si>
  <si>
    <t>College of Natural and Computational Sciences, Center for Environmental Science, Addis Ababa University</t>
  </si>
  <si>
    <t>https://doi.org/10.11648/j.ajme.20170304.13</t>
  </si>
  <si>
    <t>natei.ermias@aau.edu.et</t>
  </si>
  <si>
    <t>A. O. Amole et al.</t>
  </si>
  <si>
    <t>Comparative Analysis of Techno-Environmental Design of Wind and Solar Energy for Sustainable Telecommunications Systems in Different Regions of Nigeria</t>
  </si>
  <si>
    <t>To design and simulate solar, wind, and diesel energy systems to power telecommunication base stations (BTSs) in Nigeria's six geographical zones and determine the most suitable renewable option for each region.</t>
  </si>
  <si>
    <t>Solar PV is the most technically suitable and environmentally friendly power source for telecommunication base stations across all six studied locations in Nigeria, providing power with minimal unmet load and zero emissions.</t>
  </si>
  <si>
    <t>Department of Electrical, Electronics, and Telecommunication Engineering, College of Engineering, Bells University of Technology, Ota, Ogun State, Nigeria, Electrical Department, Federal Airports Authority of Nigeria, Murtala Muhammed International Airport Ikeja, Lagos, Nigeria</t>
  </si>
  <si>
    <t>W. Ajeba et al.</t>
  </si>
  <si>
    <t>Comparative Analysis of Off-grid Small Hydro-Solar PV-Diesel Hybrid System in South-west, Nigeria</t>
  </si>
  <si>
    <t>To perform a comparative techno-economic analysis of an off-grid small hydro, solar PV, and diesel generator hybrid system for three locations in South-west Nigeria.</t>
  </si>
  <si>
    <t>The optimal configuration for two locations (Molete and Ede) is a PV-battery-hydro system, while the third (Abeokuta) requires a PV-diesel-battery-hydro system. The study concludes that these hybrid systems are economically and technically viable options for the areas.</t>
  </si>
  <si>
    <t>Ekiti State University, Ado-Ekiti, Nigeria</t>
  </si>
  <si>
    <t>http://dx.doi.org/10.24018/ejers.2021.6.6.2590</t>
  </si>
  <si>
    <t>fredajeba yahoo.co.uk</t>
  </si>
  <si>
    <t>R Ouederni et al.</t>
  </si>
  <si>
    <t>homer pro</t>
  </si>
  <si>
    <t>Co-Optimized Design of Islanded Hybrid Microgrids Using Synergistic AI Techniques: A Case Study for Remote Electrification</t>
  </si>
  <si>
    <t>To determine the optimal design of a hybrid PV-wind-diesel-battery system for a remote Namibian village by comparing AI-based optimization algorithms (GWO and HHO) with HOMER Pro software.</t>
  </si>
  <si>
    <t>The Grey Wolf Optimization (GWO) algorithm yielded the most cost-effective system design, achieving a minimum energy cost of USD 0.268/kWh, which was lower than both the Harris Hawks Optimization and HOMER Pro results.</t>
  </si>
  <si>
    <t>Computer Laboratory for Electrical Systems,INSAT,University of Carthage,Africa Space Innovation Centre,French-South African Institute of Technology,Department of Electrical,Electronic and Computer Engineering,Cape Peninsula University of Technology</t>
  </si>
  <si>
    <t>TN,ZA</t>
  </si>
  <si>
    <t>https://doi.org/10.3390/en18133456</t>
  </si>
  <si>
    <t>ramia.ouederni@isimg.tn</t>
  </si>
  <si>
    <t>Cyprien Nsengimana et al.</t>
  </si>
  <si>
    <t>Comparative Analysis of Reliable, Feasible, and Low-Cost Photovoltaic Microgrid for a Residential Load in Rwanda</t>
  </si>
  <si>
    <t>To compare three different photovoltaic microgrid models—one grid-connected and two off-grid—to determine the most reliable, feasible, and low-cost option for a household in Rwanda.</t>
  </si>
  <si>
    <t>A grid-connected photovoltaic system with battery storage is the most affordable and reliable model, delivering electricity at a cost four times cheaper than the national tariff.</t>
  </si>
  <si>
    <t>State Key Laboratory of Reliability and Intelligence of Electrical Equipment, School of Electrical Engineering, Hebei University of Technology, Tianjin 300130, China</t>
  </si>
  <si>
    <t>https://doi.org/10.1155/2020/8855477</t>
  </si>
  <si>
    <t>cyprienn98@gmail.com</t>
  </si>
  <si>
    <t>Oumaima Ait Omar et al.</t>
  </si>
  <si>
    <t>Comparative Analysis of PV and Hybrid PV–Wind Supply for a Smart Building with Water-Purification Station in Morocco</t>
  </si>
  <si>
    <t>To evaluate the technical, economic, and environmental feasibility of powering a smart building and its water-purification station with either a stand-alone PV system or a hybrid PV-wind system.</t>
  </si>
  <si>
    <t>Adding a small wind turbine to the PV system doubles the renewable energy fraction from 8.5% to 17.9% and improves the project's economics. The hybrid configuration reduces the levelized cost of electricity, lowers the net present cost, and avoids nearly 48 tonnes of CO2 annually.</t>
  </si>
  <si>
    <t>Laboratory of Advanced Systems Engineering (ISA), National School of Applied Science, Ibn Tofail University, Kenitra 14000, Morocco,Higher National School of Chemistry-ENSC, Ibn Tofail University, Kenitra 14000, Morocco,Facultad de Informática y Electrónica, Escuela Superior Politécnica de Chimborazo, Panamericana Sur km 1 1/2, Riobamba EC060155, Ecuador</t>
  </si>
  <si>
    <t>MA,EC</t>
  </si>
  <si>
    <t>https://doi.org/10.3390/su17198604</t>
  </si>
  <si>
    <t>oumaima.aitomar@uit.ac.ma</t>
  </si>
  <si>
    <t>Ajeba S. Wilfred et al.</t>
  </si>
  <si>
    <t>Catalyzing Uninterrupted Energy Availability in Nigeria through Decentralized Off-Grid Hybrid Energy Exploitation</t>
  </si>
  <si>
    <t>To evaluate a decentralized, off-grid hybrid energy model as a feasible solution for providing continuous and sustainable power in Abeokuta, Nigeria.</t>
  </si>
  <si>
    <t>A hybrid system combining solar PV, a diesel generator, battery storage, and small hydro power is the optimal configuration, providing a 99.9% renewable fraction at a levelized cost of energy of $0.290/kWh.</t>
  </si>
  <si>
    <t>10.5120/ijca2022922114</t>
  </si>
  <si>
    <t>Ben Parkes et al.</t>
  </si>
  <si>
    <t>TIAM-UCL</t>
  </si>
  <si>
    <t>Climate change in Africa: costs of mitigating heat stress</t>
  </si>
  <si>
    <t>DZ,AO,BJ,BW,BF,BI,CM,CF,TD,CD,DJ,EG,GQ,ER,ET,GA,GM,GH,GN,GW,CI,KE,LS,LR,LY,MG,MW,ML,MR,MA,MZ,NA,NE,NG,CG,RW,SN,SL,SO,ZA,SD,SZ,TG,TN,UG,TZ,ZM,ZW</t>
  </si>
  <si>
    <t>48</t>
  </si>
  <si>
    <t>COMELEC, SAPP, WAPP, EAPP, CAPP</t>
  </si>
  <si>
    <t>To project the change in energy demand for space cooling and the associated costs of mitigating heat stress across Africa using a least-cost energy system optimisation model.</t>
  </si>
  <si>
    <t>The total increase in energy costs to prevent heat stress is $51bn by 2035 and $487bn by 2076.</t>
  </si>
  <si>
    <t>UHI effect not simulated,climate change effect applied to Africa region and cooling demand only,ensemble mean used instead of range</t>
  </si>
  <si>
    <t>Sorbonne Universités,University of Manchester,University College London,ESPACE-DEV, Univ Montpellier, IRD</t>
  </si>
  <si>
    <t>FR,GB</t>
  </si>
  <si>
    <t>https://doi.org/10.1007/s10584-019-02405-w</t>
  </si>
  <si>
    <t>ben.parkes@manchester.ac.uk</t>
  </si>
  <si>
    <t>91.7</t>
  </si>
  <si>
    <t>95.1</t>
  </si>
  <si>
    <t>39.2</t>
  </si>
  <si>
    <t>data_transparency_score</t>
  </si>
  <si>
    <t>limited</t>
  </si>
  <si>
    <t>electrification_year</t>
  </si>
  <si>
    <t>rise_governance_score</t>
  </si>
  <si>
    <t>energy_governance</t>
  </si>
  <si>
    <t>72.1</t>
  </si>
  <si>
    <t>strong</t>
  </si>
  <si>
    <t>67.0</t>
  </si>
  <si>
    <t>62.2</t>
  </si>
  <si>
    <t>70.7</t>
  </si>
  <si>
    <t>24.3</t>
  </si>
  <si>
    <t>weak</t>
  </si>
  <si>
    <t>53.5</t>
  </si>
  <si>
    <t>61.2</t>
  </si>
  <si>
    <t>31.4</t>
  </si>
  <si>
    <t>16.0</t>
  </si>
  <si>
    <t>86.8</t>
  </si>
  <si>
    <t>13.6</t>
  </si>
  <si>
    <t>76.0</t>
  </si>
  <si>
    <t>75.9</t>
  </si>
  <si>
    <t>53.7</t>
  </si>
  <si>
    <t>86.7</t>
  </si>
  <si>
    <t>48.1</t>
  </si>
  <si>
    <t>28.0</t>
  </si>
  <si>
    <t>60.7</t>
  </si>
  <si>
    <t>36.6</t>
  </si>
  <si>
    <t>89.5</t>
  </si>
  <si>
    <t>52.6</t>
  </si>
  <si>
    <t>72.5</t>
  </si>
  <si>
    <t>84.0</t>
  </si>
  <si>
    <t>78.0</t>
  </si>
  <si>
    <t>82.8</t>
  </si>
  <si>
    <t>44.9</t>
  </si>
  <si>
    <t>37.7</t>
  </si>
  <si>
    <t>14.2</t>
  </si>
  <si>
    <t>42.1</t>
  </si>
  <si>
    <t>64.7</t>
  </si>
  <si>
    <t>61.4</t>
  </si>
  <si>
    <t>85.3</t>
  </si>
  <si>
    <t>86.3</t>
  </si>
  <si>
    <t>68.0</t>
  </si>
  <si>
    <t>43.8</t>
  </si>
  <si>
    <t>EES</t>
  </si>
  <si>
    <t>TRNSYS</t>
  </si>
  <si>
    <t>DesignBuilder</t>
  </si>
  <si>
    <t>EnergyPlus</t>
  </si>
  <si>
    <t>RE_RU_KE</t>
  </si>
  <si>
    <t>MoCES</t>
  </si>
  <si>
    <t>DIgSILENT</t>
  </si>
  <si>
    <t>Wondwossen A. and Chandrasekar P</t>
  </si>
  <si>
    <t>Design And Performance Analysis Of Hybrid Micro-Grid Power Supply System Using Homer Pro Software For Rural Village Near To Kombolcha Town, Ethiopia</t>
  </si>
  <si>
    <t>To design and analyze an isolated hybrid micro-grid power supply system for a rural village near Kombolcha, Ethiopia, using HOMER Pro software. To evaluate the reliability and cost-effectiveness of combining wind, solar PV, and diesel generation for meeting current and forecasted rural loads.</t>
  </si>
  <si>
    <t>The hybrid combination of wind turbine, diesel generator, and solar PV was found to be the most reliable and cost-effective option compared to other hybrid combinations. This configuration outperformed solar-generator, wind-generator, or standalone generator setups.</t>
  </si>
  <si>
    <t>Vel Tech Rangarajan Dr. Sagunthala R&amp;D Institute of Science and Technology, Avadi-Chennai, India</t>
  </si>
  <si>
    <t>https://www.ijitee.org/wp-content/uploads/papers/v8i8/H6774068819.pdf</t>
  </si>
  <si>
    <t>S.O. Fadlallah and D.E. Benhadji Serradj</t>
  </si>
  <si>
    <t>Determination of the optimal solar photovoltaic (PV) system for Sudan</t>
  </si>
  <si>
    <t>To use HOMER to identify the optimal solar PV system for Sudan's conditions, determine the best locations for solar deployment, and compare costs and pollution avoided versus diesel generation.</t>
  </si>
  <si>
    <t>The Studer VarioTrack VT-65 with Generic PV was identified as optimal, avoiding about 27 million kg/year of pollutants and reducing cost of energy to USD$0.08746/kWh, with Wawa, Kutum, Wadi Halfa, Dongola and Al-Goled as the best locations.</t>
  </si>
  <si>
    <t>Department of Mechanical Engineering, Auckland University of Technology, New Zealand</t>
  </si>
  <si>
    <t>https://doi.org/10.1016/j.solener.2020.08.041</t>
  </si>
  <si>
    <t>Sulaiman.fadlallah@aut.ac.nz</t>
  </si>
  <si>
    <t>Nuraini Sunusi Ma'aji et al.</t>
  </si>
  <si>
    <t>Design of trigeneration plant for electricity freshwater production, and district heating: A case study Periwinkle Lifestyle Estate, Lagos Nigeria</t>
  </si>
  <si>
    <t>To design and thermodynamically model a solar-driven trigeneration plant providing electricity, freshwater and district heating for a residential estate in Lagos, Nigeria.</t>
  </si>
  <si>
    <t>The combined trigeneration structure can produce 0.6412 kg/s of freshwater, 1520.25 kW of electricity, and 91.57 kW of heat, sufficient to meet the estate's base and peak load demands.</t>
  </si>
  <si>
    <t>Nigerian Army University Biu, Nigeria; Cyprus International University, Turkey</t>
  </si>
  <si>
    <t>NG, CY</t>
  </si>
  <si>
    <t>https://doi.org/10.1016/j.csite.2022.102041</t>
  </si>
  <si>
    <t>A Saleem et al.</t>
  </si>
  <si>
    <t>Design-optimized microgrid electrification for hot desert climates considering vernacular architecture</t>
  </si>
  <si>
    <t>To quantify how vernacular architecture and passive low-tech design strategies reduce building energy demand, and to assess their impact on the design and cost-effectiveness of PV-based hybrid microgrids for a Nubian village in Egypt.</t>
  </si>
  <si>
    <t>Passive design strategies reduced household energy consumption by 25.6%, allowing 28.45% fewer PV panels and 77.93% less battery storage, cutting the levelized cost of energy by 33.33% from $0.195/kWh to $0.13/kWh.</t>
  </si>
  <si>
    <t>University of Wollongong Australia, Liwa University UAE, Aswan University Egypt, Yarmouk University Jordan, Tanta University Egypt, University of Sharjah UAE</t>
  </si>
  <si>
    <t>AU, AE, EG, JO</t>
  </si>
  <si>
    <t>https://doi.org/10.1016/j.csite.2025.107307</t>
  </si>
  <si>
    <t>asaleem@uow.edu.au</t>
  </si>
  <si>
    <t>F Dalla Longa and B van der Zwaan</t>
  </si>
  <si>
    <t>Do Kenya's climate change mitigation ambitions necessitate large-scale renewable energy deployment and dedicated low-carbon energy policy?</t>
  </si>
  <si>
    <t>To assess whether Kenya's NDC and long-term climate targets require large-scale renewable deployment and dedicated low-carbon policy, using TIAM-ECN to model energy demand and power sector pathways to 2050. To evaluate the plausibility of Kenya's official BAU and NDC emissions projections and explore stricter post-2030 climate policy scenarios.</t>
  </si>
  <si>
    <t>The Kenyan power sector can decarbonise mostly via renewables even without strict GHG targets, but substantial low-carbon deployment on the demand side only occurs under ambitious mitigation scenarios, at additional costs of 0.5-2% of GDP by 2050.</t>
  </si>
  <si>
    <t>technology-rich bottom-up model, well-established TIMES family model, covers entire energy system from resource extraction to end use, used successfully across multiple domains</t>
  </si>
  <si>
    <t>insufficient detail on off-grid/mini-grid electrification, LULUCF excluded due to high data uncertainty</t>
  </si>
  <si>
    <t>Energy Research Centre of the Netherlands (ECN), Johns Hopkins University SAIS, University of Amsterdam</t>
  </si>
  <si>
    <t>NL, IT</t>
  </si>
  <si>
    <t>http://dx.doi.org/10.1016/j.renene.2017.06.026</t>
  </si>
  <si>
    <t>dalla@ecn.nl</t>
  </si>
  <si>
    <t>Y.F. Nassar et al.</t>
  </si>
  <si>
    <t>Dynamic analysis and sizing optimization of a pumped hydroelectric storage-integrated hybrid PV/Wind system: A case study</t>
  </si>
  <si>
    <t>To determine the optimal sizing of a hybrid PV/Wind system integrated with pumped hydroelectric storage to provide 100% reliable electricity supply to an urban community in Brack city, Libya, minimizing the levelized cost of energy.</t>
  </si>
  <si>
    <t>The optimal PV-to-wind capacity ratio was 1:5, with PHS covering about 15% of annual load energy while achieving the lowest LCOE.</t>
  </si>
  <si>
    <t>Sebha University Libya, Centre for Solar Energy Research and Studies (CSERS) Libya, Assiut University Egypt, University of Benghazi Libya</t>
  </si>
  <si>
    <t>LY, EG</t>
  </si>
  <si>
    <t>https://doi.org/10.1016/j.enconman.2020.113744</t>
  </si>
  <si>
    <t>yas.nassar1@sebhau.edu.ly</t>
  </si>
  <si>
    <t>Design of reliable standalone utility-scale pumped hydroelectric storage powered by PV/Wind hybrid renewable system</t>
  </si>
  <si>
    <t>To determine the optimal PV/wind/PHS hybrid system configuration for standalone electricity supply to Brack City, Libya, minimizing LCOE and payback time while ensuring reliability. To assess the economic and environmental performance of this hybrid renewable system.</t>
  </si>
  <si>
    <t>The optimal configuration comprises a 290 MW wind farm, 154 MW solar PV field, and 508 MW PHS system, meeting 100% of the 513 GWh annual demand at an LCOE of $211.65/MWh. The $929.02 million investment pays back in 11 years and avoids 532.17 tons of CO2 emissions annually.</t>
  </si>
  <si>
    <t>Wadi Alshatti University (Libya), Islamic University of Gaza (Palestine), Imperial College London (UK), Karabuk University (Turkey), Bani Walid University (Libya), Faculty of Technical Sciences-Sebha (Libya), Belgorod Technological University (Russia), Higher Institute of Sciences and Technology (Libya)</t>
  </si>
  <si>
    <t>LY, PS, GB, TR, RU</t>
  </si>
  <si>
    <t>https://doi.org/10.1016/j.enconman.2024.119173</t>
  </si>
  <si>
    <t>y.nassar@wau.edu.ly</t>
  </si>
  <si>
    <t>D.O. Akinyele et al.</t>
  </si>
  <si>
    <t>Development of photovoltaic power plant for remote residential applications: The socio-technical and economic perspectives</t>
  </si>
  <si>
    <t>To develop a socio-technical and economic framework for a photovoltaic power generation plant serving a remote 24-household mini-estate in Gwagwalada, Nigeria. To assess the plant's technical performance and compare its life cycle cost with a diesel generator alternative.</t>
  </si>
  <si>
    <t>The PV plant with locally-fabricated NASENI modules offers the lowest life cycle cost ($0.40/kWh) among four scenarios, outperforming a diesel generator ($0.46/kWh) despite higher upfront capital cost.</t>
  </si>
  <si>
    <t>Victoria University of Wellington, University of Auckland</t>
  </si>
  <si>
    <t>http://dx.doi.org/10.1016/j.apenergy.2015.05.091</t>
  </si>
  <si>
    <t>daniel.akinyele@ecs.vuw.ac.nz</t>
  </si>
  <si>
    <t>C Mokhtara et al.</t>
  </si>
  <si>
    <t>Multi-criteria spatial analysis</t>
  </si>
  <si>
    <t>Design optimization of off-grid Hybrid Renewable Energy Systems considering the effects of building energy performance and climate change: Case study of Algeria</t>
  </si>
  <si>
    <t>To optimize the design and configuration of off-grid diesel/PV/wind/battery hybrid renewable energy systems for rural residential buildings in Algeria, accounting for building energy efficiency and climate diversity across seven zones.</t>
  </si>
  <si>
    <t>For low-efficiency buildings PV/WT/DG/battery or PV/DG/battery configurations achieved renewable fractions above 90% at competitive costs, while for high-performance buildings a 100% renewable PV-battery system in Biskra and Tamenrast achieved the lowest COE of 0.21 $/kWh.</t>
  </si>
  <si>
    <t>University Kasdi Merbah Ouargla, Algeria; University of Beni-Suef, Egypt</t>
  </si>
  <si>
    <t>DZ, EG</t>
  </si>
  <si>
    <t>https://doi.org/10.1016/j.energy.2020.119605</t>
  </si>
  <si>
    <t>mokhtara.chocho@gmail.com</t>
  </si>
  <si>
    <t>O.D. Ohijeagbon et al.</t>
  </si>
  <si>
    <t>Design of Optimal Hybrid Renewable Energy System for Sustainable Power Supply to Isolated-grid Communities in North Central, Nigeria</t>
  </si>
  <si>
    <t>To assess the techno-economic viability of standalone and hybrid wind-solar power systems compared to diesel generation for six university communities in North-Central Nigeria.</t>
  </si>
  <si>
    <t>Hybrid wind-PV systems outperformed standalone systems at Abuja, Ilorin, Lokoja and Makurdi, while standalone wind was optimal at Minna and Jos; wind-based systems at Jos and Minna beat diesel costs.</t>
  </si>
  <si>
    <t>Federal University of Agriculture Abeokuta, Covenant University Ota</t>
  </si>
  <si>
    <t>10.1016/j.promfg.2019.05.040</t>
  </si>
  <si>
    <t>oluseyi.ajayi@covenantuniversity.edu.ng</t>
  </si>
  <si>
    <t>L Moodliar and I.E. Davidson</t>
  </si>
  <si>
    <t>Do the Dam Project—Evaluating floating solar photovoltaic and energy storage at Inanda Dam within eThekwini Municipality, South Africa</t>
  </si>
  <si>
    <t>To evaluate the technical and financial feasibility of installing a floating solar PV system at Inanda Dam, coupled with energy storage or diesel generation, to supply water pumping operations and mitigate load shedding for eThekwini Municipality.</t>
  </si>
  <si>
    <t>An unrestricted 10 MWp FPV system minimises NPC at $11.9 million, cuts LCOE by 75%, and generates over $1 million in first-year revenue for the municipality by exporting excess energy to the grid.</t>
  </si>
  <si>
    <t>Durban University of Technology, Cape Peninsula University of Technology</t>
  </si>
  <si>
    <t>https://doi.org/10.1016/j.egyr.2023.05.190</t>
  </si>
  <si>
    <t>22289297@dut4life.ac.za</t>
  </si>
  <si>
    <t>E.A.O. Ampaw et al.</t>
  </si>
  <si>
    <t>Developing a sustainable last-mile transport system for Ghana and Burkina Faso: A modeling approach</t>
  </si>
  <si>
    <t>GH, BF</t>
  </si>
  <si>
    <t>To develop an integrated System Dynamics-TCO-AHP-route optimization framework assessing the technical and economic feasibility of electrifying last-mile delivery fleets in Ghana and Burkina Faso. To identify policy interventions that can accelerate a sustainable, multi-modal last-mile transport transition.</t>
  </si>
  <si>
    <t>An integrated multi-modal approach combining electrification with expanded non-motorized transport reduces emissions by up to 62% versus business-as-usual and lowers operational costs by 25-30% by 2030.</t>
  </si>
  <si>
    <t>Central South University, People's Friendship University of Russia</t>
  </si>
  <si>
    <t>CN, RU</t>
  </si>
  <si>
    <t>https://doi.org/10.1016/j.multra.2026.100311</t>
  </si>
  <si>
    <t>qinjin@csu.edu.cn</t>
  </si>
  <si>
    <t>A O Salau et al.</t>
  </si>
  <si>
    <t>Design, modeling, and simulation of a PV/diesel/battery hybrid energy system for an off-grid hospital in Ethiopia</t>
  </si>
  <si>
    <t>To design, model, and simulate an off-grid PV/diesel/battery hybrid energy system for the Shinshicho Primary Hospital in Ethiopia. To compare the hybrid system's technical, economic, and environmental performance against the existing diesel-only system.</t>
  </si>
  <si>
    <t>The proposed PV-diesel-battery hybrid system reduces net present cost to $216,155 versus $1,034,949 for diesel-only, cutting cost of energy to 0.187 $/kWh from 0.896 $/kWh and CO2 emissions from 259,297 to 8,334 tons/yr.</t>
  </si>
  <si>
    <t>Afe Babalola University Nigeria, Manav Rachna International Institute of Research and Studies India, Wachemo University Ethiopia, Saveetha Institute of Medical and Technical Sciences India</t>
  </si>
  <si>
    <t>NG, IN, ET</t>
  </si>
  <si>
    <t>https://doi.org/10.1016/j.prime.2024.100607</t>
  </si>
  <si>
    <t>ayodejisalau98@gmail.com</t>
  </si>
  <si>
    <t>Md. Minarul Islam et al.</t>
  </si>
  <si>
    <t>Development of Alternative Scenario for Ethiopia's Electricity Sector by LEAP Software</t>
  </si>
  <si>
    <t>To develop an alternative scenario for Ethiopia's electricity sector using LEAP software to meet demand up to 2030 with hydro and geothermal sources instead of the business-as-usual mix. To compare costs, benefits and GHG emissions between the moderate (BAU) and alternative scenarios.</t>
  </si>
  <si>
    <t>The alternative scenario, based on hydro and geothermal expansion, eliminates most unmet ICS demand, increases electricity exports, and yields far greater net financial benefits (about 430 Mill US$ vs 90 Mill US$ in BAU by 2030) while avoiding coal-related GHG emissions.</t>
  </si>
  <si>
    <t>renewable resource utilization, GHG emission reduction, increased energy export, reduced diesel import</t>
  </si>
  <si>
    <t>high solar upfront cost excluded, wind seasonal variation excluded, transmission losses not addressed, small unmet demands left unresolved</t>
  </si>
  <si>
    <t>University of Flensburg, Germany; Semarnat, Mexico; LGED, Dhaka, Bangladesh</t>
  </si>
  <si>
    <t>DE,MX,BD</t>
  </si>
  <si>
    <t>https://globaljournals.org/GJRE_Volume13/3-Development-of-Alternative-Scenario-for.pdf</t>
  </si>
  <si>
    <t>minarbuet@gmail.com</t>
  </si>
  <si>
    <t>F Andersson and E Ulfsparre</t>
  </si>
  <si>
    <t>Designing a sustainable and cost-efficient energy system – A feasibility study at Rusape General Hospital in Zimbabwe</t>
  </si>
  <si>
    <t>To perform a feasibility study assessing how a sustainable, solar-based energy system with battery backup could reduce power outages at Rusape General Hospital, comparing the current system with two potential future systems for the entire hospital and the maternity ward.</t>
  </si>
  <si>
    <t>The most cost-efficient solution for the entire hospital combines PV panels, Lithium-Ion batteries and existing diesel generators, producing 131,112 kWh/year from PV alone with 81.1 kW installed capacity; for the maternity ward, PV panels with Li-Ion batteries alone (no generator) is optimal, producing 7,102 kWh/year from 4.43 kW installed capacity.</t>
  </si>
  <si>
    <t>Swedish University of Agricultural Sciences (SLU), Department of Energy and Technology</t>
  </si>
  <si>
    <t>https://stud.epsilon.slu.se/15229/11/andersson_f_ulfsparre_e_191204.pdf</t>
  </si>
  <si>
    <t>P.P. Daka and H. Farzanehp</t>
  </si>
  <si>
    <t>Developing an Integrated Energy Demand-Supply Modeling Framework for Scenario Analysis of the Low Carbon Emission Energy System in Zambia</t>
  </si>
  <si>
    <t>To develop an integrated energy demand-supply modeling framework combining SARIMA demand forecasting with a MESSAGE-based supply model to analyze low-carbon emission scenarios for Zambia's power sector to 2035.</t>
  </si>
  <si>
    <t>The baseline scenario shows a persistent electricity deficit averaging 623 MW from 2023-2035, while a 30% renewable energy scenario and a no-coal scenario significantly reduce CO2 emissions to 5059.8 and 9357.8 kilotons respectively by 2035, with a 50% emission reduction scenario achieving a 65.03% renewable share.</t>
  </si>
  <si>
    <t>integrated demand-supply framework, feedback loop between demand and supply, cost minimization approach, scenario flexibility, detailed reference energy system</t>
  </si>
  <si>
    <t>relies on public domain historical data, does not fully capture spatial/temporal flexibility of renewables, assumes full temporal and spatial flexibility for new technologies</t>
  </si>
  <si>
    <t>Kyushu University</t>
  </si>
  <si>
    <t>https://doi.org/10.3390/app13063508</t>
  </si>
  <si>
    <t>farzaneh.hooman.961@m.kyushu-u.ac.jp</t>
  </si>
  <si>
    <t>Issa A. Azab et al.</t>
  </si>
  <si>
    <t>SAM (System Advisor Model)</t>
  </si>
  <si>
    <t>Design, Installation, and Performance Monitoring of a 105 kWp Rooftop Solar PV System</t>
  </si>
  <si>
    <t>To design, install, and monitor a 105 kWp grid-connected rooftop solar PV system covering part of the electricity demand of the Faculty of Engineering at Zagazig University, and to assess its techno-economic feasibility using NREL SAM.</t>
  </si>
  <si>
    <t>The system achieves grid parity with an LCOE of 0.55 EGP/kWh without subsidy, a 7.9-year discounted payback period, and 20.1% IRR, while actual first-year production reached about 90% of the theoretical design due to disconnections and dust accumulation.</t>
  </si>
  <si>
    <t>Department of Mechanical Power Engineering, Faculty of Engineering, Zagazig University, Egypt</t>
  </si>
  <si>
    <t>https://doi.org/10.37934/arfmts.111.2.1642</t>
  </si>
  <si>
    <t>eaazab@eng.zu.edu.eg</t>
  </si>
  <si>
    <t>Joel Niyonzima and Jean Bosco Niyonzima</t>
  </si>
  <si>
    <t>Design of an autonomous photovoltaic power supply system for Nyabikenke Hospital (Burundi) using the ETAP tool</t>
  </si>
  <si>
    <t>To design and simulate an autonomous PV-battery-diesel power supply system for Nyabikenke Hospital in Burundi using the ETAP tool. To size the photovoltaic field, battery bank, inverter, and backup diesel generator to meet the hospital's 131.5kW load.</t>
  </si>
  <si>
    <t>The simulated system meets the hospital's 131.5kW active power demand using a 346.43kWp PV field, 432 batteries, and a 200kVA backup diesel generator, with only minor transmission losses (0.9kW).</t>
  </si>
  <si>
    <t>Ecole Normale Supérieure du Burundi, University of Burundi (CRIET)</t>
  </si>
  <si>
    <t>https://doi.org/10.54966/jreen.v26i1.1118</t>
  </si>
  <si>
    <t>joelniyonzima363@gmail.com</t>
  </si>
  <si>
    <t>M A Bolarinwa and O O Elusakin</t>
  </si>
  <si>
    <t>Economic Analyses of Integrating Solar Inverter into the Existing Energy Systems in Nigerian Healthcare Centers</t>
  </si>
  <si>
    <t>To assess the economic and technical feasibility of integrating solar PV inverter systems into existing grid and diesel generator energy infrastructure at a Nigerian healthcare facility. To compare three system configurations using HOMER simulation over a 25-year period.</t>
  </si>
  <si>
    <t>The Solar-Grid-Generator hybrid system has the lowest net present cost of $382,263 versus $1,663,158 for the grid-generator base case, with LCOE of $0.139/kWh versus $0.642/kWh. Payback period is about 4.8 years with 16% ROI and 20.3% IRR.</t>
  </si>
  <si>
    <t>Department of Industrial and Production Engineering, University of Ibadan, Nigeria</t>
  </si>
  <si>
    <t>https://doi.org/10.9734/cjast/2024/v43i74414</t>
  </si>
  <si>
    <t>mojimolati@gmail.com</t>
  </si>
  <si>
    <t>SW Chisale and Z Sari</t>
  </si>
  <si>
    <t>Design of Stand-alone Solar-Wind-Hydro Based Hybrid Power System: Case of Rural Village in Malawi</t>
  </si>
  <si>
    <t>To design a stand-alone hybrid renewable energy system combining hydropower, wind, solar and battery storage that is technically and economically feasible for the Dwangwa rural community in Malawi.</t>
  </si>
  <si>
    <t>The optimal hybrid system combining hydro-wind-solar-battery-converter has an LCOE of $0.134/kWh, higher than Malawi's grid tariff of $0.11/kWh, making it economically unviable without government support.</t>
  </si>
  <si>
    <t>Pan African University Institute of Water and Energy Sciences (PAUWES), University of Tlemcen, École Supérieure en Sciences Appliquées (ESSAT)</t>
  </si>
  <si>
    <t>https://doi.org/10.9734/jenrr/2019/v3i330098</t>
  </si>
  <si>
    <t>M Gizaw and G Bekele</t>
  </si>
  <si>
    <t>Design of an eco-friendly hybrid energy supply system for none-electrified Lake Ziway island in Ethiopia</t>
  </si>
  <si>
    <t>To design an efficient hybrid energy system on the islands of Lake Ziway, utilizing locally available solar, wind, and pumped-storage hydropower to meet islanders' current and future energy needs.</t>
  </si>
  <si>
    <t>A wind-solar-PHS hybrid microgrid (Group 2) with 245 kWh pumped hydro storage achieved the lowest cost of energy of $0.130/kWh and NPC of $75,018, remaining robust across a 0-75% upper reservoir SOC range.</t>
  </si>
  <si>
    <t>Center for Environmental Science, Addis Ababa University; Sustainable Energy Center of Excellence, Addis Ababa Science and Technology University; School of Electrical and Computer Engineering, Addis Ababa Institute of Technology</t>
  </si>
  <si>
    <t>https://doi.org/10.1080/23311916.2025.2468073</t>
  </si>
  <si>
    <t>getachew.bekele@aait.edu.et</t>
  </si>
  <si>
    <t>AM Aly et al.</t>
  </si>
  <si>
    <t>Design of Microgrid with Flywheel Energy Storage System Using HOMER Software for Case Study</t>
  </si>
  <si>
    <t>To compare two microgrid configurations (PV-diesel vs PV-diesel with battery and flywheel storage) for New Sohag University using HOMER software, evaluating TNPC, COE, emissions and fuel consumption.</t>
  </si>
  <si>
    <t>Adding battery and flywheel storage reduces TNPC from 35.9M$ to 28.5M$ and COE from 0.251 to 0.200 $/kWh while cutting CO2 emissions from 7.97 to 4.80 million kg/year.</t>
  </si>
  <si>
    <t>Aswan University, Sohag University</t>
  </si>
  <si>
    <t>https://doi.org/10.1109/ITCE.2019.8646441</t>
  </si>
  <si>
    <t>I A Jumare</t>
  </si>
  <si>
    <t>Design of Standalone Photovoltaics (PV) / Biogas Hybrid Power System with Hydrogen Storage: Case of Northern Nigeria</t>
  </si>
  <si>
    <t>To design and optimize an off-grid solar PV/biogas hybrid power system with hydrogen storage for a household community in Maiduguri, Northern Nigeria, while assessing energy efficiency measures and the potential benefits of hydrogen use in the transport sector.</t>
  </si>
  <si>
    <t>The optimal configuration with maximum hydrogen production produced 3,014.66MWh/yr and 2,768kg/yr hydrogen, but energy efficiency measures reduced energy generation by 31%, increased hydrogen output by 5%, and cut NPC by 39%.</t>
  </si>
  <si>
    <t>Mechanical Engineering Department, Faculty of Technology, University of Tlemcen; Pan African University Institute of Water and Energy Sciences (PAUWES)</t>
  </si>
  <si>
    <t>https://doi.org/10.17577/IJERTV8IS100199</t>
  </si>
  <si>
    <t>S Salehin et al.</t>
  </si>
  <si>
    <t>Designing of an Emergency Energy Module for Relief and Refugee Camp Situations: Case Study for a Refugee Camp in Chad-Sudan Border</t>
  </si>
  <si>
    <t>2011</t>
  </si>
  <si>
    <t>TD,SD</t>
  </si>
  <si>
    <t>CAPP, EAPP</t>
  </si>
  <si>
    <t>To design and optimize a mobile, self-sufficient Emergency Energy Module using local renewable resources to meet the electricity needs of a 20,000-person refugee camp on the Chad-Sudan border.</t>
  </si>
  <si>
    <t>The optimized hybrid system (PV, wind, biogas, batteries) meets camp demand with 56% of energy from biogas, at a total NPC of $170,087 and LCOE of $0.275/kWh.</t>
  </si>
  <si>
    <t>Royal Institute of Technology (KTH), Eindhoven University of Technology</t>
  </si>
  <si>
    <t>SE,NL</t>
  </si>
  <si>
    <t>https://doi.org/10.1109/WCST19361.2011.6114227</t>
  </si>
  <si>
    <t>sayedus@kth.se</t>
  </si>
  <si>
    <t>E Achbab et al.</t>
  </si>
  <si>
    <t>Developing and applying a GIS-Fuzzy AHP assisted approach to locating a hybrid renewable energy system with high potential: Case of Dakhla region –Morocco-</t>
  </si>
  <si>
    <t>To develop a GIS-based Fuzzy AHP multi-criteria decision approach to identify high-potential sites for hybrid solar-wind energy systems in the Dakhla region of Morocco, considering climatic, economic, and social factors.</t>
  </si>
  <si>
    <t>17.62% of the Dakhla region is strongly suitable, 25.19% moderately suitable, 30.62% marginally suitable, and 26.57% is excluded for hybrid wind-solar PV system installation.</t>
  </si>
  <si>
    <t>Hassan II University Casablanca (Renewable energies and system dynamics Laboratory, Faculty of Sciences-Ain Chock), Hassan II University Casablanca (Geosciences Laboratory, Faculty of Sciences-Ain Chock)</t>
  </si>
  <si>
    <t>https://doi.org/10.1109/Morgeo49228.2020.9121891</t>
  </si>
  <si>
    <t>NG, GB</t>
  </si>
  <si>
    <t>E. O. Diemuodeke et al.</t>
  </si>
  <si>
    <t>Domestic energy demand assessment of coastline rural communities with solar electrification</t>
  </si>
  <si>
    <t>To assess the domestic energy demand of coastline rural communities in Nigeria's Niger Delta and determine the optimal solar PV-based hybrid energy system using HOMER.</t>
  </si>
  <si>
    <t>Akwa-Ibom State has the lowest cost of electricity due to its highest solar irradiance, while the suggested solar PV hybrid system costs 0.651-0.674 $/kWh across scenarios, higher than the grid tariff but far less polluting than diesel generators.</t>
  </si>
  <si>
    <t>University of Port Harcourt, Nigeria; Kwame Nkrumah University of Science and Technology, Ghana; University College London, UK</t>
  </si>
  <si>
    <t>NG, GH, GB</t>
  </si>
  <si>
    <t>http://dx.doi.org/10.1080/23815639.2017.1280431</t>
  </si>
  <si>
    <t>CD Iweh et al.</t>
  </si>
  <si>
    <t>Driving the clean energy transition in Cameroon: A sustainable pathway to meet the Paris climate accord and the power supply/demand gap</t>
  </si>
  <si>
    <t>To assess whether Cameroon's current electricity generation expansion pathway can meet its 25% renewable energy NDC target by 2035 and to identify a cost-effective alternative pathway using a LEAP backcasting model.</t>
  </si>
  <si>
    <t>The business-as-usual scenario fails to meet Cameroon's 25% renewable energy NDC target, reaching only about 12-13% RE share by 2035, while a modified scenario achieves the target at an additional cost of $122.3 million and higher emission savings.</t>
  </si>
  <si>
    <t>low data requirement, effective for developing countries, rich environmental assessment database, modular framework</t>
  </si>
  <si>
    <t>cost optimization models fail to account for uncertainty, systematic biases, narrow assumptions, exclusion of gensets</t>
  </si>
  <si>
    <t>Regional Centre for Energy and Environmental Sustainability (RCEES), University of Energy and Natural Resources, Sunyani, Ghana; Faculty of Engineering and Technology, University of Buea, Buea, Cameroon</t>
  </si>
  <si>
    <t>https://doi.org/10.3389/frsc.2023.1062482</t>
  </si>
  <si>
    <t>iwehdona@gmail.com</t>
  </si>
  <si>
    <t>P Basalike</t>
  </si>
  <si>
    <t>Design, Optimization and Economic Analysis of Photovoltaic Water Pumping Technologies, Case Rwanda</t>
  </si>
  <si>
    <t>To design and optimize a cost-effective photovoltaic water pumping system for irrigation in Rwanda comparing three configurations (tank storage, battery storage, direct connection) against diesel pumping in terms of economics and CO2 emissions.</t>
  </si>
  <si>
    <t>PVWPs directly connected to the irrigation system, without storage, is the most profitable configuration due to low investment costs, higher NPV and short payback period; full replacement of diesel pumps saves 6.6 tonnes of CO2 annually.</t>
  </si>
  <si>
    <t>Mälardalen University, School of Business, Society and Engineering</t>
  </si>
  <si>
    <t>https://www.diva-portal.org/smash/get/diva2:844022/FULLTEXT01.pdf</t>
  </si>
  <si>
    <t>pbe13001@student.mdh.se</t>
  </si>
  <si>
    <t>Godswill Ebuka Ifeanyi</t>
  </si>
  <si>
    <t>Developing a Climate-Aligned Long-Term Energy Systems Model for Madagascar: Integrating OSeMOSYS and OnSSET for Low-Carbon Electrification Planning</t>
  </si>
  <si>
    <t>To develop an integrated OSeMOSYS-OnSSET energy systems model for Madagascar to evaluate cost-effective, climate-aligned electrification pathways under BAU, NDC, and LSPC scenarios. To assess trade-offs in emissions, investment costs, and LCOE across these scenarios for achieving universal electricity access by 2050.</t>
  </si>
  <si>
    <t>The LSPC scenario achieves universal electricity access by 2050 with the lowest LCOE and near-zero grid emissions, while BAU stagnates with persistent rural energy poverty and high emissions. Standalone PV and hybrid mini-grids prove essential for rural electrification, while the grid remains heavily reliant on climate-vulnerable hydropower.</t>
  </si>
  <si>
    <t>open-source tools, spatially and temporally nuanced analysis, replicable blueprint, integrates national optimization with geospatial electrification planning</t>
  </si>
  <si>
    <t>no sectoral demand disaggregation, no energy storage modeling, national-level resource data lacks regional disaggregation, no electricity import/export modeling</t>
  </si>
  <si>
    <t>KTH Royal Institute of Technology, Department of Energy Technology</t>
  </si>
  <si>
    <t>https://www.diva-portal.org/smash/get/diva2:2004077/FULLTEXT01.pdf</t>
  </si>
  <si>
    <t>N Mohammed et al.</t>
  </si>
  <si>
    <t>Design of Wind/Diesel Generator Micro-Grid Power System in Kano, Nigeria, Using Homer</t>
  </si>
  <si>
    <t>To design and optimize a wind/diesel hybrid micro-grid power system for the Kwankwasiyya city estate in Kano, Nigeria using HOMER software. To evaluate the technical feasibility, cost of energy, and economic viability of the selected system architecture.</t>
  </si>
  <si>
    <t>A single 800 kW wind turbine combined with 400 kW and 300 kW diesel generators was selected as the optimal system, with 82% of production consumed onsite and a cost of energy of $0.279/kWh, higher than grid price but 40% cheaper than standalone diesel.</t>
  </si>
  <si>
    <t>Department of Mechanical/Production Engineering, Abubakar Tafawa Balewa University, Bauchi, Nigeria</t>
  </si>
  <si>
    <t>https://doi.org/10.14419/ijet.v7i3.36.29072</t>
  </si>
  <si>
    <t>mnuhu@atbu.edu.ng</t>
  </si>
  <si>
    <t>Theophilus Frimpong Adu et al.</t>
  </si>
  <si>
    <t>RETScreen 4</t>
  </si>
  <si>
    <t>Determination of Optimum Tilt Angle for Rooftop Solar Photovoltaic System Installation for KikuKinderhaus in Kumasi</t>
  </si>
  <si>
    <t>To determine the optimum tilt angle for rooftop solar PV system installation at KikuKinderhaus in Kumasi, Ghana, and assess how deviation from this optimum affects PV output for three different system configurations.</t>
  </si>
  <si>
    <t>The optimum tilt angle for all three PV systems that gives better yield and allows self-cleaning is 10°, with South orientation producing about 1.2% higher annual energy yield than East/West orientation.</t>
  </si>
  <si>
    <t>Department of Mechanical Engineering, Kwame Nkrumah University of Science and Technology, Kumasi, Ghana; Department of Electrical and Electronic Engineering, Kwame Nkrumah University of Science and Technology, Kumasi, Ghana</t>
  </si>
  <si>
    <t>https://doi.org/10.11648/j.ijees.20200501.12</t>
  </si>
  <si>
    <t>W Mwasenga and M K Mlela</t>
  </si>
  <si>
    <t>Design Solar Photovoltaic Diesel Hybrid System with Battery Storage for Rural Remote Area: A Case Study of Mwala Village Mbeya District</t>
  </si>
  <si>
    <t>To design and simulate a solar PV-diesel hybrid system with battery storage for rural electrification in Mwala village, Mbeya district, Tanzania. To compare this hybrid system against standalone diesel and standalone PV systems in terms of cost, fuel consumption, emissions, and reliability.</t>
  </si>
  <si>
    <t>The hybrid PV-diesel-battery system generates about 75,366 kWh/year with a 7,240 kWh/year excess and lowest operating and capital costs among compared systems, while cutting gas emissions to less than half that of a diesel standalone system.</t>
  </si>
  <si>
    <t>Mbeya University of Science and Technology, Department of Mechanical and Industrial Engineering</t>
  </si>
  <si>
    <t>https://doi.org/10.62277/mjrd2024v5i20048</t>
  </si>
  <si>
    <t>widsonmwasenga@gmail.com</t>
  </si>
  <si>
    <t>AH Nebey</t>
  </si>
  <si>
    <t>Design of optimal hybrid power system to provide reliable supply to rural areas of Ethiopia using MATLAB and Homer</t>
  </si>
  <si>
    <t>To maximize the reliability of power supply to a rural Ethiopian village by designing an optimal hybrid solar-wind-hydro system using HOMER and a fuzzy logic controller.</t>
  </si>
  <si>
    <t>The optimal hybrid system supplies the community load with wind (52%), hydro (35%) and solar (13%), and the fuzzy controller balances supply and demand without needing batteries.</t>
  </si>
  <si>
    <t>Faculty of Electrical and Computer Engineering, Bahir Dar University Institute of Technology, Bahir Dar, Ethiopia</t>
  </si>
  <si>
    <t>https://doi.org/10.1186/s40807-021-00067-w</t>
  </si>
  <si>
    <t>hizkielabraham@yahoo.com</t>
  </si>
  <si>
    <t>S Kiros et al.</t>
  </si>
  <si>
    <t>Development of Stand-Alone Green Hybrid System for Rural Areas</t>
  </si>
  <si>
    <t>To model a stand-alone PV-wind hybrid system with battery storage and diesel backup for electrifying Kutur village in rural Ethiopia and compare its cost against grid extension.</t>
  </si>
  <si>
    <t>The PV-wind-battery-diesel hybrid system is cost-effective for sites beyond 10.4 km from the grid, with the lowest-NPC configuration costing $262,470 (92% renewable fraction) versus $180,731 for the low-load scenario.</t>
  </si>
  <si>
    <t>Mekelle University, Hawassa University, Aalborg University, Tishreen University, Wroclaw University of Science and Technology, Rajasthan Rajya Vidyut Prasaran Nigam Ltd.</t>
  </si>
  <si>
    <t>ET, DK, SY, PL, IN</t>
  </si>
  <si>
    <t>http://dx.doi.org/10.3390/su12093808</t>
  </si>
  <si>
    <t>san@et.aau.dk</t>
  </si>
  <si>
    <t>Abdirizak Y. Yusuf and Mohamed A. Sid Ahmed</t>
  </si>
  <si>
    <t>Designing a 10 MW peak solar power plant using a system advisor model (SAM software). Case study: Somalia, Mogadishu Region</t>
  </si>
  <si>
    <t>To design and technically/financially analyse a 10 MW peak solar PV power plant in Mogadishu, Somalia using the System Advisor Model.</t>
  </si>
  <si>
    <t>The 10 MW peak solar PV system can generate about 14.77 million kWh in its first year and roughly 15.5 GWh annually, supporting Somalia's electrification targets.</t>
  </si>
  <si>
    <t>Department of Energy Science and Engineering, Indian Institute of Technology (IIT) Delhi, New Delhi, India</t>
  </si>
  <si>
    <t>https://doi.org/10.30574/wjarr.2024.22.2.1577</t>
  </si>
  <si>
    <t>Getachew Bekele and Gelma Boneya</t>
  </si>
  <si>
    <t>Design of a Photovoltaic-Wind Hybrid Power Generation System for Ethiopian Remote Area</t>
  </si>
  <si>
    <t>To design a standalone PV-wind hybrid power generation system for a rural community in Ethiopia using HOMER software, based on assessed wind and solar resource potentials.</t>
  </si>
  <si>
    <t>The least-cost PV-wind-diesel-battery system achieves a total NPC of $103,914 and COE of $0.302/kWh with 84% renewable contribution, while a 100% renewable configuration raises COE to $0.376/kWh.</t>
  </si>
  <si>
    <t>Addis Ababa Institute of Technology, Department of Electrical and Computer Engineering</t>
  </si>
  <si>
    <t>https://doi.org/10.1016/j.egypro.2011.12.1164</t>
  </si>
  <si>
    <t>getachew@ece.aau.edu.et</t>
  </si>
  <si>
    <t>Design of a solar island with a water-battery storage system for Lake Ziway islanders in Ethiopia</t>
  </si>
  <si>
    <t>To design and optimize a hybrid floating-PV, pumped-hydro storage and diesel generator microgrid for Tulu Gudo Island, integrating a water-energy-food nexus approach. To assess the water-saving potential and validate simulation results against SAM and MATLAB models.</t>
  </si>
  <si>
    <t>An optimized configuration with 32.2 KWp FPV and 508 kWh of PHS achieves an NPC of $154,265 and COE of $0.140/kWh while conserving 8760 m3 of water. The floating PV system yields a 7% increase in electricity generation and 2.4% higher capacity factor than land-mounted PV.</t>
  </si>
  <si>
    <t>Center for Environmental Science, CNCS, Addis Ababa University; Sustainable Energy Center of Excellence, Addis Ababa Science and Technology University; Electrical and Computer Engineering, Addis Ababa Institute of Technology, Addis Ababa University</t>
  </si>
  <si>
    <t>https://doi.org/10.1080/23311916.2024.2363001</t>
  </si>
  <si>
    <t>L Idoko and O Anaya-Lara</t>
  </si>
  <si>
    <t>Design of a Hybrid PV/Wind/Diesel Generator Energy System for 120 Residential Apartments in Gusau</t>
  </si>
  <si>
    <t>To design a hybrid PV/wind/diesel generator energy system with battery storage to supply adequate electricity to 120 residential apartments isolated from the grid in Gusau, Nigeria.</t>
  </si>
  <si>
    <t>The optimal hybrid system achieves 100% renewable fraction, producing 168,545 kWh/yr against a 67,160 kWh/yr load, with 52.6% excess electricity and no unmet demand.</t>
  </si>
  <si>
    <t>University of Strathclyde, Glasgow, UK</t>
  </si>
  <si>
    <t>https://www.ijert.org/research/design-of-a-hybrid-pvwinddiesel-generator-energy-system-for-120-residential-apartments-in-gusau-IJERTV6IS050596.pdf</t>
  </si>
  <si>
    <t>E.N. Mbinkar et al.</t>
  </si>
  <si>
    <t>Design of a Photovoltaic Mini-Grid System for Rural Electrification in Sub-Saharan Africa</t>
  </si>
  <si>
    <t>To design and economically evaluate a 15 kW standalone PV mini-grid system to electrify two off-grid villages in rural Gambia. To size PV modules, batteries, inverter, and distribution network components using HOMER simulation.</t>
  </si>
  <si>
    <t>A 15 kW PV mini-grid system with 96 batteries and a 15 kW inverter yields a total NPC of $164,192 and a levelized cost of energy of $1.060/kWh. The design proves technically feasible and financially sustainable with low maintenance costs.</t>
  </si>
  <si>
    <t>University of Yaounde I, University of Bamenda, Gambia Technical Training Institute</t>
  </si>
  <si>
    <t>CM, GM</t>
  </si>
  <si>
    <t>https://doi.org/10.4236/epe.2021.133007</t>
  </si>
  <si>
    <t>mbinkaren@yahoo.fr</t>
  </si>
  <si>
    <t>L Bergman and A Enocksson</t>
  </si>
  <si>
    <t>Design of a PV system with variations of hybrid system at Addis Ababa Institute of Technology</t>
  </si>
  <si>
    <t>To design and evaluate the economic feasibility of a hybrid PV system with different backup options (battery, diesel, battery+diesel, battery+grid) to power outdoor lighting and critical offices at AAiT campus in Addis Ababa. To determine the most cost-effective and sustainable configuration using HOMER simulations and payback analysis.</t>
  </si>
  <si>
    <t>A PV system with battery and grid backup was found most cost-effective, with 53% renewable fraction, NPC of $32,548 and COE of 0.127 $/kWh; payback occurs after 22 years if electricity tariffs rise 6.90% annually.</t>
  </si>
  <si>
    <t>KTH Royal Institute of Technology, Addis Ababa Institute of Technology</t>
  </si>
  <si>
    <t>https://kth.diva-portal.org/smash/get/diva2:840722/FULLTEXT01.pdf</t>
  </si>
  <si>
    <t>K M Aboudou and M El Ganaoui</t>
  </si>
  <si>
    <t>Design of a Hybrid System for Rural Area Electricity Supply in Comoros</t>
  </si>
  <si>
    <t>To design and optimize a PV/diesel generator hybrid system to supply reliable electricity to the rural village of Koua Mitsamiouli in Comoros using HOMER simulation.</t>
  </si>
  <si>
    <t>A PV/diesel hybrid system with 80 kW PV and 120 kW generator is optimal, producing 96% of electricity from PV at a cost of energy around 0.681 $/kWh.</t>
  </si>
  <si>
    <t>University of Comoros, University of Lorraine</t>
  </si>
  <si>
    <t>KM, FR</t>
  </si>
  <si>
    <t>https://doi.org/10.4236/jpee.2019.72005</t>
  </si>
  <si>
    <t>kassim2005k@gmail.com</t>
  </si>
  <si>
    <t>M. Yazdanie et al.</t>
  </si>
  <si>
    <t>Depreciating currency impacts on local-scale energy system planning: The case study of Accra, Ghana</t>
  </si>
  <si>
    <t>To develop cost scenarios capturing local currency depreciation for Accra, Ghana and evaluate its impacts on long-term energy system planning using OSeMOSYS. To couple econometric regression analysis and ESOM scenario development to quantify depreciation effects on cost-optimal technology capacity and dispatch planning.</t>
  </si>
  <si>
    <t>PV investments are reduced by up to 80% and total CO2 emissions increase by up to 65% under high depreciation scenarios, while waste energy power plants remain a robust investment across all scenarios.</t>
  </si>
  <si>
    <t>open-source ESOM framework, coupling econometric regression with ESOM scenarios, novel treatment of currency depreciation in local energy planning</t>
  </si>
  <si>
    <t>uncertainty in regression-based scenarios, lacked detailed data on grid infrastructure and appliance costs</t>
  </si>
  <si>
    <t>Empa Urban Energy Systems Laboratory, Kwame Nkrumah University of Science and Technology, Vienna University of Technology</t>
  </si>
  <si>
    <t>CH, GH, AT</t>
  </si>
  <si>
    <t>https://doi.org/10.1016/j.esr.2024.101362</t>
  </si>
  <si>
    <t>mashael.yazdanie@gmail.com</t>
  </si>
  <si>
    <t>A.M. Saqr et al.</t>
  </si>
  <si>
    <t>Delineating suitable zones for solar-based groundwater exploitation using multi-criteria analysis: A techno-economic assessment for meeting sustainable development goals (SDGs)</t>
  </si>
  <si>
    <t>To delineate suitable zones for solar-based groundwater exploitation in El-Saloum depression, Egypt using GIS-MCA and to assess the techno-economic and SDG benefits of photovoltaic versus diesel systems for groundwater pumping and desalination.</t>
  </si>
  <si>
    <t>About 11.5% of the depression is classified as most suitable for solar-groundwater exploitation, and replacing diesel with PV reduces CO2 emissions by 1.2 kg/kWh with a payback period of 6.4 years and cost of energy around 0.25 US$/kWh.</t>
  </si>
  <si>
    <t>Mansoura University; Egypt-Japan University of Science and Technology (E-JUST); Alexandria University; Tokyo Institute of Technology; High Institute of Public Health, Alexandria University</t>
  </si>
  <si>
    <t>EG, JP</t>
  </si>
  <si>
    <t>https://doi.org/10.1016/j.gsd.2024.101087</t>
  </si>
  <si>
    <t>ahmedsaqr@mans.edu.eg</t>
  </si>
  <si>
    <t>M Moner-Girona et al.</t>
  </si>
  <si>
    <t>Decentralized rural electrification in Kenya: Speeding up universal energy access</t>
  </si>
  <si>
    <t>To develop a geospatial least-cost electrification tool (RE_RU_KE) for Kenya comparing grid extension, diesel, PV, wind and hydro mini-grid options for off-grid areas, and to compare its results with the national Rural Electrification Master Plan.</t>
  </si>
  <si>
    <t>RE_RU_KE shows that decentralized PV mini-grids and stand-alone systems are the least-cost option for the vast majority of remote off-grid population, far exceeding the diesel-dominated REM allocation.</t>
  </si>
  <si>
    <t>European Commission Joint Research Centre (JRC), Ispra, Italy; Oxfam America, Washington DC, USA; African Solar Designs, Nairobi, Kenya</t>
  </si>
  <si>
    <t>IT, US, KE</t>
  </si>
  <si>
    <t>https://doi.org/10.1016/j.esd.2019.07.009</t>
  </si>
  <si>
    <t>magda.moner@ec.europa.eu</t>
  </si>
  <si>
    <t>A.A. Ajiboye et al.</t>
  </si>
  <si>
    <t>Data-driven optimal planning for hybrid renewable energy system management in smart campus: A case study</t>
  </si>
  <si>
    <t>To identify the most economically feasible hybrid renewable energy system configuration for meeting Covenant University's electricity demand using HOMER simulation under multiple diesel price sensitivities. To compare 32 grid-connected HRES scenarios with and without battery storage across technical, economic and environmental performance indices.</t>
  </si>
  <si>
    <t>The PV-Diesel-Grid-BESS configuration performs best overall in terms of net present cost and cost of electricity, while wind energy is economically infeasible at the site and diesel should remain only a backup.</t>
  </si>
  <si>
    <t>Covenant University, Nigeria; Manchester Metropolitan University, United Kingdom; First Technical University, Ibadan, Nigeria</t>
  </si>
  <si>
    <t>https://doi.org/10.1016/j.seta.2022.102189</t>
  </si>
  <si>
    <t>adewuyiobode@gmail.com</t>
  </si>
  <si>
    <t>Abdallah Z. M. E. et al.</t>
  </si>
  <si>
    <t>Design considerations for a sustainable power energy system in Khartoum</t>
  </si>
  <si>
    <t>To design and optimize a hybrid renewable energy system (PV, wind, battery) for domestic electricity use in Khartoum using HOMER simulation software for varying numbers of households.</t>
  </si>
  <si>
    <t>The cost of energy is lowest for the combination of 50 households, and overall energy cost decreases as wind turbine costs decrease.</t>
  </si>
  <si>
    <t>Universiti Kebangsaan Malaysia; Omdurman Islamic University, Sudan; Solar Institute (SERI), Universiti Kebangsaan Malaysia</t>
  </si>
  <si>
    <t>MY, SD</t>
  </si>
  <si>
    <t>https://doi.org/10.5897/SRE11.528</t>
  </si>
  <si>
    <t>zeinab3007@yahoo.com</t>
  </si>
  <si>
    <t>H. C. O. Unegbu and D.S. Yawas</t>
  </si>
  <si>
    <t>Design and Performance Analysis of a Hybrid Solar-Wind Power System for Nigerian Universities</t>
  </si>
  <si>
    <t>To design and evaluate a hybrid solar-wind energy system tailored to the energy needs of Nigerian universities, assessing technical, economic and environmental performance.</t>
  </si>
  <si>
    <t>The hybrid solar-wind-battery system met 100% of a 3,840 kWh daily university energy demand with zero unmet load and an LCOE of $0.148/kWh, keeping the diesel generator inactive throughout.</t>
  </si>
  <si>
    <t>Department of Mechanical Engineering, Ahmadu Bello University, Zaria, Nigeria</t>
  </si>
  <si>
    <t>https://doi.org/10.52005/ijeat.v8i2.145</t>
  </si>
  <si>
    <t>chidieberehyg@gmail.com</t>
  </si>
  <si>
    <t>H.O. Eniola et al.</t>
  </si>
  <si>
    <t>Design and simulation of a solar energy system for off-grid applications</t>
  </si>
  <si>
    <t>To design and simulate an off-grid solar PV system for a rural community in Nigeria based on load profile and solar irradiance analysis.</t>
  </si>
  <si>
    <t>The off-grid PV system meets nearly all electricity demand with only 0.0781% unmet load, mostly during the wet season, and produces excess electricity of up to 6.6% annually.</t>
  </si>
  <si>
    <t>Bells University of Technology, Ota, Nigeria; Olabisi Onabanjo University, Ago-Iwoye, Nigeria</t>
  </si>
  <si>
    <t>https://doi.org/10.5455/JERR.2025.v2.i2.7</t>
  </si>
  <si>
    <t>ajibola.opeyemi@oouagoiwoye.edu.ng</t>
  </si>
  <si>
    <t>F I Abam et al.</t>
  </si>
  <si>
    <t>Decarbonisation of the Nigerian Cement Industry with Green-Energy and Sustainable Technologies Pathways: Using the Low Emission Analysis Platform (LEAP)</t>
  </si>
  <si>
    <t>To model energy demand and CO2 emissions in Nigeria's cement industry from 2010 to 2060 under three scenarios (Reference, Technology Substitution, Moderate Transition) using LEAP.</t>
  </si>
  <si>
    <t>The Technology Substitution scenario (SCN1) achieves about 40% lower GHG emissions than the Reference scenario by shifting to grid electricity, carbon capture and storage, and phasing out coal.</t>
  </si>
  <si>
    <t>2060</t>
  </si>
  <si>
    <t>detailed scenario development, long-term 30-year horizon, aligns with national NDC targets, technology substitution pathways</t>
  </si>
  <si>
    <t>University of Calabar, Afe Babalola University, University of Johannesburg, Michael Okpara University of Agriculture Umudike</t>
  </si>
  <si>
    <t>https://doi.org/10.37933/nipes/7.4.2025.SI482</t>
  </si>
  <si>
    <t>ip.okokpujie@abuad.edu.ng</t>
  </si>
  <si>
    <t>A. Fall et al.</t>
  </si>
  <si>
    <t>Democratization of Energy Planning: On a New Planning Tool Tailored to the Needs of Developing Countries</t>
  </si>
  <si>
    <t>To document the limitations of existing energy planning software for city-level contexts and propose a new agent-based, multi-criteria software (MoCES) tailored to Dakar's energy transition needs.</t>
  </si>
  <si>
    <t>MoCES offers an agent-based, multi-criteria alternative to equilibrium and optimization models by incorporating economic, environmental, and social sustainability dimensions plus 3D visual computing for decentralized city energy planning.</t>
  </si>
  <si>
    <t>TU Wien Energy Economics Group, Universite Cheikh Anta Diop de Dakar/Ecole Polytechnique de Thiès, Gaston Berger University Saint-Louis</t>
  </si>
  <si>
    <t>AT, SN</t>
  </si>
  <si>
    <t>https://doi.org/10.1007/978-3-030-68410-5_7</t>
  </si>
  <si>
    <t>fall@eeg.tuwien.ac.at</t>
  </si>
  <si>
    <t>Abdulbasit Nasir</t>
  </si>
  <si>
    <t>Design and Simulation of Photo-voltaic Water Pumping System for Irrigation</t>
  </si>
  <si>
    <t>To design and simulate a cost-effective photovoltaic water pumping system for irrigating a potato farm at Gerenbo, Ethiopia, and compare it economically and environmentally with a diesel pumping system.</t>
  </si>
  <si>
    <t>The PV water pumping system has a lower life-cycle cost of water ($0.1187/m3) than the diesel system ($0.3526/m3) and reduces annual CO2 emissions by 1500 kg.</t>
  </si>
  <si>
    <t>Hawassa University, Ethiopia</t>
  </si>
  <si>
    <t>https://doi.org/10.11648/j.aas.20190402.14</t>
  </si>
  <si>
    <t>B. A. Maiyama et al.</t>
  </si>
  <si>
    <t>Design and Performance Evaluation of Wind-Solar PV Energy System for Kola Village at Birnin Kebbi, Nigeria</t>
  </si>
  <si>
    <t>To design and simulate a wind-solar PV hybrid energy system to meet the residential electricity demand of Kola village in Birnin Kebbi, Nigeria.</t>
  </si>
  <si>
    <t>The most cost-effective hybrid system (20kW PV, 15kW wind, batteries) produced 141,162 kWh/yr at a total NPC of $236,415 and levelised cost of energy of $0.413/kWh, with wind contributing 74.75% of the energy.</t>
  </si>
  <si>
    <t>Waziri Umaru Federal Polytechnic, Birnin-Kebbi; Usmanu Danfodiyo University Sokoto, Nigeria</t>
  </si>
  <si>
    <t>http://dx.doi.org/10.7324/IJASRE.2018.32589</t>
  </si>
  <si>
    <t>V Motjoadi et al.</t>
  </si>
  <si>
    <t>Design and Simulation of Grid-tied power supply system using HOMER: A Case Study of Lebowakgomo in South Africa</t>
  </si>
  <si>
    <t>To design and simulate a grid-tied hybrid microgrid power system combining solar PV, wind, diesel generator, battery and converter for the Lebowakgomo township in South Africa. To identify the most cost-effective and environmentally friendly configuration using HOMER software.</t>
  </si>
  <si>
    <t>The Grid/PV/Wind/Battery/Converter configuration is the most cost-effective and environmentally friendly system, with NPC of R6,583,640, COE of R0.1511/kWh and renewable fraction of 85.9%.</t>
  </si>
  <si>
    <t>Dept. of Electrical Engineering Technology, University of Johannesburg, Johannesburg, South Africa</t>
  </si>
  <si>
    <t>https://doi.org/10.1109/SAUPEC55179.2022.9730770</t>
  </si>
  <si>
    <t>802037057@student.uj.ac.za</t>
  </si>
  <si>
    <t>N.E. Lambani et al.</t>
  </si>
  <si>
    <t>Design of a cost Effective Hybrid Renewable Energy System for Coastal and Inland Rural Community in Africa</t>
  </si>
  <si>
    <t>ZA, BW</t>
  </si>
  <si>
    <t>To design and analyse cost-effective hybrid renewable energy systems for off-grid electrification of a coastal village (Mbandana, South Africa) and an inland village (Dikgomo, Botswana) using HOMER. To compare technical and economic feasibility of six HRES configurations combining solar, wind, biomass and storage.</t>
  </si>
  <si>
    <t>A solar PV-biomass-storage system is the most cost-effective solution for Dikgomo with the lowest NPC and COE, while a solar PV-wind-storage system is optimal for Mbandana due to reliability and low emissions.</t>
  </si>
  <si>
    <t>University of Cape Town, Mott MacDonald</t>
  </si>
  <si>
    <t>ZA, MZ</t>
  </si>
  <si>
    <t>https://doi.org/10.1109/PowerAfrica.2017.7991266</t>
  </si>
  <si>
    <t>LMBEDW002@myuct.ac.za</t>
  </si>
  <si>
    <t>Tamanjong Fru Fofang and Emmanuel Tanyi</t>
  </si>
  <si>
    <t>Design and Simulation of Off-Grid Solar/Mini-Hydro Renewable Energy System using Homer Pro Software: Case of Muyuka Rural Community</t>
  </si>
  <si>
    <t>To design and evaluate the performance of a hybrid solar/mini-hydropower off-grid renewable energy system for the Muyuka rural community using HOMER Pro simulation.</t>
  </si>
  <si>
    <t>The optimal system combines 1,800 kW solar PV, 16 lithium-ion batteries, and a 2MW hydro plant, achieving a net present cost of $26.3M and a cost of energy of $0.628/kWh.</t>
  </si>
  <si>
    <t>University of Buea, Cameroon</t>
  </si>
  <si>
    <t>https://doi.org/10.5281/zenodo.18680383</t>
  </si>
  <si>
    <t>J. A. Oyedokun et al.</t>
  </si>
  <si>
    <t>Design and Viability Assessment of Grid-Integrated Solar PV System for Electric Power Supply Enhancement: A Case Study of Idofian, Nigeria</t>
  </si>
  <si>
    <t>To design a 2 MW grid-integrated solar PV system for Idofian, Nigeria and assess its economic viability using RETScreen software.</t>
  </si>
  <si>
    <t>The system yields 2,853 MWh annually, about 17% of Idofian's electricity consumption, with a positive NPV of $2,254,167 and a reduction of 1,182.7 tonnes of CO2 emissions.</t>
  </si>
  <si>
    <t>National Centre for Agricultural Mechanization, Ilorin, Kwara State, Nigeria; Department of Electrical and Electronic Engineering, Ekiti State University, Ado-Ekiti, Nigeria</t>
  </si>
  <si>
    <t>http://dx.doi.org/10.24018/ejece.2023.7.3.507</t>
  </si>
  <si>
    <t>oyedokunjelili@yahoo.com</t>
  </si>
  <si>
    <t>Abiy Mokennen Weldegiyorgis et al.</t>
  </si>
  <si>
    <t>Design and Simulation of Renewable Energy Resources for Micro Grid Based Rural Electrification in Ethiopia</t>
  </si>
  <si>
    <t>To design and simulate a hybrid PV, micro-hydro and fuel cell microgrid with a fuzzy logic energy management controller for rural electrification of a selected Ethiopian village. The study aims to determine the optimal system configuration using HOMER and evaluate its performance with MATLAB/Simulink.</t>
  </si>
  <si>
    <t>The optimal hybrid system of 10kW PV, 50.4kW micro-hydro and 18kW fuel cell supplies the village load with 100% renewable energy at $0.059/kWh and zero unmet load or capacity shortage.</t>
  </si>
  <si>
    <t>Addis Ababa Science and Technology University, Adama Science and Technology University, Addis Ababa Institute of Technology</t>
  </si>
  <si>
    <t>https://doi.org/10.11648/j.epes.20211004.11</t>
  </si>
  <si>
    <t>abiy.mekonnen@aastu.edu.et</t>
  </si>
  <si>
    <t>L Niyomugabo</t>
  </si>
  <si>
    <t>Design and Optimization of PV-Biogas hybrid system for Rural Electrification in Rwanda</t>
  </si>
  <si>
    <t>To assess the potential of solar and biogas resources in a rural area of Rwanda and design an off-grid PV-biogas hybrid system for reliable, affordable electricity. To compare its cost of energy with a solar home system and national grid tariff.</t>
  </si>
  <si>
    <t>A PV-biogas hybrid system using 42 tons of biomass produces 88.86 MWh/year at $0.130/kWh, cheaper than a solar home system ($0.457/kWh) and the current grid tariff ($0.240/kWh).</t>
  </si>
  <si>
    <t>Halmstad University</t>
  </si>
  <si>
    <t>https://hh.diva-portal.org/smash/get/diva2:1210563/FULLTEXT02.pdf</t>
  </si>
  <si>
    <t>Oni Olatunji Temitope et al.</t>
  </si>
  <si>
    <t>Design And Simulation of a Community-Based Hybrid Renewable Energy System for Rural Community Electrification</t>
  </si>
  <si>
    <t>To design and simulate a community-based hybrid renewable energy system combining solar PV, wind, battery storage and diesel backup for rural electrification in Owo, Nigeria. To evaluate the technical, economic and environmental performance of different system configurations using HOMER Pro.</t>
  </si>
  <si>
    <t>The optimal hybrid PV-wind-battery-diesel system achieves a levelized cost of electricity of $0.183/kWh with a 96% renewable fraction and over 99% system reliability. Diesel fuel consumption and CO2 emissions are reduced by over 80% compared to diesel-only generation.</t>
  </si>
  <si>
    <t>Department of Electrical/Electronic Engineering, Rufus Giwa Polytechnic, Owo, Nigeria</t>
  </si>
  <si>
    <t>https://doi.org/10.9790/1676-2003014046</t>
  </si>
  <si>
    <t>Gezahegn Abiti Bogie</t>
  </si>
  <si>
    <t>Design and Simulation of Grid-Tied Photovoltaic, Thermal and Biogas Energy Generating Systems to Power Universities in Ethiopia: A Case of Addis Ababa University, College of Natural and Computational Science</t>
  </si>
  <si>
    <t>To design a hybrid grid-tied PV/thermal and biogas energy generating system for Addis Ababa University's College of Natural and Computational Science and to simulate, optimize and analyze it using HOMER software.</t>
  </si>
  <si>
    <t>The optimal hybrid system, with a renewable fraction of 1, meets demand mostly through biogas (81%) and PV/T (19%) at an optimum cost of electricity of 0.263 $/kWh, but the resulting 24.9-year payback period makes the project economically unfeasible.</t>
  </si>
  <si>
    <t>Addis Ababa University, Addis Ababa Institute of Technology, Center of Energy Technology</t>
  </si>
  <si>
    <t>https://etd.aau.edu.et/server/api/core/bitstreams/9ae8ffb6-7d52-4602-bda0-28a6f4f52453/content</t>
  </si>
  <si>
    <t>P Bailey et al.</t>
  </si>
  <si>
    <t>Demand Analysis and Optimization of Renewable Energy: Sustainable Rural Electrification of Mbanayili, Ghana</t>
  </si>
  <si>
    <t>2007</t>
  </si>
  <si>
    <t>To design a financially and environmentally sustainable off-grid electricity generation system for a multifunctional community center in Mbanayili, Ghana, based on villager needs assessment and HOMER-based optimization. To propose a demand-side-managed, phased implementation plan incorporating Jatropha-based revenue generation.</t>
  </si>
  <si>
    <t>The HOMER-optimized hybrid PV-diesel-battery system costs $1.088/kWh but exceeds villagers' willingness-to-pay of $720/year, so a PV-only system combined with demand-side management is proposed as financially sustainable, with a phased upgrade to the hybrid system funded through Jatropha-based revenue generation.</t>
  </si>
  <si>
    <t>University of Michigan, School of Natural Resources and Environment</t>
  </si>
  <si>
    <t>https://deepblue.lib.umich.edu/500</t>
  </si>
  <si>
    <t>L Olatomiwa et al.</t>
  </si>
  <si>
    <t>Demand Side Management Strategies for Solar-PV Penetration in Powering Rural Healthcare Centre in Africa</t>
  </si>
  <si>
    <t>To design a low-cost hybrid renewable energy system incorporating demand side management strategies to meet the electricity needs of a rural healthcare clinic in Nigeria. To evaluate the cost and emission reductions achieved through DSM measures using HOMER optimization software.</t>
  </si>
  <si>
    <t>Implementing DSM strategies reduced the cost of energy by 25.8% (from $0.224/kWh to $0.166/kWh) and total net present cost by 70%, with a 96.6% reduction in CO2 emissions.</t>
  </si>
  <si>
    <t>Federal University of Technology, Minna, Nigeria; Loughborough University, United Kingdom</t>
  </si>
  <si>
    <t>https://hdl.handle.net/2134/37301</t>
  </si>
  <si>
    <t>olatomiwa.l@futminna.edu.ng</t>
  </si>
  <si>
    <t>L Abu Bedadi and M Gebrehiwot GebreMichael</t>
  </si>
  <si>
    <t>Design and optimization of off-grid hybrid renewable power plant with storage system for rural area in Rwanda</t>
  </si>
  <si>
    <t>To design and optimize an off-grid hybrid PV/micro-hydro/battery power system to meet the electricity demand of Wimana village in rural Rwanda at least cost.</t>
  </si>
  <si>
    <t>The optimal hybrid PV-micro-hydro-battery system achieves a net present cost of $78,763 and levelized cost of energy of $0.0757/kWh, cheaper than the current Rwandan grid tariff of $0.222/kWh, with 100% renewable energy fraction.</t>
  </si>
  <si>
    <t>African Center of Excellence in Energy for Sustainable Development, University of Rwanda; Defence University, Bishoftu, Ethiopia</t>
  </si>
  <si>
    <t>RW, ET</t>
  </si>
  <si>
    <t>https://doi.org/10.1049/rpg2.12267</t>
  </si>
  <si>
    <t>mulu4geta@gmail.com</t>
  </si>
  <si>
    <t>Hanaa Mohamed Farghally et al.</t>
  </si>
  <si>
    <t>Design and Optimization of Standalone Photovoltaic System based on MPPT FLC Controller for Electric Bikes Charging Station</t>
  </si>
  <si>
    <t>To size, optimize, and control a standalone PV system for an E-bike battery charging station in Cairo, Egypt, using HOMER for system sizing and MATLAB-SIMULINK for MPPT controller simulation.</t>
  </si>
  <si>
    <t>The optimal system comprises a 65 kW PV array and 80 batteries with a cost of energy of 0.579 $/kWh, and the fuzzy logic controller tracks maximum power faster and more accurately than the P&amp;O controller.</t>
  </si>
  <si>
    <t>Electronics Research Institute, Giza, Egypt</t>
  </si>
  <si>
    <t>https://doi.org/10.21608/iceeng.2018.30177</t>
  </si>
  <si>
    <t>O M Mayouf et al.</t>
  </si>
  <si>
    <t>Design and Implementation of a Power Supervision Strategy for a Smart House in Libya: A Realistic Hybrid System Utilizing Solar Cells and Lithium Batteries</t>
  </si>
  <si>
    <t>To design and implement a hybrid PV-battery-grid power supervision system for a smart home in Libya to reduce power outages and achieve energy self-sufficiency.</t>
  </si>
  <si>
    <t>The proposed twelve-mode energy management strategy successfully balanced production and consumption, achieving near-zero power difference and uninterrupted electricity supply in a real house.</t>
  </si>
  <si>
    <t>National Engineering School of Sfax, Electrical Systems and Renewable Energies Laboratory (LSEER), Tunisia</t>
  </si>
  <si>
    <t>https://www.researchgate.net/profile/Dr-Mayouf/publication/391804571_Design_and_Implementation_of_a_Power_Supervision_Strategy_for_a_Smart_House_in_Libya_A_Realistic_Hybrid_System_Utilizing_Solar_Cells_and_Lithium_Batteries/links/68276a52df0e3f544f54e495/Design-and-Implementation-of-a-Power-Supervision-Strategy-for-a-Smart-House-in-Libya-A-Realistic-Hybrid-System-Utilizing-Solar-Cells-and-Lithium-Batteries.pdf?origin=publicationDetail&amp;_sg%5B0%5D=vAsifUnXzmZhhsy8UsR8b-UbIa0yuz_XVlM2Os6zlgOGCdpmHIjtS-LEtKd3ez4b_Dx1TOUUDWF8NO4ieYSmCA.mM6GBVQpDrmtTNl-DuQciYz2GeUbJspaR1mXUi_HE4UlAF76C8e3NOVof4aRiGu9SQT50A7xWZnCD9eZnczazw&amp;_sg%5B1%5D=uTBc3yDzL-R_2jEQLlnaSZU7F_rz3zJQDrha13AVepJfigycmFHTzKzfXNI2xeFoAeiyhqy2GU1nAKf_afv7mEYTy84DyVw0Ig1wCYaPt958.mM6GBVQpDrmtTNl-DuQciYz2GeUbJspaR1mXUi_HE4UlAF76C8e3NOVof4aRiGu9SQT50A7xWZnCD9eZnczazw&amp;_iepl=&amp;_rtd=eyJjb250ZW50SW50ZW50IjoibWFpbkl0ZW0ifQ%3D%3D&amp;_tp=eyJjb250ZXh0Ijp7ImZpcnN0UGFnZSI6InB1YmxpY2F0aW9uIiwicGFnZSI6InB1YmxpY2F0aW9uIiwicG9zaXRpb24iOiJwYWdlSGVhZGVyIn19</t>
  </si>
  <si>
    <t>omar-moftah.mayouf@enis.tn</t>
  </si>
  <si>
    <t>Peter Adeoye et al.</t>
  </si>
  <si>
    <t>Decentralized Renewable Energy Solutions for Internally Displaced Persons (IDPs) in North-east Nigeria: Barriers, Feasibility, and Policy Gaps</t>
  </si>
  <si>
    <t>To evaluate the feasibility, barriers, and policy implications of deploying decentralized hybrid solar–wind systems for IDPs in North-East Nigeria using geospatial energy access mapping and technical system design.</t>
  </si>
  <si>
    <t>670 IDP camps across 112 LGAs are predominantly located in limited-access energy zones, and a 0.99 kWp solar PV array with 3.2 kWh battery and 300 W wind turbine can meet a representative camp's 3.72 kWh/day load while reducing ~25.88 kgCO2e per household annually.</t>
  </si>
  <si>
    <t>Federal University of Technology Akure Nigeria, Obafemi Awolowo University Nigeria, University of Bamenda Cameroon, University of Abomey-Calavi Benin, Renew Watts Technologies Nigeria, Sirius-X Energy Academy Nigeria</t>
  </si>
  <si>
    <t>NG, CM, BJ</t>
  </si>
  <si>
    <t>https://doi.org/10.11648/j.ajset.20261101.13</t>
  </si>
  <si>
    <t>adeoyepeter2015@gmail.com</t>
  </si>
  <si>
    <t>J T Zarmai et al.</t>
  </si>
  <si>
    <t>Design and Techno-Economic Evaluation of a Hybrid Mini-grid System for an Academic Institution</t>
  </si>
  <si>
    <t>To design and techno-economically evaluate a hybrid utility grid-diesel generator-solar PV mini-grid system for an academic institution in Kaduna, Nigeria, in order to ensure reliable and low-cost electricity supply.</t>
  </si>
  <si>
    <t>The optimal grid-diesel generator-PV-converter configuration achieved an NPC of $182,065.20 and an LCOE of 0.00198 $/kWh with a 98.3% renewable fraction, outperforming the grid-only base case.</t>
  </si>
  <si>
    <t>Nigerian Defence Academy, Kaduna, Nigeria; Delta State University, Abraka, Nigeria; University of Abuja, Abuja, Nigeria; University of North Texas, Denton, Texas, USA</t>
  </si>
  <si>
    <t>https://doi.org/10.21926/jept.2402010</t>
  </si>
  <si>
    <t>jesse.zarmai2020@nda.edu.ng</t>
  </si>
  <si>
    <t>M. M. Samy et al.</t>
  </si>
  <si>
    <t>Design and Analysis of an Islanded Green Energy Station for Highways Emergency Hospitals at Different Locations in Egypt</t>
  </si>
  <si>
    <t>To design and evaluate the optimum off-grid hybrid renewable energy system configuration for emergency hospitals at three highway locations in Egypt using HOMER Pro. To compare technical, economic, and environmental performance of hybrid PV/wind/diesel/battery systems against diesel-only and PV/diesel base cases.</t>
  </si>
  <si>
    <t>The off-grid solar-wind-diesel-battery configuration is the most economical option across all sites, with average LCOE of 0.322 $/kWh versus 0.727 $/kWh for diesel-only, and drastically reduced CO2 emissions of 10,663 kg/yr versus 146,978 kg/yr for diesel-only.</t>
  </si>
  <si>
    <t>Electrical Engineering Department, Faculty of Engineering, Beni-Suef University, Beni-Suef, Egypt; Electrical Engineering Department, Faculty of Engineering, Suez Canal University, Ismailia, Egypt</t>
  </si>
  <si>
    <t>https://doi.org/10.21608/jessit.2023.224345.1001</t>
  </si>
  <si>
    <t>mohamed.samy@eng.bsu.edu.eg</t>
  </si>
  <si>
    <t>M. Moustafa et al.</t>
  </si>
  <si>
    <t>Design and simulation analysis of 130 KWp grid-connected solar PV system using PVsyst: A case study in Egypt</t>
  </si>
  <si>
    <t>To design and simulate a 130 KWp grid-connected rooftop solar PV system for a local factory in Al Obour City, Egypt, and assess its electricity generation, efficiency, and economic indicators using PVsyst.</t>
  </si>
  <si>
    <t>The system produces 212.7 MWh annually with a performance ratio of 80.04%, reducing the monthly electricity bill by about 20%.</t>
  </si>
  <si>
    <t>American University in Cairo, Department of Physics, School of Sciences and Engineering, Egypt</t>
  </si>
  <si>
    <t>https://doi.org/10.1088/1742-6596/2689/1/012015</t>
  </si>
  <si>
    <t>mohamed.orabi@aucegypt.edu</t>
  </si>
  <si>
    <t>Ferdaws Ben Naceur et al.</t>
  </si>
  <si>
    <t>Decision-making solutions based artificial intelligence and hybrid software for optimal sizing and energy management in a smart grid system</t>
  </si>
  <si>
    <t>To determine the optimal sizing of a grid-PV-battery smart grid system using HOMER software and to develop a fuzzy-logic-based energy management strategy that minimises electricity cost while maintaining continuous supply-demand equilibrium.</t>
  </si>
  <si>
    <t>The grid-PVP-battery configuration is the most cost-effective and reliable, achieving the lowest net present cost (10,640.65 MDT) and reduced CO2 emissions, while the fuzzy logic energy management strategy successfully minimises cost by prioritising PV use.</t>
  </si>
  <si>
    <t>National Engineering School of Sousse (LATIS), University of Sousse, Tunisia; IRDL, University of Brest, France; LASEE, University of Monastir, Tunisia; ISSAT of Sousse; King Saud University, Riyadh, Saudi Arabia</t>
  </si>
  <si>
    <t>TN, FR, SA</t>
  </si>
  <si>
    <t>https://doi.org/10.1177/1063293X241266338</t>
  </si>
  <si>
    <t>swadref87@hotmail.com</t>
  </si>
  <si>
    <t>AC Ohajianya</t>
  </si>
  <si>
    <t>Design and Techno-economic Simulation of a Standalone PV Solar Power Plant for a Typical Housing Estate in Owerri, Nigeria</t>
  </si>
  <si>
    <t>To design and simulate a standalone PV solar power plant for a 200-bungalow housing estate in Owerri, Nigeria and evaluate its technical and economic feasibility.</t>
  </si>
  <si>
    <t>A 468 kWp PV system can supply the estate's 1,480 kWh/day demand with a 70.4% performance ratio and 96.8% solar fraction, and is economically feasible with positive NPV under all loan financing scenarios.</t>
  </si>
  <si>
    <t>Federal University of Technology, Owerri, Nigeria</t>
  </si>
  <si>
    <t>https://doi.org/10.9734/JENRR/2023/v15i3317</t>
  </si>
  <si>
    <t>anthony.ohajianya@futo.edu.ng</t>
  </si>
  <si>
    <t>N Abdelmeguid and D M Ibrahiem</t>
  </si>
  <si>
    <t>Decarbonizing Egypt's energy sector: pathways for an accelerated energy transition</t>
  </si>
  <si>
    <t>To identify decarbonization pathways and energy mix scenarios of least global warming potential for Egypt's energy sector using LEAP, comparing four scenarios of demand, supply, nuclear, and renewables integration through 2050.</t>
  </si>
  <si>
    <t>The renewables-promotion scenario RE2, with 75% renewables by 2050, achieves the lowest GHG emissions and lowest production costs by 2050, with wind energy dominating the energy mix.</t>
  </si>
  <si>
    <t>integrated demand-supply modelling, flexible scenario analysis, long time horizon up to 2050, first study in Egypt combining demand and supply</t>
  </si>
  <si>
    <t>LEAP has lower temporal, spatial and techno-economic resolutions compared to other bottom-up models</t>
  </si>
  <si>
    <t>Department of Economics, Faculty of Economics and Political Science, Cairo University, Giza, Egypt</t>
  </si>
  <si>
    <t>https://doi.org/10.1108/REPS-03-2024-0001</t>
  </si>
  <si>
    <t>nivinsafwat11@gmail.com</t>
  </si>
  <si>
    <t>K N Ukoima</t>
  </si>
  <si>
    <t>Design and performance analysis of a solar photovoltaic system for a rural community in rivers state, Nigeria</t>
  </si>
  <si>
    <t>To design and simulate a 650 kW on-grid solar PV system for the Okorobo-Ile rural community in Rivers State, Nigeria, using PVsyst software, and to analyze its performance parameters including energy output, losses, and performance ratio.</t>
  </si>
  <si>
    <t>The system produces an annual electricity output of 908 MWh with a performance ratio of 0.83, exceeding the community's energy demand and enabling revenue generation from surplus power.</t>
  </si>
  <si>
    <t>Department of Electrical Electronic Engineering, Michael Okpara University of Agriculture, Umudike, Nigeria</t>
  </si>
  <si>
    <t>https://doi.org/10.1038/s41598-025-00664-5</t>
  </si>
  <si>
    <t>kelvin.ukoima@mouau.edu.ng</t>
  </si>
  <si>
    <t>I Jumare et al.</t>
  </si>
  <si>
    <t>Decentralized Grid-Connected Hybrid Renewable Energy System Design in Nigeria, Case Study of Zaria Municipal</t>
  </si>
  <si>
    <t>To design a grid-connected 100% renewable hybrid energy system for Zaria, Nigeria and compare it against off-grid hybrid and conventional diesel/gasoline generator scenarios.</t>
  </si>
  <si>
    <t>The proposed grid-connected renewable hybrid system reduces total NPC and LCOE by 69% compared to the off-grid hybrid renewable scenario, with lower emissions and improved reliability.</t>
  </si>
  <si>
    <t>University of Tlemcen (Algeria), University of Applied Sciences Cologne (Germany), Pan African University Institute of Water and Energy Sciences (Algeria)</t>
  </si>
  <si>
    <t>https://dx.doi.org/10.2139/ssrn.3224175</t>
  </si>
  <si>
    <t>B Ugwoke et al.</t>
  </si>
  <si>
    <t>Decentralized Renewable Hybrid Mini-Grids for Rural Communities: Culmination of the IREP Framework and Scale up to Urban Communities</t>
  </si>
  <si>
    <t>To model the optimal techno-economic configuration of renewable hybrid mini-grids for two Nigerian rural communities and evaluate demand-side management benefits alongside a sustainable business model.</t>
  </si>
  <si>
    <t>Biomass CHP dominates electricity generation for both communities, and DSM scenarios reduce net present cost by up to 83% while achieving up to 100% renewable fraction.</t>
  </si>
  <si>
    <t>Politecnico di Torino, Michigan Technological University, Politecnico di Milano, Aalto University</t>
  </si>
  <si>
    <t>IT, US, FI</t>
  </si>
  <si>
    <t>http://dx.doi.org/10.3390/su12187411</t>
  </si>
  <si>
    <t>A Bakundukize et al.</t>
  </si>
  <si>
    <t>Design and Modelling of PV Power Plant for Rural Electrification in Kayonza, Rwanda</t>
  </si>
  <si>
    <t>To design and model an off-grid SPV power plant with a battery storage system to meet the electricity load of Rwisirabo village in Kayonza, Rwanda.</t>
  </si>
  <si>
    <t>The optimal off-grid SPV system requires a 220 kW PV array, 860 batteries and a 110 kW inverter, achieving a levelized cost of energy of $0.200/kWh using 100% renewable energy.</t>
  </si>
  <si>
    <t>African Centre of Excellence in Energy for Sustainable Development (ACE-ESD), University of Rwanda; Africa Centre of Excellence II in Phytochemicals, Textiles and Renewable Energy (ACE II PTRE), Moi University, Kenya</t>
  </si>
  <si>
    <t>RW, KE</t>
  </si>
  <si>
    <t>https://doi.org/10.9734/JENRR/2021/v7i430197</t>
  </si>
  <si>
    <t>twizerimanamaurice@gmail.com</t>
  </si>
  <si>
    <t>Zeinab Abdallah M. Elhassan et al.</t>
  </si>
  <si>
    <t>Design of Hybrid Power System of Renewable Energy for Domestic Used in Khartoum</t>
  </si>
  <si>
    <t>To design and optimize a technically viable and cost-effective hybrid renewable energy system for domestic use in Khartoum for different numbers of households.</t>
  </si>
  <si>
    <t>It is more economical to use a combined wind-PV system for a group of 50 homes rather than for a single home. The overall cost of energy would be lower if wind turbine costs decrease in Khartoum.</t>
  </si>
  <si>
    <t>Deptarment of Architecture Engineering, Faculty of Engineering and Built of Environment, University Kebangsaan Malaysia,Solar Energy Research Institute, University Kebangsaan Malaysia</t>
  </si>
  <si>
    <t>10.3923/jas.2011.2270.2275</t>
  </si>
  <si>
    <t>https://doi.org/10.1016/j.egypro.2014.12.019</t>
  </si>
  <si>
    <t>Wiomou J. Bonzi et al.</t>
  </si>
  <si>
    <t>RETScreen Clean Energy Management Software</t>
  </si>
  <si>
    <t>Natural Resources Canada</t>
  </si>
  <si>
    <t>project_prefeasibility</t>
  </si>
  <si>
    <t>PVsyst Photovoltaic System Software</t>
  </si>
  <si>
    <t>PVsyst SA</t>
  </si>
  <si>
    <t>MATLAB/Simulink</t>
  </si>
  <si>
    <t>MathWorks</t>
  </si>
  <si>
    <t>STELLA Architect</t>
  </si>
  <si>
    <t>isee systems</t>
  </si>
  <si>
    <t>Tools for Energy Model Optimization and Analysis</t>
  </si>
  <si>
    <t>North Carolina State Univ.</t>
  </si>
  <si>
    <t>Electrical Transient Analyzer Program</t>
  </si>
  <si>
    <t>ETAP (Operation Technology Inc.)</t>
  </si>
  <si>
    <t>DIgSILENT GmbH</t>
  </si>
  <si>
    <t>Power System Simulator for Engineering</t>
  </si>
  <si>
    <t>Siemens</t>
  </si>
  <si>
    <t>US Department of Energy</t>
  </si>
  <si>
    <t>DesignBuilder Software Ltd</t>
  </si>
  <si>
    <t>Transient System Simulation Tool</t>
  </si>
  <si>
    <t>Univ. of Wisconsin-Madison</t>
  </si>
  <si>
    <t>Engineering Equation Solver</t>
  </si>
  <si>
    <t>F-Chart Software</t>
  </si>
  <si>
    <t>improved Hybrid Optimization by Genetic Algorithms</t>
  </si>
  <si>
    <t>Univ. of Zaragoza</t>
  </si>
  <si>
    <t>RAMP stochastic load profile generator</t>
  </si>
  <si>
    <t>Politecnico di Milano</t>
  </si>
  <si>
    <t>GIS for Electrification</t>
  </si>
  <si>
    <t>Photovoltaic Geographical Information System</t>
  </si>
  <si>
    <t>PVWatts Calculator</t>
  </si>
  <si>
    <t>Wind Atlas Analysis and Application Program</t>
  </si>
  <si>
    <t>DTU Wind Energy</t>
  </si>
  <si>
    <t>Solargis</t>
  </si>
  <si>
    <t>Solargis s.r.o.</t>
  </si>
  <si>
    <t>Google</t>
  </si>
  <si>
    <t>Northwestern Univ.</t>
  </si>
  <si>
    <t>Powersim Studio</t>
  </si>
  <si>
    <t>Powersim AS</t>
  </si>
  <si>
    <t>Advanced Interactive Multidimensional Modeling System</t>
  </si>
  <si>
    <t>AIMMS B.V.</t>
  </si>
  <si>
    <t>optimisation_modelling</t>
  </si>
  <si>
    <t>Agent-based Market model for the Investigation of Renewable and Integrated energy Systems</t>
  </si>
  <si>
    <t>DLR</t>
  </si>
  <si>
    <t>Greenhouse gas - Air Pollution Interactions and Synergies</t>
  </si>
  <si>
    <t>NewClimate Institute</t>
  </si>
  <si>
    <t>GaBi Life Cycle Assessment Software</t>
  </si>
  <si>
    <t>Sphera (thinkstep)</t>
  </si>
  <si>
    <t>AspenTech</t>
  </si>
  <si>
    <t>Soil and Water Assessment Tool</t>
  </si>
  <si>
    <t>USDA-ARS / Texas A&amp;M Univ.</t>
  </si>
  <si>
    <t>EPANET Water Distribution System Modelling</t>
  </si>
  <si>
    <t>US Environmental Protection Agency</t>
  </si>
  <si>
    <t>LISFLOOD hydrological model</t>
  </si>
  <si>
    <t>Free Greenius</t>
  </si>
  <si>
    <t>EViews Econometric Software</t>
  </si>
  <si>
    <t>IHS Markit / S&amp;P Global</t>
  </si>
  <si>
    <t>Geospatial Climate, Land, Energy and Water strategies</t>
  </si>
  <si>
    <t>Clewsy (CLEWs model generator)</t>
  </si>
  <si>
    <t>Stockholm Environment Institute / EcoEquity</t>
  </si>
  <si>
    <t>GlobalEnergyGIS</t>
  </si>
  <si>
    <t>Chalmers Univ. of Technology</t>
  </si>
  <si>
    <t>Agro-Ecological Zones</t>
  </si>
  <si>
    <t>FAO / IIASA</t>
  </si>
  <si>
    <t>General Circulation Model (climate model)</t>
  </si>
  <si>
    <t>climate_projections</t>
  </si>
  <si>
    <t>Integrated energy, GHG mitigation and air pollution planning in one platform; used by governments in 190+ countries for NDCs, LT-LEDS and biennial transparency reports; flexible accounting structure tolerant of scarce data; free licences for low- and middle-income countries</t>
  </si>
  <si>
    <t>Remains a relatively complex tool: SEI states most users need about a week of training before effective use; hardware/software access and licence cost can be barriers for some users; Windows-only desktop application</t>
  </si>
  <si>
    <t>Energy demand and supply scenarios; GHG mitigation assessments; air pollutant emissions; cost-benefit comparison of scenarios</t>
  </si>
  <si>
    <t>NEMO,OSeMOSYS,GAINS,OnSSET</t>
  </si>
  <si>
    <t>De facto global standard for hybrid/microgrid sizing - engine used by 250,000+ energy professionals in 190+ countries; examines all system combinations in a single run and ranks them by least cost; simulates a full year at 1-minute to 1-hour time steps; sensitivity analysis on fuel price, load growth, battery degradation and weather</t>
  </si>
  <si>
    <t>Proprietary annual licence with capabilities split across paid modules (up to 9) and separate products (Pro / Grid / Front); single-site design tool with no network or spatial representation; custom dispatch strategies require MATLAB programming</t>
  </si>
  <si>
    <t>Least-cost system configuration and component sizing; net present cost and cost of energy; hourly dispatch and annual energy balance; sensitivity results across fuel price, load and resource variation</t>
  </si>
  <si>
    <t>PVsyst,RETScreen,ArcGIS,QGIS</t>
  </si>
  <si>
    <t>Fully open source (Apache-2.0) with no upfront financial investment, which is explicitly aimed at affordability in developing countries; compact and transparent code (core formulation in a few pages) available in GNU MathProg, Pyomo, PuLP and GAMS; lighter learning curve than MARKAL/TIMES, MESSAGE or PRIMES; developed with IAEA, UNIDO, KTH, UCL, UCT, PSI and SEI, and widely used for training</t>
  </si>
  <si>
    <t>No official helpdesk - support relies on the community; requires an external solver (GLPK/CBC/Gurobi/CPLEX) and command-line or Python skills; deterministic linear framework with perfect foresight, so no stochastic or short-term operational detail</t>
  </si>
  <si>
    <t>Optimal_capacity_expansion,technology_mix,dispatch_by_timeslice,total_discounted_system_cost,emissions_trajectories</t>
  </si>
  <si>
    <t>LEAP,CLEWs,OnSSET,MESSAGE</t>
  </si>
  <si>
    <t>Open source under GPL v3.0, free of charge and available on GitHub; scalable from cities to countries, regions and the whole world (ETP, TIAM, Pan-European TIMES); extensive official documentation set (Parts I-III); explicitly suited to LEDS and NDC roadmaps; state of the art generator maintained by the IEA-ETSAP community</t>
  </si>
  <si>
    <t>Requires the commercial GAMS modelling language plus a commercial optimisation solver to run, and a third-party interface such as VEDA for data input and results analysis, so the tool is only free in part; steep learning curve and large data requirements</t>
  </si>
  <si>
    <t>Least-cost_technology_pathways,capacity_and_investment_trajectories,marginal_costs,energy_flows_by_sector,emissions_trajectories</t>
  </si>
  <si>
    <t>VEDA,GAMS,MARKAL,MESSAGE</t>
  </si>
  <si>
    <t>Long-established ETSAP framework (developed from 1976 in a multinational project) with a large legacy of national models and an extensive documentation set; code still supported by ETSAP</t>
  </si>
  <si>
    <t>Superseded by TIMES - ETSAP advises all modellers to use TIMES and states that no further development or updates of MARKAL are planned; the ANSWER interface has received no changes since 2018</t>
  </si>
  <si>
    <t>TIMES,ANSWER,GAMS</t>
  </si>
  <si>
    <t>Purpose-built for least-cost electrification planning at settlement level, comparing six grid, mini-grid and stand-alone configurations; uses open geospatial data (population density, grid and road distance, night-time lights, hydro potential, diesel transport costs); open source Python with a full manual and a free teaching kit administered by KTH</t>
  </si>
  <si>
    <t>Heavy geospatial data preparation - a GIS environment (ArcGIS, QGIS or GRASS) and Python skills are required before running the model, and input data readiness is often the binding constraint; power-sector scope only, with no representation of the transmission network operation</t>
  </si>
  <si>
    <t>Least-cost_technology_split_by_settlement,investment_requirements_for_universal_access,new_capacity_by_technology,population_served_by_grid_vs_offgrid,levelised_cost_maps</t>
  </si>
  <si>
    <t>OSeMOSYS,QGIS,ArcGIS,GEGIS</t>
  </si>
  <si>
    <t>proprietary_dependency</t>
  </si>
  <si>
    <t>GAMS+VEDA</t>
  </si>
  <si>
    <t>GAMS+ANSWER</t>
  </si>
  <si>
    <t>GAMS</t>
  </si>
  <si>
    <t>MATLAB (optional)</t>
  </si>
  <si>
    <t>MATLAB</t>
  </si>
  <si>
    <t>national_planning,emissions_air_quality</t>
  </si>
  <si>
    <t>national_planning,power_system_operation</t>
  </si>
  <si>
    <t>electrification_planning,geospatial_analysis</t>
  </si>
  <si>
    <t>national_planning,regional_trade,power_system_operation</t>
  </si>
  <si>
    <t>power_system_operation,national_planning</t>
  </si>
  <si>
    <t>minigrid_hybrid_design,project_prefeasibility</t>
  </si>
  <si>
    <t>system_dynamics_abm</t>
  </si>
  <si>
    <t>nexus_water_land</t>
  </si>
  <si>
    <t>power_system_operation</t>
  </si>
  <si>
    <t>emissions_air_quality</t>
  </si>
  <si>
    <t>grid_reliability</t>
  </si>
  <si>
    <t>buildings_thermal</t>
  </si>
  <si>
    <t>minigrid_hybrid_design</t>
  </si>
  <si>
    <t>resource_assessment</t>
  </si>
  <si>
    <t>resource_assessment,project_prefeasibility</t>
  </si>
  <si>
    <t>nexus_water_land,geospatial_analysis</t>
  </si>
  <si>
    <t>resource_assessment,geospatial_analysis</t>
  </si>
  <si>
    <t>electrification_planning</t>
  </si>
  <si>
    <t>https://doi.org/10.3390/ijgi10110780</t>
  </si>
  <si>
    <t>SolarGIS</t>
  </si>
  <si>
    <t>City Energy Analyst</t>
  </si>
  <si>
    <t>Mass-Energy Balance Model</t>
  </si>
  <si>
    <t>microgrid_optimization</t>
  </si>
  <si>
    <t>NPHR</t>
  </si>
  <si>
    <t>TEAM</t>
  </si>
  <si>
    <t>GISele</t>
  </si>
  <si>
    <t>Grid-Sim</t>
  </si>
  <si>
    <t>GEOH2</t>
  </si>
  <si>
    <t>GISELE</t>
  </si>
  <si>
    <t>VANIA</t>
  </si>
  <si>
    <t>OnStove</t>
  </si>
  <si>
    <t>NREL LCOE Calculator</t>
  </si>
  <si>
    <t>M-LED</t>
  </si>
  <si>
    <t>WaterCROP</t>
  </si>
  <si>
    <t>OptGen</t>
  </si>
  <si>
    <t>SDDP</t>
  </si>
  <si>
    <t>Network Planner</t>
  </si>
  <si>
    <t>WindPRO</t>
  </si>
  <si>
    <t>PVSyst</t>
  </si>
  <si>
    <t>PV*SOL</t>
  </si>
  <si>
    <t>BEFS RA</t>
  </si>
  <si>
    <t>SimaPro</t>
  </si>
  <si>
    <t>GEMIS</t>
  </si>
  <si>
    <t>PlantPredict</t>
  </si>
  <si>
    <t>CLOVER</t>
  </si>
  <si>
    <t>TEMT</t>
  </si>
  <si>
    <t>MESAP</t>
  </si>
  <si>
    <t>RE2nAF</t>
  </si>
  <si>
    <t>RTEP</t>
  </si>
  <si>
    <t>KCERT</t>
  </si>
  <si>
    <t>PVSOL</t>
  </si>
  <si>
    <t>RETscreen</t>
  </si>
  <si>
    <t>AnyMOD</t>
  </si>
  <si>
    <t>IMAGE</t>
  </si>
  <si>
    <t>H2RES</t>
  </si>
  <si>
    <t>Offgridders</t>
  </si>
  <si>
    <t>System_dynamics</t>
  </si>
  <si>
    <t>OpenDSS</t>
  </si>
  <si>
    <t>K Kusakana and HJ Vermaak</t>
  </si>
  <si>
    <t>Hydrokinetic power generation for rural electricity supply: Case of South Africa</t>
  </si>
  <si>
    <t>To investigate the feasibility of hydrokinetic power generation for supplying reliable, affordable electricity to rural and isolated loads in South Africa, comparing it to PV, wind, diesel and grid extension options.</t>
  </si>
  <si>
    <t>Hydrokinetic power was found to be the lowest-cost supply option in both case studies, with a cost of energy 2.5-9 times lower than PV, wind, and diesel generator alternatives.</t>
  </si>
  <si>
    <t>Central University of Technology, Free State, Bloemfontein, South Africa</t>
  </si>
  <si>
    <t>https://doi.org/10.1016/j.renene.2012.12.051</t>
  </si>
  <si>
    <t>A Recioui and FZ Dekhandji</t>
  </si>
  <si>
    <t>Hydrogen-based Hybrid Renewable Energy System Sizing Optimization using HOMER</t>
  </si>
  <si>
    <t>To design and optimize a standalone hybrid renewable energy system with a hydrogen storage component to meet the electricity demand of a remote drilling camp in Adrar, Algeria, comparing techno-economic performance with and without hydrogen elements.</t>
  </si>
  <si>
    <t>The PV/wind/diesel/battery configuration without hydrogen components achieves the lowest net present cost and emissions, outperforming the hydrogen-based configuration which has higher NPC and diesel-driven emissions.</t>
  </si>
  <si>
    <t>Laboratory of Signals and Systems, Institute of Electrical and Electronic Engineering, University M’hamed Bougara of Boumerdes, Algeria</t>
  </si>
  <si>
    <t>https://doi.org/10.1109/IREC56325.2022.10002028</t>
  </si>
  <si>
    <t>a_recioui@univ-boumerdes.dz</t>
  </si>
  <si>
    <t>P Tiam Kapen and M.D. Wamba</t>
  </si>
  <si>
    <t>Hydrogen and electricity production from Mount Cameroon's energy potential: Seismic imaging, techno-environmental-socio-economic assessment, and sensitivity considerations of a zero-carbon Fuel cell/Geothermal/Electrolyzer hybrid system</t>
  </si>
  <si>
    <t>To assess the technical, economic, environmental, and social feasibility of a zero-carbon Fuel Cell/Geothermal/Electrolyzer hybrid system for electricity and hydrogen production near Mount Cameroon, using seismic imaging and HOMER Pro-based optimization.</t>
  </si>
  <si>
    <t>The optimal configuration (110 kW geothermal turbine, 50 kW fuel cell, 10 kW electrolyzer, 25.5 kW converter, 20 kg H2 tank) achieves a net present cost of about US$1.84 million and a levelized cost of energy of US$0.465/kWh with zero direct carbon emissions.</t>
  </si>
  <si>
    <t>University of Dschang (Cameroon), University of Bern (Switzerland)</t>
  </si>
  <si>
    <t>CM, CH</t>
  </si>
  <si>
    <t>https://doi.org/10.1016/j.ecmx.2026.101637</t>
  </si>
  <si>
    <t>pascalin.tiam@univ-dschang.org</t>
  </si>
  <si>
    <t>AA Elwan et al.</t>
  </si>
  <si>
    <t>Hybrid Waste to Energy Electricity Generation and Battery Storage System: The Economics and Environmental Emission in a Low-Income Community</t>
  </si>
  <si>
    <t>To assess the economic, environmental, and technical impact of a hybrid waste-to-energy plant with battery storage for a low-income suburb of Gombe, Nigeria, using HOMER Pro.</t>
  </si>
  <si>
    <t>The hybrid WtE/storage system meets 100% of local demand with an NPC of $112,634 and LCOE of $0.238/kWh but is not economically viable versus grid electricity, though it shows strong environmental benefits with very low emissions.</t>
  </si>
  <si>
    <t>Universiti Teknologi Malaysia (UTM), Universiti Malaysia Sarawak (UNIMAS)</t>
  </si>
  <si>
    <t>https://doi.org/10.1007/978-981-99-6749-0_51</t>
  </si>
  <si>
    <t>ayzulardiansyah@unimas.my</t>
  </si>
  <si>
    <t>C Diyoke et al.</t>
  </si>
  <si>
    <t>Hydro Backed-up Hybrid Renewable System for Off-grid Power in Nigeria</t>
  </si>
  <si>
    <t>To design and optimize a hydropower-backed-up hybrid renewable energy system (PV/WT/HPP/battery) for a rural off-grid community in Kwara State, Nigeria, and compare it with diesel-only, grid extension, and diesel-backed-up alternatives.</t>
  </si>
  <si>
    <t>The optimal PV/HPP/battery system achieves a COE of $0.34/kWh with 100% renewable fraction, cheaper than diesel-only ($0.473/kWh) but more expensive than the subsidized grid tariff.</t>
  </si>
  <si>
    <t>Department of Mechanical Engineering, Enugu State University of Science and Technology, Enugu, Nigeria; Department of Agricultural and Bio-resources Engineering, Enugu State University of Science and Technology, Enugu, Nigeria</t>
  </si>
  <si>
    <t>https://doi.org/10.11648/j.epes.20221102.12</t>
  </si>
  <si>
    <t>O.M. Babatunde et al.</t>
  </si>
  <si>
    <t>Hybridized off-grid fuel cell/wind/solar PV/battery for energy generation in a small household: A multi-criteria perspective</t>
  </si>
  <si>
    <t>To explore the technical, economic and environmental sustainability of hybridizing PV, wind, fuel cell and hydrogen storage for a residential load in Lagos, Nigeria, and to rank feasible energy system alternatives using HOMER and multi-criteria decision making (CRITIC-COPRAS).</t>
  </si>
  <si>
    <t>Based on total net present cost alone, PV-Battery is the optimal system, but when ranked using multiple criteria (economic, technical, environmental), the hybrid PV-Fuel Cell-Wind-Battery system becomes the most preferred.</t>
  </si>
  <si>
    <t>https://doi.org/10.1016/j.ijhydene.2021.12.018</t>
  </si>
  <si>
    <t>A.F. Touré et al.</t>
  </si>
  <si>
    <t>Hybrid Systems Optimization: Application to Hybrid Systems Photovoltaic Connected to Grid. A Mali Case Study</t>
  </si>
  <si>
    <t>To optimize the operation of a grid-connected hybrid PV-thermal-hydro power system in Bamako by minimizing thermal power production and interconnection energy purchases using HOMER simulation.</t>
  </si>
  <si>
    <t>Raising the interconnection purchase limit from 50 MW to 100 MW cuts thermal production from 211,537 MWh/year to 20,240 MWh/year and fuel use from 74,303 L to 7,141 L, making it the more economical and ecological option.</t>
  </si>
  <si>
    <t>IUT de Montreuil, Laboratoire Quartz, France; Faculté des Sciences et Techniques de Bamako, USTTB, Mali</t>
  </si>
  <si>
    <t>FR, ML</t>
  </si>
  <si>
    <t>https://doi.org/10.3390/su11082356</t>
  </si>
  <si>
    <t>a.elmhamedi@iut.univ-paris8.fr</t>
  </si>
  <si>
    <t>Kokouvi Etse et al.</t>
  </si>
  <si>
    <t>Hybrid System for Electrification and Upliftment of Northern Rural Region of Togo</t>
  </si>
  <si>
    <t>To assess the techno-economic viability of a hybrid PV/biodiesel (Jatropha) system for rural electrification of the village of Djarkpanga in northern Togo using HOMER simulation.</t>
  </si>
  <si>
    <t>The hybrid PV/biodiesel system offers the lowest cost of electricity (0.168-0.208 USD/kWh) across scenarios, cheaper than PV alone, biodiesel generator alone, and Togo's largest thermal power plant (0.30 USD/kWh).</t>
  </si>
  <si>
    <t>AP Goyal Shimla University, Shimla, India</t>
  </si>
  <si>
    <t>https://hal.science/hal-03937281v1</t>
  </si>
  <si>
    <t>L. Bokopane et al.</t>
  </si>
  <si>
    <t>Hybrid System Configurations and Charging Strategies for Isolated Electric Tuk-Tuk Charging Station in South Africa</t>
  </si>
  <si>
    <t>To evaluate the techno-economic performance of PV, wind, and hybrid PV-wind off-grid charging station configurations for electric Tuk-Tuks at three South African sites under three charging scenarios.</t>
  </si>
  <si>
    <t>The most cost-effective system depends on site resources and scenario, with PV-only cheapest at Mafikeng, wind cheapest at Marion Island, and hybrid PV-wind cheapest at Cape Columbine.</t>
  </si>
  <si>
    <t>Central University of Technology, Free State, South Africa</t>
  </si>
  <si>
    <t>https://doi.org/10.5281/zenodo.1096608</t>
  </si>
  <si>
    <t>lbokopane@cut.ac.za</t>
  </si>
  <si>
    <t>Bentouba Said et al.</t>
  </si>
  <si>
    <t>Hybrid System and Environmental Evaluation Case House In South of Algeria</t>
  </si>
  <si>
    <t>To evaluate the technical-economic feasibility of a hybrid PV-wind system for a typical residential house in Adrar, south Algeria, and to assess the associated reduction in carbon emissions.</t>
  </si>
  <si>
    <t>A hybrid system of 3 kW PV, two 2.6 kW wind turbines and 18 batteries can meet 100% of household demand without a diesel generator at a cost of 1.07 $/kWh, avoiding about 5.2 tons of CO2 per year.</t>
  </si>
  <si>
    <t>University of Adrar, Adrar, Algeria; Center of renewable energy, Adrar, Algeria; University of Bechar, Bechar, Algeria; LPICM, CNRS UMR7647, Ecole Polytechnique, Palaiseau, France; University Rovira i Virgili, Tarragona, Spain; School Polytechnic Elharrach, Alger, Algeria</t>
  </si>
  <si>
    <t>DZ, FR, ES</t>
  </si>
  <si>
    <t>https://doi.org/10.1016/j.egypro.2013.07.151</t>
  </si>
  <si>
    <t>bentouba.said@gmail.com</t>
  </si>
  <si>
    <t>OO Olatunji et al.</t>
  </si>
  <si>
    <t>Hybrid standalone microgrid for agricultural last-mile: A techno-economic analysis</t>
  </si>
  <si>
    <t>To perform a techno-economic analysis of a grid-independent hybrid PV-diesel microgrid for an agricultural last-mile farm in South Africa. To compare a PV-only system against a PV-Genset hybrid system in terms of cost, emissions and reliability.</t>
  </si>
  <si>
    <t>The PV-Genset system had the lowest LCOE (R4.01) and NPC (R551,766.4), while the PV-only system had zero carbon emissions but higher operating cost.</t>
  </si>
  <si>
    <t>Department of Mechanical Engineering Science, University of Johannesburg, South Africa; Process Energy and Environmental Technology Station, University of Johannesburg, South Africa</t>
  </si>
  <si>
    <t>https://doi.org/10.1016/j.egyr.2022.10.274</t>
  </si>
  <si>
    <t>oolatunji@uj.ac.za</t>
  </si>
  <si>
    <t>AH Abraha et al.</t>
  </si>
  <si>
    <t>Hybrid Solar – Wind – Diesel Systems for Rural Application in North Ethiopia: Case Study for Three Rural Villages using HOMER Simulation</t>
  </si>
  <si>
    <t>To assess the feasibility of hybrid solar-wind-diesel systems for electrifying three off-grid rural villages in Tigray, Ethiopia, and determine optimum system configurations using HOMER simulation.</t>
  </si>
  <si>
    <t>Hybrid wind/PV-diesel systems achieve significantly lower LCOE (0.41-0.70 $/kWh) than 100% diesel systems (1.67-3.01 $/kWh) across all three villages, with wind penetration favored over PV due to lower capital costs.</t>
  </si>
  <si>
    <t>University of Flensburg (Germany), Ethiopian Institute of Technology - Mekelle University (Ethiopia), University of Dar es Salaam (Tanzania)</t>
  </si>
  <si>
    <t>DE, ET, TZ</t>
  </si>
  <si>
    <t>https://doi.org/10.4314/mejs.v5i2.94227</t>
  </si>
  <si>
    <t>mul_at@yahoo.com</t>
  </si>
  <si>
    <t>O.E. Diemuodeke et al.</t>
  </si>
  <si>
    <t>Hybrid Solar PV–Agro-Waste-Driven Combined Heat and Power Energy System as Feasible Energy Source for Schools in Sub-Saharan Africa</t>
  </si>
  <si>
    <t>To assess the feasibility of a solar PV–agro-waste (syngas) hybrid combined heat and power energy system for a Ghanaian secondary school to address energy deficits and enhance quality education.</t>
  </si>
  <si>
    <t>The optimized hybrid system generates 221,621 kWh of electricity and 110,896 kWh of thermal energy annually at 0.295 EUR/kWh, cheaper than diesel generation but more expensive than the municipal grid.</t>
  </si>
  <si>
    <t>University of Port Harcourt, Nigeria; University of Jaén, Spain; NASCO Foundation, Ghana</t>
  </si>
  <si>
    <t>NG, ES, GH</t>
  </si>
  <si>
    <t>https://doi.org/10.3390/biomass4040067</t>
  </si>
  <si>
    <t>A. Ramseebaluck and S. Chowdhury</t>
  </si>
  <si>
    <t>Hybrid Renewable-based Reliable and Cost-effective Rural Electrification in Southern Africa</t>
  </si>
  <si>
    <t>ZA, LS</t>
  </si>
  <si>
    <t>To design and compare hybrid renewable energy system configurations for cost-effective and reliable rural electrification of two off-grid villages in South Africa and Lesotho using HOMER optimization.</t>
  </si>
  <si>
    <t>A Solar PV/Wind Turbine/Diesel Generator/Battery hybrid system was the most cost-effective solution for both villages, achieving LCOE of $0.173/kWh for Ncera and $0.210/kWh for Boipuso.</t>
  </si>
  <si>
    <t>University of Cape Town, Electrical Engineering Department</t>
  </si>
  <si>
    <t>https://doi.org/10.1109/IREC.2019.8754568</t>
  </si>
  <si>
    <t>rmsarv001@myuct.ac.za</t>
  </si>
  <si>
    <t>F Oueslati</t>
  </si>
  <si>
    <t>Hybrid renewable system based on solar wind and fuel cell energies coupled with diesel engines for Tunisian climate: TRNSYS simulation and economic assessment</t>
  </si>
  <si>
    <t>To design and test the performance of a standalone hybrid renewable energy system integrating wind turbine, PV array, fuel cell, and diesel generator to meet the load demand of a residential community in Sidi Daoud, Tunisia, using TRNSYS simulation and techno-economic analysis.</t>
  </si>
  <si>
    <t>The optimized hybrid system achieves a renewable fraction of 35.52%, an LCOE of $0.0492/kWh, less than 0.05% unmet load, and reduces CO2 emissions by 76,296 tons over 20 years.</t>
  </si>
  <si>
    <t>Physics Department, Faculty of Science, Albaha University, Al-Baha, Kingdom of Saudi Arabia; Laboratory of Physics of Fluids, Physics Department, Faculty of Science of Tunis, University of Tunis El-Manar, Tunis, Tunisia</t>
  </si>
  <si>
    <t>SA,TN</t>
  </si>
  <si>
    <t>https://doi.org/10.1080/15435075.2020.1865366</t>
  </si>
  <si>
    <t>fakher.oueslati@gmail.com</t>
  </si>
  <si>
    <t>S Ladide et al.</t>
  </si>
  <si>
    <t>Hybrid Renewable Power Supply for Typical Public Facilities in Six Various Climate Zones in Morocco</t>
  </si>
  <si>
    <t>To assess, via a techno-economic analysis of a grid-connected hybrid PV/wind system, the deployment of small and medium microgrids for typical public facilities across six climate zones in Morocco. To evaluate the impact of interest rate, purchased power price and wind speed on system viability through sensitivity analysis.</t>
  </si>
  <si>
    <t>Wind energy systems are optimal in western cities (Tangier, Dakhla), PV systems in eastern cities (Marrakech, Berkane), while a PV/wind hybrid is best in Zagora and Essaouira. Resulting cost of electricity is comparable to the national electricity price of 0.1 $/kWh.</t>
  </si>
  <si>
    <t>LGECOS Laboratory, National School of Applied Sciences Cadi Ayyad University Marrakech, Morocco; Faculty of Sciences and Techniques of Al Hoceima, Abdelmalek Essaadi University-Morocco; National School of Applied Sciences, Sidi Mohamed Ben Abdellah University Fès, Morocco</t>
  </si>
  <si>
    <t>https://www.researchgate.net/publication/359772790_Hybrid_Renewable_Power_Supply_for_Typical_Public_Facilities_in_Six_Various_Climate_Zones_in_Morocco</t>
  </si>
  <si>
    <t>saad.ladide@gmail.com</t>
  </si>
  <si>
    <t>Hybrid renewable power supply for rural health clinics (RHC) in six geo-political zones of Nigeria</t>
  </si>
  <si>
    <t>To assess the techno-economic feasibility of hybrid PV-wind-diesel-battery power systems for meeting the electricity load of rural health clinics at six sites representing Nigeria's geo-political zones.</t>
  </si>
  <si>
    <t>Hybrid PV/wind/diesel/battery systems are optimal for Sokoto, Maiduguri, Jos and Enugu, while PV/diesel/battery is optimal for Iseyin and Port-Harcourt, with diesel-only systems having the highest cost of energy at $0.911/kWh.</t>
  </si>
  <si>
    <t>University of Malaya, Federal University of Technology Minna, Covenant University</t>
  </si>
  <si>
    <t>https://doi.org/10.1016/j.seta.2015.11.001</t>
  </si>
  <si>
    <t>M.O. Atallah et al.</t>
  </si>
  <si>
    <t>Hybrid renewable energy systems for seawater-based green hydrogen in Egyptian coastal zones: A case study</t>
  </si>
  <si>
    <t>To evaluate the techno-economic and environmental feasibility of hybrid renewable energy systems producing green hydrogen via seawater electrolysis in four Egyptian coastal cities under stand-alone and grid-connected scenarios. To identify the optimal system configuration minimizing net present cost and gas emissions across multiple wind turbine and load scenarios.</t>
  </si>
  <si>
    <t>The grid-connected PV/WT/DG/Battery/PEME/H2 tank system with 50 wind turbines achieves the lowest levelized cost of hydrogen at 0.177 $/kg with a 100% renewable fraction. Selling surplus electricity to the grid reduces NPC and LCOH by up to 89.5% compared to stand-alone configurations.</t>
  </si>
  <si>
    <t>Damietta University, Prince Sattam Bin Abdulaziz University, Suez University</t>
  </si>
  <si>
    <t>EG, SA</t>
  </si>
  <si>
    <t>https://doi.org/10.1016/j.uncres.2025.100239</t>
  </si>
  <si>
    <t>mh.alqahtani@psau.edu.sa</t>
  </si>
  <si>
    <t>R Malange et al.</t>
  </si>
  <si>
    <t>Hybrid Renewable Energy System potentials in rural areas: A case of Zambia</t>
  </si>
  <si>
    <t>To investigate the techno-economic feasibility of a hybrid renewable energy system (biomass, solar, wind) to increase electricity access in Misisi rural area, Zambia.</t>
  </si>
  <si>
    <t>The hybrid system produces 73,577 kWh/yr against an estimated consumption of 60,386 kWh/yr, at a total capital cost of 151,708.84 USD.</t>
  </si>
  <si>
    <t>https://ssrn.com/abstract=3900351</t>
  </si>
  <si>
    <t>hangwimalange@gmail.com</t>
  </si>
  <si>
    <t>BM Olomiyesan and OD Oyedum</t>
  </si>
  <si>
    <t>Hybrid power system options for off-grid rural electrification in northwestern region of Nigeria</t>
  </si>
  <si>
    <t>To determine the optimal off-grid hybrid power system for remote rural settlements at the lowest energy cost in Kaduna and Katsina states of northwestern Nigeria, and to compare its cost with a stand-alone diesel generator.</t>
  </si>
  <si>
    <t>A PV-wind-diesel hybrid system is the least-cost option for both sites, with an NPC of US$435,818 and COE of 0.203 US$/kWh in Kaduna, and an NPC of US$322,091 and COE of 0.150 US$/kWh in Katsina.</t>
  </si>
  <si>
    <t>National Examinations Council (NECO), Minna, Nigeria; Federal University of Technology, Minna, Nigeria</t>
  </si>
  <si>
    <t>https://doi.org/10.20935/AcadEnergy7345</t>
  </si>
  <si>
    <t>olomiyebolu@yahoo.com</t>
  </si>
  <si>
    <t>Abdulrahman Alzarouq et al.</t>
  </si>
  <si>
    <t>Hybrid Power Optimization at the Libyan Investment Authority: A synergy of Homer Software and Machine Learning application</t>
  </si>
  <si>
    <t>To determine the optimal sizing of a hybrid PV, wind, battery storage and diesel generator system using HOMER software and machine learning to reliably meet the 250 kW power demand of the Libyan Investment Authority. To evaluate the electrical, financial and environmental performance of this hybrid configuration.</t>
  </si>
  <si>
    <t>The optimal hybrid system produces 2,398,024 kWh per year at a total cost of $5.69 million, with 86.1% of energy supplied by renewables and the rest by diesel generators.</t>
  </si>
  <si>
    <t>Electrical Engineering Department, Electrical Systems and Renewable Energies Laboratory (LSEER), University of Sfax, National Engineering School of Sfax (ENIS), Tunisia</t>
  </si>
  <si>
    <t>https://doi.org/10.1109/ICSC58660.2023.10449754</t>
  </si>
  <si>
    <t>RM Johannsen et al.</t>
  </si>
  <si>
    <t>Hybrid photovoltaic and wind mini-grids in Kenya: Techno-economic assessment and barriers to diffusion</t>
  </si>
  <si>
    <t>To assess the techno-economic viability of hybrid PV/wind mini-grids in Kenya and identify barriers hindering their diffusion using a combination of HOMER modelling and stakeholder interviews.</t>
  </si>
  <si>
    <t>PV/wind hybrids show technical and economic potential above average wind speeds of 4.5 m/s, reducing LCOE by 7-10% and battery storage by 11-29%, but comprehensive systemic, technical and economic barriers severely hinder diffusion.</t>
  </si>
  <si>
    <t>Aalborg University, African Centre for Technology Studies</t>
  </si>
  <si>
    <t>DK, KE</t>
  </si>
  <si>
    <t>https://doi.org/10.1016/j.esd.2019.11.002</t>
  </si>
  <si>
    <t>rmj@plan.aau.dk</t>
  </si>
  <si>
    <t>K.Z. Babalola et al.</t>
  </si>
  <si>
    <t>Hybrid Optimisation of PV/Wind/BS Standalone System for Sustainable Energy Transition: Case Study of Nigeria</t>
  </si>
  <si>
    <t>To evaluate the optimal sizing of an off-grid, standalone PV/Wind/Battery/Converter hybrid energy system for a residential household prototype in three Nigerian climatic regions using HOMER Pro. To assess the technical, economic, and environmental feasibility of these systems across Kano, Anambra, and Lagos states.</t>
  </si>
  <si>
    <t>Kano has the lowest net present cost (USD 32,212.52) and cost of energy (USD 0.6072/kWh) among the three locations, all achieving 100% renewable fractions with zero emissions.</t>
  </si>
  <si>
    <t>Tianjin University, Shandong Jianzhu University, Zhejiang University, Guangzhou University</t>
  </si>
  <si>
    <t>https://doi.org/10.3390/en19010089</t>
  </si>
  <si>
    <t>pavic@zju.edu.cn</t>
  </si>
  <si>
    <t>O.D.T. Odou et al.</t>
  </si>
  <si>
    <t>Hybrid off-grid renewable power system for sustainable rural electrification in Benin</t>
  </si>
  <si>
    <t>To analyse the techno-economic feasibility of a hybrid renewable energy system for sustainable rural electrification of the village of Fouay in Benin using HOMER software.</t>
  </si>
  <si>
    <t>A hybrid PV/diesel generator/battery system (150 kW/62.5 kVA/637 kWh) is the least-cost optimal configuration, reducing battery needs by 70% and CO2 emissions by 97% compared to a diesel-only system.</t>
  </si>
  <si>
    <t>West African Science Service Center on Climate Change and Adapted Land Use WASCAL, TH Köln (University of Applied Sciences)</t>
  </si>
  <si>
    <t>NE, DE</t>
  </si>
  <si>
    <t>https://doi.org/10.1016/j.renene.2019.06.032</t>
  </si>
  <si>
    <t>odou.o@edu.wascal.org</t>
  </si>
  <si>
    <t>M. Mohammed et al.</t>
  </si>
  <si>
    <t>Hybrid Micro Grid Power System Technical and Economic Analysis Using Homer Legacy Software</t>
  </si>
  <si>
    <t>To determine the most economically viable hybrid power configuration for a university department in Nigeria using solar PV, diesel generator, battery and grid supply.</t>
  </si>
  <si>
    <t>A grid-connected PV/diesel/battery hybrid system yields the lowest Net Present Cost, saving 43.6% and 44.66% compared with PV/diesel systems without grid connection.</t>
  </si>
  <si>
    <t>Ahmadu Bello University Zaria, Centre for Energy Research and Training Ahmadu Bello University Zaria, Federal Polytechnic K/Namoda</t>
  </si>
  <si>
    <t>https://www.bibliomed.org/?mno=117029</t>
  </si>
  <si>
    <t>musamtzaria@yahoo.com</t>
  </si>
  <si>
    <t>J.E. Okhaifoh et al.</t>
  </si>
  <si>
    <t>HOMER Grid</t>
  </si>
  <si>
    <t>Hybrid Energy Systems: Optimal Resource Determination and Cost Evaluation Using Homer Grid Software</t>
  </si>
  <si>
    <t>To design and evaluate a grid-connected hybrid solar PV-battery-gasoline power system for a university building in Nigeria using HOMER Grid software, and to validate simulation results against an experimental setup.</t>
  </si>
  <si>
    <t>The most economical configuration is a grid-connected Solar PV-Gasoline system without battery storage, achieving a cost of energy of ₦93.83/kWh and a 6.7% renewable energy fraction.</t>
  </si>
  <si>
    <t>Federal University of Petroleum Resources Effurun, Delta State, Nigeria</t>
  </si>
  <si>
    <t>https://doi.org/10.4314/equijost.v8i1.5</t>
  </si>
  <si>
    <t>okhaifoh.joseph@fupre.edu.ng</t>
  </si>
  <si>
    <t>S Yakubu et al.</t>
  </si>
  <si>
    <t>Hybrid energy system as driver of sustainable rural development: An optimization and impact analysis of Tulefa Energy Village, Ethiopia</t>
  </si>
  <si>
    <t>To design and optimize a hybrid renewable energy system for Tulefa Energy Village, Ethiopia, and assess its socioeconomic and environmental impact on rural development.</t>
  </si>
  <si>
    <t>The optimal hybrid system (35 kW PV, 5.1 kW wind, 15 kW diesel, 91 kWh battery) achieves a 98.8% renewable fraction with LCOE of $0.05018/kWh and NPC of $68,363.</t>
  </si>
  <si>
    <t>Addis Ababa Science and Technology University, Pan African University Institute of Water and Energy Sciences-University of Tlemcen, Bolgatanga Technical University, Johns Hopkins University, Universite Catholique de Bukavu, Dr. Hilla Limann Technical University</t>
  </si>
  <si>
    <t>ET, DZ, GH, US, CD</t>
  </si>
  <si>
    <t>https://doi.org/10.1016/j.nexus.2025.100434</t>
  </si>
  <si>
    <t>yakubusuf@gmail.com</t>
  </si>
  <si>
    <t>M Daldoul and A Dakhlaoui</t>
  </si>
  <si>
    <t>Hybrid Electric Vehicles and CO2 Emission Mitigation in Tunisia: A LEAP Model Analysis</t>
  </si>
  <si>
    <t>To assess the environmental impacts of electric mobility and energy efficiency improvements in Tunisia's road transport sector using LEAP model scenarios spanning 2015-2050.</t>
  </si>
  <si>
    <t>Electrification of the vehicle fleet under a renewable-dominated electricity mix and combined sustainable mobility measures reduce cumulative GHG emissions by up to 23.6% by 2050 compared to business-as-usual.</t>
  </si>
  <si>
    <t>first LEAP application to Tunisian road transport, detailed scenario comparison, integrates multiple vehicle classes and fuel types</t>
  </si>
  <si>
    <t>lacks macroeconomic impact assessment, limited to road transport only, excludes other transport modes</t>
  </si>
  <si>
    <t>Polytechnic School of Tunisia (LEGI), Higher School of Business of Tunis, University of Manouba, Institute of Higher Commercial Studies of Carthage, University of Carthage</t>
  </si>
  <si>
    <t>https://doi.org/10.32479/ijeep.21456</t>
  </si>
  <si>
    <t>daldoul_manel@yahoo.fr</t>
  </si>
  <si>
    <t>J.M. Egieya et al.</t>
  </si>
  <si>
    <t>Human resource development and needs analysis for nuclear power plant deployment in Nigeria</t>
  </si>
  <si>
    <t>To assess Nigeria's full range of nuclear power plant workforce requirements from 2015 to 2045 using the NPHR modeling tool, following the IAEA milestone approach.</t>
  </si>
  <si>
    <t>A maximum of approximately 9045 personnel is required just before commissioning of the third NPP in 2033, dropping to about 2465 personnel by 2045.</t>
  </si>
  <si>
    <t>Nigeria Atomic Energy Commission, Stellenbosch University, University of Johannesburg, Durban University of Technology</t>
  </si>
  <si>
    <t>https://doi.org/10.1016/j.net.2021.08.019</t>
  </si>
  <si>
    <t>jegieya@sun.ac.za</t>
  </si>
  <si>
    <t>J Dixon et al.</t>
  </si>
  <si>
    <t>TEAM-Kenya</t>
  </si>
  <si>
    <t>How can emerging economies meet development and climate goals in the transport-energy system? Modelling co-developed scenarios in Kenya using a socio-technical approach</t>
  </si>
  <si>
    <t>To co-develop scenarios and a transport-energy system model, TEAM-Kenya, to quantify the impacts of policy pathways on Kenya's vehicle stock, energy demand, emissions, and fiscal outcomes.</t>
  </si>
  <si>
    <t>Favourable e-mobility scenarios increase electricity demand 2.7-3.9x by 2040 relative to 2023 while reducing fuel import bills by up to 69% and cutting fuel tax revenues by up to 41%.</t>
  </si>
  <si>
    <t>University of Strathclyde, University of Oxford, Strathmore University, Africa E-mobility Alliance, GIZ Kenya, University of Nairobi, Hasselt University, Imperial College London, Sustain2030</t>
  </si>
  <si>
    <t>GB,KE,BE,DE</t>
  </si>
  <si>
    <t>https://doi.org/10.1016/j.esr.2024.101396</t>
  </si>
  <si>
    <t>james.dixon@strath.ac.uk</t>
  </si>
  <si>
    <t>Hadj Moussa Bahamida et al.</t>
  </si>
  <si>
    <t>HOMER sizing of a Diesel-PV-Battery hybrid system to supply an isolated site in southern Algeria</t>
  </si>
  <si>
    <t>To optimally size a PV/diesel/battery hybrid mini-grid using HOMER for an isolated Algerian village, comparing multiple configurations to minimize net present cost, levelized cost of energy, and CO2 emissions.</t>
  </si>
  <si>
    <t>The AC/DC switched PV/diesel/battery configuration gave the lowest NPC ($483,443) and LCOE ($0.132/kWh), with 49,868 L/yr fuel use and 130.434 t/yr CO2 emissions; fuel price was the most influential sensitivity factor.</t>
  </si>
  <si>
    <t>Université des Sciences et de la Technologie Houari Boumediene (USTHB), Algiers, Algeria; Centre de Développement des Energies Renouvelables (CDER), Algiers, Algeria</t>
  </si>
  <si>
    <t>https://doi.org/10.54966/jreen.v28i1.1422</t>
  </si>
  <si>
    <t>a.kaabeche@cder.dz</t>
  </si>
  <si>
    <t>C Brandoni and B Bosnjakovic</t>
  </si>
  <si>
    <t>HOMER analysis of the water and renewable energy nexus for water-stressed urban areas in Sub-Saharan Africa</t>
  </si>
  <si>
    <t>To assess the benefits of integrating renewable energy technologies to satisfy the energy needs of a wastewater treatment facility, including a case with a membrane bioreactor for water reuse, using HOMER to identify optimal cost-effective technology combinations for a water-stressed area in Sub-Saharan Africa.</t>
  </si>
  <si>
    <t>Integration of PV, wind and biogas-fueled ICE can cover 33-55% of electricity demand of the basic wastewater facility at a levelised cost lower than the true cost of electricity, while for water reuse facilities only 13% of energy needs can be cost-effectively covered.</t>
  </si>
  <si>
    <t>Ulster University, University of Rijeka</t>
  </si>
  <si>
    <t>GB, HR</t>
  </si>
  <si>
    <t>https://doi.org/10.1016/j.jclepro.2016.07.114</t>
  </si>
  <si>
    <t>c.brandoni@ulster.ac.uk</t>
  </si>
  <si>
    <t>D Saheb Koussa and M Koussa</t>
  </si>
  <si>
    <t>HOMER Analysis for Integrating Wind Energy into the Grid in Southern of Algeria</t>
  </si>
  <si>
    <t>To evaluate the environmental and economic feasibility of integrating a grid-connected wind energy system with the standard grid in In Salah, southern Algeria, using HOMER simulation.</t>
  </si>
  <si>
    <t>The optimal wind-grid system reduced emissions by 19% and had a lower NPC than the grid-only system, with a payback period of about 5.57-5.77 years.</t>
  </si>
  <si>
    <t>Centre de Developpement des Energies Renouvelables, CDER, Algiers, Algeria</t>
  </si>
  <si>
    <t>https://doi.org/10.1109/IRSEC.2014.7059826</t>
  </si>
  <si>
    <t>d.saheb@cder.dz</t>
  </si>
  <si>
    <t>A Dimovski et al.</t>
  </si>
  <si>
    <t>Holistic MILP-based approach for rural electrification planning</t>
  </si>
  <si>
    <t>To propose an open-source, holistic MILP-based methodology combining generation portfolio sizing, grid routing and integrated area optimisation to identify least-cost electrification solutions for rural areas. To validate this procedure with a case study in Butha-Buthe, Lesotho.</t>
  </si>
  <si>
    <t>The integrated optimisation identified 4 off-grid communities and connected the remaining 72 communities to the grid, electrifying 46,536 people at a total investment of about $10 million.</t>
  </si>
  <si>
    <t>Politecnico di Milano, Department of Energy</t>
  </si>
  <si>
    <t>https://doi.org/10.1016/j.esr.2023.101171</t>
  </si>
  <si>
    <t>aleksandar.dimovski@polimi.it</t>
  </si>
  <si>
    <t>S. L. Tesema and G. Bekele</t>
  </si>
  <si>
    <t>High Wind Power Penetration Large-Scale Hybrid Renewable Energy System Design for Remote Off-Grid Application</t>
  </si>
  <si>
    <t>To design and techno-economically evaluate a wind/PV/diesel hybrid mini-grid system for electrifying the remote Geladin district in Ethiopia, comparing it against grid extension and stand-alone diesel generation.</t>
  </si>
  <si>
    <t>The optimal hybrid wind/PV/diesel/battery system achieves a levelized cost of energy of $0.11/kWh, with 92% of electricity from wind, far cheaper than grid extension (14 times more capital-intensive) or diesel-only supply.</t>
  </si>
  <si>
    <t>University of Nottingham, Addis Ababa University</t>
  </si>
  <si>
    <t>GB, ET</t>
  </si>
  <si>
    <t>https://doi.org/10.4236/jpee.2019.73002</t>
  </si>
  <si>
    <t>samuel.tesema@yahoo.com</t>
  </si>
  <si>
    <t>J.R. Singh Doorga et al.</t>
  </si>
  <si>
    <t>MCDM - AHP</t>
  </si>
  <si>
    <t>High resolution spatio-temporal modelling of solar photovoltaic potential for tropical islands: Case of Mauritius</t>
  </si>
  <si>
    <t>To identify the optimum sites for efficient harnessing of solar photovoltaic energy in Mauritius using GIS-based multi-criteria decision analysis, and to model the spatio-temporal variability of solar PV potential across the island.</t>
  </si>
  <si>
    <t>The northern districts of Pamplemousses and Riviere du Rempart show the highest solar PV potential, largely due to higher electricity output and sunshine duration, while the results were validated against Solargis and PVGIS maps.</t>
  </si>
  <si>
    <t>Department of Physics, Faculty of Science, University of Mauritius; Department of Mathematics, Faculty of Science, University of Mauritius</t>
  </si>
  <si>
    <t>https://doi.org/10.1016/j.energy.2018.12.072</t>
  </si>
  <si>
    <t>jay.doorga927@gmail.com</t>
  </si>
  <si>
    <t>M Gmal Osman and G Lazaroiu</t>
  </si>
  <si>
    <t>Harnessing Solar Energy for Sustainable Development in Rural Communities</t>
  </si>
  <si>
    <t>To assess the technical and economic feasibility of PV-battery-diesel hybrid systems for electrifying an off-grid rural village in Sudan and their role in post-conflict agricultural recovery.</t>
  </si>
  <si>
    <t>The PV-plus-battery configuration was the most cost-effective and eco-friendly option, with a COE of USD 0.673/kWh and zero emissions, outperforming diesel-inclusive alternatives.</t>
  </si>
  <si>
    <t>National University of Science and Technology Politehnica Bucharest, University MARITIMA of Constanta</t>
  </si>
  <si>
    <t>https://doi.org/10.3390/agriculture15192021</t>
  </si>
  <si>
    <t>mohagamal123@gmail.com</t>
  </si>
  <si>
    <t>K. E. Sarah et al.</t>
  </si>
  <si>
    <t>Harnessing Solar and Wind Power for Hybrid Stand-alone Energy System: The Case of Coastline Communities in Delta State of Southern Nigeria</t>
  </si>
  <si>
    <t>To design and simulate a replicable autonomous hybrid solar-wind-gas energy system to power off-grid coastline communities in Delta State, Nigeria, comparing central and individual microgrid configurations.</t>
  </si>
  <si>
    <t>A central power plant configuration with gas generator, lithium-ion battery and converter yields the lowest cost of electricity (about 0.08 USD/kWh) for the Escravos and Benin River clusters, while individual autonomous microgrids are preferred for the Forcados cluster due to minimal cost differences and energy independence benefits.</t>
  </si>
  <si>
    <t>University of Port Harcourt, Nisantasi University</t>
  </si>
  <si>
    <t>NG, TR</t>
  </si>
  <si>
    <t>https://doi.org/10.20508/ijsmartgrid.v7i1.268.g257</t>
  </si>
  <si>
    <t>kenneth.okedu@uniport.edu.ng</t>
  </si>
  <si>
    <t>J.H. Giliomee and M.J. Booysen</t>
  </si>
  <si>
    <t>Grid-Sim: Simulating Electric Fleet Charging with Renewable Generation and Battery Storage</t>
  </si>
  <si>
    <t>To develop and apply Grid-Sim, a simulation tool assessing the grid impact of electrifying minibus taxi fleets, including load-shifting via external batteries and solar charging, using a Johannesburg case study.</t>
  </si>
  <si>
    <t>Grid-only charging results in a peak draw of 12 kW/taxi and 87.4 kWh/taxi/day; adding external batteries and solar reduces peak power draw by 66% and grid-drawn energy/emissions by 58%.</t>
  </si>
  <si>
    <t>Department of E&amp;E Engineering, Stellenbosch University; Faculty of Engineering, Stellenbosch University</t>
  </si>
  <si>
    <t>https://doi.org/10.3390/wevj14100274</t>
  </si>
  <si>
    <t>mjbooysen@sun.ac.za</t>
  </si>
  <si>
    <t>U. A. Dodo et al.</t>
  </si>
  <si>
    <t>Grid-connected hydro–solar hybrid systems for low-carbon energy transition: a techno-economic assessment</t>
  </si>
  <si>
    <t>To investigate the techno-economic and environmental viability of hybrid run-of-river and solar energy systems connected to an erratic utility grid in a rural Nigerian community. It compares four configurations (Grid/PV/Hydro, PV/Hydro, Grid/Hydro, Grid/PV) to identify the optimal system minimizing net present cost.</t>
  </si>
  <si>
    <t>The Grid/PV/Hydro hybrid system is optimal, meeting demand at the lowest net present cost of $9,160,308 and LCOE of $0.13/kWh, with hydro contributing 80.9% of generation.</t>
  </si>
  <si>
    <t>Baze University Abuja, Federal Polytechnic Bida, Scientific Equipment Development Institute Minna</t>
  </si>
  <si>
    <t>https://doi.org/10.1007/s10668-026-07348-8</t>
  </si>
  <si>
    <t>usman.dodo@bazeuniversity.edu.ng</t>
  </si>
  <si>
    <t>A. Allouhi and S. Rehman</t>
  </si>
  <si>
    <t>Grid-connected hybrid renewable energy systems for supermarkets with electric vehicle charging platforms: Optimization and sensitivity analyses</t>
  </si>
  <si>
    <t>To design and optimize a grid-connected PV/wind/battery hybrid renewable energy system for supermarkets with electric vehicle charging platforms at three Moroccan cities, and to conduct sensitivity analyses on energy intensity, renewable availability, and carbon pricing.</t>
  </si>
  <si>
    <t>Dakhla, the windiest site, achieved the best HRES design with 71.66% renewable fraction and lowest COE of 0.0841 $/kWh, while EV charging demand was almost fully served with about 7300 sessions annually at all sites.</t>
  </si>
  <si>
    <t>Ecole Supérieure de Technologie de Fès, U.S.M.B.A, Morocco; Interdisciplinary Research Center for Renewable Energy and Power Systems Engineering (IRC-REPS), King Fahd University of Petroleum and Minerals, Saudi Arabia</t>
  </si>
  <si>
    <t>MA, SA</t>
  </si>
  <si>
    <t>https://doi.org/10.1016/j.egyr.2023.02.005</t>
  </si>
  <si>
    <t>allouhiamine@gmail.com</t>
  </si>
  <si>
    <t>H.O. Guelleh et al.</t>
  </si>
  <si>
    <t>Grid connected hybrid renewable energy systems for urban households in Djibouti: An economic evaluation</t>
  </si>
  <si>
    <t>To assess the economic feasibility of different grid-connected hybrid renewable energy systems for an urban household in Tadjourah, Djibouti, to reduce grid electricity costs.</t>
  </si>
  <si>
    <t>The optimal PV-Wind grid-connected system achieves 77% renewable energy fraction and reduces the household's electricity cost by 51% compared to grid-only supply.</t>
  </si>
  <si>
    <t>University of Bradford</t>
  </si>
  <si>
    <t>https://doi.org/10.1016/j.sajce.2022.11.001</t>
  </si>
  <si>
    <t>I.M.Mujtaba@bradford.ac.uk</t>
  </si>
  <si>
    <t>H.C.O. Unegbu et al.</t>
  </si>
  <si>
    <t>Greening Nigeria's Cities: A Case Study on Renewable Energy in Sustainable Urban Development</t>
  </si>
  <si>
    <t>To assess how solar PV, wind, and biomass energy technologies can reduce energy use and emissions in sustainable building projects across Lagos, Abuja, and Port Harcourt, and to evaluate their financial viability and adoption barriers.</t>
  </si>
  <si>
    <t>Solar PV is the most efficient and financially viable option, cutting energy use by 25-35% with a 6-8 year payback, while wind energy is least viable due to high upfront costs and slow returns.</t>
  </si>
  <si>
    <t>Department of Mechanical Engineering, Ahmadu Bello University, Nigeria</t>
  </si>
  <si>
    <t>https://doi.org/10.26593/josc.v4i2.8867</t>
  </si>
  <si>
    <t>E.N. Kumi and M. Mahama</t>
  </si>
  <si>
    <t>Greenhouse gas (GHG) emissions reduction in the electricity sector: Implications of increasing renewable energy penetration in Ghana's electricity generation mix</t>
  </si>
  <si>
    <t>To analyse how increasing renewable energy penetration in Ghana's electricity generation mix affects overall electricity supply and GHG emissions reduction towards achieving the INDC target of 15% by 2030.</t>
  </si>
  <si>
    <t>Increasing renewable energy penetration from 10% to 30% reduces cumulative GHG emissions by 12.1%, 20.8% and 27.0% relative to BAU by 2030, with just over 10% renewable penetration sufficient to meet Ghana's unconditional 15% INDC target.</t>
  </si>
  <si>
    <t>widely recognized and validated modelling tool, systematic and data-driven evaluation, aligns with national policy targets</t>
  </si>
  <si>
    <t>market design problems obstructing renewable integration, high cost of financing, lack of access to long-term capital, grid connection constraints</t>
  </si>
  <si>
    <t>University of Energy and Natural Resources – Sunyani, Ghana; Regional Centre for Energy and Environmental Sustainability (RCEES)</t>
  </si>
  <si>
    <t>https://doi.org/10.1016/j.sciaf.2023.e01843</t>
  </si>
  <si>
    <t>ebenezer.kumi@uenr.edu.gh</t>
  </si>
  <si>
    <t>LA Müller et al.</t>
  </si>
  <si>
    <t>Green hydrogen production and use in low- and middle-income countries: A least-cost geospatial modelling approach applied to Kenya</t>
  </si>
  <si>
    <t>To develop a geospatial least-cost modelling method for green hydrogen production and apply it to Kenya across three use cases: ammonia fertilizer, freight transport, and export.</t>
  </si>
  <si>
    <t>Hydrogen production costs of €3.7-9.9/kgH2 are achievable across Kenya, with the cheapest sites near Lake Turkana, and Kenya could export hydrogen to Rotterdam at €7/kgH2, undercutting current market prices.</t>
  </si>
  <si>
    <t>RWTH Aachen University, University of Oxford, University of Wuppertal</t>
  </si>
  <si>
    <t>DE, GB</t>
  </si>
  <si>
    <t>https://doi.org/10.1016/j.apenergy.2023.121219</t>
  </si>
  <si>
    <t>alycia.leonard@eng.ox.ac.uk</t>
  </si>
  <si>
    <t>JK Musango et al.</t>
  </si>
  <si>
    <t>South Africa Green Economy Model (SAGEM)</t>
  </si>
  <si>
    <t>Green economy transitioning of the South African power sector: A system dynamics analysis approach</t>
  </si>
  <si>
    <t>To use the South Africa Green Economy Model to test whether current power-sector policies and strategies can improve economic growth while reducing environmental impact and creating jobs.</t>
  </si>
  <si>
    <t>Green economy investment scenarios (GETS, GE2%) increase renewable electricity share and create more manufacturing jobs than business-as-usual, but more aggressive investment is needed to meet the National Development Plan's 33% renewable target.</t>
  </si>
  <si>
    <t>2001</t>
  </si>
  <si>
    <t>Stellenbosch University, Department of Environmental Affairs (Republic of South Africa)</t>
  </si>
  <si>
    <t>https://doi.org/10.1080/0376835X.2014.930792</t>
  </si>
  <si>
    <t>abc@sun.ac.za</t>
  </si>
  <si>
    <t>GIS-facilitated procedure for optimal rural electrification planning: A case study in Naeder, Ethiopia</t>
  </si>
  <si>
    <t>To develop and demonstrate a GIS-based, machine-learning-supported procedure for estimating rural energy demand and optimizing least-cost electrification strategies, combining grid extension and microgrids. To apply this methodology to the Naeder province in Tigray, Ethiopia as a case study.</t>
  </si>
  <si>
    <t>The optimal electrification of 50 communities in Naeder favors grid extension for 39 communities and microgrids for 11, with sensitivity analysis showing microgrids become preferable above 130 €/MWh and grid extension unjustified above 145 €/MWh.</t>
  </si>
  <si>
    <t>Department of Energy, Politecnico di Milano</t>
  </si>
  <si>
    <t>https://doi.org/10.1016/j.esd.2024.101520</t>
  </si>
  <si>
    <t>Adewunmi Andrew Adesanmi et al.</t>
  </si>
  <si>
    <t>GIS - MCDA</t>
  </si>
  <si>
    <t>Gis-Based Spatial Classification of Onshore Wind Energy Potential in Nigeria</t>
  </si>
  <si>
    <t>To evaluate and classify the spatial potential of onshore wind energy resources across Nigeria using an integrated GIS-MCDA framework, guiding energy diversification and investment planning.</t>
  </si>
  <si>
    <t>Northern savanna states show the highest wind suitability, with about 18% of Nigeria's land area classified as Most Preferred for utility-scale wind development.</t>
  </si>
  <si>
    <t>Hochschule Bremerhaven, University of Bremen, Sam Kem Farms LTD Kano Nigeria, The Federal Polytechnic Ilaro Nigeria</t>
  </si>
  <si>
    <t>DE, NG</t>
  </si>
  <si>
    <t>https://doi.org/10.51584/IJRIAS.2026.110200049</t>
  </si>
  <si>
    <t>Belkhir Settou et al.</t>
  </si>
  <si>
    <t>GIS Modeling</t>
  </si>
  <si>
    <t>GIS-Based Method for Future Prospect of Energy Supply in Algerian Road Transport Sector Using Solar Roads Technology</t>
  </si>
  <si>
    <t>To investigate the potential integration of electric and fuel-cell vehicles supplied with electricity and/or hydrogen from solar road panels along the Algerian Est-Oust road, using GIS-based spatial analysis.</t>
  </si>
  <si>
    <t>Solar road panels on the Est-Oust road could produce over 804 GWh/year of electricity, yielding about 13,778 tons of hydrogen, saving over 41,000 liters of fossil fuel and reducing CO2 emissions by 216 tons per year.</t>
  </si>
  <si>
    <t>VPRS laboratory, University of Ouargla, Algeria</t>
  </si>
  <si>
    <t>https://doi.org/10.1016/j.egypro.2019.04.024</t>
  </si>
  <si>
    <t>S O Oladosu et al.</t>
  </si>
  <si>
    <t>GIS - FAHP</t>
  </si>
  <si>
    <t>GIS-Based Fuzzy AHP Approach for Solar Farm Site Suitability Analysis in Egor, Benin City, Nigeria</t>
  </si>
  <si>
    <t>To apply a GIS-based Fuzzy-AHP model to identify the most suitable locations for solar farm development in Egor LGA, Nigeria.</t>
  </si>
  <si>
    <t>Solar radiation and elevation were the most influential siting criteria, and about 39% of Egor's land area falls within High to Very High suitability categories, concentrated around Evbuotubu.</t>
  </si>
  <si>
    <t>Department of Geomatics, Faculty of Environmental Sciences, University of Benin, Edo State, Nigeria</t>
  </si>
  <si>
    <t>https://doi.org/10.33003/fjs-2025-0906-3725</t>
  </si>
  <si>
    <t>olushola.oladosu@uniben.edu</t>
  </si>
  <si>
    <t>M Mwanza and K Ulgen</t>
  </si>
  <si>
    <t>GIS-Based Assessment of Solar Energy Harvesting Sites and Electricity Generation Potential in Zambia</t>
  </si>
  <si>
    <t>To identify and map potential sites and available land areas suitable for solar energy harvesting in Zambia and assess the associated electricity generation potential using GIS-based restriction analysis.</t>
  </si>
  <si>
    <t>Zambia has 82,564.6 km2 (10.97%) of suitable land area for utility-scale solar PV, equivalent to 10,240.73 TWh/year of technical electricity generation potential using monocrystalline silicon technology.</t>
  </si>
  <si>
    <t>University of Zambia, Ege University Solar Energy Institute</t>
  </si>
  <si>
    <t>ZM, TR</t>
  </si>
  <si>
    <t>https://doi.org/10.1007/978-3-030-45106-6_60</t>
  </si>
  <si>
    <t>koray.ulgen@ege.edu.tr</t>
  </si>
  <si>
    <t>A Lake Temesgen and G Bekele</t>
  </si>
  <si>
    <t>GIS-based assessment of economically feasible off-grid mini-grids in Ethiopia</t>
  </si>
  <si>
    <t>To identify economically feasible sites for off-grid mini-grids (hydro, solar, wind) across Ethiopia using a GIS-based OnSSET framework, integrating resource, population, land cover, slope and grid proximity data. To calculate LCOE for candidate settlements under two grid-proximity scenarios (2.5 km and 25 km).</t>
  </si>
  <si>
    <t>Hydro mini-grids are the most cost-competitive option with LCOE of 0.09-0.16 $/kWh, followed by solar (0.15-0.22 $/kWh) and wind (0.12-1.75 $/kWh), collectively able to electrify millions of people under the two grid-proximity scenarios.</t>
  </si>
  <si>
    <t>Addis Ababa Institute of Technology, School of Electrical and Computer Engineering, Addis Ababa University, Addis Ababa, Ethiopia; Division of Energy, Technology, Department of Space, Earth, and Environment, Chalmers University of Technology, Gothenburg, Sweden</t>
  </si>
  <si>
    <t>ET,SE</t>
  </si>
  <si>
    <t>https://doi.org/10.1007/s43937-025-00073-9</t>
  </si>
  <si>
    <t>adugnaw@chalmers.se</t>
  </si>
  <si>
    <t>E.C. Chukwuma et al.</t>
  </si>
  <si>
    <t>GIS based</t>
  </si>
  <si>
    <t>GIS bio-waste assessment and suitability analysis for biogas power plant: A case study of Anambra state of Nigeria</t>
  </si>
  <si>
    <t>To identify suitable sites for biogas power plant installation in Anambra State, Nigeria, using GIS-based suitability analysis integrating economic, land use, and biomass resource factors.</t>
  </si>
  <si>
    <t>The most suitable sites for biogas plant siting were identified in Njikoka, Onitsha North, and Dunukofia LGAs, with annual bio-waste generation of 9,133,220 kg, 3,992,735 kg, and 6,909,450 kg respectively.</t>
  </si>
  <si>
    <t>Nnamdi Azikiwe University, Awka, Nigeria</t>
  </si>
  <si>
    <t>https://doi.org/10.1016/j.renene.2020.09.046</t>
  </si>
  <si>
    <t>ec.chukwuma@unizik.edu.ng</t>
  </si>
  <si>
    <t>D Messaoudi et al.</t>
  </si>
  <si>
    <t>GIS - MCDM - AHP</t>
  </si>
  <si>
    <t>GIS based multi-criteria decision making for solar hydrogen production sites selection in Algeria</t>
  </si>
  <si>
    <t>To develop a decision support system combining AHP and GIS to identify the most suitable sites for solar-powered hydrogen production installations in Algeria.</t>
  </si>
  <si>
    <t>0.49% of Algeria's land area is highly suitable for solar hydrogen production, while 60.75% has low suitability, mostly located in the south near roads and power lines.</t>
  </si>
  <si>
    <t>Universite Kasdi Merbah Ouargla</t>
  </si>
  <si>
    <t>https://doi.org/10.1016/j.ijhydene.2019.10.099</t>
  </si>
  <si>
    <t>messaoudi.djilali30@gmail.com</t>
  </si>
  <si>
    <t>D. saheb Koussa and M. Koussa</t>
  </si>
  <si>
    <t>GHGs (greenhouse gases) emission and economic analysis of a GCRES (grid-connected renewable energy system) in the arid region, Algeria</t>
  </si>
  <si>
    <t>To evaluate the economic and environmental (GHG emissions) performance of a grid-connected wind-PV-grid hybrid renewable energy system in two arid Algerian sites using HOMER simulation. To compare this system against a grid-only baseline in terms of cost, emissions and payback period.</t>
  </si>
  <si>
    <t>The GCRES reduces GHG emissions by 30% and 35%, and cost of energy by 81% and 76%, for In Salah and Adrar respectively, compared to a grid-only system.</t>
  </si>
  <si>
    <t>Centre de Developpement des Energies Renouvelables (CDER), Algeria</t>
  </si>
  <si>
    <t>https://doi.org/10.1016/j.energy.2016.02.103</t>
  </si>
  <si>
    <t>M R Elkadeem et al.</t>
  </si>
  <si>
    <t>GIS-OPA geospatial decision-making model</t>
  </si>
  <si>
    <t>Geospatial-assisted multi-criterion analysis of solar and wind power geographical-technical-economic potential assessment</t>
  </si>
  <si>
    <t>To develop a high-resolution GIS-based multi-criteria decision model to map and assess the geographical, technical, and economic potential of solar PV and onshore wind power plants in Egypt.</t>
  </si>
  <si>
    <t>Over half of Egypt's territory is suitable for PV and WT development, and using the top locations PV and WT could cover 32% and 50% of Egypt's projected electricity demand by 2030 at average LCOEs of 57.84 $/MWh and 32.36 $/MWh respectively.</t>
  </si>
  <si>
    <t>Tanta University, Kafrelsheikh University, University of Calabria, Wrocław University of Science and Technology, Mälardalen University</t>
  </si>
  <si>
    <t>EG, IT, PL, SE</t>
  </si>
  <si>
    <t>https://doi.org/10.1016/j.apenergy.2022.119532</t>
  </si>
  <si>
    <t>mohammad.elkadim@f-eng.tanta.edu.eg</t>
  </si>
  <si>
    <t>Manuel Enrique Salas Salazar</t>
  </si>
  <si>
    <t>OnStove-OnSSET</t>
  </si>
  <si>
    <t>Geospatial Tools for Energy Access</t>
  </si>
  <si>
    <t>To integrate electrification (OnSSET) and clean cooking (OnStove) planning models for Kenya and assess how integrated planning affects technology adoption and affordability.</t>
  </si>
  <si>
    <t>Integrated planning raises electricity adoption for cooking from 77% (without integration) to between 85 and 91% with integrated planning.</t>
  </si>
  <si>
    <t>2028</t>
  </si>
  <si>
    <t>mess@kth.se</t>
  </si>
  <si>
    <t>N.A. Mbufua et al.</t>
  </si>
  <si>
    <t>Geospatial parametric approach for identifying optimal sites for wind-solar hybrid energy systems</t>
  </si>
  <si>
    <t>To develop and apply a GIS-based multi-criteria decision algorithm integrating AHP, PROMETHEE, and TOPSIS to identify optimal sites for wind-solar hybrid renewable energy systems in the Koung-Khi sub-area of West Cameroon. To disaggregate 19 geospatial criteria into hydro-geomorphic, landscape-environment-topography, and socio-economic parameters for suitability assessment.</t>
  </si>
  <si>
    <t>The integrated APT (AHP+PROMETHEE+TOPSIS) model combining all three parameters shows more than 50% of the study area highly suitable for wind-solar hybrid systems, with unsuitable areas restricted to valleys and steep slopes.</t>
  </si>
  <si>
    <t>University Institute of Technology Fotso Victor of Bandjoun, University of Dschang</t>
  </si>
  <si>
    <t>https://doi.org/10.1016/j.rineng.2025.106448</t>
  </si>
  <si>
    <t>nyangersgis3000@gmail.com</t>
  </si>
  <si>
    <t>S Bimenyimana et al.</t>
  </si>
  <si>
    <t>Geospatial multi-criteria decision analysis (MCDA)</t>
  </si>
  <si>
    <t>Geospatial multi-criteria assessment of hydroelectric site suitability in the West African power pool</t>
  </si>
  <si>
    <t>BJ, BF, GH, GN, GW, CI, ML, NE, NG, GM, TG, SN, SL</t>
  </si>
  <si>
    <t>13</t>
  </si>
  <si>
    <t>To identify and map optimal sites for hydroelectric power generation within the West African Power Pool using a geospatial multi-criteria decision analysis framework integrating nine biophysical parameters.</t>
  </si>
  <si>
    <t>Most of the WAPP territory falls within Low to Moderate hydroelectric suitability, with high-suitability zones concentrated in Sierra Leone and coastal areas; validation against existing infrastructure confirmed model accuracy.</t>
  </si>
  <si>
    <t>Hello Renewables Ltd, Rwanda; Huaqiao University, China; African Centre of Excellence in Energy for Sustainable Development, University of Rwanda; Morayo College, Kenya</t>
  </si>
  <si>
    <t>RW, CN, KE</t>
  </si>
  <si>
    <t>https://doi.org/10.1177/27533735261435253</t>
  </si>
  <si>
    <t>s0785213122@gmail.com</t>
  </si>
  <si>
    <t>J.R.S. Doorga et al.</t>
  </si>
  <si>
    <t>Geospatial multi-criteria analysis for identifying optimum wind and solar sites in Africa: Towards effective power sector decarbonization</t>
  </si>
  <si>
    <t>ZA, EG, DZ, NE, TD, MA</t>
  </si>
  <si>
    <t>SAPP, EAPP, COMELEC, WAPP, CAPP</t>
  </si>
  <si>
    <t>To geolocate optimum sites across Africa for utility-scale grid-connected solar PV and onshore wind farms using a multi-criteria GIS approach, identifying countries with abundant renewable resources and high fossil fuel dependence for priority investment.</t>
  </si>
  <si>
    <t>Egypt is the most favorable country for solar PV investment and South Africa for wind investment, with wind farms in South Africa 16.7% cheaper than new coal plants and solar farms in Egypt 29.7% cheaper than combined-cycle gas turbines.</t>
  </si>
  <si>
    <t>School of Geography and the Environment, Environmental Change Institute, University of Oxford, Oxford, UK</t>
  </si>
  <si>
    <t>https://doi.org/10.1016/j.rser.2022.112107</t>
  </si>
  <si>
    <t>E Mulungo et al.</t>
  </si>
  <si>
    <t>Geospatial Modeling for Electrification Planning in the Democratic Republic of the Congo Using OnSSET</t>
  </si>
  <si>
    <t>To provide a spatiotemporal mapping of least-cost electrification technologies for the DRC and identify the optimal investment path to achieve 62% electricity access by 2030 while balancing emissions.</t>
  </si>
  <si>
    <t>Grid densification and PV-based mini-grids/SHS can electrify 62% of the population by 2030 for about $5.6-5.9 billion investment, leaving 38% still non-electrified.</t>
  </si>
  <si>
    <t>Centre d'Etude et de Recherches sur les Energies Renouvelables Kitsisa Khonde de Kinshasa (CERERK)</t>
  </si>
  <si>
    <t>https://doi.org/10.5281/zenodo.18502895</t>
  </si>
  <si>
    <t>eliseemulungo@gmail.com</t>
  </si>
  <si>
    <t>Boubou Bagré et al</t>
  </si>
  <si>
    <t>Geospatial estimation and projection of electricity demand in Burkina Faso for efficient and sustainable rural electrification</t>
  </si>
  <si>
    <t>To estimate geospatial, multisectoral electricity demand up to 2060 across residential, health, education, agriculture and productive sectors in Burkina Faso using the M-LED model, to support sustainable electrification planning under baseline, improved and ambitious scenarios.</t>
  </si>
  <si>
    <t>Total electricity demand including latent demand is projected to reach 11.4 TWh by 2030 under the baseline scenario, dominated by residential load, and could rise to 35.6 TWh by 2060, with the residential sector consistently the largest consumer.</t>
  </si>
  <si>
    <t>Université Joseph KI-ZERBO (Burkina Faso), Université Abdou Moumouni WASCAL-DRP CCE (Niger), IIASA (Austria), CMCC (Italy), Université Thomas SANKARA (Burkina Faso), Université Savoie Mont Blanc (France)</t>
  </si>
  <si>
    <t>BF, NE, AT, IT, FR</t>
  </si>
  <si>
    <t>https://doi.org/10.1088/2515-7620/ae256f</t>
  </si>
  <si>
    <t>bagre.b@edu.wascal.org</t>
  </si>
  <si>
    <t>Stella Mutai et al.</t>
  </si>
  <si>
    <t>Geospatial Electrification Scenario Modelling for Zambia Using OnSSET</t>
  </si>
  <si>
    <t>To identify and evaluate the most cost-effective and sustainable electrification pathway for achieving universal access to energy services in Zambia by 2030, comparing grid, mini-grid and stand-alone technology options.</t>
  </si>
  <si>
    <t>Scenario 1 (uncapped grid connections) achieves universal access with 169.95 MW additional capacity and $1,448.19 million investment, while Scenario 2 (capped grid connections) requires $1,373.42 million but relies more on solar home systems; Scenario 1 is deemed most effective given proximity of demand clusters to existing infrastructure.</t>
  </si>
  <si>
    <t>Energy Modelling Platform Africa (EMP-A)</t>
  </si>
  <si>
    <t>IT, UK, ZW, ZM</t>
  </si>
  <si>
    <t>https://doi.org/10.5281/zenodo.18501765</t>
  </si>
  <si>
    <t>siakweendabrian@gmail.com</t>
  </si>
  <si>
    <t>K.E. Okedu et al.</t>
  </si>
  <si>
    <t>Geographical information system based assessment of various renewable energy potentials in Nigeria</t>
  </si>
  <si>
    <t>To assess and map the potentials of solar, wind, biomass and small hydro renewable energy resources across Nigeria using ArcGIS-based geospatial analysis. To identify suitability areas for siting renewable energy power generating plants.</t>
  </si>
  <si>
    <t>Katsina state shows the highest solar potential (GHI 2191.8kWh/m2, PVOUT 1750.3kWh/kWp), Northern states show highest wind potentials, Benue state has highest biomass potential, and Yobe state has highest hydropower potential with 55 inland water sites.</t>
  </si>
  <si>
    <t>University of Port Harcourt, Victoria University, Nisantasi University</t>
  </si>
  <si>
    <t>NG, AU, TR</t>
  </si>
  <si>
    <t>https://doi.org/10.1016/j.egyr.2023.12.065</t>
  </si>
  <si>
    <t>kokedu@academic.mit.edu.au</t>
  </si>
  <si>
    <t>F Ouchani et al.</t>
  </si>
  <si>
    <t>AHP - GIS</t>
  </si>
  <si>
    <t>Geographic Information System-based Multi-Criteria Decision-Making analysis for assessing prospective locations of Pumped Hydro Energy Storage plants in Morocco: Towards efficient management of variable renewables</t>
  </si>
  <si>
    <t>To identify and rank prospective sites for pumped hydro energy storage plants in Morocco using GIS and AHP multi-criteria decision-making, considering conventional (T2) and seawater (T4) topologies.</t>
  </si>
  <si>
    <t>A total of 1606 potential PHES sites were identified in Morocco with over 36% deemed highly suitable, offering a total storage capacity of about 6862 GWh, mostly from the conventional T2 topology (72%).</t>
  </si>
  <si>
    <t>Mohammadia School of Engineers, Mohammed V University in Rabat; Green Energy Park (IRESEN, UM6P); Mohammed First University, Oujda</t>
  </si>
  <si>
    <t>https://doi.org/10.1016/j.est.2022.105751</t>
  </si>
  <si>
    <t>B C Oyinna and K E Okedu</t>
  </si>
  <si>
    <t>Geo-spatial Assessment of Small Hydro Potential in Abia State, South-Eastern Nigeria</t>
  </si>
  <si>
    <t>To conduct a geospatial suitability analysis using ArcGIS to identify locations in Abia State, Nigeria suitable for siting small hydropower plants based on waterlines, roads, and land use data.</t>
  </si>
  <si>
    <t>Osisioma Ngwa and Obingwa Local Government Areas were identified as most suitable for small hydropower siting, with weighted scores of 33-66 and 11-16 respectively.</t>
  </si>
  <si>
    <t>University of Port Harcourt (Nigeria), Victoria University (Australia)</t>
  </si>
  <si>
    <t>NG, AU</t>
  </si>
  <si>
    <t>https://doi.org/10.20508/ijsmartgrid.v7i4.316.g310</t>
  </si>
  <si>
    <t>M Bissiri et al.</t>
  </si>
  <si>
    <t>Generation capacity expansion planning with spatially-resolved electricity demand and increasing variable renewable energy supply: Perspectives from power pooling in West Africa</t>
  </si>
  <si>
    <t>BF, CI, GH, ML</t>
  </si>
  <si>
    <t>To model spatially- and temporally-resolved generation capacity expansion and dispatch for four West African Power Pool countries, testing whether the conservative 10% VRE cap and current transmission constraints are optimal. To assess how increasing VRE penetration and relaxed cross-border transmission could reshape traditional importer/exporter roles and enhance power pooling.</t>
  </si>
  <si>
    <t>The 10% conservative VRE share limit used in the WAPP Master Plan is not optimal for Burkina Faso and Mali, with optimal shares reaching 12.4%-40.9% of peak demand. Relaxing transmission constraints to double-circuit lines substantially reduces renewable spillage and enables bidirectional cross-border VRE trade.</t>
  </si>
  <si>
    <t>spatially-resolved demand, hourly VRE resolution, soft-linked capacity expansion and dispatch models, stochastic hydro/VRE representation, multi-node granularity</t>
  </si>
  <si>
    <t>limited to four of 14 WAPP countries, lack of detailed transmission and gas network modeling, no representation of forced outage rates beyond standard values</t>
  </si>
  <si>
    <t>University of Coimbra, INESC Coimbra, University of Aveiro, CeBER Coimbra, PSR Energy Consulting &amp; Analytics</t>
  </si>
  <si>
    <t>PT, BR</t>
  </si>
  <si>
    <t>https://doi.org/10.1016/j.apenergy.2024.123115</t>
  </si>
  <si>
    <t>uc2017280231@student.uc.pt</t>
  </si>
  <si>
    <t>D Keiner et al.</t>
  </si>
  <si>
    <t>Future role of wave power in Seychelles: A structured sensitivity analysis empowered by a novel EnergyPLAN-based optimisation tool</t>
  </si>
  <si>
    <t>To assess the future role of wave power in Seychelles' energy system for 2030 and 2050 using a novel EnergyPLAN-based optimisation add-on tool through structured sensitivity analysis of e-fuel import versus domestic production scenarios.</t>
  </si>
  <si>
    <t>Wave power plays a limited role due to relatively low yield, but by 2050 up to 500 MW of installed capacity can achieve lower or similar levelised cost of final energy compared to the reference scenario, aiding diversification of the power portfolio.</t>
  </si>
  <si>
    <t>fast and accurate optimisation, open-access tool, structured sensitivity analysis, combines EnergyPLAN simulation with linear optimisation, allows detailed technology screening</t>
  </si>
  <si>
    <t>only overnight transition analyses, no flexible conventional power plant operation, re-electrification limited to hydrogen, tool availability limited to Matlab users</t>
  </si>
  <si>
    <t>LUT University (Finland), University of Seychelles, James Michel Blue Economy Research Institute (Seychelles), Delft University of Technology (Netherlands)</t>
  </si>
  <si>
    <t>FI, SC, NL</t>
  </si>
  <si>
    <t>https://doi.org/10.1016/j.energy.2024.131905</t>
  </si>
  <si>
    <t>dominik.keiner@lut.fi</t>
  </si>
  <si>
    <t>B Silinto and N Bila</t>
  </si>
  <si>
    <t>Feasibility Study of Solar-Wind Hybrid Power System for Rural Electrification at the Estatuene Locality in Mozambique</t>
  </si>
  <si>
    <t>To study the feasibility of a solar-wind hybrid power system for rural electrification of the Estatuene locality in southern Mozambique. To determine the technical and economic viability of a hybrid PV-wind configuration compared with PV-only and wind-only systems.</t>
  </si>
  <si>
    <t>The hybrid PV-wind system (SC1) achieves the lowest levelized cost of electricity (0.34 $/kWh) compared to PV-only (0.37 $/kWh) and wind-only (0.82 $/kWh) systems, though it still requires significant subsidy for rural affordability.</t>
  </si>
  <si>
    <t>KTH Royal Institute of Technology, University Eduardo Mondlane</t>
  </si>
  <si>
    <t>https://www.diva-portal.org/smash/get/diva2:877768/FULLTEXT01.pdf</t>
  </si>
  <si>
    <t xml:space="preserve"> berino_s@inam.gov.mz</t>
  </si>
  <si>
    <t>S. Ladide et al.</t>
  </si>
  <si>
    <t>Flexible Design and Assessment of a Stand-Alone Hybrid Renewable Energy System: A Case Study Marrakech, Morocco</t>
  </si>
  <si>
    <t>To design and assess the techno-economic feasibility of a stand-alone hybrid renewable energy system combining PV, wind, diesel generator and batteries to supply electricity to a group of 50 typical houses in Marrakech, Morocco. To compare four hybrid configurations and perform sensitivity analysis on interest rate, load demand, and battery/PV sizing.</t>
  </si>
  <si>
    <t>The PV/Battery hybrid system is the most cost-effective configuration with a levelized cost of energy of 0.236 $/kWh, lower than PV/DG/battery, PV/Wind/battery and PV/Wind/DG/battery systems, and remains viable across interest rates from 7-10%.</t>
  </si>
  <si>
    <t>LGECOS Laboratory, National School of Applied Sciences Cadi Ayyad University Marrakech, Morocco; Faculty of Sciences and Techniques of Al Hoceima, Abdelmalek Essaadi University-Morocco; National School of Applied Sciences, Sidi Mohamed Ben Abdellah University Fès, Morocco; LaSTI Laboratory, National School of Applied Sciences of Khouribga</t>
  </si>
  <si>
    <t>https://www.researchgate.net/publication/359773019_Flexible_Design_and_Assessment_of_a_Stand-Alone_Hybrid_Renewable_Energy_System_A_Case_Study_Marrakech_Morocco</t>
  </si>
  <si>
    <t>Isaac Chitedze et al.</t>
  </si>
  <si>
    <t>Financial Modelling of Feed-In Tariff for Increasing Solar Photovoltaic Energy Portfolio in Malawi</t>
  </si>
  <si>
    <t>To determine, via financial modelling of the Kamuzu International Airport solar farm using RETScreen Expert, the feed-in tariff levels required under six policy scenarios to make solar PV investment financially viable in Malawi.</t>
  </si>
  <si>
    <t>The current Malawi FIT of USD0.20/kWh is unprofitable, requiring a minimum FIT of USD0.34/kWh with a 5% annual escalation over a ten-year payback to achieve a 10% IRR on equity.</t>
  </si>
  <si>
    <t>Mzuzu University, University of Ibadan, University of Nairobi</t>
  </si>
  <si>
    <t>MW, NG, KE</t>
  </si>
  <si>
    <t>https://doi.org/10.11648/j.jenr.20200901.13</t>
  </si>
  <si>
    <t>chitedze.i@mzuni.ac.mw</t>
  </si>
  <si>
    <t>K H. Alshoshan et al.</t>
  </si>
  <si>
    <t>Feasibility Study of Zero Energy Houses: Case Study of Magrun City - Libya</t>
  </si>
  <si>
    <t>To assess the feasibility of using wind energy with battery storage to supply the electricity demand of a self-sufficient off-grid house in Magrun city, Libya.</t>
  </si>
  <si>
    <t>A hybrid system of two 6kW wind turbines with battery storage can fully meet the house's 35 kWh/day demand, achieving an LCOE of $0.26/kWh and a 7-year payback period.</t>
  </si>
  <si>
    <t>Tajura Research Center, Libya; Center for Solar Energy Research and Studies, Tripoli, Libya; University of Tripoli, Libya</t>
  </si>
  <si>
    <t>https://doi.org/10.51646/jsesd.v7i2.41</t>
  </si>
  <si>
    <t>Karimah_2012@hotmail.com</t>
  </si>
  <si>
    <t>S Ghaem Sigarchian et al.</t>
  </si>
  <si>
    <t>Feasibility study of using a biogas engine as backup in a decentralized hybrid (PV/wind/battery) power generation system - Case study Kenya</t>
  </si>
  <si>
    <t>To assess the techno-economic viability of using a locally produced biogas engine versus a diesel engine as backup in a decentralized PV/wind/battery hybrid power system for a rural Kenyan village, and to compare these options with a diesel-only system and grid extension.</t>
  </si>
  <si>
    <t>The hybrid system with biogas backup achieves the lowest LCOE ($0.25/kWh), about 20% cheaper than diesel backup ($0.31/kWh), while saving 17 tons of CO2 per year.</t>
  </si>
  <si>
    <t>KTH Royal Institute of Technology, Sweden; Instituto Superior Tecnico, Universidade de Lisboa, Portugal</t>
  </si>
  <si>
    <t>SE, PT</t>
  </si>
  <si>
    <t>https://doi.org/10.1016/j.energy.2015.07.008</t>
  </si>
  <si>
    <t>G Bekele and G Tadesse</t>
  </si>
  <si>
    <t>Feasibility study of small Hydro/PV/Wind hybrid system for off-grid rural electrification in Ethiopia</t>
  </si>
  <si>
    <t>To assess the feasibility of a small Hydro/PV/Wind hybrid off-grid electric supply system for the remote Dejen district villages in Ethiopia using HOMER optimization. To determine the least-cost combination of hydro, wind, solar, diesel, and battery components at the Taba (B) site.</t>
  </si>
  <si>
    <t>The Hydro/Diesel/Battery system is the most cost-effective configuration with a 90% renewable fraction and 4% capacity shortage, achieving a levelized cost of energy as low as $0.101/kWh.</t>
  </si>
  <si>
    <t>https://doi.org/10.1016/j.apenergy.2011.11.059</t>
  </si>
  <si>
    <t>M Kebede and G Beyene</t>
  </si>
  <si>
    <t>Feasibility Study of PV-Wind-Fuel Cell Hybrid Power System for Electrification of a Rural Village in Ethiopia</t>
  </si>
  <si>
    <t>To assess the techno-economic feasibility of a PV-wind-fuel cell hybrid power system for electrifying the rural village of Nifasso in Ethiopia using HOMER.</t>
  </si>
  <si>
    <t>The optimal hybrid PV-wind-fuel cell system achieved a levelized COE of $0.313/kWh with 100% renewable fraction, outperforming previously studied PV-wind-Genset setups.</t>
  </si>
  <si>
    <t>Debre Berhan University, Addis Ababa University (AAiT)</t>
  </si>
  <si>
    <t>https://doi.org/10.1155/2018/4015354</t>
  </si>
  <si>
    <t>hailumikias@yahoo.com</t>
  </si>
  <si>
    <t>C Ezekwem and S Muthusamy</t>
  </si>
  <si>
    <t>Feasibility study of integrating the renewable energy system for increased electricity access: A case study of Choba community in Nigeria</t>
  </si>
  <si>
    <t>To assess the feasibility of integrating a grid-connected hybrid PVM/wind turbine renewable energy system to improve electricity access in the Choba community of Rivers State, Nigeria, using HOMER software.</t>
  </si>
  <si>
    <t>The optimal grid-connected hybrid PVM/wind turbine configuration achieves an NPC of $20.8 Million and LCOE of $0.0117/kWh, reducing energy cost by about 87% compared to the current Band D tariff.</t>
  </si>
  <si>
    <t>University of Port Harcourt, Nigeria; Kongu Engineering College, Tamil Nadu, India</t>
  </si>
  <si>
    <t>NG, IN</t>
  </si>
  <si>
    <t>https://doi.org/10.1016/j.sciaf.2023.e01781</t>
  </si>
  <si>
    <t>chidozie.ezekwem@uniport.edu.ng</t>
  </si>
  <si>
    <t>S Kheder-Haddouche et al.</t>
  </si>
  <si>
    <t>Feasibility Study of a Wind-Diesel Hybrid System in a Remote Site on Southern of Algeria</t>
  </si>
  <si>
    <t>To find the best combination of wind/diesel/battery hybrid renewable energy system for a remote off-grid community in the Timimoun region of Algeria. To evaluate techno-economic and emissions performance across different wind turbine configurations using HOMER.</t>
  </si>
  <si>
    <t>The wind/diesel/battery configuration with three 2.6 kW WES5 Tulipo turbines achieves the lowest cost of energy (0.569 $/kWh) and highest renewable fraction (86%), cutting CO2, CO and SO2 emissions by over 70% compared to a diesel-only system.</t>
  </si>
  <si>
    <t>Centre de Développement des Energies Renouvelables (CDER), Algiers, Algeria</t>
  </si>
  <si>
    <t>https://doi.org/10.54966/jreen.v1i1.1260</t>
  </si>
  <si>
    <t>s.kheder@cder.dz</t>
  </si>
  <si>
    <t>L Nzirorera and JP Shumbusho</t>
  </si>
  <si>
    <t>Feasibility study of Gisuma micro-hydropower plant (Rwanda)</t>
  </si>
  <si>
    <t>To assess the technical and financial feasibility of a 451 kW off-grid micro-hydropower plant on the Gisuma River in Gisagara District, Rwanda, for rural electrification.</t>
  </si>
  <si>
    <t>The Gisuma micro-hydropower project has a positive NPV of 545,940 CAD and a payback period of 10.1 years over a 35-year project life, confirming its financial feasibility.</t>
  </si>
  <si>
    <t>University of Gävle</t>
  </si>
  <si>
    <t>https://hig.diva-portal.org/smash/record.jsf?pid=diva2%3A792182&amp;dswid=-8555</t>
  </si>
  <si>
    <t>K Kusakana and H Vermaak</t>
  </si>
  <si>
    <t>Feasibility Study of Hydrokinetic Power for Energy Access in Rural South Africa</t>
  </si>
  <si>
    <t>To assess the feasibility of hydrokinetic power to supply electricity to rural and isolated loads in South Africa, comparing it against PV, diesel generator, and grid extension options.</t>
  </si>
  <si>
    <t>The hydrokinetic system had the lowest total net present cost ($16,713) and cost of energy ($0.387/kWh), making it the best supply option compared to PV and diesel generator.</t>
  </si>
  <si>
    <t>https://doi.org/10.2316/P.2012.768-071</t>
  </si>
  <si>
    <t>S Barakat et al.</t>
  </si>
  <si>
    <t>Feasibility Study of Grid Connected PV-Biomass Integrated Energy System in Egypt</t>
  </si>
  <si>
    <t>To design an optimal grid-connected PV-biomass integrated renewable energy system to meet the electricity demand of Monshaet Taher village in Egypt at lowest cost with reduced emissions.</t>
  </si>
  <si>
    <t>A grid-connected PV-biomass hybrid system with a biomass generator as the dominant source achieves a levelized cost of energy of $0.02/kWh and significantly lower emissions than grid-only supply.</t>
  </si>
  <si>
    <t>Beni-Suef University, Al-Baha University, Fayoum University</t>
  </si>
  <si>
    <t>EG,SA</t>
  </si>
  <si>
    <t>https://doi.org/10.1515/ijeeps-2016-0056</t>
  </si>
  <si>
    <t>Mohamed_227@hotmail.com</t>
  </si>
  <si>
    <t>R Naji El idrissi et al.</t>
  </si>
  <si>
    <t>Feasibility study of Grid connected Photovoltaic system for electricity generation with peak demand deficit</t>
  </si>
  <si>
    <t>To study the feasibility and viability of a grid-connected solar PV system for three consumer types in Rabat, Morocco, using a demand-side management strategy combined with HOMER simulation.</t>
  </si>
  <si>
    <t>PV generation covers 69.6-70.6% of daily electricity demand across residential, commercial and industrial areas while DSM reduces peak loads by 24-33%.</t>
  </si>
  <si>
    <t>Engineering for Smart and Sustainable Systems Research Center, Mohammadia School of Engineers, Mohammed V University, Rabat, Morocco</t>
  </si>
  <si>
    <t>https://doi.org/10.1109/ICDS47004.2019.8942358</t>
  </si>
  <si>
    <t>rajaanaji@research.emi.ac.ma</t>
  </si>
  <si>
    <t>S Bentouba and M Bourouis</t>
  </si>
  <si>
    <t>Feasibility study of a wind–photovoltaic hybrid power generation system for a remote area in the extreme south of Algeria</t>
  </si>
  <si>
    <t>To evaluate the technical and economic feasibility of a hybrid wind-PV-diesel power generation system to supply electricity to the remote off-grid town of Timiaouine in southern Algeria.</t>
  </si>
  <si>
    <t>A hybrid wind-PV-diesel configuration can supply 100% of Timiaouine's electricity demand at 0.176 US$/kWh with 96% renewable penetration, reducing CO2 emissions by 593.125 tons/year.</t>
  </si>
  <si>
    <t>University of Adrar, Universitat Rovira i Virgili</t>
  </si>
  <si>
    <t>DZ, ES</t>
  </si>
  <si>
    <t>https://doi.org/10.1016/j.applthermaleng.2015.12.014</t>
  </si>
  <si>
    <t>mahmoud.bourouis@urv.cat</t>
  </si>
  <si>
    <t>N.S.D. Ladu et al.</t>
  </si>
  <si>
    <t>Feasibility study of a standalone hybrid energy system to supply electricity to a rural community in South Sudan</t>
  </si>
  <si>
    <t>To assess the feasibility of standalone hybrid energy system configurations for electrifying Nyepo Payam, a rural community in South Sudan, while reducing fuel costs and emissions.</t>
  </si>
  <si>
    <t>The PV/DG/Battery configuration offers the lowest NPC and COE with a 22.94% return on investment and an 85% renewable fraction.</t>
  </si>
  <si>
    <t>Rumbek University of Science and Technology (South Sudan), Botswana International University of Science &amp; Technology (Botswana), King Fahd University of Petroleum and Minerals (Saudi Arabia), Fourah Bay College - University of Sierra Leone (Sierra Leone), Pan African University Institute of Water and Energy Sciences - PAUWES (Algeria)</t>
  </si>
  <si>
    <t>SS, BW, SA, SL, DZ</t>
  </si>
  <si>
    <t>https://doi.org/10.1016/j.sciaf.2022.e01157</t>
  </si>
  <si>
    <t>nyagongsantino19@gmail.com</t>
  </si>
  <si>
    <t>M Saad et al.</t>
  </si>
  <si>
    <t>Feasibility Study of a Small-Scale Grid-Connected PV Power Plants in Egypt; Case Study: New Valley Governorate</t>
  </si>
  <si>
    <t>To assess the technical, environmental, and economic feasibility of installing 50kW grid-connected PV power plants at five sites in the New Valley Governorate, Egypt.</t>
  </si>
  <si>
    <t>All five sites are economically feasible with positive NPV and BCR above 1, with Paris station offering the best financial performance including highest IRR (20.5%) and lowest payback period (5 years).</t>
  </si>
  <si>
    <t>Faculty of Engineering, Minia University, Minia, Egypt</t>
  </si>
  <si>
    <t>https://doi.org/10.14569/IJACSA.2021.0120673</t>
  </si>
  <si>
    <t>A Helal et al.</t>
  </si>
  <si>
    <t>Feasibility Study for Self-Sustained Wastewater Treatment Plants—Using Biogas CHP Fuel Cell, Micro-Turbine, PV and Wind Turbine Systems</t>
  </si>
  <si>
    <t>To design and economically evaluate a self-sustained renewable hybrid power system, combining biogas CHP (fuel cell and micro-turbine), PV and wind, for a small-scale rural wastewater treatment plant in Egypt. To determine the optimum system configuration and size that minimizes lifecycle cost while meeting emissions constraints.</t>
  </si>
  <si>
    <t>The best configuration couples PV and wind turbine systems to a DC bus alongside the FC-MT hybrid system, achieving the lowest net present cost of $3,682,842. Biogas-based CHP proves more economical than solar and wind energy, though battery storage remains a costly component.</t>
  </si>
  <si>
    <t>Arab Academy for Science and Technology, Alexandria, Egypt</t>
  </si>
  <si>
    <t>http://dx.doi.org/10.4236/sgre.2013.42028</t>
  </si>
  <si>
    <t>ahmed.helal@staff.aast.edu</t>
  </si>
  <si>
    <t>Tilahun Nigussie et al.</t>
  </si>
  <si>
    <t>Feasibility study for power generation using off-grid energy system from micro hydro-PV-diesel generator-battery for rural area of Ethiopia: The case of Melkey Hera village, Western Ethiopia</t>
  </si>
  <si>
    <t>To investigate the technical and economic feasibility of a micro hydro, PV, and diesel generator-battery hybrid power system for supplying electricity to Melka Hera village in western Ethiopia. To determine the optimum system configuration using HOMER software.</t>
  </si>
  <si>
    <t>The optimal hybrid system derives 79% of energy from hydropower, 20% from PV, and only 1% from diesel, achieving a cost of $0.133/kWh and a 99% renewable fraction.</t>
  </si>
  <si>
    <t>Addis Ababa University</t>
  </si>
  <si>
    <t>https://doi.org/10.3934/energy.2017.4.667</t>
  </si>
  <si>
    <t>tilahunnigussie2008@gmail.com</t>
  </si>
  <si>
    <t>G Bekele and B Palm</t>
  </si>
  <si>
    <t>Feasibility study for a standalone solar–wind-based hybrid energy system for application in Ethiopia</t>
  </si>
  <si>
    <t>To assess the feasibility and economic viability of a standalone solar-wind-diesel-battery hybrid system for a remote model community in Ethiopia. To identify least-cost system configurations and analyse sensitivity to wind speed, PV cost, and diesel price.</t>
  </si>
  <si>
    <t>The lowest-cost system is a generator-battery-converter setup with zero renewable contribution and NPC of $201,609, while a 51% renewable-fraction PV-wind-diesel-battery system raises NPC by only 19% to $239,756.</t>
  </si>
  <si>
    <t>Department of Energy Technology, KTH, Stockholm, Sweden</t>
  </si>
  <si>
    <t>https://doi.org/10.1016/j.apenergy.2009.06.006</t>
  </si>
  <si>
    <t>getachew@energy.kth.se</t>
  </si>
  <si>
    <t>A. Osalade et al.</t>
  </si>
  <si>
    <t>Feasibility Study and Techno-Economic Analysis of Solar PV-Biomass Hybrid Power System: A Case Study of Kajola Village, Nigeria</t>
  </si>
  <si>
    <t>To assess the techno-economic feasibility of an off-grid solar PV/biomass/diesel/battery hybrid power system for rural electrification of Kajola village, Nigeria.</t>
  </si>
  <si>
    <t>The optimal PV-biomass-battery configuration achieves a levelized cost of energy of $0.178/kWh with 100% renewable energy fraction and a payback period of 0.33 years.</t>
  </si>
  <si>
    <t>http://dx.doi.org/10.24018/ejenergy.2022.2.4.71</t>
  </si>
  <si>
    <t>osaladeaj gmail.com</t>
  </si>
  <si>
    <t>Ani Vincent Anayochukwu and Ani Emmanuel Onyeka</t>
  </si>
  <si>
    <t>Feasibility Study and Simulation of Optimal Power System for Off-Grid Voter Registration Centres</t>
  </si>
  <si>
    <t>To design and optimize a PV-battery energy system with energy management for powering off-grid voter registration centres in Nigeria.</t>
  </si>
  <si>
    <t>The most optimized PV-battery system for 2.3kWh/day consumption with 235W peak load consists of 0.9 kW solar PV array, 9 Hoppecke batteries and a 1kW DC/AC inverter.</t>
  </si>
  <si>
    <t>Department of Electronic Engineering, University of Nigeria, Nsukka; Department of Accountancy, University of Nigeria, Enugu campus</t>
  </si>
  <si>
    <t>https://izlik.org/JA45BC87JR</t>
  </si>
  <si>
    <t>vincent_ani@yahoo.com</t>
  </si>
  <si>
    <t>M.F. Elmorshedy et al.</t>
  </si>
  <si>
    <t>Feasibility study and performance analysis of microgrid with 100% hybrid renewables for a real agricultural irrigation application</t>
  </si>
  <si>
    <t>To perform a techno-economic simulation and sizing optimization of a proposed autonomous microgrid with 100% hybrid renewable (PV/WT/BAT/CONV) for a real agricultural irrigation area in Egypt, comparing it to four alternative power generation configurations.</t>
  </si>
  <si>
    <t>The optimal PV/WT/battery/converter hybrid microgrid achieves the lowest NPC ($194,017) and COE ($0.119/kWh) with negligible unmet load (0.098%) and 61.7% surplus energy, outperforming standalone PV, WT/BAT, and diesel alternatives.</t>
  </si>
  <si>
    <t>Tanta University, Prince Sultan University, Taif University, Kafrelsheikh University, Damanhour University</t>
  </si>
  <si>
    <t>https://doi.org/10.1016/j.seta.2022.102746</t>
  </si>
  <si>
    <t>mahmoud.elmorshedy@f-eng.tanta.edu.eg</t>
  </si>
  <si>
    <t>D. Saheb-Koussa et al.</t>
  </si>
  <si>
    <t>Feasibility Study and Optimization of an Hybrid System (Eolian- Photovoltaic - Diesel) with Provision of Electric Energy Completely Independent</t>
  </si>
  <si>
    <t>To perform a feasibility study and optimization of a stand-alone hybrid wind-photovoltaic-diesel system for a rural site in Adrar, Algeria using HOMER. To determine the levelized cost of electricity and environmental benefits compared to a diesel-only system.</t>
  </si>
  <si>
    <t>The optimal hybrid PV/wind/diesel/battery system costs $1.417/kWh compared to $0.47/kWh for diesel-only, but reduces CO2 emissions nearly fourfold from 16086 kg/year to 599 kg/year.</t>
  </si>
  <si>
    <t>Centre de développement des énergies renouvelables, Algiers, Algeria</t>
  </si>
  <si>
    <t>https://doi.org/10.4314/jfas.v2i1.8</t>
  </si>
  <si>
    <t>A EL Zerk et al.</t>
  </si>
  <si>
    <t>Feasibility study and optimization of a standalone hybrid system for remote area: A case study of High Atlas mountains in Morocco</t>
  </si>
  <si>
    <t>To assess the technical and economic feasibility of a standalone PV-wind-battery hybrid system for a remote village in the High Atlas mountains of Morocco using HOMER simulation.</t>
  </si>
  <si>
    <t>The optimal PV-wind-battery configuration achieves a cost of energy of 0.582 €/kWh, about seven times lower than a diesel-generator-based mini-grid costing 3.98 €/kWh.</t>
  </si>
  <si>
    <t>Mohammadia School of Engineers, Mohammed V University, Rabat, Morocco; Cadi Ayyad University, Marrakech, Morocco</t>
  </si>
  <si>
    <t>https://doi.org/10.1109/CIST.2018.8596413</t>
  </si>
  <si>
    <t>Abdallahelzerk@research.emi.ac.ma</t>
  </si>
  <si>
    <t>F Baghdadi et al.</t>
  </si>
  <si>
    <t>Feasibility study and energy conversion analysis of stand-alone hybrid renewable energy system</t>
  </si>
  <si>
    <t>To assess the feasibility and performance of a hybrid PV-Wind-Diesel-Battery stand-alone system for a remote site in Adrar, southern Algeria, and to develop an energy management model to maximize renewable use and minimize fossil fuel consumption.</t>
  </si>
  <si>
    <t>The optimized hybrid system supplies about 70% of demand from renewables, with wind providing 43% and PV 26% of total electricity, saving about 70% of fossil fuel compared to diesel-only generation.</t>
  </si>
  <si>
    <t>University of Mouloud Mammeri, Tiziouzou; University M'Hamed Bougara, Boumerdès; Development Center of Renewable Energies, Bouzareha</t>
  </si>
  <si>
    <t>https://doi.org/10.1016/j.enconman.2015.07.051</t>
  </si>
  <si>
    <t>fazi2020@yahoo.fr</t>
  </si>
  <si>
    <t>T Nacer et al.</t>
  </si>
  <si>
    <t>Feasibility study and electric power flow of grid connected photovoltaic dairy farm in Mitidja (Algeria)</t>
  </si>
  <si>
    <t>To assess the feasibility of a grid-connected photovoltaic system for a dairy farm in Mitidja, Algeria, using HOMER optimization based on real farm load data.</t>
  </si>
  <si>
    <t>The optimal 5.98 kWp grid-connected PV system achieves a levelized cost of 9.7 c$/kWh with 5.75 tons of CO2 savings annually, while a larger 23 kWp system maximizes GHG mitigation to 554 tons over the project lifetime.</t>
  </si>
  <si>
    <t>Saad Dahlab University of Blida 1, Algeria; Renewable Energy Development Center (CDER), Algeria</t>
  </si>
  <si>
    <t>https://doi.org/10.1016/j.egypro.2014.06.071</t>
  </si>
  <si>
    <t>J.O. Oladigbolu et al.</t>
  </si>
  <si>
    <t>Feasibility Study and Comparative Analysis of Hybrid Renewable Power System for off-Grid Rural Electrification in a Typical Remote Village Located in Nigeria</t>
  </si>
  <si>
    <t>To assess the techno-economic and environmental feasibility of an optimal hybrid micro-hydro-photovoltaic-diesel-battery-wind power system for off-grid rural electrification in a remote Nigerian village. To compare this system against alternative configurations including diesel-only, PV/diesel/battery, PV/wind/diesel/battery, and hydro/wind/diesel/battery systems.</t>
  </si>
  <si>
    <t>The optimal hydro/PV/wind/diesel/battery system achieved a net present cost of $1.01m and cost of energy of $0.106/kWh with a renewable fraction of 77.4% and the lowest emissions among all configurations at 228,945 kg/year.</t>
  </si>
  <si>
    <t>Department of Electrical and Computer Engineering, King Abdulaziz University, Jeddah, Saudi Arabia</t>
  </si>
  <si>
    <t>https://doi.org/10.1109/ACCESS.2020.3024676</t>
  </si>
  <si>
    <t>C A Amlabu et al.</t>
  </si>
  <si>
    <t>Feasibility Optimization and Simulations of Hybrid Renewable Energy for Household Electrification in Nigeria</t>
  </si>
  <si>
    <t>To assess the techno-economic feasibility of four hybrid renewable energy system configurations for electrifying a rural community in Nigeria.</t>
  </si>
  <si>
    <t>The PV/battery/converter configuration is the most cost-effective, with NPC of $11,502 and COE of $0.216/kWh at 100% renewable fraction.</t>
  </si>
  <si>
    <t>Department of Electrical/Electronic Engineering Technology, Federal Polytechnic Nasarawa, Nasarawa State, Nigeria</t>
  </si>
  <si>
    <t>https://doi.org/10.62154/ajesre.2025.019.01021</t>
  </si>
  <si>
    <t>F Kumih and M Issahaku</t>
  </si>
  <si>
    <t>Feasibility of Rice Husk for Electricity Generation: A Case Study at Avnash Rice Mill</t>
  </si>
  <si>
    <t>To perform a techno-economic analysis of rice husk biomass for electricity generation at a rice mill in northern Ghana using HOMER simulation.</t>
  </si>
  <si>
    <t>A 1250 kW biomass generator system is the optimal solution with a COE of US$0.0703/kWh, far cheaper than the diesel generator base case at US$0.290/kWh.</t>
  </si>
  <si>
    <t>University for Development Studies, Tamale, Ghana</t>
  </si>
  <si>
    <t>https://doi.org/10.47740/609.UDSIJD6i</t>
  </si>
  <si>
    <t>kumihfelix1996@gmail.com</t>
  </si>
  <si>
    <t>Ö Merev</t>
  </si>
  <si>
    <t>Feasibility of PV-Based Islanded Microgrids for Affordable Electricity in Sub-Saharan Africa</t>
  </si>
  <si>
    <t>To assess the feasibility of a PV-based islanded microgrid in Burkina Faso as a means of providing affordable electricity to rural populations in Sub-Saharan Africa.</t>
  </si>
  <si>
    <t>A PV-only islanded microgrid with an optimized community load profile achieves a lowest cost of electricity of $0.136/kWh, well below Burkina Faso's average tariff of $0.240/kWh.</t>
  </si>
  <si>
    <t>Department of Electrical Engineering, İstanbul Technical University, Institute of Science Eng. &amp; Tech, İstanbul, Turkey</t>
  </si>
  <si>
    <t>https://doi.org/10.5152/tepes.2021.21020</t>
  </si>
  <si>
    <t>merev15@itu.edu.tr</t>
  </si>
  <si>
    <t>S.H. Badi et al.</t>
  </si>
  <si>
    <t>Feasibility of pumped hydro energy storage in arid climate using GIS and AHP: Libya as a case study</t>
  </si>
  <si>
    <t>To develop and apply an integrated GIS-AHP and MATLAB hydrological-hydraulic simulation framework for identifying and evaluating feasible Type 2 pumped hydro energy storage sites in Libya's arid climate. To quantify storage capacity, efficiency and levelized cost of storage under severe water scarcity constraints.</t>
  </si>
  <si>
    <t>Three sites (Ghan, Mejenean, Zaret) provide a combined 2.19 TWh storage capacity across 190 km2 of suitable terrain with 74-77% round-trip efficiency and competitive LCOS of $48.95-$62.11/MWh, demonstrating PHES viability under severe arid water constraints.</t>
  </si>
  <si>
    <t>Misurata University, Benghazi University</t>
  </si>
  <si>
    <t>https://doi.org/10.1016/j.esd.2026.101989</t>
  </si>
  <si>
    <t>m.1801001@eng.misuratau.edu.ly</t>
  </si>
  <si>
    <t>E.M. Nfah and J.M. Ngundam</t>
  </si>
  <si>
    <t>Feasibility of pico-hydro and photovoltaic hybrid power systems for remote villages in Cameroon</t>
  </si>
  <si>
    <t>To simulate pico-hydro and photovoltaic hybrid systems incorporating a biogas generator for the electrification of remote villages in Cameroon.</t>
  </si>
  <si>
    <t>A 5 kW pico-hydro/biogas/battery system produces electricity at 0.352 €/kWh with a breakeven grid distance of 12.9 km, while a 3 kWp PV/biogas/battery system costs 0.396 €/kWh with a breakeven distance of 15.2 km.</t>
  </si>
  <si>
    <t>University of Dschang, Cameroon; University of Yaounde I, Cameroon</t>
  </si>
  <si>
    <t>https://doi.org/10.1016/j.renene.2008.10.019</t>
  </si>
  <si>
    <t>em_nfah@yahoo.fr</t>
  </si>
  <si>
    <t>B.A.A. Yousef et al.</t>
  </si>
  <si>
    <t>Feasibility of integrated photovoltaic and mechanical storage systems for irrigation purposes in remote areas: Optimization, energy management, and multicriteria decision-making</t>
  </si>
  <si>
    <t>To assess the techno-economic and environmental feasibility of a hybrid PV, diesel generator, battery and flywheel storage system for irrigation pumping in a remote farm in Sudan, using HOMER simulation combined with multi-criteria decision-making to select the optimal configuration.</t>
  </si>
  <si>
    <t>Alternative A8, with a 750 kW diesel generator and combined load-following/cycle-charging management, is ranked best overall by TOPSIS, WASPAS and WSM/WPM methods, balancing cost and emissions better than the lowest-COE (A9) or lowest-emission (A4) options.</t>
  </si>
  <si>
    <t>University of Sharjah (UAE), Bahri University (Sudan), Prince Sattam bin Abdulaziz University (Saudi Arabia)</t>
  </si>
  <si>
    <t>AE, SD, SA</t>
  </si>
  <si>
    <t>https://doi.org/10.1016/j.csite.2022.102363</t>
  </si>
  <si>
    <t>byousef@sharjah.ac.ae</t>
  </si>
  <si>
    <t>N. M. Khattab et al.</t>
  </si>
  <si>
    <t>Feasibility of Hybrid Renewable Energy Water Pumping System for a Small Farm in Egypt</t>
  </si>
  <si>
    <t>To investigate the feasibility of small, decentralized hybrid PV/WT water pumping systems for irrigation by comparing different renewable and diesel configurations using economic optimization software.</t>
  </si>
  <si>
    <t>PV-only system has the lowest cost of energy (0.614 $/kWh) but higher capacity shortage, while adding diesel reduces shortage to near zero at higher cost.</t>
  </si>
  <si>
    <t>National Research Centre, Egypt</t>
  </si>
  <si>
    <t>https://www.researchgate.net/publication/309049396_Feasibility_of_hybrid_renewable_energy_water_pumping_system_for_a_small_farm_in_Egypt</t>
  </si>
  <si>
    <t>H. El-houari et al.</t>
  </si>
  <si>
    <t>Feasibility evaluation of a hybrid renewable power generation system for sustainable electricity supply in a Moroccan remote site</t>
  </si>
  <si>
    <t>To assess the technical and economic feasibility of various standalone hybrid renewable energy system configurations combining PV, wind and biomass to supply electricity to a remote Moroccan village. To identify the optimum configuration minimizing net present cost while meeting the local electric load.</t>
  </si>
  <si>
    <t>The optimal PV-Wind-Biomass-Battery configuration achieves the lowest cost of energy at 0.2 $/kWh and avoids 26.48 tons of CO2 annually compared to grid extension, and 28.8 tons compared to diesel generation.</t>
  </si>
  <si>
    <t>Ecole Superieure de Technologie de Fes (U.S.M.B.A), Ecole Normale Superieure de Fes (U.S.M.B.A), King Fahd University of Petroleum and Minerals, BITAM Konya NEU University, Universite de Pau et des Pays de L'Adour</t>
  </si>
  <si>
    <t>MA, SA, TR, FR</t>
  </si>
  <si>
    <t>https://doi.org/10.1016/j.jclepro.2020.123534</t>
  </si>
  <si>
    <t>haythamelhouari1@gmail.com</t>
  </si>
  <si>
    <t>Feasibility design, comparative evaluation, and energy consumption prediction of standalone hybrid energy system for rural electrification in Ghana using machine learning models</t>
  </si>
  <si>
    <t>To design and comparatively evaluate standalone hybrid energy system configurations (solar PV, diesel generator, battery storage) for rural electrification of Dupare village in Ghana, integrating machine learning-based energy consumption prediction into HOMER simulations, and to compare the optimal system against grid extension.</t>
  </si>
  <si>
    <t>The optimal hybrid system (112 kW SPV, 80 kW DG, 342 kWh battery storage, 54 kW converter) achieved the lowest LCOE of $0.0263/kWh and NPC of $244,937 with a 91.5% renewable fraction, and is more cost-effective than grid extension beyond a 7.5 km breakeven distance.</t>
  </si>
  <si>
    <t>Pan African University Institute of Water and Energy Sciences (Algeria), Bolgatanga Technical University (Ghana), Botswana International University of Science and Technology, Saveetha Institute of Medical and Technical Sciences (India), King Khalid University (Saudi Arabia), Periyar Maniammai Institute of Science and Technology (India), Bui Power Authority (Ghana), Rumbek University of Science and Technology (South Sudan)</t>
  </si>
  <si>
    <t>DZ, GH, BW, IN, SA, SS</t>
  </si>
  <si>
    <t>https://doi.org/10.1016/j.rineng.2025.104269</t>
  </si>
  <si>
    <t>A. Boutaghane et al.</t>
  </si>
  <si>
    <t>Feasibility and Sensitivity Analysis of an Off-Grid PV/Wind Hybrid Energy System Integrated with Green Hydrogen Production: A Case Study of Algeria</t>
  </si>
  <si>
    <t>To assess the techno-economic feasibility of off-grid PV/wind hybrid systems integrated with hydrogen production and a water-extraction subsystem across five representative Algerian regions, including a sensitivity analysis on renewable resources and capital costs.</t>
  </si>
  <si>
    <t>LCOE ranged from 0.514 to 0.868 $/kWh, LCOH from 8.31 to 12.4 $/kg, and NPC from 10.28 M$ to 17.7 M$ across the five regions, with strong sensitivity to solar, wind, and capital cost variations.</t>
  </si>
  <si>
    <t>LEREESI Laboratory, HNS-RE2SD, Algeria; Université Marie et Louis Pasteur, UTBM, France</t>
  </si>
  <si>
    <t>DZ, FR</t>
  </si>
  <si>
    <t>https://doi.org/10.3390/hydrogen6040103</t>
  </si>
  <si>
    <t>nadhir.lebaal@utbm.fr</t>
  </si>
  <si>
    <t>EO Nnaemeka et al.</t>
  </si>
  <si>
    <t>SolarGIS-pvPlanner</t>
  </si>
  <si>
    <t>Feasibility and Performance Analysis of Solar Energy Integration into National Grid for Improved Power Supply, Using Umuezerokam Community, Nigeria as a Case Study</t>
  </si>
  <si>
    <t>To assess the technical feasibility and performance of integrating a 750 kW grid-tied solar PV system into Nigeria's national grid at Umuezerokam community using SolarGIS-pvPlanner simulation.</t>
  </si>
  <si>
    <t>The 750 kW PV system can generate about 1.019 GWh annually, meeting the needs of over 300 households and improving daily electricity supply from 5-6 hours to about 11 hours.</t>
  </si>
  <si>
    <t>Department of Mechanical Engineering, Nnamdi Azikiwe University, Awka, Nigeria</t>
  </si>
  <si>
    <t>https://doi.org/10.11648/j.sjee.20251302.12</t>
  </si>
  <si>
    <t>on.ezenwa@unizik.edu.ng</t>
  </si>
  <si>
    <t>I Elsayed et al.</t>
  </si>
  <si>
    <t>Feasibility and optimal sizing analysis of hybrid PV/Wind powered seawater desalination system: A case study of four ports, Egypt</t>
  </si>
  <si>
    <t>To assess the feasibility and optimal sizing of hybrid PV/Wind powered seawater desalination systems at four Egyptian coastal ports using HOMER and a fuzzy-AHP multi-criteria decision framework.</t>
  </si>
  <si>
    <t>The hybrid PV/Wind/PH245 storage system (Case 3) is the most cost-effective configuration, with lowest NPC ($9,910,202), COE ($0.0873/kWh) and payback period (1.1 years) at Suez, and 100% renewable fraction.</t>
  </si>
  <si>
    <t>Al-Azhar University, Cairo, Egypt</t>
  </si>
  <si>
    <t>https://doi.org/10.1016/j.heliyon.2024.e40313</t>
  </si>
  <si>
    <t>Ibrahim.elsayed@suezcanal.gov.eg</t>
  </si>
  <si>
    <t>N Kefif et al.</t>
  </si>
  <si>
    <t>Feasibility and optimal operation of micro energy hybrid system (hydro/wind) in the rural valley region</t>
  </si>
  <si>
    <t>To determine the optimum design size for a hydro-wind hybrid energy system meeting electric load demand at three locations in the Yesser valley, Algeria, under varying water flow and wind speeds.</t>
  </si>
  <si>
    <t>The hydro/wind hybrid system meets the required load in all three valley locations, with cost decreasing as wind speed and water flow rate increase; the most cost-effective case (25.3 m3/s flow) costs 61,330.46 USD.</t>
  </si>
  <si>
    <t>University of Boumerdes (Algeria), Wuhan University of Technology (China), Urmia University (Iran), University of Sharjah (UAE), Sapienza University of Rome (Italy)</t>
  </si>
  <si>
    <t>DZ, CN, IR, AE, IT</t>
  </si>
  <si>
    <t>https://doi.org/10.1093/ijlct/ctab081</t>
  </si>
  <si>
    <t>m.hashemian@urmia.ac.ir</t>
  </si>
  <si>
    <t>W.Nguz Mbav et al.</t>
  </si>
  <si>
    <t>Feasibility and Cost Optimization Study of Landfill Gas to Energy Projects Based on a Western Cape Landfill Site in South Africa</t>
  </si>
  <si>
    <t>To assess the technical, economic, and environmental feasibility of a landfill gas to energy system using microturbine technology at the Bellville South landfill site via HOMER-based cost optimization.</t>
  </si>
  <si>
    <t>The stand-alone LFGTE microturbine system is technically and economically viable, showing a reasonable Net Present Cost and lower O&amp;M costs but a higher Cost of Energy.</t>
  </si>
  <si>
    <t>University of Cape Town, South Africa</t>
  </si>
  <si>
    <t>https://doi.org/10.1109/upec.2012.6398679</t>
  </si>
  <si>
    <t>jwilfriednguz@hotmail.fr</t>
  </si>
  <si>
    <t>A A Felix et al.</t>
  </si>
  <si>
    <t>Feasibility and Economic Assessment of a Hybrid Energy System for Bakori Area, Katsina in Nigeria</t>
  </si>
  <si>
    <t>To carry out a feasibility and economic assessment of a hybrid solar-wind-battery energy system for Bakori LGA in Katsina, Nigeria. To identify the least-cost configuration meeting residential and community electricity demand.</t>
  </si>
  <si>
    <t>The PV/Wind/Battery hybrid system is the most viable configuration with a Net Present Cost of ₦3.62M and annual generation of 1,423,132 kWh, outperforming other configurations in cost and output.</t>
  </si>
  <si>
    <t>Covenant University, Ota, Nigeria; Ekiti State University, Nigeria</t>
  </si>
  <si>
    <t>https://doi.org/10.32479/ijeep.14155</t>
  </si>
  <si>
    <t>elizabeth.amuta@covenantuniversity.edu.ng</t>
  </si>
  <si>
    <t>Y Kassem et al.</t>
  </si>
  <si>
    <t>Feasibility Analysis of the Wind Energy Potential in Libya using the RETScreen Expert</t>
  </si>
  <si>
    <t>To assess the wind energy potential of 22 locations in Libya and evaluate the techno-economic feasibility of 100 MW and 10 MW wind farms using RETScreen Expert.</t>
  </si>
  <si>
    <t>Darnah is the most promising site with the highest wind speed and WPD, and the EWT-DW 52 500 kW turbine proves economically viable with positive NPV and payback periods under 7 years across all locations.</t>
  </si>
  <si>
    <t>Near East University, Cyprus; High and Intermediate Institute of Agricultural Technology, Libya</t>
  </si>
  <si>
    <t>CY, LY</t>
  </si>
  <si>
    <t>https://doi.org/10.48084/etasr.6007</t>
  </si>
  <si>
    <t>yousseuf.kassem@neu.edu.tr</t>
  </si>
  <si>
    <t>F Odoi-Yorke et al.</t>
  </si>
  <si>
    <t>Feasibility analysis of solar PV/biogas hybrid energy system for rural electrification in Ghana</t>
  </si>
  <si>
    <t>To assess the techno-economic viability of hybridising solar PV and biogas to provide reliable and cost-effective electricity for a remote community in Ghana, comparing it against PV/diesel/battery and diesel-only systems.</t>
  </si>
  <si>
    <t>The optimal PV/biogas/battery system achieves an LCOE of 0.265 $/kWh, cheaper than PV/diesel/battery and diesel-only systems, and reduces CO2 emissions by 99.8% and 99.2% respectively.</t>
  </si>
  <si>
    <t>Cape Coast Technical University, Department of Renewable Energy Technology, Centre for Renewable Energy, Department of Mechanical Engineering</t>
  </si>
  <si>
    <t>https://doi.org/10.1080/23311916.2022.2034376</t>
  </si>
  <si>
    <t>fodoi-yorke@cctu.edu.gh</t>
  </si>
  <si>
    <t>Albert K. Awopone</t>
  </si>
  <si>
    <t>Feasibility analysis of off-grid hybrid energy system for rural electrification in Northern Ghana</t>
  </si>
  <si>
    <t>To assess the technical and economic feasibility of an off-grid PV/diesel/battery hybrid energy system for rural electrification in a community in northern Ghana using HOMER simulation.</t>
  </si>
  <si>
    <t>The PV/diesel/battery hybrid system (Case I) is the most cost-effective option with a COE of 0.399 $/kWh and NPC of $296,552, though grants and capital subsidies are needed to make the payback period attractive to investors.</t>
  </si>
  <si>
    <t>Akenten Appiah-Menka University of Skills Training and Entrepreneurial Development (AAMUSTED), Ghana</t>
  </si>
  <si>
    <t>https://doi.org/10.1080/23311916.2021.1981523</t>
  </si>
  <si>
    <t>aawopone@uew.edu.gh</t>
  </si>
  <si>
    <t>F.A.F.J. Dima et al.</t>
  </si>
  <si>
    <t>Feasibility Analysis of Biogas Production by Using GIS and Multicriteria Decision Aid Methods in the Central African Republic</t>
  </si>
  <si>
    <t>To identify the most suitable site for a large-scale biogas plant in Bangui using GIS and MCDA (ELECTRE TRI) methods, and to estimate its electricity production, waste treatment, and CO2 reduction potential.</t>
  </si>
  <si>
    <t>A 3.5 km2 site (Sakai I) was identified as most suitable for a large-scale biogas plant, capable of treating 20% of organic waste, covering 60% of the city's electricity demand, and reducing 946,200 kg CO2 equivalent annually.</t>
  </si>
  <si>
    <t>University of Science and Technology Beijing, Nanjing Academy of Resources and Ecology Sciences</t>
  </si>
  <si>
    <t>https://doi.org/10.3390/su142013418</t>
  </si>
  <si>
    <t>dima.francis@xs.ustb.edu.cn</t>
  </si>
  <si>
    <t>D E Babatunde et al.</t>
  </si>
  <si>
    <t>Feasibility analysis of an off-grid photovoltaic-battery energy system for a farm facility</t>
  </si>
  <si>
    <t>To evaluate the techno-economic and environmental feasibility of replacing diesel generators with a PV-battery energy system for a livestock farmhouse in Nigeria.</t>
  </si>
  <si>
    <t>A standalone PV/battery system achieves 48% savings in total net present cost and cost of energy over a diesel-only system, with zero emissions.</t>
  </si>
  <si>
    <t>Covenant University, Nigeria; University of Lagos, Nigeria; Oaks and Pearl Engineering Partners, Nigeria; AB-OLUS and Associates, Nigeria</t>
  </si>
  <si>
    <t>https://doi.org/10.11591/ijece.v10i3.pp2874-2883</t>
  </si>
  <si>
    <t>damilola.babatunde@covenantuniversity.edu.ng</t>
  </si>
  <si>
    <t>Emad M. Sayed et al.</t>
  </si>
  <si>
    <t>Feasibility Analysis and Techno-Economic Study for Green Energy System Connected to Unhealthy Grid</t>
  </si>
  <si>
    <t>To size and optimize a hybrid PV/wind/battery/grid energy system for a hospital in Hurghada, Egypt affected by unreliable grid supply. To determine the most cost-effective configuration minimizing net present cost and cost of energy.</t>
  </si>
  <si>
    <t>The optimal PV/Wind/Battery/Converter/Grid system achieves a cost of energy of $0.042/kWh and NPC of $3.76M, with a 77.4% renewable energy fraction and 74% CO2 emission reduction.</t>
  </si>
  <si>
    <t>Faculty of Engineering-Fayoum University-Fayoum, Egypt, Faculty of Engineering, Beni-Suef University, Beni-Suef, Egypt</t>
  </si>
  <si>
    <t>https://doi.org/10.1109/MEPCON63025.2024.10850253</t>
  </si>
  <si>
    <t>ems13@fayoum.edu.eg</t>
  </si>
  <si>
    <t>C Sundin</t>
  </si>
  <si>
    <t>Exploring the water-energy nexus in the Omo river basin: A first step toward the development of an integrated hydrological-OSeMOSYS energy model</t>
  </si>
  <si>
    <t>To explore the possibility of developing a coupled hydrological-electricity model linking Topkapi-ETH and OSeMOSYS for the Omo River basin in Ethiopia, feeding OSeMOSYS with varying water availability data and analysing electricity production responses.</t>
  </si>
  <si>
    <t>OSeMOSYS responds to varying water availability from Topkapi-ETH in its electricity production, but the modelled reservoir volumes did not match Topkapi-ETH's hydrological behaviour, with volumes often dropping to zero.</t>
  </si>
  <si>
    <t>national and basin-level integration, disaggregation of individual hydropower plants, ability to respond to varying water availability</t>
  </si>
  <si>
    <t>mismatch in hydrological volume representation, limited Topkapi-ETH simulation period (10 years), coarse time resolution matching, incomplete coupling</t>
  </si>
  <si>
    <t>KTH Royal Institute of Technology, Stockholm; ETH Zurich, Department of Hydrology and Water Resources Management</t>
  </si>
  <si>
    <t>SE, CH</t>
  </si>
  <si>
    <t>https://www.diva-portal.org/smash/get/diva2:1120666/FULLTEXT01.pdf</t>
  </si>
  <si>
    <t>Feasibility analysis and techno-economic design of grid-isolated hybrid renewable energy system for electrification of agriculture and irrigation area: A case study in Dongola, Sudan</t>
  </si>
  <si>
    <t>To assess the techno-economic feasibility of a grid-isolated hybrid renewable energy system for electrifying an agriculture and irrigation area in Dongola, Sudan. To identify the optimal hybridization configuration among PV, wind, diesel, battery and converter options with minimum net present cost and analyze sensitivity to resource and economic uncertainties.</t>
  </si>
  <si>
    <t>The PV-WT-DG1-DG2-battery-converter hybrid system is the optimal configuration, achieving a minimum NPC of 24.16 M$ and COE of 0.387 $/kWh, with a 39.94% ROI and about 95% reduction in emissions and fuel consumption compared to the diesel-only base case.</t>
  </si>
  <si>
    <t>Huazhong University of Science and Technology (China), Kafrelsheikh University (Egypt), Tanta University (Egypt)</t>
  </si>
  <si>
    <t>https://doi.org/10.1016/j.enconman.2019.06.085</t>
  </si>
  <si>
    <t>V A Ani and B Abubakar</t>
  </si>
  <si>
    <t>Feasibility Analysis and Simulation of Integrated Renewable Energy System for Power Generation: A Hypothetical Study of Rural Health Clinic</t>
  </si>
  <si>
    <t>To assess the feasibility of a stand-alone integrated PV/wind renewable energy system to meet the electricity demand of a hypothetical rural health clinic in Borno State, Nigeria.</t>
  </si>
  <si>
    <t>The optimal integrated PV/wind system (5 kW PV, 7.5 kW wind turbine, 24 batteries) generates 16,628 kWh/year, fully covering the clinic's demand with a total NPC of $137,139.</t>
  </si>
  <si>
    <t>University of Nigeria (UNN), Nsukka; Federal Ministry of Environment, Abuja</t>
  </si>
  <si>
    <t>https://doi.org/10.1155/2015/802036</t>
  </si>
  <si>
    <t>E.S. Bayu et al.</t>
  </si>
  <si>
    <t>Feasibility Analysis and Development of Stand-Alone Hybrid Power Generation System for Remote Areas: A Case Study of Ethiopian Rural Area</t>
  </si>
  <si>
    <t>To conduct a feasibility analysis and design of a standalone solar/wind/micro-hydro hybrid power system for Maji town, Ethiopia, and compare its cost with grid extension.</t>
  </si>
  <si>
    <t>The optimal hybrid solar/wind/micro-hydro system costs $4,377,731 (NPC) at $0.81/kWh, saving $17,808,000 compared to extending the national grid.</t>
  </si>
  <si>
    <t>Hawassa University (Ethiopia), Rajasthan Rajya Vidyut Prasaran Nigam Ltd. (India), Aalborg University (Denmark)</t>
  </si>
  <si>
    <t>ET, IN, DK</t>
  </si>
  <si>
    <t>https://doi.org/10.3390/wind2010005</t>
  </si>
  <si>
    <t>opmahela@gmail.com</t>
  </si>
  <si>
    <t>M.F. Agunyo et al.</t>
  </si>
  <si>
    <t>Exploring the Feasibility of Solar Mini-Grids for Island Communities in Uganda: A Case of Koome and Damba Islands</t>
  </si>
  <si>
    <t>To assess the technical, economic, and social feasibility of installing solar-diesel hybrid mini-grid systems on Koome Main and Damba Island in Uganda.</t>
  </si>
  <si>
    <t>Solar-diesel hybrid mini-grids of 650-950 kW (Koome) and 300-470 kW (Damba) are feasible with IRR of 14-19% and PBP of 4-7 years, though a 50% subsidy is needed to make domestic and institutional electricity affordable.</t>
  </si>
  <si>
    <t>Uganda Christian University, Neu-Ulm University of Applied Sciences, Uganda Management Institute</t>
  </si>
  <si>
    <t>UG, DE</t>
  </si>
  <si>
    <t>https://doi.org/10.4236/sgre.2026.174004</t>
  </si>
  <si>
    <t>magunyo@ucu.ac.ug</t>
  </si>
  <si>
    <t>M.O. Dioha and A. Kumar</t>
  </si>
  <si>
    <t>TIMES-Nigeria (TINIG)</t>
  </si>
  <si>
    <t>Exploring the energy system impacts of Nigeria's Nationally Determined Contributions and low-carbon transition to mid-century</t>
  </si>
  <si>
    <t>To assess the energy system impacts of Nigeria's NDC mitigation strategies and explore low-carbon transition pathways to 2050 using a TIMES-based model.</t>
  </si>
  <si>
    <t>Mitigation scenarios drive profound restructuring of the Nigerian energy system favouring solar PV deployment, with the residential sector offering the largest demand reduction potential and the power sector being the key focus for CO2 mitigation.</t>
  </si>
  <si>
    <t>integrated framework for analysing resource flow from extraction to end-use, detailed technological representation, user-defined constraints, ability to run numerous scenarios, widely used internationally allowing comparability</t>
  </si>
  <si>
    <t>limited available country data, no direct feedback between model and economy, data paucity for fragmented industries</t>
  </si>
  <si>
    <t>Department of Energy and Environment, TERI School of Advanced Studies, New Delhi, India</t>
  </si>
  <si>
    <t>https://doi.org/10.1016/j.enpol.2020.111703</t>
  </si>
  <si>
    <t>atul.kumar@terisas.ac.in</t>
  </si>
  <si>
    <t>E Omorogiuwa and E Ekiyor Martin Thompson</t>
  </si>
  <si>
    <t>Exploring Technically Feasible and Economically Viable Hybrid Renewable Energy Solution for Off-Grid Electricity Supply</t>
  </si>
  <si>
    <t>To identify a technically feasible and economically viable hybrid renewable energy solution for off-grid electricity supply to the remote village of Ofubu, Nigeria, using HOMER software. To compare the optimal off-grid hybrid system with conventional grid extension.</t>
  </si>
  <si>
    <t>A PV-diesel-battery hybrid system with 30kW PV, 8kW diesel generator, and battery storage is the least-cost option at N66.06/kWh, with solar PV supplying 91.4% of electricity.</t>
  </si>
  <si>
    <t>Department of Electrical Faculty of Engineering, University of Port Harcourt, Rivers State, Nigeria</t>
  </si>
  <si>
    <t>https://doi.org/10.21307/ijanmc-2021-012</t>
  </si>
  <si>
    <t>eseosa.omorogiuwa@uniport.edu.ng</t>
  </si>
  <si>
    <t>M Dioha and A Kumar</t>
  </si>
  <si>
    <t>Exploring sustainable energy transitions in sub-Saharan Africa residential sector: The case of Nigeria</t>
  </si>
  <si>
    <t>To develop a residential energy system model (TINIRES) for Nigeria and explore sustainable energy transition scenarios based on SDG 7 targets. To assess the impacts of these scenarios on energy demand and environmental emissions.</t>
  </si>
  <si>
    <t>Realising SDG 7 drastically reduces final energy demand of the residential sector, but switching to LPG for cooking increases CO2 emissions despite reducing air pollutants. Including externality costs makes electricity and biogas the most economically viable cooking options.</t>
  </si>
  <si>
    <t>detailed representation of rural and urban households, technology-rich bottom-up modelling, replicable approach for other SSA countries</t>
  </si>
  <si>
    <t>data scarcity for Nigeria, reliance on foreign data for emission factors, no socio-economic heterogeneity within households, does not capture cultural preferences</t>
  </si>
  <si>
    <t>TERI School of Advanced Studies, New Delhi, India</t>
  </si>
  <si>
    <t>https://doi.org/10.1016/j.rser.2019.109510</t>
  </si>
  <si>
    <t>Exploring Solar and Wind Energy as a Power Generation Source for Solving the Electricity Crisis in Libya</t>
  </si>
  <si>
    <t>To assess the economic and technical feasibility of small-scale (5kW) and large-scale (50MW) grid-connected solar PV and wind systems across nine regions of Libya using NASA meteorological data and RETScreen Expert software.</t>
  </si>
  <si>
    <t>Libya has significantly greater solar than wind energy potential, with Al Kufrah best suited for large-scale PV plants and Benghazi/Darnah best for wind farms; all proposed systems show positive NPV and are economically feasible.</t>
  </si>
  <si>
    <t>Near East University, Department of Mechanical Engineering; Near East University, Department of Civil Engineering</t>
  </si>
  <si>
    <t>https://doi.org/10.3390/en13143708</t>
  </si>
  <si>
    <t>Ekaba S. O. and Ekoko U. J.</t>
  </si>
  <si>
    <t>Exploring Rural Electrification Possibilities in Southern Nigeria</t>
  </si>
  <si>
    <t>To identify the best PV-diesel hybrid system configurations for three off-grid rural communities in Delta State, Nigeria, minimizing net present cost.</t>
  </si>
  <si>
    <t>The hybrid solar-diesel system was the most reliable, achieving renewable fractions of 88-95% and cutting CO2 emissions to 6-16% of diesel-only levels across the three communities.</t>
  </si>
  <si>
    <t>Admiralty University of Nigeria, Delta State Polytechnic</t>
  </si>
  <si>
    <t>https://doi.org/10.38124/ijisrt/26feb769</t>
  </si>
  <si>
    <t>A Sahlberg et al.</t>
  </si>
  <si>
    <t>Exploring long-term electrification pathway dynamics: a case study of Ethiopia</t>
  </si>
  <si>
    <t>To explore long-term electrification pathway dynamics for Ethiopia until 2070, examining the effects of optimal versus restricted grid expansion rates and the compatibility between off-grid and grid technologies over time.</t>
  </si>
  <si>
    <t>Under unrestricted grid rollout and low generation costs, grid extension and stand-alone PV dominate least-cost electrification, but restricted grid expansion or higher generation costs make mini-grids cost-competitive and important as transitional solutions, though incompatible technology transitions can raise investment costs by up to 53%.</t>
  </si>
  <si>
    <t>open source and reproducible, long-term time horizon beyond 2030, geospatial granularity, considers technology compatibility and transitional dynamics</t>
  </si>
  <si>
    <t>only residential demand considered, excludes agriculture/social/productive sectors, myopic optimization not fully forward-looking</t>
  </si>
  <si>
    <t>KTH Royal Institute of Technology, Addis Ababa University, University College London, Nantes Université</t>
  </si>
  <si>
    <t>SE, ET, GB, FR</t>
  </si>
  <si>
    <t>8.5-20%</t>
  </si>
  <si>
    <t>https://doi.org/10.1007/s43937-023-00014-4</t>
  </si>
  <si>
    <t>R Akpahou et al.</t>
  </si>
  <si>
    <t>OSeMOSYS-Gh</t>
  </si>
  <si>
    <t>Exploring Long-Term Clean Energy Transition Pathways in Ghana Using an Open-Source Optimization Approach</t>
  </si>
  <si>
    <t>To explore long-term clean energy transition pathways for Ghana using an open-source OSeMOSYS optimization model across four scenarios to meet renewable energy and net-zero targets by 2070.</t>
  </si>
  <si>
    <t>Alternative renewable and nuclear-based scenarios (GT, REW, NZ) achieve higher clean energy shares with cost savings of USD 11-15 billion compared to the Business as Usual case by 2070, with nuclear power playing a crucial role.</t>
  </si>
  <si>
    <t>open-source, transparent, replicable, low-cost, model validation performed, sensitivity analysis conducted, stakeholder engagement, U4RIA compliance</t>
  </si>
  <si>
    <t>limited data availability, no forecasting of demographic/economic factors, diesel transport not modelled, no CLEW nexus approach, no EV consumer behavior modelling</t>
  </si>
  <si>
    <t>Loughborough University STEER Centre (UK), Kwame Nkrumah University of Science and Technology (Ghana), Energy Commission of Ghana, Universidad Industrial de Santander (Colombia), Imperial College London (UK)</t>
  </si>
  <si>
    <t>GB, GH, CO</t>
  </si>
  <si>
    <t>https://doi.org/10.3390/en18133516</t>
  </si>
  <si>
    <t>I Kougias et al.</t>
  </si>
  <si>
    <t>Exploiting existing dams for solar PV system installations</t>
  </si>
  <si>
    <t>To develop a GIS-based methodology identifying first-rate dam sites in South Africa suitable for solar PV installation on the downstream face of existing dams, and estimate their energy production potential using PVGIS.</t>
  </si>
  <si>
    <t>Ten first-rate non-powered dams in South Africa were identified with a combined potential PV capacity of about 42 MWp producing roughly 70 GWh annually, with most sites achieving over 90% of optimal production.</t>
  </si>
  <si>
    <t>European Commission Joint Research Centre (DG-JRC), Institute for Energy and Transport, Ispra, Italy</t>
  </si>
  <si>
    <t>https://doi.org/10.1002/pip.2640</t>
  </si>
  <si>
    <t>Ioannis.Kougias@ec.europa.eu</t>
  </si>
  <si>
    <t>G Mahumane and P Mulder</t>
  </si>
  <si>
    <t>MOZLEAP</t>
  </si>
  <si>
    <t>Expanding versus greening? Long-term energy and emission transitions in Mozambique</t>
  </si>
  <si>
    <t>To develop a comprehensive scenario analysis of Mozambique's long-term energy and emissions transitions and to assess the impact of sustainable energy policies on these pathways.</t>
  </si>
  <si>
    <t>Energy production expands 4-8 fold by 2030 while consumption grows only ~50%, with sustainable supply-side policies delivering far larger cumulative emission reductions than demand-side policies, and even a full coal ban would not cause domestic electricity shortages.</t>
  </si>
  <si>
    <t>comprehensive scenario analysis, rich locally collected dataset, first integrated long-run energy model for Mozambique, links energy and emissions to export destination</t>
  </si>
  <si>
    <t>demand-side policies limited to marginal 1% changes, general policy documents lack quantitative targets, uncertainty in extractive project realization</t>
  </si>
  <si>
    <t>Eduardo Mondlane University, Vrije Universiteit Amsterdam</t>
  </si>
  <si>
    <t>MZ, NL</t>
  </si>
  <si>
    <t>https://doi.org/10.1016/j.enpol.2018.10.056</t>
  </si>
  <si>
    <t>p.mulder@vu.nl</t>
  </si>
  <si>
    <t>S Ohiare</t>
  </si>
  <si>
    <t>Expanding electricity access to all in Nigeria: a spatial planning and cost analysis</t>
  </si>
  <si>
    <t>To identify the least-cost electrification technology mix (grid, mini-grid, off-grid) and estimate the investment required to achieve universal electricity access in Nigeria by 2030.</t>
  </si>
  <si>
    <t>Grid expansion is the least-cost option for 98% of currently unelectrified communities, requiring an estimated US$34.5 billion investment to connect 28.5 million households by 2030.</t>
  </si>
  <si>
    <t>Nigerian Energy Support Programme (NESP), Deutsche Gesellschaft für Internationale Zusammenarbeit GmbH (GIZ), Abuja, Nigeria</t>
  </si>
  <si>
    <t>https://doi.org/10.1186/s13705-015-0037-9</t>
  </si>
  <si>
    <t>sanusiohiare@gmail.com</t>
  </si>
  <si>
    <t>D Bukari et al.</t>
  </si>
  <si>
    <t>Ex-post design, operations and financial cost-benefit analysis of mini-grids in Ghana: What can we learn?</t>
  </si>
  <si>
    <t>To analyse two existing mini-grid systems in Ghana focusing on design accuracy, operations and financial returns adequacy, and to examine the economic competitiveness of grid extension relative to the mini-grids.</t>
  </si>
  <si>
    <t>Both mini-grids were found to be oversized due to load over-estimation and grant influence, yet still faced reliability problems from altered operating decisions, and cost of electricity was far higher than applied tariffs making financial sustainability unattainable without tariff reform.</t>
  </si>
  <si>
    <t>Kwame Nkrumah University of Science and Technology, The Brew-Hammond Energy Centre, Norwegian University of Life Sciences Ås</t>
  </si>
  <si>
    <t>GH, NO</t>
  </si>
  <si>
    <t>https://doi.org/10.1016/j.esd.2022.04.009</t>
  </si>
  <si>
    <t>S Isihak et al.</t>
  </si>
  <si>
    <t>Evolution of GIS-based rural electrification planning models and an application of OnSSET in Nigeria</t>
  </si>
  <si>
    <t>To review the evolution of GIS-based rural electrification planning tools and demonstrate the application of OnSSET to identify the least-cost electrification technology options for Kaduna State, Nigeria.</t>
  </si>
  <si>
    <t>Mini-grid solar PV is the least-cost technology for about 50% of unelectrified settlements, requiring US$505.08 million investment and 252MW additional capacity to reach universal access by 2030.</t>
  </si>
  <si>
    <t>Institute for Energy and Sustainable Development, De Montfort University, United Kingdom; Sustainability, Policy, and Innovative, Development Research (SPIDER) Solutions Nigeria, Uyo, Nigeria</t>
  </si>
  <si>
    <t>GB, NG</t>
  </si>
  <si>
    <t>https://doi.org/10.1016/j.rset.2022.100019</t>
  </si>
  <si>
    <t>N Fields et al.</t>
  </si>
  <si>
    <t>Evidence-Based Policymaking: Insights and Recommendations for the Implementation of Clean Energy Transition Pathways for Kenya's Power Sector</t>
  </si>
  <si>
    <t>To model six clean energy transition scenarios for Kenya's power sector integrating national policies (Vision 2030, LCPDP) to assess generation mixes, production and costs. To derive policy recommendations for implementing a clean energy transition.</t>
  </si>
  <si>
    <t>A 90-100% renewable power mix is achievable under all scenarios by 2030, with wind overtaking hydropower in the long term, but energy efficiency measures reduce overall system costs while full renewable systems without EE are more expensive.</t>
  </si>
  <si>
    <t>open-source and accessible, replicable model, capacity-building potential, integrates multiple national policies, transparent methodology</t>
  </si>
  <si>
    <t>single technology aggregation per power source, does not include social/economic/political factors, excludes clean cooking/transport, limited national data availability</t>
  </si>
  <si>
    <t>Loughborough University; Imperial College London</t>
  </si>
  <si>
    <t>https://doi.org/10.3390/en16237904</t>
  </si>
  <si>
    <t>n.fields@lboro.ac.uk</t>
  </si>
  <si>
    <t>T. Adefarati and G.D Obikoya</t>
  </si>
  <si>
    <t>Evaluation of Wind Resources Potential and Economic Analysis of Wind Power Generation in South Africa</t>
  </si>
  <si>
    <t>To evaluate the wind resource potential and assess the economic feasibility of wind turbine installations at ten locations in South Africa using HOMER software.</t>
  </si>
  <si>
    <t>Cape Town, with a higher average wind speed of 6.39 m/s compared to Pretoria's 4.04 m/s, is found to be the most suitable location for wind turbine installation.</t>
  </si>
  <si>
    <t>University of Pretoria, South Africa; University of Delaware, USA</t>
  </si>
  <si>
    <t>ZA, US</t>
  </si>
  <si>
    <t>https://doi.org/10.4028/www.scientific.net/JERA.44.150</t>
  </si>
  <si>
    <t>au14459109@tuks.co.za</t>
  </si>
  <si>
    <t>Sydney Mutale et al.</t>
  </si>
  <si>
    <t>Evaluation of wind energy potential in Lunga District, Luapula Province, Zambia</t>
  </si>
  <si>
    <t>To evaluate the wind energy potential in Lunga District, Zambia, using site-specific wind data collected at multiple hub heights and to assess the feasibility of two wind farm scenarios for rural electrification.</t>
  </si>
  <si>
    <t>The Vestas V117-3.45 scenario at 116.5 m hub height yielded a P50 net energy output of 30.2 GWh/year with a 29.5% capacity factor, far exceeding the smaller Vergnet turbine scenario's 525.4 MWh/year.</t>
  </si>
  <si>
    <t>School of New Energy, North China Electric Power University, China; School of Engineering, University of Zambia, Zambia</t>
  </si>
  <si>
    <t>CN, ZM</t>
  </si>
  <si>
    <t>https://doi.org/10.1177/27533735241310244</t>
  </si>
  <si>
    <t>sydney.mutale@unza.zm</t>
  </si>
  <si>
    <t>S Marih et al.</t>
  </si>
  <si>
    <t>WasP - HOMER</t>
  </si>
  <si>
    <t>Evaluation of the Wind Potential and Optimal Design of a Wind Farm in the Arzew Industrial Zone in Western Algeria</t>
  </si>
  <si>
    <t>To assess the wind potential and design an optimal 10 MW wind farm configuration in the Arzew industrial zone of northwest Algeria, comparing four wind turbine technologies for cost-effectiveness and environmental performance.</t>
  </si>
  <si>
    <t>The PowerWind 56/900 kW turbine configuration produced the highest annual energy output at the lowest cost of $0.068/kWh with the least CO2 emissions among the four technologies compared.</t>
  </si>
  <si>
    <t>Abdelhamid Ibn Badis University, Mostaganem, Algeria</t>
  </si>
  <si>
    <t>https://doi.org/10.14710/ijred.9.2.177-187</t>
  </si>
  <si>
    <t>salah.marih@gmail.com</t>
  </si>
  <si>
    <t>I Bagayogo et al.</t>
  </si>
  <si>
    <t>Evaluation of the Solar Photovoltaic Potential for Electrification of Rural Areas off the National Grid in Mali</t>
  </si>
  <si>
    <t>To evaluate the solar photovoltaic potential for electrifying rural communes of Mali not connected to the national grid, using GIS and AHP to identify suitable sites.</t>
  </si>
  <si>
    <t>409 communes were identified as suitable, with an estimated technical solar potential of 4.25285E+11 MWh, far exceeding the electricity needs of these areas.</t>
  </si>
  <si>
    <t>University of Sciences, Techniques, and Technologies of Bamako</t>
  </si>
  <si>
    <t>https://doi.org/10.4236/cweee.2025.142005</t>
  </si>
  <si>
    <t>isbag557@gmail.com</t>
  </si>
  <si>
    <t>B. González-Díaz et al.</t>
  </si>
  <si>
    <t>Evaluation of the energy transition roadmaps in islands: Cape Verde Case Study</t>
  </si>
  <si>
    <t>To evaluate optimal energy transition pathways for achieving full decarbonization of Santiago Island, Cape Verde, using EnergyPLAN across Business-as-Usual, policy-driven, and optimal scenarios.</t>
  </si>
  <si>
    <t>The policy-driven and optimal scenarios are 85% and 90% cheaper than the Business-as-Usual scenario, while the optimal scenario achieves 96% renewable penetration with minimal fossil fuel use.</t>
  </si>
  <si>
    <t>hourly resolution, quick scenario modelling, sector integration, detailed cost and emissions outputs</t>
  </si>
  <si>
    <t>dependent on input data quality, deterministic formulation, may not capture real-world complexities, requires significant financial investment for implementation</t>
  </si>
  <si>
    <t>Universidad de La Laguna (ULL)</t>
  </si>
  <si>
    <t>https://doi.org/10.24084/reepqj25-360</t>
  </si>
  <si>
    <t>bgdiaz@ull.edu.es</t>
  </si>
  <si>
    <t>M Adda et al.</t>
  </si>
  <si>
    <t>Evaluation of Electricity Excess in Hybrid Energy System</t>
  </si>
  <si>
    <t>To evaluate the technical and economic performance of a wind-PV-diesel hybrid energy system with grid connection for a military campus in Tindouf, Algeria, focusing on electricity excess.</t>
  </si>
  <si>
    <t>Renewable energy integration reaches 97.3% (82% wind, 16% PV) but produces a large electricity excess of 59.2% due to inverter sizing limitations.</t>
  </si>
  <si>
    <t>Normale Science and Technology School Oran Algeria, Military Polytechnical School Bordj-El-Bahri Algiers Algeria, Energetic Department Boumerdes University Algeria, Polytechnical School El-Harrach Algiers Algeria</t>
  </si>
  <si>
    <t>https://doi.org/10.21275/SR22617055826</t>
  </si>
  <si>
    <t>benyssaad_y@yahoo.fr</t>
  </si>
  <si>
    <t>W S Ebhota and P Y Tabakov</t>
  </si>
  <si>
    <t>Evaluation of Critical Solar PV Meteorological and Performance Parameters of a Roof-Mounted Crystalline Solar PV System in Berea, Durban, South Africa</t>
  </si>
  <si>
    <t>To assess the solar PV potential and predict the performance of an 8-kWp rooftop grid-connected mono-crystalline PV system in Musgrave, Durban, South Africa using four PV design and simulation software applications.</t>
  </si>
  <si>
    <t>The average annual energy yield of the proposed 8-kWp system is about 13.06 MWh with an average performance ratio of 79%, of which around 34% is self-consumed and 86% fed into the grid.</t>
  </si>
  <si>
    <t>Durban University of Technology, South Africa</t>
  </si>
  <si>
    <t>https://doi.org/10.24840/2183-6493_008.002_0003</t>
  </si>
  <si>
    <t>ebhotawilliams1@gmail.com</t>
  </si>
  <si>
    <t>W Bensalmi et al.</t>
  </si>
  <si>
    <t>Evaluation of Algeria's energy potential: hybrid energy system analysis and sizing with HOMER pro.</t>
  </si>
  <si>
    <t>To size and evaluate hybrid PV/wind/battery energy systems for six regions of Algeria using HOMER Pro to minimize cost and improve reliability.</t>
  </si>
  <si>
    <t>Reliance on a single energy source raises system cost; the PV/WT/battery hybrid configuration achieved the lowest COE and unmet load across all six provinces studied.</t>
  </si>
  <si>
    <t>Constantine 1 University, Laboratoire Vision Artificielle et Automatique de Systèmes (LVAAS), Paris-Est Creteil University</t>
  </si>
  <si>
    <t>https://doi.org/10.1109/ICEEAC61226.2024.10576241</t>
  </si>
  <si>
    <t>walidbensalmi1@gmail.com</t>
  </si>
  <si>
    <t>Evaluation of a bioenergy resource of agricultural residues and municipal solid wastes in Benin</t>
  </si>
  <si>
    <t>To evaluate the bioenergy potential of agricultural residues and municipal solid waste in Benin and assess the feasibility of rural electrification through gasification using the BEFS RA tool and NPV/IRR financial analysis.</t>
  </si>
  <si>
    <t>Benin has a total bioenergy potential of 142.63 PJ/year in 2021, with agricultural residues (maize, cotton, cassava) contributing 98%, and gasification plants of 10-100 kW show positive NPV and IRR for all feedstocks.</t>
  </si>
  <si>
    <t>Kwame Nkrumah University of Science and Technology (KNUST), Ghana; Norwegian University of Life Sciences (NMBU), Norway</t>
  </si>
  <si>
    <t>https://doi.org/10.3934/energy.2024008</t>
  </si>
  <si>
    <t>A Ahmed and K Gidado</t>
  </si>
  <si>
    <t>Evaluating the potential of renewable energy technologies for buildings in Nigeria</t>
  </si>
  <si>
    <t>To evaluate the potential of solar PV systems for buildings in Nigeria using TRNSYS and RETScreen simulation tools across multiple locations.</t>
  </si>
  <si>
    <t>PV systems show significant potential as standalone applications in buildings, with power output increasing from South to North due to lower cloudiness.</t>
  </si>
  <si>
    <t>University of Brighton, UK</t>
  </si>
  <si>
    <t>https://www.arcom.ac.uk/-docs/proceedings/ar2008-1175-1182_Ahmed_and_Gidado.pdf</t>
  </si>
  <si>
    <t>aa1@brighton.ac.uk</t>
  </si>
  <si>
    <t>S Afonaa-Mensah et al.</t>
  </si>
  <si>
    <t>Evaluating the impact of industrial loads on the performance of solar PV/diesel hybrid renewable energy systems for rural electrification in Ghana</t>
  </si>
  <si>
    <t>To assess the impact of agro-processing industrial loads on the performance and cost-effectiveness of a solar PV/diesel/battery hybrid renewable energy system for rural electrification in Ghana, exploring changes in load factor and solar-load correlation.</t>
  </si>
  <si>
    <t>Integrating industrial loads improved the load factor and solar-load correlation, lowering LCOE, with the pure industrial load case achieving the lowest LCOE, but all cases remained substantially more expensive than the national grid tariff even under full capital subsidy.</t>
  </si>
  <si>
    <t>Takoradi Technical University, Cape Coast Technical University, Accra Technical University</t>
  </si>
  <si>
    <t>https://doi.org/10.1016/j.ecmx.2024.100525</t>
  </si>
  <si>
    <t>flavio.odoi-yorke@cctu.edu.gh</t>
  </si>
  <si>
    <t>S Fennane et al.</t>
  </si>
  <si>
    <t>Evaluating the feasibility of a photovoltaic-wind-diesel-battery hybrid microgrid for sustainable off-grid electrification in Dakhla, Morocco</t>
  </si>
  <si>
    <t>To assess the techno-economic feasibility of a PV-wind-diesel-battery hybrid microgrid for off-grid electrification in Dakhla, Morocco, using HOMER and comparing it with GA, PSO, and SA optimization algorithms.</t>
  </si>
  <si>
    <t>The PV-wind-diesel-battery configuration is the most cost-effective solution, achieving a net present cost of $829,380, a cost of energy of $0.160/kWh, and minimal CO2 emissions of 54.9 kg/year.</t>
  </si>
  <si>
    <t>Ibn Tofail University, Kenitra, Morocco</t>
  </si>
  <si>
    <t>https://doi.org/10.11591/ijece.v15i3.pp2655-2668</t>
  </si>
  <si>
    <t>sara.fennane@uit.ac.ma</t>
  </si>
  <si>
    <t>M A H Mondal et al.</t>
  </si>
  <si>
    <t>Ethiopian energy status and demand scenarios: Prospects to improve energy efficiency and mitigate GHG emissions</t>
  </si>
  <si>
    <t>To forecast Ethiopia's sector-wise energy demand to 2030 under a reference scenario and three alternative policy scenarios (improved cookstoves, efficient lighting, universal electrification) using the LEAP model. To assess implications for GHG emissions and sustainable development indicators.</t>
  </si>
  <si>
    <t>Total energy demand is projected to rise from 1358 PJ in 2012 to about 2120 PJ in 2030, with the improved cookstove scenario cutting GHG emissions by 5.8% by 2030 while universal electrification raises electricity demand to 27,321 GWh by 2030.</t>
  </si>
  <si>
    <t>flexible, easy to use, limited data requirements, considers full life cycle of energy sources, bottom-up household detail</t>
  </si>
  <si>
    <t>no economic optimization capacity, cannot do least-cost financial planning, limited to demand-side accounting, data quality limitations</t>
  </si>
  <si>
    <t>International Food Policy Research Institute (IFPRI), Washington DC, USA</t>
  </si>
  <si>
    <t>https://doi.org/10.1016/j.energy.2018.02.067</t>
  </si>
  <si>
    <t>S Davidsson and AK Hagberg</t>
  </si>
  <si>
    <t>Estimating Investment Needs for the Power Sector in the African Region</t>
  </si>
  <si>
    <t>EG, MG, MU, ZW</t>
  </si>
  <si>
    <t>To develop OSeMOSYS models of the power sectors of Egypt, Madagascar, Mauritius and Zimbabwe to estimate least-cost investments, technologies and fuels for 2010-2030, feeding an AfDB web application.</t>
  </si>
  <si>
    <t>Hydropower and coal steam plants dominate the least-cost electricity mixes in all four countries, while Egypt relies heavily on natural gas and Mauritius shows a large share of off-grid PV.</t>
  </si>
  <si>
    <t>free and open source, transparent code, shorter learning period, flexible modelling structure</t>
  </si>
  <si>
    <t>unreliable temporary data, no error margin evaluation, edge effects at end of modelling period, limited fuels and technologies, simplified transmission assumptions</t>
  </si>
  <si>
    <t>KTH School of Industrial Engineering and Management, Division of Energy System Analysis (KTH-dESA)</t>
  </si>
  <si>
    <t>African Development Bank</t>
  </si>
  <si>
    <t>https://www.diva-portal.org/smash/get/diva2:770120/FULLTEXT01.pdf</t>
  </si>
  <si>
    <t>Mark Amoah Nyasapoh et al.</t>
  </si>
  <si>
    <t>Estimation of CO2 Emissions of Fossil-Fueled Power Plants in Ghana: Message Analytical Model</t>
  </si>
  <si>
    <t>To estimate CO2 emissions from Ghana's fossil-fueled power plants using the MESSAGE model and to evaluate the impact of different fuel and technology options, including a 15% emission reduction scenario, on the electricity supply system to 2048.</t>
  </si>
  <si>
    <t>The 15% emission reduction scenario (EFES), driven by adding nuclear capacity, cuts CO2 emissions by about 4,142 kilotons (15%) and the generation emission factor by 69.92% relative to the business-as-usual case by 2048.</t>
  </si>
  <si>
    <t>2048</t>
  </si>
  <si>
    <t>widely used optimization tool, extensive application in national energy planning, used in IPCC and GEA assessments, flexible strategic options</t>
  </si>
  <si>
    <t>data on electricity demand not disclosed, high overnight cost of nuclear limits uptake</t>
  </si>
  <si>
    <t>Nuclear Power Institute, Ghana Atomic Energy Commission; Regional Centre for Energy and Environmental Sustainability (RCEES), University of Energy and Natural Resources; Ho Technical University</t>
  </si>
  <si>
    <t>IAEA, IRENA</t>
  </si>
  <si>
    <t>12%</t>
  </si>
  <si>
    <t>https://doi.org/10.1155/2022/5312895</t>
  </si>
  <si>
    <t>Estimating Investment Needs for the Power Sector in Africa 2023-2030</t>
  </si>
  <si>
    <t>To estimate the economic least-cost power sector investment needs across Africa from 2023 to 2030 required to achieve universal electricity access and meet growing demand without high-emissions lock-in, and to explore structural barriers and enablers of the energy transition.</t>
  </si>
  <si>
    <t>Africa needs about USD 454 billion (USD 64 billion per year) in power sector investment from 2023-2030, with 88% of the 182 GW net capacity expansion from variable renewables like wind and solar.</t>
  </si>
  <si>
    <t>open-source tool, hourly resolution over full calendar year, continental coverage, detailed technology representation, scenario analysis</t>
  </si>
  <si>
    <t>no detailed grid topology/power flow, simplified climate change assumptions, data uncertainty across countries, off-grid/mini-grid access modelled exogenously</t>
  </si>
  <si>
    <t>African Development Bank, COMESA, Multiconsult</t>
  </si>
  <si>
    <t>CI, ZM, NO</t>
  </si>
  <si>
    <t>African Development Bank, COMESA</t>
  </si>
  <si>
    <t>https://www.afdb.org/en/documents/estimating-investment-needs-power-sector-africa-2023-2030-africa-report</t>
  </si>
  <si>
    <t>R L Carvalho et al.</t>
  </si>
  <si>
    <t>Environmental Sustainability of Bioenergy Strategies in Western Kenya to Address Household Air Pollution</t>
  </si>
  <si>
    <t>To assess the life-cycle environmental sustainability of four biomass cooking transition strategies in Kisumu County, Kenya, using LEAP-derived energy projections combined with LCA.</t>
  </si>
  <si>
    <t>Biogas and pellet-fired gasifier cookstove scenarios reduce environmental impacts by over 90% relative to the business-as-usual scenario in 2035, outperforming improved cookstoves.</t>
  </si>
  <si>
    <t>integration of LEAP and LCA tools, dynamic LCA approach, detailed regional inventory data, multiple impact categories analyzed</t>
  </si>
  <si>
    <t>lack of socio-economic assessment, data gaps requiring proxies, no accounting for biodiversity/land-use change impacts</t>
  </si>
  <si>
    <t>Umeå University, University of Aveiro, Swedish University of Agricultural Sciences, Stockholm Environment Institute Africa Centre</t>
  </si>
  <si>
    <t>SE, PT, KE</t>
  </si>
  <si>
    <t>https://doi.org/10.3390/en13030719</t>
  </si>
  <si>
    <t>ricardo.teles@ua.pt</t>
  </si>
  <si>
    <t>M Felix and S.H. Gheewala</t>
  </si>
  <si>
    <t>Environmental assessment of electricity production in Tanzania</t>
  </si>
  <si>
    <t>To assess the environmental burdens associated with different electric power production systems in Tanzania from 2000 to 2030, using a life cycle assessment approach based on the power system master plan.</t>
  </si>
  <si>
    <t>Environmental impacts (abiotic depletion, eutrophication, acidification, climate change) increase significantly from 2000 to 2030 due to rising electricity generation and greater reliance on fossil fuels despite continued hydropower expansion.</t>
  </si>
  <si>
    <t>The Joint Graduate School of Energy and Environment, King Mongkut's University of Technology Thonburi, Bangkok, Thailand; Centre of Energy Technology and Environment, Ministry of Education, Thailand</t>
  </si>
  <si>
    <t>https://doi.org/10.1016/j.esd.2012.07.006</t>
  </si>
  <si>
    <t>shabbir_g@jgsee.kmutt.ac.th</t>
  </si>
  <si>
    <t>H. Gujba et al.</t>
  </si>
  <si>
    <t>Environmental and economic appraisal of power generation capacity expansion plan in Nigeria</t>
  </si>
  <si>
    <t>To assess the environmental and economic implications of Nigeria's proposed power generation capacity expansion plan between 2003 and 2030 using integrated life cycle assessment and cost modelling. To identify how technology choices affect the trade-off between environmental impacts and economic costs.</t>
  </si>
  <si>
    <t>All life cycle environmental impacts and economic costs increase significantly between 2003 and 2030, with total system costs rising five-fold to US$9.4 billion per year despite falling unit costs, while renewables like hydro and solar reduce environmental burdens but require a five-fold increase in investment.</t>
  </si>
  <si>
    <t>University of Manchester, University of Surrey</t>
  </si>
  <si>
    <t>https://doi.org/10.1016/j.enpol.2010.05.011</t>
  </si>
  <si>
    <t>haruna.gujba@manchester.ac.uk</t>
  </si>
  <si>
    <t>O Halloufi et al.</t>
  </si>
  <si>
    <t>Environmental and economic analysis of harnessing solar energy in building: the case photovoltaic car park in Jijel</t>
  </si>
  <si>
    <t>To assess the environmental and economic impacts of a grid-connected rooftop building-integrated photovoltaic (BIPV) system installed on an automated parking structure in Jijel, Algeria.</t>
  </si>
  <si>
    <t>The 502 kWp PV system achieves an energy payback time of 3.4 years and a greenhouse gas payback time of 1.9 years, with an investment payback period of about 8.2 years and total annual savings near $37,586.</t>
  </si>
  <si>
    <t>Constantine 1 Frère Mentouri University, University of Mohamed Seddik Benyahia, Centre de Développement Des Energies Renouvelables (CDER), Debre Markos University</t>
  </si>
  <si>
    <t>DZ, ET</t>
  </si>
  <si>
    <t>https://doi.org/10.1007/s43621-025-01442-z</t>
  </si>
  <si>
    <t>halloufiouahid@univ-jijel.dz</t>
  </si>
  <si>
    <t>T Tesfay and M Kahsay</t>
  </si>
  <si>
    <t>GIS - AHP</t>
  </si>
  <si>
    <t>Enhancing Rural Electrification in Tigray: A Geospatial Approach to Hybrid Wind-Solar Site Selection</t>
  </si>
  <si>
    <t>To identify suitable sites for off-grid hybrid wind-solar power generation in the Tigray region of Ethiopia using GIS, AHP, and Monte Carlo simulation, and to estimate the levelized cost of energy for candidate battery-storage and wind-solar share configurations.</t>
  </si>
  <si>
    <t>Solar resources are far more abundant than wind for site suitability (6470 km2 highly suitable solar vs 76 km2 wind, 177 km2 hybrid); minimum LCOE of $0.23/kWh is achieved with 1-day battery storage, rising to $0.58/kWh with 3-day storage, with the discount rate and battery CAPEX dominating cost sensitivity.</t>
  </si>
  <si>
    <t>Ethiopian Institute of Technology—Mekelle (EiT—M), Mekelle University, Ethiopia; Department of Energy and Process Engineering, NTNU, Norway</t>
  </si>
  <si>
    <t>ET, NO</t>
  </si>
  <si>
    <t>https://doi.org/10.3390/en18215580</t>
  </si>
  <si>
    <t>tsige.gebregergs@mu.edu.et</t>
  </si>
  <si>
    <t>M Elwalaty and S Sow</t>
  </si>
  <si>
    <t>Enhancing Rural Electrification in Mauritania through Hybrid Energy Solutions: A Techno-Economic Analysis Using HOMER Software</t>
  </si>
  <si>
    <t>To identify optimal hybrid PV/diesel/battery system configurations for rural electrification in three Mauritanian villages using HOMER software based on LCOE and NPC.</t>
  </si>
  <si>
    <t>Hybrid PV/diesel/battery systems reduce the cost of electricity to about $0.3/kWh, roughly half the current cost of $0.66/kWh in isolated areas, with grid extension only economically favorable at distances greater than 28-40 km.</t>
  </si>
  <si>
    <t>University of Nouakchott (UN), Mauritania; Centre Internationale de Formation et de Recherche en Énergie Solaire (C.I.F.R.E.S), Ecole supérieure polytechnique-UCAD, Dakar, Sénégal</t>
  </si>
  <si>
    <t>MR, SN</t>
  </si>
  <si>
    <t>https://doi.org/10.4236/jpee.2025.133001</t>
  </si>
  <si>
    <t>A Kuhe et al.</t>
  </si>
  <si>
    <t>Enhancing energy security and cost efficiency in Nigerian higher institutions via hybrid renewable energy systems</t>
  </si>
  <si>
    <t>To design, simulate, and optimise a hybrid PV-diesel-battery energy system for a Nigerian College of Education to enhance energy reliability and reduce costs. To compare two dispatch strategies and assess economic and environmental performance via sensitivity analysis.</t>
  </si>
  <si>
    <t>The optimised hybrid PV-diesel-battery system with Cycle Charging dispatch achieves an NPC of $57.1 million and COE of $0.241/kWh versus $99.5 million and $0.419/kWh for diesel-only, with a 55% renewable fraction and 51% CO2 reduction.</t>
  </si>
  <si>
    <t>Joseph Sarwuan Tarka University Makurdi, College of Education Akwanga</t>
  </si>
  <si>
    <t>https://doi.org/10.1007/s44274-025-00350-3</t>
  </si>
  <si>
    <t>alphazenga@gmail.com</t>
  </si>
  <si>
    <t>I M Ibrahim et al.</t>
  </si>
  <si>
    <t>Enhancement of photovoltaic power farms using a new power prediction approach</t>
  </si>
  <si>
    <t>To develop and validate a new solar power prediction approach by combining transposition and decomposition models, and apply it to identify the best PV sites and design parameters in Egypt.</t>
  </si>
  <si>
    <t>Combining DIRINT and Perez models achieves the lowest relative error of 2.9% for annual energy prediction; the Red Sea region in Egypt shows the highest solar potential at 14.39 GWh/year, and single-axis tracking increases energy output by about 13.4% over fixed mounts.</t>
  </si>
  <si>
    <t>Arab Academy for Science, Technology and Maritime Transport, Alexandria, Egypt; California Polytechnic State University, San Luis Obispo, California</t>
  </si>
  <si>
    <t>EG, US</t>
  </si>
  <si>
    <t>https://doi.org/10.1002/er.7422</t>
  </si>
  <si>
    <t>a_samir@aast.edu</t>
  </si>
  <si>
    <t>Energy, Economic, Environment (3E) analysis of WT-PV-Battery autonomous hybrid power plants in climatically varying regions</t>
  </si>
  <si>
    <t>To conduct an energy, economic and environmental (3E) analysis of an autonomous wind-PV-battery hybrid renewable energy system across 24 climatically diverse Moroccan cities to identify optimal configurations and inform rural electrification policy.</t>
  </si>
  <si>
    <t>Eddakhla and Laayoune show the lowest levelized cost of energy (0.171-0.172 $/kWh), while PV-battery systems without wind are more cost-effective in nine cities with poor wind resources.</t>
  </si>
  <si>
    <t>Ecole Superieure de Technologie de Fes, U.S.M.B.A, Morocco; Laboratoire de Mathematiques, Modelisation en Physique Appliquee, Ecole Normale Superieure de Fes, Morocco; University of Sharjah, UAE; Universite de Pau et des Pays de l'Adour, France</t>
  </si>
  <si>
    <t>MA, AE, FR</t>
  </si>
  <si>
    <t>https://doi.org/10.1016/j.seta.2020.100961</t>
  </si>
  <si>
    <t>A S Momodu</t>
  </si>
  <si>
    <t>EP-LCD</t>
  </si>
  <si>
    <t>Energy Use: Electricity System in West Africa and Climate Change Impact</t>
  </si>
  <si>
    <t>BJ, BF, CI, GM, GH, GN, GW, LR, ML, NE, NG, SN, SL, TG</t>
  </si>
  <si>
    <t>14</t>
  </si>
  <si>
    <t>To develop a system dynamics model examining the nonlinear relationship between generation capacity adequacy and GHG emission reduction in the WAPP electricity system under low-carbon development pathways.</t>
  </si>
  <si>
    <t>Achieving low-carbon development in the WAPP through improved capacity and emission factors costs an estimated US$1.54 trillion over 50 years, with reduced emission factors (LCD Option 2) yielding the greatest emission cuts.</t>
  </si>
  <si>
    <t>2064</t>
  </si>
  <si>
    <t>Centre for Energy Research and Development, Obafemi Awolowo University, Nigeria</t>
  </si>
  <si>
    <t>https://dx.doi.org/10.5278/ijsepm.2017.14.3</t>
  </si>
  <si>
    <t>abiodunmomodu8@gmail.com</t>
  </si>
  <si>
    <t>E E Nordman</t>
  </si>
  <si>
    <t>Energy transitions in Kenya's tea sector: A wind energy assessment</t>
  </si>
  <si>
    <t>To determine the economic feasibility of wind power to support energy transitions in Kenya's tea industry, by combining wind resource assessment with pre-feasibility economic analysis of tea factory sites.</t>
  </si>
  <si>
    <t>29% of Kenya's tea factory sites have wind resources rated Class 3 or better, and the best site (Meru County) yields a positive NPV of $515,779 with an LCOE of $0.156/kWh, while a western site (Bomet County) yields a negative NPV.</t>
  </si>
  <si>
    <t>Kenyatta University, Grand Valley State University</t>
  </si>
  <si>
    <t>https://doi.org/10.1016/j.renene.2014.02.031</t>
  </si>
  <si>
    <t>nordmane@gvsu.edu</t>
  </si>
  <si>
    <t>H Beath</t>
  </si>
  <si>
    <t>Energy system modelling for pathways to achieving sustainable electricity access</t>
  </si>
  <si>
    <t>AO, BJ, BW, BF, BI, CM, CF, TD, CI, DJ, CD, GQ, ER, ET, GA, GM, GH, GN, GW, KE, LS, LR, MG, MW, ML, MR, MZ, NA, NE, NG, CG, RW, SN, SL, SO, ZA, SS, SD, TZ, TG, UG, ZM, ZW</t>
  </si>
  <si>
    <t>43</t>
  </si>
  <si>
    <t>To develop and apply open-source energy system and geospatial modelling tools to investigate economic pathways to sustainable electricity access, including hybrid mini-grid design in India and Rwanda and least-cost electrification planning across 43 Sub-Saharan African countries.</t>
  </si>
  <si>
    <t>Higher electricity demand levels necessitate greater investment in grid extension, while a financial penalty for unmet demand or a carbon price increases the share of off-grid solar in least-cost electrification pathways.</t>
  </si>
  <si>
    <t>Imperial College London, Department of Physics</t>
  </si>
  <si>
    <t>https://doi.org/10.25560/126586</t>
  </si>
  <si>
    <t>J Tomaschek et al.</t>
  </si>
  <si>
    <t>TIMES-GEECO</t>
  </si>
  <si>
    <t>Energy system modelling and GIS to build an Integrated Climate Protection Concept for Gauteng Province, South Africa</t>
  </si>
  <si>
    <t>To combine a transport emissions modelling tool (TEMT) with an energy system model (TIMES-GEECO) and GIS to assess GHG mitigation options for Gauteng's transport sector and support the Integrated Climate Protection Concept. To identify robust, cost-effective policy measures for reducing transport emissions under different climate mitigation scenarios.</t>
  </si>
  <si>
    <t>Under implemented policies, Gauteng's transport GHG emissions are projected to rise substantially by 2040, while alternative powertrains and biofuels can reduce emissions significantly, with spatial GIS analysis identifying pollution hot-spots concentrated in the Johannesburg CBD.</t>
  </si>
  <si>
    <t>combines energy system optimisation with GIS spatial visualisation, detailed technology representation, robust scenario analysis, integrates local emission factors</t>
  </si>
  <si>
    <t>requires extensive detailed data, uncertain emission standard assignment, does not cover educational/leisure travel demand, incomplete road network coverage</t>
  </si>
  <si>
    <t>Institute of Energy Economics and the Rational Use of Energy (IER), University of Stuttgart, Germany; TÜV Rheinland Immissionsschutz und Energiesysteme, Carbon Services, Cologne, Germany</t>
  </si>
  <si>
    <t>https://doi.org/10.1016/j.enpol.2015.10.041</t>
  </si>
  <si>
    <t>jan.tomaschek@ier.uni-stuttgart.de</t>
  </si>
  <si>
    <t>W Usher et al.</t>
  </si>
  <si>
    <t>OSeMOSYS-OnSSET soft-link</t>
  </si>
  <si>
    <t>Electrification Pathways for Ethiopia: Work Package 3: On-grid and Off-grid power sector planning- Modelling results from the soft-link of OnSSET and OSeMOSYS models</t>
  </si>
  <si>
    <t>To estimate the cost-optimal electricity supply mix of on-grid and off-grid technologies to satisfy Ethiopia's future electricity demand under five plausible scenarios.</t>
  </si>
  <si>
    <t>Hydroelectric power dominates supply before 2030 while non-hydro technologies become important afterward; off-grid technologies reduce electrification costs, and Ethiopia has strong potential to become a regional energy export hub.</t>
  </si>
  <si>
    <t>open-source tools, spatial and temporal integration via soft-linking, scenario-based exploration, freely available data and code</t>
  </si>
  <si>
    <t>climate vulnerability of hydropower dependence, uncertainty in biomass sustainability, risk of duplicate mini-grid investments</t>
  </si>
  <si>
    <t>SE, ET</t>
  </si>
  <si>
    <t>5%-20% (varies by scenario)</t>
  </si>
  <si>
    <t>https://doi.org/10.5281/zenodo.5046169</t>
  </si>
  <si>
    <t>B Frey and M Neubauer</t>
  </si>
  <si>
    <t>Energy Supply for Three Cities in Southern Africa</t>
  </si>
  <si>
    <t>2002</t>
  </si>
  <si>
    <t>MZ, TZ, ZM</t>
  </si>
  <si>
    <t>3</t>
  </si>
  <si>
    <t>To model the influences of urban charcoal and wood-fuel demand on woodlands in Maputo, Dar es Salaam and Lusaka, and to design strategies (improved kilns and stoves) that could ensure sustainable charcoal supply areas.</t>
  </si>
  <si>
    <t>Combining improved kilns and stoves can cut projected 2020 wood/charcoal demand by up to 60% in Dar es Salaam and 54% in Lusaka, but in Mozambique's savannah study area even combined strategies cannot prevent complete deforestation by around 2018.</t>
  </si>
  <si>
    <t>integrated energy-forest modelling, scenario and strategy comparison, avoids risks of real-system experiments, transparent RES structure, case manager for systematic comparison</t>
  </si>
  <si>
    <t>data gaps and estimated data, reliance on extrapolated growth rates, no monetary/cost calculations performed, limited disaggregation for Mozambique and Tanzania</t>
  </si>
  <si>
    <t>Institut für Energiewirtschaft und Rationelle Energieanwendung (IER), Universität Stuttgart</t>
  </si>
  <si>
    <t>https://doi.org/10.18419/opus-1565</t>
  </si>
  <si>
    <t>H Abid et al.</t>
  </si>
  <si>
    <t>Energy storage integration with solar PV for increased electricity access: A case study of Burkina Faso</t>
  </si>
  <si>
    <t>To perform a techno-economic feasibility analysis of solar PV integration with pumped hydro storage and Li-ion batteries for rural off-grid and urban grid-connected electrification cases in Burkina Faso. To identify the least-cost configuration and compare standalone systems with grid extension costs.</t>
  </si>
  <si>
    <t>Solar PV with pumped hydro storage is the least-cost configuration for both rural and urban cases, even including reservoir construction costs, while battery storage remains economically expensive due to high capital costs and short lifetime.</t>
  </si>
  <si>
    <t>KTH Royal Institute of Technology Stockholm, Sweden; Renetech AB, Sweden</t>
  </si>
  <si>
    <t>https://doi.org/10.1016/j.energy.2021.120656</t>
  </si>
  <si>
    <t>jagrutithakur.ec@gmail.com</t>
  </si>
  <si>
    <t>Benjamin Hodia Kibungu et al.</t>
  </si>
  <si>
    <t>Energy resource development in the DRC: A scenario planning for hydroelectric potential development by 2050 based on OSeMOSYS</t>
  </si>
  <si>
    <t>To develop a scenario-based energy planning model for the DRC using OSeMOSYS to assess the technical, economic and environmental impacts of a hydropower-centered scenario up to 2050.</t>
  </si>
  <si>
    <t>Installed capacity reaches 23 GW by 2050 under the HYDRO scenario, dominated by hydropower (83%), meeting 70% of demand from the residential sector while avoiding 1,229 Mt CO2 cumulatively, at a cost of about USD 100 billion.</t>
  </si>
  <si>
    <t>open and transparent code structure, easy to adapt, linear programming optimization, first application to DRC at this scale, detailed technology representation</t>
  </si>
  <si>
    <t>does not fully incorporate local infrastructure cost dynamics, does not model social acceptability issues, lacks green hydrogen/storage/waste-to-energy detail, climate change effects on hydro not modelled</t>
  </si>
  <si>
    <t>Regional Water School, University of Kinshasa, DR Congo; AUMT Brazzaville Campus, Republic of Congo; Institute of Applied Techniques, Kinshasa, DR Congo; Majmaah University, Saudi Arabia</t>
  </si>
  <si>
    <t>CD, CG, SA</t>
  </si>
  <si>
    <t>https://doi.org/10.61435/ijred.2025.61121</t>
  </si>
  <si>
    <t>benjamin.kibungu@crrebac.org</t>
  </si>
  <si>
    <t>I Pappis et al.</t>
  </si>
  <si>
    <t>Energy projections for African countries</t>
  </si>
  <si>
    <t>AO, BF, BI, BJ, BW, CD, CF, CG, CI, CM, DJ, DZ, EG, ER, ET, GA, GH, GM, GN, GQ, GW, KE, LR, LS, LY, MA, ML, MR, MW, MZ, NA, NE, NG, RW, SD, SL, SN, SO, SS, SZ, TD, TG, TN, TZ, UG, ZA, ZM, ZW</t>
  </si>
  <si>
    <t>To develop cost-optimal energy supply and power system expansion scenarios for 47 African countries from 2015 to 2065 using an extended TEMBA/OSeMOSYS model under Reference, 2.0°C and 1.5°C climate scenarios. To assess implications for capacity investments, water use, emissions and system costs.</t>
  </si>
  <si>
    <t>Power generation capacity must increase roughly 10-fold from 2015 to 2065 to meet demand, with renewables dominating investment while coal investment remains limited under climate-constrained scenarios; nuclear and CCS play growing roles under stricter decarbonisation targets.</t>
  </si>
  <si>
    <t>2065</t>
  </si>
  <si>
    <t>open source and reproducible, continental scope with 47 countries, detailed technology and trade representation, multiple climate scenarios, water-energy nexus tracking</t>
  </si>
  <si>
    <t>islands excluded due to data limitations, demands not disaggregated by sector, generic capacity factors used for hydro and old thermal plants due to data gaps, oil and coal trade kept constant rather than modelled</t>
  </si>
  <si>
    <t>KTH Royal Institute of Technology (Division of Energy Systems Analysis, KTH-dESA)</t>
  </si>
  <si>
    <t>https://doi.org/10.2760/678700</t>
  </si>
  <si>
    <t>Hrvoje.Medarac@ec.europa.eu</t>
  </si>
  <si>
    <t>A Micangeli et al.</t>
  </si>
  <si>
    <t>Energy Production Analysis and Optimization of Mini-Grid in Remote Areas: The Case Study of Habaswein, Kenya</t>
  </si>
  <si>
    <t>To evaluate the performance of the Habaswein off-grid hybrid power station and optimize the existing wind, PV-solar and diesel generation system to enhance reliability, performance and sustainability.</t>
  </si>
  <si>
    <t>A hybrid PV-battery-diesel configuration with optimized BESS reduces the cost of energy from 0.46 $/kWh to 0.253 $/kWh and cuts diesel consumption by over 90%, while a stochastic model confirms similar optimal sizing.</t>
  </si>
  <si>
    <t>University of Rome La Sapienza, Ministry of Energy and Petroleum of Kenya, Jomo Kenyatta University of Agriculture and Technology, Kenya Power and Lighting Company, Universitat de les Illes Balears, University of Pisa</t>
  </si>
  <si>
    <t>IT, KE, ES</t>
  </si>
  <si>
    <t>https://doi.org/10.3390/en10122041</t>
  </si>
  <si>
    <t>andrea.micangeli@uniroma1.it</t>
  </si>
  <si>
    <t>H Winkler</t>
  </si>
  <si>
    <t>Energy policies for sustainable development in South Africa</t>
  </si>
  <si>
    <t>To assess whether alternative energy policies can make South Africa's energy development more economically, socially and environmentally sustainable using the MARKAL model up to 2025.</t>
  </si>
  <si>
    <t>A combination of energy efficiency and renewable energy policies reduces total energy system costs by R16 billion and CO2 emissions by 770 Mt over 25 years compared to the reference case.</t>
  </si>
  <si>
    <t>rich in technologies, capable of including environmental constraints, provides scope for trade-off analysis, combines modelling with sustainable development indicators</t>
  </si>
  <si>
    <t>requires forceful implementation for efficiency gains, subsidies needed for poorer households, more detailed analysis required for coal tax option</t>
  </si>
  <si>
    <t>https://doi.org/10.1016/s0973-0826(08)60561-x</t>
  </si>
  <si>
    <t>Harald.Winkler@uct.ac.za</t>
  </si>
  <si>
    <t>Energy Planning for West African Power Pool with Geographical Explicit Representation of Variable Renewable Potential Sites</t>
  </si>
  <si>
    <t>BJ,BF,CI,GM,GH,GN,GW,LR,ML,NE,NG,SN,SL,TG</t>
  </si>
  <si>
    <t>To assess energy planning pathways for the West African Power Pool to 2040 using the Calliope model, exploring how renewable integration, storage deployment, and transmission strategies affect cost, security, and sustainability.</t>
  </si>
  <si>
    <t>Regional interconnection scenarios outperform autarkic ones in both cost and reliability, with storage investment costs for PHES dropping from $36.8 billion under autarky to $10 billion under interconnection.</t>
  </si>
  <si>
    <t>spatial clustering of renewable potential sites, realistic siting constraints, regional cooperation cost savings, validated clustering approach</t>
  </si>
  <si>
    <t>computational burden requiring clustering, geopolitical instability affecting feasibility, limited detail on financing mechanisms</t>
  </si>
  <si>
    <t>Department of Energy, Politecnico di Milano, Milano, Italy</t>
  </si>
  <si>
    <t>https://doi.org/10.18280/ijsdp.200938</t>
  </si>
  <si>
    <t>S Ghennou et al.</t>
  </si>
  <si>
    <t>Energy Optimization of a Purely Renewable Autonomous Micro-Grid to Supply a Tourist Region</t>
  </si>
  <si>
    <t>To evaluate the technical and economic feasibility of a 100% renewable PV-hydrogen (power-to-hydrogen-to-power) hybrid microgrid to supply an isolated tourist site in Kenadsa, Algeria.</t>
  </si>
  <si>
    <t>The optimal PV/fuel-cell/electrolyzer system (120 kW PV, 20 kW fuel cell, 70 kW electrolyzer, 20 kg hydrogen tank, 13.5 kW converter) achieves a 100% renewable fraction with an NPC of $1,029,499 and COE of $0.9025/kWh.</t>
  </si>
  <si>
    <t>Tahri Mohammed Bechar University, Algeria</t>
  </si>
  <si>
    <t>https://doi.org/10.18280/ejee.240105</t>
  </si>
  <si>
    <t>s_ghennou@yahoo.fr</t>
  </si>
  <si>
    <t>Ani Vincent Anayochukwu</t>
  </si>
  <si>
    <t>Energy Optimization Map for Off-Grid Health Clinics in Nigeria</t>
  </si>
  <si>
    <t>To develop an energy optimization map for off-grid rural health clinics in Nigeria by simulating and comparing hybrid PV/wind/diesel power system configurations across three climatic regions.</t>
  </si>
  <si>
    <t>PV/Diesel hybrid systems offer the least-cost option at all three locations, while PV/Wind/Diesel systems minimize emissions; the optimal choice varies by climatic region.</t>
  </si>
  <si>
    <t>University of Nigeria, Nsukka</t>
  </si>
  <si>
    <t>https://izlik.org/JA68WW38BM</t>
  </si>
  <si>
    <t>A Korkovelos</t>
  </si>
  <si>
    <t>Energy modelling to support subnational sustainable planning in developing countries: The case of Kakamega County in Kenya</t>
  </si>
  <si>
    <t>To develop a LEAP-based sub-national energy model for Kakamega County, Kenya, estimating current energy demand across six sectors, assessing renewable resource potential, and projecting demand and supply to 2030 under reference, productive-use and SE4ALL scenarios.</t>
  </si>
  <si>
    <t>The combined SE4ALL and productive-use scenarios raise household electrification to 70% by 2030 while keeping total energy demand near current levels (~5.8 TWh/year) and cutting emissions by 10.1% versus the reference case, with a positive net present value of 126.7 million USD.</t>
  </si>
  <si>
    <t>comprehensive bottom-up sectoral disaggregation, GIS-based renewable resource assessment, scenario comparison, integration of multi-tier energy access methodology</t>
  </si>
  <si>
    <t>reliance on literature-derived assumptions rather than field data, no informal economy representation in LEAP, limited disaggregation, lack of environmental loading for imported electricity in LEAP</t>
  </si>
  <si>
    <t>KTH Royal Institute of Technology, Department of Energy Systems Analysis</t>
  </si>
  <si>
    <t>https://www.diva-portal.org/smash/record.jsf?pid=diva2%3A852441&amp;dswid=926</t>
  </si>
  <si>
    <t>N Adgeh Ejigu</t>
  </si>
  <si>
    <t>Energy Modelling in Residential Houses: A Case Study of Single Family Houses in Bahir Dar City, Ethiopia</t>
  </si>
  <si>
    <t>To evaluate and model residential energy consumption in single family houses in Bahir Dar City, Ethiopia for cooking, water heating, lighting, television, and other appliances, projecting future consumption to 2030 under baseline and mitigation scenarios.</t>
  </si>
  <si>
    <t>Total residential energy consumption is projected to grow from about 330 GWh in 2014 to over 450 GWh by 2030 under business-as-usual, but stays below 350 GWh under the mitigation scenario due to efficiency improvements and fuel switching to electricity.</t>
  </si>
  <si>
    <t>detailed household survey with 350 samples, disaggregated end-use categories, use of LEAP for scenario forecasting, comparison with Sweden for context</t>
  </si>
  <si>
    <t>lack of consistent historical data, uncertainty in self-reported appliance consumption, no clear governmental policy to inform mitigation scenario, rural areas excluded</t>
  </si>
  <si>
    <t>KTH School of Industrial Engineering and Management, Bahir Dar University</t>
  </si>
  <si>
    <t>https://www.diva-portal.org/smash/record.jsf?pid=diva2%3A900564&amp;dswid=-9640</t>
  </si>
  <si>
    <t>Ahmad Garba Khaleel and Milindo Chakrabarti</t>
  </si>
  <si>
    <t>Energy modelling as a tool for curbing energy crisis and enhancing transition to sustainable energy system in Nigeria</t>
  </si>
  <si>
    <t>To compare NECAL2050's electricity demand and supply projections for Nigeria against alternative projections from MAED/MESSAGE, PwC, and load-forecast studies to assess whether the underlying economic assumptions reflect Nigeria's realities.</t>
  </si>
  <si>
    <t>NECAL2050 projects continued reliance on electricity imports and lower renewable shares by 2030, while the older MESSAGE-based projections show higher renewable shares and eliminate the demand-supply gap by 2020-2025, suggesting NECAL2050's assumptions are less sustainable.</t>
  </si>
  <si>
    <t>integrated demand-supply-emissions modelling, multiple scenario trajectories, fast scenario runtime, openness about model weaknesses</t>
  </si>
  <si>
    <t>does not capture economic feedback, unrealistic low coal cost assumption, no optimal pathway identified, weak rural sector representation, omission of agriculture role, underestimates renewable potential, overemphasized cooling demand</t>
  </si>
  <si>
    <t>Sharda University, Greater Noida, India; O.P. Jindal Global University, Sonipat, India; Research and Information System for Developing Countries, New Delhi, India</t>
  </si>
  <si>
    <t>Energy Commission of Nigeria (ECN)</t>
  </si>
  <si>
    <t>http://dx.doi.org/10.5278/ijsepm.2019.21.2</t>
  </si>
  <si>
    <t>2015017696.ahmad@dr.sharda.ac.in</t>
  </si>
  <si>
    <t>Abdisalan Moallim Hirsi et al.</t>
  </si>
  <si>
    <t>Energy Modelling and Analysis for Sustainable Energy System of Somalia</t>
  </si>
  <si>
    <t>To develop the first comprehensive LEAP-based energy model for Somalia's electricity sector under BAU, RET, and VTS scenarios to project demand, supply, emissions, and costs to 2050. To provide policy recommendations for a sustainable low-carbon energy transition.</t>
  </si>
  <si>
    <t>Electricity demand is projected to grow 13.62 times from 133.2 GWh in 2020 to 1814.2 GWh in 2050, and the Visionary Transition Scenario achieves net-zero CO2 emissions by 2050 with the lowest NPV cost.</t>
  </si>
  <si>
    <t>first comprehensive LEAP application for Somalia, flexible for data-scarce contexts, integrates demand and supply analysis, transparent and adaptable</t>
  </si>
  <si>
    <t>lack of historic time series data, data scarcity, institutional barriers, no unified grid</t>
  </si>
  <si>
    <t>Mehran University of Engineering and Technology Jamshoro, Mehran University of Engineering and Technology SZAB Khairpur Mir's, International University of Business Agriculture and Technology Dhaka</t>
  </si>
  <si>
    <t>PK,BD</t>
  </si>
  <si>
    <t>https://doi.org/10.1002/ese3.70371</t>
  </si>
  <si>
    <t>shouquat64@gmail.com</t>
  </si>
  <si>
    <t>N. Hassen</t>
  </si>
  <si>
    <t>Energy System Model for Mauritius</t>
  </si>
  <si>
    <t>To develop an OSeMOSYS-based least-cost capacity expansion model of Mauritius's electricity system to assess pathways for renewable energy targets, coal phase-out, and LNG introduction from 2023 to 2050.</t>
  </si>
  <si>
    <t>The model evaluates five scenarios ranging from business-as-usual with LNG introduction to accelerated renewable transition with coal phase-out by 2030, testing sensitivity to LNG price increases and declining storage/renewable costs.</t>
  </si>
  <si>
    <t>least-cost optimization, seasonal and daily time slices, detailed power plant inventory</t>
  </si>
  <si>
    <t>no hourly time slices, no battery storage modelling, low discount rate not accounting for currency/inflation risk</t>
  </si>
  <si>
    <t>University of Mauritius</t>
  </si>
  <si>
    <t>https://doi.org/10.5281/zenodo.18741127</t>
  </si>
  <si>
    <t>K Akom et al.</t>
  </si>
  <si>
    <t>Energy Framework and Policy Direction Guidelines: Ghana 2017–2050 Perspectives</t>
  </si>
  <si>
    <t>To develop an integrated energy planning framework for Ghana as a guideline for addressing energy challenges, promoting energy efficiency, CO2 emissions reduction, and renewable energy utilization from 2017 to 2050.</t>
  </si>
  <si>
    <t>The optimum framework forecasts 40% non-conventional renewable energy in Ghana's installed capacity by 2050, corresponding to about 40% CO2 emissions reduction.</t>
  </si>
  <si>
    <t>validated with historical data, low simulation error, comprehensive policy review across multiple countries</t>
  </si>
  <si>
    <t>no CO2 emission limitations modelled, reliance on historical demand trends, uncertain data accessibility</t>
  </si>
  <si>
    <t>University of Johannesburg, Kumasi Technical University, IEEE Computer Society SA Chapter, Aalborg University</t>
  </si>
  <si>
    <t>ZA, GH, DK</t>
  </si>
  <si>
    <t>https://doi.org/10.1109/ACCESS.2020.3018314</t>
  </si>
  <si>
    <t>kingsleyakom@yahoo.com</t>
  </si>
  <si>
    <t>P Díaz-Cuevas et al.</t>
  </si>
  <si>
    <t>MCDM -GIS</t>
  </si>
  <si>
    <t>Energy for the future: Planning and mapping renewable energy. The case of Algeria</t>
  </si>
  <si>
    <t>To assess, map and undertake a preliminary examination of Algeria's potential for setting individual or combined wind and photovoltaic solar farms using an open-access GIS-based MCDM locational model.</t>
  </si>
  <si>
    <t>97% of Algerian territory is unsuitable for wind and PV plants, yet 25,377 km2 show high wind potential, 13,485 km2 solar potential, and 11,199 km2 potential for both.</t>
  </si>
  <si>
    <t>University of Seville (Spain), Centre de Développement des Energies Renouvelables CDER (Algeria), Kingston University (United Kingdom)</t>
  </si>
  <si>
    <t>ES, DZ, GB</t>
  </si>
  <si>
    <t>https://doi.org/10.1016/j.seta.2021.101445</t>
  </si>
  <si>
    <t>pilard@us.es</t>
  </si>
  <si>
    <t>Omata David Omakoji et al.</t>
  </si>
  <si>
    <t>Energy Efficiency, Cost-Saving Opportunities and Nearly Zero Emissions Analysis in the Residential Sector</t>
  </si>
  <si>
    <t>GH, NG</t>
  </si>
  <si>
    <t>To evaluate energy efficiency, cost-saving opportunities and nearly zero emissions potential for residential appliances in Ghana and Nigeria, comparing energy-efficient and non-energy-efficient scenarios and their impact on renewable energy system design and cost.</t>
  </si>
  <si>
    <t>Solar PV and battery systems are financially viable in Ghana with a 10.3-year payback period, but not viable in Nigeria where payback takes 22 years under current tariffs.</t>
  </si>
  <si>
    <t>Kwame Nkrumah University of Science and Technology, Kumasi, Ghana</t>
  </si>
  <si>
    <t>https://doi.org/10.4028/p-lkc7on</t>
  </si>
  <si>
    <t>omatadavid.omakoji@gmail.com</t>
  </si>
  <si>
    <t>K Amega et al.</t>
  </si>
  <si>
    <t>LECSDPHAE</t>
  </si>
  <si>
    <t>Energy efficiency impact on urban residential's electricity consumption and carbon dioxide reduction: a case study of Lomé, Togo</t>
  </si>
  <si>
    <t>To model the energy efficiency impact on Lomé's residential electricity consumption and estimate the corresponding CO2 emissions reduction using system dynamics under three scenarios.</t>
  </si>
  <si>
    <t>Substituting inefficient appliances with efficient models can lead to electricity savings of 680 GWh and CO2 emission reductions of about 350 kt by 2050 under the extreme scenario.</t>
  </si>
  <si>
    <t>WASCAL, University Abdou Moumouni of Niamey; CERME, University of Lomé; Higher Colleges of Technology, Ras Al Khaimah UAE</t>
  </si>
  <si>
    <t>NE, TG, AE</t>
  </si>
  <si>
    <t>https://doi.org/10.1007/s12053-022-10044-x</t>
  </si>
  <si>
    <t>amega.k@edu.wascal.org</t>
  </si>
  <si>
    <t>M Senatla</t>
  </si>
  <si>
    <t>Energy demand projections and relevance of income dynamics in Gauteng's residential sector</t>
  </si>
  <si>
    <t>To model how income dynamics and household mobility across income categories affect long-run residential energy demand in Gauteng using LEAP under three economic and five energy demand scenarios.</t>
  </si>
  <si>
    <t>Electricity demand remains dominant across all scenarios, with ECO2 (higher share of high-income households) showing the highest energy demand, while Energy Efficiency and MEPS scenarios achieve the largest demand reductions.</t>
  </si>
  <si>
    <t>detailed household income categorisation, hierarchical LEAP structure, multiple economic and energy scenarios</t>
  </si>
  <si>
    <t>lack of panel income data, weak mobility forecast reliability due to only three data points</t>
  </si>
  <si>
    <t>Energy Research Centre, University of Cape Town, South Africa</t>
  </si>
  <si>
    <t>https://doi.org/10.17159/2413-3051/2011/v22i4a3227</t>
  </si>
  <si>
    <t>Eskemech Tewodros et al.</t>
  </si>
  <si>
    <t>Energy Demand Projections for Urban Household Cooking in Ethiopia from 2022-2050: a MAED-Based Approach</t>
  </si>
  <si>
    <t>To project urban household cooking energy demand in Ethiopia from 2022 to 2050 under BAU, modern biomass, and clean cooking scenarios using MAED. To assess the impact of shifting to clean cooking and modern biomass technologies on carbon emission reduction.</t>
  </si>
  <si>
    <t>BAU nearly doubles energy demand by 2050, while clean cooking reduces CO2 emissions from 6.16 to 1.714 million tons (70.8%) and modern biomass reduces them to 4.31 million tons (29.2%).</t>
  </si>
  <si>
    <t>scenario-based analysis, clear policy insights, CO2 emission quantification</t>
  </si>
  <si>
    <t>not linked to power system expansion planning, limited to cooking end-use</t>
  </si>
  <si>
    <t>Jimma University, Ethiopian Electric Utility</t>
  </si>
  <si>
    <t>https://doi.org/10.5281/zenodo.18482818</t>
  </si>
  <si>
    <t>jotekalkidan061@gmail.com</t>
  </si>
  <si>
    <t>M Howells et al.</t>
  </si>
  <si>
    <t>Energy Access and Electricity Planning</t>
  </si>
  <si>
    <t>To review energy planning methodologies and tools available for developing countries and demonstrate, through an Ethiopia case study, a combined OnSSET-OSeMOSYS approach to identify cost-optimal electrification and grid expansion strategies.</t>
  </si>
  <si>
    <t>Higher rural electrification targets favor grid and mini-grid deployment while lower targets shift toward stand-alone systems, and hydropower is projected to dominate Ethiopia's future generation mix with significant export potential by 2030.</t>
  </si>
  <si>
    <t>combines geospatial electrification and grid expansion planning, cost-optimal analysis, open source tools, reduces barriers to entry for developing country practitioners</t>
  </si>
  <si>
    <t>lack of adequate data, shortage of skilled human resources, models ill-adapted to developing countries, proprietary closed-source features, poor documentation</t>
  </si>
  <si>
    <t>Royal Institute of Technology, International Institute for Applied Systems Analysis, University College London</t>
  </si>
  <si>
    <t>SE, AT, GB</t>
  </si>
  <si>
    <t>The World Bank</t>
  </si>
  <si>
    <t>https://www.researchgate.net/publication/364380568_Energy_access_and_electricity_planning</t>
  </si>
  <si>
    <t>pubrights@worldbank.org</t>
  </si>
  <si>
    <t>Joan R Nkiriki</t>
  </si>
  <si>
    <t>Energy Access and Climate Mitigation: Impacts on Technology Choice, Emissions, and Costs in East Africa</t>
  </si>
  <si>
    <t>BI, CD, KE, RW, TZ, UG</t>
  </si>
  <si>
    <t>To develop an open-source Temoa East Africa energy system model and assess the impacts of different universal energy access definitions on least-cost technology choice, emissions, and costs across household access tiers under multiple socioeconomic and climate scenarios in six East African countries, while also modelling long-term land-based transport demand.</t>
  </si>
  <si>
    <t>Higher access tiers (Tier 3+) drive a shift toward natural gas and electricity while decentralized off-grid solar PV remains critical for rural electrification, and low-income East African countries are projected to see the largest growth in transport demand globally by 2050.</t>
  </si>
  <si>
    <t>open-source, high-resolution, technology-rich parameterization, multi-tier access representation, third-party replicability</t>
  </si>
  <si>
    <t>excludes industrial and agricultural sectors, data scarcity, no fuel cost curves, transport sector excluded from access analysis, limited CCS storage data</t>
  </si>
  <si>
    <t>Carnegie Mellon University, Engineering and Public Policy</t>
  </si>
  <si>
    <t>https://kilthub.cmu.edu/articles/thesis/Energy_Access_and_Climate_Mitigation_Impacts_on_Technology_Choice_Emissions_and_Costs_in_East_Africa/23563512/1</t>
  </si>
  <si>
    <t>W Ouled Amor et al.</t>
  </si>
  <si>
    <t>Energetic and Cost Analysis of Two Conversion Systems Connected To The Grid By Using Homer Pro</t>
  </si>
  <si>
    <t>To compare a wind turbine farm and a photovoltaic park connected to the grid for electrifying a village in the Sfax region, evaluating energy, economic and environmental performance. To select the optimal renewable configuration minimizing grid dependence and cost using HOMER Pro.</t>
  </si>
  <si>
    <t>Wind energy conversion system is the most favourable option, supplying 79% of consumed energy at a lower cost of 0.036 €/kWh and with fewer pollutant emissions than the photovoltaic park.</t>
  </si>
  <si>
    <t>National School of Engineering, University of Sfax, Tunisia</t>
  </si>
  <si>
    <t>https://dergipark.org.tr/en/download/article-file/148049</t>
  </si>
  <si>
    <t>oa.walid3@gmail.com</t>
  </si>
  <si>
    <t>F Lombardi et al.</t>
  </si>
  <si>
    <t>Enabling combined access to electricity and clean cooking with PV-microgrids: new evidences from a high-resolution model of cooking loads</t>
  </si>
  <si>
    <t>To investigate the techno-economic potential of a fully-renewable solar micro-grid ensuring integrated access to electricity and clean cooking through electric cooking, using high-resolution stochastic load profiles for two Tanzanian case studies.</t>
  </si>
  <si>
    <t>E-cooking proves cost-competitive with traditional cooking options, requiring only 17% additional capital investment in the community-service case, with LCCM ranging 0.16-0.70 USD/meal, more competitive than LPG.</t>
  </si>
  <si>
    <t>https://doi.org/10.1016/j.esd.2019.01.005</t>
  </si>
  <si>
    <t>francesco.lombardi@polimi.it</t>
  </si>
  <si>
    <t>O Krakau</t>
  </si>
  <si>
    <t>Electrification planning in Zimbabwe: A GIS-based approach</t>
  </si>
  <si>
    <t>To investigate optimal electrification pathways for Zimbabwe using the OnSSET tool in order to achieve universal electricity access by 2040. To identify the cost-optimal electricity generation mix and estimate total investment needs across multiple grid-cost, demand and diesel-price scenarios.</t>
  </si>
  <si>
    <t>The grid becomes more important as electricity consumption rises, while higher grid costs favour stand-alone and mini-grid technologies. Total investment costs range from 29.10 to 83.67 billion USD and added capacity from 494.42 to 2,769.27 MW across the eight scenarios.</t>
  </si>
  <si>
    <t>Division of Energy System Analysis, KTH Royal Institute of Technology, Stockholm</t>
  </si>
  <si>
    <t>https://www.diva-portal.org/smash/record.jsf?pid=diva2%3A944691&amp;dswid=8626</t>
  </si>
  <si>
    <t>I Pappis</t>
  </si>
  <si>
    <t>TEMBA (OSeMOSYS)</t>
  </si>
  <si>
    <t>Electrified Africa - Associated investments and costs</t>
  </si>
  <si>
    <t>AO, BF, BI, BJ, BW, CD, CF, CG, CI, CM, DJ, DZ, EG, ER, ET, GA, GH, GM, GN, GQ, GW, KE, LR, LS, LY, MA, ML, MR, MW, MZ, NA, NE, NG, RW, SD, SL, SN, SO, SZ, TD, TG, TN, TZ, UG, ZA, ZM, ZW</t>
  </si>
  <si>
    <t>47</t>
  </si>
  <si>
    <t>To assess the national investments and costs required to fully electrify Africa's un-electrified population by 2030 and meet the continent's electricity demand through 2050 under two grid-interconnection trade scenarios.</t>
  </si>
  <si>
    <t>An expanded cross-border electricity trading scheme (Enhanced scenario) reduces fuel costs by up to 12% and total costs by about 3%, mainly by exploiting Democratic Republic of Congo's hydro potential, while lowering electricity prices by around 5%.</t>
  </si>
  <si>
    <t>open source, low learning curve and time commitment, publicly available data and model, flexible model structure</t>
  </si>
  <si>
    <t>limited temporal resolution, no uncertainty/Monte Carlo analysis, CO2 emissions discrepancy needing sensitivity analysis, aggregated national assumptions</t>
  </si>
  <si>
    <t>KTH Royal Institute of Technology, Division of Energy Systems Analysis, Sweden</t>
  </si>
  <si>
    <t>https://doi.org/10.13140/rg.2.2.35222.91200</t>
  </si>
  <si>
    <t>F Kemausuor et al.</t>
  </si>
  <si>
    <t>Electrification planning using Network Planner tool: The case of Ghana</t>
  </si>
  <si>
    <t>To apply the Network Planner model to recommend least-cost electrification technology options (grid, mini-grid, off-grid) for 2600 un-electrified communities in Ghana over a 10-year planning horizon and estimate associated costs.</t>
  </si>
  <si>
    <t>Grid connection is the cost-optimal option for over 85% of un-electrified communities, with total electrification cost of US$696 million at 100% penetration by 2020.</t>
  </si>
  <si>
    <t>Kwame Nkrumah University of Science and Technology (KNUST), Ghana; Columbia University, USA</t>
  </si>
  <si>
    <t>GH, US</t>
  </si>
  <si>
    <t>https://doi.org/10.1016/j.esd.2013.12.009</t>
  </si>
  <si>
    <t>kemausuor@gmail.com</t>
  </si>
  <si>
    <t>B. Lwakatare et al.</t>
  </si>
  <si>
    <t>Electrification Planning for Off-Grid Communities in Sub-Saharan Africa: Advancing Energy Access</t>
  </si>
  <si>
    <t>To analyze the viability of expanding mini-grids or extending the existing grid to increase generation capacity and reduce energy poverty in Namibia's off-grid communities of Tsumkwe and Gam.</t>
  </si>
  <si>
    <t>Mini-grid capacity expansion proves more economically feasible than grid extension for both communities, with break-even grid extension distances of 68.87 km for Tsumkwe and 5.2 km for Gam, both shorter than the actual distances needed.</t>
  </si>
  <si>
    <t>Institute of new Energy Systems (InES), Technische Hochschule Ingolstadt (THI), Germany</t>
  </si>
  <si>
    <t>https://doi.org/10.3390/en17235994</t>
  </si>
  <si>
    <t>bertha.lwakatare@thi.de</t>
  </si>
  <si>
    <t>Electrification pathways for Tanzania: Implications for the economy and the environment</t>
  </si>
  <si>
    <t>To model alternative electrification scenarios for Tanzania and estimate their potential impact on the country's economy and environment using a joint OSeMOSYS-Input Output modelling approach.</t>
  </si>
  <si>
    <t>Expanding electricity access substantially boosts economic growth but also significantly increases carbon emissions, with full access by 2030 (E4A) leading to higher economy-wide emissions than business-as-usual despite similar electricity-sector-only emissions.</t>
  </si>
  <si>
    <t>combines technical and economic modelling, open-source data and code, geospatial demand characterization, novel on-grid/off-grid representation</t>
  </si>
  <si>
    <t>constant technology and final demand structure assumption, high sectoral aggregation of electricity technologies, cannot model dynamic transition to new optimum</t>
  </si>
  <si>
    <t>Politecnico di Milano; Utrecht University</t>
  </si>
  <si>
    <t>IT, NL</t>
  </si>
  <si>
    <t>https://doi.org/10.1016/j.jclepro.2020.121278</t>
  </si>
  <si>
    <t>Electrification of Sub-Saharan Africa through PV/hybrid mini-grids: Reducing the gap between current business models and on-site experience</t>
  </si>
  <si>
    <t>KE, GW</t>
  </si>
  <si>
    <t>EAPP, WAPP</t>
  </si>
  <si>
    <t>To provide a standardised, multi-dimensional cost breakdown of implemented PV/hybrid mini-grids in Sub-Saharan Africa and assess their social and environmental impacts.</t>
  </si>
  <si>
    <t>Larger PV/hybrid mini-grids (&gt;150 kWp) achieve capital costs of 4-6 EUR/Wp versus 8-14 EUR/Wp for smaller systems (&lt;50 kWp), with soft costs representing 25-35% of total installed costs.</t>
  </si>
  <si>
    <t>European Commission Joint Research Centre (JRC), TTA Trama TecnoAmbiental, UNEP DTU Partnership (Technical University Denmark)</t>
  </si>
  <si>
    <t>IT, ES, KE, DK</t>
  </si>
  <si>
    <t>https://doi.org/10.1016/j.rser.2018.04.018</t>
  </si>
  <si>
    <t>Ahmed M. Selim et al.</t>
  </si>
  <si>
    <t>Electrification of Egyptian army camps in remote areas using renewable energies: An Application of HOMER in New Valley</t>
  </si>
  <si>
    <t>To propose the optimum hybrid renewable energy system to supply electricity for Egyptian army camps (battalions) in remote border areas, using New Valley as a case study.</t>
  </si>
  <si>
    <t>The third scenario combining a diesel generator with PV panels and a wind turbine was the optimal solution, cutting costs by about 83% and eliminating diesel fuel use.</t>
  </si>
  <si>
    <t>Modern Academy for Engineering and Technology, Cairo, Egypt; Canadian International College (CIC), El Shiekh Zayed, Egypt</t>
  </si>
  <si>
    <t>https://doi.org/10.21608/EJMTC.2023.154846.1226</t>
  </si>
  <si>
    <t>ahmed.selim@eng.modern-academy.edu.eg</t>
  </si>
  <si>
    <t>O Bamisile et al.</t>
  </si>
  <si>
    <t>Electrification and renewable energy nexus in developing countries; an overarching analysis of hydrogen production and electric vehicles integrality in renewable energy penetration</t>
  </si>
  <si>
    <t>To model feasible hourly electricity generation pathways for Nigeria's 100% electrification by 2030, integrating renewable and fossil fuel technologies with hydrogen production and electric vehicles.</t>
  </si>
  <si>
    <t>The combination of natural gas, onshore wind, and solar PV is the most cost-effective feasible solution, while integrating hydrogen production and EVs helps maximize renewable electricity utilization and reduce carbon emissions.</t>
  </si>
  <si>
    <t>hourly time-step analysis, integration of RES and non-RES, hydrogen production and EV integration for RE maximization, comprehensive economic and environmental feasibility</t>
  </si>
  <si>
    <t>generation side only, transmission/distribution neglected, financial constraints not considered, constant load profile assumption</t>
  </si>
  <si>
    <t>University of Electronic Science and Technology of China, Middle East Technical University North Cyprus Campus, Cyprus International University, University of Yaounde I, Guangdong University of Petrochemical Technology, Chengdu University of Technology</t>
  </si>
  <si>
    <t>CN, TR, CM</t>
  </si>
  <si>
    <t>https://doi.org/10.1016/j.enconman.2021.114023</t>
  </si>
  <si>
    <t>hwong@uestc.edu.cn</t>
  </si>
  <si>
    <t>A McCluskey et al.</t>
  </si>
  <si>
    <t>Electricity trade impacts on regional power pools in Sub-Saharan Africa</t>
  </si>
  <si>
    <t>AO,BW,LS,MW,MZ,NA,ZA,SZ,ZM,ZW,BI,DJ,EG,ET,KE,RW,SD,SS,TZ,UG,BF,CI,GM,GH,GN,GW,LR,ML,NE,NG,SN,SL,TG,BJ,CM,CF,TD,CG,CD,GQ,GA</t>
  </si>
  <si>
    <t>41</t>
  </si>
  <si>
    <t>SAPP, EAPP, WAPP, CAPP</t>
  </si>
  <si>
    <t>To evaluate the impacts of three electricity trade scenarios among four African power pools using linked river-basin (WEAP) and regional power system expansion (RTEP) models. To assess how regional power trade affects hydropower use and new generation capacity needs.</t>
  </si>
  <si>
    <t>Allowing full trade eliminates wasted hydropower and cuts new generation capacity needs by about 29 GW compared to no trade. Minimum trade alone reduces new capacity needs by 19 GW.</t>
  </si>
  <si>
    <t>linking hydrological river-basin model with regional power system model, multi-country regional integration analysis, effective technical/economic representation of energy systems</t>
  </si>
  <si>
    <t>does not address political/institutional/national security issues, single climate scenario, no transmission siting representation, hydropower spill not fully optimized in some scenarios</t>
  </si>
  <si>
    <t>University of Colorado Boulder, Massachusetts Institute of Technology, National Renewable Energy Lab</t>
  </si>
  <si>
    <t>https://doi.org/10.1016/j.ref.2022.01.001</t>
  </si>
  <si>
    <t>alyssa.mccluskey@colorado.edu</t>
  </si>
  <si>
    <t>A Ålander</t>
  </si>
  <si>
    <t>Electricity Supply Solutions for an Educational Center in Tanzania</t>
  </si>
  <si>
    <t>To investigate off-grid electricity supply solutions for an educational center being built in Chonyonyo, Tanzania, and to explore further system optimization possibilities.</t>
  </si>
  <si>
    <t>A PV/diesel hybrid system of 26 kW PV, 5.5 kW diesel generator, 15 kW converter and 112 batteries was found optimal, with an LCOE of 0.264 €/kWh, and distributing DC night loads or stacking inverters could further reduce costs.</t>
  </si>
  <si>
    <t>Dalarna University, European Solar Engineering School</t>
  </si>
  <si>
    <t>https://www.diva-portal.org/smash/record.jsf?pid=diva2%3A643346&amp;dswid=6996</t>
  </si>
  <si>
    <t>R Spalding-Fecher et al.</t>
  </si>
  <si>
    <t>Electricity supply and demand scenarios for the Southern African power pool</t>
  </si>
  <si>
    <t>AO, BW, CD, LS, MW, MZ, NA, ZA, SZ, TZ, ZM, ZW</t>
  </si>
  <si>
    <t>12</t>
  </si>
  <si>
    <t>To analyse and provide long-term electricity supply and demand projections for the Southern African Power Pool (2010-2070) using internally consistent development scenarios and bottom-up demand analysis combined with least-cost supply optimisation.</t>
  </si>
  <si>
    <t>Total regional electricity demand and supply increase 8 to 14 times from 2010 to 2070, with the fuel mix shifting from coal toward hydro in the medium term and toward solar in the longer term, while the unit cost of generation remains stable across scenarios.</t>
  </si>
  <si>
    <t>bottom-up demand analysis, long time horizon, internally consistent scenarios, combines simulation and optimisation, user-friendly, free to public sector users</t>
  </si>
  <si>
    <t>no transmission optimisation, no dynamic transmission adjustment, no time-of-day trade granularity, hydropower based on historical river flow not climate change impacts</t>
  </si>
  <si>
    <t>Carbon Limits AS Oslo, Energy Research Centre University of Cape Town, Centre for Energy Environment Engineering Zambia, Stockholm Environment Institute-US Center, OneWorld Sustainable Investments, Eduardo Mondlane University, University College London, University of Zambia</t>
  </si>
  <si>
    <t>NO, ZA, ZM, US, GB, MZ</t>
  </si>
  <si>
    <t>https://doi.org/10.1016/j.enpol.2016.10.033</t>
  </si>
  <si>
    <t>randall.spaldingfecher@gmail.com</t>
  </si>
  <si>
    <t>H A Ibrahim and G Kirkil</t>
  </si>
  <si>
    <t>Electricity Demand and Supply Scenario Analysis for Nigeria Using Long Range Energy Alternatives Planning (LEAP)</t>
  </si>
  <si>
    <t>To project electricity demand and supply in Nigeria from 2010 to 2040 under three scenarios (BAU, EC, REN) using LEAP and compare them based on demand/supply, GHG emissions and costs.</t>
  </si>
  <si>
    <t>The Energy Conservation scenario offers the lowest costs and second-lowest emissions, making it the most realistic path, while the Renewable Energy scenario achieves the lowest GHG emissions but at highest capital cost.</t>
  </si>
  <si>
    <t>low data requirements, scenario comparison, covers demand supply emissions and cost</t>
  </si>
  <si>
    <t>Kadir Has University, Department of Industrial Engineering; Kadir Has University, Department of Energy Systems Engineering</t>
  </si>
  <si>
    <t>https://doi.org/10.9734/JSRR/2018/39719</t>
  </si>
  <si>
    <t>20161107001@stu.khas.edu.tr</t>
  </si>
  <si>
    <t>Meskerem Tadesse Gebre et al.</t>
  </si>
  <si>
    <t>Electricity demand analysis and forecasting: The case of GADA special economic zone</t>
  </si>
  <si>
    <t>To forecast and analyze the future power demand and supply needed for the newly constructed GADA Special Economic Zone in Ethiopia over a 15-year period under three scenarios. To assess whether onsite off-grid generation is needed to complement the national grid.</t>
  </si>
  <si>
    <t>Total power demand grows by 52.2% under the baseline scenario, 68% under the aggressive scenario, and 30.3% under the conservative scenario by 2040 compared to 2025. Onsite off-grid generation covering 25% of demand is needed to reduce pressure on the national grid, which alone would need to increase supply by 93.5% to 175.9% by 2040.</t>
  </si>
  <si>
    <t>bottom-up sectoral disaggregation, scenario-based analysis, considers both supply and demand sides, incorporates off-grid alternatives</t>
  </si>
  <si>
    <t>lack of historical data, assumptions and simplifications, uncertainty affecting forecast accuracy</t>
  </si>
  <si>
    <t>Adama Science and Technology University (Ethiopia), Seoul National University (South Korea), Addis Ababa Institute of Technology (Ethiopia)</t>
  </si>
  <si>
    <t>ET, KR</t>
  </si>
  <si>
    <t>https://doi.org/10.1016/j.heliyon.2024.e25364</t>
  </si>
  <si>
    <t>meskerem.tadesse@astu.edu.et</t>
  </si>
  <si>
    <t>M Senatla et al.</t>
  </si>
  <si>
    <t>Electricity capacity expansion plan for Lesotho – implications on energy policy</t>
  </si>
  <si>
    <t>To develop a research-based electricity capacity expansion plan for Lesotho focused on security of supply, determining the least-cost generation capacity needed to meet growing demand under two demand growth scenarios and three capacity investment cases.</t>
  </si>
  <si>
    <t>Investing in local generation, particularly large hydro, PV and pumped storage, guarantees long-term energy security and is cheaper than relying on imports, saving Lesotho up to M80 billion by 2050 compared to import reliance.</t>
  </si>
  <si>
    <t>captures variability of renewables via hourly profiles, considers reserve margin and reliability, compares multiple demand scenarios and capacity cases</t>
  </si>
  <si>
    <t>no co-optimisation of transmission and generation expansion, PLEXOS long-term planning does not give detailed dispatch insight into pumped hydro</t>
  </si>
  <si>
    <t>https://doi.org/10.1016/j.enpol.2018.06.003</t>
  </si>
  <si>
    <t>msenatla@gmail.com</t>
  </si>
  <si>
    <t>C. K. Amuzuvi et al.</t>
  </si>
  <si>
    <t>Electrical Energy Deficiency Solution Using Grid Connected Solar Photovoltaic System in Ghana - A Case Study at Accra East Region</t>
  </si>
  <si>
    <t>To assess electrical energy deficiency across customer sectors in the Accra East Region of Ghana and to design a grid-connected solar PV system to address the sector with the highest deficiency.</t>
  </si>
  <si>
    <t>The commercial sector showed the highest power deficiency at 8.3%, and grid-connected solar PV systems (34.4 kW and 3.4 kW) could generate significant savings for institutions and individual customers respectively.</t>
  </si>
  <si>
    <t>University of Mines and Technology (UMaT), Tarkwa Ghana; Architectural and Engineering Services limited (AESL), Accra, Ghana</t>
  </si>
  <si>
    <t>J.D. Ampah et al.</t>
  </si>
  <si>
    <t>Electric vehicles development in Sub-Saharan Africa: Performance assessment of standalone renewable energy systems for hydrogen refuelling and electricity charging stations (HRECS)</t>
  </si>
  <si>
    <t>To assess the technical, economic, and environmental feasibility of six standalone hybrid renewable energy system configurations for a hydrogen refuelling and electricity charging station (HRECS) serving 70 BEVs and 30 FCEVs in Accra, Ghana, ranked using CRITIC-PROMETHEE II multicriteria decision analysis.</t>
  </si>
  <si>
    <t>The biogas generator-photovoltaic hybrid system (Scenario D) was ranked most feasible, producing 3.9 GWh/yr of electricity and 55.6 tonnes/yr of hydrogen at an NPC of $6.53 million, LCOE of $0.52/kWh, LCOH of $9.09/kg, and payback period of ~8 years.</t>
  </si>
  <si>
    <t>Tianjin University, Ural Federal University, Cyprus International University, University of Liberia, Chengdu University of Technology</t>
  </si>
  <si>
    <t>CN, RU, TR, LR</t>
  </si>
  <si>
    <t>https://doi.org/10.1016/j.jclepro.2022.134238</t>
  </si>
  <si>
    <t>jeffampah@live.com</t>
  </si>
  <si>
    <t>I Lemba et al.</t>
  </si>
  <si>
    <t>Electric energy planning in Namibe, Angola: Inserting renewable energies in search of a sustainable energy mix</t>
  </si>
  <si>
    <t>To propose a sustainable energy mix for Namibe province, Angola, guaranteeing electricity supply security, environmental protection and sustainable socio-economic development through LEAP-based scenario simulation for 2014-2040.</t>
  </si>
  <si>
    <t>Scenario D, combining hydro, wind, solar PV, diesel and natural gas, is the most diversified and least costly, avoiding 386,550 tCO2eq of emissions compared to the base scenario in 2040.</t>
  </si>
  <si>
    <t>flexibility, ease of use, low data requirements, first study of its kind for Angola, replicable methodology</t>
  </si>
  <si>
    <t>data limitations, no breakdown of energy consumption by sector, lack of detailed economic analysis</t>
  </si>
  <si>
    <t>University of Namibe, Angola; University of Aveiro, Portugal</t>
  </si>
  <si>
    <t>AO, PT</t>
  </si>
  <si>
    <t>https://dx.doi.org/10.17159/2413-3051/2021/v32i4a9430</t>
  </si>
  <si>
    <t>mfdias@ua.pt</t>
  </si>
  <si>
    <t>M Traore et al.</t>
  </si>
  <si>
    <t>Effects of photovoltaic power plants connected to the grid from 2016 to 2022 in Senegal on carbon dioxide emissions</t>
  </si>
  <si>
    <t>To quantify the reduction in carbon dioxide emissions achieved by eight grid-connected photovoltaic power plants installed in Senegal between 2016 and 2022, accounting for meteorological effects on PV output.</t>
  </si>
  <si>
    <t>The eight PV plants inject 364.746 GWh per year (7294.920 GWh over 20 years) and reduce 314,411.1 tons of CO2 per year, totaling 62,288,222 tons over 20 years.</t>
  </si>
  <si>
    <t>University of Julius Nyéréré of Kankan (Guinea), Alioune Diop University of Bambey (Senegal), Université d'Abomey-Calavi (Benin)</t>
  </si>
  <si>
    <t>GN, SN, BJ</t>
  </si>
  <si>
    <t>https://doi.org/10.20448/arees.v12i1.6368</t>
  </si>
  <si>
    <t>mamadou.traore@uadb.edu.sn</t>
  </si>
  <si>
    <t>Effects of Global Horizontal Irradiance on Power Output of Hybrid Solar PV/Mini-hydro Renewable Energy System</t>
  </si>
  <si>
    <t>To evaluate the performance and cost of a hybrid solar PV/mini-hydropower system under different global horizontal irradiance conditions in Bamenda and Buea, Cameroon.</t>
  </si>
  <si>
    <t>The zone with higher global horizontal irradiance (Bamenda) achieves higher PV penetration and a lower levelized cost of energy (0.267 USD/kWh) than Buea (0.308 USD/kWh), despite similar overall system LCOE of 0.180 USD/kWh.</t>
  </si>
  <si>
    <t>University of Buea, Department of Electrical and Electronic Engineering, Cameroon</t>
  </si>
  <si>
    <t>https://doi.org/10.5281/zenodo.4781315</t>
  </si>
  <si>
    <t>M Mukhtar et al.</t>
  </si>
  <si>
    <t>Effect of Inadequate Electrification on Nigeria’s Economic Development and Environmental Sustainability</t>
  </si>
  <si>
    <t>To analyze the effect of electricity consumption on Nigeria's economic development and environmental sustainability using time-series regression models, and to assess the techno-economic feasibility of a 500-kW off-grid solar PV microgrid system across 12 locations in Nigeria.</t>
  </si>
  <si>
    <t>Electricity consumption is strongly positively correlated with GNI and negatively correlated with gross domestic savings, while solar PV installation is economically feasible in all 12 locations, with Gombe and Kaduna in northern Nigeria showing the shortest payback periods.</t>
  </si>
  <si>
    <t>Guangdong University of Petrochemical Technology, University of Electronic Science and Technology of China, University of Yaounde I, Augustine University, Federal University of Agriculture</t>
  </si>
  <si>
    <t>CN, CM, NG</t>
  </si>
  <si>
    <t>https://doi.org/10.3390/su13042229</t>
  </si>
  <si>
    <t>boomfem@hotmail.com</t>
  </si>
  <si>
    <t>A.A. Adesanya and J.M. Pearce</t>
  </si>
  <si>
    <t>Economic viability of captive off-grid solar photovoltaic and diesel hybrid energy systems for the Nigerian private sector</t>
  </si>
  <si>
    <t>To investigate the economic viability of solar PV and diesel hybrid off-grid energy systems for six private business sectors near Lagos, Nigeria currently reliant on captive diesel generation. To assess how adding battery storage affects the levelized cost of electricity, ROI, and payback periods.</t>
  </si>
  <si>
    <t>Solar PV and diesel hybrid systems are economically viable for all six business subsectors, with five of six having payback under a year and ROIs above 100%; adding battery storage further lowers LCOE and improves ROI up to 332%.</t>
  </si>
  <si>
    <t>Michigan Technological University, Aalto University</t>
  </si>
  <si>
    <t>US, FI</t>
  </si>
  <si>
    <t>https://doi.org/10.1016/j.rser.2019.109348</t>
  </si>
  <si>
    <t>pearce@mtu.edu</t>
  </si>
  <si>
    <t>Chu Donatus Iweh et al.</t>
  </si>
  <si>
    <t>Economic viability and environmental sustainability of a grid-connected solar PV plant in Yaounde - Cameroon using RETScreen expert</t>
  </si>
  <si>
    <t>To assess the economic viability and environmental sustainability of a 211.75 MW grid-connected solar PV plant in Yaounde, Cameroon using RETScreen Expert. To evaluate the effect of financial and technical parameters on capital cost, payback period, NPV and cost of energy.</t>
  </si>
  <si>
    <t>The solar PV project was economically viable with a cost of energy of $75.43/MWh, a benefit-cost ratio of 4.5, and a simple payback of 8.9 years. Project NPV is more sensitive to the initial capital cost than to the debt interest rate or grid electricity export rate.</t>
  </si>
  <si>
    <t>University of Energy and Natural Resources, Sunyani, Ghana; University of Buea, Cameroon</t>
  </si>
  <si>
    <t>https://doi.org/10.1080/23311916.2023.2185946</t>
  </si>
  <si>
    <t>AZ Gabr et al.</t>
  </si>
  <si>
    <t>Economic evaluation of rooftop grid-connected photovoltaic systems for residential building in Egypt</t>
  </si>
  <si>
    <t>To evaluate the techno-economic feasibility of grid-connected rooftop PV systems for residential households in Egypt under different consumption patterns and the net energy metering policy.</t>
  </si>
  <si>
    <t>Larger PV system sizes increase NPV and reduce cost of energy, with profitability turning points around 7.8, 10.7, and 12.8 kWp for low, medium, and high consumption patterns respectively, reaching renewable fractions up to 91%.</t>
  </si>
  <si>
    <t>Khalda Petroleum Company, Cairo, Egypt; Arab Academy for Science, Technology and Maritime Transport, Alexandria, Egypt; Alexandria University, Alexandria, Egypt</t>
  </si>
  <si>
    <t>https://doi.org/10.1002/2050-7038.12379</t>
  </si>
  <si>
    <t>ahmad.zakaria@khalda-eg.com</t>
  </si>
  <si>
    <t>B. Adebanji et al.</t>
  </si>
  <si>
    <t>Economic and Environmental Sustainability Assessment of Solar Photovoltaic Technology in Nigeria: Rural Electrification Perspective</t>
  </si>
  <si>
    <t>To assess the economic and environmental sustainability of a stand-alone solar PV system for rural electrification of Alare/Araromi village, Nigeria, using RETScreen software.</t>
  </si>
  <si>
    <t>The base case solar PV system is not economically viable, with a negative NPV of -$1,585,220 and BC-R of -0.78, but becomes viable (positive NPV of $8,295,699) with lower interest rates and start-up grants.</t>
  </si>
  <si>
    <t>Ekiti State University, Ado-Ekiti, Ekiti State, Nigeria</t>
  </si>
  <si>
    <t>https://doi.org/10.20508/ijsmartgrid.v7i2.282.g280</t>
  </si>
  <si>
    <t>P C Okonkwo et al.</t>
  </si>
  <si>
    <t>Economic evaluation of hybrid electrical systems for rural electrification: A case study of a rural community in Nigeria</t>
  </si>
  <si>
    <t>To assess the feasibility and economic viability of different hybrid electrical system configurations (PV/diesel/battery, PV/battery, and diesel-only) for electrifying the rural Umuejim Amorka community in Nigeria using HOMER software.</t>
  </si>
  <si>
    <t>The PV/battery hybrid system achieved the lowest net present cost and cost of energy, zero emissions, and the highest return on investment, making it the preferred option over diesel-based systems.</t>
  </si>
  <si>
    <t>Dhofar University, Sichuan University of Science and Engineering, Federal University of Technology Owerri, Suez University, Qatar University</t>
  </si>
  <si>
    <t>OM, CN, NG, EG, QA</t>
  </si>
  <si>
    <t>https://doi.org/10.1080/15435075.2021.1979982</t>
  </si>
  <si>
    <t>pokonkwo@du.edu.om</t>
  </si>
  <si>
    <t>Abba Lawan Bukar et al.</t>
  </si>
  <si>
    <t>Economic Assessment of a PV/Diesel/Battery Hybrid Energy System for a Non-Electrified Remote Village in Nigeria</t>
  </si>
  <si>
    <t>To assess the economic feasibility of PV/diesel/battery hybrid off-grid systems as an alternative to diesel generators for a non-electrified remote village in Nigeria. To compare three configurations (standalone diesel, hybrid without battery, hybrid with battery) using HOMER software.</t>
  </si>
  <si>
    <t>The standalone diesel system has the lowest cost of energy and net present cost, but the hybrid PV/diesel with battery (10 kW PV, 4 battery units) is recommended as best due to lower emissions despite slightly higher cost.</t>
  </si>
  <si>
    <t>University of Maiduguri, Ramat Polytechnic Maiduguri</t>
  </si>
  <si>
    <t>http://dx.doi.org/10.24018/ejers.2017.2.1.252</t>
  </si>
  <si>
    <t>A Youssef et al.</t>
  </si>
  <si>
    <t>Economic and Technical Evaluation of Hydrogen Storage in Hybrid Renewable Systems With Demand-Side Management: Upper Egypt Case Study</t>
  </si>
  <si>
    <t>To evaluate the techno-economic and environmental impacts of integrating hydrogen energy storage into a hybrid PV/wind/battery system with demand-side management for residential homes in Qena and Hurghada, Egypt.</t>
  </si>
  <si>
    <t>Adopting demand-side management yields the lowest net present cost for both cities ($798,614 in Qena and $646,046 in Hurghada) while increasing hydrogen production and virtually eliminating CO2 emissions compared to diesel generation.</t>
  </si>
  <si>
    <t>Department of Electrical Engineering, South Valley University, Qena, Egypt; Electrical Engineering Department, Faculty of Engineering, King Khalid University, Abha, Saudi Arabia</t>
  </si>
  <si>
    <t>https://doi.org/10.1109/ACCESS.2024.3428640</t>
  </si>
  <si>
    <t>A.yousaf@eng.svu.edu.eg</t>
  </si>
  <si>
    <t>L.P. Amaral et al.</t>
  </si>
  <si>
    <t>Economic and environmental assessment of renewable energy micro-systems in a developing country</t>
  </si>
  <si>
    <t>To assess the economic and environmental impacts of a decentralized electrification plan using renewable energy micro-systems for rural households in Santiago Island, Cape Verde, comparing it against grid-expansion and diesel-based scenarios.</t>
  </si>
  <si>
    <t>Decentralized off-grid renewable energy micro-systems achieve lower Net Present Cost and CO2 emissions than both a grid-connected renewable expansion scenario and a diesel power plant scenario.</t>
  </si>
  <si>
    <t>combines LEAP for national-level scenario planning with HOMER for detailed micro-system design, considers economic/technical/environmental criteria, includes sensitivity/uncertainty analysis via HOMER</t>
  </si>
  <si>
    <t>lack of local household load-profile data (used African house profile as proxy), small island case limits generalizability</t>
  </si>
  <si>
    <t>Department of Economics, Management and Industrial Engineering, University of Aveiro; Centre for Mechanical Technology and Automation (TEMA), University of Aveiro</t>
  </si>
  <si>
    <t>https://doi.org/10.1016/j.seta.2014.04.002</t>
  </si>
  <si>
    <t>lpgamaral@ua.pt</t>
  </si>
  <si>
    <t>D.Saheb-Koussa et al.</t>
  </si>
  <si>
    <t>Economic and environmental analysis for grid-connected hybrid photovoltaic-wind power system in the arid region</t>
  </si>
  <si>
    <t>To assess the economic and environmental performance of a grid-connected hybrid photovoltaic-wind power system compared to a standard grid in an arid region of Algeria.</t>
  </si>
  <si>
    <t>The optimized PV-wind-grid system achieves a 22% reduction in emissions and a renewable fraction of 22%, with NPC and COE nearly equal to those of the standard grid.</t>
  </si>
  <si>
    <t>Centre de Développment des Energies Renouvelable, Alger, Algérie; Laboratoire de Dispositif de Communication et de Conversion Photovoltaïque, E.N.P, Alger, Algérie</t>
  </si>
  <si>
    <t>https://doi.org/10.1016/j.egypro.2011.05.042</t>
  </si>
  <si>
    <t>N M Khattab et al.</t>
  </si>
  <si>
    <t>Economic Analysis of Stand-Alone Hybrid Wind/PV/Diesel Water Pumping System: A Case Study in Egypt</t>
  </si>
  <si>
    <t>To design and economically compare different stand-alone hybrid renewable energy configurations (PV, wind, diesel) for small farm water pumping and irrigation in Sinai, Egypt. To identify the optimum system configuration based on net present cost, cost of energy, and capacity shortage.</t>
  </si>
  <si>
    <t>PV-only configuration has the lowest NPC (22,523$) and COE (0.614$/kWh), while adding wind turbines increases costs due to low local wind speeds relative to turbine rated speed. Diesel-inclusive systems reduce capacity shortage to near zero but at higher overall NPC.</t>
  </si>
  <si>
    <t>http://dx.doi.org/10.5772/intechopen.89161</t>
  </si>
  <si>
    <t>essamahame@hotmail.com</t>
  </si>
  <si>
    <t>E. Mnyanghwalo et al.</t>
  </si>
  <si>
    <t>Economic Analysis of Islanded Microgrid: A Case Study of Kisiju Village - Coastal Region</t>
  </si>
  <si>
    <t>To perform an economic and reliability analysis of the solar PV microgrid installed at Kisiju village, comparing manual LCOE calculations with HOMER software simulation results.</t>
  </si>
  <si>
    <t>The Kisiju SPV microgrid operated at a loss for four years and its LCOE from HOMER simulation (TZS 673.9) was much higher than the manually calculated LCOE (TZS 423.53).</t>
  </si>
  <si>
    <t>Department of Electrical Engineering, College of Engineering and Technology, University of Dar es Salaam, TANZANIA</t>
  </si>
  <si>
    <t>https://doi.org/10.52339/tjet.v40i2.734</t>
  </si>
  <si>
    <t>justo.jack@udsm.ac.tz</t>
  </si>
  <si>
    <t>A Dosa et al.</t>
  </si>
  <si>
    <t>Economic Analysis and Modelling of a Hybrid Solar-Wind Diesel Power Generation System for Rural Electrification</t>
  </si>
  <si>
    <t>To assess the technical feasibility and economic viability of a solar-wind-diesel hybrid renewable energy system for electrifying an isolated coastal rural community in Nigeria using HOMER software.</t>
  </si>
  <si>
    <t>The optimal HRES configuration (20kW PV, wind turbines, 50kW diesel, batteries) achieves an NPC of N27,181,044 and LCOE of N71.676/kWh, cutting CO2 emissions by 97.1% compared to standalone diesel.</t>
  </si>
  <si>
    <t>Durban University of Technology, Federal University of Technology Akure, University of Lagos</t>
  </si>
  <si>
    <t>https://dx.doi.org/10.4314/gjss.v24i2.10</t>
  </si>
  <si>
    <t>dosbel@yahoo.com</t>
  </si>
  <si>
    <t>Samuel S. C. Thompson</t>
  </si>
  <si>
    <t>OSGEM</t>
  </si>
  <si>
    <t>Integrated Geospatial and Long-Term Electricity Planning for Universal Access and Decarbonization in Burkina Faso</t>
  </si>
  <si>
    <t>To assess least-cost electrification pathways for Burkina Faso developed with a geospatial, long-term energy model.</t>
  </si>
  <si>
    <t>The Balanced scenario achieves an optimal balance between expanding access, managing costs and reducing emissions; the Ambitious scenario requires the highest investments but delivers rapid electrification and the greatest emission reductions.</t>
  </si>
  <si>
    <t>open-source transparency, integration of geospatial and long-term planning, soft-linking framework, convenience</t>
  </si>
  <si>
    <t>data uncertainties, need for more granular modeling of demand and system reliability</t>
  </si>
  <si>
    <t>https://www.diva-portal.org/smash/record.jsf?pid=diva2%3A2012309&amp;dswid=7375</t>
  </si>
  <si>
    <t>ssth@kth.se</t>
  </si>
  <si>
    <t>A Berggren and S Österberg</t>
  </si>
  <si>
    <t>Kenya meeting the electricity demand of 2030 An assessment of how Kenya Vision 2030 and climate change impact the optimal electricity generation mix</t>
  </si>
  <si>
    <t>To assess how Kenya Vision 2030 demand and climate change affect the optimal electricity generation mix for Kenya in 2030, including household electrification split and hydropower impacts.</t>
  </si>
  <si>
    <t>Meeting Kenya Vision 2030 demand requires 106% higher investment than BAU and increases grid-connected households; extreme climate change reduces hydropower generation so 2% of electricity must be supplied by other sources in 2030.</t>
  </si>
  <si>
    <t>considers climate-land-energy-water nexus, compares demand scenarios, uses open source tools</t>
  </si>
  <si>
    <t>does not include a spatial analysis, short modelling period, WEAP model not recalibrated, excludes trade with neighbouring countries</t>
  </si>
  <si>
    <t>https://kth.diva-portal.org/smash/record.jsf?pid=diva2%3A1201920&amp;dswid=2940</t>
  </si>
  <si>
    <t>J Gachanja et al.</t>
  </si>
  <si>
    <t>KCERT 2050</t>
  </si>
  <si>
    <t>Kenya’s Low Carbon Futures: An Assessment Using the KCERT Model</t>
  </si>
  <si>
    <t>To investigate whether the KCERT 2050 model incorporates Kenya's emission mitigation policies and to demonstrate the technical viability of achieving a net-zero emissions pathway by 2050.</t>
  </si>
  <si>
    <t>Kenya's net-zero emissions target is technically feasible by 2050, requiring ambitious sustainable land use and waste management; transport and industry emissions decline substantially while land use becomes a carbon sink.</t>
  </si>
  <si>
    <t>Strathmore University, Imperial College London, Hasselt University, University of Brasilia</t>
  </si>
  <si>
    <t>KE, GB, BE, BR</t>
  </si>
  <si>
    <t>https://doi.org/10.3390/en16217459</t>
  </si>
  <si>
    <t>o.mwabonje@imperial.ac.uk</t>
  </si>
  <si>
    <t>D. W. Irungu et al.</t>
  </si>
  <si>
    <t>Kenya Power Sector Developnet Scenarios – Analysis Using Long Range Energy Alternative Planning System</t>
  </si>
  <si>
    <t>To analyse three power development scenarios in Kenya and compare their greenhouse gas emissions and cost implications using LEAP.</t>
  </si>
  <si>
    <t>The renewable scenario achieves the greatest GHG savings (6.2 million tonnes CO2eq) at $8.6/tCO2eq, while the reference least-cost plan has the highest emissions.</t>
  </si>
  <si>
    <t>scenario planning useful, compares cost and emissions</t>
  </si>
  <si>
    <t>Brenda Zabadiah Kiwelu et al.</t>
  </si>
  <si>
    <t>Kenya Electrification Pathways to 2030</t>
  </si>
  <si>
    <t>To assess grid-first and least-cost pathways to universal electricity access in Kenya by 2030 and prioritize investments.</t>
  </si>
  <si>
    <t>Least-cost scenario requires USD 4.07 billion and serves 13.40 million off-grid; grid-first costs USD 4.39 billion with lower emissions.</t>
  </si>
  <si>
    <t>Sustainable energy for all, The World Bank group</t>
  </si>
  <si>
    <t>https://doi.org/10.5281/zenodo.18510531</t>
  </si>
  <si>
    <t>brendazk@unops.org</t>
  </si>
  <si>
    <t>Mustapha Mukhtar et al.</t>
  </si>
  <si>
    <t>Juxtaposing Sub-Sahara Africa’s energy poverty and renewable energy potential</t>
  </si>
  <si>
    <t>ET, KE, ML, MZ, NE, NG, RW, SD, TD, TZ, UG, ZA</t>
  </si>
  <si>
    <t>EAPP, WAPP, SAPP, CAPP</t>
  </si>
  <si>
    <t>To determine RE electricity generation capacities, economic costs, and supply strategies required to balance projected future electricity demand in Sub-Saharan Africa via a proposed central grid.</t>
  </si>
  <si>
    <t>The cheapest investment cost is $298 billion for the hybrid with import power scenario; integrating existing/fossil power systems with RE reduces emissions by 56.6% and 61.8% by 2030 and 2040 respectively.</t>
  </si>
  <si>
    <t>novel central grid proposal, hourly time-step analysis, considers multiple RE technologies and storage, validated against literature</t>
  </si>
  <si>
    <t>EnergyPLAN limitation of 7 locations, pumped hydro input limitation, constant load profile, financial constraints neglected</t>
  </si>
  <si>
    <t>Guangdong University of Petrochemical Technology, Cyprus International University, Near East University, Chengdu University of Technology, University of Electronic Science and Technology of China, Chrisland University, University of Sharjah</t>
  </si>
  <si>
    <t>CN, TR, NG, AE</t>
  </si>
  <si>
    <t>https://doi.org/10.1038/s41598-023-38642-4</t>
  </si>
  <si>
    <t>Boomfem@hotmail.com</t>
  </si>
  <si>
    <t>Amr A. Youssef et al.</t>
  </si>
  <si>
    <t>Islanded green energy system optimal analysis using PV, wind, biomass, and battery resources with various economic criteria</t>
  </si>
  <si>
    <t>To design an efficient islanded hybrid renewable energy system for an international school in New Cairo, Egypt, and identify the most cost-effective configuration among PV, wind, biomass, and battery combinations.</t>
  </si>
  <si>
    <t>PV/wind/biomass with lithium-ion batteries is the optimal system, with NPC of $6.23 million and LCOE of $0.382/kWh, and requires only two batteries versus 2784 lead-acid batteries.</t>
  </si>
  <si>
    <t>Benha University, Al-Baha University, Beni-Suef University, Future University in Egypt</t>
  </si>
  <si>
    <t>https://doi.org/10.1016/j.rineng.2023.101321</t>
  </si>
  <si>
    <t>Sulaiman O. Fadlallah et al.</t>
  </si>
  <si>
    <t>Is this the right time for Sudan to replace diesel-powered generator systems with wind turbines?</t>
  </si>
  <si>
    <t>To assess the techno-economic viability of wind energy systems in Sudan by identifying optimal wind turbine type and best locations, and to quantify cost savings and avoided emissions compared to diesel generators.</t>
  </si>
  <si>
    <t>Wind turbines (Enercon E-138 EP3) at Wawa, Dongola, Karima, Wadi Halfa, and Al-Goled can reduce energy cost by US$0.91317/kWh and avoid nearly 49 million kg/year of pollutants compared to diesel generators.</t>
  </si>
  <si>
    <t>University of Huddersfield, United Kingdom; Auckland University of Technology, New Zealand</t>
  </si>
  <si>
    <t>GB, NZ</t>
  </si>
  <si>
    <t>https://doi.org/10.1016/j.renene.2021.08.018</t>
  </si>
  <si>
    <t>sulaiman.fadlallah@aut.ac.nz</t>
  </si>
  <si>
    <t>A. S. Oladeji et al.</t>
  </si>
  <si>
    <t>INVESTIGATION OF SMALL HYDROPOWER POTENTIAL OF RIVER OSHIN IN KWARA STATE, NORTH CENTRAL, NIGERIA</t>
  </si>
  <si>
    <t>To assess the small hydropower potential of River Oshin in Kwara State, Nigeria and estimate the electricity that could serve nearby off-grid rural communities.</t>
  </si>
  <si>
    <t>The river has a mini hydropower potential of 363.36 kW, annual energy generation of 2,624,482.08 kWh, and a capacity factor of 0.83, sufficient to meet present and future electricity needs of the three rural communities.</t>
  </si>
  <si>
    <t>National Centre for Hydropower Research and Development, University of Ilorin, Ilorin, Nigeria; Advanced Power and Green Energy Research Group, Department of Electrical and Electronics Engineering, University of Ilorin, Ilorin, Nigeria; Kwara State University, Malete, Nigeria</t>
  </si>
  <si>
    <t>https://www.ajol.info/index.php/azojete/article/view/243819</t>
  </si>
  <si>
    <t>akinsun3k@yahoo.co.uk</t>
  </si>
  <si>
    <t>Marwa M. Ibrahim</t>
  </si>
  <si>
    <t>Investigation of a grid-connected solar pv system for the electric-vehicle charging station of an office building using pvsol software</t>
  </si>
  <si>
    <t>To design, simulate and economically analyze a grid-connected solar PV system for an electric vehicle charging station and office building in 6th October City, Egypt using PVSOL.</t>
  </si>
  <si>
    <t>The PV system produces 10,463 kWh/year, covers 11% of total consumption, has electricity production cost 0.0032 $/kWh, payback period about five years, and reduces annual energy costs by 21%.</t>
  </si>
  <si>
    <t>Mechanical Engineering Department, National Research Centre (NRC), Dokki, Cairo, Egypt</t>
  </si>
  <si>
    <t>https://doi.org/10.33223/epj/147329</t>
  </si>
  <si>
    <t>yara_mh2003@yahoo.com</t>
  </si>
  <si>
    <t>M Khalil and I Dincer</t>
  </si>
  <si>
    <t>Investigation of a community-based clean energy system holistically with renewable and hydrogen energy options for better sustainable development</t>
  </si>
  <si>
    <t>To develop and assess a novel community-based integrated energy system using solar and geothermal energy with hydrogen production, providing electricity, heating, hot water, fresh water, and biogas for three communities in Kenya, the US, and Australia.</t>
  </si>
  <si>
    <t>The proposed system achieves geothermal energy and exergy efficiencies of 65.15% and 63.54% respectively, with annual hydrogen production capacities of 235 tons, 216 tons, and 313 tons for the three communities.</t>
  </si>
  <si>
    <t>Clean Energy Research Laboratory (CERL), Faculty of Engineering and Applied Science, Ontario Tech University, Oshawa, Ontario, Canada</t>
  </si>
  <si>
    <t>https://doi.org/10.1016/j.jclepro.2024.140895</t>
  </si>
  <si>
    <t>Muarij.Khalil@ontariotechu.ca</t>
  </si>
  <si>
    <t>Yalisho Girma Loaena</t>
  </si>
  <si>
    <t>Investigation &amp; Minimization of Loss in Distribution System</t>
  </si>
  <si>
    <t>To investigate and minimize distribution system losses at a textile factory in ArbaMinch, Ethiopia using DIgSILENT PowerFactory simulation and capacitor compensation.</t>
  </si>
  <si>
    <t>Overall distribution loss is 7.4%, above the 3-6% recommended; installing shunt capacitor banks reduces power loss from 413.5 kW to 376 kW, saving 328.5 MWh annually.</t>
  </si>
  <si>
    <t>Department of Electrical &amp; Computer Engineering, ArbaMinch University, ArbaMinch, Ethiopia</t>
  </si>
  <si>
    <t>https://doi.org/10.11648/j.epes.20160505.11</t>
  </si>
  <si>
    <t>yalisho.girma@gmail.com</t>
  </si>
  <si>
    <t>O S Omorogiuwa et al.</t>
  </si>
  <si>
    <t>Investigating the Performance of Solar System Using Simulation in Nigeria</t>
  </si>
  <si>
    <t>To assess the performance of a solar-powered system for a sustainable solar city in Nigeria, comparing sites and technologies using PVsyst and Simulink simulations.</t>
  </si>
  <si>
    <t>Jos has the highest global irradiation (2151.5 kWh/m²) among Kaduna, Jos, and Maiduguri; MPPT charge controllers, si-mono PV modules, and lithium-ion batteries are identified as the most efficient technology choices.</t>
  </si>
  <si>
    <t>Department of Electrical and Electronics Engineering, University of Benin, Benin City, Nigeria</t>
  </si>
  <si>
    <t>https://doi.org/10.5281/zenodo.14317417</t>
  </si>
  <si>
    <t>sam@uniben.edu</t>
  </si>
  <si>
    <t>U.A. Dodo et al.</t>
  </si>
  <si>
    <t>Investigating the influence of erratic grid on stationary battery energy storage technologies in hybrid power systems: Techno-environ-economic perspectives</t>
  </si>
  <si>
    <t>To assess the techno-economic and environmental performance of four battery storage technologies in a grid-connected hybrid renewable energy system supplying Baze University, Nigeria, under erratic grid conditions.</t>
  </si>
  <si>
    <t>Vanadium redox flow battery (VRB) gave the lowest net present cost ($6.33M), levelized cost of energy ($0.0722/kWh), and CO2 emissions (21,754 kg/yr), outperforming lithium-ion, lead-acid, and nickel-iron batteries.</t>
  </si>
  <si>
    <t>Baze University, Cardiff Metropolitan University, University of Hail, Najran University, Near East University, King Fahd University of Petroleum &amp; Minerals</t>
  </si>
  <si>
    <t>NG, GB, SA, TR</t>
  </si>
  <si>
    <t>https://doi.org/10.1016/j.energy.2024.132140</t>
  </si>
  <si>
    <t>usman.dodo@bazeuniversity.edu.ng; sani.abba@kfupm.edu.sa</t>
  </si>
  <si>
    <t>M O Dioha and N V Emodi</t>
  </si>
  <si>
    <t>Investigating the Impacts of Energy Access Scenarios in the Nigerian Household Sector by 2030</t>
  </si>
  <si>
    <t>To assess the impacts of different energy access scenarios on Nigerian household energy consumption, CO2 emissions and local air pollutant emissions by 2030.</t>
  </si>
  <si>
    <t>Achieving 100% modern energy access by 2030 would reduce final energy demand by around 845 PJ (52.4% vs baseline) and local air pollutants, but increase CO2 emissions by 16.7 MtCO2 compared to baseline unless unsustainable biomass harvesting is considered.</t>
  </si>
  <si>
    <t>introduces one of the earliest case studies in Nigeria that quantitatively analyses the impacts of the UN SE4ALL initiative, considers non-renewability of biomass</t>
  </si>
  <si>
    <t>no data yet and no well recognised approach for calculating the sustainability of biomass consumption in Nigeria, only kerosene lanterns and electric bulbs modelled to simplify analysis</t>
  </si>
  <si>
    <t>TERI School of Advanced Studies, India; James Cook University, Australia</t>
  </si>
  <si>
    <t>IN, AU</t>
  </si>
  <si>
    <t>https://doi.org/10.3390/resources8030127</t>
  </si>
  <si>
    <t>Investigating grid-connected green power systems’ energy storage solutions in the event of frequent blackouts</t>
  </si>
  <si>
    <t>To assess the techno-economic feasibility of grid-connected PV/battery systems using five battery technologies for a school in El Dabaa, Egypt under frequent grid outages.</t>
  </si>
  <si>
    <t>At 250 outages/year the PV/zinc-bromine flow battery system is optimal, at 500-1000 and 3000 PV/nickel-iron, and at 2000 PV/lithium-ion; renewable fraction reaches 72.0-77.4% and investment duration has little effect.</t>
  </si>
  <si>
    <t>Faculty of Engineering, Beni-Suef University, Beni-Suef, Egypt, Faculty of Engineering, Cairo University, Giza, Egypt</t>
  </si>
  <si>
    <t>https://doi.org/10.1016/j.egyr.2022.03.201</t>
  </si>
  <si>
    <t>shimaabara@yahoo.com</t>
  </si>
  <si>
    <t>J Oosthuizen et al.</t>
  </si>
  <si>
    <t>WeCaGEM</t>
  </si>
  <si>
    <t>Investigating a green economy transition of the electricity sector in the Western Cape Province of South Africa: A system dynamics approach</t>
  </si>
  <si>
    <t>To investigate the investment requirements to transform the electricity sector in the Western Cape Province of South Africa towards a green economy using a system dynamics approach.</t>
  </si>
  <si>
    <t>Continuing current policies increases the demand-supply gap and carbon emissions without growing employment; strategic green economy investments improve renewable share, reduce emissions, and create jobs, especially with localisation.</t>
  </si>
  <si>
    <t>Stellenbosch University</t>
  </si>
  <si>
    <t>http://dx.doi.org/10.7166/27-4-1522</t>
  </si>
  <si>
    <t>acb@sun.ac.za</t>
  </si>
  <si>
    <t>Gilberto Mahumane and Peter Mulder</t>
  </si>
  <si>
    <t>Introducing MOZLEAP: An integrated long-run scenario model of the emerging energy sector of Mozambique</t>
  </si>
  <si>
    <t>To introduce MOZLEAP, an integrated long-run scenario model, and assess the impact of natural resource exploration on energy supply, demand, infrastructure, and economic growth in Mozambique to 2030.</t>
  </si>
  <si>
    <t>Primary energy production is projected to increase at least six-fold by 2030, about ten times expected energy demand growth, making Mozambique a leading natural gas and coal producer; electrification unlikely to exceed 45%.</t>
  </si>
  <si>
    <t>first integrated long-run scenario model for Mozambique, locally collected energy statistics, project-by-project supply detail, embedded biomass and transport models</t>
  </si>
  <si>
    <t>intentionally fairly simple and straightforward assumptions; energy efficiency improvements left for future research</t>
  </si>
  <si>
    <t>Eduardo Mondlane University, Maputo, Mozambique; VU University, Amsterdam, The Netherlands</t>
  </si>
  <si>
    <t>https://doi.org/10.1016/j.eneco.2016.08.010</t>
  </si>
  <si>
    <t>O Babatunde and O Olanrewaju</t>
  </si>
  <si>
    <t>Integration of solar PV, fuel cell, and hydrogen storage systems for sustainable desalination: techno-economic and multi-criteria decision-making analysis</t>
  </si>
  <si>
    <t>To assess the techno-economic, environmental, and reliability performance of solar PV/fuel cell/battery/electrolyzer/hydrogen storage systems for powering seawater desalination plants in four South African coastal locations and rank alternatives using multi-criteria decision-making.</t>
  </si>
  <si>
    <t>Alexandra Bay emerged as the optimal location with lowest total net present cost ($122,742), levelized cost of energy ($0.242/kWh), levelized cost of water ($0.796/m3), and 100% essential load reliability, while fuel cell capacity factors remained low (0.38–0.84%), suggesting battery storage alone may suffice.</t>
  </si>
  <si>
    <t>Durban University of Technology</t>
  </si>
  <si>
    <t>https://doi.org/10.1016/j.ecmx.2025.101498</t>
  </si>
  <si>
    <t>babatundeom@ieee.org</t>
  </si>
  <si>
    <t>H Kumba et al.</t>
  </si>
  <si>
    <t>Integration of Renewable Energy Technologies for Sustainable Development in South Africa: A Focus on Grid-Connected PV Systems</t>
  </si>
  <si>
    <t>To assess the techno-economic feasibility and optimize the design of a grid-connected photovoltaic system in Lephalale, South Africa and evaluate its environmental impact.</t>
  </si>
  <si>
    <t>Grid-connected PV is feasible; Scenario A (30° tilt, 3819 modules) produces 1720 MWh/year with lower installation cost and a payback of about 1.3 years.</t>
  </si>
  <si>
    <t>Durban University of Technology, Midlands State University</t>
  </si>
  <si>
    <t>ZA, ZW</t>
  </si>
  <si>
    <t>https://doi.org/10.3390/en17122823</t>
  </si>
  <si>
    <t>22176504@dut4life.ac.za</t>
  </si>
  <si>
    <t>R Agadi et al.</t>
  </si>
  <si>
    <t>Integration of renewable energy resources into the water-energy-food nexus–Modeling a demand side management approach and application to a microgrid farm in Morocco</t>
  </si>
  <si>
    <t>To model the water-energy-food nexus of an off-grid farm in Morocco using AnyMOD and CropWat, and compare irrigation timing scenarios to optimize renewable energy and water supply.</t>
  </si>
  <si>
    <t>A smart microgrid optimizing irrigation timing around solar availability yields 39% lower system costs than fixed daytime irrigation and requires minimal battery storage.</t>
  </si>
  <si>
    <t>Technical University of Berlin, German Institute for Economic Research (DIW Berlin)</t>
  </si>
  <si>
    <t>https://doi.org/10.3389/frevc.2023.1200703</t>
  </si>
  <si>
    <t>rea@wip.tu-berlin.de</t>
  </si>
  <si>
    <t>Yassine Bouroumeid et al.</t>
  </si>
  <si>
    <t>Integration of photovoltaic systems in Algeria's building electrical network: technical and financial analysis</t>
  </si>
  <si>
    <t>To assess the technical and financial feasibility of a grid-connected photovoltaic system on a university parking lot in Sidi Bel Abbès, Algeria, comparing grid-only and grid-plus-PV scenarios.</t>
  </si>
  <si>
    <t>The grid-plus-PV hybrid system becomes more profitable than grid-only after about a decade, yielding significant savings over 25 years.</t>
  </si>
  <si>
    <t>ICEPS Laboratory, Djillali Liabes University of Sidi-Bel-Abbes; APELEC Laboratory, Djillali Liabes University of Sidi-Bel-Abbes</t>
  </si>
  <si>
    <t>https://doi.org/10.54021/seesv5n1-087</t>
  </si>
  <si>
    <t>bouroumeid.yassine@yahoo.com</t>
  </si>
  <si>
    <t>Integration of Microgrids and Electric Vehicle Technologies in the National Grid as the Key Enabler to the Sustainable Development for Rwanda</t>
  </si>
  <si>
    <t>To assess the economic impact of integrating a grid-connected solar PV microgrid with storage and a managed EV charging station in Rwanda.</t>
  </si>
  <si>
    <t>The proposed system reduces net present cost from $1,715,610 to -$15,480,080 and LCOE from $0.259/kWh to -$0.103/kWh, with annual savings of $1.73 million.</t>
  </si>
  <si>
    <t>Huaqiao University, Africa Centre of Excellence in Energy for Sustainable Development, University of Rwanda, School of Education, University of Rwanda, Fujian Province Key Laboratory of Automotive Electronics and Electric Drive, Fujian University of Technology, Department of Climate Change Observatory Secretariat, Ministry of Education, Kigali, Rwanda, School of Electrical Engineering and Automation, Tianjin Polytechnic University, Kenya Industrial Research and Development Institute, Hello Renewables Ltd.</t>
  </si>
  <si>
    <t>CN, RW, KE</t>
  </si>
  <si>
    <t>https://doi.org/10.1155/2021/9928551</t>
  </si>
  <si>
    <t>wch@hqu.edu.cn</t>
  </si>
  <si>
    <t>M.D. Sklar-Chik et al.</t>
  </si>
  <si>
    <t>INTEGRATION COSTS OF RENEWABLE ENERGY TECHNOLOGIES IN FUTURE ENERGY GENERATION SCENARIOS</t>
  </si>
  <si>
    <t>To assess the integration costs of renewable energy technologies in future energy generation scenarios for South Africa using a PLEXOS bottom-up hourly simulation.</t>
  </si>
  <si>
    <t>System costs for 2030 were R0.39/kWh in the base case and R0.48/kWh in the constrained case, and sensitivity analysis showed the demand forecast was the largest contributor to cost changes.</t>
  </si>
  <si>
    <t>integrates all simulation phases, day-ahead dispatch and forecasting functionality, bottom-up simulation modelling</t>
  </si>
  <si>
    <t>single node model with no grid infrastructure, small-scale projects excluded, no maintenance events, detailed solar and wind resource data not used</t>
  </si>
  <si>
    <t>Energy Exemplar LLC, Stellenbosch University, Victoria University of Wellington</t>
  </si>
  <si>
    <t>US, ZA, NZ</t>
  </si>
  <si>
    <t>https://doi.org/10.7166/29-2-1801</t>
  </si>
  <si>
    <t>mark.sklar.chik@gmail.com</t>
  </si>
  <si>
    <t>M Brenna et al.</t>
  </si>
  <si>
    <t>Integration and Optimization of Renewables and Storages for Rural Electrification</t>
  </si>
  <si>
    <t>To assess optimal configurations of renewables and storage for a rural microgrid in Abiy Addi, Ethiopia, minimizing cost and ensuring reliability.</t>
  </si>
  <si>
    <t>PV-Wind-Hydro-Battery is the optimal 100% renewable microgrid configuration with a levelized cost of energy of $0.09/kWh and net present cost of $7,011,074.</t>
  </si>
  <si>
    <t>https://doi.org/10.3390/su8100982</t>
  </si>
  <si>
    <t>michela.longo@polimi.it</t>
  </si>
  <si>
    <t>Samuel Effiom et al.</t>
  </si>
  <si>
    <t>Integrating sustainable wind power into Nigeria’s energy system: an analysis of excess electricity, CO2 emissions reduction, and fuel demand implications</t>
  </si>
  <si>
    <t>To assess the integration of sustainable wind power into Nigeria's energy system, focusing on effects on excess electricity, CO2 emissions reduction, and fuel demand under different regulatory scenarios.</t>
  </si>
  <si>
    <t>Increasing wind power capacity with heat pump integration reduces CO2 emissions by about 28% and fuel demand by up to 65% by 2050, while eliminating excess electricity under flexible regulation.</t>
  </si>
  <si>
    <t>system flexibility, CO2 emissions reduction, fuel demand reduction, wind energy integration, heat pump integration</t>
  </si>
  <si>
    <t>increase in CEEP without regulations</t>
  </si>
  <si>
    <t>University of Cross River State, Calabar, Nigeria, University of Calabar, Calabar, Nigeria, University of Portharcourt, Portharcourt, Nigeria, University of Florida, USA</t>
  </si>
  <si>
    <t>https://doi.org/10.55670/fpll.fusus.3.2.2</t>
  </si>
  <si>
    <t>samueloliver@unicross.edu.ng</t>
  </si>
  <si>
    <t>Isaka J. Mwakitalima et al.</t>
  </si>
  <si>
    <t>Integrating Solar Photovoltaic Power Source and Biogas Energy-Based System for Increasing Access to Electricity in Rural Areas of Tanzania</t>
  </si>
  <si>
    <t>To assess the techno-economic viability of an off-grid hybrid solar PV-biogas-battery system for supplying electricity to Simboya village in Mbeya, Tanzania, and to compare it with PV-diesel and diesel-only options.</t>
  </si>
  <si>
    <t>The hybrid PV-biogas-battery system has the lowest NPC of $106,383.50 and LCOE of $0.1109/kWh among the three configurations, with negligible GHG emissions; the grey wolf optimization further reduces NPC to $85,106.80 and LCOE to $0.0887/kWh.</t>
  </si>
  <si>
    <t>Department of Electrical Engineering, Delhi Technological University, Delhi, India, Department of Electrical and Power Engineering, Mbeya University of Science and Technology, Mbeya, Tanzania</t>
  </si>
  <si>
    <t>IN, TZ</t>
  </si>
  <si>
    <t>https://doi.org/10.1155/2023/7950699</t>
  </si>
  <si>
    <t>mwakitalimaisaka0@gmail.com</t>
  </si>
  <si>
    <t>Alpha A. Ndah et al.</t>
  </si>
  <si>
    <t>Integrating Solar and Biomass Energy for Sustainable Off-Grid Power Solutions in Adadu Community, Nasarawa State, Nigeria</t>
  </si>
  <si>
    <t>To assess the techno-economic feasibility of integrating solar and biomass energy into an off-grid hybrid renewable energy system for rural electrification in Adadu community, Nigeria.</t>
  </si>
  <si>
    <t>The optimal hybrid system with PV, biomass, and ABB-M1 battery achieves a net present cost of $1.97 million, cost of energy of $0.0467/kWh, and 100% renewable fraction with minimal CO2 emissions.</t>
  </si>
  <si>
    <t>Joseph Sarwuan Tarka University, Federal Polytechnic Nasarawa, Federal Polytechnic Idah</t>
  </si>
  <si>
    <t>https://doi.org/10.7759/s44388-024-00001-y</t>
  </si>
  <si>
    <t>Nuhu Caleb Amulah</t>
  </si>
  <si>
    <t>Integrating Renewable Energy into Nigeria’s Energy Supply Mix</t>
  </si>
  <si>
    <t>To develop and validate a 2017 reference energy system model for Nigeria and explore 2030 and 2050 renewable energy scenarios using EnergyPLAN.</t>
  </si>
  <si>
    <t>Renewable energy share in electricity production can increase from 20.2% in 2017 to 37.88% in 2030 and 71.20% in 2050.</t>
  </si>
  <si>
    <t>Department of Mechanical Engineering, Faculty of Engineering, University of Maiduguri</t>
  </si>
  <si>
    <t>https://doi.org/10.21622/RESD.2022.08.1.011</t>
  </si>
  <si>
    <t>amulahn@unimaid.edu.ng</t>
  </si>
  <si>
    <t>A Barbieri and M Daddi</t>
  </si>
  <si>
    <t>Integrating Hydrological Constraints for Hydropower in Energy Models: The case study of the Zambezi River Basin in the Southern African Power Pool</t>
  </si>
  <si>
    <t>To integrate hydrological constraints for hydropower into an energy model of the Southern African Power Pool using Calliope, and evaluate impacts on production under different hydrological scenarios.</t>
  </si>
  <si>
    <t>Calliope_hydro reduces hydropower overestimation; for Zimbabwe 1998, its hydro share was 28% versus 59% in Calliope_base, close to the observed 29%.</t>
  </si>
  <si>
    <t>improved hydropower characterization, capturing reservoir dynamics, high spatial and temporal resolution</t>
  </si>
  <si>
    <t>imperfect spillage modelling, external loop convergence not always achieved, high computational effort</t>
  </si>
  <si>
    <t>https://doi.org/10.5194/egusphere-egu2020-11722</t>
  </si>
  <si>
    <t>Anteneh G Dagnachew et al.</t>
  </si>
  <si>
    <t>IMAGE-TIMER and MESSAGE-Access</t>
  </si>
  <si>
    <t>Integrating energy access, efficiency and renewable energy policies in sub-Saharan Africa: a model-based analysis</t>
  </si>
  <si>
    <t>AO, BF, BI, BJ, BW, CD, CF, CG, CI, CM, CV, DJ, ER, ET, GA, GH, GM, GN, GQ, GW, KE, KM, LR, LS, MG, ML, MR, MU, MW, MZ, NA, NE, NG, RW, SC, SD, SL, SN, SO, SS, ST, SZ, TD, TG, TZ, UG, ZA, ZM, ZW</t>
  </si>
  <si>
    <t>49</t>
  </si>
  <si>
    <t>To explore the synergies and trade-offs between universal access to clean and modern energy, higher energy efficiency, and increased renewable energy deployment in sub-Saharan Africa.</t>
  </si>
  <si>
    <t>Integrating the three SDG7 targets could reduce residential final energy consumption by up to 25%, cut annual residential emissions by a third, and lower energy-related investments by up to 30% relative to pursuing universal access alone.</t>
  </si>
  <si>
    <t>captures uncertainties from distinct model structures and data</t>
  </si>
  <si>
    <t>does not consider productive uses or other sectors; does not address institutional, governance or financial barriers; limited reliable data on end-use energy</t>
  </si>
  <si>
    <t>PBL Netherlands Environmental Assessment Agency, Copernicus Institute of Sustainable Development, Utrecht University, International Institute for Applied Systems Analysis (IIASA)</t>
  </si>
  <si>
    <t>NL, AT</t>
  </si>
  <si>
    <t>https://doi.org/10.1088/1748-9326/abcbb9</t>
  </si>
  <si>
    <t>Anteneh.dagnachew@pbl.nl</t>
  </si>
  <si>
    <t>J.O. Eko and M.C. Paul</t>
  </si>
  <si>
    <t>Integrated Sustainable Energy for Sub-Saharan Africa: A Case Study of Machinga Boma in Malawi</t>
  </si>
  <si>
    <t>To assess the techno-economic performance of off-grid integrated solar, wind, and diesel hybrid systems for electrifying the Machinga Boma community in Malawi.</t>
  </si>
  <si>
    <t>The PV/diesel/battery system with 750 kWp PV, 460 kW diesel generator, and 3000 kWh battery is the most optimal configuration, with a cost of energy of $0.339/kWh and 87.6% renewable fraction.</t>
  </si>
  <si>
    <t>James Watt School of Engineering, University of Glasgow, Glasgow G12 8QQ, UK</t>
  </si>
  <si>
    <t>https://doi.org/10.3390/en14196330</t>
  </si>
  <si>
    <t>Manosh.Paul@glasgow.ac.uk</t>
  </si>
  <si>
    <t>Babak Khavari et al.</t>
  </si>
  <si>
    <t>OnSSET and OnStove</t>
  </si>
  <si>
    <t>Integrated geospatial modelling for the achievement of universal energy access in Kenya</t>
  </si>
  <si>
    <t>To assess integrated planning for universal electricity and clean cooking access in Kenya by soft-linking OnSSET and OnStove.</t>
  </si>
  <si>
    <t>Integrated planning increases grid connections from 62% to 72% and raises investment needs from 3.3 to 4.5 billion USD while increasing electric cooking adoption to 85-91%.</t>
  </si>
  <si>
    <t>KTH Royal Institute of Technology, Strathmore University, Nuvoni Centre for Innovation Research, World Resources Institute, Clean Cooking Alliance, University of Oxford</t>
  </si>
  <si>
    <t>SE, KE, US, GB</t>
  </si>
  <si>
    <t>https://doi.org/10.1038/s44406-025-00017-1</t>
  </si>
  <si>
    <t>Uchenna Godswill Onu et al.</t>
  </si>
  <si>
    <t>Integrated design of photovoltaic power generation plant with pumped hydro storage system and irrigation facility at the Uhuelem-Amoncha African community</t>
  </si>
  <si>
    <t>To design an integrated photovoltaic power generation plant with pumped hydro storage and irrigation for the Uhuelem-Amoncha community in Nigeria and to assess its technical and economic feasibility using HOMER.</t>
  </si>
  <si>
    <t>The PV-pumped hydro system with 98.4 kW PV, two 245 kWh pumped hydro units, and 20.8 kW converter achieves a net present cost of US$194,385, cost of energy of US$0.129/kWh, and power supply probability of 99.9%, while also providing irrigation water.</t>
  </si>
  <si>
    <t>Institute of Electrical Systems and Energy, Federal University of Itajubá, Brazil</t>
  </si>
  <si>
    <t>https://doi.org/10.1016/j.renene.2022.08.059</t>
  </si>
  <si>
    <t>uchmangod@gmail.com</t>
  </si>
  <si>
    <t>M. A. Nyasapoh et al.</t>
  </si>
  <si>
    <t>INTEGRATED ASSESSMENT OF NUCLEAR-RENEWABLE HYBRID ENERGY SYSTEMS: A PATHWAY TO SUSTAINABLE AND RESILIENT INDUSTRIAL ELECTRIFICATION IN GHANA</t>
  </si>
  <si>
    <t>To assess the feasibility and economic viability of a nuclear-renewable hybrid energy system for sustainable industrial electrification in Ghana.</t>
  </si>
  <si>
    <t>The hybrid system achieves an LCOE of $0.1846/kWh, 34% lower than Ghana's grid tariff, and reduces CO2 emissions by 15,824,965 kg annually.</t>
  </si>
  <si>
    <t>University of Energy and Natural Resources, Ghana Atomic Energy Commission, University of Ghana, Wadi Alshatti University, Islamic University of Gaza, Imperial College London</t>
  </si>
  <si>
    <t>GH, LY, PS, GB</t>
  </si>
  <si>
    <t>https://doi.org/10.26437/ajar.v11i2.969</t>
  </si>
  <si>
    <t>mark.nyasapoh.stu@uenr.edu.gh</t>
  </si>
  <si>
    <t>D Kofi et al.</t>
  </si>
  <si>
    <t>RETSceen</t>
  </si>
  <si>
    <t>Innovative design of grid connected solar/diesel hybrid system using RETScreen software</t>
  </si>
  <si>
    <t>To assess the techno-economic feasibility of a grid-connected solar PV/diesel hybrid system for a warehouse in Accra, Ghana using RETScreen and HOMER.</t>
  </si>
  <si>
    <t>The hybrid system reduces GHG emissions by 78% and achieves a payback period of 4.6 years, with a levelized cost of electricity of $0.076/kWh, significantly cheaper than grid electricity.</t>
  </si>
  <si>
    <t>Regional Maritime University, Accra Technical University, University of Ghana, University of Cape-Coast</t>
  </si>
  <si>
    <t>https://doi.org/10.1088/1755-1315/1042/1/012018</t>
  </si>
  <si>
    <t>acakpovia@gmail.com</t>
  </si>
  <si>
    <t>G Baccouche et al.</t>
  </si>
  <si>
    <t>Influence of initial capital on optimal sizing of grid-connected photovoltaic system: A case study in Tunisia</t>
  </si>
  <si>
    <t>To assess the influence of initial capital constraints on the optimal sizing and economic-environmental performance of a grid-connected photovoltaic system in Sousse, Tunisia.</t>
  </si>
  <si>
    <t>Self-consumption (0% grid sales) becomes economically optimal when initial investment exceeds TND 8 million, achieving a COE of 0.130 TND/kWh and reducing CO2 emissions to 1490 kg/year.</t>
  </si>
  <si>
    <t>University of Monastir, University of Sousse, University of Tunis El Manar, King Saud University, University of Picardie Jules Verne</t>
  </si>
  <si>
    <t>TN,SA,FR</t>
  </si>
  <si>
    <t>https://doi.org/10.1016/j.energy.2025.137445</t>
  </si>
  <si>
    <t>gaithbaccouche@yahoo.fr</t>
  </si>
  <si>
    <t>Ioannis Pappis et al.</t>
  </si>
  <si>
    <t>Influence of Electrification Pathways in the Electricity Sector of Ethiopia—Policy Implications Linking Spatial Electrification Analysis and Medium to Long-Term Energy Planning</t>
  </si>
  <si>
    <t>To assess the influence of electrification pathways on Ethiopia's electricity sector by soft-linking spatial electrification analysis (OnSSET) and medium to long-term energy planning (OSeMOSYS) under three scenarios.</t>
  </si>
  <si>
    <t>Ethiopia needs to diversify its power generation system to achieve universal access and cover future electricity needs, with grid supplying 65% of newly electrified population by 2025 and electricity exports increasing to 17 TWh by 2065.</t>
  </si>
  <si>
    <t>open-source, geographically explicit, co-developed with local stakeholders, transparency</t>
  </si>
  <si>
    <t>deterministic, uncertainty not examined, environmental and socio-economic impacts not considered, economy-wide interactions not accounted</t>
  </si>
  <si>
    <t>KTH Royal Institute of Technology, Addis Ababa University, University College London, Loughborough University, Imperial College London</t>
  </si>
  <si>
    <t>SE, ET, GB</t>
  </si>
  <si>
    <t>10% (New Policy), 20% (Slow Down), 8.5% (Big Business)</t>
  </si>
  <si>
    <t>https://doi.org/10.3390/en14041209</t>
  </si>
  <si>
    <t>R Segurado et al.</t>
  </si>
  <si>
    <t>Increasing the penetration of renewable energy resources in S. Vicente, Cape Verde</t>
  </si>
  <si>
    <t>To analyse scenarios for increasing renewable energy penetration in the electricity and water supply systems of S. Vicente Island, Cape Verde, using H2RES with wind, pumped hydro and desalination.</t>
  </si>
  <si>
    <t>Renewable sources can provide more than 30% of yearly electricity (up to 71% with 100% hourly intermittent penetration), and wind-powered desalination can supply over 50% of water demand.</t>
  </si>
  <si>
    <t>important and stable wind resources, Mont Verde suitable for pumped hydro, integrated energy-water approach increases efficiency</t>
  </si>
  <si>
    <t>scenarios need environmental and financial analysis, reservoir sites and wind turbine locations must be examined</t>
  </si>
  <si>
    <t>Department of Mechanical Engineering, Instituto Superior Técnico, Lisbon, Portugal; Department of Energy, Power Engineering and Environment, Faculty of Mechanical Engineering and Naval Architecture, University of Zagreb, Zagreb, Croatia</t>
  </si>
  <si>
    <t>PT, HR</t>
  </si>
  <si>
    <t>https://doi.org/10.1016/j.apenergy.2010.07.005</t>
  </si>
  <si>
    <t>raquelsegurado@ist.utl.pt</t>
  </si>
  <si>
    <t>Nandi Moksnes et al.</t>
  </si>
  <si>
    <t>GEOSeMOSYS</t>
  </si>
  <si>
    <t>Increasing spatial and temporal resolution in energy system optimisation model – The case of Kenya</t>
  </si>
  <si>
    <t>To increase spatial and temporal resolution in an energy system optimisation model and apply it to Kenya to assess cost-optimal techno-economic solutions for universal electricity access.</t>
  </si>
  <si>
    <t>In the reference scenario, the optimal supply option for the unelectrified population is PV panels with batteries, while high-demand scenarios shift to grid and mini-grid; planned power plants are oversupplied.</t>
  </si>
  <si>
    <t>high spatial resolution, simultaneously models decentralised and centralised supply, open-source and open-access data, provides marginal cost insights, captures trade-offs between supply options</t>
  </si>
  <si>
    <t>coarse spatial resolution, LP allows continuous variables leading to unrealistic small installations, no power flow modelling, long computational time, electrification algorithm hard to validate, no reserve margin</t>
  </si>
  <si>
    <t>KTH Royal Institute of Technology, Sweden, Loughborough University, UK, Imperial College London, UK</t>
  </si>
  <si>
    <t>SE, GB</t>
  </si>
  <si>
    <t>https://doi.org/10.1016/j.esr.2023.101263</t>
  </si>
  <si>
    <t>Mohamed Hamdi et al.</t>
  </si>
  <si>
    <t>Incorporating operational constraints into long-term energy planning: The case of the Egyptian power system under high share of renewables</t>
  </si>
  <si>
    <t>To assess the short-term operational feasibility of Egypt's power system under high renewable penetration, validating the long-term plan up to 2040 using PLEXOS unit commitment and economic dispatch.</t>
  </si>
  <si>
    <t>By 2040, 69.5% of electricity can come from renewables (excluding hydro) with average short-run marginal cost of 7.8 USD/MWh, but traditional generators face excessive cycling; operational adjustments reduce renewable curtailment to 1.2%.</t>
  </si>
  <si>
    <t>widely available software tools, updated real data from Egyptian grid operator, first detailed operational study</t>
  </si>
  <si>
    <t>copper plate transmission assumption, deterministic approach for hydro, P50 exceedance probabilities, no climate change effects</t>
  </si>
  <si>
    <t>Mechanical Power Engineering Department, Faculty of Engineering, Zagazig University, Zagazig, Egypt</t>
  </si>
  <si>
    <t>https://doi.org/10.1016/j.energy.2024.131619</t>
  </si>
  <si>
    <t>mhamdyi@zu.edu.eg</t>
  </si>
  <si>
    <t>A.A. Velásquez et al.</t>
  </si>
  <si>
    <t>Improving vaccination access through off-grid electrification: An assessment in Ghana</t>
  </si>
  <si>
    <t>To develop an integrated methodology combining geospatial analysis, energy system modelling, and multi-criteria analysis to identify off-grid healthcare facilities in Ghana and determine cost-effective electrification strategies.</t>
  </si>
  <si>
    <t>PV-battery-diesel hybrid systems have two to three times lower LCOE and up to 30 times lower CO2 emissions than diesel-only systems, and electrifying 184 off-grid healthcare facilities would improve healthcare access for nearly one million people.</t>
  </si>
  <si>
    <t>Reiner Lemoine Institut, Arizona State University</t>
  </si>
  <si>
    <t>DE, US</t>
  </si>
  <si>
    <t>https://doi.org/10.1016/j.esd.2025.101794</t>
  </si>
  <si>
    <t>avia.linke@rl-institut.de</t>
  </si>
  <si>
    <t>D Yamegueu et al.</t>
  </si>
  <si>
    <t>Improving the performance of PV/diesel microgrids via integration of a battery energy storage system: the case of Bilgo village in Burkina Faso</t>
  </si>
  <si>
    <t>To assess the techno-economic and environmental performance of integrating battery storage into an existing PV/diesel microgrid in Bilgo village, Burkina Faso.</t>
  </si>
  <si>
    <t>The PV/diesel/battery configuration is optimal with the lowest LCOE of US$0.524/kWh and reduces CO2 emissions by about 30% compared to diesel-only.</t>
  </si>
  <si>
    <t>Institut International d’Ingénierie de l’Eau et de l’Environnement (2iE), Burkina Faso; Pan-African University Institute for Water and Energy Sciences (PAUWES), Algeria; FasoBiogaz, Burkina Faso</t>
  </si>
  <si>
    <t>BF, DZ</t>
  </si>
  <si>
    <t>https://doi.org/10.1186/s13705-024-00480-1</t>
  </si>
  <si>
    <t>daniel.yamegueu@2ie-edu.org</t>
  </si>
  <si>
    <t>F Tonini et al.</t>
  </si>
  <si>
    <t>System Dynamics</t>
  </si>
  <si>
    <t>Improving Sustainable Access to Electricity in Rural Tanzania: A System Dynamics Approach to the Matembwe Village</t>
  </si>
  <si>
    <t>To assess the impact of complementary activities (microcredit, capacity building, exogenously financed IGAs, and MVC demand) on rural electrification and socio-economic development in Matembwe village, Tanzania, using a system dynamics model.</t>
  </si>
  <si>
    <t>Microcredit increases electricity connections by 17% and average income by 69%; MVC demand raises income by 22%, while other complementary actions have negligible effects.</t>
  </si>
  <si>
    <t>Politecnico di Milano, CEFA Onlus</t>
  </si>
  <si>
    <t>https://doi.org/10.3390/en15051902</t>
  </si>
  <si>
    <t>francesco.tonini@polimi.it</t>
  </si>
  <si>
    <t>G. Sengi and E. Ntagwirumugara</t>
  </si>
  <si>
    <t>Improving reliability of the power distribution system in Goma (DRC) using solar distributed generation</t>
  </si>
  <si>
    <t>To evaluate the reliability of Goma's power distribution system and design and assess the techno-economic feasibility of solar distributed generation to improve reliability.</t>
  </si>
  <si>
    <t>Solar distributed generation improves system reliability by up to 76%, reducing SAIFI from 364.878 to 12.247 and SAIDI from 1478.7 to 37.067, and the investment is economically feasible for most feeders.</t>
  </si>
  <si>
    <t>University of Rwanda, Sapientia Catholic University</t>
  </si>
  <si>
    <t>RW, CD</t>
  </si>
  <si>
    <t>https://dx.doi.org/10.17159/2413-3051/2021/v32i4a11207</t>
  </si>
  <si>
    <t>gislsengi@gmail.com</t>
  </si>
  <si>
    <t>Paxis Marques João Roque et al.</t>
  </si>
  <si>
    <t>Improvement of Stand-Alone Solar PV Systems in the Maputo Region by Adapting Necessary Parameters</t>
  </si>
  <si>
    <t>To evaluate the influence of installation and operation parameters on the power output of stand-alone solar PV systems in the Maputo region and to optimize tilt, azimuth and ventilation for improved performance.</t>
  </si>
  <si>
    <t>Optimal tilt is 23±2° and azimuth 11±1°; optimal gap between module and roof is 0.2 m. Backside temperature below 20°C maximises output, with LCOE 15.40 ¢/kWh (37% below utility tariff).</t>
  </si>
  <si>
    <t>https://doi.org/10.3390/en14144357</t>
  </si>
  <si>
    <t>paxis@uem.mz</t>
  </si>
  <si>
    <t>C Okereke et al.</t>
  </si>
  <si>
    <t>Implications of the power sector emissions on the deep decarbonisation of Nigeria: evaluating long-term model based scenarios</t>
  </si>
  <si>
    <t>To assess the implications of the power sector's emissions on Nigeria's net-zero goal by 2060 under three scenarios modelled in LEAP, assuming universal energy access by 2030.</t>
  </si>
  <si>
    <t>Nigeria can reduce power sector emissions from 112.5 MMT CO2-eq to 0.5, 0.1, and 0.1 MMT in CPS, GES, and RES by 2060 while achieving universal access, but requires 398, 250, or 347 GW capacity and major solar or CCS deployment.</t>
  </si>
  <si>
    <t>first of its kind</t>
  </si>
  <si>
    <t>School of Policy Studies, University of Bristol, UK, Department of Mechanical Engineering, Faculty of Engineering, Delta State University, Nigeria, Energy and Thermofluid Research Group, Department of Mechanical Engineering, University of Port Harcourt, Nigeria, Center for Climate Change and Development, Alex Ekwueme Federal University Ndufu Alike Ikwo, Nigeria, Grantham Research Institute on Climate Change and The Environment, London School of Economics, UK</t>
  </si>
  <si>
    <t>https://doi.org/10.1007/s10584-025-04074-4</t>
  </si>
  <si>
    <t>kowebor@delsu.edu.ng</t>
  </si>
  <si>
    <t>L Bouseba and A Chaker</t>
  </si>
  <si>
    <t>Implementing of a grid-connected PV energy system in building with medium consumption: A techno- economic case study</t>
  </si>
  <si>
    <t>To assess the technical and economic feasibility of optimally sizing a grid-connected PV system for a medium-consumption building in Constantine, Algeria.</t>
  </si>
  <si>
    <t>The optimal grid-connected PV system without storage supplies 81.3% of the institute's electricity demand at an NPC of $748,413 and COE of $0.0894/kWh, cutting CO2 emissions by 68%.</t>
  </si>
  <si>
    <t>Energy Physics Laboratory, Department of Physics, University of Mentouri Brothers Constantine1, Constantine, Algeria</t>
  </si>
  <si>
    <t>https://doi.org/10.1016/j.enbuild.2024.114929</t>
  </si>
  <si>
    <t>louizabouseba@gmail.com</t>
  </si>
  <si>
    <t>Santos Kihwele</t>
  </si>
  <si>
    <t>Implementation of a carbon-neutral PV+BESS system - A case study of KNAUF gypsum Tanzania</t>
  </si>
  <si>
    <t>To assess the techno-economic feasibility of a 2.966 MWp PV and 2 MW/8 MWh BESS system at KNAUF Gypsum Tanzania to reduce emissions, lower energy costs, and enhance reliability.</t>
  </si>
  <si>
    <t>The PV+BESS solution reduces the energy-related carbon footprint to 64% and cuts annual energy costs by 65%, achieving a 6-year payback period, meeting 52% of factory demand.</t>
  </si>
  <si>
    <t>Department of Electrical Engineering, College of Engineering and Technology, University of Dar es Salaam, Tanzania</t>
  </si>
  <si>
    <t>https://doi.org/10.65085/2507-7961.1104</t>
  </si>
  <si>
    <t>A Dhakouani et al.</t>
  </si>
  <si>
    <t>Impacts of energy efficiency policies on the integration of renewable energy</t>
  </si>
  <si>
    <t>To assess how a planned decrease in power system reliability, via peak clipping as scheduled outages, could enable higher renewable energy integration in Tunisia's power system.</t>
  </si>
  <si>
    <t>Decreasing system reliability from 99% to 97% cuts total costs by $0.12–0.14 billion over 2010–2030, making a 30% renewable scenario cost-competitive with business-as-usual; wind and centralized PV dominate investments.</t>
  </si>
  <si>
    <t>open-source, accessible, flexible long-term optimization</t>
  </si>
  <si>
    <t>not demand-oriented, simulation time increases with more time slices</t>
  </si>
  <si>
    <t>Université de Tunis El Manar, Ecole Nationale d'Ingénieurs de Tunis</t>
  </si>
  <si>
    <t>https://doi.org/10.1016/j.enpol.2019.110922</t>
  </si>
  <si>
    <t>essia.znouda@enit.utm.tn</t>
  </si>
  <si>
    <t>Joseph Pemndje et al.</t>
  </si>
  <si>
    <t>Impact of Using Renewable Energy on the Cost of Electricity and Environment in Northern Cameroon</t>
  </si>
  <si>
    <t>To assess and compare the cost of energy, renewable fraction, and emissions of hybrid PV-wind-diesel-battery systems for four off-grid facilities in Northern Cameroon over 25 years.</t>
  </si>
  <si>
    <t>Hybrid renewable systems achieve low COE of $0.412–0.467/kWh, renewable fractions above 80%, and about seven times lower GHG emissions than diesel-only operation.</t>
  </si>
  <si>
    <t>Local Materials Promotion Authority/MIPROMALO, Wind Energy Research Laboratory (WERL), Université du Québec à Rimouski, IUT Fotso Victor of Bandjoun, University of Dschang</t>
  </si>
  <si>
    <t>CM, CA</t>
  </si>
  <si>
    <t>https://doi.org/10.30501/jree.2016.70098</t>
  </si>
  <si>
    <t>joseph.pemndje@gmail.com</t>
  </si>
  <si>
    <t>A. Benallal et al.</t>
  </si>
  <si>
    <t>Impact of Capacity Shortage on The Feasibility of PV-Wind Hybrid Systems in Africa</t>
  </si>
  <si>
    <t>To assess the techno-economic feasibility of a PV-wind hybrid system with capacity shortage for a Saharan village in Algeria using HOMER.</t>
  </si>
  <si>
    <t>Allowing 0.5% capacity shortage reduced total system cost and energy cost by 18% while causing only 123 hours of outage per year.</t>
  </si>
  <si>
    <t>Wind Energy Laboratory, University of Quebec At Rimouski; Department of Electronics, University of Blida 1</t>
  </si>
  <si>
    <t>CA, DZ</t>
  </si>
  <si>
    <t>http://dx.doi.org/10.24018/ejenergy.2022.2.3.63</t>
  </si>
  <si>
    <t>benallal.abdellah@hotmail.com</t>
  </si>
  <si>
    <t>M Missoum et al.</t>
  </si>
  <si>
    <t>TRNSYS and HOMER</t>
  </si>
  <si>
    <t>Impact of a grid-connected PV system application in a bioclimatic house toward the zero energy status in the north of Algeria</t>
  </si>
  <si>
    <t>To estimate energy performance of a bioclimatic house equipped with solar heating and investigate its conversion into a zero energy house using grid-connected PV in north Algeria.</t>
  </si>
  <si>
    <t>Conversion to zero energy house is feasible, but return on investment is 35 years due high solar costs and low conventional energy prices.</t>
  </si>
  <si>
    <t>https://doi.org/10.1016/j.enbuild.2016.07.005</t>
  </si>
  <si>
    <t>missoum1976@hotmail.fr</t>
  </si>
  <si>
    <t>Abiodun Suleiman Momodu et al.</t>
  </si>
  <si>
    <t>Electricity Planning-Low-Carbon Development</t>
  </si>
  <si>
    <t>Low-carbon development strategy for the West African electricity system: preliminary assessment using System dynamics approach</t>
  </si>
  <si>
    <t>To develop a System Dynamics model to assess low-carbon development strategies for the West African Power Pool electricity system and identify key policy leverage points.</t>
  </si>
  <si>
    <t>Four high leverage points were identified for policy intervention: capacity factor, emission factor, time to adjust capacity, and expectation formation, which can guide policies on resource mix and investment.</t>
  </si>
  <si>
    <t>Obafemi Awolowo University,Kwame Nkrumah University of Science and Technology,University College London</t>
  </si>
  <si>
    <t>NG,GH,GB</t>
  </si>
  <si>
    <t>https://doi.org/10.1186/s13705-017-0113-4</t>
  </si>
  <si>
    <t>Musonye, X.S. et al.</t>
  </si>
  <si>
    <t>Low-Carbon Development Strategies for Power Generation Expansion in Sub-Saharan Africa: Insights from an Optimisation-Based Analysis for Kenya</t>
  </si>
  <si>
    <t>To assess the implication of three low-carbon policy instruments (carbon tax, renewable portfolio standard, and renewable subsidies) on Kenya’s power generation expansion from 2020 to 2050.</t>
  </si>
  <si>
    <t>A hybrid scenario combining a carbon tax and renewable energy subsidies emerges as the most effective and cost-efficient pathway for Kenya to meet its NDC emission reduction targets by 2050.</t>
  </si>
  <si>
    <t>high level of detail, ability to derive optimal solutions, using time slices for seasons and different times of the day</t>
  </si>
  <si>
    <t>does not consider financial limitations, power export and off-grid generation not considered, does not account for storage, does not account for short-term operational constraints</t>
  </si>
  <si>
    <t>Reykjavik University, GRÓ-Geothermal Training Program, Kenya Electricity Generating Company, University of Iceland</t>
  </si>
  <si>
    <t>IS, KE</t>
  </si>
  <si>
    <t>carbon tax, renewable energy subsidies</t>
  </si>
  <si>
    <t>https://doi.org/10.3390/en18051049</t>
  </si>
  <si>
    <t>hlynur@ru.is</t>
  </si>
  <si>
    <t>Babajide Epe Shari et al.</t>
  </si>
  <si>
    <t>Low Carbon Transition of Residential Electricity Consumption in Nigeria: A System Dynamics Modeling Approach</t>
  </si>
  <si>
    <t>To analyze the effects of prepaid electricity metering and the replacement of inefficient appliances on residential electricity consumption, energy savings, and carbon emissions in Nigeria.</t>
  </si>
  <si>
    <t>The availability of prepaid meters and efficient appliances motivates electricity saving behaviors and can reduce carbon emissions by 45% by 2050. Changes in electricity tariffs influence demand but not consumption due to supply insufficiencies.</t>
  </si>
  <si>
    <t>West African Science Service Centre on Climate Change and Adapted Land Use, Université Abdou Moumouni, Higher Colleges of Technology, Centre for Energy Research and Development, Obafemi Awolowo University</t>
  </si>
  <si>
    <t>NE, NG</t>
  </si>
  <si>
    <t>https://doi.org/10.11648/j.ijepe.20200901.12</t>
  </si>
  <si>
    <t>babadjide.s@edu.wascal.org</t>
  </si>
  <si>
    <t>Moses s Bass and Lopez-Agüera, A</t>
  </si>
  <si>
    <t>LONGTERM OPTIMIZATION MODEL FOR THE GAMBIA’S ENERGY TRANSITION</t>
  </si>
  <si>
    <t>To model The Gambia's long-term energy transition to provide insights on its capacity expansion planning and net-zero ambition.</t>
  </si>
  <si>
    <t>Under the official roadmap scenario, renewables account for only 11% of electricity generation by 2050. A 'new scenario' with high renewable penetration reduces CO2 emissions by 71% but is 29% more expensive.</t>
  </si>
  <si>
    <t>open-source energy modelling tool, longer time horizon</t>
  </si>
  <si>
    <t>assumption of the demand growth rate, technology costs assumed to remain constant</t>
  </si>
  <si>
    <t>Santiago de Compostela University</t>
  </si>
  <si>
    <t>https://doi.org/10.24084/repqj21.412</t>
  </si>
  <si>
    <t>mosess.bass@rai.usc.es</t>
  </si>
  <si>
    <t>Adugnaw Lake Temesgen et al.</t>
  </si>
  <si>
    <t>Long-term spatially explicit electricity demand scenarios for rural electrification: The case of Ethiopia</t>
  </si>
  <si>
    <t>To project long-term, spatially explicit electricity demand for households, productive users, and community institutions in Ethiopia, and to assess the impact of rising temperatures on this demand.</t>
  </si>
  <si>
    <t>National electricity demand could increase by 176-285% by 2050, with significant spatial variations. While rising temperatures increase national demand by only 0.53%, local demand in hotter regions could rise by up to 22.6%.</t>
  </si>
  <si>
    <t>Addis Ababa University,Chalmers University of Technology</t>
  </si>
  <si>
    <t>https://doi.org/10.1016/j.esr.2025.101931</t>
  </si>
  <si>
    <t>adugenetlake@gmail.com</t>
  </si>
  <si>
    <t>Md Alam Hossain Mondal and Claudia Ringler</t>
  </si>
  <si>
    <t>Long-term optimization of regional power sector development: Potential for cooperation in the Eastern Nile region?</t>
  </si>
  <si>
    <t>EG,ET,SD</t>
  </si>
  <si>
    <t>To assess the potential of regional electricity trading in the Eastern Nile Basin (Egypt, Ethiopia, Sudan) and identify least-cost development strategies for the power sector up to 2050.</t>
  </si>
  <si>
    <t>Regional electricity trading scenarios outperform scenarios without trade, lowering total system costs by 4.5% to 7.2%. Pursuing energy trade can help achieve energy security and climate mitigation goals at the lowest cost.</t>
  </si>
  <si>
    <t>Daffodil International University, International Food Policy Research Institute (IFPRI)</t>
  </si>
  <si>
    <t>BD,US</t>
  </si>
  <si>
    <t>https://doi.org/10.1016/j.energy.2020.117703</t>
  </si>
  <si>
    <t>a.mondal-nsf@cgiar.org</t>
  </si>
  <si>
    <t>Moussa Kanté et al.</t>
  </si>
  <si>
    <t>Long-term optimization of hydro &amp; solar power electricity generation in the Taoussa area of Mali using the MESSAGE model</t>
  </si>
  <si>
    <t>To determine the least-cost, optimal electricity supply mix for the Taoussa area in northern Mali by balancing electricity demand with sustainable generation options under three scenarios.</t>
  </si>
  <si>
    <t>The optimal power strategy requires annual generation to be 1.02 times greater than demand, with annual increases between 8.13% and 12.56% depending on the scenario. Solar PV provides the largest share of future capacity, reaching up to 66% in the High Scenario.</t>
  </si>
  <si>
    <t>improved representation of electricity demands, handles load curves</t>
  </si>
  <si>
    <t>intermittency of renewables not fully addressed, no energy storage</t>
  </si>
  <si>
    <t>Tianjin University, Abderhamane Baba Touré National School of Engineers, University of Bamako, Vocational School of Soumangourou KANTÉ</t>
  </si>
  <si>
    <t>CN,ML</t>
  </si>
  <si>
    <t>https://doi.org/10.1016/j.egyr.2022.11.183</t>
  </si>
  <si>
    <t>liyangtju@tju.edu.cn</t>
  </si>
  <si>
    <t>Yibeltal T. Wassie and Erik O. Ahlgren</t>
  </si>
  <si>
    <t>Long-term optimal capacity expansion planning for an operating off-grid PV mini-grid in rural Africa under different demand evolution scenarios</t>
  </si>
  <si>
    <t>To determine the long-term optimal capacity expansion for an overloaded off-grid PV mini-grid in Ethiopia under different demand growth scenarios, considering cost, reliability, and techno-economic performance trade-offs.</t>
  </si>
  <si>
    <t>Capacity expansion supporting productive use demand is the most cost-effective and reliable path, reducing the Levelized Cost of Electricity (LCOE) by 67%, but is not financially viable under current tariffs and still leaves 6% of load unmet.</t>
  </si>
  <si>
    <t>Chalmers University of Technology</t>
  </si>
  <si>
    <t>https://doi.org/10.1016/j.esd.2023.101305</t>
  </si>
  <si>
    <t>Long-term least-cost geospatial electrification planning to bridge the electricity access gap: the case of Ethiopia</t>
  </si>
  <si>
    <t>To develop a long-term, settlement-level electrification plan for Ethiopia using geospatial analysis to identify the least-cost mix of grid extension, mini-grids, and standalone systems under various scenarios.</t>
  </si>
  <si>
    <t>Under a low grid generation cost scenario, grid extension is the least-cost option for over 82% of the population by 2030. However, under a high grid cost scenario, mini-grids become competitive for about 26% of the population by 2050.</t>
  </si>
  <si>
    <t>Addis Ababa University, Addis Ababa Institute of Technology, School of Electrical and Computer Engineering, Chalmers University of Technology; Department of Space, Earth, and Environment; Division of Energy, Technology</t>
  </si>
  <si>
    <t>https://doi.org/10.1088/2634-4505/ae5556</t>
  </si>
  <si>
    <t>Fields, N. et al.</t>
  </si>
  <si>
    <t>Long-Term Forecasting: A MAED Application for Sierra Leone’s Electricity Demand (2023–2050)</t>
  </si>
  <si>
    <t>To generate long-term electricity demand forecasts for Sierra Leone from 2023 to 2050 under three different socio-economic scenarios.</t>
  </si>
  <si>
    <t>By 2050, electricity demand is projected to increase to 7.32 PJ under a baseline scenario, 5.53 PJ under a low-demand scenario, and 12.23 PJ under a high-demand scenario.</t>
  </si>
  <si>
    <t>flexible, free, open-sourced, capacity building potential, overcomes barriers for developing countries</t>
  </si>
  <si>
    <t>difficulty representing external shocks, data reliability is a barrier, simplified methodology</t>
  </si>
  <si>
    <t>Loughborough University, Ministry of Energy, Government of Sierra Leone, Foreign, Commonwealth and Development Office, Imperial College London</t>
  </si>
  <si>
    <t>GB, SL</t>
  </si>
  <si>
    <t>https://doi.org/10.3390/en17122878</t>
  </si>
  <si>
    <t>Conteh, F. et al.</t>
  </si>
  <si>
    <t>Long-Term Forecast of Sierra Leone’s Energy Supply and Demand (2019–2040): A LEAP Model Application for Sustainable Power Generation System</t>
  </si>
  <si>
    <t>To assess Sierra Leone's long-term energy supply and demand from 2019 to 2040 using three scenarios to inform sustainable power system development.</t>
  </si>
  <si>
    <t>The 'High' scenario, with significant renewable energy penetration, reduces production costs by 67.15% and CO2 emissions by 51.8% compared to the business-as-usual 'Base' case.</t>
  </si>
  <si>
    <t>University of the Ryukyus, National Institute of Technology Sasebo College, Enerzinx India Private Limited, Clemson University, Western Carolina University, Fourah Bay College University of Sierra Leone, Aswan University</t>
  </si>
  <si>
    <t>JP,IN,US,SL,EG</t>
  </si>
  <si>
    <t>https://doi.org/10.3390/su151511838</t>
  </si>
  <si>
    <t>contehfoday1979@gmail.com</t>
  </si>
  <si>
    <t>Dawit Habtu Gebremeskel et al.</t>
  </si>
  <si>
    <t>Long-term evolution of energy and electricity demand forecasting: The case of Ethiopia</t>
  </si>
  <si>
    <t>To forecast the long-term energy and electricity demand in Ethiopia up to 2050 using six different scenarios, and to assess the effect of introducing energy efficiency policies.</t>
  </si>
  <si>
    <t>Energy demand will increase significantly by 2050, with electricity demand growing strongly in all scenarios. Energy efficiency policies are crucial for managing this growth, and a shift from biomass to clean fuels could substantially reduce GHG emissions.</t>
  </si>
  <si>
    <t>Addis Ababa Institute of Technology, Addis Ababa University, Chalmers University of Technology</t>
  </si>
  <si>
    <t>https://doi.org/10.1016/j.esr.2021.100671</t>
  </si>
  <si>
    <t>Gibson, A. et al.</t>
  </si>
  <si>
    <t>Long-Term Energy System Modelling for a Clean Energy Transition in Egypt’s Energy Sector</t>
  </si>
  <si>
    <t>To model six scenarios investigating the impact of upscaling renewable energy technologies (RETs) in Egypt's energy system to identify required technologies and policies for a clean energy transition.</t>
  </si>
  <si>
    <t>Solar PV and onshore wind are key technologies to be upscaled for Egypt's clean energy transition. The optimal renewable target is IRENA's suggestion of 53% of electricity from renewables by 2030.</t>
  </si>
  <si>
    <t>accessibility, transparency, open-source</t>
  </si>
  <si>
    <t>climate system variations not represented, inaccurate cost projections for energy efficiency</t>
  </si>
  <si>
    <t>Centre for Environmental Policy, Imperial College London, Centre for Sustainable Transitions: Energy, Environment and Resilience (STEER), Loughborough University</t>
  </si>
  <si>
    <t>https://doi.org/10.3390/en17102397</t>
  </si>
  <si>
    <t>annagibson2222@gmail.com</t>
  </si>
  <si>
    <t>Ashraf El Haddad</t>
  </si>
  <si>
    <t>Long-term Energy Demand and Carbon-Neutrality Pathways for Egypt</t>
  </si>
  <si>
    <t>To develop a comprehensive, long-range integrated energy system model for Egypt to assess carbon-neutrality pathways under six structured transition scenarios.</t>
  </si>
  <si>
    <t>Achieving carbon neutrality requires a combined approach of both supply-side renewable expansion and demand-side efficiency measures, as neither strategy is sufficient on its own.</t>
  </si>
  <si>
    <t>First Integrated Model,Structured Framework,Long-Range Analysis,Transferable Methodology</t>
  </si>
  <si>
    <t>University of Seoul</t>
  </si>
  <si>
    <t>https://doi.org/10.5194/egusphere-egu26-6927</t>
  </si>
  <si>
    <t>ashraf@uos.ac.kr</t>
  </si>
  <si>
    <t>Dawodu M.O. et al.</t>
  </si>
  <si>
    <t>War Strategy Optimization</t>
  </si>
  <si>
    <t>Life Cycle Cost Evaluation of Hybrid Power System at Peak Load Scenario, Using War Strategy Optimization</t>
  </si>
  <si>
    <t>To perform an economic evaluation and optimal sizing of a hybrid power system for two remote communities in Nigeria using a novel War Strategy Optimization (WSO) algorithm and benchmark it against HOMER.</t>
  </si>
  <si>
    <t>The developed War Strategy Optimization (WSO) algorithm resulted in a hybrid power system design with a lower Life Cycle Cost (LCC) and zero Loss of Load Probability (LLP) compared to the design optimized by HOMER.</t>
  </si>
  <si>
    <t>Lagos State University of Science and Technology, Ikorodu, Ladoke Akintola University of Technology, Ogbomoso</t>
  </si>
  <si>
    <t>https://doi.org/10.35629/5252-0612108119</t>
  </si>
  <si>
    <t>Anaïs Matthey-Junod et al.</t>
  </si>
  <si>
    <t>Leaving no aspect of sustainability behind: A framework for designing sustainable energy interventions applied to refugee camps</t>
  </si>
  <si>
    <t>To present a novel framework for the holistic planning of sustainable energy projects in displacement settings and to apply it to the design of a solar mini-grid for a refugee camp in Djibouti.</t>
  </si>
  <si>
    <t>A solar mini-grid owned by a private company under a Power Purchase Agreement (PPA) with humanitarian organizations can be a sustainable solution, but requires a 78% start-up grant to be profitable within three years and attractive to investors.</t>
  </si>
  <si>
    <t>Ecole Polytechnique Fédérale de Lausanne (EPFL), Imperial College London, United Nations Institute for Training and Research (UNITAR)</t>
  </si>
  <si>
    <t>CH, GB</t>
  </si>
  <si>
    <t>https://doi.org/10.1016/j.erss.2022.102636</t>
  </si>
  <si>
    <t>klaus.schonenberger@epfl.ch</t>
  </si>
  <si>
    <t>Adama Sarr et al.</t>
  </si>
  <si>
    <t>Least-cost electrification pathways for Senegal by 2030: A nationwide analysis using open-source spatial electrification tool (OnSSET)</t>
  </si>
  <si>
    <t>To conduct a nationwide, spatially explicit assessment of least-cost electrification pathways for Senegal by 2030 using the OnSSET model.</t>
  </si>
  <si>
    <t>Grid extension is the least-cost option for 93.7% of the population, while solar mini-grids and stand-alone systems are optimal for 0.7% and 5.6% respectively. The total investment required to achieve universal access by 2030 is estimated at USD 269.8 million.</t>
  </si>
  <si>
    <t>Laboratoire Eau, Energie, Environnement et Procédés Industriels (LE3PI), Ecole Supérieure Polytechnique, Cheikh Anta Diop University of Dakar,Department of Energy, Systems, Territory and Construction Engineering, University of Pisa,Centre de Test des Systèmes Solaires (CT2S) of Dakar</t>
  </si>
  <si>
    <t>SN,IT</t>
  </si>
  <si>
    <t>https://doi.org/10.1016/j.nexus.2025.100621</t>
  </si>
  <si>
    <t>sarr.adama@esp.sn</t>
  </si>
  <si>
    <t>Amanda Nilsson and Ingrid Johansson</t>
  </si>
  <si>
    <t>Laying foundation for energy policy making in Uganda by indicating the energy flow</t>
  </si>
  <si>
    <t>To support Ugandan policymakers in developing a sustainable energy system by modelling future energy flows and identifying the least-cost electricity generation mix under different scenarios.</t>
  </si>
  <si>
    <t>The least-cost energy mix involves utilizing all of Uganda's hydropower potential, supplemented by a large installed capacity of natural gas from national reserves.</t>
  </si>
  <si>
    <t>easily accessible, customizable</t>
  </si>
  <si>
    <t>lack of correct data, assumed data, insecurity of projections</t>
  </si>
  <si>
    <t>KTH School of Industrial Engineering and Management</t>
  </si>
  <si>
    <t>http://www.diva-portal.org/smash/get/diva2:822301/FULLTEXT01.pdf</t>
  </si>
  <si>
    <t>amanil@kth.se</t>
  </si>
  <si>
    <t>A. Dahani et al.</t>
  </si>
  <si>
    <t>Land Suitability Analysis for Green Ammonia Unit Implementation in Morocco Using the Geographical Information System–Analytic Hierarchy Process Approach</t>
  </si>
  <si>
    <t>To identify the most promising locations in Morocco for hosting a green ammonia unit using a GIS-based multi-criteria analysis, and to simulate and assess the levelized cost of ammonia for selected sites.</t>
  </si>
  <si>
    <t>The levelized cost of ammonia (LCOA) for highly suitable sites ranges from 646 USD/t to 687 USD/t, with Dakhla identified as the location with the lowest cost. A sensitivity analysis shows the LCOA could potentially reach 548 USD/t.</t>
  </si>
  <si>
    <t>Ecole Nationale Supérieure des Mines de Rabat, Anhalt University of Applied Sciences</t>
  </si>
  <si>
    <t>MA,DE</t>
  </si>
  <si>
    <t>https://doi.org/10.3390/pr12091991</t>
  </si>
  <si>
    <t>a.dahani@enim.ac.ma</t>
  </si>
  <si>
    <t>B C Oyinna and M O Ukoba</t>
  </si>
  <si>
    <t>Geographical Information System Based Assessment of Small Hydropower Potential in South-Eastern Nigeria: A Case Study of Abia State</t>
  </si>
  <si>
    <t>To assess small hydropower potential sites in Abia State, South-Eastern Nigeria using GIS-based spatial analysis of water bodies, land use and terrain data.</t>
  </si>
  <si>
    <t>Osisioma Ngwa and Obingwa Local Government areas were identified as suitable sites for run-off-river small hydropower schemes, with weighted suitability scores between 33-66.</t>
  </si>
  <si>
    <t>Offshore Technology Institute, University of Port Harcourt; Department of Mechanical Engineering, University of Port Harcourt</t>
  </si>
  <si>
    <t>https://doi.org/10.4028/p-A0RoUM</t>
  </si>
  <si>
    <t>benneth.oyinna@earetuniport.com.ng</t>
  </si>
  <si>
    <t>B Sweerts et al.</t>
  </si>
  <si>
    <t>Financial de-risking to unlock Africa's renewable energy potential</t>
  </si>
  <si>
    <t>DZ,AO,BJ,BF,CV,TD,CG,DJ,EG,ER,ET,GM,GN,KE,LS,MW,MR,MA,NE,NG,SN,SC,SO,ZA,TZ,TN,UG,ZW</t>
  </si>
  <si>
    <t>46</t>
  </si>
  <si>
    <t>COMELEC, SAPP, WAPP, CAPP, EAPP</t>
  </si>
  <si>
    <t>To assess how differences in the cost of capital affect the levelized cost of renewable versus fossil electricity generation across 46 African countries, and to model the long-term implications of financial de-risking scenarios on Africa's power sector using the TIAM-ECN energy system model.</t>
  </si>
  <si>
    <t>Financial de-risking scenarios substantially lower the cost of capital and allow solar PV to reach 10-15% of total African electricity generation by 2050 even without climate policy, at lower overall system costs than a uniform-WACC baseline.</t>
  </si>
  <si>
    <t>technology-rich IAM, incorporates country- and technology-specific financing scenarios, novel financial de-risking modelling, large country coverage (46 countries)</t>
  </si>
  <si>
    <t>lack of empirical validation databases, generalized WACC assumptions in conventional IAMs, limited coverage of financial parameter databases for developing countries</t>
  </si>
  <si>
    <t>University of Amsterdam (IBED), Energy research Centre of the Netherlands (ECN-TNO), Johns Hopkins University SAIS, University of Amsterdam (HIMS)</t>
  </si>
  <si>
    <t>8-32%</t>
  </si>
  <si>
    <t>financial de-risking via development finance institutions, Green Climate Fund concessional/sub-market interest rates, and national policy support (NDCs)</t>
  </si>
  <si>
    <t>https://doi.org/10.1016/j.rser.2018.11.039</t>
  </si>
  <si>
    <t>A Tesfa</t>
  </si>
  <si>
    <t>Feasibility Study of Off-Grid Hybrid Systems: Mini-Hydro, PV and Wind for Rural Electrification in Ethiopia</t>
  </si>
  <si>
    <t>To conduct a feasibility study of a small-hydro, wind and photovoltaic hybrid off-grid system to supply electricity to Asofe and Filagenet villages in Mojana Wodera district and compare its cost to grid extension.</t>
  </si>
  <si>
    <t>The optimal 100% renewable hybrid system combines mini-hydro (82%) and wind (18%) at a cost of energy of $0.056/kWh, with solar PV found not promising for the site. Off-grid supply is far cheaper than grid extension from the 82 km distant substation.</t>
  </si>
  <si>
    <t>Addis Ababa University, Addis Ababa Institute of Technology, Energy Center</t>
  </si>
  <si>
    <t>https://etd.aau.edu.et/items/3164cada-3920-488d-8982-f9e6fcd18224</t>
  </si>
  <si>
    <t>Ismail Kimuli et al.</t>
  </si>
  <si>
    <t>KAMPALA-TIMES</t>
  </si>
  <si>
    <t>Electrifying boda-boda transportation with battery-swapping: a techno-economic and grid-aware rollout for Kampala Metropolis</t>
  </si>
  <si>
    <t>To develop an integrated techno-economic and grid-aware framework for electrifying motorcycle taxi fleets in Kampala, evaluating battery-swapping infrastructure rollout.</t>
  </si>
  <si>
    <t>A hybrid deployment strategy combining battery swapping with tariff-optimized charging is the most cost-effective, reducing operating costs by 28-35% while maintaining grid stability within existing feeder capacity.</t>
  </si>
  <si>
    <t>integrated grid-aware techno-economic framework, explicit incorporation of feeder-level constraints, coupling of transport and input-output models, randomized controlled trial for financing</t>
  </si>
  <si>
    <t>incomplete representation of informal mobility routes, simplified outage dynamics, uncertainty in long-term battery aging, risks to policy continuity, informal connections not included</t>
  </si>
  <si>
    <t>Makerere University, Makerere University Business School</t>
  </si>
  <si>
    <t>lease-to-own, pay-as-you-ride</t>
  </si>
  <si>
    <t>https://doi.org/10.1016/j.ecmx.2026.101648</t>
  </si>
  <si>
    <t>73kimuli.ug@gmail.com</t>
  </si>
  <si>
    <t>Nathalie Spittler et al.</t>
  </si>
  <si>
    <t>System dynamics model</t>
  </si>
  <si>
    <t>Implications of renewable resource dynamics for energy system planning: The case of geothermal and hydropower in Kenya</t>
  </si>
  <si>
    <t>To assess the implications of hydro and geothermal resource dynamics for short- and long-term electricity system planning in Kenya.</t>
  </si>
  <si>
    <t>When geothermal and hydro resource dynamics are considered, higher installed capacity is required in the long-term to compensate for production losses, leading to higher electricity generation costs.</t>
  </si>
  <si>
    <t>University of Iceland, DNV GL, CERDI, University of Clermont Auvergne</t>
  </si>
  <si>
    <t>IS, NO, FR</t>
  </si>
  <si>
    <t>https://doi.org/10.1016/j.enpol.2020.111985</t>
  </si>
  <si>
    <t>nathalie@spittler.at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</si>
</sst>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2">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
      <b/>
      <sz val="11"/>
      <color theme="0"/>
      <name val="Calibri"/>
      <family val="2"/>
    </font>
    <font>
      <sz val="10"/>
      <color rgb="FF000000"/>
      <name val="Tahoma"/>
      <family val="2"/>
    </font>
    <font>
      <b/>
      <sz val="10"/>
      <color rgb="FF000000"/>
      <name val="Tahoma"/>
      <family val="2"/>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FFFFFF"/>
        <bgColor indexed="64"/>
      </patternFill>
    </fill>
    <fill>
      <patternFill patternType="solid">
        <fgColor rgb="FFECEDF1"/>
        <bgColor indexed="64"/>
      </patternFill>
    </fill>
    <fill>
      <patternFill patternType="solid">
        <fgColor theme="4"/>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16">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4" fillId="0" borderId="0" xfId="0" applyFont="1" applyAlignment="1">
      <alignment horizontal="center" vertical="center"/>
    </xf>
    <xf numFmtId="0" fontId="0" fillId="0" borderId="0" xfId="0" applyAlignment="1">
      <alignment horizontal="center"/>
    </xf>
    <xf numFmtId="0" fontId="26" fillId="6" borderId="18" xfId="0" applyFont="1" applyFill="1" applyBorder="1" applyAlignment="1">
      <alignment horizontal="center" vertical="center" wrapText="1"/>
    </xf>
    <xf numFmtId="0" fontId="26" fillId="6" borderId="17" xfId="0"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6" fillId="6" borderId="23" xfId="0" applyFont="1" applyFill="1" applyBorder="1" applyAlignment="1">
      <alignment horizontal="center" vertical="center" wrapText="1"/>
    </xf>
    <xf numFmtId="0" fontId="26" fillId="6" borderId="24" xfId="0" applyFont="1" applyFill="1" applyBorder="1" applyAlignment="1">
      <alignment horizontal="center" vertical="center" wrapText="1"/>
    </xf>
    <xf numFmtId="0" fontId="26" fillId="6" borderId="25" xfId="0" applyFont="1" applyFill="1" applyBorder="1" applyAlignment="1">
      <alignment horizontal="center" vertical="center" wrapText="1"/>
    </xf>
    <xf numFmtId="0" fontId="25" fillId="7" borderId="20"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164" fontId="0" fillId="0" borderId="0" xfId="0" applyNumberFormat="1" applyAlignment="1">
      <alignment horizontal="center"/>
    </xf>
    <xf numFmtId="0" fontId="27" fillId="0" borderId="12" xfId="0"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2" applyFont="1" applyBorder="1" applyAlignment="1">
      <alignment horizontal="center" vertical="center" wrapText="1"/>
    </xf>
    <xf numFmtId="0" fontId="27" fillId="0" borderId="13" xfId="0" applyFont="1" applyBorder="1" applyAlignment="1">
      <alignment horizontal="center" vertical="center" wrapText="1"/>
    </xf>
    <xf numFmtId="9" fontId="27" fillId="0" borderId="1" xfId="0" applyNumberFormat="1" applyFont="1" applyBorder="1" applyAlignment="1">
      <alignment horizontal="center" vertical="center" wrapText="1"/>
    </xf>
    <xf numFmtId="0" fontId="27" fillId="0" borderId="16" xfId="0" applyFont="1" applyBorder="1" applyAlignment="1">
      <alignment horizontal="center" vertical="center" wrapText="1"/>
    </xf>
    <xf numFmtId="0" fontId="28" fillId="0" borderId="13" xfId="2" applyFont="1" applyBorder="1" applyAlignment="1">
      <alignment horizontal="center" vertical="center" wrapText="1"/>
    </xf>
    <xf numFmtId="0" fontId="27" fillId="0" borderId="6" xfId="0" applyFont="1" applyBorder="1" applyAlignment="1">
      <alignment horizontal="center" vertical="center" wrapText="1"/>
    </xf>
    <xf numFmtId="0" fontId="27" fillId="0" borderId="15" xfId="0" applyFont="1" applyBorder="1" applyAlignment="1">
      <alignment horizontal="center" vertical="center" wrapText="1"/>
    </xf>
    <xf numFmtId="166" fontId="27" fillId="0" borderId="1" xfId="0" applyNumberFormat="1" applyFont="1" applyBorder="1" applyAlignment="1">
      <alignment horizontal="center" vertical="center" wrapText="1"/>
    </xf>
    <xf numFmtId="0" fontId="27" fillId="0" borderId="0" xfId="0" applyFont="1" applyAlignment="1">
      <alignment horizontal="center" vertical="center" wrapText="1"/>
    </xf>
    <xf numFmtId="0" fontId="27" fillId="0" borderId="5" xfId="0" applyFont="1" applyBorder="1" applyAlignment="1">
      <alignment horizontal="center" vertical="center" wrapText="1"/>
    </xf>
    <xf numFmtId="0" fontId="28" fillId="0" borderId="5" xfId="2" applyFont="1" applyBorder="1" applyAlignment="1">
      <alignment horizontal="center" vertical="center" wrapText="1"/>
    </xf>
    <xf numFmtId="0" fontId="28" fillId="0" borderId="16" xfId="2" applyFont="1" applyBorder="1" applyAlignment="1">
      <alignment horizontal="center" vertical="center" wrapText="1"/>
    </xf>
    <xf numFmtId="0" fontId="27" fillId="0" borderId="11" xfId="0" applyFont="1" applyBorder="1" applyAlignment="1">
      <alignment horizontal="center" vertical="center" wrapText="1"/>
    </xf>
    <xf numFmtId="9" fontId="27" fillId="0" borderId="6" xfId="0" applyNumberFormat="1" applyFont="1" applyBorder="1" applyAlignment="1">
      <alignment horizontal="center" vertical="center" wrapText="1"/>
    </xf>
    <xf numFmtId="0" fontId="28" fillId="0" borderId="6" xfId="2" applyFont="1" applyBorder="1" applyAlignment="1">
      <alignment horizontal="center" vertical="center" wrapText="1"/>
    </xf>
    <xf numFmtId="0" fontId="28" fillId="0" borderId="26" xfId="2" applyFont="1" applyBorder="1" applyAlignment="1">
      <alignment horizontal="center" vertical="center" wrapText="1"/>
    </xf>
    <xf numFmtId="0" fontId="28" fillId="0" borderId="6" xfId="0" applyFont="1" applyBorder="1" applyAlignment="1">
      <alignment horizontal="center" vertical="center" wrapText="1"/>
    </xf>
    <xf numFmtId="0" fontId="27" fillId="0" borderId="26" xfId="0" applyFont="1" applyBorder="1" applyAlignment="1">
      <alignment horizontal="center" vertical="center" wrapText="1"/>
    </xf>
    <xf numFmtId="0" fontId="27" fillId="0" borderId="27" xfId="0" applyFont="1" applyBorder="1" applyAlignment="1">
      <alignment horizontal="center" vertical="center" wrapText="1"/>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7" fillId="0" borderId="1" xfId="0" applyNumberFormat="1" applyFont="1" applyBorder="1" applyAlignment="1">
      <alignment horizontal="center" vertical="center" wrapText="1"/>
    </xf>
    <xf numFmtId="0" fontId="27" fillId="0" borderId="1" xfId="2" applyFont="1" applyBorder="1" applyAlignment="1">
      <alignment horizontal="center" vertical="center" wrapText="1"/>
    </xf>
    <xf numFmtId="0" fontId="15" fillId="8" borderId="0" xfId="0" applyFont="1" applyFill="1" applyAlignment="1">
      <alignment horizontal="center"/>
    </xf>
    <xf numFmtId="0" fontId="0" fillId="8" borderId="0" xfId="0" applyFill="1"/>
    <xf numFmtId="0" fontId="29" fillId="8" borderId="0" xfId="0" applyFont="1" applyFill="1"/>
    <xf numFmtId="2" fontId="0" fillId="0" borderId="0" xfId="0" applyNumberFormat="1" applyAlignment="1">
      <alignment horizontal="center"/>
    </xf>
    <xf numFmtId="1" fontId="0" fillId="0" borderId="0" xfId="0" applyNumberFormat="1" applyAlignment="1">
      <alignment horizontal="center"/>
    </xf>
    <xf numFmtId="0" fontId="16" fillId="0" borderId="1" xfId="0" applyFont="1" applyBorder="1" applyAlignment="1">
      <alignment horizontal="center" vertical="center" wrapText="1"/>
    </xf>
    <xf numFmtId="1" fontId="0" fillId="0" borderId="0" xfId="0" applyNumberFormat="1" applyAlignment="1">
      <alignment horizontal="center" vertical="center" wrapText="1"/>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center" vertical="center" wrapText="1"/>
    </xf>
    <xf numFmtId="0" fontId="16" fillId="0" borderId="12" xfId="0" applyFont="1" applyBorder="1" applyAlignment="1">
      <alignment horizontal="center" vertical="center" wrapText="1"/>
    </xf>
    <xf numFmtId="0" fontId="16" fillId="0" borderId="0" xfId="0" applyFont="1" applyAlignment="1">
      <alignment horizontal="center" vertical="center" wrapText="1"/>
    </xf>
    <xf numFmtId="0" fontId="0" fillId="0" borderId="12" xfId="0" applyBorder="1" applyAlignment="1">
      <alignment horizontal="center" vertical="center" wrapText="1"/>
    </xf>
    <xf numFmtId="165" fontId="0" fillId="0" borderId="1" xfId="0" applyNumberFormat="1" applyBorder="1" applyAlignment="1">
      <alignment horizontal="center" vertical="center" wrapText="1"/>
    </xf>
    <xf numFmtId="1" fontId="0" fillId="0" borderId="1" xfId="0" applyNumberFormat="1" applyBorder="1" applyAlignment="1">
      <alignment horizontal="center" vertical="center" wrapText="1"/>
    </xf>
    <xf numFmtId="0" fontId="0" fillId="0" borderId="27" xfId="0" applyBorder="1" applyAlignment="1">
      <alignment horizontal="center" vertical="center" wrapText="1"/>
    </xf>
    <xf numFmtId="165" fontId="0" fillId="0" borderId="5" xfId="0" applyNumberFormat="1" applyBorder="1" applyAlignment="1">
      <alignment horizontal="center" vertical="center" wrapText="1"/>
    </xf>
    <xf numFmtId="1" fontId="0" fillId="0" borderId="5" xfId="0" applyNumberFormat="1" applyBorder="1" applyAlignment="1">
      <alignment horizontal="center" vertical="center" wrapText="1"/>
    </xf>
    <xf numFmtId="0" fontId="16" fillId="2" borderId="0" xfId="0" applyFont="1" applyFill="1" applyAlignment="1">
      <alignment horizontal="center" vertical="center" wrapText="1"/>
    </xf>
    <xf numFmtId="0" fontId="0" fillId="0" borderId="0" xfId="0" applyAlignment="1">
      <alignment horizontal="center" vertical="center"/>
    </xf>
  </cellXfs>
  <cellStyles count="3">
    <cellStyle name="Hyperlink" xfId="2" xr:uid="{00000000-000B-0000-0000-000008000000}"/>
    <cellStyle name="Normal" xfId="0" builtinId="0"/>
    <cellStyle name="Per cent" xfId="1" builtinId="5"/>
  </cellStyles>
  <dxfs count="147">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65" formatCode="&quot;€&quot;#,##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border>
    </dxf>
    <dxf>
      <alignment horizontal="center" vertical="center" textRotation="0" wrapText="1" indent="0" justifyLastLine="0" shrinkToFit="0" readingOrder="0"/>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center" textRotation="0" wrapText="1" indent="0" justifyLastLine="0" shrinkToFit="0" readingOrder="0"/>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_xlchart.v5.9</cx:f>
        <cx:nf>_xlchart.v5.8</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_xlchart.v5.8</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7H1ZctxG3udVGHoe0EggkUh0tDvCqOImkbJFynZbL4gSSWHfdzx9r32EOYLf5wa6yZxkfllAkVWp
MllsVX/kzJDqMJsAEsj871v+8+/X3d+uo9tFcdDFUVL+7br78Y1XVdnffvihvPZu40V5GPvXRVqm
X6rD6zT+If3yxb++/eGmWLR+4v6gqYT+cO0tiuq2e/OPv+Nt7m16nl4vKj9NPtS3RX95W9ZRVT5w
b+utg+u0Tiox3MWbfnzz3ne//ln4izcHt0nlV/3HPrv98c3GQ28OfpBf9c1nDyLMrKpvMNY6ZKqq
6gYz8Uv8GG8OojRxp9vmoYUfk/DVbbr69PtFjOG7TGg5ncXNTXFblgfT7/WRG9Nfv+GX6Wxc/ywV
c31/slzcD5vw/cffpQtYrnRlDQUybB67JWPgfHFw+fXPOgE6VpD4fiQoGjkkumrpuimwgR+ygQXD
ODQ0ZpgrJKj66tsjFnac1HZEbAyWcLFxT0bH5dHzo+PrvyrPTzP/dgWQ70cGUQ81QhizLG0DCTo/
ZAbucMbvcDRy4YiEnaayHQVrQyUErN2RwX/08fnBD1bI6s+Rn9e3Bzdf/4zT6wKSZflXfTCDGEn3
hxdFO7Q4oTr+CZmEH76BH00/5JqmMd0k421r9e0RP9831+2I2+WdEkZ3GSKjejZ/flRD0t8WK4ju
gcvMQxNaR5P0jXWoazqn+shhoyBcZ7JHZ7EdT9MwCRXTVRna71+AXLv6+mfy9U93Ee0R4vSQmobK
VMo2+EYhuGFoFlMtyLzlz+qjI+PsNJftcF8bKsF+7Y4M/6v3z0/tszROYa+sAPH99K4Q7VBTqUFM
fauKp/RQ47pmUWaOODBX3x6RsMOEtqPgbqCEgLvrMvjfXbwA8MO4LGD6rWDw/fCnh4xoBvT3isY3
lQfRD4mhG1xlMtx3mMlfAP5upAz5uxsy6GcvAPQntQ/Jc3vw9c+8XlQpnI1on8YV0KATUxb7sLnA
GXBD6Hbb6qmT2o6R7W+RsLP9IRlTJx+en0mu0ngR7dPy5Yc6M8U/bdIDxoaioNahynVKDItP91fs
OemJx+ezHS93C5FQcXddhv7Vz88P/YtFXfjVItknAjS4HgZVdZNLKto61HT4I0ynk2EE12TdLNpt
Mtuhvz5WQsD6LRkHF5fPjwPQnf95nwhQ4ERoOsSQRe6diLVwCDGFfUqICk2x/JHwsMOEtiPhbqCE
gbvrMvjf//T84J8tMuW326Ja0eL3a2liHKo615imQw2vwV3gxYCFSnFrq+zZZSrbIX8/UgL9/Q0Z
9rPfnh/2G27k/n1t9dDUGNW1VaxDjgsCUYwSCzaTNjICAlbrAump09uOm+1vkfC0/aFvcPYCYodX
i/TgYxp//VO5rZRfCj+59rM92lZQHjqHd3EXJZSiiAwshBgj/jexEEzgdZw9eXrbkfYXr5Gw9hdP
yWi7egFBrotFkV6vQPX9Mk5HrNfUuEbUFR42RR1UjM40yld3LckjeXQ629EyDZPQMF2VwX7xArTL
1W2P3EsU7dULhxtomNQy+aS/VSjwNT2DQDuFAUagg1YIhwZG6mG3yWyH/PpYCfzrt2QcXM2eX8tc
LPq0qvYoo0QYhGu6Sk1GNyBPDTjgmgrnYzK8vqH6R2eyHfp3S5BAf3ddhvsfL0DkwPa4PYBpdbNH
0L/aVsjALmlETs7KOb7fb8vqtkgOrhZI6S5WguCvJP9/Lte4DNGlr0HIu1T6N4nd/2iq96cvxSqV
dVXfPEYGm0nph1LuisaRVWewnM1N7aPB++EmoYgCr742ap/dZ7JdBsrjJVEo35Yl4qcXYA18/VfR
V16ByOQKNH/Fj7sjAhLRMlD8oGn6hi7Sx6oHdlcUIRkDu81lOyrWx0poWL8lo+Do8vmNgcvb17IH
mIIvoexhHvif07ry98gL5BDJdcRYyH0Efs0wpjDbqKGrbOWVSL7jLhPazhD3IyV2uL8hM8P87fMz
w1HZotIh2SMGFA0OunD84KBviiNyCKiLtIlkE+8yh+1Avx8pAf3+hgz0q0/PD/QxHu3X+zSJRMzd
NCxqsK15WcM8NERiimv3fLEeNFlO6fpBpbQdBXcDJQzcXZcRcPHr8yNgWTHxWn64Xt7532uT2mkF
wZM86pTsbgSJ0DphnJjc2MoAGkXYUOMmpP9K24xG6S5T2U769yMl2r+/IRO//fvzE/+5//l2r7W3
xiFCUVJx7ZrOVVAMxQxuaLoxBWylirYdJrQdAXcDJfjfXZfBf/4CzM8pMb8iwj2Y/yLJgYQSiHtD
3yqoRjCR6TY49ML4s/roSPk7zGQ73O8GSnC/uy7D/eQFlEKBKPoH9dvTCs5h5SAASCnTpjzFpg9M
+CHRUIagUWtrYunR2WyH/DRMgvt0VYb6+R/PL2x+dRfJzR7FPDk0dCS2jVX1mZQb0lGdhppnwzLg
EIsfSdj/XD86n+2Avxsogf7uugz8X0+eH/iXt8uq5uuD9MtB5d3uvZL5Nbu6ZXPMkn7k0Oy4b2br
LTlq+xHRiXKfxSA6CsqpblHV3PTHrENU4RDdnASUqkpu2Q4T2c4rdwMlXrm7LvPKxxegHoTuul0c
2H5ZLuqVntyDchbxCJRrGoRIytlAmtsgKKVFjdS6JzYpUeXxmWyHvjxeQoJ8W8bFyQuwUEf/GDVp
e1QcrzVpd9v3dhJDnxbxfkvSUJ5vEG7BKtq0lDREJgxucW5I8ufxGWxngNU4ifBXl2WC//QSipX3
DGyUgVOYpfAJtvrCCjIGwi6lzJBkz6Pz2A7yk2mcBPLVZRnkJy8A5DPI3GIRHYik0fUiOVjZSiuA
fL/oN1EDKHzeCQUA94YGIBayZxzsQCS6Xy8Eu17OcjlFqKeH5rYdMQ+9S0LWQ4/KCJwdP79xa9dF
ndzsM3ANpkGxIBhj5S4jTrEWx9CAMF3D1hdN4podZrIdO3cDJVTcXZfhbp89P9yv0vpmsccdLUIv
cIofaQsdwI3yZZOhyGlr9OLxeWwH+mqcBPPVZRnkV/OXAHKxQ2KPxtDrDomnOGTpPrf/8kMTGRgh
Z8YAhYhQrAkZcqiicMxkU/hiuYN+3Tv4+MhkttP8OEqi+PGiTO8fT56f3u3bxN+jhLHQdcDSqUmn
Gm91c1cKQkZCAKl324WknLCNPawPT2c70FfjJLCvLsuAt19ANvgSOZl9RusUcmgxyphOoDLXqFxX
D1VwwL1xBOd4ncofn8d2kK/GSSBfXZZBfvkCfN0VOYzL/36r85XYdy2PvPJvi2JxcH6bPmxZPy0v
gO4akOz63f5nUQO3RvkKQUAID2BHihT32XU62yl/c7RE/5s3ZS64On9+iT9to7g9gPw5eN1Ssm17
zTdo+/j8aLtY3CzcRXm9KFby+/sFmILUmYW0GSPqpv9F2SGlhFFtrbnQutLYbTLb2Wd9rMQ867dk
HFy8AGPpZPF5rz2c1EPhbzHLWO0cFRt31iQYBBjDEwgvbd8y9+h8tmNgGiYBf7oqw/3kp+en/TGb
sUen7DVPs63jnJwe+ylato57MBb2NI2NMnbhimmiVdb4s0HvaNeEH2zmnfw1kXFeFzu7TGg7yd+P
lKj+/oZM+PMXUL048xY3KxB8v7gXO3AJujHonIwABnjXpQ2aNRCDod3MVGYhQf8j2hU+OJvtoJ+G
SXCfrspA/zh/fmlzflumlbfXNmSiZaJuQZtuQhzsgAILIdxX/LBC9lg1tMNMtsP8bqAE9bvrMtzP
r54f7kdojlHcLlYg2Au9v27WWHYRXVKJXCghi/uLdBC5JbTi2x8KFKRedBW7ZTRzCsJtcoBODy2C
PICpS5Gg3SaznfrXx0oMsH5L5oGLFyDwLxYR+sPuE/7oTsI4uiexqUGeBH8diRaEQSlfdUhcfXuU
QI/P5y9QMK1DBv90+RvQv4Do0MdFMuy3DkLB7gyNmkRTV3U/dEPh6qjm5SY2yaCP3vJH4oFpRg+y
43bw34+UEHB/Q0bBx5dB/XukfcIOhSWDyp97e2bN3EFzUA14QQOMlbWJYol1axO0/+BstoN+HCWB
fbwog/ziBUSDltszDlYL34POfW3Sud7EW9axV8uM7sFNfbDX/cHmIYcFSXWyynRJdT+wPxm6RH6T
4tp5OttpXRouEb10V6b+qxdgcs6WfRX3GdN5bRq5Y8eEI7fPqv3JHbETEnYmgzM16tLNgCYqHLAf
CWHOtS0E67L+67/EdP4NTXs3UCL+u+sy2R+9gDjmWZMWPUrUF+UeMYAd8Bx2vKmu2q1txjIVNKSH
CBL7hSd9i2z8OgpmX/9XhZbg//u//iem5xf/Bi6+fYOElG8fkLEzO3t+PxiWN1oU7tEPfm1ROB2m
sdRij7nBy0rKPUL/tUB0fe/r8vCMLVZR5QmLaJ/Fbq820TeHyexE/6iIDP1kcXC8KPcYA0UTL9VE
NwjsGd7wgVG2wtBZDZYrfON1dbDrNLZbppujJTWweVNWAfYLKLhdFtDvUQaJhv2vOwKmg5Vk6XPi
7XV3PFJcCLWhM/+q78lm0AcEr4qqRHNlp1qwVNcJ/9HpbKf4aZhE6tNVmcZPTp/fzLm6TW5fT6u4
P/Trv7crxNF4CNIeZczrIUhPSLWITvAPt4B5WmJdee1J84Qyc3lj5ih+9xD8fN2BunF44U725p7N
/tc9Lo+6W0d3x7QcCE7Ya8r99bCWh/f+PkFKXaRoIn69Rx/stY34bs1872K3+9ILr8HpJ5C96LCz
R7P0tXnQTlr4vjBgX0T/Wv1wf4rzTijYuy5+bVa2S5Xzu9tkn/KGiJ0TFsPBjBtxThwFjPS8ji16
2w9rfHQW26M+0zAp6jNdlaM+746eP+pz18RrX2LmtUvZE3TroyXcT4s6vBaU7yTYP/nx58Xn9sGM
9tMALzZuUQNnzhl8c0876hxMyjjFodebUeVd5rBdxNyPlKTM/Q1Z0Hx6AeWcl2vnjO/e2uVpaHht
O/OfPU0Dh8FHe3QFlhuCTdMwoZ23boBBeyyGrllUW+3H2+Shnx6dz3YOWo2T+Gd1Weaen17AUaVX
OCrAmxo2rYDw/fHR12NM/KfHR+eXs31iAFVaUA74N5XJoeZ8rSganb25hjI6fXWmlpScXJeqN1//
jNPrAmcaYMuIKGmdpWCQh+a6nT12eafEOrsMkdlqNn9+6/fbArR9mcGv1XcP1Xg9wUTGhtD9tmz/
/2/P618fb3Z3xtV8US2Oksqv+mVB2Iifh++uTG1p6FQ7sVU5jcx1dvPjG3Rt5wTnmFJuotsBDtLk
EGw/rL9yowbjJ/Qv91eS7C/H36J+9sc3Gt7U4vg3/D+UnOmaZVoaKpFN1VAhW5O0qLwf3yA5jl7Z
2PaM3T4Gtt8aqIIqhY798Q02yFGdmyrBOcVM5+hj/mY1r1/SqHfT5A4u098HSR3/kvpJVeLFaG2S
jY8t56mjTzoOm9YMyzSwJwCtKXH/enHpJ654+n90ruG0SlZ96pMuY0e0iVhezMrCVfXB7kLTJDOa
siQ780rHsQu9L97qOaGRPwvjrOCXZWi4kWPrRRNlxae0RI7CsVs/LMx5EZlq785z1aPm9bqs3VjG
dZr1he961biquz//8XN2m1xhA+htdbHI/i5o6P7e5p8YOZGYoIWNP76hqRUoJarZFAjSzd1ICn3R
HyIh2y8OPmIvX7RORssxI9lg56NqWpypYnceaMK4IyM0J1jSimnhTFF0QdQQSZrISEMVHX6IhQbT
lOM8OFDYREYawdEEopUZdndTdPLTzCeREdkkIzTTNLF3zcCeEd3AG8U5QutkRLkRanzodTuympJ8
dvBMW9pDaBVfnEz38tIOPKsw3RkJwopkM8OlnevaQxOACWal0oTucRAXhnH5/xClQKAlkDnrGEcn
tIeoZDpH75sRI40YqNozKIwxC/IKnfgpsDCKGgUH/+HQWfgpOlW5hvrJeyLBWXSi6xGFsMPWQ4KT
g++IRAHV4XQQ1TSx4RPyUFDdikM2uBRF0luEDYTWmqzBIUc47wICT7wOpzOoHJVu60TimKHemX7h
2n3Xm1Yx8wPNyD/7haPn1VxBS1xcW4POli9uSjd8EV2NwRZiKESpzkH/6180XRpmTZ/dtn0hPmh2
sZZ/VhoV/7XaVmUnbhuVytUTPwqfEFsbLPRRw+YGIn807LKGplH7uSh0Pf9c5U2lXLGor5Urqy6G
OLLjiv0bH9WIidYvJhdfBao2V8qKOKiL1sRHU3zOU1MWXjieq4cXieXT8EKNOoJPP7zSbxCKrqvc
MrBZm+hLbbn50ZDTkHoBXdSGz4FCJ0yBz7RssWwnrt2iGm3s8SihLegUi1hXVhAu2BuLfoAcrRGA
UImA3KqBlKHDTOWxmX8OWBPgEyM6vcoQoI1wpJ3q2hx/hZptmNHjNLW5aEHA2H1uWSrAjRmgNcbm
ogsFErrzLWp7le9xczaiNioSFd9vzDjCtYfBLC2b4lA8xtCnfklSBD03Nr8Y0SAoTJ40MzdK0zA8
ZRCySnxkFG3Tp2dmQIbQn3FP7fDLUxuWB8dqYCalf/LwPDa5iatQEuKYOBRgI+ShL89XXucmL9Et
nSWfCAA/MwczUYNjUJ0Oxip8D5aD3ZlN8wiJSd+EyNKoikazqoiyEOB9c+2uovZU64LI9oOkUa70
mFGIDJ7EQ2v3qQVa75u0ZerRw0uFNl2jNAhCNH82ICwJlC5+y0gOAq9mjtXHdq74rXKVR36ID6p9
0wPJTkLBzCmQ1lT2SO5+mQlaiAATPPfwXGQQ6DDzMAcTpKeiCliWJ5aZuWHAFd3WM0i7YjbCoIMA
U66URo9z9yhwFAYGfPi7gpvuuQ32L46G0vBJA7qdoQZZ4jbND2mZW4zZqdYwfFetAh+Ls4zhcaZC
R0/paziPhxID1gOsEbFMCdFxb6q+WTENhoKqAcid2RZYWVTWFsuPPco65SoZmgrXUq/uCvKepFoB
Gg96I1U/6GpiOi4aq3JQibuklcAPmsrM7LB0BWuyPizb5ryyALLIVpMhB9XE5ZDgjYmi5vilZkFg
kLdNk1md5tskaLM2OotVzSHdBXOyDOONxBJfXX08Mzq8xvCZEdS/p35a+elpyK0hbU+1zI/5RR/0
QWfNTb8JQCB1yxJBJ/5gVeZJqjpq4c1hf1t6aZe15gCJnhakrWU7JVr2FzMrKkp8LvOcKizPiBKo
pTJzPUu8LIq4kLFeyQbzqu2jIAMLxtD9N22vkDo49xKPmP7Hvsl8zo/dvG788j2P1KzQ5qywUrxD
i6oQX6us0ulbO1Tytmc/Txe1ThPkXtRuRv7J8y7KftdqM8PjeemB8xy8EFALvDbCtax3PZCHEZgO
5p3mtQB6pzYm0Ddy0bSykX7bJBAKSa8ipc1PhhZiAEbiKNIn4GqeAyqfVwrlUXYSeTyOq5M4UIIo
tgemC/LQSjM08+OwrHtAKdSGXG/eBpHnlsVv43eKMtbTCy32DEuZO5Rm8G8UI6Jh+05hmdeG59rQ
Uq+bhaNQKXNPYyeW6QndMpHOBA/G/RZTNmidYL1k1KgwqHLlakhLyKVkMFyAoDSipDZPglZfyoSu
bMJipmWkr71TN89Inc6IX7dROMvR68FtZqnaBVZm+1mvlL9Zg8X7P6ZXRUUr3tGzSqiVJktTLLp2
1BTLNJNCA6QnlLgh58DgJKmqzmgLwy57N05ura7NAB0jAqN87uvGpeU8c1LBBtPjlp7VIONOj1M8
6KtOjK+l0QA1e5wlSY97SlPknM/zuFK6dl4zHUYFb9uA81me+3FIj+lAhojY0/N6GEMmHY9IiAxN
gLNpiCARMxlo0J+5UCjhBcEfwkqCEfgZHoyCNVSVm8dFNVOCzEtYbmt5EzbdryFzY9383Rr8livX
Oe+tbjhOXcPk5RHNO7jNn3vLaVPjbaM6Wlj8luIrDr/piz4m7lXbamXc/wpZp7vlWz0xir6+LCtL
8Jyelg3RFoXX9I1/NlpPURiXwOJEyHGbigedqhZcWaYdz/oj0pdWfm3Eita4tuUFRM+O+qJQ8ODE
6CPh89CAwpjuwHs2wosm08BB+QjinlEfoqUJowjgd2OmFMVvnu94VWF3rIxp/yH3uFC0ikVigSG3
FpZdKzB76ZhDa9bvJnMEx3NVApVB3IFURouXl5abl8cdjKJMe0sKLXHdE+60hted1d7g18NxqMFz
12daknEIJlMngsRbLSCws3o1BdYqyxccZzSmhvUxS/OH6g/aRSx6nxQp1XLb0sFY7+OoEfrBzxnW
HFS09KJjQ7f8JLtwTFjAybwyKtVQ7B7+XhWeq0FrsU84OcyM3uN0sR6WTeQjYpIj/uDSwJhx6jD2
KQI1YGyhokFiAQkIOrxKNc6j902SDRik5jwvnOOgUl2ns3OEeEzQRZHlZnxa+8JqnkdmWJb0KFCz
zupPcs2IwUZNBCOkmHVD3mJ4FoIszPcwtXNdtWlW6JhIRqmjezZL3Q5vwaZlsVpFBHf6EyfQxJM8
c736jFtliEmyoK1xzSGhwT4ZvSIe10swQW77au8H3nFMi7Tx5m5HG8dWxlcUVZg43rwr65xfOCQz
zdp2w9iIrdPGi0jGZh4PCrw+5rTC63PFowBjF/CkTeeqpbgVmScFzbr0VC3yHittdIPGyqmntCDS
U4f0OWY8wjM2EjG69YMi9+aWkdXNL77fmkS1V4svrEK58p1uGLzWBm8IKCeDDzw1bimEfBS2AV7o
Gpaa01nBCyc51VnXFZ/R1Js3H1u39/mXQHW84HNZcxbbVk6G4l2Qe4N56ndRm/dz04zMeub2Ocj9
eCSDrq10yI4gVEFPPS8oPqwYVSJw17MaOBhUUE8yT/IaT5Qxh+CdV1bRBPW8S7sBi9XL3GSfRhSA
shuxhjBuTeCxJRlE2s8+/Iwue9cPkbeUpkQQBY0TD0LPE3E2eoTjwFoAaaClWofnOdpWAYU5TvKN
3o9QDNW4AbiNpE28n5uCpG506lRuD7JVWDAIGA0EvsG8i50Sr7eGQK2VU255WUyPLOZlQKRgBPHe
EcJh7whic50qi3w7ySte0Vlj5tAwR10fJO0AL2PoGzrvGQyV/iRuFUHHISR+SM90NSgh5tXIzx3z
A2k98bIYzn8FWlUzPXtPAy/FjIhap7z7vawdseDeQWDBs003EBcnBLAkFitJK6s1utLW4nLJe1no
Uc82lAKO9DxgFdePaNaC1KeVj3hTYHbgM+OdEhEGvB7Sxa3ci0ZJB+afGm1acAILunDcwE76TnD7
CN0kgPnZ2EXkGtw5dhvFK+Y56TQ80CWwtVbPOalRgWsnim1TnPil2GUWxbjoc6zpk1kSMQ3oEwiR
xCs6PBBEtWDJuioE5v28TYDdINW6zvs4rkdxEsfSzvhSogVd0wDOTlkQjArMVryj8yKBkcY3BApr
39dwEQdvU+BcKV2lOgsKmgCyhIUlKRZulZd4MFRwxkkxoy4Vups3nUN/ZfHQcHJdan2is19c4vuY
lUc08RlGFZZUc+LWsNDsvPcVtViUg+lhTVVLVJ8dgy1VWtpQ9SEkFwsqpc/tOHLizJjpkwBLayFQ
m65fYj5DSMJ/2/qt5f2h5oqr5EdZ5IhbcZANAO4QEy2BhG5Z1qawjEpS4l2NWjX+2zhWScNmDalz
VzuNWJlDdblWH0HrkMGMoCNaz1NhMSdJG0JZQYElMNd9x00a67ixQH3Zh8lxyXo1SXIbWB7CCHFA
30k7OwAb9dlxWvs6zAT49ylenVPPhUriPCB4deqjeK6YDf4gNKYflMKcNmgjzAec/aMl1NZzj3D3
rGlKI/E+WInRat0FgNtj1jxV3BzIMEyvrY9KJXEwHLzBk+KEREFYB+9Kq4jxPW/QBRfHftXq7swL
PM2lM72FaxjZWdMIm6CKtFzTz52BO0yf5XFMWWNrTtw09TxRLAXDJ+3dwCLBOyGuxTg1QWb1ZAJZ
5BE4Lo4Cb0KdxS2mVJ0Q5on1lKyvVVj2nJZpf6kjv4p3EKepYJ0gACOsaKPrPVx0YefAzBpNqjxq
YZe8VZFKiMoZS0qTFLPp02FvBXr7VlGyzgxt3vQc4rZGxABmH/UtA7Ob5uoRK7Gco8CgQ6rP014X
4HMbjQfBHBqnr6NjJwTPZLMCh5xzZV7kuVhjRGvHNGe6TyqSz50g50lwhExC4SxUGGlhbcfUqdSb
eDSZSV+IBWh6CdtIIaEwoyHOTCw/VSzhXnhpmIDQYGtWmEEgJvk5N6iIcjTjxCGUhHiqsk5MwBd2
ymfIf/GqLDKIQPsYfzOX5pgTQKxcTaiEPBUYbXWFu8aZ1YV1kc4CPRUvHD38tAjEa7OyzUCNEM0i
IND7ZR0Mx0VT1MUHt7dSYTAu41+lGwhJYC1DYqFaJ6F2riVVRLO3ZZaJJbBAEahLCyY80HZ0lCYP
FyafDpZRC6uEZReBfTAgNgbP1z4PTCmp90fHe0GfYecJWsocUziwedF4hfWx6sKubs8Dv3UqBZ6v
F1SOVthwf5NIO+KjsT+Rpt8zCy+gI0lPbmozvtwJmgKLVWiaa/G5orV5zd7xIuUxhzm49KMb1zT7
5HiIuZWbMLuMiLf9jaYmBjhqFRWxBlUIhzryAZ9qDBamiMvirwwhTUFtllOA19PECsQj3qBafmgP
WSN8bSuz4AKcV41FnXiWcCXlqU1LaoG8fb8GFv2mREQ1W0Y6h8bx8A6qGC7EKGFWqfGZ78Vh7J2k
BlMaCyI8EkIrgamLb0+h0RFvdAwZFswUt7JeEwGHxHRVzI57fWM6M8VVhzq2u6FTQOEOr4USyTuL
hORMC0qX0hOTehUG5PDCuX/kpaCG/qjVKuFdTURr6IkP7dCWmVEZMyuGvGc201jJvTmiOQ3e2VaN
QL+CY0kFpkdvnzgWx2cn2eDBbA29I63OsIv8FNZ1BuGoRz3Dr4mkJos5HD3Jjg5mGpxR5iJOeDSu
eSL+ZmntT3wfs0FAKrLgAlZz16qaoTqGy9IE+SxWowb47BNNeKPQyoJ1+nrISn2mu6xo3Pn4Ytab
AdZRw/nGS8plPNxU1AjoqRGsT70P43Pt0hnSDEc4GJMYUsNGDNJ7XwS4mF6W+BUiW4lvTVHHZqSk
JotEKEcT2QR4aNognrQIEeBthqLs6pN00Ao2zBrIHdybaI7RQnMwBRa2Tn2uVIgk1O+oAumf+nYF
J9BK3vpmB+f2wstaVtF5VcRRl/0xNB0MwxMD1j3APM23Lz2dlDPTiIZSu3CikHvnVpZ6rLCTSKm4
dZbVRlx7x5GepoV7ZSQxV8LrpG/T0jlzS81sil94V8W9/oF6JgX7a74qfrGsqDCzaZkTCWdjfKVM
IyGz1VJTYdHWGcz/mzTxlaGaJ7EpYpFTCGPibzpGZyzoGcBqwqDVk76LZy58YeODs8yOPBxJ3AyZ
i6wk5wgbI1NgmBQ5Yzm2x6yUaTGF9h7dZ2cMIU4SsIddAKQ+/EkiMlrr4UucuY4INYLlyIYgEURF
+nU9Wh2pmtK0joiajFGHVFUMgLEdqUWYqsChP6YNujLSsuGqHqMB1NAH1zvlZa75wQeiu5n+Bf40
Y8q8zsKuKXQ708MQmpZVfQkCLx1aggJ5aYi/FB2qGSQ05JDeiE0VgQVNoGSGU6onyKvr/KZwGsLq
mRr2VV7b3RgKszJFxFcR7yZ4mT6qwjErlsJjwucUMzZMoK1hGSth0i5TDsbgi+hOHXjC2nQJF3Q/
xYb0UBV+WjVSyRQhUN2+crNjRzEjP7b1LhTK32Gt4CxhPeKvMWww6K1I6/h1RNgJqgSEQhvWjZYh
zoUKG6+FJgIXAELdFMkXGro9ItatC8O9mk+2G2w+pNzg0NYkssOUDV05n4LKPc3Ep9y+CEHH6VAK
ATPNKakyxIYiVxdmQKITYVdMpmXn60IN+6Pmb6KcQOtMqaBULztMzgDJde5JQhEEDk96pxWr8HxL
KLZJhE8WQ0wjMaChnt/2NgIMaam/tcouy8ujbpwfcC8EyCRSYZmrmDTPqcBbMGri6Z1thFxYNQ+M
REyXFp14JMzrOLXmJXGjiB55dS3keq2qoVbOlSgJPCjQLhEhMsf3l6t1C0FYkwaYVtsP6ByeH2uj
6ZdqRhRaiDkioBj8M0kgCBB8gfWpfJq4fMlYU4XEL2MCQCq2kP78x4V/XaCW40u1WWixTA3fV2Gc
3KaiK3ApP7RRq/EyijOQTFwTL6K+Y6O+53xxgBJCqNn71o+iemY5akq9GyiEROLPRKIGnTUJRYHE
mHo3cJo0gcgTWQ0ERU0GOTSVZ4guDNwk4hRFuCRIbYqyiak+Q0GBBtKMOG0OFTpcFG/oT0m966IA
Yy2Zo2FKDKfKIhuOQBcySXIyhw8VC0qnmCdm6CnvzTaEY8e7pFTmTacy8xiBN+LaNI4DZ0YbC5kt
R+uV9h0pKHUhotiQH+mOFQwnSpN2me0MiYWERKcp7azJqyB6axIlg6lteCq1ed4S30YyKzLncHtZ
ZhuFp/2SFKaSzGvPSiKbkt4rbRKbxQ3CfJY+i/Nav6xChPnmCNsZcAcjq2Rzv63LU+q2ej1r9Oyf
Zc3Sa1fxzc8UYceb/xRx/99WfgRF+BCFbzbuXhL38vTzZckaGk8j9Yp2jIjBokIMftyKuHXtEAVo
oHu06kJ+GqH2e+JGoRrjaO4I6tVwyh/S5vfETcxDoiGxynF8BGK6Jo5gf0JdCfTfpoVhICxICVrG
i0JlFWUqYh7ryj52giAYtKGzrY6bwcyx0nw4h1Gkwjt10t+8RG1bG2tojzxOi+Mu4saZl8TlL75V
s3nCtfhdqRXRR1b5/LgLleJtTtRhniDzdV5aJLcN5rYzdygRBqMg97duF6VncOR6RMIDuNX5u4K1
7wwWa7eICv8RN3D6B+eyGpIjTC6bpWnD56zVkHnsst9opfaYSSdyG/RthK9nNZlVbfuzjgDVvM+S
/EwRTOJGVW0rYWYdt33zTi3C2GZE+aJo1u91Gh67g4heeOSsJyWSbSi5qjOqHHXIbL3N2ra2vcBP
jxDAcO2m5PM+LJyPeb7oUagVdr5xWmtBd+xShu/n5AoBpGNLT99XVKHHgxp/7Fh04mbJHF7Gaebk
p1VQza2iP00R05rVamgdNW1ZInDp/ZwoCBE75YD0JZ0h3H5BlfBXRzkqyxhCJbJ+JpH/u6ci5aV3
szbyj9KQzl2WfXJYX4mKGM8OdO1WLUuEpFyWwDAw+tPeIMo8zsgwq/NIP/Ndk9udY806ix+ZrRuf
9nGo237ihZdJ4b2jKRSXqsfvQosr0JqlN0tymiGDqV7rFfWQebjxMvbWU5UPWfzRCLy5ER83YX1h
Vek8jtp2URhtfWLo1L3kpHifh+XbrPo9Cd86vRXOgzJ0ZyhSCWytTc/aivwTFJXMet6806zq8v+w
d2bNsereFf9EpMQMrwK66cHzdOwX1Tn2MYMQQoAk0KfPcv5JZahKJXnPfbu3fN1uWsPea/3W7jEY
r5NlOw1NEBwHndy7cf8L8qgvw2U85WYzdSy3P43da75yVaaMny0MmAJY0Bc62c8miu9cgrU0Z5wK
orqi7zxWiN1+x1hbRR+NJxEzuGqoUBbiwoOMdF9vw4DaMO6rud92yg1wL9hwc3/Xk2akujHDeVgc
9Ic0Oo7Wdgcbssc5GQ7L6NOhDxVlrOM1mZbbxXaaRoP6ZNr/HGVU6n0/hVyf+zQZKcshSc++P1Oo
06KYmv5ec/536eIHf3bfARopSMjrVkm/+xvN4SEPNkrcnhcxlGoKneYF3sUL75fbZiJPkYefEJmg
6br7JRTKocy2sEpZe5JOndtkhG3QuSp1TfLbRLAVjPllctTexdb7d7PtSrjxzzmUqTCDX+8NMfXb
oOjZ+tWsaxGkHjZ98tTN23ivmq6nYTjKnhLt130TfPI2DM6tN2fluOU9neSUlL03nBWPfwc2rGbh
sHZ86vZT7iCfdveuucRNV6TLUo5dRne/Zii+5tz/Svb4HLDmOOmzNgfnb1BbYUpohFyw+VFZdzNN
hDhBYQxTrxBuLiVE6n2bP/wQa8ZmPjpr7AU7mHILyXUc3sLlSW4gaYVP+0jQoMPfji1fcPXbRsdl
GIp0ejNZ8tUOw8SpNCnBDyXQTRQUZhLSXMt0+rAQinNsz1F6PuXMBRNN0JU0iqJI1S2ne9jujxnZ
vf1sZjdMeEx7F3/GvYny7hDh1Ok5Hb0ui04520j7QfoxsaLI9pSPDyRZovEu9Seh3iWYB79uu4h1
53xGdyDpkooprdke7Huh15Dxixt2nkCNCpqgJAB/FI7UtsUftTbhn3kS2R3J224ufc8zD2urI68I
4mg6bT30IRo6YeJiRbn9w3n1WXtsVRS+DXzYAmp3wA3HRYXJZ0Ma0hXz2LuwWnpjcDr3Tq0hTeZG
5YU391FSDeOgII42YW/Kxfx4j6v2hv7gcN/E5RLojU5qahgaD1huM43CQd47tLkV3IDs2A5R8w5D
lrJ9wIbP4oL4LbjWJDLjDZuX04BdHu8r/zW4eIBu79+O/XAXZb13I5cxfIYz1RSThIlIo2R/Cv0p
Al+Qru9wRmAaMfYa5qIvUAN95VE01WhVxJ2/GmydldM5noos3+oxmM+eaPOzcofdLgX0v8sa25uo
MzTvmkIkU5FoHKJmqU3fVw03ePDy3oI6MXl+5CE+d89Hj8pEhZN2rxt39u24Fqw5jKknbky+9SWf
1ueu63hHDXtfwq7K2ZRercF/0MtfFw11mglCbdLWoktrO2sKjzUrtx7f5FOk/KD7jqowkgWYj7Wy
k2Znrx1KNttjqE38kWZNSIMt7OgWJ+vBYRedkka/Jq0sZmMctOnz4qbScsXoZrAlA9U+Jh27gf16
cGZ4YsDs6ZRm4XOzt+K67Rs8bQIbpdkeBumJUzQMFzHzFT3jxookZoZCJfjxdo5a6gkUy/KXDcN3
xnsfWLvf1WACptLP+VCHzY6iNE2reYg3ugEAmDbsPWeHKmOtuLdiP/hGfM/au0bNemRo0vlMbrP2
PYz25dDI7iKW6X4dYaaEbcFDDQW5P+rmbhwSU5ksf2297TpN7jEZANKjvjDlPAtcOkDu1okfh8nV
KZm/yb7epwA47uAYixKi3hEeUwYtzruaWN+m89oXM8/3mKJc7p7zaPvN7B3jHL5d7+VHK/xD24ki
d9c5EaUeTWlQLuEqzcwXPLVXMIddMaU4/NfNbytPBOuh3cJD2o5jNe3qZU23s4Njecs8USdkbq5J
uB/iLrhf4wZOXy4M9TZxL2LOjybqnx3mapq1Ep2GKmdPKbN+uRNNgVWd2da/C0eKPcwKT464XpTO
T/7aXzIZ7VWKJzCl3SOcHJzHxyTFubwRUS+ZbIpuSvKLx9vvNHTVEHl/hlnC4MFCmvzKbkM5yb1Y
cyWKWWEB6F3zI+/21ymA6ymbsiF+3aTivWHzDfS6WjFsEJLS3Rv/9qYprACQAOEcZYyjneRvYbzW
SYy9yMY7PizYhqTJDlm8jacw3o6hkvW+bAfb5n9WnpZRd7+wa9thbSlQAzvHUY/DOH+GsnB1G0F9
82IiVjFoI6t9U+FSQ8sbXiHp4ha8g3aeH6FFnBTz6iCA8ejlQACXArnVN6J+G+F95pCA5/4qod39
7YS8BDwoItiF8baWA8sxScR7Eb5gVdOnwXHkmXgFxfXmWzI8YU9mtElxy8nG3MiYHJsh+U76sCIr
ShqVW5y+XUtxVW4F/NPHrl3g2i9xK2k8vXkqm4uY+RXgo/EYy4ihhh7LZsZRmEFFIZzRxbsVfYi3
/JGA2OKXpXsQXVz1Jm7o0rm2kJ1r7u0k3+Ksu9U94WW8QkSHoEWbNiCQMyB/rrgyiPwNJeYyrdlt
zn3vpLoJhEw/1xxctCsasIwtlGg1VMDmAKcu7pftzIib9mMaclk2yoc0bE0FBbpZcJEbchut3lik
+N6XmgWKvfSW1XlXT+P2y4nkYfCXrfRk9J6rP9CXSh20tZH7Wu1w19OpsyUJCU6GxVASsZauXC+H
PmFp2VpbdPFeRD3Wzx6AHklu8eVWxyZ3S9nFRKEmEvOLHMchpWDJ3eeUQXLG6bWba7iZvtQKgFO2
Brb0A4/fLKMdSjVFz/OMK8af4nsp9u3dBYv77jr8Tg3v0w/bmx5rqJr1fb7aF7crVNb5OXXqNMQM
9nUAXNfnxa66st+bazikBzMlh3m0JRSrKo4GkFci9R4cqDMKY8K8Dq17FgEqLG+/qNUu1chmXch2
KFjnv3ksucwpq0NhTvM6l0PmQaJP82u2tfCgYN3l/a03Zm9abJ/T0t+240Ou4z/QuH4ul19q88tW
ZBXTuurhK1aWzclz7I9e7ZK4o0s0nLxmrpNVXvze3QR94+P0t3gfLCg6PVYmJk/IS90Jqw4bG0sH
+gQAKQyVgKi5njIfZQj6uwJ0A7Vxej9l3rGNojLf108jZFKje2iLBS6mSpp6WfpiiiR0jQkPb4kT
SRvD99rPtpeQaDRzIHAoWflzjksWztIRRsIptPoFheBZSyEPbIl6qtR+7uyAmuBNZTovSBsHd8BK
PuPOO1ucX2wUf/IxbSs9sKPbu2qNH3CtPMf4n+ZI24qHwUpnKDDUiw21hunztOk3HnpF0ulbN/l9
Ec/+t527v2CTDrrpX3Wur7olIx397le0bDfRbrC383rHx5Kweh12VBwfLD10M3qCCOWt7BPcr6SC
k+0XPZq7ahjGNyV1/trver0iXFRHIt0KNegDmOk71+FGhs68UxCzkG1D+5ZM4cc4RH6Z5t3tsHq/
leuqeRQvrdr2ohc5mEf/Cwp7MYQqPS/mTgV7wdK5VrMiBfFUaafoPgPZ8KSi8dDPg6UuQHU6pdPD
oLKDdSkwqs5+N27GW2SBxBHhOF0DnKsEhnaVa1OpLfhN2I+/vIdf7Md+kXEbF/Mmao9v42GOeRky
kEajNBQmFBTw1IiLvy2oEqPfEeDEoskzdPjx/pS58E8zy2e09z5AqiI1G7SFw6r1QQyKlwtPD5Fs
Hq2eDjELHm3fVCZIq9jC7Nbh17jMdWa3J7DDvyYU7gOEb72gRxoHgC6XfIgO8zq8MHkdF/EAFF09
sjgtO2PqOVp/Shw6tX+0G46dfdNw1G9gr8d0dUn/wXk2V5HPNkm9Vj02CXCDWdzrNG8/m7YjBsf2
0P5tQu1u+qhnDSVy9E9YUZ6s1l7jA0ZBAl/dhqfWsLwCqxU8L34w3RPfkSvnWHuKAewaSKffxDjo
Io4ychrSZC/nHc0zc+5GCZS40ZQmxRJLeUA936KjxgLugsYvk9QuR+f0gruCHGxO/rCo3VtKSOOf
uPBzILBqq1XaDcfZsA8vaMcX35s9NHRN8GfYBvUGcAGi/izMIW/S7jiyKaPQTJdTBKfuHi2s/8BC
z9aMJXHNlGnx7IUKDy2QyZewBfhReC1RnAJXCB5jx/oYry/R5ngQmp4ZrrLzNKY5dd4YcZo3AY75
wTBU9TzecWkkXF5xtXB1hKM2lPZH5lj4qmELtv7dmDB7FmPWiQOxfP/6SVkW8662E04gCWev3fEN
Jo13duuI3gMwl0S+EoJBFxx2kuuKtOn2xnMnTgjRbb+WKd1+knESFwD+zEfwdPaboZ4qwTykxzE0
rCad3e42JvYvHudoeonYq12Ow1QsY5PlRQoR9SjxzuSV901b+XJycNWbrUjnJjt6WA+/G72Ac453
/gcH+RnsaVspZ0idkWzdStxU298ozqZfqwHPWQQ8CZ9hgu7FpsfoGoYbmahkEatNJrsa/F9QCrTq
Sz8LHJkm5LCKJvS/SjxnuA8FbbueHTQe/o0Yl7EgjTcV2tcEIlJqYoR1IBVOOEqS8AkiDOMFd/Ft
Eqzpny0Q/TPcGzwvEML9MSeTd5gCwp6NbeVF9lN4FZ3hpfDJhXsdV9QlZKxCL8KvsUSuD2k0kY8m
bvV7iy8/xJm6ru4h7RQakgy+15+mG1FsbIv0ygDVbQ3TO+G038NaRRuaWBF38dcI33unnQptWzDw
+CcVd/Nl5gs/x57srz3Ko1/A6fcTUjHxxeu6Zqag4ROvkEHAziFelbpsVdFhkHOMcl2q8A39k6ST
h0uGkfTUdWO1MnfC9+I8+DHWwDjnj5uWvwM2H8G3ni2fmyNgAUMT5DBXFBxLJk4rW1dBdwDLhMpU
AsoeRLxfJmQ4IOSDFwRNG7a9K9oxPwJjNyUaefOceDYoZ4w/6WiKvh7k6prG6D1GdkC0hhQR2ukj
7NA0BOeXskcJzPFI8FT2eDflhD1w5HBSh1JzjWansR47enidw5xNfimA/i40S+3vbJVvxuT+vUe2
CHXAeBlCezN56UgDPoCzz3MYrc6lN16UPspIHEQ2Puwg549r6FZdS6VMc5ytTm+2dFUC6eJFPzXj
9MFH/2en2nY9CXBggLOCfUqpN83dRSH4PFQrMC8UJW4+Tlv0J2YroCIf4utNgyzHRvdBJFdUyH41
7h7UVhEGIwc+tKqzP0lQgnJlR6QlNg6abpy+BgAGiLamSYNPdCNbocf5wRKU2gEgA4FiRJt34J37
SJ0eHE4/pjPqBZtiZeeTqHBqnF+8RU07TfF7z6yZ+6qDG3t1aWTqPmhOK6wiqhqib2wwZVXom+A5
jNxP6eEyc7IRILUyTNl+XiFU4Hrl03IDlHA5aD+Kr8H0g/s44+eH0KJDxN5yPkSVdT1BlKlA66NB
06QyjSbHOTX6j690Vy4W3TACuRNdlQScag5eGx61slfgg/YxWIH+UYDN22c6SELhO4YeGmYeO/TX
WVv0uMRPaK/U37hb2oPLFuS2nGkAwXZxe7OJdru4BHEWGgStUcWkZXNOdnkfZ/GE4kc088MAq+yj
QQ+GkIlW44geMsJu65tL6OPE7vls7oK0eY20euFygbC4Ng++8ddi9IKkVE4WoURDD7kjwuPtwY/5
M1Z3+LQGRzcz+54zT16HEErbkA7nAGctWpvuI/S9trbD/J6I/t7f1mfD/G8cI4XFo0RZij7cuzUz
8kRil1BrIoto+/ILEhh+ZGe/VuYPVQL6qQj6HmtJZiW4xcKLRrRh+i0eGodVysRVpe+BjJ6gJPlH
AC8RzYfw3m7pTomVcMfTYuHSqwEevy5qACPuovUBOtN9N26HDtpqT55D56dXGfM/G84/8MXQe704
Ulc9eurB8yCmL7HXVQ54gaQrihODnZR5HvVT6HXtbg9twIIPtssW9HmUFNaZ9KWbEzAMXsE1ed6h
zwM5zO62BZVDnIvPIQpuSSSnAhW2LnUmiyju98MUE/kZY61MOJXLUA93IHeWqlWsykRY2tQ+DUm0
Hh0Zp0ejSVYF0XZVPHgbXfi5rMnvtX9ZGBgWJqvOmfA4pG9ygAOhNwbNaRVD0fBpL/34t8sTPMQu
fbEkvwGyYqkHAWDeTQEV0VFFfIgp/UKn1ZYS2ljcyHsDlc8sU71NU4W3eohxIjC4L2IlB/TNr4gi
414XkSmY6s+5HQWihpuA4Bo9pmrE0INxfrZa37Fcg8ruIXi5EBEZ9AvdEJCq24e/7WJmaJHpoyGq
rznqtCv0hlpmTXfDfRR5WRYeQlCm9/him54ibvAXmLyonZTjPQTixw1VP00MemWEMp6SOD7vE8Rt
1aV5tRIfXbKt4elEv7Q06Aqm1yFpD+iLVLlm4i8Yfot41ARayrY9uUNU0nsBkzOebM4ScQwT7x3K
wQUQIsDRzL5mgS5cum01McuD2uXXBBShcMyiRJPiG7Qa5C3yvY3+W6Z0XwKlgDUc9YZ2Tdwd56zl
BygqL7aDak4a9dCQiZ8hP7sbELzqIGyzHKJBTEWapLoE+HyV+/aRDMMpb3w8Oahh1Ar5DDUeuLYg
Z5Z063HeoqhY9gXmEcyMU7yLQiKCmNKAxfJGInNU5jwp3ZIBo2GkJL7Ck2OFNEFL8ZxjaDnbrz3m
TQnS+Mq1C268hfSArjP7sGnfK1aCLrbN98PuZFShM9jppleOd+gy3LnuOqnhgSEuV21N8AyCNEMK
sA8+dNzamiAxfhsiO/PjbO/9HfilnhoEbmgGZ63Y1q9sXuKT8/jytDvD33GRbxcp2z/OY9175Jrs
li2sHoHI0MZL0J6oH3ukb4pmUmd0RUxxVnUs6wrAkg0NeYg9kS37Ncm5dwjDoIwGeWV6PIK2qxAQ
/L0pCHaQPTxIUjDG8nC/WWOf2s3+DXAuq4H/auHDSNhDhdl47aDi4ERjxRBIUrWtjm+CBPt02vxq
ifhXgHDKuONdo8yjqWXA1fiLAjx/QgKliHwI1T4PK+t5+JAC1NTo41j40nneRjWmeECPXr/7Rf3C
7AcAcGlf7k3qUzHjUkGFQcPG9ceg8+ka9edRkdPix1C1cUS36HA735mPWHlzZdgCCmbMXpwNP03a
Xby+P/t9WvcDP+YcdRVfIKksdWsFjTlT1w5I960lPit4jjjBFOCozglzJSyNnbaYRVWQn9j21uNN
QruS01VpdwqWbEDVquPaz6+IxIg6mgZ+5szzGjpFcZFM/Hln4s0Lt2+4WHi77i4JRomj/adCaH/l
EJi0HrYyFDNKfUueur572WYvLKaxPUXKnfaNXdjo38RzcuxhYlG4fpcusmdcjCD3O78nP77mYY3D
qQQ4jPIC7kbPMYSlI/ll8IOGBi5+WxwSYY21Gc02BFVhhzx7uSiMnpZCeeqdwd0uwahGNxzv5CCT
ySsmkfQ0i1G3ha+yf1/st1pgdnhY+q3velQpXfx3bZKPed3onEa1RIQUBtYIwTcK8xcZh+IcT9iw
QXOLHM2z7LrfkszvZIOtINhU6WUvbHOrkKRC5ZDsFIma6NA3iAvm6DBz3wPYrT3KUJ6hbGj8SuJl
48V/MKoXAMHtGajygTWaQqIqFCGXtYlEPa04HVwGqYFLggbCi2g0ImzrH2yiiqV3dS54j7iHJMi9
s58BBPpWbMIvgXvD6eq284YBOMdWRNlLyqEvW+cjbsvT5Q5pl08Nt8Ms3vHH4kTChBcJeNASsYGx
XCb3Effyoe+vlm8VYhGkdEOEBmaQz8iYuqvjPg5wP3n2Of6+vceV58hccn+FnfYqse5iQ74T8tmb
2f5Z4R8e4pTjxe9J4qV0kSy/TdPsYY6bgqfhXT9BB7KTeOUBC2mUO1Tc5slDrVE7InHg6N8z1lcP
JNe+hhBkgdRDpF6TBxI0tVtTih87QlOFqdFGcMhxtW84x4n/SJKuAKABnnruX5RrJO1s+J24w7jg
HdNISV6ObfMrmPuDHTI4i0Hz4ATMxm3zz6pxjwwlSERa+M6wSBrx3SQDGLqpowlx9hhrlK24au4U
Dvl0Go/Is5dKB1TmW1OMPbs0VlxCJdB+ukSXKRd1P4anfMJdzckyfOJCaQrg3dNh9JajRKamXkDJ
luC+oc/AxkMidbzD1uKllu4RvVCRIJ9PmXQ/VG4kSzkMCF2k9hkKMOQuPdWshRnsf6Hwr0Xr3YwT
enuA31/NYm+SYX6LcoatF+aFae/hCBUGK5n7OJCB/QFEVNcRRaF4G6w++QxGCr4YHP277l6FPxxC
h9FG3eqzx4xPnzYcHheLXUYSArR6hfjYXfIJwIDf/OIpHPzJn76FBI6we81xxRVSILrzY5XtEP3j
ZqeB6W7AgP/RPEFaWc+M+kt0IY3W5RCCZTBtlY92/0iImN+QvDQAMiH+pRCFStSM9bp771vEq7FV
kOhiW4IDscXcO/iv/ByJr6FntytmSOR7i9txe26jpsyIfZK+rOZg/YbWCT+TMGwstr/YrO8+tBnv
dzSrdoZAPZmKGw/tUKYu2bpegknfj+4dLHwxZQLsgI9EdPoA2e4YttFRs676IWMCrEUWzscNMWl0
pjtO5yU7AOU8DSvOpHAHx2q629VkFIEZ/Eu23i4TrmYpKXCFO9gDp6n3D5sMPz2Fcx8Bl5vRkOuM
Mz5XHuS0BwN80kKwnsZG34WjKk34ivEjtIHxl0dPYyrP607OCCWhFIgsA0eWoAMkZTbiRsy8X54S
8JV9c1lSC/pnP/rhhkppQSaMHXDLlpnRYN2CoPBMTTKBIhJrr8uO695+7stOVzlBXZMwWxRKUUKH
Jn1eoOVzyYajjuJDNOFKz/ljsKi3dlfFypuq7TNq4laVuCDb77DBKduEstgSfkKPT2eRVM4BaUJi
7jQn+83id9hZATLevHkjHhJ/PqQV8YBy0x56uMQYk+GBjf8dzyNtIu95FUtFDHh3BmvXoW8I0VvM
PmyD4KLn6DQlwMSdF0LFFStk9vggglmA3SdtEZuuHh1IgA0w3+KOPlvOogdZ5RLKBvEbCfo3k+53
0NyGcoO2n4wXM6t6zHF5xap98JaRefB/9q1KyQ6dvp/2vwFD68T26HtrRyQj8aDi6ZHk/MnF5xwx
t30InrrR3FqYJjjYZ3RUE+DbvFurnnNgEfIIq7FFd+6hj86wsnfcj9Wo+G04KPeyoDzFAdlCcIWc
gpDdOd5HIMkD+lDffS4onLqZP+WDe8oWW3c6g08u8pveZeqqiO5vgSS5O2m2yxY4lDrsH4DhfzvB
xv+ZDvPvHOa/gGqYnfKjk4Z5gPFE/wVUm3LjGB+xNJhM47uds0QdI8QPv8Z0Ht7UZiGkduOeXjcz
IVQOMGMNKjvA6v0fJpwAsfvPfwlYVcSuMWAOoz0wN4T8IHX/YfJb16HQFqs/UuB7y+98YPikfWiC
GKIjRv6ohOd9QbbPngctl6dsDe0BxuUCCt0l/O//c5fr/oNR/swo+u8HB/5vBpNiQhjmHv7b7/oH
boyv5gGsmGDkW/Aza4okCD/8AzfGF6diyhe+NACiXPIz0g8f+7/ixvE/hSkyGGCKYQ0DSf4ZJPNv
tPHPtw4jpY0vHEBSwydh/H+bKgjM8z+tLgzQwdDkCK/+8w/QZv+/8MYG44rQEuTYqvtmWZk3O9BF
wFz7JL8lWdBKL/s0jPRnCoWie259VpI5CN6nxIOl7icWHie4wX6lQKQ5AySStCez5uOCNLMY5pIJ
55ANS0h6HzWd+p1o3Ty13POQneCQ02AjbtpRXEgtmDUGZxS9Gjz1OOZ9WnQIPWDeiN9Co3GSZLjy
E9sB2+hXgF4wkhqq9y14g36DuMeM8uJlSRuJ4TMhmaIiYU2ESTxmc95h99zcnrQ1UHd1KwL4R4lL
PltML3nHQ1+zi+QJh3E/yuGLzSlfDwZN4Y0mfddAv02GluYunc8y7HHiznviYP9lVu5QJBeCZmGG
L92F3fgZR7HTtYFN3qNrkLlPybIOzwsUL496Ec6z4ic6+qEjmLeYJOAHR7IGK2gJIKWHeVvTGfN7
VvsEKwyKwwqdUeGatQrYQT5P1bj2iMX6yw9F469odaFF+3YvchXv+1EC0RiKYN0mgD02t7/sGCA+
GnEEpGnmuuEjiySqbxPMeJ10MNH3Tri7E8HO4WtzQJXb4LmoXrt8+k69zCNU8M5sJ4UJDmPtMdK5
Q76rZiwc0dkKzSH6yQOvyMcfusUb8ESCXj+RbYT7gDqaPE89jz+6FOMn0S6t2WtsIMYcA9n/1ODL
8smB1q+UQN2+uHno/4ZzY15NuKHF7WfmIE/DOH5oZRR9pdoon0K0B5Sy5UjJg6+CsFjqKdz7CobM
DO5TY4wBhd7oJw/tytQCJGyMPHYSFhomPIvOdusNXwaINpFo0rwUUkHzMiwjh0Qgf380IvY+1Lrt
twSaumNHTCNoxzqZJ5SBA1v78xw2eYI7juxkvcnAusO91g4kZzTgroeD30A/MKnt5p9ZVNuSPTAE
jbYWn8Q4kyvq7HUEIalAit7OK6CGypDoR4/LkR9/haEAQQBDOrg9JT9DngBMYdRV/LEHEd5njsjZ
D52LxXhxSC6ZK8EkEndimBdE4LooT+MvVppX+TDKFMNfeCDPMNTNUvQmAcCzcu+f2TuT5UiVaMv+
Sv0AZbQOTAOikTLUhfqcYKmUEhwccHqHr68Vr151gxrUvOya3clN5Q1FEO7n7LP3OuGQCiJw9p3V
rIH74TVkCJ43Eo9BkgnqIcqQaIMikxXKfp2VumbzGnA/vxVjsfpt6oS73KNTCv1rqqwy+GhaGatf
zWIqbmU9dTr+2vJSlxcVNnNxMDEn0MWuEdmTYsGqfLSZmi33Wk/h/EtXDSM9Mr1hzBsWWwST5inC
37kMK926Tz/HY311kO9oVvoHmlF5vfzDq18tG73gE7/aRjKRuBO+z0GKr9qvdYH1Y2vEZ65kAbaq
XNQbiWvBtDEm7oPAExCX6us1Oq8CMaMMx+Aa7VbOeOM0w/jjzxV8qCWsmBRAtkH7qvrWWA+xZUNF
gNXgj4c+K7zpz1r423NWwsdKOHdLmRoVa3nndGSo92Lu6uFiN8QYE9VG/lMIBqE6FHE2PwnjupjT
4oJDKXA9WpQMX+BZXpNV/3L3GunMZr7NUsGV2EmPj3SHa6TFlRVY7jOaSVk/B6WUF1n1KEdVs+Un
PJbk5DEM5ATrdiMD1YPtOsFThXT3d5PR9OFXhf4rw9KeDoAjlq8qpwYpd+PS18hApSzMZ0fUe9zl
ZqjLk1cJKnhCMv2CXU3ySvJRhdYef68aSO5LxKOJUp1ycWrGLBlXyZtlTTZ2jzxzGHz5Tbc+8AwM
/lFOPvazqvNJbeLElylq+EZgLHfDJo1p3x9GaGsVtnENDOWfq6/+jXKKIpNIwDFRMkeqxhndykgf
59lWt5UuuwbRkGHnfdWM1atwSWTvDb0z/QW2rUdViZB2ReFcTLrY8mz4NFJ+jN3sfapwdflvwtGf
vihFsF9W5qK7VqihuwDH1edgg+6UOE4tDB8g6IJkW7ciTmFUNW9OF0+Ahoh10+q4cvlskKCfrVH0
Q1p4pbPeOeDh7qWus3+ki4Nw10Q5Gk0+Dsuxc3jwTsKbaxx1UZEjvjhT/ZLlIQq+NFDUdj13Trxb
Q8eQUnNmAjwMmFtMbFM87sLy+lLxuMH7JUMuVzpLrGIcOjGPUhDAWUiKTCtaw8xTaj/X0fpU1Gr9
7AYO6n1RlXQHeOu9a0bPsvPbyMOSQWsz4FDOPRMMCRJk+MpsktmWu4az3HmWNxYJT653aq0h5no2
nGe7zJuWmp5pHfm31drnWtuIHiSHmjhpXDmIZHS3XpyqhcReKrWNLAclEFurPw9Cp6ZX4dFAYQ7T
sdTRi9ui8e2mZY0vyrfHDCO8LL8gLNKaLFvJcVZnG/4C18myZIXt9DrrzYt2eBuGB54J+3fZBfjA
Iy1XumzejS8qmsA6LOFoPlWz1F/wDMOCG9kl5rd6HYivqfGsl4L8PvpoFzNLrJbmWgJUIqm9nBcR
IMePSRjXNtdmEd2Uouf1VMrvgrNNPJoBnDNBRgltUVM2RAsOQdvUZjeg8JA1kY4VPEd8ZzCmNdC2
MD1oEHOD6Yb6HKomxwZZO9ZPlQ+iPTAoYSSSj5a+QZxeUGx8JxdJhF8cn33ZPkymCvB5g/HgdI/b
/sHNSTYnJde13LumnB6zEP7A0WivlSjgFFc7rCZNvMd8UttJlXM29SO8i71X4IhBindq7BVzY0ug
MR5/PJOMNJOmnfCYy05Tp1RwWIC+VIU6L+AQ0YKqiQJtEbzRxy3fsuZ+k9b6SRC3no8BxuB/Xh96
PAwALMw+6K5jtsFEAhvD2G5n0Xv6OzDSeq8yN8cZnGvBuGaJv3RzHXNxRq4/tR1mE7MFjYqKxbLG
bmR55z6bcPaNq99jwYpreZrNsP3xeqzeO5ch1YgHzbN4RiMs8ZS0tn6bnJDPZ3WH8F4hzE6JxFYg
ybwsAXmcvi9/eaajqesA9Nzawdx5V2zD+NRQzn6TaUFI2eRQP9P9dr/jGbmaQAXhEwARWGrN7Mnf
3ZIvWOxk37xOBRGTVq/6sVxkNiYRdtEXIifVbUf+5w/lK8gEYMz9X27l/omEg+mTuXVCJr29Lt9k
IJ1/br9uz9fI1AmUUMsr7iz392xb9WWyHNy4Tqv8dbcWSv71h7GlLhvy+KtTc/6+wkv4E055zKc/
Dc2X3vpeJROAkTMMJ+qrrMhQVqkuo8+aJ4XxPSNqvIOlKkn8LCNAh1FtuDhtV03UwTo6L+GK1XZl
CtUhIFsEDew61F+i6/D8rZUOvd3YT/olh0SHtmcM4YTcRI+977sTMjUZ3Z2/bfHz2qjgGtYgv4H4
UqGoR9XyzpmGMESAqyeRwsGdI454IQWTN8ztvgTP1mPs5mlxqzkqdp2QqsKC3AusiBHWlEO/6vFH
u0P/G1oAVhYBzwXXYtGhmPrYq94zRpN/8XvaL4QPIp0UI7ydnaTIf12ZYKO1bOXUYrEQ2wl7AH53
yK5xDjxhQCvMRiPWfRCMc7ir9NU4nIGJbE862JgMuMuKeiidvmrAVlZjfBrL3qNg7koAS1tIPY3s
VzGUwoyrEWxWH48b9bGF0ykbl8SxYJDwI9lbJwm7YJEsVgsprFlbRjs48Pf52K3+nVHYE099jAdz
11lqobwUs3gXjj/gjA9gSgKOoWJP5rHW7u6KT9S7uS7bH2NmEe+zhXo3daF3UbKuMTeLJbzyz8hT
UpOfhxLGnHa2fxtroQOcCz0ITod6CHZRFo5Rom3+p3uMTt4Hn7N+dCoZfPZwUPNkmvrl3oIL85GN
LjpzCE0z2o9+VLwVdY5VMNysYvtFb9nWKR0YyOCmypafzS4zn5fk2Bg8h27MD3xdplPWYkfdZ65a
GF00gW53bm67A3ejrVsSSQTCKZFRkpJaOVGzU911/Oob/P4pBCAaywE0Fo/RCEUA/1TdY2kORmxG
osLguvMnzpoDVMiSwILEp7kLCoLx1ylFrY8DESC0U2eMDmXpr4ao4YiZZAInA5rHtzp3h+Vk6u8h
oA3dkUxsfReacnavExanTTpjIXaBc0PFH6cVCIuajSPB+fjUm+EM/WdfiaxhmqWEFM/KK5WbelZO
Sxoum8xPrddyTZlMjHq3tCA4j/VWYaoxbetoxNRaNDdjpKImyRsmHRi3Vy50m0QLtfjGXDwNuFm8
XeCZpjlSzAwvFp45QnNAwEF8kk3iyKgc0lVKa07ZOQ+CewxvHsErPEMXQ1xkPA79xFxuFVMV300r
A+PEySN+tWqJ4++yt/ScdOG1H2afgYbUR7fBFCIQw8q0zunkSfnj/MrEc7KOWqC0MX8YXPfWLew4
f7Wh3Nh7DFFLBwpWKQrYIih77D8O3mm+LwXC5bBGpPJM71dJnHMN7YZOxu2xUzxah17M0uLNjUrK
Tk/x/PpeUTjpgKuTFLXjYPCZgwx1oJ9gTjBXIBF0rElmZreFN2BCHWpV6ZPqwrK4cZnwhaeci7m9
z/CdlKctynUNqRRfNIMtW16xtOQi93HsruONttnLc9XmQ8GQ7fpfRwMr4BA5eMnJR1nD+EiZveid
C9DH/c68UOuDxgdX3+e5v+G4s3LV3ZvC46Z0VM0ctgyWujjpWRTOnhdYtcAq8t7bbwGIl2ScgrHf
Q0zMsOXRIALyY352BLPbxCmjudi7LXhpG3bUNogeJnp1dW+FctxSqDS65tpktcNNHKz+hPN+NXJv
batLoAwOUZPMLk//0zC7tkwrVWXBQUdl6KQWQ9v26NtZhnUgbigGd9Lt+ugwe9Ow3CymDZeHFXDY
jM24nbDuckaop7hliPyShR0myFFm8/JJvIDn8TpT3nBmbDSb59hTgQ/WrCKfMcNSe1/13Jd46tZS
MRbXQXDwYpllL5OepRNRS0/EgDaMSOuho8XFhN6jnOx5oLqY8Rq/P5m9YpvO1Qh7ggi7t7V7Zfw8
wkQsdAkvVYzFyS19wihgZDVDC7Wh+Q+FdIa9EACPvirdWh9RWNfdrW6HLcLuH7UmXXmL60PEYo/x
3HvDOnKjytVi6JB7637rpkUfhVfTZcJEL1Gj9Nw4CTCCOKfalra9XxaPDwMhuyz2wzgwgxAdQ9sb
WdXMM7jgJ560oO/FhVRWUV6msCHq7AWbro/A+jvnEBAHNbDeZOOmzOZhn0Ge3aajFxvvbEVmWlPU
S9EmWuRy3c2u119Koco/S5NDr9Og+KZknXpK337YrJrJHJpDKrQa7iPRhI+2yWuMi7Oafkej0x9h
gszR0eUbJfam3/qWaKbQ7b5tiL3mBfmUZGn89RknXRYBISgNHERX4fIXW6RfhM3MEQnAGW2cY3Gz
7ksEQYzoVdhAgWqdqN1D61CPyAMjviZlxA3SG17/FRN8nqxDWX9GxhC+spZ4vJcbGYuDRaP7IXvi
Wcz6V427lKc2yQhX/naA63+tzrpZu66MWvosayWlpGYJe8p3CH1WLu8zpyUaItf51Qhhiqu5w+8V
wTK3jmPYpqPDdBY3MlMiii2ukhKuHtP4dvjmy28xCQ0hekKmHpz1vZf0BzdrnJu3aWJ6xptPRiCh
gif4nVTzMjGOKnModnd8mRqmQetsxuVe6QmWy1G2/UAh1dp0zh7uxSIXqbBqqQyuSUHfdswmx/Sn
kadkuUfdKvOXGgpoWD32jmi9+8FyANDj7a1Zr3Co4lqPB1tMAVot0K1BP5MM3yCvICiJfZCV1fJ3
ijaXyTjTiDbv06JnfHUMMkh2cB8nYzcvTlsHHWgyw3y4E5Uv0zxCL4ICuPY28dgBw9+qdkPhat86
+AJPZVLMxSwPcy+tiRsgVuKkQi9T6dxhfLilF5y3vV/RwGE7mVDFGbQ4QdQfyzHcnD+zWuP5osDC
EG4ossDnwxZ5eGkqZlY/A5EsKtSehQLu9muRYdAeEQZsWhh4VAE3Dw1ywXFR6SWa/hZxMS93tu7p
7HovtGdnF7aYPQt0ujp3IeEsrotXATv0CpWu7Nfs9+iKanqpsnpEvIS5TJeA2VQgjO2adoAfRkwg
DvwPCupieIEsHZXJxuKi4tuV1sJ0m8PbiOdQxxTfcd1KTUYNSq+LhunP5UPOo9FeuJCyAB5kX2qd
ck2Oe39T3W1JmPG1LxxTHufIa0eG11MIcO4q8BISQ720/O1E699hqnStCQpo3tc3DNxFdztZrCpK
x+KaT1gAYf7Ya9b9aKCMbyNWlhJ/QXf1X3c+5SEg4EJzuJpSH3PwHsBmARRauPfxXKe9NYbnUI+9
c6ugrhPP0VE2JIvjywDLchOZYwRE0N/lUJiIeNOHc4pZen0eLCz3uwX85Hjr4bTFgcf7TQ3bVXgT
u65x6hTyCmsgBugIbgIdTg3IQ3b3EWPb+QYjjq99XCvAcUUbtwwDdO1CNcO1BbePL/ZNY9ricXb5
m5JsscY7ZKIcLmG3ADtYQL3vETRN8AgHDX8O8n/E1Db3oA9XxaK+W8bLb8NGgC6VKiK0gMfEQHNY
MJfw1c7kPwcVlF8hLCzS/j0k+QQFc3BTphf5wFA5mv92cAtyYrQe+e4oGx0HAu7Sf7QNZM9dpGb3
Ui6jmVNnXJ2/tGn5AT5vdakaUyzJEhUYaEbRvUZtWdbJtAXhnI6jO9A7uNfZijND8E5tsKwHRns4
hXma6caNhxEi2fQW/m7NEmhC/W7/M4eTAOZkz9UTrtcx30dbyGM225s+VTz/l6y5srhXJPaLT4PS
pjR5xc9IiXhBDuHdmcd+eR7jdUIMtPqs4i0ZgkdLApngxRF3xo3KNzmheijlQffRhC2ykYSAlNUu
73VwJcnM2t/uYsz79a43GwUmsWUqUXYJ0TUuBdJfWnP9VXtZKeSOquyjP5aMF8ORp+t/IHrHn9nL
ZZohEqVrx0FxtrKA61v2NQCDAiGaq0yuEFDrOqow7lXZmnYtUPndApHzJWP0UtzEysoXxlDSRKnr
QL1MfCtc7kx89fKPRCx+6KNkwLvbRmeMSotFbs4O0pLEvkswXVvmxpV+1CUKrMK/oLn6dMqxYVwT
6AB9xfdK6uQSyitmIG1jo+Oj9ctU+qLz9xYqibPvOf2KWxD9LSXyiIDUVrGiwYQpRevK2WjDIbOc
lzxXM9GAUtrjFblAOJSci+fvtJVT6TMLa6qrQsM4SEQ9LafuLYQPml7xnC2e/RaNWbwd6s0rnrze
7niKyq28mpEa+V1xuCOHLBH5OVJVtOPIGL5922vd/Y1NZ14dvkk+qXFnuNcTO3iSULTWk9pyKdHF
2xXQ9TAy9ZqUm730hJomBFsPY7vXWzTzXcwQ5J6SMHoCbj35MJ4VP5mN4Nd3ObpveNoE8DFiOx1+
vM7kABYweZy2zF807luU4cR2yRDsRrHWVTICiq5v6P3cZzo3fJc5JTL+xzIwqZ3pOuTJYi6HK4fl
Kkkpmk0kXuf12Oe2Fn9jN9fVjv0G83fob3V1EeMwxqlrXwVgZBgGQdANp8uot9j6JcLGux/jwGDp
98fyQ9TKflrov8ajr/1engde37mLyjjEF5htbz5jJ5I8hQsv2EA3/+frlvCYvbhUGQMAYENmzSku
cz20f4QXEERb7W5462IA5Th1VPv3/4/n//tI3bUZXP/f5/P/uW/rv7Ct9HnC6vG/ZvH/8YP/OYyP
2LLm0TVFwnbs0L8uYPvPYbz4ryC3QH/FLlIvBov/Cf5iSg8r3LXZeBLZzBsYj/+PUbwv2LlK1C9k
OdsV1MVf9//ARnIC+/8EIQbCRyNF0ogYw8c8Mtff+H83evhyIF8BkWYnhVO7eKTpgANXDfhjIU1M
n67x8WzOFoTgc+HZCNM86yYsdlkeDPreczbhn0VN6ZL2ujcELHx/tcrEIxZ8jyt8ip4Wxsd5vAu2
Mc8ule/3wFVLWyH62jruTwSpy2MV+Hl+6y7aGdXOaYCApVD5l/lZbCxYoQdoGg9+poXWkV4VqOEP
YP4QTVrVJAmhSGRW/tRMw2aQdBiS/7bJ4Gksz/zW+ZEZdBQEnHXZah7YU2RQcbbGz+Y9Q6dqfF1C
LRhWuj7tgYlgvj+gDan+WDV88Z5hRQaYsySNz9dgDeFTkDfCfgom4Ue3ou3IgHv0nQ3nvCGHWGOW
a09q7ufoBcWlDQhfE4Or0nheGvVV5/R5J5CfC+5Ed8zaGhlfzvHd3I5sXqGBCsP1jiWPAEnSsQ6x
euyM2rDQOtjtMX/z67XrZzDG1na7IBbrHy8q4k7txpkZzx8FCxlldKsX0h1s3QDDQbHdDC63cOdU
T9phecnvIgjZ9iIFY/adJ/Ri3dTaK6N/0TQQqGIJyTb8rFUIa5s6q5KMgYd58Sy2JDB+VHmqyPF7
jFOZZRYmRapsN6A5fCT/jK1EkMpmc6xDhn+Qj41JpO+ZHav9YmAWi+9FApgDWSJ+wRmqdUHMrmsl
b4RUSOr8eQJcD2qaaSdmJjjbh0U9Lb3EGBrO7IZtUs7w2zfOkH0QAjbdG7nztn0kkYEbKmZhzCBf
PKrjX9XiVW85CtNNjiWBWUr44TM3/nYY7xj8evOHja6S4tco/uPBfSoqDLu+MHlK9BWYPuW81e/q
PCcJZIxRj2Xeht67l/vZxJiyUoBjXDRbbChysdNB2rj+IzhbU5RiGWgCcwXV1S/KtA2Stl+2h3Le
tqfMGvWBD9WCg1HYiH6hFfAYe3FBGxOwOC1BpcP2GstSfOKhd0qkEtnHqIzxIu37ylS9/bhYcZZn
SR6xEySlQJDEEh3tr9NZrlLaR0mwbPsChJqN2T5gWuPeVwxqtgekSDI2IXjizwr8wL7zLUlmf1xr
79jGaj7wDcs++aPusdSTx1zWdzvwXDn/3MWq6MWt7VDnJLbNdOJi6a0iVlSMhUtbZLcVX9yxan3r
Q87rMH+t9LHLd+QPcXRji9oKTpZWi7zrMPy4/3oYl+3BQW/IbsXSkfHHGDhNu80QGBofeizc42mz
hvrie37J/bx2eBaLvqs8hqHE8f1p6G3MjKFvEj/k9k2m1Wo/scWyvAKfPLpKAWppu9cZ3xknFNLf
bTFvKrANZApyI1V0ItodhAfiudYen0onkjgc23ifR22AP5raAeHOKs/VaqNDOsQ6vV/ZNtbbaXRa
Ork8axuSyzqP3D38r/pjpj/GQtzH1S/L6+fHdq0tlXplKSYqOJ/so/KC5mNy6+0na33xyxESowPU
z282l8z7nMVll7qIPjbE5QtpXR/EGb801vUiY47oDtWxrhBCMnub3YR9LvktL8SKkPltFr910jlu
LYEgydCcJQ/WMHya2KDXy9qSf3N6lvfGn/OHkb8TiXOQgCi89RI0kTpqaJXHLpvWc+Oq+iUv6+WJ
IhAgVhYO+NYFSYNMNv6hszb9SSHTvpbhEq2JPTruP8Q7mtaeXTowIfCh95sMlz3mXSpNb9uiXdDM
+T979MKPULl0y2ZiVoYXTOz7sQYWOYkedraMgjdfLIaxHq0pzFVl8Ni0bgXsuw4LnERZ91DEmLkE
KN9q79h9psCIeeZn6ufXkRafnRXIiR8EA7oXTgDCeg5+nH5f11Z1w1jf/6ZLiu/lcPU7B02eeo27
3oEHyX6zpmBzzqodl/1M/4iHyV3Kh7ArwyfeZtBDdVz9HvSEfuC0EdgaTG05oybb79O8yRFeDLsG
kqZzHH3SrujfFy77nCyNi6sznH3/oizsQqMTFh+NHc53+Qx4ws4c/0UUQ//Z28uEv1iIA/k/edE+
3I5OGfs0h9btGjF2KDz9YleGYIsfL9nDOljVqS9XB7GvXuZk6Qn5joLD1tPjSbqwQnY2ocLTtDb2
rbfYwStuni+/082tY/JzVcQBxLcFwI+jEard2PbvQn96qNZIvWjsxunqgC6Ek19QZDOJnmV2HltX
JME09k8TXtBfMXponXrarT8lxqNbthhYF6w0jB+atn0AvlCkbmXln7GcySzXIVAGO7D+qY0CGStZ
ObE6AaTKk7HbrrrRKxYvhlQCgoCZ84OFLe6stukfvLYH2rybpuuyz8xxH4GWDrh1Omtfyt5/Z7dS
w4IBfR+q8a4nwXpTFhqF3mpr+19WzbSHVyZgP9iJA4H4DSHQ3Y35kJqmBmSWz5QLw3CLYQMbmg3Z
gbPHvs5TelqneFuyF0IUwYGb79v1MsZqzAqvVumJ/FHZ/tJLc2iA7GE3Z7WPvtFuX7FQC98B20DG
K+fD/KLIiU4cqPEZud061nUevFEGWeJ31+Kf+WbQ58Q7WzXdpVI28zuNizmNpYVunUGxewff6Hm3
DNDNSxC1Q53OVjYh5IR5jz8jYqFTd6pzipILyIYl/FSxM3+xKA2/w7AW60nCeUiXkdbI0s4/nWPA
PHDI1T8VV/59NIl3qFiwl/qC45kBMFAPG50gG/LuF3qyZJlNjKEPX161M0HB+TKVLo5Bu7tTxqqS
QCDRhQSLcRiaCk/GGn3wzbCuuqsXHHnx1xhIofJDS6n5ZtBFrRulr6f25OR4nSc2oY2HsF/Xv6aw
wOrHiFbjAwuXumPe0z+CVXL3rezXZHMW9XvOSgKhIzysNBNzzGcMC/NQDux6Kldf76FJPWDlivI9
u70h2RYQniyIZuuuh+BxzkbksRaTZ9Iu2xmafJcfajaWndcMpBd6cXNs3ZmQKxkd52A5oIIyLKWY
wWpEZubenKc7vKnEBDZ32g+zt5y9DASSlkb7qD/V8h2XVfPcoG59RlVQfazW7H8YlhtdTBy0Dqwl
okB4+6J30oLjaZ6r5kDA/5tla/apw66a5qUd3Wmnqe9asQyHMNrUd724RLEx652KahF0xFPPQenV
D/1sQ7EU5ZQO+SAv8+IzJSos5wApv351g2i7DdzAeS9C/cpeLYzwXWQf23KbCQh2pHlV+NPyNBzn
mDUh2IdR7YsQqaaaL5QJA5ep9Gv0tJhk0dBFjy6B8ptyC/O7Pg55ZKFrc9fa2R1x7B+pwIvB/6Qb
Dny/u/R8mt7tgNM8HdCq332vttIWkMJxblXxBYBKnIo14guHTFu9AvhSR599MfftMvm/F5AWLyjy
PkPRQRuUHlYuHPGfUp6GzVo8+FfGnGKnNG5/7HUVXoIqSFDc44bazMxLEpTuP1S66UZt1Be7wdgY
g0NyDlg1Q4DHQcX2BVw4atq7ehE3utooGtDMqRks17/BYkI6H1a/A+c07zPrNoo2eK44xaYjipn7
WpdFFfNwEr8l8DsBpstc/8Ny++BfwKDxy2VQcycZUKfh5ve4LBmlbPWQgbQrbaJ549DoP54b1be4
ApFiwAWYZAVhtEdK1Gln9d38VKuwKHDAbDkl3fCo3MW/n2vDtporhbVW9XgJ8WHfj0SgRyAg5JWw
FMxYRjOJqc6duu1qnpO3wiWltlP4CRji92ETpgYWTHXXlWSCJw1XzCGDUCW9NVu7CG9ckPoueNEM
1M6ZBeChfdfybKu0WV24meHqIG7bjL3umXA1y308hdWL2RY7S60Vb9gvw0LIU9FF3qWz7PVE1ozg
J7pUmKWwC4bXRdu0HktpHIYv/hokE9IGmm1ROeadZOFdT9aSNJQFoIRC2y5OK3sD95QwwaOXzdax
y33xN3AXcJeqaqfHiGP4xl+r8mzqLf8K2Q423ACDBMtTtW2/X/wAAA2YeQ6tSrYkU+ISyaotVb/9
CtpAMgEbJLCZcKo+rTKiCFSif8GqyFexpW7cFWFg/2OhVr0XWVbeWJxy7/kUyC/UIqyzYzl/gE9v
mIhyPjmiZ+rvgf7c9WNhPUwbuL8F4wOhMLdVb5nHEJq5WbbCp1uLe78CCVOUIXw0EGsRxYNn30uv
Cu/j1l/+OJSU+7UT/l885LIlXRfYV+satlXFoXjTA+w5R75oXhpcYJ8QFSmncZLCMDF61BetY/vQ
NVAQMRfbvwU+sD2mV3Fjj0zYsTZs2bevxy4FF7c8R1gyn7ZmiuVuXQf2dOLbQS4ORudYCfkX51n+
VkGqSVaoH3cjSkS7Q0Ml9AuC7OL4zXaaJWN9mvuwPHdsIb0dMasftbX6u4UlMbcd8441DWz/vXCc
DH7YvD6vmVX+CJDiyRp706+u5VGccOj9DXKBLB4Mxb2oTXVxOBS5eK7cs5hu6Qm/p+IBM8OfNtbx
k8zs7OCamDGrQ7hb2NNZiTq/ZahSOQwLRps1Aqp7jvyaYczYMXvXPQ33MslzUQNQom+r1vuAp5j9
6ifsMAQGB3ZS4RStA+93kGX1L9IK+swwxdl3Xvs8oGiSmmSGB0i5ZDcX5zdO865c5XFRMFHZ44XV
c5JYjMTSqzd/Y1sQXGkuaJhQbRrW9ISc37XzhD47vDc4HkQi2hVYYjXllZ84Wb7xE4uIn/JctJqL
Fpl+5zUFzTXqCUV1jmHckEU8Yd53sRcCT2UBbW/mP13fwhAww/IKU7kOEt9gW9znnRO9XZdGYcNj
V+0Ng38dsxcPf9DX1pI1Of1H1nQhbevd+H7VGTBPoh6OlMrfapjDNLOH5XHGcLLs5i76Z0fl/DlI
ZQ+/EOin8qF12LSFBGCIfMEfU3jPqq8h6I15KWesuKBbJWk5fG3vcbaK02D84RnhIzt20oDPIXps
B9AVuwpORJ+vp8X0DPJtsDwovcRa6tTNV+gV5do3t1bgtw1jmng5NxMbmffb1fF77DcP3HAGB1u2
XfAtcrs7srK8XPaqoBpndcsGLSjMrLSylP0jrhFPOCcu+bOwXpLBmavqQHu6LYCBqeHJzy3zSPjN
Xc8IO5hnSKDXxKPhXSdNwIR0t2JL38227l7xlMBZbEasEzImgRvWsv47jU5wOxQzuZEQSnE2Qfuc
FuuvPdQFfS+uLgR381yU0j9ToHop+lSYmNq17y3Mqk+O2pqju3jeLuqb8G6yfPMc4v2/5zelEbPq
6lNw1LPtlcUaST/UqNa+41XsVLSKfd3DEOBeLeHoRnGO62Nd7zqIISGRbU6VhGmBPATEHi6izcBd
DI2K9wX7SZjBA8R8FKCWBnxDDOXvnBAQWVI5UNcoBowX3k5bsdmXnl3l15DAuKpfqB15lFbSLSDa
mgk7JAWEBe5JD23+aGXwYPs9T9ZSQ4hhx6D4+W/sncdy3UqarV+lo8aNE0iYRGLQd7D9JkWJFI1I
TRCUg/dAwrxRP0e/2P1Ane5DbinI1vTGjRpVscQkXJr/X+tbIDf74ksf5om7S92m7rJNpxqUZ42E
9HJH6rxUBwjUUdLTHUtHMCxurxqTt1AGxt7KddT7AEDpce+zxEtd5Lz57BwDD7MIdoWBgwzhhn5w
Hll6mrfKpLfyPepc7507VurHkHSJ/3mkXeICbu+YnIhMsmXzTge5d8nJwUluUx8s1grrRNwenVIl
ahf1ZUCCJ+fa4MoN7KDcZZwahuM8MFXu5i5l1DjMAUpxVq439HUTKDWszCjwizzRa7hOjYQ8nDih
v8FAAV4z8Dx+rm2qUCiskyo7JEIb/ZaxYdkhgBPbsNfduQMICb53zjLzsR48Pe/i1MoD/BB1517o
VnUzxKp0cg5AE+zoQH0o984zdL+IOsaZiiRylxlfs6FcBqfbYCjaqIYTEnkdTvoYoj/rLiEl5XDO
VRpN+0R5prFLQQ7mh661DOMyiSs/R6lr42SXU2uVBwC0MniXYdxhk8wxyrylli6ZdgtQWWy3Eod0
FI9T4qU/j4w7dzOF2n9vPQRZ5ugFKyxy0ztcGKBFofT5kSBHjWybeT1Ffjhv6BmX7zxgePMaYOWk
dtLibLU2BmFK0gVzedmiyYScISkxIwLeRMQerjidZIfZgRY0GA0bpI6WT9rOEFPIFsPH4rPvyHP5
JW5pdmp0CLeUMeBwm41Hbm45HGGSiXM5zc0x6IOU7ClO8al2jW1kNV9lZ8Vr1ff3IfrCVYOI6YL6
q3fj5qr5oAk9pf0ZeHpYYYQdPqBx/1YH4+2o8o6x1H0zoepGnH9GvM+ZtbT2tIRs5vqIVNl1EVQD
y2tV0+hbzamVIDKlohVl0SdUM+gp4QmACDBopdNp3SGBzLd1FALLHlvjQNYUR2GHLVjRkSyWDvsW
O+G2U1BykZnCYsjNaSX8rt9SGBeXblvjmrZCO9/Gmizyo9uS/I0uC0O+cpnAJ8fxtwri5GNrR2pH
WigfOrmXkN+9SNvmxdzMySHKvHN8QuEhsct864Cg2NUW1nnlPsYSJw/sLReYjArEXpthepSD0x6j
qbJuulRWP0gpjBbxyQDbqsqzy2xWrF01FFlVlf2F6Pv6wTHp45qtRWy71aBEqBju8+CYnJvcwoa1
mzjnuAXHH6qg5V+4qDJXkqjRfVAJ+SVK9Ds9j9ldprvwk4bKtuG04X21g8T7YoIu7pcbe++17Ds0
Eq7raQIGI0ah3wuBO62hRYSauEKIb5OCZsM8WyvYpTsTY87OrKJPsoQcsycTEeRag/xlPVl++NHo
JSp3CTM/LeQxxsxiU1BcpdqjdRqBn04Npuo6hsiGtHDlj8EPh879UcBN/YL4LlnnFMcJ6fs2Vbak
xuxUm3l2P4HMATfkQeWMBnbrBjHb59prqksvBwiN7mBdZJqSBx8emMwUxpSa1EbCPes2ntdfsQf7
kvPRLg4xVp8xucxo36zYpAw7MUfF/VySd7wF+9khrazq67SLMTQAUMo+zuV0JfqZlv4Iamw2huqI
Kd+AYFPAWAhM6M9ZLNZkgF8nUQ4dpPYbXJ18svs0aqtHnZof587+OHXT7ZSmB1lAcXW68h4de3me
5PKABiw81CnvVWJjjBHjfBH3EzBpdD/SdiBbRJWzDyCZnOuxKeEOqvGMgFiOG+xrj8haOPdUhC4h
oRRE8xbh+3jodmGtxPca58B16ylrKQEr0P217I+e3XyNAXby1ZHc4NVeTYROeSghmmKL9LOdWbPf
gt+y59jowIgMEQgvwSFWK++ZQ/VDXw1nDmxJJHiNXts9jA+A645HdyBpD51fnmGBNzZuRMAkC729
oLAFAMvO0vYH3CSEZkR25+acoJzijJNbEW0E3wv8JxBK5zYMzPe25LWt5ng8+DYKZbDonyozYU1t
AnFrZgI1uDGhi8ZLe+ahl15NaE9WtVvcNqG8DxvezBTOGNwJNL3SE5+wtDprHtZyYksIQImziWpY
3BJtyAn2k8hQnkg0jWkuOaKRJrJnLwBaJS7cd3jbjW+wBkGPWbggqsEr13NU3lYpj3TsaXchSGfv
V2etdYb0GLQn8X2fSINl74ejADmLTScvJXYwjmT+oOkfbhtjGjchbqN1ldBsW1R77pXd4njq4mUi
J7FtWQim8BsHUfYaFmCaETtJxDxY8R6XYXU2UPvFFFW864EH3YmmEmsPiRXulZGPUtXFwRMxHmTb
M8atieLr0If9ntMMsnf0/M6GBuE0bAtMw30u+zOKg8zhUU8+Maa1KUncc55h8R1pZkCBoVjgzHF0
6/R9+24AYnQTlWw2VkY2FlxagplnKQ7/MFD9Q2Doy1trQhjbO6miaELriHgSFD2zafdcrzAG56Kp
eGWPnuN+HqkhkxdTlc6aQmfbbUfPQ2gaFTMbQzQOkuYhcMzxS2QZgGV6pDfJFolsbANuNLDSYjqT
5X7wLPsMmnb3KaCSel5iW8QnHVVXdLfxIJG5xBadUhocJQxNdhQbjxQw2EQb6Z4jj7iwbGC28FUn
+CgFL20df1MTIRgUpa5E4V91RgpZip2iXKOpQdQCjGYjHFC1Q4q1ActtR+bzgFmYEjPZEJX6GhNI
t0LaIYMtvss6ZLfUpBVCCmJL1lZVgfKcQgrCQG/WLp00drW59UHTe6UABA9Rxz1VodFG+VFKAsin
php202wxByGDh1o3TdMuMjPzUDhYAMn6yb73c0HcyZhReTen87gVxgfma7mfJpZmNquE3KrAvJGO
jUVuGvTFM4nB3wFr/1b0+WWJdLf9j38t4IXniAjX8hxiuqTnOKYjHI+0pef9+jpHEm8TUI5yVB84
oe3SqRc0eCdv9fpAiwf/n4GUUDZZSRYGfROnvmN5JwmJoOaG1AsAh+AfceqzXMbWeD65szA3rw+0
QC2eDcRlSIEixXFtYbqelCfQiwA2fFLlKJpsuqneFlAcekO6K8GDLtk7kilUtTPbND+6wX7m6v3r
w4vljp2MD6HAtmzLA5pgy+VGPENdDLXyg1L68TYuDAcLMGVYYjZihAskbdrFThmeX92jn0j0hUna
4SWKNioNeO6CDQ11IyLfujL9C4F5xV0//XF/lKd3U3IszE9z8oCK/BOm9/9c5J5lv6q8uXks5sci
hiPyTHOz/JOfmhvH/MvhdULvx6sLyN3l3f2pubH8vyiWusJf3uwn6c0/shsTZQ16HJ93gbUSULni
F/637kaIvzwpEIC4SG6gDFvqT3Q3p98WLWZp8ar5wkSAgtPm5SunOXWFHUkypC8FCcxONtSHuC5I
onz93X45WcDq8KjrSsrynulA9vAWysuzV3vy5VQjWkRyixse7yUU+q9438pPfO7DG5/xr9fk8Rlb
0iOG2PFIOnw5VmqBAKhLJNsmml/U3wggKFZn716/omXWefaxPl2RZ1ougXGuDZlmkTM9u6KopZqD
pIcrmgzripNHQZ3AiqMPyAwJCVKtmb9xXb/cQ+RZPi/MotNy/hZQPRsxtZxW1Q0C28RpI7CwcTwu
3moHy14SjofXL++twU5uYm1O8zDZIE4ouk3jHgyjfZuGMM42yBbr3euD/fLEfMuih+u7SL+Uy3ty
ci870yx6V6cru6qNK46EHJ8Ht3ljlN9cElMrCjelJFoltfz82f2j5sNRN+I4q6opOU9jG5Rn6s3r
1iUL7s8vCMwl+xkPr4BcNHUvhoozGyzLkK6irhJHl4tZ80EPb3xUv7ttjqBXz7LFDOOdfLxZ3rts
cyaSXSqH00ivqNkGbnL2+rWQ4HnypvN0XOmDbADYI6V38nQs4nwRAdI0TsNIVZumJW8PsmNVRd0+
d3XP7mLudHtRabd+DBsjmWCaojbYj5xaklU+501zg/wH5nGBErbYAbzBFEPgSXYxFULhlOuwcqw0
falwjalQunspiYanCV9SIwhQkRjst0T4Y6CuzfYe91K2dnXiP3IcJ91hLmwUK4WLidtPzLoGT464
Y1PgfHkIHWACb+xIlit+8e1zR3hRTR6wYO6UREY+f7zMBuDyjQXCP6UKEcmEjdX3yuyqbDpUtsgi
KNL0Ykcbj+ohiGP/w+vP5DdPHncGFF7TdtzlBXv5B3Sthqo+4EofqXshaUZqa9ok4Lw+ym8+GLZD
pgkxzreFdTrFhbQitWeCzuH8M60tbbnndmeSyVWn8uvrQ/0ymzKlmS4KaC7L8tmSvrwg9sVdDBIR
ZwgH9W/eqLFiFuRbk7bW2PE1riq6hq8P+Zt76Jh8nTY6UGETvv1ySAPvNPAMhhQ0Zle9M+pdTF3h
jWXidBQLpa3DptVRUMx8xzwZhUppE9sCC0FTGQIsJMjxBV86ELP5Z5djIXcEX2IuC5K1vBYvL6dB
N1VGRgIRWsjoTMwIaDynHa//fJSfGwaF5td1luf4bA4tOQVGERzCFXlu9qrvsQ7aCoXRH49iKZPD
hcMobMZPJrZ8EE5XWKgsJszZkInlEjSRGZevj7Lc+udfsQVAbFluXNxU7MTckzuW+DEh2THlPL+d
q6uYEurG6K3pm8i/WX0LByuytq+PiKj5dEz2bMjkWeqWYSWbtxf3D5Ng6A6LZ27IG0xwrYk0Bz1Z
QYmcKIK4OBLAIz85WgfBBlFZbq2ZaTq8+66FmDSveuB3ZmZlZBfaVD01jgG1qcHaG/Sq6p66p0Ma
+hbKZ4e/vs+nLxwVB2+NLqTBY1I26Y+5HjLouwjnrI0qHWCq0safuPLtrm02GHHD7MxF91mhnaL1
sBL2DOdnTCzjg0UjB+8E/H8O97Y9XLv+6HwOWx7Qrp8ii6RG4slysFT2cKAhjuyOjhNNqYKjfLPN
hhotr6iGmYq3Rd07GAasiOQg2NkaRdCAl5tF06RXI2oimoMsus/oncxbAYMVdaWqMbpntWiQtND0
52wcCbROkzXA0gEXJdIz2tYD2T0F69jnbFwCYEutyHTJ9ejWazlH0Q51Z2NeqNkhm7majPrWB+JF
FbobnNAGeAiIE9GDKEAsoJ+D0H9m+hOczxqEvPfJiiLKR2MwMud6M9Y/5ILCrfZRUQ8EMGXjcIMv
uc3XTg6pbS31NKAFbIdCtRsLoZ+xCSoqvpvS1+NirCb5Ze1Xhf3V5iUgH1Vp+aWL8mi4QyAWPHql
nknPMPi0cbyqCbGLNL6NqcBA32PFvdF9QphcJc35xmFLEq871C9A3aUYrkME9SFcUlSgS9UinylJ
+bVxW2P5gl9gxOK+k2302ZgqFGWVb1UPQM1wJa/azmvDTTKgsdg5FniHdV14La1DKx+o3iDSo3eR
UKqK1ghHavss1ZNOdk5vaJoltBI/Q8/tcP/gT4x2ScbRYGGBE71nyAyRKmxn29gZbUghMm9njExG
MiTW3olqba180/A+G6UggqiQSICwooa8535q2x+RVsSSBrCsu28OsuLpvM1hmxwVdWdNxTOj0Iad
tMt2aZ3Ol9x3kXyyWOTMr00WZN3thOihPfQ12RRUZoyCAi9u9XtM2IGkWlcl17kxxfYRBy03tvCz
Wh/zKQDAkuQ6NHcu8Tn2ugYUGK2SNq68HwAkclgqLU3Xr62H4Oy9Ls0EHjyiovgMnFmHqADsH4if
SOpqke7ndDOLpp+xZ2Nrnw8uX3z1rTYraoxsFxu5mTCazUR0iri6gjsYFVs4F+A5BjnhYgLI6vZQ
nFEK4Ex1IDMA1HXaTT3l9S0Yboc8T7p5xbk/akVCI0yPcOva2LhWCPrYAwPdiPMLyTmqvQACleYF
SDWyiqEqk9qLbr7lQGvgRYup/1VrX2fjtI1L1ynopNRpeuajGkk2IUe9dh1irf886dA65hSkSHQT
Q9TuLN0I6N00BlxghSoJ3Oah9SgMdt+buOcgI1aWm7ilB6PKD1V6iJoCAd8d9BMRrsdhjD9onS0a
Z7ohwA9XnkjC0Ic2SweeDr6FL7QjqSPHTYQvIXsMuK1q5VVNP26ryvJv0CaYahUi1ceyRMjE3aiW
ftCQjyGiytLOil05ZJhgBwfDPMQhx2jWyPJpNjmGvTBH3Yadqh81HugkYZjDwhhyrYOBT6rBxpXJ
/tswN+Rt2rru2/Nu6Rov+cG2uZ9QiQYXTsg+dVuR5OiuKzhatFTnvEZkoBPTOSAawPVtatLmjLFk
yXZtql3bpAtRakLU94p1XSoijK3B9i+xTZIqWneCvz5h10LrFdXZdTe6avhoypBjTA3CaNzD2Ica
2VsO4cJThRBiLavKvEIuMAdnVTFgxOBVCy+xwOfEMPARsJsO4mt+B/3cAafzTCJo3KbnZaaYm8UE
B3ylbDkAbkwUQd5zS7tlRwNGXXOnLOjX8G/uSyD6wVoADfve1bUXr4rBcjmp4qyEOAa7JT6zSxV8
MZQ39ZuKk4S9sklshv6ujeqLYfXUgzuEajfYDLp+N8Ya9D5uUgwkkN70hTEEhbXv2jik60QDbvlY
choaHrPKXed1ZrUxk8a6ATnBGbKCR0ahtg45SrQ55gOSRmb5WLF0Eo9iWvSpIsMqP+clyvkVgrr6
6NeILlZWy0kII0TPbO0JMd8ZCMrsndVF1LZj2Q3nfBy4lRPCQi6cxMPk1/Tm0j6ykMcDea9DuSor
RbrU2OQtFwk8+5bID9dd58XQQF8ekW5/R9alGzQu2i2PTa69jBdowQjOT0jBDtZTT10Xbs06FxAj
tn3TQ6TonxCEDv+s34i29qqjaMVAwMgTrNCXPeBCjQPCXSc10PXrfnTcaGvnIdVxr8ESQBDmAj1s
nwCI8RMMsXwCI1ZPkET1BExEDQI8sXwCKfpPUMX5CbA4PcEWiyfwomLiibejtQAZAcUDZ3R/khpp
LoNtzJ8Qjt4TzrF/QjsClALwiJwB5GP1k/9oP8Eg/Z9kSP8JE+mGddV8CaJSNkgbgr7b030j8QBv
zMI9Z2KODzNNW7Ua0grDmMHcIg6+X0e3TRrCto4MCQ2UAA6yWjLoQVRR4SmS9RZOoEzlAK14RegM
7O2aNhB6zbhx27Mkq1iNvM7yh3XUQ9nDHYCrd92xd7JvYloalPJBevKBZ5z9qcQ7CM46QyN0yi23
t47JYOLpdg1cJ/D5h2GvSps5NK45DW4hH7KGcUheANwxKaZnLrEDdCFHNmVTZLhPqVcDLS7qf++b
GCIBpDo6gqtxZt1CVYvQZZ2MXvljYppVaxVH4a0njIZ3kpkiOFe218gd3z4OftolpU+HpvVR80sr
XNcUimoM6zloITHJ5DYyxUCTyW5dxGpZmsfbauqX+5vVxl2ez3wjKsswFQDHM+Yda8O8JCQZ8Ama
rn5nhwa5BH40aXtbQj/q19q1pzs4ZMaHtq6V3Fh+I38oHhogoXrOSPMDhm/CGLWCmAQZigbjD+Qk
7kNgIAm8GaNxXFwH7D8JwlNIoeHvNAgh2fp9Aq3rfoUgUxXv0qpnlienhz6IJOBtOrOHoidJFszU
HiUyVEj0VsUiEhYK6XcW0Zjsq9a/RbQcwbwgtBt/6hib90nvkVLrsZSy/0RPn++MoveoOASlfe3k
ud0cQ7pa/aptRE44VwMUbOflmU0grJ7x8XWt56tVafR86W4ZuTeZTMovDqHBCYJPWrJ7epWjuS7T
uQNQ7hrS21JZGNWVV1DX2clQw19zi4Q1UKRjtrX7OAW/n1n1GZ3RqF8BPRI3RIoCOCREsnjU3RLK
aIBae1qIG2KQoM4gREWKxiGzgfsCGFcVMVuE2v7W142HED7OyHeiC78woKBu3NO8GknDymbarTFx
OxMNtIY4MSFnyOSCBFAE4Kyz3naxyl/1Ni/5xtL9ZK5VEYlkk7UCT7PmnSQRT7bOXdWbIYBDmWTn
mrMN2ooWFBDiDT1yeinj6er1o5R9WjHgIIVml8OhlLCTXXVyRjRdNqcC29MKtcCUnzl8HBGmnyBA
5YYAWu7iqCNBeqoCZ954kB6gVqTzdDmLDnwDiP4y3cEmLqZNVJB6vldjDsHAkaR5XGamK4qPjm41
9A5ObMTbhkZiHUOdWA8ghQq9nUdmwyuO2qTzkqEWdyubxt2DNFXk3YjZs49uB7VtgwMvvHOsZLyD
sRb4HxYxgbmHrhbKvREEhr/khWCWy5uh1w+v36Nfb5FrKekunG3KKkiuXh42cS9UQJDAvKB4EbcG
ku1D4CcEbLh5Yt7CyutvXh/wtGBEndAiI4piP7JNy166Hc+rA3pKPBPFcsF2zMy+zgaUfg4d7JPL
uRNv1Ah+M5ZDzYgOieMxoHNSfyfnUXeZg4TUbUxnC0dD7dDOh0eo78Ubx/ZfD+0u3uSlCOoKyq3W
SQ3HLwK8yXkI4E5V936cTheTips37t2vg0jTcp76REvXx1t+/qyyktQ+Vj89sjGJ+uRHnljRJRja
4fj6E/rdKB7tRXP5ZmjdnjwhJF0cbTjkwInN9AERLyQfBHH710cRvz6c5fdTUoHkTj/SOxkGEXPq
uy0MoeUhlduWAjIwAHJMS8wZjWugNzPb+pJY5tm6TUfD0NcJRzmC0UfRwbWbUG++Y2WqJUF9YvKO
kQjR1AbogfzN63/r7+4I8GxFDZCWmrBP7rvtV4bDYZr77nUf7Yq07tYovTe6Kb8dxKK1TB2VSvpp
FVBoX1sd9MsVFLiO8GfywNVmqio1vVGZ/uXG29SjeUtpstFw80/rS3D8dN10IQHui+AS/E630EqV
sZ4djM1/+glSoHOXVtvSgjAt8+QThCdG4coFikkBqdnOGSo+UHJ3DZFdbzykX0p1zF+OR8nMdEAD
UPB++XFYTgNHBSsuytOwXzkTmkZWs+QD+c4hClbCu7veN//0s18mTcuEFLlkGLjuSa0uXDQpraJ5
EOdVsHFIrN9Z5Jr9HOWPGuv/u675h+p7cd013793F4/VaRd+Ge9/2vDt/3n6cfi93Dx2jy/+y/Yp
puGq/95MH7+3uJb/G9qw/D//tz/8u9l9M1Xf/+NfX8u+6Jbfhl6/eN4H5/179ikuv//vf/f+Meff
nX8vpsdf/v9/983FX6RFoC/hmdt8fj4vxM++uW3zE1+RAGHTl+BdZ1H7n+AIk5eDqZp9N20J2iP/
dM2dvzyHFhn/O3pdx6M48Sdd8xOlhkd1nRQKOoi25QuoFcuf93yyDiIjnvJCfMH1h3fhfuQsDnbV
RnA13PtjVrkffRimxtGgOvfdnyZQhoSpjMa7oDQCgPKOmtmbMIX2E7FasMGnN5b+l/PAzz9wWfpp
QIJYRp/z8g+0Qq+siBn7NkaS4CTbCPDGuXlGsJIY+8p7Y74/nd6eVATstVn6UeiQRv5yNKSogN16
Th1xKMKN087ZXTWm1Rtbvt+NYpuKjYxa+lGnDZsomlI7soAXkHrFXcuT9pgx373RFlr+1uddgeVa
aKzR4fM8CeHkZFJTkPlCz6qR5Io82elqMN/7bMQPhXTD8zQyfIKwq++Qhd/a0b58ZItEgoFtwm7A
KsFUUcvlP9sA4FzU7cA2lqZHmO1h9Q3HBh/1TkzUC559aJc/r+a5dGuZLn+5RsfFX8WKxxR38vrO
xVhxIiMnwhUJ9YSOCnM014+DMf8w7Vz84ZpEk9RhLli0YoDMhH3ydoCjxvpocpBMp/BT59TmVjn0
ASTIotcva/mzX1wWWjGGYD/oowDhXr68g4mZpo1TY0cPhCAgO4nzbeEMbA4lKj/KtlRDm2D601as
IpTIZHWgneMwHzAfPX9sgaMXGTEVoHRovHw7D1X/Q/TUsN64i7+8/cs4koEWgdrSlX05jl7EIRKn
y2rGLHyPX4NmQ1wlX16/heKXV4NhhERXxH/oKD4FQz17C90kmazOgiftUIBbRRUC/sTX5BWE6Q3Y
wIsspHqRUCUmm7MGZ8nrckilBlJVXkw+LTvRlEh75zd6db+7eqEczhf0NpXjnbxDOoYbDGCBYsTs
FkfhQh1MNQC816/+l0+Qi+fY4jGpC7aDT9P+s4sn4jRX2uEe50NDeKUpypHSUQv2Y00Sc/qWjOB3
9xpwEp89KiWTRvTLR0qyH4mvCTQ70JVwNBz1WWh1js3gLIQ/+cYc/fvBpMlpEM0YV/hyMMrswiNd
JaLWnRcHInK6K7gpzgKzti2o0nX91qv06+do8RXS0mehRMR5uhfFqZ4g2uBz1P5Qv08AiLRCnfnQ
bNYpyXbmvDe6+9gn2haW4BxU88ZOpzUbWEhzHSZoJ+SvnYrkjhyF5o+/JqRANlIjxHko7Baw1fOv
FhQFgjWFLRy1NE77YYBNjAr9jdPWr+8TozjchYWNhMDu5AGT+B6hRcJSWLemnM7HKgrHjU6yYNiD
s0v8Ny7qJCuNd1YxnsQmihyNOfB0ArSHwKwLF6tHZeKiO9NagjQp5yj94eCoHOguhOF94ob0Uo2m
DdW2tpXxyYwSR23IHC/fUAj/+tFSoFnkjUiTOJecHja7vghV3nD5OWbh9jDouR8P42SH1hsX/tZA
J+tZmfTU+CIGKuokO4AJiLZCNG/NDr/sDLi7LM6IEjgUAB08eWesbuD8rrm7BVk+YtMUNofaLrDl
3UDCRHzARzVMR9B5dIaDuqR496ezE+P73FETHBuT08nyVpJbOcV0gnGgGQBQmA93RDd1G5/myeH1
oeyns9uLtXRZBXhmKE0Zk//y8gMxW3LAIfXDvQ2Htj5kQoOcdBpcdUyOsGU2faz8G8sZc4IWy9bT
lMYngU6DE6P/TQRC3cZ5UKBOojqrO/qTwAGhxpcGBLIv7O/r4msThcBcUVWTwglrPoLMxX4rrGBh
Akh74MDcizMja2EAVGZKIGYLnjW9wnqTAf9ossn8GFHGLS8KhAXIDmhDBsXebCqksytyQlKDSjew
t01QmvP7qIIAse4JHVd4n3QDYNLq4czqUXZ6g4TK3uc4COlFkaf0LTRCvyNEyQjluV36GACUyAl8
aYcuTfetXyGq7/KilCvLnmyS3eMyaDadOXb5vvFVU5/xnbuf2RDZ+bu0yRprn0sv7lc2zQ9vWjm2
HjJJoczDixHpnCMFFd4wtobgomkrL8yuIkMDbTo3yxCRxkNSFZBIVkMWpZqmcZRr3zlMvhiNCAJV
sxiiFgsX7p8y6B4Ji+ouMZ/FV56qyGNq27zUm6QxTailsUNOfZqJ+Tr10zrcmwu1kxJ5kX7WXZ5/
a7DYa1K9QeGDZ/Egsuoh8C/T2Qse4jwRrP5YR0me42uL4dZXUh1F1gA+UmMTy01MTk68cQZfR2eS
2IgHbUizOSezQIlojVHKJtuDfWBzbw4OjcokzIyH1iYCl3opt42etvZdgxscofcPhhA5/ArDs3NJ
fkfhnUFlC+kqFmyzSD0bE7lJFAGm85SVAKWLjjqLLezwsU7zdiJfM6DFU6aGgFFPCFZ1HulqunPw
N/Y7MAS53oBycw5hHRNnS7RpbqMJKwdYVE2aC2LHqAohtlASDUgS9ePHpU+drw0aUB8SVftXue9h
f5hTmIQdyysIhk0zWPAtYT4BXLkAHWqQxIqcrsGjlviK2Pmgzugi7XNvaIAyCNKx4adXV0aZaQNt
Dd7dtqW9tGE/JLybwp5H8+OQJw2xgja4nj2KzznzScEKdXE3ji3tVBF25nWqRtlslVUYWMXGTHrh
GcB7o1DnhZatER8Tlqr4yImmkIfcaBagPJzvfD8myrz0oBp9Gei9RhflGPsNEbxZjPDTyNT7iISA
gSsyUCWEiGRQT9CYzdZtiCgIDeSS7UdYZ/TdnTI4iZjjRn+LEIcGyUiCkrlJrESA23YdkpxQv9j0
gApDBptUV4W79q2OHK6onmm1y6IYQYzQ4OVXCgdaVFIm3DpEG/hLLcJex01FFx+3neos4IWtmt8l
BgE2EGd8N9po1LYN5jK//cBZDnha5eHhWSfonwT9NcEL0Zph9k7mBc4/go4xIhIQRRRyW9gQeOmG
QXUNCK2xiHiKUVfl5AU8Ch+zYjYJZ9iOkc6OcWhb1gb0aZJuhGlUD/T8Bv8hneu5/eQESQZ92grS
r3VG/MGDhuBr7WXoFP552ZSufaYar/K2VLfzZtfIlgN0k+U28KAuEzvCBllrINjXSIakmXyNFDXb
PRx/82Bx6ii2VbKkC9deCkqNu0QWcAvnqd6xCwBZFFFYkbQz85zY8wp5FhKMFpJ6JeP6fQsq7j7z
qTSXnQyWOEac2Gtcqp6NHE3k96lvzjCfc4LHiHwqmCXsJRxi2w9aE08cBGNKF6rMO1gbqfsx7ItM
rjNJnxaRFXoNZARJaa/1FEYE4mX0aK47KfAhrzEO187esqKiqvgVUYNOFoRgs+2fxB7DovswZg8J
SPhTDwJDYlGHsOlftCL139KR5qeSxHuSleQ/NSYwwRbFiQvaud317OX7S0QY1tEAh/t5CBOkKmNA
t21D8x4JC5j+Rc7yJG0pfupcmp+qF3yRiwaGg8iiiPHxuKX1z73h/6/7/Yt90Suo2iz8r/9sXhpm
+Ac/y354W5bjCZHDcNRcwLNs5H6W/Qz1F34sCoLIQtm0o7rmR3/X/WzvL6ollPQWOxq1oWWb/bdb
Rqi/iIqlmiOWIwitQudPyn4USNj1/LMronGC/h2oBOpNVL3KVdbLXVEcRsgb0/isHIyaA3Fjto5z
oc3RTRERjegQx5igtUCwGTHtgN3oPvTndFy4mC6tZnRY8Nnt9wT+mQ85dR40nLgGq77deLolWvue
QDwwHkixYlDJKxNiS948sugI88rzwqWIkvdTPFif3dGvdfEQAa6g1DCC1xzG1Ry5kXPrxbjXNuTF
9OO13aKK38BZcPUG3JGrgaGzWq0qVdTnQDIDplaREU05sUW6nhaYJLbsKHwv027JAnfSnOMRlR2A
kKWOvoW2ysDrJIkZHVEUGtU7YJGmZDm3WB1nDK7suUibjQ+eKgImJ2SdHSp/w8iMteMUbp08OHjV
x4jswWaWB8/qZXLnoDMx222mvUFcQ80f1b5NHTu8QNI63JAi6bcHx4B0cFnj6TS3SGJHGGyUg8zd
0PWSAy0iT1hZukt3mCb5W7JIuD2OUWbRVd2Bntr0pe06mK2n6jBWVGORN+QznnE8BmIvQPuBRMRm
p/eO3UL5M8bOkASbsKD2etc1KSKAVVtTUu+3OUW1cD4D7YdsD+VoBUacDK/xqKSBU7+xRPOF7RNq
IbiCLUiDmK6eSZcCdm9UkysvwynbTAanlPYM3RZQpzUx4MV4jRLTCy/zhp/tghBSyoqQNNhyQItF
wculizp/b/roR1ZdhZhnlxs+LBOqr4R2sO3pTeOQBxpocoF4RCFMMejHDsaST0f7H3CCJdHv71I5
evPWL+HaoB6h9rgBYFoPZzB+2ve1q1qkGAiH4K3xe8YDbD5XXYncn6dthioErF24HNTpkFvuehH0
CFbwqbiVcpJXlC+ShyoFJkb7XFm3oJNHa52kXnU5s5Ug5iEsO2D2TXMxRZSTV15MDhA6bIREK6g+
hGvMeLt88n/IluyUjpwjVdfwhxfJpKA26o3oGGHlmu8C+tm0nRKyUP4ve2eyHDeSbdt/qTnSAAfg
AAZ38KJlsG8lihMYJYqOvnE0DuDr3wJTlZXSrZfPcp51B2V11ZAKRsD97LP32js76eC0SawjxS6J
Ib3ucCZbN9KCo8NxZIjxc+EhTu43OIspejBi36clxFYScuGw1R7VEJh+TEdVaDnRyrv4mDaX0apz
3q6ldes0bPW3SiiSbEVlR91hyiwHBofTyBcucdjGMWNH9jaSBjaiorR+ZazH7bhZTy9FQQHNDpuw
XD3EdUY2hSaAAK7vwln92vE1n8eptN7zMOsl1jgH/L8dCO5dSWlMgdGyhyqhO276B5y62X1UlwM+
0BCn6WUNaf9LobnebKJ2oULNnmgJ3rvNEL1aUxCQfK8Stz1YmicmaINaH327wiIVgBX95NdAlmlO
7XA88WldLips6q/cb6lS3FQ42nlLaV5fZRDAYTCd5+mClJtXnsO6ERCcbFeaSTYclwHww8aOmj58
TcKxjM45f8uRO7hdO/yXx2fNwLsuOvkIWTmzb+LGdMUdGWyfYDVZ36qkZpVRpIZUQZfwqxnNOEEX
jnsL6yo7wCR5m1qeEnywuGtt4TAge+wiSWzcvwFImlO34xfads/UoET+uSuSsDqLLNESZc/xuT9M
1qz9fRJje7wIlqHOX2gBDV3AmfDHAEQkblDsNMPI+sj1RtLOWIEqnt48L0CBhdCWBK1tEza02ZzT
nZKvWCzdpUNCkx/Pb+y69CycN5GMm09xNkrvGPZOAuIV0AOATAEHcN6kjMXzc2l8t7pjhqEMzOmj
3FC/EYdec5qE0wefg5WYerY+est4jyeRuN8mG2GmvZWYOuDkmQXQOXwE5ixgYGJyD4wo0D3S0GNr
TuJS5zvXlIh9Nlvg5tRXVfhKwa2AUwAI52Ec/YUAgDN4dx7Fx+Z2nkrnNVnIwe8QtPOUu9k0Ur6V
OyJ5dhiKugP3fUxXRphiwcJiD8kuGXxTXIdA08xxkO7gPUbhoEMgxnJ1lXpGPUgxOI+UTiMEZOHc
hfB2yWhu+AqME0EI05Q0OZUv5OYCODzxZFKgcVbJUonWE46TRphxA5CtoZc1qRsi7l6b3zWeSKDh
6MU8jbWf6AOxhDY95VzAGbvMyAdsCNs03osBrswOQ/u4sgM1F++dg1/OPcUUG1K/R+MPk28PZOVL
rIsqPMtGy7eOquXTg/eN/qZjNyt8TVOf4+oHVRjTgiFJsm4M1bb1YcDRIzY4ikJelaQu7imjzPyd
76XAVTxDrtYUHB246bVSZxXzbXsKcixePjsUjHmt5corp/PWnMeIgfTousXyzqTaSjyM2nnhfZzS
Bt6lwIGqUiXqZhgd8OBpAM/uHKG1uUIemZ8ANmBwKngdwWiNLNVAM1GwTMd4yiC3TxKP19q20yI6
J58XQhNpayBdaUbbJHRLqnAmhbDrQQgVEFcYfG19U8nes7eyXJsGC3vEtCEzLMam9Zz3IcyKcpNS
hujuCNp3dKAzm2Oa1yq4LTLq6GDSgrQ7kB8dH2eKCN2dV6XVw5hp+QIQnuG79WUybakUAnSYLBU/
I4wZTrxXHjno9XZDzVzOHfC+qTSjdiEg1e7dUE9fMd5iABJW7N45UzO456gZdGg53KrkfqTkFMQb
9x59E9EZSMxFLKPjnbdRO8Gpj9quy/d96MRY5cFil+ZpyoymC8Cp428Lw3uNvtOpx96JZucCMmpa
XfcjBtlv9RSYdy+G8ILldgVIFwU5/F0xgAcgUwYTf2NzkYm2md/6Z0BZSIp0pe4hn2REw7aJKp3i
LoYDaZ3lfpoGh5DsQEuiUcr6xoFkNB4Yu/Gvy65qD35vtR2FMPQj8BnGso64BrIdXC7Qi7IuGmb1
0gzttg6lenXK0aaYLMcVeKZ0bQWnPvLyL43A+3oDGDto7kU59/qBdEkHo9Ot9Tt01aXde5Wg5CY1
GP7OcxOmxaEpRRVsk1QbuccIQHhnjroiO09h2UWvaTXBkOzd2alvl8zNxT61LO0/49vtilv8I9lA
Pze3Z3YruAPHfLb2VtlwFYD0BCmtnoajrPlndHx2LUyQDp9CdOkUVuoIoKu7jHWSvSvLh/cEdzZI
jmJ20C7Q8eCNWW3dX5OqWVwALQBFWagEwLiccJr1BloNv4XyzqWn31ALlxs6eP8z3UnvihM2Ac7V
tQUAoEUmn5ciz++4XcWkWpU7wF5RcWif2KC74Gy7eW622Gk9mLkhON3Jr0W8zW1JKpvy2w4m4tCE
rw116GCP696rKYeEXMzlqgSwzwFnroJx1DcD3GWFz9QZX7m1zBNuxaTwgel57UvQzPoRvYIgVDy0
6g4YhZh2Nd2YKCNOuaAuZfXyhSdiC94pSuxynwU6PkAZ5SQuXV7Xg5smwXNqCpui2YbyC+5WxvI3
g2tn78gnY3NsqGWh5y7zNPKRC2aOOCT9B0kBLAy7o07f2bfxYBhal1MJFScMGcGDBrRJIOyvbEMN
BuEhnsHRq2p+qMsaIEqRDe4bKPWAAUgZu9kGkr5D+sIVOp9N6eK4UbqoS/q0KZVVBGr0VgIrLo65
bTkpZ0iun2faxemBFDVwC0sDv9wOSeu99ulkf8/iuKAxMw0Gvae2iWuqh8kCum4tRwkZ2UIf/5hP
/xnU/4V98q9G9ZtBvVZvP1l0Pv7EjzoZnzoZvJCM3vAtWPFh9vl9Vgdt4eNA+ViVeGSh2aP8mNS9
3wRPZyzRbgCOk4vrfyZ1y/mNvYrrIM+t8BUY5s7fGdUxnvw0qocrNIO4reOvdhSWUOIXB4wp5qzD
P3SPpAV+SKc9Ih4OsoSrtJqsq1nph5ZLOhJUXcR0/Da+uPJrF640MnLyxTKQSJnNATOB5KbQ4tiL
gU9owvBB72EQzQDxMmIXm65kZqJRsO7qXQJ185kGVH8+GR6MwSZUawKpp6zzcez7cdoLelyACxEE
ep0/kkuK0tP2svXsNonR2OyeaFPuLGN8Fy0LJr9iG5iqcw7u74JZLoX2jrBeG6S0+kNXo2kZjY0S
HFJpI4czFGoz862iPZdyG7DNeNCekprNiGAc4S6Ngkfbe53spxyM4VGlfYt3eiTGhtcN8c8MFjog
yrKNJigcFiYoBdm7TaLouV3lw3wqK+iuIkZVHFM+/qQOB8EuZCmA/Nvwi1uuO6siOWuJOolbEaVS
2CYDOYcx/CzCPgXMTmb5NxJjmnvch9ppPpTP0djui5uJ9gllRG2TUNX6EC5xC5NHCbHGtZrsWNge
AmIbdkBgs9QJxFF/yKzDqrgSnkB8LT6E2PRDlBWrPotTI8932YdsO68Kbvm7mNuX/mc83Mtr8CH2
Wh/Cb/EhAq+3NgpaPsRh42e7GJgvAuKHcJyXbn6pP+Tk/Ie0vMrM4Yfk3K7qs/kQovWHKJ1/CNSl
Ny+XwYds3X5I2EQYkLPHD2kbbz0yt+w6iouDD/kbThBSOFWE64UyW5zhkJc5RSDWh3ROezAyOi4f
JHW3nbmYzh9Se/khu+dTbaK9U7nI8dmqzDv4NSEpfAj27od4b+JRZtvwQ9SPFKGdTWdMeK2FQPY3
kcUKAHMb64DKzfKvDjuoW1YHrAtIOULN6tiJcgRVSbofOzIcaRmIe8PdnUugm5daNHsScXbYYfiN
XbCQSZGz2ZtzFRXvqmwLgH4CXPhwUqni3bFJwonam2XwZcgdhlrEK6vIw28qHEywGWxCDseEtxsF
8s443xTuwvVOLYxyV0TyuJsm9TA+a5JqV0zGTnOEkGTUoUI68elGt8Z+WwWeRjTixnQuynB6IwoD
Rr4del98UkGasTYJmqQ4q7iQ+ydEkflIDrr/GvcY+5MF8h7BorK4c6OAcDS5sz7ak54iK9cTGEv3
82BNZ6KBBEwmjNKczeJP1+FEIc6hzOlb8opcGzaNank0pvMC4s8ieieNl19HcbvMV4EVcsfTLPof
1o3yF3tMNI8uUPqAG0kffzI2I/Iu4Yz1tlg69kPX1npLmVJfbBtkkksKftr2vjYugoMrYSvss7Bq
vvi+EjUK1uh+SQhqfG5L1ya5VKxtcHkOGA42rS1vjRSsXXyCI7sCn5jaddzan1TEHu2aUbKtNsS6
inMNPKFh58bb91CEAcWuBZzdeUtnZQlnre/n96Z2yXNd+kMwjPIQuPTw4KGnYvHeTvDzboYmN6+Q
eeqboPAlzBfg7cG2J/2G0NUPJUWWHsHuCeqxd2QHMd+oPifxEQ+MsQc/qlyPKBsVKdsYtqTNX51i
Oa+oCO7uPDuR1l6nhBw2C9jVGZ0TOP7OMoREz/AZ8/eUPXTDFxDNdMQgZE086lcO/dcozDxotRSH
fmt5zj+7YI2+4pJ37mUFNdQF717syQst3W3tNx7X+M7V9JNbdUzWpUijbz5mM39XB0tuzsN+jSTN
qisq3v5ZZTbw4BtuLK2/nDnRGEeUzza8HBN+GbXhW5Jyn+XD8tLDc87Q/xKxbAeutfR6SUDcG/hA
wbDHSIEKJDovUbu4GFqYAn6EJapyLFKxQ+442662zacm6lHLbL8Lz931JWADp2tukhGpwX+uSgB7
T2//8y/sNH91VXqoh7fXn8zPH3/gx00p/I3FNgI/l6EVn7PijX7clJzfwnWbYGOxAFdFiumPq5IQ
vwkgX5jqAxGuyQF+6cdSI+KmtJqOVxgebkqJRfXfJu4f3k/839jBsX//+N9/9oL+WryHG4y7WoBX
ePV6YKuOfnEWQlXIcYDK504vg3wkgN8SLlS0X9n6MkRjCL7zaNYU4vbV0jX6xcPZLOa9Qqabz2Za
b+2tXur4IG1GIPLJlJGy5i+8KFmiY0eNb7qNG9ftxbWLaFeJQ5yGA04+eu29YltCyejO8rIdFsLm
XBB2VgyUILsaai4tuy6eXHGdrc/PBiJkWgFVYldRwyVoZekkR7btofyKVSyb80NY0y/XH0zo+nlw
FuTaJYjZFUG4YTWZyD0DUuTBWVz4uKVsFWzakmtJrbadiSkFYsHumolkUWAocpTCLDjPpQUMf9/H
FEnsNDJJl+6K9Wd5brWN779luBoom/C1PxyAMaUOj7gEYeMQiK5kLwsI0uZ4QW3e1pV22KZkFRrT
4g1lvQ1q7fS7hndIz46o6a9ob13IynOB4zlbdlnevLuUOdQ7F6gErcG2q4L2awa0vL2WinsRCWjf
Z1riDMyJjtJcM2jkWt8lUtaGNPhSRRaGp74jVf8+1wz2JE6FioYLuysJ+BIR4ZSgmhyAAfbu+jNm
9LUGj2KNU8LESXGBsknH6KJob4d2pCdqirzhgR+XPzx1THTuRQsKCS0zqwb3akKrghGWLxUx6naK
L7JBUQ3QDpXVH3K1GL49MCJjsKk7e9HHoqrEm98HEWdXqHWxz3kDNwgoSZ5s+nHuq/PS7lS9Txx+
o4pdVIiWeGa4DUCZg0bOSYScM4zan0N75K7tsRBINqnvNL17IGtPSVZCqw38qIitP4adfMKt04e8
mJWZZugvPVm+jYOcTH/wWC0RpNjSC3ZW1wfNPszd0SfBbgk6VyvlAE2nVKVNwk1ZxIzbbQ0nl3tN
I4bwBhkg9fFFhJY7gZmt0zcDvNwcA1m5rn0aHX9yX5XJW/fZbmr6+zZjazUq20YI6uJEnfbiUnSN
1cnQd6LJVg70LdZIcY0rdoNK3ZsKP0C810tYqy04BL6pJa0bXH6eD2ZbpDGbJErumvmYh5YvODyz
5HZw/O7NwzGFPwvdtaeMFrEZm0mz6gOzJL3oqFHd8omdPvGu5WU0dldBzp4zIutWaCi/S3L+apGs
80w2xppbD4160SEa3OYLvJe229dcvY/GGmEKK/CsLxVA1IcgXryXtfTpU9Pqkg4R2rIvC61q5ywM
CmUuhyQZgk3XiDTcdLgoDSKARDhcvIw3G5LWalzUcAI3UQn5i2LnMErPyfqHIG6NrE+eX1DNhfVq
vA/LSD/TcpV0m2ZOjLNtgpnvuoppUNmwPBq/tB6PmE1gz4U5o9Jlri/18pFu9ovwZWL8qrGGeJRj
3/S2CHsIISph1BNmhTYUIPbBGctUDgceVbO7y2oABw81xsziqlI9MJrcLHUZbamKBliwEZKmxWGT
12Vmui3g0WD5zBrTSu65r/YTq5bWQPLlAzgvlG5rdGvvSrl8TNk1ClpSdi7W3BQRjJvYUURdwnYn
gDkNhssztqNPEy8HG94R1Mie4a2VFxZrw/7EkNB2Vwy8oXXB5zYJzgkXVGG7M4iemgm2Zm1rCRto
wJYNW4UXtpBjrb6RsUm4FUWxJluJyE/Fb1Q7VPRhzRIzQxWCDlKLsKaZWsHECxrn6wqPW/JTlVlK
YAhULoSbs8hkUj0tduffUCOAc6lXgfdkaEcsLlVHsPoo5Kj1sSkATsjyWbDQhoVDw6s7IxA5C06X
B6k4J0LvQkDtWbb5kFM21uW5dTkOohnuK8pim1OSdBBkJB+Y5AGuPvYyvRQskbjZTi3B3GhI+ekT
ETsUjH7JXvR4de9V2WF7g7na33Et8lN4SVxGN6K0sukYERyGqpqZ8joeWwFMzrPFa2jTOHkAZMmU
JpjhrzsfIjEvHOTnteGZt6SdoglS2dit21EjYdz58NPBM3mS/gWrZSzawnjOr0caazlMO8hnA7cx
X9z0XRHPx9YqSkD3tBLdxnWaoEhjmZ5PkJpg9NB32H5nO908U/a8zIcoyoKrsZ2bK8XZtL41bJtt
VMkSmnLOKDujE5yAXmK6xT6lsuP0JKaeiV0MwodKNGtFNzHQyQJ3VDPOyQFteHwFPdS8qWgKmb+0
aOUBgndDLj6LYC0L4kbQ+qQxvGVUR3mCiNl/m7nONJ0lHAA1KnQXt5vVRApBEgPWqoEA7t0oE/pc
7gPlXKQMrEy2gW9eMG+wIZo0naOHuGo0Fb15ADOGCV0x04UNZTMzY/25FyjkjXlZIJD5vF3P8h5h
86Cyxn9Z3dVswQq2zO0+DBxavqcazPaZ3RX9ci/bLqFKk9jIkWpLWZ/zhpqGXUsR5cIqyMiH0G4b
UOGTnbzJuGhxiQ79fC4o1AHboEVYH9ymGfU1Sx99TmnEPZJyzV9ZsvViXRnOEJXm6pUlcPNorE6y
IxwlMIaNpDXGvWp9xXsMscQBFC8TtgRNl8bWWdwJcUMwGGJ512ZOdoPDc6lPWT/z5OfykdzxJHG/
uPWQp2cEMtPvPj9lXtAyc8XziP9teKJEKRqOFvCBikosBoZzcgyjfVzjoO1Z1bPh3ORRyWORgdF3
IDGUbWPdTT421re0gsJgtrIPqGcwdrRcxbRAfIW1oR5a12NWsBLoSfHETn2bFgOwhLpuy2E/81rf
Q3xH/I6NXg2BYaIfpXHsN+0NA+iVROE1oX1y+caU6QCR8Es4zmFXUEyQ0Or1mk9uKAD1J6xZkQ3d
C5u1KD/hbq7oNeIWY/ZIkOLkl7wQ+AK9FCkj9carRDldws+tsZ901TvIJVgKA3YDPfdEqg0cFg2t
mtW+GruUx3GPJ3FLS3r7FfNo0G9iO+lfI6fuzwEMJp+tsarvnQS20j6Y1/L6oqnHK3hHIO95K3LN
8iIl2ahSwIQtmBP21GV2+T4CLbzsgj5+pxTSfh64+jXHmf6TI402IL11uph2A9hSi1NvjfZ3Uv4S
q5Dfxp/Ak3fvCRCQ+HOrWZpwssFE2UdjnogvE8ut8ZHNaQ4DSOHWDFjOaZDXVsGs4G7/NK38lyHg
Z7F0HQEClxEFrxRxFGLDv/iaorGloYh/1CZp2Wrzk2iKYl+z5r1Lg3XiRjTQ/78A///6mrB5mTpI
LGDcsr1fkY+CiWlkjxlsAicvLzy3CY8LEtl+ph1ln1Ppt//rfyNT1p+9WwQxAkYwrGPQLJlzfv16
vjVlHApYIqEU3UnOWzoF6UZ06C7ZK6s3u55+DBBtVcSeexr/VkyMV9hD8rYlUkG4xiR/zVWBrJr7
xMm5PdfS3keks7eTqN7++p/4c95k/SK452hspydEUiMe/qJ540OqkomH+Qbsmtw2s8Tu0OH93yva
zxD6/7Dt/Ze3zH//WpLUIkIuYtcvAYHYyTqWRPjfBy5du54Wp8+tiezLQWe4YP76a/0i5v/+D/P4
QrCP2TaQx/7Zd2eBA1wQoyQzDU8fOQfAlk1pL2eayqZt2Rdm33Drhk2ctedB6YYrYkrucbtw4Wyw
zXPueJ8nyoVem6KazxerYc/919/kL97AjxefH7LEp8iPgE/Uz9/jqLCOU9Ao8SqzeR5GVoyelcWH
j6/yzzbqX2tG+Y834P9Kiz9+S175NHz/iK+visz623/XVwSRcP4Dw3NNZf/u//xdX3Hc37xACizy
ELrXa8l/5BV+BS4Ff8zjVyHI8MTr6qFP/udfAch2qDIR/z/kGgLH8u/IK/zRn587QN6xtJM4J2XG
/7GY+vl9US8SH4AjzwcrZ9jb4DIoSfZaSdScwjjBD03xFV0vBUWNcM+iOqERcCHmiVuDeBr3h23C
mgaYHdg370zKroFtU2IsQ+Rj+X+xqr33IlgWjnAFnOuQccTTtUjcoJ9xH5RU33a6EvopcSiv3yqw
j2Jiu5PRq6Ea5UMD6Qs5o93KIa0vfFJ7XXeidIGK3Qyyg7WbpD2eeRCxPLEtUIvKTePhzEnCurpN
YFkcq9Lm0jd59hH0nZswBCIzCMXKfPAg7FAIRTC0rG11za6nsq/XhCvWU74r+7KSVv68jHVUnuVF
78jnEPvJq+rJA2LBHBek70rcsnPv9hF5mFpfN1Tg7YA5PlErMzdM4jHGK5/9vc+Y4vJX7EhIze69
GcpFX5MCqa1nrWUsWVnRYpSVVcfunm+UkDqxi6EtLhGUSqo5YlUyYuskTO5tax5g+UEWq5q3ibH+
e9uSjvC34Ziv+xq78tSDSqLev/ctWm6+NFgsZjo7Eiz27mTeHOK1jKuAhrhKBfM7hYLeR70padC9
bgp54830eXRxk3GzYUeTHrrOH65CVkvZDaYiLoTWejdEceKaiDmBK2P2cX0M0XW/ZzTRNnf06SQ6
J/pkgnAvlGoe2zSKz6meCXb2HMozm6jAXbWY/MzMuCp8CsqmTZd10z6NReI+zIYxCOUj8EpcCGkA
/5OhexUfgcbqMroCqxbh5EW2jzobKq5Yb/ZJMfHU3agEbscFW1OuNVupU1UT7xHtTG8lthxkrmhp
ogQ4teUiMdIdiRB4U32MJ4PvFVCvcP6GF70yBOqQKaf5pEhTdvumNpK5NYXOdpxiGd4KRMHhnGqn
bM0UNS1mobiniLBLhl4f4jCgIi3QeVudKO70P0kuf9vUWvBNULR5HBn41sOjoeTbbmRzOZdlcm2V
ZXfoPya4IdLl9YDzDHZRvFhXxLECfRhJ/T7Mes70npWuPpucerxTSTPfZAiAO5HPsD5DPMF3VAA7
VB52osp3pSrUJ8eyqjNBwoDXCvEn2Xc4QI7eODRYkPGWPYiPqRRMX3tqWuHdTSJoXqlrl19i3lp6
GxLyy2iSNU29mW1asoDaKmveAFJzmxN+wZJOM2Bh1gY//SrVfEzF2Togy9hPHqe59a5pdsaNPALd
6/rTLJIOOmg/mCyd3rAJZjF12XFPuUhp4ZG2+DQZCPKm7cdvPBU8d9hj72hBIU5EAV2AsNxPOe7x
E8P3KcQx0tUUOkfXbvspQKEDEffCKp6Y3kXSeXb/EHXZ6Gx7POoUjjUrQ2vZQ85FITnlUQef/b3R
xqWrDK2Vnq9shyaZmkvYklkT+6vVcqS3q4p6wO8rVMqNyguqANmVbkLZTpTcGmfqvYOuNMzFzeQa
74DHHmjrdgp48TdLb+ePMQpm6Fy5pvON+UTULpxdYMIags4Graiwj+DiINtuVOMpIMGjYKaFqDcm
T7UqYK9tKgE08JURoKs+0TZXyS9L4dX5I7KPmQ6DM9T6KqJUTF/JuFvSfZQTa8HwaoZquNXcybDZ
Y9rBjJSbcocMzDYz1r58HVrAUjyk2+CsjFLv2K/h2Lq2S4x+KaCuaLI2pEvdXcKS6twFgv0QztW0
rfDpkJAqs/wgSQDuYMIyadNz114tfqvPw1yG9yCJ1W4eF8kezNWYFsNwsI7RYFMaNZnui+sasWVJ
G+mN5S7DjkRieUiHkWkd9Q9+P2jNT8nsB+zdZvZWdm1He4Fuu3ORcgBVBd6p6gvKgmVjtkaL/CyW
FQVEjQpPdmNgLaKq+i/jPLDWM2Wyo15y2WGbLs90MtaXK1fS2kxsPR9z7WP9iwq/35eZ7+7iscT1
LMQkjqLqAr3xaKA7eC6uPBCrzpOfl/dk2Bda0svhHPrcu/Qs5zFomHTwloIYrrR2T1HSVJ+wgoAR
B27oH7GZf+2dvNUviSpWm2A2ju1bXLhdfdVggHL2aP78wImHd58mMVIBinbnzuQeZVinu6qqKwZR
v/Tiq0kDZH3L0y579aUU1rOchlxdwtHDihhnmRXTGESLtmt4y2w6JQjJRiqFoerRUXo3BXNzTLVd
zJt6kBWJCzJ+WCI9B+U8pDf8kLKNxBBsq/CqSJeuol+PZ2mLZe+YiW7eQnpilFQRVeZtVM63vb94
y96tSBpgTM6z6CRbELX5Hr+ye7BKJjtCkLjMmPeOBQPXiz8s9q418Omwa1nZXdm1AZb6XN73egn8
bZdHSm+QI6evhUWHPAXPzauZrMXeDilRC2rw5mZtZM0fGOQRFBmA+9dR2vzscbdyzABsSPPlW0cy
JbmOc2WCw0wALDxiBZwvCEKIy5I1SkAINCXtH1jJO15yNR+7pcJNjRF4GMrbf+7QP9aULvfYv7hE
s1P48x2a2fvfl2jntzXbREUBBAzuqGCU/r2ktOzfsDrYOLPWS/bv8as/7tEkthy4afwyd1zBBpEr
9o97tPzNAdAoMYmB0LJdJLy/c48WcoUl/Dl7Fa3DuwBSEQKx4O9b5/s/wTkae+FJlL0Hae7JY2UK
6zLIKm++GgZ8glsdRHp5behsveZojJxL4qdrtjWNOOeFUxIdITu+4Q0X36pyij9l6NwvCQDZJyCs
ib0XguOfNXnrsqZXtqj2kgjCa01mwN1YxpLcpUXCxidyWhCwuT8ON01vIUp32KqxxvKRpQWRsO2t
W3h6OAPLaTd7+PLuFwejx/ytimftfCa0HCdH3WHcPCqYldOVDPP0FCFp2jtDeUP7VMFVjjCZKUc+
uZbI832DB+uASdi0u7Go82k/Br1ss21VN467J2U8gyuuE2s4SS55zTFrkewPE12U2X3nwW3Z9ool
V0z1sry0lSqvFJlVfeBZR0VgThMtwgQ2i69I30t7CGk1HzYqr/MbIpLu0bDnS29xTGeJ2s7E27A/
9JNbLvhoND4cPSBXQ5cIpKZNbxkpxh0S1jlzm/vx5Zw2Vbz12mB4LBwf4mAk0CsPC36ljimhLsfu
rY4R+LaOJZsnv5v8awzF6eAf6C6VmKFdAjd3AayRN56fMes7z1TvVESoi7EMuCZnmkAJXmsKcFov
N/WhYdVGR0Wp3rwYLjGPcx+HNxwbSiPtsnBC8m5MgxtTZfqBAQw6PTXC47zTALRdLG15TLxVREty
imJ/AeadZe1lv7BcYHBq8J5TaAtQ2J9j9T7EnWqAi/a8C0CBxzhaWf1MG5lFPP/qdmnfcJd0TEWI
/NmmI3hBnB0LDM4Uu2Mb1bUdcNqC0OBYz7Bpw6yc6TfOlAFIz1X3uSsaOjYE3J1XPAQXaTRVzZFP
pDduqnjIH1o84+mGxFwO4ZfAAPq7HyBK+5b9Gd26qy9WPS3Zjn5XTOSnTfAk3cFQIz6zpeYKGCTz
FgtL+SZb2SGCLchj+H7iqUHT1Yr1t2zkNVvz9PuC4zvYkhKq70RapsB/Cdd+LUJlLojlRPke0jKU
c7f0+24/k3J/nnzRf81UTr6iTsrguxhTOqjnJcq+cnYlt3NelQjjAVuSbZvTdbwRiWXhK2sk9m3C
SRPxg8ZLXTLlUp3GHEoCNddVll2YNIUu7Pjs8LZJXtFQUfnesIuw78+7zO3NKVtoT2Snz7q3tBP2
wNizJrolUq6AiN+2BTmQanOuv7J4wf2Zf7H6vl7d0Dkatas8/bWYaUndeGXY7zLmRMEpVQbxWQi8
GwAyvQESFLOIrN0CBo5YnoVzi1qumKTE0vRf2dVG7T7wxsw5LGzViOWPHML8GwKos8bWAiu9TTQ5
xmLGHbbvrScKcFvq5Mc0/l6gYrSH2c2UvlwWm17Ayln55QQYy7tlsJIrrwDgvkPczL5PiZc/JVy3
rbUKdzW/N2V5r9jTcgFBDzwumRiL7cit43XAVP3CO2ay94CzwhrCWZthI1Rxcx50pSc27qTkk4iy
1gDLJwa5ZccsV7W+si68Mfa/m9S43bo6lpe1M+Cp8AoY2owiSaX2CG26OwuWAKBnHYzjwAMVH1fF
kmfcueOUHAtWOLQn1y4Txj8n/O8nPKfe//t8/z+VqovXP5/w/PYfIplHSDqQmKH9NURNHeG/z3eO
cCxEARtGT7LZJwX0x+lueb+BOlxVslUzR7X2/yOTWWSrbe50a3MGiie/5P6d813+rCeHNsgXLOHI
pkhuoB2jX+TTmtW763nBIchEb2PlXVa7RtkM6VAc6SCwb0m1+g9zt8apOKT602TxfKN9JJqBtchg
YCYKy9d2dkmSDl0+PeslMTezP1ovfUo8eSdMYj7rLGi9Lc9gc+31MgkvCvQDyloiAnpIVNr6NlL4
rTeRlUVrw0pVZdvWCsB36Gwumm2RD9FD5k/YWDBu2dM29Op53I8hpMpjbEIVfbZTqwo2WHW9R8qq
bX3w8iR+V7mtyl3O3WPeO8VASQ17yfTTPGdtTVom5SsE8NweA/KnwTayfL/e1URtkVziAdAJn9kp
25E0DzE9uqKm07lpqaRle9d/Qo1T03lDJW257zisWbqq2o/IsEzGqCsLAM3/Ze9MkuRGsmy7l5oj
Ba0CmBpgZt53dKc7OYEEnSQaRatQdLqDWtff2D/wiCphREVmSs1rQgkRkmF0Mxjw9L57zz2Hdjt3
a7psuIIgO1jw8Y5N71Xtz18uub9ZDPxZB+eDpNqIYiPaJCl6ZEzbf/+XOW3pe54egnpwuw3vpR0u
r8Ai4v7fbKz+ernEQDejnWPGPmBXd7lof32VuEa3m13nfpkphUmtzh84U3bcyi/m3DCs/OufSezJ
iF+mTyZibEekE0DD+Rj2wE/++fVaYmNZVk7f4AOoOmWLX7+1cdj8Vsbx2F2Y0uoK0Gaty51+FG5L
yrqIsXRuRi1HIEXUFOcYX9AjiuVLpTifpgUfGn1IxMkjp3vL8y1usUI4+cMqJwyjOteRTWR0y6Jr
clV62W3hSHeuyLj28pW6IyzfHqfHUq3rlQdahrAS7ctIdbCqb2OnsPQDamj3GvlAn2kc0d6SGth6
NKjkvoNfd4CmPEEFQPkgHB09Y9vuw0OtfA+QYWg8MotRr1J/Kum9JRer+otaect2FZZiZs3aN55z
CirMkTZiwNvGtQUHX0WVObSbPxcXY2mLi8koIvdDGVjROQjq4Afmq+BqCfqlSBccHeZQUdo8x/o4
jKtZt9QdCOHOU9K5G3hKOp6CexVudN8o4zLt9dI03+RgjH/IB/LbsO+FhR0GOTc8x3YTPKwtRYNX
pSix0Xugx3duj5TfYOXk7YmcUBklxg2lncKwpi4i8DuUpMz23N+cIkcDmyS5AHbv2IcPY0HPwalm
SHGfjAE1kUR1ES68Hd10N3rNGNwIzQhLfmLJrsYgy9mi1pOMr5VbRy6HbX96LRCu8C2Ce2mxtfPv
vPJ7SreYHxkrzYKYc1kpa3pWQATyA+gp3z2RRPNeDdnFCKlosijgww+lj0Uzhl0i/d0NCFNPUg9B
bl9faSvirWDhun7q84weqALTGNPupG3/sHm0JZxXxy8JnM9VNpKbIH3ApUNjy5XXyvCm03XT0ifq
rdYl1GjsnpTNlPtRQhAGDTkiUT6xDHZ7nKB5EsUlK/9ZAgH4seSb/FH40WRobGfFwrfRiOEKPby5
VK41BYkkpMEo26zmQhP+ucHAhXfeMIUkownu3Iq811VfKiakiJzBlRlYJSTjBm3Hi8z6Ar6gxwa4
6GO/6uXHCjTiteRddNMQNFafIJaXHZWhBA/ZezRTk/QMx/Ak3Fk9cLzaANxQXdYel3ar3IMzQRSA
zBNE99ox/jsG1Oi1tqw8uI76mKoaVzkySnBzztbZMDvudvhJB0lWUkNF7LSMENfLDrM5JWfLJ84x
zXTqPWL99Bdu5bS7PNo0s6eFxoxoK+Vpl+cvtTDDT9b3EPkxaiwOVT6BejGRhezUeq56dgq5/gim
hbDr4gl2MKtj5ec4CFXAjNjUP/gUZZhmW47zKiZoij9xmzs/HTaRPXY1bbAXlelnvBSNgcbdbTU1
Dzn+PpXObhd9i8gw3VpsAJzryfTRz9ULxP1i5/2PwnS9OnJYDdrUxuxp8d1SKDL1Urdm79lgrjST
ug17s/6cWAWw7rGa7K1vZli5XB5llOZOz23KOIv7KfbH/mnrN/4YXyIO1i5ZiC3lKIiYaFM6nGL9
U+GpJjRBsTWK4fsOYXr1CslJEr+KxjthuTUnyYgxPqGeiOvPRE15MXpkd09YgOOnLGqJLLVhafOG
zSumYnYs9pC2EJBeWBLYu4fXz34IE4gKGw6ZikMX1/aWYNqMbrTrddH03q4t8UdrGCqiBVyu/BlC
AtENed7u0R7XHhVqWAd1EdesuchF5cbvzl5HMtpcZ67ZKReT3vEnNue+qwG3JZYwdAMrDThZujh1
5jDkABGHnMM2Y2FtVP2ju/VLm3jcBuY0at3yHsFt6enKsPLbtSrz8IgvWHyVud1EF9ZWtz9KQSSb
zpBie1GDlQkCrlbrojwo4IPtyGHaExIDdZdXnNrO7ej1d/E2T2FKeLgkHKS2zTnXMqdQCg6A6MnD
MgukWSG7PF2yElQKfkH78zJq5wfmw+h70AS8q5qE2T00TettxQPIRZ5Z5c8q3zxzyEQ9TFeLJNqd
4Hnzt8MQjRzn3GgKpqSBgvizdV2i7awdp+4UNT68An8DVXGoM3cdjjUEuOkQlSWG59lkZkTvZo0P
+kNwBJkzgbNvjmPu/uVm2mcoINY7EA//S2y0vmcrFr52StmoKxl7qRgUBFMPlYUb31Oy8ntTCZEd
R9lzkPa5TVtsxPs+JiRmq9cqtCw/gS+FKc2fZwxXBGQzexclgoEuRd/7VojGZU3gbgsj3EbFIVtA
fZ9x+8WXQ/hHQ5SpfPs6aLrgc27r8pPmeldJtgXyUbHblYe+trP7Vcf1kqIEG3iv5Wo5KYbaha3h
HJBvtUzRpSAVTJH6Td9cBXTh7CWbhY+CX7XyYalGlgjrFpP9YuujHxzDLAnywqnf4XP16uAwJv0c
5ql9kxSPfY+kXY9oEHn0BgeLD59Tmy12LgrsPDfsxHeKcUamyLXffDBjunWPtVzFs1G1+E3DzfjS
aL50tJlp8v+2HAdN9x3gHxa7Bq2ehLftHaBAMsvMUGLeGgr03rTirn2CSUR7nMGMhyP9Wi5LTzci
MBI4KgGZ9J8NnQ7ARvzRvVv5ln3t+tB7D8IFPZ96UfoHQ5oa6R9svIF9Gjaz+abHLax4pi+Fehij
uAKUYjT0nlJWgG1g/+GHpYnwMpyLltqtYa7HU4g4glQloxmVLsNJBfAjkj1xoaGGDdSXxrkJvNWE
55A1hr6Ozdj3rxvePj8h32bNT2vRxnOSL0v7CRNe5t5h7FuHC2UZzRXZEnFUnDY6k/kr6oqvnTnp
hQqcb202sGFHMsy3AFMr4yWDmSD+EExnOWCkJf7k4hro+WeAEnqljlrWV0PQUzXIEz3KMbGD3gyW
0wSDj4++kcqU30pkdLCPee1RzddlWXBT97t7j5nPDcGCMOJkzQNiJZIgNYi+6yZejUeNZDbJx2qh
fowPxttTSq71sJnJyBsqR62Mwj17NMV3lzSUdWpaWs0epIK48B34Pz8PXWtl6R/rjTvjpR3NdrwX
Cq2ShKhh3+Ymbsx+5NRnrurTblj5KQLadDnKAGXawvMYTkP5MqKoBXVaEYKdPpsN/+QLwJTGPdWj
tLPnqWqwSB+kZ0pxYhRx4RawQhzoUIZR4T6WhUc57cEJAyWeSsPhgyVvsTJ7g/cJeYpaLf/aFLuE
LFgpZqIbXzaF7xcrLhtI7o85ZLkjGxV/vLWKrmhv2kHNyy3tY7tM0VuRDAkh4liMLjNfDfb9NPgw
CBoCFcsj7s/M/eSOfSRucRHWCDfeNn+OWYfw9ZPZDlPeGsabaDENi9TK916XYt1+jmCemsQm2rWj
jgbqW9vcW8AhQz49Bms8Xw9iQy8dJelSClcVT0P6Qq1ni9l6PbSVzQ6vzEBvMuBpN79h/cwunvgC
i5guluQJkeIRtKLFfSuM2w+pGiffuRgKvzbHqDNBfwkXMXavnGUo7ARIuoL74/Hmc31l9A/1FH5y
aCWcivWkWbvpftA1a2sNukYeQdD3a1o2lt9fVTTJYZONwTF1IMuhnURtXFHLNqonO2hKc7HRluMe
EcAY7Ten1g8rboDF7a6rucl9Ht1hxg9izSXHhMVnDAZL3XgpNu/6aYHa9e5WsffdcO7N3yx7KN+w
nOePMCepUc67vRpaeKNagT9gs3Dt2a1wSvvcsAO3CCEgtEQl+dG76djgDudryqX9Q3FJEPOw1vIi
UoZOUamigMMESQBO3lGg1ktM8tPL6nv6c8BTEFO+GXYzxFwK0irluDxGXTeSEcQO456L0auxCHPa
xWkKkebeqUJwOXac58+2Es0Xw7hEZoEnBAaaqvfq04CDg69QkZtvJqyiHNZQUQ8EYTJ0BChypX9J
IWb0PmRh/kiryZqlVW9I1lBO2XAui1m0H8sK8ZGvCHvv/7OW/ZHe44bwy3n/f3jL7soPJuGfhLOP
v/K7dOb4CGQhOT1kBqqZXPu/qYQuvxHt4gNbKX8nFyCP/YE6wHqG1MZCbaf2Y67d6ed/LMagIGBZ
jnYFAz9YSI3J/0o4+zDn/rIYQy4jKYh4x+s5NtVbf1HOwnoEIDfh+MLR1a/nDZ2oPqAQ2fGlYdaN
8Evtpp6VrUZxO+lQa/b3tRovqxyDf6J6dvaYUQXQkQm4UEoqN1/uGTRQo62A2xW2/Wmwo6teU4pM
NarrujWhJFfaXuqMPQMNuyurPEk3VNVFuPm4pHq76sSt346Q1TcQKPs5wJ4CMrcW7qBOcE5M5rXi
bsso1JF5p5MDXxLLLSR6KIS3dFZaXwEJQg8YpoX5hSXxduuPcf5V4lyrEq9xt5nGuabn/8c+fjn4
i9xhtVEe9hfQAgtKj+XSmKTK0LoSb6lIs29i3YMFFbPGQZfF4J28WXTiKGi57TgESLFdsIOv3+JQ
und+4Xe45TH03Cuj498KJwp2RmP0nQddTO53C4iWFGzzON1PE+a1zOUlX3OHox2Rj2VtbsnWxc0V
OhXckhZcTEgJPE7XSx8javeJ8V/o1PQGFp0MQQYkIGEjcyT1Df2+CuhT4qbjOZ+oF5zMLea86Qak
WLTyGVp1T5gPcutVzb5gvB+5kdSXbjVFUMqEK69Zsq6a+8uyvrVgbKbTEEdEQchgtdnnrqhm/0TG
v2gwoRXISTkLAA+k2jh8U1sLddsMUfheiDaDDuFu/ueFpc4XGwZ5gIQpqaSkkJu2TVBL72MG9CGF
sbeMZ2UklYs2hj//0EZBA/AOA/w1UTKLOnExbcFJ8QTbGADLkU3OJnDut1Pj4aBy+Gedg1Gse3Er
0HjdWdb3YrZKhl+2PddONu7ZqXL86fj+iy5zwgfF6NgYE3XU9zA5ovLThB2r5A2SwwlW4erB+4Zp
fRDG9V7djvLsg/TtZjuEAHmeJjYzHDQqCgwZJmrTH2bqqq1D5sLIOOi1Wd9Y8Xi0khNifHeZ+zBn
edppDkYE5nGoRcC/zXHK5rSfJ5m02tlAZopt9aNwm+w9W5r2PgR48q2kYaI+kWZkA0XPZDungjWK
5NeSEAxG1gG9xnbVObPJXXHgiWn5IGtkfvOtoL8nVrBXlg6KQz2GbvZRtsrQjaNiIKRRAO/qrlyt
WMlwIO7KJA9GBDA7WzZONMy65o2zX/beLI4fnvsGys51EE3sLrep6cdPLSDKIg3p6qWyQbvywakC
9ymjQPjGYd4FOaCk/X0YZtec8lIA4BznKtr7BMSjFjp+68KQjPvcO2F52dWe7i4LHEX3Q91xEG9q
UkJ85UL0GsCQ+Q8cLHZOsm+IbH5zMW4yDtFGrsfrKLPN1rV+WQoMltzKUB5eqq7Ov0zV/vnE9b5B
3TTE15RJl1vfWtYE5mqxkt4rPJjcBx8q4S1B/ubFdnk16GfVxsS5eMX93Iw8mDEFT/JJrb7KUs+2
hEyzyOQXkOSG5Sxc5qxjrgSVnBRNqi2ZCHrmqUc2iy/UIMj0tqVfk1/iPDUe5BSCfbP2LCQOHqdp
6HmFmHYqMQuxSKf+k58uRiROLb8jLtowVNxiOfPgMBLLoHjTgI1NI+VRXIkJZv5i2WH3pfEHF6P7
suPYrcHN94xCyaG7niJAmfUELJbV9iju67Fdvo2RVtdA7g2+zDhoNcMoOipF3r73xAXLeLyhD8eH
3PeL5Vhug6hT1g6unfZ84RiOkUqXJPMnr002EVXLMQz7vrjPCmCv6kOoRTXNn8qhmYkFZ2Y6oXdz
Tx58PoJoqzmxNnCemtvMiLa7BrqKojJsVT4dfZ5BRJBMUDWnKGtgZoisab+W0cBFQdcuJaF6iMOn
McNRgSlPFCKtNc87Luu1/FKWNqqaGlubFni+as++L/R4MLTgXGWNC9CONmiSt0hIgLu4m9pMx3aN
UL4NyHzsZBud8yVF8kZ4YpYjhe02n1lUZm1KlDSACs4vW2Kvdv+Z3vbYStQkufhm1hiE2dsm+IJX
U+agrLIyVbTSF8cB1kXPaST0v69xaQ8s9Z3qSxRkHDUu/d/dhhnl8C4NefgBvy8UBtxNBkPUwaUi
9BJPQgMEp3Tlz2p167tgFcGLa5XmSz256p3aE+xnGBXEd2ecrGzPvduf167C0MD82/2kW7w4c3rt
rmH5m6/YuqfbOHMoyy5ISEMbHirVpcNQE58rh8552rRxXsUOYjs0YSdjThAmfIN/yOkcFoF5klhm
f0pLz1d0spUkIktfQyysYIMXcxjf+25TEvRmJ0gFvXKJxIIt6mC1FbNzCeeDawZbAfx+w5eGHiZo
4R5flFk8y9yyZSJVFs4IPz4liH6V91MKhhAdmrpo+5ZZuHgfV6CTWAL7ne1R11v0mHsGCNJYokHe
jVr3uzEmWjaAa9Vu9OEZP5feb/DKNaFsNAFnul5ctOYHY5qATDfWzSm6yWNnljcit+aKJwuNyu0z
Z2AtUzhNQMBDGa7ZxSQtZcPXyBvbudysoLYf1TZEDpgVwOyQWAWtu1J4/W3UDRFcc10I9oCmct6h
cS54vrctH24AStX0T3UUYGBaJXyKsiMzb/+bpI7qrfC+0XjAYdyz4SDCqRN+ptOBQGKWmlXb2eU4
Edx9FYgM/nG0xrZ61hsJtbTOkN4vYJSg6R4AL7tO0gRsPO9i7W587Gacs68T0rd3hEBCQUQ3dRFg
lxlyvE9R8QDrsD2pABHmxyC5jdGd7bnYW0Rl4cykdQG4wyFApYtu4hLmwU8dr7Yk5joKddIe/aG3
pQQ7cMvhDn8hfg/HBMeG2WJlt2S3dn0qgM2H17mEXZ34Ju/yG3f26/xbpywVp4VeyS6uVdDoBH8j
/1C3mLLlgsMe9u9DA3XS/z6teqqvCC1t8oHVq01Ak3HaQtEctH2V9dtMg/rGtXtBVzXp1IHmBdCL
lYE47xnBYgK2gFvu3E5GYS7kYH0hvdxGhxYCHz4F2FJD+CVeHOdtzSw8poRWM/hWgIPOrazExl0C
sY9kgc050DVczKmem0mfogHr1UVbK7ld8p7LKdnsuRwxv1eDvq+48dTXReVOPyzG6NtozcKvWDnt
8OREmyxPCAGje/aiOd5YRpSot4YkBMaYgJrh1JiQ1ZRPGOKu5/jvHSlAgaHXiSDPb8ATlsDALM9B
wmTUXg+qD4dv3BPK6RTMY8Sl7tilnyAtzGw2womvuRPVXnfkjA21e+JZ7/F8dwesGCJCLPRscN8O
nRrM35QWeEcxuQP+47aQWUr0a62ZQWhwPTMg+OowIFWwY0RI6AmAqOyFgoqY//T84bnzmaZP0xay
JlHL4o9JQ8RYULxQVk+ErQpkYGhfST0LSsLgs27Xus9Yu42M1DqlTwIeYodqsROKxMK6nbxwdMU+
jrdY4ZZ6tZw+7JNJsEhPND5gGjMCIrGHeZB28eBNKp8u26ArKZFZt6m79kE+coYvsg2g1GJV8H8X
dEYQxxWbw3maZHtLEl7QTgyH0r2WMesS3jyiOUc0cwxXVecsVmpBjSNYXQgZHAnDRkUi+Z/VqT1B
bEu0Dxgce9LWgkpbaEvBw1cseAXHeHmfLVMzRY9F9yPvQa0eh50J/w2WmL+pdMgtDhc4Gki6GOGM
nUkGjDLRlHi55sh/6GY9kV83UBed+cSxI0Y7C6E4Ee9pV5CUR5oltQu8qQ3De8ruvezKtLpSd6Fq
1uqVfcI6ZUmrAEn3iWL4x5GwLhX9JrnqG/1HQdL/ZdP+I8SM+s9tN//vP3UBZOPPpQb7X/ldP/DD
f8SgDbHRUIfm2fZeXvd7Ps1zSa5FOGt9DBPoBC4yxX/pB/4/ItQGYja2TS+072Cj+EM/8P5B3HLX
G1AR/MAT1NT9hffzL/k/H/rAr/oBcWH4eyGbKI5MFOPsxttfDBtVva22Fixkcni34dXcqODB7QOo
LgxfubpSFdsAYPmwU6h1sWEUhuksDZU9SkF1UJXvqrehUIRW2ljkLgBs4Azqugzr6gvmd1qAio9G
IEB/tAPZH01BzkdrkP5oEFIfbUL0+dIsVO0lQ2HQZw98H0Al4H6lhcgKtgFmDj7e72Rc5VcYeMRt
Rki++RlEt/mESjFsKW56+o1kK3tOVh+9RzWHxkdsEvohy+t9j8ttdj3bAfyRhP9JUHDGBXCdVrpX
1y5tOsFVtZkQtHNuq+A8QJp2XvAcLf3lUFH6yoIxrjHhyjbPL1Wn4yydfVDOp7Wxc3mFQBfb97iS
LXWm5mnITzIjknswuQsDT4RqV0odetFnFpar58X3VaeNhx0nskvBjmJAuGdpI6rlsGitCEIB+C76
lC94UR0DVs6CqDtsunXPugbYTjcyB+ZTWHX5+AwXxAnMJbH1Yoy+uXa5rtM1tbPanh7ncCxqOhtn
q6jiOxQVYBBPrkXYbEga7lBTc7nOwANBWZeT3wzmyQhQOlMy80P1yCpjq+Zknj0KGKDcdrmDBVPF
4Yl8xMgDxekkkRAxeP11z5SvrzFuya8OaF6sxIRxhuhh2QpCMdB2YLLZRCPmT+wxbPvIroHbfgDs
vH3qBrw1t96oR3kO65muQK/GGpEKAIhF6gwTrsxIxfvyMzddkHolWdxLdrCdFkkmF27wVDfF5cUW
uNMlESN435POYkwmbVfOoHMDdzn6uVrDk9hyHLQmn23vCrIJRWLdtpTiCDa/fY7bZiRd4Uj9kM8z
f9OBfo5CLkM/Ha06HM86N9FDMY6rk44L1aDoC/l8wydEL3Ug2/4iRojZtxnl+hYyGnMI7qJlv25F
NpcngU6H5jx2mZsAlHEqVBKcHMelmjf3vAY6yHlnSrgsax2xlV+QqN2vrqVZiUUElhjnvHkarmNi
KjznosYV+cHJ8l49OrEKn2KHBM4FVAKikYNhO8oeVdnKeaEDwW7OblEuAYCksO5PsrY6EIx1VriX
GaMiy7EKY0Z1G2zhCIKuLNltvNmgjNs88QTzzbHSflS8zZJp6H6rBTOChj/of9Umt5HcsflY1qnU
sRWWiYbpmN2bdV68W9xBcr4rhibP4GHpoHungtasyZAX4sGGABMnXmHA3JOyLHBRNeqOuM5wZw3O
QiJxdqJHDNWE/YiDz9bB70bruohDMydL5xGvLSUJuwSst9MlAaeKRzcPaudoW+SYUrZqq8UpTYIN
D00WfeIcHVzEeKmmw+SUiwFpERSPOLUgGJJZRZCMDWSKyS9mCBBDM7J6QC8qTjY5tUtYGihceGdh
F1YLpq0z4fD+G/2KW8y6hsMVloCYoceqrPgqmugkS1uukUexZeETdGuIZNxNS3GYnbGgAaSTsKby
MJD+sQk6YrYh5AiUj3n7bcQ0Sb8awHNY1uXorKfBz/guKCTPH3kZQ1aS1hZ9W40z+CkIcfur0JaN
xwSq+aUPZmLFGu7IqyyDUpMMBArwuW/kCNnuo2wl6GqRe+zizOWAJufFcHAq7CvsLz0Xju2RoLDa
+lpp5b/MLUe1S9sQpeteZTwsn0Sw30c2cIY/ROACRyu90WFbU2X9c1ls/l3v2MN6FDOIBJRYZzIp
XNHtTpBJk2D57Qb6ZCTG6Fxwo0PAmoV6NKrhBBUVDEMH5ZEGwh0EoupGcs97wLPEQOaZPXeZuyyg
U7+OnS/CAl+WOv60PaoArwAjErFllIEPQNfG0gn5pf5Ad7k2ySpEvDHWXQILbgWmFX7gvlQziv5o
f2DA5ohp9LVHKwfspndUWAj6iOUnLjYcWFRNwRMbPuBifqEKfdgsIR4p94SMdvJFzR5X2oHBNgQw
5FXRgwNy5ANdJlyKdpMljhr8nsS+WGURjj4GYQFkqq9XYsG7JxEYWquG+ujrHZJWIJR/bz/Qaa6K
AWdJfHm7ziHLTJ+8tVYiaaw2u8YlB4Jt4WBDak0iqA8uY/12GHsUKIw+FPMdaLzzppcFh9qnjClT
oL9DeeMrwM9KPn7Th3jnwDWQcrAU7XQ48wGKI0sCNM75AMhVbg5MTrBIJvLNtiCQPzED4Xbi2gA/
t29O2S6u9c6l2z4gdXFcwHkCLFF/DuW4IUdPxZQ/W0Vg9Xeoyz6Au9GueHfpFAJ9J7Ogsv2jNgpT
FuI2zjM8AaayT32hc/fIyWdtkrHqLTsdK27TSYMTH3TYEsJdsvtM6WNXaNQdQ9juQfLmIUd21u60
y7STYUnAr3CUlqx/489tn8NZx09bZUHic+t1e96RVXc0lCBUUrAwvAU4nFhdrmvoXaHbRzh/1BL/
tMaKmkgpp/YuJgD3Kd58/eDGGQn1lhqo11hn/lf+qfOXCizRxzkao4MqCXEjDz17815VlHvYP0+N
z+MRXSxWer/EOkkCtWTHgOskJqkT4bs/FDGK4o73EIwyaKZrwjq8G4GU0c9wXDDb3WQo/3hf8INe
8ERF3DNiJjBaDnlzLoSvr1p+FDYO9GY/WcG6YFzzbGKZ0mU7XERB93mMFnWHnYSUCIax6imq+vE7
eIDgScoMzhvHUyc/brQYDwdYR8x+Gv/GucZEq5O5XdqzobgGqcsLaGMizAx/pVyDpj3ZXt29BGxd
riyVKxoZxqX/Dvs18BDLVvXGhDa5DJSF984NduVRzEYIX/Mqd6pBlKn7AjdlATpvHvBCUH4AYiDO
LI6IxbTgh6IlIVmcUd6AuXPl0Yl6+10MhbTQ9BYQUyqIqdykLIgTfkNF+LOxc6+9Xpu8Io1InxRJ
i7bT3mESSoznmNSwxapnFl9sR+Jr27xOtDcFX1AE9FjheTXWpFDWtOOTibSl09JiQ3VdOlLCh2jr
j/MXCNrVW+U5ZMqmpkCyiYyQMrEZYEZU26khhWtR5JhMobG+qykqbdZIDYoh+TuBg6vckIoAGOT+
QegtetlffzmOa0bRyKH20EeSmpi9DgmABFHME2PAsrbk8Ca4x3mDc9Hly9qcZG/E/QqdkCYJd/V6
VmIrXtKia6zbacdSnokwBeVZxCZjUY3eOqZo2fYFqyMaCDpsIMeuVll0ahpreVoyf8zPmO2R0rlj
+7xjB+0ar07aagp+dB/dlMtHTWU9rO3n7vf6SuJyZXyeP3otUdCN/eSA6wif1Yi0kIpOjjfZRyNm
g/D3aGmHnsw6XNRr/Ht9ZvnRpYmlbi/WLMOPmk3x0bk5/F7AubQZA+D2ezUnz2y8SZL1wKMycXS/
9wtCtCqm9SkTlHwzUPU0fcIIQne2GSOd1MIJxnHZt5E7uP03TAsfjaF+Q6TmRBRs+xx9dIq2H/2i
TbG0NbFssfOGuz6nGGNvI6WQikxxuZeUupBF4VN8dJf2Hz2mHyfP/zuD/4ePxf+fn8GT35of+Pv/
xODd/8YfK3zCqBHMt4hTbkjCZG8P/P0IHv2DOAymffghnhtxlub0+19HcI/IDCYjNiA25224WP99
BCcyw5eH8ItDdfjHAf1/dQTngP3rAXxf4AfEUrAYkGwFK/7nAzhXuZN5fZ3O9tRe7ACBaxT5+cgD
aPvd4vFPYb/ib1+JF+LdcIky/MUqACetwshVM1FE3KqLgYMa1zb+5Ca0vwnMPPL3INY/fUGkjf/x
o7FfEiKk7QFY2v77v2gLBmm38OMqLQpZnhU7KJ1UGkfUFu3NTmMJlUDM+9oR+J/1+ZcL4G+CKH+O
iFC5ztsqaMqmNTJGeNk9IL++drbQb18Iph8b72vK3KO2s++MGoNzJ/P637y1f/dqJJO5gMBhBaSo
//xqwPF06/dd2juYeV/ptmMDDXWKhz96+DD/m0DK372vUcRlGdP3Hvj2XzQb2mmLpaNxDOpec/Zd
Y6Vahm++rILLDJQN2aDKe5Auv/zr93S/QP5yqcKpDP0gEMLB17LHZH75PGcRyJ6sYArELk8MiMtA
cu6uhPcO02RMtr0c+F+/4t/8pDzZbD7KOAj4PP/yvhIVHlWk6OkiwoA04YTxBRUC/S1miTGtA+nc
ONBRUpaj07+pr/9r6IefjhoSHjfg8fiVRchfrqDQCzp/pQ5n1uxgqFZQpgKGQOUZ3k3f+76EbnZb
dFYWX6CqB8PJYR8ENXmyn62V+ptkwRG9y+Zie9ows9tp60TeD0eb+SWoCJ8mZB6wpmqeTwQXwKHc
eOOYsyZzpvbbolg3HSgv8h+sWCjiG+7oNC/0B2AKiNplLA5oD5CRg2jAYipWWh/TbWq3ex8J4akg
xbqmUVS1jxOXBSVRhEuyY533TFzsplhHVTU+PLsMMQnUPhCH4wpL302ROJi8LBTPMaGWouuuoxyG
Q3Va1aYxOWj8pCUNGLEkJNORjJ4hfvicgQuvIZAGxp5JFWCoYLqdFxS7Wq1vaDilOJdOKZ+gVIzi
cY774LTgsWzTHm3dT4vdAlAPbQzz1sN4d5yyPZxcbOWsLnq31nyTQUN9jjDpVCcUGPOVsrcStdHn
to4BtPe+dPNYdacis+oAlYhSv1wIbjQKtpybsvpyXphA/fYcj+A5OTCDZz1VUc3mY3TngCvazvVd
sK0ubQZjROmkEfpHMc56ox4srr57nYNxF5pOZY7QEMQVy9Q5u6g6f/Y/ezRTUF+55rK9JCCB29DQ
NrB9qbqSQW/Z5sB5i71ixKmguzFs7uhVY05QC03iHdzRsS0+w02FknXgecEucGXZ2T+aRtrW9YZS
GqwEDcaKM7GcCe6+WR84DV3saI25o/wMz2s7DXK5a1dOUfcSfomivbDzq1OhmzJI6zLCMep0q1i4
F36AQjZY2BLjJknqKyI2m39bgGYxHCwiKjQOKFlW6LMdr5r8xgHVYb1RPQ8O5mCjK+LZL34Ho0Sb
E2xf3Lyst5soJPp0swzeuKAK7YAVjmzDQiQJvzD6hRJ6RncA9+2LOwfISf5uT+xCPvnsy/4/e2ey
HLeSbdlfKcvxwzW0DsfgTQLRsG9EUiQ1gVEd+sYdPb6+FuLeeiWGsiRTjXOUZslLOSMA787Ze21n
LwuUxgQxKmyXW69MpvFlWcOgNtzRtdrannajV+aXpuTRI7De0nSiW1J2tf+9L1xENEBA84BqxDIy
HQkhjEOTHDx03GIcHktfITPnrN+qjZPGHfdz4c4vyRCMj/gSUBG0TRmN6LAWGsopGeUP9JvHF9xU
CrEQO3Vo0dKx6FANDVF8RR5dF74Wrw4s3ANXT/TC0NDWY5+R0dSCouPemE3bw3gjYQv96KKNjlJp
LZKrWJLRgmhpth4SYS1PHDbnL4Y1WW+BzotXh1Xki7ID0NCKv4l7bGYWdzFmrM8aEfzXfI7gsdiR
BxOh0LQnp7U/iTJkxsQAftu458bDRb/2PedL7PuYUQjKI9SvTxq1MZOA73PJsvEjp2TWHWm3HF8j
SFLfEd14uF0JQX5DG0+oTewZdRu6Ay3rTyp16DqH/t9Kh8GtslcLsg//4qqFmCcnbjbqKJGg8Jdu
cTEgnMCb6r0ugaqTUB2lFaWXRUa4rIqL5ii+EEchRnIUZYxpU2IvW6Ua41G2MShQ3LC0KASvDpyO
1rUbLSbkolXyIe2cBxccpSDzqgoZgwqBCL7l9NGgNiW3kYuKCEHD4L00MueAHyQ++QL6KDhpV+0J
YjJkKMlRkqJct/yEvKkNMMev0i6XAjuYZj8xup2HPh2pS1uV9WWUzaq8ltySVk8treyNtuL5OmrL
IzAEuUx7VM7A3k3O5VFPk0qRjsQgBUmdb/k9JDmpXc3zXaN7nZ6T4dvoi6nsqTEsLvmCF9gTLXFo
7TEQMD1kHW3roUE0hEEKAZGNvuMarVsUPQao+ZY9lxXEChiBnOGhPIqUqqNgSWMi4r0bCZreuugz
MAioVeCUJnT9dwBVJOXN1iRP5FvQDHHwFCPaia8SE+7IfiHMAQ+xX3v9ZXdUYdkUdZKvFrdafYWI
C+UWzWt3PreUauAPOfOo7vKma9xL1lwUYUlQN5J9ul9Bf7nRNl9gbOdXBuuasYs4D46r69o0q8vZ
bUr3ms+1LC9tTy4LtoYontlOoB93H/Is6u3bgUZou5OUQkkupLMyXIrWNueL5KixU0aQ9i0dWUfF
n0VlE17KQoApbdMiPxzPCcFy6m0/YFXaNinFmlqSHnjWsPRx1R7spxjP63cU48mHcZUddtRp0Oyt
YkRwb+2ZJUsUisQdolbMoC74oXVUMRZHReMAYhi/pmCofX5UPXJP1Zf1UQtpHXWR7VEjOUQKOl13
1E5aqet/GY6KSphO7cE66iynVXLZjoX7MT3qMI1RI7Y8qjP1KtQkvgEGBzA1KgpubMXlWWxKiGjj
KvEUxRwNaJ2O2s8xi6YX56gItUAuXjpHnWhrQlY9X2OD2tt5KZYLdn94Lfi6Vo2pOMpNexAf12Dz
LevBmRL5scV9TEREs+pUAdLT2YIvOKD4P2pZRy8d64fhqHFdXDvwt3E6kS6haJ+UFwMgjPIaWh5d
iV55XfmckkeFb6j2ifbN6UOkG6uJpA7HKfC/xqvgluTG4M3rhHETj1bFk+yEBeUHkS50TPS6axWJ
Hr92KpCvHjyJfRfX6Huno9aXLqLUWAIN9Ew1G9MSOkdt8NorQyfMKk87nOmDc7GYEb1qQ1LRbYWC
ho3bIP4EIWG+TrmNFZth4PCzcVZpst0I+7otCMfigJegXe7qHB0zAr7lq7uU7VWdY2y5VhVAO4Su
iW/s0RRSqDTKWOrnEaessW/T1hGfJ7l6v0FWRsVZBCrUOOASWwLCpdC7XLQyn/KLyZAsnBwwVLSn
jNvGewNwH/U/CH3epSLMsn7EHCT7Kw28OLmk98cys3FhJTq7so+hw2UJRwkkcjETA1ktV6ONPUIB
oquWui8u0r4I/U2X0YHBmUU8uelX7Y66Z5RwUGvjC9cHPxx2MNU++ziuqLv79syBNJivl3mQeqcj
tiJOOmUe7K1xJiyAiCWWYeJbUgujcu/Mxrbpol58HVHpIFQjEgr+ie9DHfmeOfWgyQSYmJOk1KbZ
cxnAFqfyzNcnvwSpyIpdkYnuI1k79WfwD7RWYkTgGvAdcjYkt7b5VsfmvFxgWvPTbZYk9vdhKtKb
brSm11ZVQONohTjjB9A1aONsIyCrAXMk96du7Lz9BAPxsPhSGGd+1iY3FfayT3CzqmfP8rWPZMnp
xbZPB3ZtOcTpp3mYbNSqbpHgRjcxXNLQkN/FUhf3AYqVfA+wVL8qnOxuCB6Y6hh1V7e8WuxsvqWa
yAGQ9TcmdZBQtHybY3B+bVuQLoh5BjXv0n5GaD1o7DUbjsauwSGitd+WNFueC7LVqxDSJ0lsCjE3
UW/K5hmapIwmSrW0QnMl33pIBBhyFfmfPHrzDD98Vu8Aoi93aVnBxYxabZ4tZk0xIA1i3JJtZBmf
k9FT50ND4Eg40S1GRM39HvzTTJm8b/vgzh1tD/ekUyLHMg7s5cm502L13gImdYgqoLnvbKxUl09L
lY5qR4fF8HeQOmyiYoUi2Q9/WnmH+QUvGZ5054WW1/jczKp6douIhAQEWtWeg2gMkT7Tr7PfBxnR
plZ+5eFgeBTEnFP0dUdvDjNofCi1msBmNx2N+BPLldPsAmdIXsbIQrWLXt+/ALSBf7W1I/FsZX17
347L8tjFOcVT38e8CaCPNiWC6Nm+pErtJftGWx0S8yxxHkHqUIFuwOtWl1kykREjVERPAsB8H2yU
LV33ELGR3xdNlNah67Izlmg77LB37C6gC1CQhepydHrsxp5rQMCB+sZcsxD3FiKvKqycorsiS6NC
BRVloBCOd+n/FAf/ZQnqBv/v6uB1vbyVn1PVf/sRjnP8pX80OuZfhJJyz2fKOOvF/38KhI75F8hS
RNgCwB0HiYCf/FMgNCwTvrQJ6oT4Lvg3rsMf8Y9IB8jTXxIuDuXqwHElyhrv/79EyD/j8Pp5HvrD
FcSzsnbe1V1MP/PAExDPOJkW1nyj9q5KErfvwXXhOPjhq/k3dbP3RcK/x7J8Si2UNl1J5eP9WLT0
gwHiGAsc4XRDGGk5WABHHMS5dTRcOhID+W+GPGHGrB9PUjSzOIIB3LbX7/HHshJQmzJDk7nmKY7d
dmCb2EFhTs//+INJD4ChR2GQoo51Urwq8GCoyCPNJ4mJrDz3QRaGAp5Nv08oM7FxEaRVhb8e831Z
8PhlouwyEc4y0QHKnoyZAMTyibca0ULD6IvduYzCIsHzD+Sgjw+/HuzfPDkGg4sjqD868rS8m0X0
d+xcjpuhrRpOSIH31aWNcaaMoSHvhBjS3zy398U5aTnAoSgHQjFYy2T87+lzozXKsQfJ5ciRo50/
UwZtLvve+9hmXnBFDOllQjDUrz/l6cuyDoptjhFdxvROa59JF5GhgHYGFTFSWLMUE5jkuvjNy/Lz
KCvbihsFmAEm/krF+vGVHFRT4usFl4fKf7hJ/Sa9Zkf9/OuPcvp2OJ7EQcj5AV6Sj4vv5L0nfkwu
zSqwaDxLPwVjTnsaP/x5a/Xl2R8PRQWeCU04JEq/089D3HiWZOyUgFbphoVFWY/eJuWW9uKMOMt+
84zWNeL/1onXFwO1BuuVSdHfZRE5+fbGlICYuiWw3KDhcIZjIXpOmqF/1iqLr3H/oyAW2WT+ZrKd
vv/HUQNs39gthaBl8/6ZoZrl7ikTeq2W6FaM/nSZyaC6cpqGVLS5Mr3fvP//5iUhWcf2eHxEhrre
+vMfyuFTJnEvlVTLUmAZuyB1wAL68/Sbaf3vR/HWbEbyWX6a1qnn4louEVM4doMjjcz67RQ40Z9/
eWAGsVk60nPY6+z3nyUqFuJXYQBsADmrQ517xk2kUv/CTn31nQAa9ZtWws9rB/QuO2D9WD+YJU++
u5krS1k3EPEpp5zxLZM/SHVoU3c9UBnrNpO623bauvjjaRBQm3c8d4XcMu/ef0p6AHapCYDcyG72
d7r36n1Nnf0sMvCY/Xqonx7bukbBQuM2QrfNPO0/KdEYPQB5WJ/Saa/HJc4OFfLvP30FJek5FLgl
FmX+oVPc2mJQmnWtEjjmnFKDMUpj4orVWQ9/+GHWVcp01recHRqv8/vvDWIDvfYudzazoFEuUC2x
Q1Oe/8NRcFJDveDAxQZNz/BkAge2pE7r8pIHqG239oDxtMUasP31KD+tusxYoljNVYhm48M8GWXG
xz1IPC7Uk6RxofNluZM+AI+M2NH9r4f66R04DhUQ2MqByratE2ycOcXpTOXERW2SYNyby950z+cm
9e3fLLjrgvpuwV0b2x7MV9ZaSLin6UYa20CN4AIYSSMiizV97vyzFJkCiER/HmkyYVYh4UP51AAN
ulooumkGT3/8ebFGMrPoMJNc65ymAjFfAZWm0I4yxMTxBeXpwDzYTtnUv/m8Pz9DSB8o5wXjeYxz
Mo+NiH4ECh5q3VNd7bnhIs3tl/4sRuzz+KfPUDCA661iu7UZeHIeFlT0FX4Kid11aW59w63O6hwb
yB+P4uIDIEFo5WwGRz7mD1vJTPID6N6ZcE0JPLXOHe77/Zj85msLjmKCH18UYr582Ix8IpPNxD/N
iPLSLFsGH4ctLsBu2iFqK9udOSbqqy+7SL8aqN3dfEOTxO+3XdpEwC+Ujtz4ELd5Uj0ITetqD7lJ
sXwaxmrst1eakR3Rp7pK83L56iMDooSYzbn+FkVFnYUu8qByM6etqR9ovAz+PmI31rslQwzEFT62
cn1hYinFDdomDhXti5Y4tw7PIznvnr8Z6yR3gxsW6XiW55TmgvR+vYIP+xFWjsDWZNtquPemiDJx
xo/dHby33rr3SajFXttkPeXjJg+CUGWomg8AdXVy2WdtA+yjNsF5DbgNqJO3zW3kIlt+TfQ4F9dm
W/rLxkVl4CF+F0B9zbnu6EGngVXdLYFXz+cTpLr83ojclBZwC1/4ivM2CSOQyfrJg3GSNYicCFBB
pARCPWJPzb3a33WTnXof6lW8tU/aDrAnKb+Ge5+XHn6z3I7UPYl1FmbmdGFN9BqqFejwOVxBm5a0
T3uPwJEXm+K4eVETnOc82cJMaNY0OC2KN2pSItk1kvwRVO5Ogh3M9PqSHGepujPtDj72XPq7Ph25
ccUqgC8NoUnaMJcmK30yE+yg5zJoDHvrUsAibw9hYHrnz4l4koldzGf4oQqq6dp3vuM9JL+AWIEl
iDcFEjKe2jCj7GvTEoIgBj+U1X0OvLD0k9Ja1V1FxTmUf/0+QZebsncJxOYO4ZVLmGDmBnnZl0V3
kyemCC4qesB3PWo28Ti7sp3PKZNVOKEMt0R9u9NDTLeNomURd/0WqVlifJaUr10nXBxzam/wqZQa
YjSpgrvGyAb9NQWzfa6dWUYh8htIBMAkuJi5rNVIOu0UYBy+DlzVD02HO/PzjKIYyk6FC5n4W89p
OofkalgB9CDhH8CMp+emYjJmYoyWow/IMjaHr5j4ze6KmO2i/dZjyYUBGeRdsMR7d3asG/BuVXLR
kjML1l0LS53xR7RfclNW5FUEfnonS1OhLhX4EYKarsBlPAY+LUEO2GV9h5Tb6jC0tY4zfFmyKOOp
9toIjPNgQu/52RxLuzrQdim6rR0oEIlG7hHSWtUZoXcBuSTeRptLLENNFNN0rkku88MlQSV6PxWO
Tz2+C4bgeuroERySuKy/SibVcEAqW5lfytZJ3JCmfHW5av/nqwJHZUEEdzPIc3B+lrmbmTzjFtzY
QB3WieNLQmS64oMsakF0S5nZ9i4Bv2fvLFroBBonRKVgM4xguFlRPjRkcggX85xDJf+QZFEJQcAV
7GBT3/A1GHMA8VzUEYLGfLQ+IrYzhwOdOuXu3NbgtW999Ec76U5DfdbZKcbUzqFFG9IPUlEosyEm
B6f1828LVWMOwElBkRBAAgQlrx+r8RVFvmrPE248wVmKfce5bFpQRnc95VLxDEq+Tz+MILGacyEL
uRxskl9iXqG4gIVWdcEznY702mxQnO7AuNffTKtv42uasDNTsyMufJdHTd3sxtiVxYPSsuDqZOI/
5AH145sLHRV3TV4nj/WYFQGePj8gmoTpf5NP1ajD3pLpfObHNWQUq3Vt6COCC//ZmINP3VYgznFd
MhuBNBjw9mgFlvdtryszzKfCuMnnXD2w8PtIMBwJdNIh1xPrNnV0RKFlkz82uWqs0KZhrclcj7x2
vyAuaW7niCBcnl8nWtoZ2kNQ6RhS7jABNVg/qkmTXGA1Sof1lOnoBYI1FNupVol1BXXOwN8xBvAi
WC+wK1tehuXdJzD1FdMZlqeqX4JXUbBxhjZcLfFdKZw6a2O36i6xNOlhE6GFsrFPy9K4EspMNThF
Yk+QZq9Npng0+wASuwUEw+wqvK+u3Xfz3hwGawGH15HK0rSOYaEexmtPER9H1kXCbLH22sjMNpTE
rHUXaohxtE+i8cqdnFsnO1emSdM3LorMfsKrpRGxYWINLky28hlaCdYqRMts+IApZhjuCJhsscvt
xv/MsqbMa1H7RM6T6qZCJkuDnj2FBhImfu36n4asGAIodKWZX8x9jJeXJ1lT7yCtd9o0sKl63pa+
RnEG3heULGKYZQdhPX4hoYFS2ozS1Awja0AAs8DXK0JjHIkgikH9IIVHNrygCBb6GyG5kd65KZHY
IS+U4IxPhwTnUKtx5s8Jgop6zL1437EHfEpnPT5kNCvJXTSA74RFoY3bxogIprabjOJ5Ufhxs7Wz
Icguitw2gO6Ab5xYu4C17v2ETv52QMe9Bk8Q6GGXNgDuLrBgxbV9OX+WjWqHEHjaKHc5EBjWdhFL
cpBMqwX/0ABD2NlmAUXNLJvepXlOnA0d8bYKe7RZdsiiiy+vjQbxLLsqqc5pcxg9rUr43pibx0iE
Ppqce6p+M8KptoEuBKi2kfuaFtNlR0NahkK07kd8RRUu8NbiYtrGhZkBru9nMyxpFy5bv6m7+2Sh
Y8rfk8CQ8BBapRvlC6CPQBuDOfTB0dKkG3NunCatyRebrY8pXy0IYAalfXyAnnK+JlgD2QBHh7JW
O1RtTr6VhRUbQARBAHphM9hqtFxFmC559TZrFwNGgxzpEfI4woS6sNWFNnWWhBZkgWInqszf+fHQ
+jc4cRa5p7YwSQ5IhQopksRRsOk9m2jQRvnIqYCRRuouhpsa384J+W8EhsgS8btGvzNeKjzTzg5x
HxBWOOJ1cp3nxYRmjWjr6cFeysELa+l62Y2bYV8/5G6XTbSUVjEOMndhXUaknueXDWeJ7hGIlI3f
J17zjS4IokBnQMRwC5l6U3vRZC770kBKcE50Rt2BD3Dm1PuiQckQxFXayo/JVWIjxTblUwXKw8Zw
3OYTxxYg73pp0fUQWYB+yjXK/ixlQyQATsTCO0sJUMvAcZYRMYhcDrFPVj0hQ6KuhinEyb28KGOO
+wtd4DpiMA3nYqz9+R4XjQq2aR9gYISYhGJWR6KfodPGkIcp/EA95NDlDKBiM5uvX/EV7Hgy3kXX
Iuo79G5X3JtGTZ6h0N7yTAo3FtQsBlm5RcnkftDlOFxABHFgp7JCXcWRs9qWZsRS+MFp2G+iGsPt
bsTMOLz0se28zNxted3soLf2JvJTfwP9Ou/2Qzp3MeS+AEGd75JioWLxlVq/gGyLNR6Zpumou8SF
w0fxRTcNCyBb48boK+PG1GAuVnFLxJ9Xz5TIB2oK8a610uyF1GRWEAMi9rzpHQ6JgEhS8iNLmmlv
mk0ddraCLL8ZbDq/IRmN47PKpAuEeLRHaJ1WIx4Rz5EujJqAVj92og6nTl2m5HzjNRt2sy31cDaX
Fu28AgDfo4fKhfboYHjQFzDY3wkzFiZJPsWEGTFNshfbBh0dSm+YoJzjUz4TVRPNjE5zZqP6SX5A
92yUkFXBIGzR+JUwHhM1wF5fPZPx3DANM5W1ettnvb+acPzuI0KR5Euda0qmCx5uE9aqN36vYBU/
izQTZyTLcJZCHcRtibsA4qjYwK8w+5q56mkUoOw33YQAL6MIisnJb+Bzcx16G43Ov1wqdyp3dpwV
GE6xXN1hwiubpyDVChpb4re8SvR+/a0KXGuPmdg09hqhpNiDVSwriNzeiE0T5DxGGxsn1zafs+W+
rzL4rrQ63SswQnF8kWSV8aRE7JtPjbRROWidD7eLcp27CU2aE+LWMD7gV0sMIGiDgN3a91ckC7gw
6LFdS1a1pv7sEj1xh1ELTels5gWXYVuoJXR7+Ao8/qpw1u0gig6222NrzQQXjXtqHuO3WFXVdwJs
PG9bGi27J5JCW4Pxmaq3ibCntW/u6gkRSTTMuLHy2MPYsvHnavFY43TFMs3rU2ftJRExU/BqzEup
7xFFxgt/YpL38x7lkZk/EfxUrdmk9hzTFw8cbXe3SWUUzEqjMVvUyhyA+IlvRv7HEgjM04hur9sV
ReUN+x5EY7tFBOC9xG02PLpcBSF9cQuFkbFUteRVyuYuRFYryQ8yrOFyWji0h0Svcg1htqa8dGYv
knlCHNol37QyWncNMVzeJtX2XyGEJAO8TnYd3lMDZ29jICbixhPDkGDJgMcloiTZl4TddmGEgA/B
rm45AS+l7XxE6WN+HDJWbxbbAg9v4Bf9WVZVTr5TxWTeVK5TlDwH8EkAK4jzifuoDg6+TPKXxgPn
icoBxWveEKYTCnsJXgiyMJo7OxcjEZ+Ig7zmM8KnYXosSppkn/huZyLxjBElQoJ2EeXp1IunpNFB
jgiNJihcKh9lbuSUw7CPXaD8l6Xfe4/YKXokyxwFURQOVBOCe4NyRnZZ+UQzb4Wfg7axh9Y8UJBV
X6zZc1nb8L3TiO96VCSuhY5lR7GJAzkhVfEKsGi4KQzEQ515iJbEhmBUTUaqNS2PC94rxL5Bi9YR
Yc8Lvl5xTQaBlYcq7dgq0lEMH0mrMgGna1ORwMrb76LQxbC4kX1j15vAp4a2oTzcAOPRWVwcVNv4
+UYUQ/WlDIaFlY8uLcgtkGBW2ENMBZ0PoHU340DGd4Y719qsPuA3A0pxejV6NUGV2Ywe9kD7M4o2
HDX6D7BgUQdgwJ1ukEGVa6QicjU2eTV9WDrUDYelGnK8m4NhpAfKfg4ftUc7yGs4ijPfH5F7DgOF
5w0BT5a6qVP8v2EqC+FfDaUVv1R6FQmmollZ2LBYHw3QDQjYBw67G9IS1rMbrvrLtOwnPK+LkX3k
yDevhkr20BCoHJNfjT6qTZJtyWHxwN2ZkBUxnIZD7+ovPi4ykn+cAF905ls5Ka3s1ZB/ZcFyWE9B
DIw3LoOV856t4Kc+LT4hAQYf2c7ukZW+FE+GkstthLX2mwY4wCyfUt1djM0wfOW9jJ2dI7hqfl8I
X1AHk7OxcREhi7M2PUbBVYBDyCY0176rDjh/2DmVJXtnz63XND+VpYvPsyJPQO00SZGfJ5Wy7vRl
Yt0VIJTq8xws4KvjCs2haUi1JOkQ2qoRQciXk10+wClwmV+qn7PD2HAk6dHxytneEj5hW9t64ab6
hcJBVn4yM0HQaayxlxxIA6NMtVHovrvHnGMcKulmtIXxUuC1SR5oKvputolAuzJPEw9O94cCSnNA
jsFEwwUBdwphKhLj93HC1B0S+JmzTsPP22tAVWS++CK9yhcZffPUUH7ncNu/NphY7echavpipYll
wx4bB8p+S9Q2MKu2yeqHhEwIdbCJmk4eRUezmiqAyp6JGvlQ5TOaO2/osLsDmbwEKc5hNzMwOsP7
2UaNZ5/xPX9qS+tKVfq2qt3v3HfzbdL4X6vCnl6zQLa7UsbBQaBZbdcjp9FYB4SSHYaG0Xa/xMhD
k8v/aphKUV4h+km0gUlyaFPjDim+0+7IR4MOJLAoZ2FmtN0rZQnoisDCPf7udvRu/0vWU6Q11z8u
6FVMjjWS6IFGUdbfgt+zHriZWSkzOuF4Oo+yvWuCelqTQvr86dcV29MStIS1SkfEwiKy5huuWNgf
m3+AwT3eTGFwAcmQSVCiDCckQtvWNKY/LA5zMaTvQg9ppcQAjj1pI3gTHM+lGUGFGWl+HbMNbl1s
+3/Y8mYUWiImLW/aIohjTvoirUAHjKDVgHfg6wsuQdUVwhbnN6McZRbvKtBYeaDeYPCmcu/a1klv
uI077dpda2CmNopor3N2nU2EinzNzsnnGxzg8mb0Te4UeayMJySx8XcEaBx9/vwBWiudFw+6i5jg
5A8ZvMi1DIMHyEG5D8fOD0LDhKtdKeOfdsV/lFf/sgSSll8or97QrH/59l52xW/8LbsSzl+eaTKR
CBLD/0hf4v/4Mj3xlyc92zYdR2BUNAXt6B9kV9j5fIBK6EDoFq6SrP+RXZl/ebZHrgb3Y1o2LE5/
Irs69ud+eFftVdlC+9biyrW2Jb2TV4T+RAE8wSdwOfetC8460xOQXEo9gGXKcEHGt+e+KSDad5w8
u3rJ3kZz9KlSJfNv5s1Jv3z9U+iqrZ/KclgNTs1oVTC3nJxSdOWgfs48W1CAIFPjzG+ot4R4/rt7
0MfRFzVx3frhkf1eEUa/nA4YHcz1QfjQCJ33K52AVIZrYOGiayQfZWcR+1FN37JJ7nWsnN8MdtIy
XQcjYYsHh7cR/11wMljDjdeDAQn2wnBJjEn6N6cx8j+TVPwzCG15DhC8Y/JkEHAu8PvhTWwBWlrn
Rk0Gy0Jb9eHX39v6dvz49lAuFTTZENLxUTizn7w9DcYxlO59R6GrvvcMSPFTrB6h1XyLreU1X5pz
OZR3Bc2EX4/rMjlOB6YP7AAVY3MSpPe9f2A1IWUGapgeg2TN0bJXKXHS+SjVM/kXbrcntQbxTVqb
b060LNckKASPiRvR3idKNCq5BpfZlpQMcNqOGuXTPBsB8QJlMD2nDpyKjWsbBIEYJWBg4AkAHrkd
L10o2wltK86kR1AocPH7YeE4mYs8OlfVvNyQBg6tye6XAiOS3XLohgpJosPQxzI4D1pNr83RLpFR
QZkaH6vM+aj5ysBX6J6QAqvrfQsgr4fL1KHeF6BGQFP/py8gD9pa9yho6jaixJPNtvaa2siHuF8x
C/m1AYp5p1M6zb9+Rutm+v7dQKfkoXVE90j04emc6tKJo1RnddvR7BS5MNoGFhRRhYLYtB8Wrqm/
Hm89jZyMhyqQ+IzVhe1za3j/SggD716foKlBRcKT6ysskwJUEEHAJt4MUFpYG+Wff0iBFoHVG+nq
KoV4PyikF7ZdAbHCz/u7Vjf5WUejczM6wV01Q7P89Uf8aeVYtxHOYTjoWbE5vb4fbeHl4EYg+y0I
IbKHNAlbfUAB5tejWOva8O6bRDpCBCAJYiwjLIfrz3/o1HdWY8NfcQOIXHn1CR2cTYNF0lteM9Hk
oxyaK0AgIt5CfaOnPCv65cCiNYkziF8eBUbQW3wfUv798f9zxuCMYf/wjH7Kb7hezxjdW/UewHj8
pb+PGeSYAnKA5ADmkFeDrYw5/Tf/wbD8vxB9ryfrwEVMGqwT45+Dhu3/hRwuQFPFkRtp3EqN+Oec
QSYE+wb/N0IlFNnrCvsHDMb3L663Kj4YhPwGlHCCN/fkxbVFF9RDn4LDHoFTQSLecC//nTjy/XXl
n0F8ihh42k2O8ieKGbcs/Rg90qdR5slZNeNH4N5lXJjNKH4zQ/7txwlWWR+rqHROJSaxh1UwmINX
ay5y+NgQID/QKsbs+MNDvvt7xv0vsP93BLB37X//6+dhAFYi+aRuzcXFPL0ULSQgZ0J5Lw53YNRo
INke6zkZfqeLfH/uWr83hgl8SJyWR8aEdfpwUplKqZyXJaFsnHmR8xyDO0LPTQmAoimbKZj0s7ya
y9/wB/7dwCgUUSlCAmUjXx/oD+tMzgvYa9d8ccoMRD0WlhSqLJWjJV8Bvnlpbxu4zTezkarbX3+z
788tf39kiExohZEn/5woUqek3mviAkDOd9kTPKkxCkfRAs+ByWTgIMJ8Z28hDvjFvvbszt8Rajn+
zhTw8wtrW8ebKAf8dZ883bHmtIH2b7/0Gak5nEEfVUNGfJ5TZPv1x/15IEr37Iwm3SJUjqey4dEA
DugnzovRERgR9QQJDfmMO2mC8fnrkTg1v9s8+GrBJuM0kR43F8Hh82RHRGFhjDDTb5bZiYtwdtOk
25KPyzyRdVM+pHrMsSASn0a/ex6iCz+IwbCZopS0EWexOPT1h9XC1I3JtK3qKPsc+RHERXYc560c
O/LkY6vTVQj+rYLivABf3A3MEdI558WWG1un0uOiGxfi0lGV6W9kBIyBcNWSntcYtdYX5NXutMuG
BQC+G2WgLSEH0lYw3BgZQaUc3zgYwnHay8ixlmvpLf1VuizzRJ8il+l+VH3zhsDScQk5CKLqXnJx
eCaccPGRF0xmfWZnMS1VF3ZEsMktZ7htlOhhwutRQkslEYFmKLWHBzFU5RTalNObXTOTkB6W44K3
HzZf/ZWjTubt6MoWA2ld5GfOAyIMykdQ9mAYloZ/1pDYed5ETWKGiyFqOJNoeKibLnV6Fsexi0ap
j6jXD940D4+QIReHzgx8PsQW6fApMarkqybdac1ghdNvbrABiujN0tKMP/dCRB+WwTO6m6Enlhf0
hZaCYqKYkMNQ2TayRF2ozgbyCNsACxl5Fewzxn3di5ZESiuaCKrlNuVrteR3kZfmeswo4BdFUPh4
SdHxQjBEvU6PzV1jCw0kcJ6h9WvT1Gnm3NuL28jyzBy9sv2QmRpZCTSBguizh7EOaFUcAq1wendO
n3fpZWnpXJl7y80I8Yg38G8bTw4bx4ghWGzK2YdD9lgWnLgTEjE5j1rmPvYpSQPdt8AC6q1h5UR7
uFthxz63CXiwawfe9XvM+YWqYzfCMygILtz0XNO7R/h5Sz5tHLPU3xft9Ct73RQqCIeJOOHoanDi
qp/vPMJLBFoUp4HsfRAZHm2SQEgVqqonRB5ZrbZeBF/Z29SqWUM2HIZKNyX5L+o8IDc4px6vzPIm
CczcvBzIjTQPrZPq7+Nco5qjzSmvg0TEzXltlfLZQS7WhB18xm9ZUdvxd5q3vXvTzgVpRhq+jH9r
x4Nx2wGjiA4Tq17ycUbypkLwPqR/+XoqF1LHvOGebcGLbydYk8vGolH+OtVd5mPZxFk0bjoXAR+R
ieNUPye21fSHZBHSuepo9IizdAz0gAJgvbJnVWxll1aVqBeR2yaN8wVj6s4CDW6EkM8q+2CMk998
jpOc7C+yQCcgmpRB+E/dyZwQWHBpiXE7om3bdwGO56d57Abn0VqGKLpNu94qiFp1TO8FaabnPM5k
UyRfg7JT4kubKmcAUknwsdVuaN7Z9TOREcSgbyame3CdmYrmIwy0LOiukSOVdPwGsxsj+mKtHrKn
fIHmBEFQJz4gDeJRaazUNT061hpk8ldGGy88yyR2wwo8493/Zu88liNnsiz9Km29RxrgcKjFbAJA
BINkBHVSbGAUScChtXqjeY55sfnAv7qn/zGrRe2rzKoWKSozQ8D9nnvOd+ghz8uQpO0AH3Ea87vO
sjP0agWWgkIIeM6onaPUaTzr7K2jphbXU05c26+NNr8zoATeDm1K/hpsTewFfV4rZFErAuqMDcP4
HhpeUDxJtCT7ZUcHAS4/B7Q/ci50OtbtyYlqT0j1iwFH/lCrjhNWFXORHcRMn25s5vPvbm7we8zl
NnLS3wJWIy9sjqEuVi6lRZSGPkYQW58qaJEgSOMCD6JXre20HzFg2XuoLBTKClLgJbWTbXKKK0e9
dsvETruFuXdrwGY1fY+RU+HnirSJRneIxBB+rOKGMYNHu4H/4XdJqcWbC+qzZiGrRa+6SKvPIdfH
x9liOcq+T6S0MGN68hNi5W82KIVT3Vh5Fhg9nQ27gSZouJC6u7xWvH3w562UrVVidgSDHaPy3iyP
uHNQyra8WhfkA+LmU/fcQRp6XUAXfCRiIhUo2rL56OFnzj4ci+pYz4CVwUmKDTtjrAVrFakPexfn
5BikoDI+LKew7ggz50+GNpjvKREFXAXuQk/n2DfqgfVR95bMhnwadG365AmVpiEgAA90IsFtQPwA
ZbB5gGLdT4vO1pe6VOd7pr4MRAZ/DE7AZjKjoNbbjWGZeyWGgX7Q71chS6r1MGepXc1dEc3Dolcb
6zsJ5z3/aDq2ihU35iHny8Hq2OmJB9IrAssEAMciAySIBpdDDFRHX7vpauUuutyyrRTfg8r6604b
p4ecd2AKbA5WHKDZIPITX53oXKWraAJbuhQ8lN46s2FFQSwC122TYbdySnr00LjzJ8sWJ4OtQkx+
N9Pr+rmkDr4jkvYscGg+51nIgqBP/XaxqnPeRazx9HWqP9rJQkdPjJH3pW+X4t12W6iFlc01Y29S
Njru8MuQ4sf0kNVbo/cUHfjVLSBZl9KyMCuq4TrJrBFqrKJnZE+vcPbCV6Y0DlNUAokToEwwiOb9
lPmOqK17HB/zuv+5F/17dP3PTdf55+r4/f/53/XwkW/B5P/4Gv4D4nVc/U+pfPvdf42whvsL3ZWH
Of/hf4kA/9cEaxi/APmRhUDFJM0C7eq/B1jzF1oPYgX2FHzl7HQYof5LKLd+6WSdjG0e5HaNnvGv
DLCsuf92r3W3EPSG+HPJuJDJwCjw92FFaODisDbvbXuhmi6ulvjkCZpprmdw3eX12FL/Q8Cro493
ogR2vpwFkNdE4jbwmSOrxvcGDQc8FV1LShf1MKR8XGng2ZVjZYNqSZcFtD9IqoelwIa7m5e0qUL4
weq3yAeY9DmdP0tYiSkpAjNLom8OIL3d83CXj52j43IfEmc49WaFs2nVTXAvg4tgdnBktYyhnPvN
BeSstGyxvp5/k33ziuMwdsbyzAa/WS6NBbsqfNYKblCjDHkhDErJfO6OtvLrlKsRVTFt9EYVyloH
pCrzmGYQ/AS7dW1pJqMyPh53M0irApCRpU6ettAFj1OC+mYMqito2kHLPgpkojedaz4HD6Clepe2
rvcb5IN6aVoAb3v4K7jiXVxOZLRz47vqe0huOI+qCWd0ZR+neaLvijkuv00qw61CUjGVy/kXCxWu
UquWMJ6MXt+pCrazb60umG4QCi3/JMVTzzYbzd3JPlsfoN9wMStx2u9XDA1VOLX8YwIDKBP08lkN
7kGvh/agSrN/wwzGU9SzS1xakd2ey8EWKmi6lWqweWiZMnK8kIMv9RqShbLz9L312va+sslJoUf0
sIzbnNgApgTHvIZgtA4HfR25M8BnL0VgQDiZfZLNLe5c3Wng2Dds2HeNa6fp/dyOvX2/FhgNLtSo
j91xGTSnPnZD2ihWJCJLQoqggI8vZY4xvfBa4LaiHkvD7+oua3271awWc4WY64NlgyELrbhfmXYs
hYc/o8ypv4ZDohX7xLapxDVsrnkB02vZXHZ4XV+a3NHSD+rZRBfSJKeaYNC8GjKFYTcGjWHZmFzE
nCkpEQuJ555haq3CvG8gYxYmrvTrJaWnF6aE2SAozvlSh03dzu2FVkwVTqcxZUAc61EZsMt7NjOP
VTXZ1j4GNsJAuUChJtI2ac+qaPp5D4rbIn1GD7i6VrVpOPdqwIv0ZOUixbBcc969FirFx5vkY68e
cy2Z0lNWRt3lPDljcaVUL8ZzTI/VdNNSZjsdG8IV7r5egYjxec3M6KUXIFq++Xtr1cGjyJhCBD5A
1r7DPQQpsBJVfWdNI+H6WF+E2ifNMqtwXiZrAP4X9+popC7uuHbruAwgZzWUobWF496APl+pNqTD
wrw0KZPyAu5TunFIvMX6dii5mwKZqTILdYaF3KeUikapVhV5tW9GO8G7xCCRXMxmr6cHz8yTynep
N25PcTTqpE+oWSzOYgZyv48Ym8VXlZbAzwtE//7WMxQ3BqS4MtlbXEo2T+WCObLRc8rfky7X+2OF
8Z2MTbn9rDCrTF2YkqKAk8inLr2Y9LarzsLgyXMx87BICK1wh73I+1JZvuBzFF22yTi6h5Kj2fDT
zmqk7wwGpYSZMgotsIjtcKB3Eh2bkLuSDzKluYjeczlbQTcv7m/pAR7yeff5TaXTuZdMlWMTJG6V
vmZUsn43S2R9L9kMSr7sluqZajD+dIIb/ICWjC1mdT3CCTjgjybKISOqCBul87OjjUWaz1Cf8U7I
ZiswcvN8Tx65vxGYgkZW57VzTsZV/6qlVZFdWbK65fmdJlitJ0f9MbiAEC/gdd3lYmAIsqv2u9eZ
LS86KdvvZdas75TqD4QAukKISxFf4Mua5NWzi+Fb+FbVVV8RbZW8X1bNl5QAzgyPPKpbblSrpaxd
vS60eeklnsnK1hcMkTOej3TGXUnF4UrAXjcH12XzpE9ylysLzlpLfGHYrwCif09AzxrohoqYAw6I
7EDXxqQRa1JzxehcsSekEt58YVecmdpFLCoiibC4sVpTqA62E6Omzn2tnAcskT9kz0Qvxqdiw32q
SWbM/d6w3I8/PFAczrBB4w0TmiSWdbR/2KF05MIRlUYXnUb2Dl/tkMMZxX+LFtEaPfxRqrghwtDP
iH2q+gHF/DBjiC3Aj6HwpaLVBVGSolwAM9UPa2b8izsjWGX4GLnA0fyQabDuLnftD6+m/2HXOD8c
mxJynxMYs2mWV80P6wZToXhs+ONxwf3QcNYBME70w8gpcdspf/hh5+hasT7Whuru3Hy2n2nKQaIy
N+BODIa930UbhgfoNUSehoXeG/kOOD3ZD7OnnhryCM4Py8fesD60qWfXtk5H/J6qkva13wBA0w8L
yNywQM0GCKo3VFCZa4KG8I0fhP5T3A72RhWyK7g6TATwQ8MxiscmxB9cPBk/PCKELNhELZ0LHcUC
IIuYILHfHajs0YEZ0QVLGEA4Dc6scTOShjUtggbVfamw/QaOyRcAxUrfz/gJ70au1o91apXQmmgQ
jSHX10CUUndyb7gE9O2FTvCGQELZcLzVLrX0u1w3IhCcYnDOw1xJ5g9Mb/e9iKqPbHBNKKr27HIw
m2aT+d7YpBjWC2Q+PlcOM35vKONZTmX7mUO4J8LUSnWLrMmGPIYqWvgjDWj3jin1DxEv6ilX1N+x
nmK8JxWo6jGEVSjMA4n86oySwyvbNQmlz6yqul3UWO0bzHnvYx2s/FHElXVlUN70u/LyIaOsMa++
2ODiBSxyxZheV7NJSQL/x83e9vIKOlVryeeG53BDCife3mTbgDlPNEHDICm6IhDbweGnBhk3gsId
E8ZcecrXy9qb0a4wBF9IV2I47W2ZVztH7+cHTeW1oAmIZFygIV7dbitneFdcaP5QLBAvl/kyJq9l
PGEf0xxdkOnhJsVFcFlcFViEk1BIdReEzVhUW2OzJm/7aUYtJDJVUvkIVDbbr+bsosqNMu199NEu
DWfC4WQBOYwuq1rDDTdPNTBJA4J0aDR1JC+i3Etvq7oX0z5v+Mr6+nac0o1k1TTU24THlIXSOqSC
WQ7ItZpxei6pe2inRta+5lTpvCfmwdLHjOLG2Vv41rMAT1R+0mK2Jqh11XQvvdLJw4XWhVuAkUkX
ejTJSERjGHHcQhSGQs7a+EXDNvnd6slMXaWezgyOWspfZ441MFxSm25IKPaYQGlROHl4LajkXUxo
liIyCaAsSWOSgh1XXMLdlkYi+7UAJ6vbqXxX+dAURzmYEwVY4HGnHY1yzlsdzfJ3SsuTFuiYzXMA
I1U5oEyZEDGSssqDIs4zokV957k8yublT9oP07lIB8rpclst95WVd58mYzvtKdU8vjgVmt+OzVwh
/MVTeHC5NHNPJZFJH95cD2kVOOAjbttOU5+uBCxquCl5UcK6LrEiHrDcs2M9rUOSagkcUNVIcVVx
17yLiyIj4lc0GJ4H9smQfs3GvosBGb6iuKNHN7qdfOkJfrEAqtr6ZBB6eFq7eJJB1FpbK0vS6Ra9
ym39lSlnyEMuURxCHiicnLKmmGaddBlwnSs3W97SYmtFTtxSVpxtCku3ZcGhI7pFiUSs6yORZ4Tn
M0gPJOFGT2hVpZWQACBMTS70ETL1Zz1bFUXCVjW+9E1nkotOjfpz6klu7SYgiPGu7UW1ArTQJxoH
sVqD8mxcUurLjE8SiNPCE821dO25kn1k33dWl3zQsTi+LesU30LDyNY7y+4KSsrXiZUgFbK8o4Pu
DVzXrb68W+gvoYFUlcQAE731dN/SZXTdqgorgRhs/bJDS84goM10bQ/m2g4BDq/4zrR1oIkTwT+i
idOUfqp61qnGXnK82N7Mohy+7HzdawPPlS6b5oVInzmdejbr+R7fX/dAI6f6VCWe6R2QxOk3Ev/w
TIFQ8yHGWdOgx0meUQPgEgz4ffbQUcG6UqrDUYGBZcyeU3oRqXtJ+ej47JO8O1l64rxgKHgtMpvw
Ae4FwzqI3h1fHRPg6ZZQzFnha7FqdmPDxaVpWKVABTaTD6DcNZkCNaDcxQscQvRK2b8XnVIfWmKm
Hx2dQi9x1uL4yTXDRZx2rPTawHNEuCRry/vCzeo3xpucBnt3Gm6sVnYvXpoSWQlKj6/GyzDCJuYY
YHzbRVbRbrzbInvKZs9+IoGlfejeCIrY7ZT1wlon1hiAkayJ/bmgumOZYDQHOKh2Jded0zIVxfc6
zfPzPMbrhzNDdQyZ6EkkJ1Yz7flgFZdOSdBx1+QjmiorzpZGQEJZqT91+viSN171pm+8H7i/PW1l
ykgGd+8aGP+hW8C54iTjuA3Jp9lP7Dza6eyljl37aZ177uXA/pImjomr6KTNSRzqSjO+lLHUOQHt
WKYk6ZTm4G4bre0BVoz7pFy5DxbK5gdKsumMniI3znPCrpULQ189S2vgtl4bkUdASTfjzy4b4cHK
LsluuBQLcab7jdc4GpRuhlGGQe9BTkxTdPz2DZWxdt/yCRFLJwI2EHxRWrVuIS67jjpON4cyYQ5V
O4waij93aqhw4bsNF8WwEGsVnby1JHLQZFhW743tusovmhP9dRZ9yl2KqC05ET/ucyLtkFuriMYq
bCHPyprVbbyZydHWYOgX1/8W1Prl+PW//vPHg/nPFbXTe1t9/k8J7efX/8MGYvza1DMLpwcwFvoE
zL/ZQCCWIIWRUmTfD6rx/6lo1i+MjyzDkdYw1TlIW/8Q0YT+CyVMx8KKeUPgOfqXzKZklv8monFx
8mwclhYGSErDLSwNfxfR4B/FWrnE76yitPWKUUoU51qyrNmmjKY5xqpM2XrFfSHroEcbYh9Wz9zD
Ncxjbmrl6pCDkkavGf5aq1H/tC3ZWCdtKzf9Z/8mt1UcUtm2lhvK2O0fU5YR7KjqyqxY32FQYZm1
K0zoFZQMNZ3XPGNk+tn6RX8tARsB0ReCSMXdm0iuKFg8uY/yry1i4iXkrE+e5DtAqgoNb3hg0zHk
tyQrB+waEu0h3G6O1a3tKCLUMBl1710VPPcuKXkCnUwXAt3BXjFX9PU6jBh7VXBUXsaiowd9Hnu9
QT5geowSrWsJV4qxfWDH59X33jDp/U1tF/kr3ZOac3Qm0XERL0a94h5sx+wfpqHBry9oeCq2nCx3
wA0yba1Rm/HjLbSLXmu6wOrKZu9q+eKwEHPLcc8Dxa1unLFi5ZaNdersPblk2kUPESC/q1Kz3AJj
DYRYjHZWfVBWYzHlIr+yamx6SpbigVaELM80tBfXyl6A+y4nkzVrjP+8nb+B93TDJ4jerDxzsdKN
K4aq+FEDE0zLl2tGn2jDXXpAeKunpxrysRftagoHuyxUuruqd1Z6prw0CyKsf5p6IR5J2fLa3jg1
UOkrNDHTDoeO3XBIo/toXhZLI+9GRAli+m47fxSCjsGQ+qyM6BJjxD2sSScJJbdiyBEkJqNQrSXr
ig1YAYPcYg/nqwbFYrdCFnuzaLV+gH9M1TST3vgI1kTSL5OO3KwzuNi3lGYwmxvS7haKw7LZDPgp
VMO4qoD1QoAiLkI4/4Gjj3XISs6RvTAXjpvWwbrEFm4ocTmEDkujmqmjzIGL4FxFxYB5W5WHUi3u
niLs3LvsWSJSEqArxDhs2vl66ktXAzuj82XmpGSnHSaq9LJzOmys3tHIl6d60OtT4hRRellwh2cx
iwMovnE6BeYjdkuI9H1tG2+5OzQ2nk1j/dbH2jUPeif5wuiNZtqnnDSHDJZez+8LhB33OE2aZR1G
znfKCGK5xAdbqnavcpVagUqq/J5eK9yvY6R5gmh0q1Vo6eTpQA44EeQoCNUoyN7MeGp1LLQOxP3d
hg7sGjPGUC+Ve4EiYryqVt/uJnnlydWnRqIxj9hq2TpZgrh95lNIt1Wioq9HoU7EDFkpzRnleFMa
dZyojm2xYazTEzfmpDhodMDeJVT5aYG7Av3xG14TGCkDqJRd4thlHHAz55qRF7l2nQszpp3cpVeb
Q1FxdzDKGL52BjHBxR5Rr/AUOVUfedzGDxRQ0GJOd3zrhiKKJvmYge6YDtyrpvysNH1IgjiCKMSu
DLuVLwpD7/YpRYE0j44zTHed7l7F5xG/eLDOhfHOqzxNt/Ah5V3a92T1pklo2oPXjOMF/3AtHMrS
fTempqqPciokGXJKyOn/dWUG3bkt6zKMlZjN/VjiB8QdwkoUEd/IVrwx3Vy2F2hCY7dXTs82XXCJ
cFgtCi5GAZtIUb+RbC+voKiRrxX11FV79gcs0FgvoHA1s6be19ay7gpA6MSfZ3twDhXaH/R2wuDf
TifFxchTvn4uhslIQtdQjXtgfLGM66wvmZBMWuvjwzAID9BDVD3KGEnxnE5aPV9LuNwriOVxdPxi
LFFQWrbDfOALnXCLGtOYfb5nk2w+T2MtxQmrCPvFXVfb4vdQO847jPxseO407nh7k5emDuh+zLIH
cvkeNABNN9XFxu62jnK253Fvbb0QLH4r/SFzzAbrQEl78WUie13fsyIXH2NikuP1ssmpQuwnmXmj
U5O2VbLWHXl9oC5JIBdHEzyW1lUEXOCXxe+abJZ/YH1ISAFTgYUBWR4fCsOBFXvupuglWbPcJil5
Y8ePuHsPGZgPFeGA6YGTE/8SihlGsGYftPHSJSWRXElcCqrHQmf3zrXFJrr9cGP4SWzgSZVR1r7k
7bShrou4/hL97Ga7Re8q+Wlnlf7Uue0CmoaaO1j6vod6y4NldFA4b9p4WOCXAClAo8+aXqcHnqLY
i3Shqy/g5MtKPx3TYrgdsYYtrEtomekD2Y5DinMGKhTuAeJvI/kOMxP3tKoMvV8L3E7hPM+GEcTa
bK1noOTGfCRrDPp0cSQIWZqbWXrjaRd30lXONAONIPF/1DGkGAfLSCj1ype0s65N002GwxrHbvaS
QSIgp5/GqUKgyr3KdMUuGdgKA9dJcYL92WAJ1VVHeamDvy+i7aHcR4TC+ncU9BIcWsw3rAxITkrW
3l2ziPJ3mqezKYJixQYlcfKbWX3MqeTU85BE/hTNodf3yXIqsQ4yByfc8q9kN6BZd9oy2TRZFYo3
jlylLtEEi5lwreSU6yL20JErCYTqLKR3FeI0epTyaEzLd1g4Z9ol56E0qCKinXXB2oQ1Yj3y0Y15
NgkIRMkpL0zNfmt6a+lOo8HS6gYZDQ88W3kVtc+1MGvrujdYcZ4EACXQtRpFMozGTBKUB00OteB2
W63jbW2X2vLYRK0+voL93/pENRxcvc+9aFHHRaDjcKApprZ7K2IGguXmoMtUrUyjK1Zg1LxKdJ7o
NQIg1oRF4jqP2FC9Ey+csxJFkeVH7QwRywBSwen4xp6fmpAyoQbjyqszW14qbgPZ40LOYnzPxr74
aMo+YrNQMVNezzZf42OkE6cO6WSX021W1OTpgIU49kU2VGVytcSmLC4jzZ3KCycr1/6l4JPOp1BX
cfs842p6aIuhfIWCZYgnG8QDZY4uitGhXvUa+1xmLbQub7sGHilbu5UYp3Y4GlR5aI95nqNaTV5l
FZBbCvgEF65MqFIc+8TgL9U3032i89AP/z34/DX4CMng8c8HHwyeLLre/2P/3v3NQvDz2/6af8Qv
CboTS7YDFlD/C3z5Dxe89YsUCrdsnAIEpR0MWf89/hg4BQhvgFrEgrvlT/mpf8w/3i8JEJQJSMe7
DuQa7/y/4II3CGr8bQByNu46KFP+S2EficD/n6dLWXJhDA3UEsrtfKMfm/VsUgLxp9cc9Pi84+Kx
lsnO5jN9KMZMoPhiWeExS0Oazv1g5u7UQCwA64S6gW16q+TZea42gAD0gG5EyQKxKQtbvD30v9MT
j8e42GFXQAjl+xz0FIj5pXxqCaLTYAPeSCQKSqLTXAydZ6MGpA+Jth7YgY6cjTG+umpu/Z5qHnZ9
u3aJ4lOtiYaDu55uXCgaAB9QqAjuogIObY8qA8AGL+vdsizPUYlHCtWjR/gtkmja2zS4P3u0TlGQ
XF4vRmIH6JWcJqstXgqodnz7WNaKRqpg7czZj+wGBJbePRVjat1MCC/HHLflDgjRd5E7HtLF1N3q
tDF9W5p6E+6SI8EbFCJWWXoEhkZomz/0JvUGeYUWld0xBBvHIjFZtHnd+KQcVEi2bbNxaQEaXMPN
Jn+P003zm9i6oz0nWGr7zRtz42tOcwfhEd15ouuu1u8WHg8xBgCEQpexksVwJdcTBVzmCfWpxE0Q
p/Y+LiL3GyAYt/EEo2po9Y6LRFMX8WvldoKw1yy62zgTznPeRKZLM/K63CLQFWeTbwV6acGFwIod
7roWGYrbbp3Lk2qdb69nZboDTbnCkuin5bjADD3A3UZQ3HUYrGi4jZ2YIz9lNvSHbgSlZZaT7ZsD
K4pggmHwIlKKydD04ghBp9Fv6sLspN9zmTceGz3Wz/AP73B209q+cl3z7TxneNJSu6K4aEYLpabm
ulJrS32XyQ2upaIZ/0tu34we7wbVmHXIEhwUQlufpeB6tGvMcj7nrmnC1ygWWtid385UiuxS4Wg7
VHhPxgpnoLtGuEFK8VbkCa4vXff7eVXPKmJUWSsunKkJQkW3Ds1qmUEknKPrResNEcvkEjN4GPNL
zPiu5rTF71aeuYNfs628TjMyeQqSZr+8OE16itcijF11VQ7CDQCahzEC3lBQqaZizL2ldpEsRpCk
aHHuxg5srRZJtDk5TnZjjs4hL0bfzWi0K7pHJ41RjgXECF0wnI3zGUiu39vH3rwfqwc2UIeaW1As
PjNzZcoHWpvrL7qVdvdDNtxEIwKABAeBMr1vYajokbjK2WPoS3SiwDmYqx8+WrurU8EcW4yht7oX
SqXRRQ6+aqXyjDpk78ql5ujIW7Uf8/kqZ1nD0SsOY2aB9phpNpxs85iqpLscpbXeWgRLaAFBM6G/
xwnB6NYPfG2ujRRZQ+xc/Y0D+SnBU8BG+sDSycfddzSZXZAIj0uf3iAdsKR3YNCsV4wHQaK+JU8V
ZzZwBZhqfppaQB9bU0mRNgdZORgB4LJFifPkwKvws472Yc3r3iJsXddJyuE7Z+q7yvPbPOWGsaaO
6w9681I30xe75CikMtA5CjlczWyDhjk/l033TrnewdDmlRCH8YEFc45P+RqZwaS64bCkZYSQkenY
D7SKAUUnvzl5zcHRFwVcSdTnHpwD/TEqPoJ3b819WkdaQONjctVB+tJYDKZt/BQjTu+wDe9jtpgw
egJNZ9rv8oc4S/4w2X2UCy8Vbp7srlgnf8WKWEfjGpY2vqDUGbR7uUTdF0uEe50EJnSsSDEWC+2c
JmOFlJuzGt2NaOAnK1qyQNRaezEh2No7FjLHOK6N39DHuSlSqPiiwfeCqtVGoVau3n2ZpqwDM2N9
z9rOO0lT7Wk4730HgHLY1mA2WauxB7TkyRb6Q0KXq28p94WGNG6ZXHGPRJpoMx91th+pukzM2rt0
Y5dFiUjr60gs7i7JvTCt6Yapi0cjn27zZgySvoaJtfb5dROV6U1U9jz7kydn4ZsBIvQZZP5eZu+q
Mn0riR/IeoudU+l/XGVfxHZEqVF1MarsgJ+XU8W05yuW23WoZfBzDHFys+GTZXLnR51ELKqyOzAZ
n42G2ZP5g8PHUBcguzRqSdHf7AxYIMBwsicsjIgRhK6TziFmZuVrCcRqj3ICGsXtgkehmPwkYs1T
rPUnYlW2x8ByyfY0/UI5cg9WVX55LaV7Wavvkev8wpKkhcfBL7EcA+w8L4W6adhtYWWjN2oskzBD
5osYL2uqwUr525h/r+trx0IF3WCX8Goj+UMMNlmOVc/eOF3nLadaL9OwH+YLS3tVWnkwEQfxz63P
jpsdUu0VfO/F0EwnaN6PZNbbXbn1i/Ip2a3DvEPIOgx6edfm415W83GNbb4O7PWlM97GfX1jxsMV
K3Jw/mn54TgIF8rtTmLVj0PXHqcSRafMT14jn6ImeYmkdjmOw2XGh7iCGEtW6gpThL+NISDb9Dc2
KGcIiUe5rDBvT6szPKtFuxSa+ahh2Nw5rXZ2vPLPOj40IEr3xhhlu4nICkkd+W1HVmimIGDFu2TW
cVMQlXpM19RsPRCLe1m6bzaLF2MRn2wKLT2o9sQsUpb6xkUdtZjOXXWbokiJIbkln46zJ4HbZS06
X3Oxw4sCT81NTol5hXc6DYv8E3jmMa6tUHR1kIKFG6jQ5CWf9t78RgiOBXzPJnMGoLsI4+RF46Ep
NO3o6t0xZ1IGyr1Lt0qONN8l3XMyx1fm8rxMCRCYeD/PFA4K+Hkpqs2lztZ/p+Lxfmy8i3Gd70Yy
+T6ZPmpfvS++tEHSmYco7+IdmLrlCCQR8/akfdl1TZWgt+cF8/lo+AumqgocnbtiomoXUkvsoW2o
ce17m8B1hiO/8tiAXIglqm/PkT6wnO/vBdDJDYpZas1xGVOGTY8aL3bpDRwh5kvcWdnJ7ZySWrji
Nev+uLl9Jq7zIoxlPzTLhcysvVUzrCUs/fOyCvT8gDB5hP/rstHUC18mrXdowY89sFIOvGwIaM7l
UQWaTYrrBV7sTjfiu8EZniok+KCYXteC2LmdVxfmWDhXc6cRYHC85bIvvngrjxnOjagqgnkoTny1
dnOXBmMmL+2OVb03Zue20dkyT86dPRYtRrIpDc3BOtVOk+1W5cDAFPcxwjLvRHffcNEY+/EWniE1
nEZgJdOxXROqMXVKvCYqCLGY2VDmJrN7YK63gqoH4qfcog6QxodAEla/WDv5QntD+TiWsgxNq/Ou
PI2P3wZhggSlWYRB1ItRPeKAP/e1+VBVc0DF4n7QoGe6zRXc/Gunn5DXBDdOctWQ1y77xdjZcXMn
W3HvqvECVPYb2YXbfij2mnctJi1IVtDyiqwsr30uu+tiYgdhggRf9f5re6DvCwnn2KnGA3Clwm/7
p6YUdPpCheJuCgbN8eD3uU9eEoWtK8nDF4Ez9ntneZas+SHl5AS3reGAPoHjb+c26gIEXhLqRKLC
BZ/VTqfSEhkpRLT9jNsP2uPUgat6wkdJ0rsnht+lWbwai/sm4CJfWng4yBTzCDB4Xoj02SzLUHn2
kVQZ71vGmcFzAfuF5xuW4ORQGXWDTvTeg/waxvxsVsCd+SI5paJ4rQsjc9p3xHLm4lSY0VnG50i9
lRUXEnmTZ3AvS+1odc1rN4IxzSUOJiwntf5G+HCf6SkzT8Jmfg0znR5pEHe4OjU8CO2+Ktygj5CO
eMa8N7Z5wHsWYqO4k5b26EzrsVRgI211YP7EXjkEeH348Ey1X9SCngstOijMC8hzoOkssLeVEx16
SS+sjO6dBleEuyAnlM5+lfemW5ihtVmOp8wlT8tGNcbEpyzjmOru6DvONQMe6hPqP22qPp27v5ux
D9RCx8HsnTdMoa/lH55BQ63x3jnydpHOhxF/5ro9H+yECEeTXg7Gs1mJdwv/B/iDR9VmoPaIJMJ+
iXapBpVvll0DIbYx35LIiF7duOEgRUZt0DAExYAtg6QS+O+atn1oZyf6nWDN2n4sXk7dDJIdYj53
CLuvjv0Qc2B2FC8KSoPxxFu07lCIZMrsAwb5y8TzmSZbjNsIdXwk7f/L3nksR65s7fWJoIBLmGmh
vGGx6MkJgmx2wwMJl0Di6bXq/lKEpIEiNNf4nntON1kFZO69vvWpDaGiR6D5n2qmvBCm6tma/S14
73IMCeLYLWWkwu3eEar95vd3aUx9KmS1bU07UIObYN+wsWX2AFr427dUW2QVnr+avCMeSRb6v607
RZqPUDgHF1akDyUQVc82Kgp7+HjTbHa8+TcqMc4Jr9LHPOS6Z1tGcWHIkz/IEKG07oXN6RRpSbZR
ZY4RdQVg1D1w0zUYmofOYUQW/MyiqN+GmM0/Blx/X9SrgL7VC/5a1+7PFJOSSZTG8oWmpI0mpZBP
BlZwUYsR7sMAzhxETtJd2seTt6WA2DhjOymntWOMSD0NP6tg0KvF/ackxUIrP6+nhyJ3xmsiOqO4
E+0BX6im9VCP9mPSEorFSLK2RjxdG1Y50jo3nHOndlcXxtiEdHjPIy3BA/rJt4pSKTZ5AuXzzpDa
uMTw6Ts+aQz16gW0KMs5dywcwR/lRG/ASvPIjdIxzh7CzCGt4xvDYejwmypkvjULv9Q6BnaHmX8o
k7Qla1tkAwtX11rzwwKjNRQc2kYx/mDEwcHifeQ5mvF7s7mKuqD2e5ZriqhaEk9zVC59jg+WADxK
f5ZJep1iyN5ODPkOEzuSNYfUYe/lmXQf/FYiWyEpnx2W3kgRdyY62evO707hWIYvTcWbgKUgI0nc
/EsVoQDmE11ULsQuc33/IcbVBXpFhBd4ERcLYQu1Ul1aX8aEctXVCMtyY4REeQVtocaUXwPLEB5i
L+b5L8LNCJUhfjG4QSIEQS5tZYeq5bq2do1Yv7XohJ2t5/Jd6gp9P3ayQvJyU/anZDF5gfl+7LfE
sUPfuEeT88I8DFBzWGiotcYets+XwkRDJCyqui6GcghSrrOAH9QhxjJXnnNAPybPJNqpyc4XS3G/
9me/eyg1Y8gDxUfe/JwDPFp/ucCl/l9Wgjx+pr52jykd1/NHlS3TeSDLuUe3U42cweYpIuyb7aFA
POupdccujngSIDpG9cCTKZtbvatpSo53YgiIn00uxCRLsfr+PJN1cMm9IKAFa7BHsVbznE9kwWh+
ZMeXVORGXI/fhbfk/cXrFdhQeLcVRqooxA/0sZtEaOWH8c56i3prLjo+dLDiNBm0sxK7Kok56+lB
5NaqGU3/Klk3Syhky3jy+tL5C205/hAZsm/amvu/zcAJpQwLsQYYSHdzrfujNFXzKTHtEUorhL0c
JlObdFmGMSuvqtT2huVjPexqe2mfqGuVR9YiyS2P4zgFklnol/Ug67ceI/1DDe0ViTbNPrISkyul
rPo29lSAuOiyWN3yGFArb4m5PxSJ9Zd4bHgQqgif5SCCpzYLmos9jOJmYmng7lZP1rHryZ1svEqE
78OUi1tLRPJ+7c6BDUvRd8MdXtAMNnSuj17FAJzf/sS2RWYifOT+JNCr5zllawk9GHfr+krEhe9u
Z1JV77NIh39mRwcimXiQ8syh/KRmzXKtWc5u2wIQmrAn9wXrTGSVqZdfcIaoLFkdvIUqZT4fppOv
BFjWM2x++EFrmTzmVpM8xwPkXeROdyByVEzbBIfxhypjpdePmrd3hbU6XOt4Tr5rFtw7VXE3znui
+YVfuuVqUFb1lhdaMGZMDHBDmTYPi2N1f62kvvI5wts0yPwf4mGLD+q0qAa2recVw8/Z23pB9mCW
KKM3Nc+X+xZIjk95W1nTyukT99NperhC6mW94DzIwHu3ZslpJvH7lZYOe9exsri+LWj8JB8vn7lF
K+aFmd+QTq/MXCe9sidT7a2wYxXTuByS3Sv5fx5XhMd30nRi4u3jWG7Hue/3jOGcg5gT8Yi+J+ay
5jQHZ/lKu6epS/IoDhzzzORT+/78DLOQHVu+hUcHG8J9D9vQJA09v64Mi7hBsXDEma1YH+2ySx5Z
drnPk1NzQXCXniBu1r/MZsrFlxF0v01GMV/KMXG5tsqnpXD1gyXohKiBzk9Ccb/i5z3c8IIiMQ26
ejPNL07BhMBmxLAvQxTtOBONKEkFBt+OkSS/C3M+FY7F/CXo1LZ08jiCquXTPdG2gHSQieoAqp9e
zJLXqch3fK3KNdD7R6vZuZichJudMYenuUp+abne9aW7Mjja+H15qEK9H0Mcq3bMsWNhhx8jX8Bz
GRP3yq0IdabNhxMiPbhjp1bTqQv8cHx0yY5y+SmcX68ajPc8cdJqaxIderuX306OtVH2Y9wO2Qct
WCcdtN3PjBHiUhEK+AeqTDOLdk11QsJbfJSN1n9hHMpPyx3cY0ytczCn3aYDG5n4FhFF26s0kOFh
KAkkcSYs6nnH57NKDwpf2Ufp1/mvM4j0WqBc+OMuHsVoLT47uA63fMX2aH3C8VNiecf6oinvje+k
a6kk8qkoSdNiJNVu1fkqMEJ1ZeG23Cbqghi7m4P3k3ducbQzjrH8QztoAnNvzq73K63SP6eckKzN
BA3x3VGhvcmnob06dVntAwLCO2ACnzuXv+xqw1wZTn2bZ+ZDY3zSmpR+OaR2pHAhf+iuIiNLx3d0
30JGVXMlME4+Q2a0ioZJsoqTLDyYsbPteZi2NKyseJGTDqDpABQiG7bp0l7UVPXMnjFvJSo53WHy
KED3vnFLy4pwFEDAjKH3Ni3zZq4pqEdE8DsAk67cpj8NMyAiUclhT/kJ3PMi3DUdy2c/ZGKfiPAZ
4TaX2aFX+17zDrLuLRIMRImE4e5v4lfPdrEtuF5+xopgroiDeRuv0cuj3zef5BL+5mpe5wQDEpvE
WunW9XFkFB9B3TbrwkqOLB7fjNLYOHAm374eGSwhEN3S20O7+7gDl4kPkhoe7qTeq+Xxwe9U7F+x
lDNpMapuy0xro8eBI11gtBED3u7qSfGspkQWTB/pmuv9+McO6hPLCIxbw7IzG+OzBczZN+QhXMKU
21BCBxhsh4bR8TeB+s3FxOUitPeyJhKhB3WLEw9NQs3PhYSivxkD9T5D4vI9Fg8MbfI3jp8FTI1S
Gx7vuzijgmGm8eq+8nwKnHzNXmibkB/bgog34FAN5UeOEgcCuBYGipGvct2pT22XhL+8jmGFkxiP
pfgQQbOjaeWYMNrd6PvlxvH0zSpCRP1JfhoRweyHZaYdLiBssDK7wY9wECRrLOucf1376nRYn+eM
hpKC71KDp7cU9Rp2LgqmPwGpTAYe5pbrtTwgsgQBZm6IvNl6KtNhM5j+XTOv5o1htRu2MV86aDRT
NsmJaRze3eLOLFFPAhDHLs0V06MRIKMrOYdFA6mWCFs630Cog34e9qXL7DFPs+42TXxiaIF4YKUw
8Kzz8m1ZjeW56gr5HMbmJQx76zAa1QsEzNlO5t95Rm4s21Ow+Odc5m+UETHqm4ZnTvAkSpqqvEnL
n38TBnekE7uHXgXGV54V/tXDOc+MoqPgjXfVBty4PAVVTaOizV8G5/Zy8+ziBz9gu4r5pqVsF9dw
oHgUekjFsU8eqi59dRnim3lTMb/HpiHHg0/sjVDyjRXhvgr8fZqy5VbBzNtp4vjlVPui7za9MV5r
MWzknH8MavFvuh0jiLP6lvet+CayEDyJ0AbZp5uIz01hlqdwSDhWzLb7MnMToCVF9ZtpuUcx6atz
sMVvKrYsOzXQ+D35ztFmiBcpc3roIQDfwrBIr7HRb7ErZU8WdSEbPQRzNMoZdg6RzyoNg++2Za0Y
tY22L9OETCbqVXwwG5oz6NcaShO2v7X2tZWsaG+Ehxmn3eQk1rYZnRd0GsYahUJ3HOtq+JlzKEdv
wEMkxvrJyaDU6gX9r/dk9NYPWNeu5JFIt33Eb/ToECGxw2dI78OQZLgHJvugY4qpCvdg15zPYcWl
vqss1GkyqoGDOOZBV5Ka6RfGiZJwC1wBh/oSpr6X5h9H1WtZ8rfJ8/bXcpwn2RWnxsmuZUp/TE59
DCN+b8dtSe+91Ey3yi7fNMNHldrO61iFx5FBXl2QmRur/4wF+SLMqd2/ERTvwRmMTdGydQlSABea
3eytlS7i5HftJ0V4J4TTLAvYcC8Rqdlx688thLpmX2Sa04ff++991TxznUVaXmF67cVEaQ9YHwxp
4TIxnqm8geQ5O+I4pfKUM0B6nEYz245aXPPslzxonq3ynrlMq9UW1D6auRB+Qt/MPx2U1lVl0/Cb
JdPobfrcmdfzTLYOK0MbxhHtOiyoG4Mh6Ur4bnir6hhZSRHM4VvCFcQ4sSE3rlSZ1Z9NIsS3eZ+5
lfwpPf6h+/eJeqF7AgsBUL+xQ7QU1BuXhLEQwXGEqUs6oRS5WmFPTJ3jXl1trifrAHHSxfIQN61h
CInHAdX88VOOGMxjqr8cRul4pMw6Gmgi4AFWWrR7JeQHWZPFf004nJ5zUDY0087mYBalg5d/OuOk
pwuJDc1ws88Ji/DPW1HZDPr/GxGz/wGDeP9Xr8TXve3+7/+Kwdv3/8N/YSDOf7QQAeI87tsh0DsY
+n9hILZ9B+T/0+8KiRGIu+vuf0qXg/9m88Fy+N/5B+DTBWaz/4GBkGD5b6bvUaj+H6GE7Qnv/4kD
EeH/bpMQXuAI4cLB+zaACaH0/8OSNjBzGQ22HquuiIdwnVZVnR0pDcKOaPcZyBebw7uRx0Kz+a8n
U/beDnEVMsLNrITRcDb50+/sUNexu9dptsewMk0+Y4PKgr+iHt3MW3VVUqUPZUptZWR4ftO8wVIH
fbkukpDdUJ7D+NrhXJSPlTAGjpK5ZZhRkGnzhr7eSQ6hUbO7iuOFSUiSGU63dttiGTeAmx+urAlO
k8OCRQ6SknYDul+LilIaO7dQPtXD7Hi4V0OzO3Fi4PAmLfDSalUl2mhv4Iz1HXWmX7PaIF5Kgg2p
35FjQOrXxc5byJ9ZQH5fzWJnq4asw4VGvvRlubeSpPByzwwnhgh50PzR9qU86rAO+IP1oPj9IreA
kZ+uvK+ax/q39HEE2dqaTpDyGXlAd0Ba4Lff/v3MijNzOcRhVe6zdup2Ym7yi2mOVyNz/5Po1iuf
q3WE5KrfFDRy7ms1jae+L+o1mZtPPWTEb6QZnOqq9x+JjsbMuNn/euW4js123NezL2jQcN55+KqT
IzwFPWrW/9gzDUc2hM6u6JQZyXByAEk4EDboOGG9/eFDVAH0+6Apu2viCTiZuxr30xU6Hne4DiUe
LajLQbY8sY0gd4pX+tsUJmQ881iEOmk23c1gShV+Tqyi+1NYIHFg7FXnNrPmbvTDGTI6JBZPMAnr
IVpZp0vUNVeZBPBITi641LTviupuLNDNY92aRKACb5Qxu2yy6qoZOWBhk6UrCEuLWLiCtrb3aksm
7xyoKIjwuKvlJkafgCf0bNCRwGaQ637FdTnuOLOx6obFR62W8qR2GZVyrwzCpywDIdl6Rjhe+txQ
6zm2p9vCGR3GQGGspO6hw/c3ilF9qg56cu/IIYuPCyK6/NIz286O/MIL/8y16Id3KtXEhhOPxVFI
M5XcCbuvnhfDc+PVwt8mFMpxCkiYYuxjFsH7Mqjxz5Gf6lI5/F3EIA6F8Ny34n7RzqW2HmtBUnHU
9Z5oI+vEsLaqUxUYQWSbHflr0aDNWJdTxkItMUh5kr+t+z891/1shcKFwy5Lk501+fkSMSFFyjSV
urtPE2ndPASxlvYjkeuAnJxlq/v3YDm7Knly4BRaJNM7grx/nZ7osGI+ubKb1nk3+Nc15C6WtqHE
scgJabHQPhpax/VP0nLsXI0lrr21r93SW89FLdpT6XuUQ2V+acCrD2LK/6iyKEjUkOI2GtxdHClQ
ltHLSl0kSXuVQgEJ90vngqFzo/0/WWMfCtXLMw8oiyrHped3yvaLfbFM2qw/QOyJdxcwyOXvWTPL
Hc0fpYHQWb8hIjDuOd35l2cBZWnd4pe8nIeOF2xe0qEEQUVDPFdIe2IXRYKtP5L75so2xz0lh1Od
dj9woXFGEp+F5wY/Xm5jc19YL3kkkojTmgH6AQOWLt90nQFbca/WSxBnngequm58eeeNIJB68T1/
3Mkk4+ydlMsnKRx2XoM3GZGvenPNdf3XvVdUjsx3wLhd85CS7GSnPS2vDDquRgMnlzmy50hgLVs9
lgwjfX1qeOhv7djwT0E+OKehSt0jkQTjD91rggdnQm67F15rHix31O2Wca7rbP22F1s/HP8WSRGu
rSLTEL41ALsSZIZ8guFtgwukB/6z6m6ll4a/dyGGqHbE7wSOf+EEjkllon2Cj4b7jrKD5jedLUcv
Y6IxkcyGZWrmpF6xW0RMcAd0BZT5vqzNv2HWpE93PvkcBouMWig5FnuI9VAMgF0B4XkHUTXDisjI
8pUPSbM1TH/5crm9laxk4vycl3V5oJOjuAWdWx9h567s/v7NLVVuVMfHwdEL4uaMpW85TvM4bJtY
2E+0v4wfrcfBiidtcMgQlh8xT8evDgFkADpJLr9N3elg6X66Zrxiug1BFE19rS0AhkX4iR8s3IS4
rB9Z7uQ3DVSFqqza+qzA9zNB3z1jdeOMfL9YyfROik0eP0SmqD1/Et87k8NCD1P6D/7Uv9RxZYg1
0pqe1tVF/AvS+UmI2j0wD1O7Lo/PqVbrMVb8LJpm30j7W1ojrsz+kZo+VlS8Lyusmc/45TbgMbdq
bk9EqSMcAfN2CfV0AlZc4I1kg7Ru2Od0AG5ZeSUkXGGSzIzlG9UIsIEkWDpXP9maZzwFLevO5bqW
mv7BtZZ+w8/ffQvdiX/VNMhIT264w5KTXOY4MLe89e/znTI+enNFSyChth/XGsfjQjZhJwjgr8lN
NRcLysJvKjQq4T38IvQf5jfTLWAz2mXpS0fL0ao27KuQLFtkM72MnPThSQxvgm1Ll13sjP8aagEK
SflJD5QwOF89bclJnh77RtL2CbFCxcJ6XtL3pJ3WajSvWWcdfZuLxOBRr5NlCQEOh91mlz+lfnsO
8+mYEv/dmF1iMV9t3jjO7zGuRKI3GF4JlqBs4055G+rDXEjbXiF909TVLq85g2y4J11tEcg/elPA
32Xekgsw10Lju+LP9uk5tHjT7O5hVMDTtVq0SDeZlxY8l0iKpUUcvhRhK+C5Mg0u1SZvQVtnRuS4
VGRvLfRTQOwqd/FNsH9xuAhmQ3pYMmUwOC3Bw6Ou98pv21mukuXCxksrbGJe56xZfkHZjgtfw5r+
jT/2lJSHdrDgpi4oPairGrnRrhS1gBHOgmJLP7fFwxoZaLrE1TtKDr1mnUlyHtEt9j0I/czb8Q2S
WwI6ziHQlCgb+Vhd+2VEGdC4cjzaqBw/u9o2t6LTYbnust4HHQqNm1HzdOF2My0WE+C88naBGczf
Ct/EHXi3DQ6SS478JiIB0rIsLDIHPNFW/rtiFBVuoJtzdv+qTx5NexiuC4V6ey7TznX8j2SADTj3
9kkT7l8xH8lhzu5QgkuzNrigtTyGuXYfZNrOECAUwC1z0TIw/E8rMr90u6I3PAFzpQe1dDfDlMGt
JoN5sVPXWSHSQNLjqpFOubq8TRpWjHnAtYDvjbTDZ3fhtL9TttRMwUV30WJ8yoz5sxUBHwyO4JHb
FFeOgGSOxjZArUkcgLXjUG9LNMYU6PGBxpRPuXL3xg6+W0OYn21zYbfkptUGDJig++QjTqU/GMSh
fiBlPrG9vTfsNcxrM0YisKp/qb78Ln0rPaa+Sjapn7G7NA7Yc6dvwWKekCbUxGQuw2FuWsavNi/O
1TRP9Qu/VvVZpWN/NpLwDyHIdgsuV+ybXrxLYqMPXIGcwzQKmi+9+pnIIK8wTbn5ppAMffCoATAY
EoJ4tbgZAGy6pOdA8D5hii/zfTkr57EjVfg8iaU4OqnjrGmvvJSU2e2o8koOyuFdIjKtXypC6+8W
YqXd5PmsfrA3rJXMwi1zF7EJlcHLNRx+p9G5wZNLohjMu/wKUINASuRNZnWLY0NurGpO/oS5HZ5p
FTQ/2FHt0qTh7Oe1zQcKZhPXTBI8gT8/m1ldfUAK/tJECZ5FM2zY5frT7NWWlt5sjy/P/WmKvqHp
ifUPdthuU+ND+5GD7/80jhivXeq6ryGQZICqmDAftbHiuZ74iiVeMzyP5lKeqLvPmEarcPwntKG3
wqjof2UJvTMGn3caid2dZ7f+l7az8UphLH5qz5w4xmctc2O3fNGCP3ZQNvOzqdjGZqONUc61YDdY
lWIcND7dcqZ5rGjTTaMDnF7zmF+VNMOot93qWgba/Myqyt6aXtmtmRW/K2e2KB9ULNaZvjZTeseZ
E+Cw0usOoxuOkfRtWIR4iaOG/sZjafrNbqHjdNeqbIZ7HW3SPiV+uNMckyqScEe3kCaXoAPzZLNE
k7DXmMtjwbicxciYHY3MKF4x/NyZaE/s+KI+pbLoj9pkNUS97i3VzCSbdLDWcw5CMvmpODE5DNdE
sTYqY3xl+sUmH3P5QYjTug1d8wLJ355mLD1J5U24dFCu0Thr7J0hKK6N4YiN7ECXDScJvzF68H0L
xk/k3ekjPYDeSS6W/WzR0H4mbGpFBanUtUe8hzyXfqUa8si8bAJ9SJ2nnCPSNjEw4uTWXK69Gm3h
XNK+eV8kZICPsX5RKkfFXowWo3Y8hC5qGi58mhfNb46pZsPRNntsKjgVrul37ZMf9g8eeCrcNIvj
3JHjSgRpciKYHZ4RFJvHrO2pcAzZF4QwqDzvDMkTxF0eM6XViTRndh6t9kk5bJ6HCRt2kAjGAEYl
HgoEHZcgbyA8uGTxfrTu2FVLPs/Jwn1L5R3z8S5ZZ/ZAarRAXVrfzz8ZKuaVa8s/cIV8Q9GlZgXR
xjY2LWcFbeKT1eWdaktE2U7Xv+Vs8hE7JdxDh0ly95bNXjMG50UEERLhbv7bJvUHQI79uqS0fNQt
7YmFpecffl/iaFDvztgi++i59H/wcT7EDcC7v5TpNieBujOUkkSoFq86uDIvNwhqsPPmoU5mroMx
e5cuZBDpkM5a4eAuNwRZnaNL1zTH6CRYke04JyoIdrGIL8QHnmwbxD43jeyBPN9rk6k1vqLwIMPg
4mig3LmFvZqKgp9UHd7CWECbjSreLO09Pm6yT2nKYefpwj3BSuxZ1hCCbhcSheWXogyATd3Q91fo
a3Y/mU2XeOpfNcfYE9S51BF104iQ/tDbmuxTMYx3jNLb2+jfvmIf2jsrjYYowLIzdHhihy+fDViV
H3V/Ow/OvKGSFIVLos8UWoJTwx/hM/GrF5qqXxgc9W/9iIxw5D2w1qNyfrkffAfSeGis+g9N9/U3
4ZzuXGqcBSsnZ/nXJNKLLJRMVBcX/dqxl+DoS8hpoJZ3ouXZDkWq951bnviYJ9fcEeA5l2z5Ih4y
rNttBCWc7R0Qczbvey7hX3hZxtXoDh+eO//yEYn5WjjNVfa2sZvjyTxndQPm6SQbrAr5Vgyl+w+w
Z3rxGOqsQuLwgBTKvyePcH+OZBqTrJj3g+H8UZTDz6uAROvabk26ZSxVvc6KYudcpd1j3svhwJXN
W/PiNdYYbYg6SFtAviVwikxRoBF1E4WixBKOvCwyGxORoNsK3mPY5GRota+tYjRCDAAbXj0tN9t1
y6MsbG7A5r9lBkamHSnZksb2/DVq0/5Z6uU3j0lsBBrMoa/N7lIbFe9KdCjIcux6gzpzJovp9Dv8
CN060Go+2Uto7hJiXBYowaT9d45HHMrdqn+Q9B2wHu7cMzmXBjVuiXqZHa7/VWdcgEOZ/qOsGt92
4LfrXnn1mU5xufHj0D83/OWiQOoNtetvZRq3qxFwdSWrhXjzGOJryJxqV/T1/F0O1vzQt025p421
WrfV8jEu7YIdefQpLcgr/tO2+9dIYiMyK8O9Ybma+fagk7YQbVyatPfWoJb+sR4y+zmrTSLdtknp
snm/1zkLPNYYcCeknaLbAapQhWXwjPe5Z2zcwL+1ciKb05mw/Daqfh0v7aGt4DItOu/xzdj/mEBB
2ov8uWdIviph/NjI2fHKx3t5U0VnrZlu/rNVHp5q5Xj7yvYHRK05vU0dawospo+ejcYCN59JbCUT
vAP76jhxfnoIg8GGo+8hviuPcQcbCwtnJhPNyGTxDVTqiIhc+3hj1dewwQuRRckuZDxKG3IJNdTw
UAzj9eJon6rOGXpJsKCHM4gMmpg3LCJ8kDXZR2hfzahLjS/eeAYc4mSeAqi2Q2JPDgIIcdV1dZBp
gOQ+Qa+K7BPRExUikcPz4Z7GCvK1Rm23CQrAqnxmskSe0dqRKp/XBcQe+s2231Sif23w8+qEySLj
RfsrKbufsvGudhV3ZI/F9DYMYX//bPUHfLbjjiH4dV5I9xGc/Wvylo3ulsfN1HnFVhok1sZSo2Xz
pvZos1c5x7BBOD1z/7Eocyavidr1yTwRGAC9VcTTt4WbfmM7ip0jd/YhPtk6JQil2j5tdoVHMOps
D0BlLZpfsQVZHSkLoLIdPiiPzRrK2E5INtiW0FeK9fIzzc78ZL3YgTTCndfTFczjIX1rfRCiAqAq
gZvL8/pjhvblBm3SCLpCchJ8TEuPPJkOwPK9tCY0vrjA4cxqCScx2pBz6y6RuMNy6ky44KUWypZV
7/SKl2VpIDtWwXRfSFWSR15vltxSMDA/S7MHwzIGxnU338Neccy7xkaAVzv3UBP/+cG+DThVmEC1
DtZWK4xHeXGwp9jgOS196RxorfQktXDURpD8b9Y8NK3lSDDOvifriNofYaA4/i+pV83nyjNHB3dZ
bF8pUND/lOchu5iUSYRj7u+kcsZo+ZHJf7jHxsEesE5eqmXMt0p7HNOqSzz6r6WF+asvGcAlU9k9
1Yk4tq71E7PpYlttDRtVFWz6Zv+XrtvljQ/C9Mr8FgzCnNmbe/QSvVv0QKyKnFFHZYTztp8Xm7Lq
Ao0D4J68hHlvJnVEoq++H8uDdlgbSLPe5rjthpvdjzWfB+jgfciG2mZ/ruqnjAFSvkkUnMkzqXN5
MhkIkelibNl3SfWO+zGZKCWQ42WSC2uJ1NpDibcRKitFCHUxNrw6m7dZqfeyqV6qFiq8o8zvacwM
8SQtXUd2qs8zaQ+4N6/+JCrD2WIQz6wmuRbwkEx5KNnVrh1l/VgNqTwUoeEz7mRk/rYglT84MhDb
Ns+6D3tJ9T8npnbZx4ulVw6Rd0Ss8QdgKe7oAfDUUQm9wiIVIKdx/i/sRqqKU54YATuDprcuwUyW
aiXmiVwosDGPkEUK/Y3et7L3FaZojA8u04K9M7ppsuNDD4aRZT2ULRvDuT9k4LCds0pk2zmn2abU
YYM5KW4jN2s7LhA2ix+uyF7DELd2bf64KxXmmzDjgQC6qpBvgJ3jKWnGZqxfCiL3MzO1IuOtShqt
oP1ar4dWL0u7T1La/jgWJf40nYN2+mYVFINW87vZDkuYRrBWy2YZl/c5bR4ZTR8TbUK5pYhgfd10
e2thUluZeXCoWSlxZQfBWmgrOLKjyNx7oolTp6inHTy22DoJY2zB0w5OrliwqNJOogjvsO9AWYKK
MOm6awmng4xxRnI9uckW4Y23N5vZuHZibNaSoWSk8gAQnKe7JSLPUu0hlhJqRPaVfarBZ75AuPyP
BObm3FruvU3Emb7SNkiPMyNSOPaUqSz9lUx5qwXAZQwDMKg5OY6pU43bSYKD8vvJepB5m7c9tubC
WJd8ZKKic51q46cUUUTs/PHOxsUTAfKvBab9mcXAubKsw6RTOW7FnE7Uv3Tzjv2z5BtRUndg41pR
tocDEjUkvhLibpS1B/KqBF9dhFaGu5JMqrZkMhzm8a4mDWYz8nlf+pDK4MRgjDtzvP2E8/zbN8yY
y27wztIhZsenCWan5gyToz6/EIsdfrD0XIeJC1c+Ql9xQg+JF8zzMchS1vhJZd/Sxnm4d2fuukHv
ApU9tEW/76QXniz6fVBSmnl7DQOVXFy2A4jxwol6S8jiVZlIK0IMw9pnIFpMqeXwYvjxA9sOXopc
pm9ERruVyRDwCfjj4rUZLY/iiLt614EMV6w060+Kh1uGz/43HZRYqFy2TGmYJ0+WpiyGKUB6K/28
2YS4mHbebDO9TflDhwBJGgX3j1ygWUP1XUvwMzjrPWQm1lGmAfGQ3CrAxD88b6t38soT38Y23iJL
vrpGL9aJPwRVhG9X35UsTJEc05r2o+zEMwW9hFLMuCIuPlnO3sG0uUYfZr8wlf07eclrJUzWX3zv
zgJccE+eGsN6sAyrsAofPNgFVHf8DlfZ/axQirGD2qiCQzuza+pATdcliXAqoIlxNYNjPIyW6NaW
JasTRUrTJnV5PvOFDoznMmjaZ6WKp6ziEBvTWrQN2G2uUquw1oYEUqbWtVtZZNYP2IXeqe8wSQYH
pF7glS6VYXMJjP87e+exXDmSZulXaZv1IMahHEDbdC+uvpfkpRYRGxhFBLRyOOTTzwdGVlZGdlV1
16wrF2mZFmSQV7k4/znfUfuc3pe3SGnurF109pYnVZnK23KBSzeisKdNwmkOj8SLwqdy6MEPkTGo
nmIouXC4wB+m5vA6pOa89kFEMpKKUx8uQcuc0y6LK9KEkjYY+V56LkMayAcPxEhA2Gb9lXTJG82E
F452FO54gMjRMv2Uys6lyNCOy2krx8H4BgZkYa+O2QlPd0F4AfDKpsni+KGHBdleZAQn1HlqOSZF
K7cNJcy4dgi/KUx27lbnWEgAOefTqu9Nh33XJhs6DNGIu9S+IIXH1SOoOe3i7pQnGRZW8sjgI07X
WcBF+JBNQ6U33AjjhpIxIS9UCNUfpdVq69O/sB1/cWpgr/j72I5vSfH2+jb8yavBt/zu1RC4IRyg
HCIQcPBwcfzm1XC/WLbnLE2k+CYdpkl/9WqA7JAC0AepzsCSHgXWf/Vq4PGgt9QUADtc/hj7xz/j
1fDtPxXa0Q8IMgQiBCs77B3fXP78/fUuKSMqG83/3fgYJInnCqzG0u0OU9WFuryP6pK18Gqc59TY
x6Skzas0bOWuMe3qghSCeqA1KCDdg+134YHsGFZWa0LeQ3WEcaaw1ROLKHU90ucjzLvJ858Zol94
rTXuW5gT+8Yn8eiFCEe+3yydacTqyzjqSYEjCHWB+841nblm3T541eDvum58wsvlrVUoYuPWh1IM
Q94jLbGqnal8twW5cRzO5kHJria7SWw/5dc/8AHp72vHj7rtYFf+hVXhQ7Oojl+VYUViMeKGJCNc
25C9ueg59Ytj6rfOjS/ITqN/koLsOx87PQAETiI1PmMn7C/4oTcgJnbkXW495Z8bO4U8kcTdhTdF
HGimKeP0NcdWmPygMo9wWgF0IVu1VWiSv0LTRX5s9UmJTF4mrJivDYmVZWJUrUfh3Jd4A9l9s2Gv
3QgEOfvetizgOse5OEBmA5GOM8BjjDqVOzUwjh8+9VIrSXbj3L8Xvh5ua2uq8atFRGaLlKWcdWKD
S7XbCqxwK+qqHju2uzXDfdAPGPHlyqjIoORxezMHuj4iZ4xH+MnttcmMezW2fXVhkA2CsMC0wrR1
dEwN3W0aIjsPvQ9ZfUUZh35XA5NhiATmy1z0zgXsYvsbKpixZ25RHGiq7o9UYeFLZiMXW5nQsIcP
pASK6bBABcDgN8JzLzsEuxVLNtS5IVTs+DEwXzEM0wHjTR2vdFo7isWO27xL7PthgNi09sGonyhg
gtHmx8bBqxVZPEK0nH3q7AKQHRuKdp19lHc8h9ICHgycyXuv/LF68dMCyyjg5vVck3px8CA9pL1H
MeLMzp7JPuWckVWnOLLURRBiHWbr5xjGoz77RKxJnjtRSAhcB8V2NDNj18Wmczmg4FxInOMtMO0W
U18+ueY+VHn1Og0D0CvXEJzrKWZBq2LlthtfkEFP2W5pmANxHYRYE5Wej1ZM4imdfcyVLSwUzqVs
vIDKgGD19nvcG28ci/ZeCVoOt+JgPNEvU5L7DcZ9SEzutSrb5tFwYueeN87MO8XLNq2bjbc4ot3d
2FYCKqBu36OZdDylGP2dymZj7arkuSwcb++WkLoq4bdrGOXc7uY+vhwaE+tqWNhcxmdzGwS2gisn
jO2IZKNXAoh+scpsKr8aTD77ICidCy+dbslJ0d5Slslt6Y57QNDXqotJXBfVgU6z4jwqeaInQF3i
Az7ooSnvvdmqGU7EZ8+V92lQvnKHwIzQIOxJnW4URgSeMJjYVmBczVV05/TO2wzjbtWljtrHdJgh
rNnZvWkEXrWyE/PsK/PFI1yAZZe2ObsU3cFS4Fm84jVjtLWzygpkcU5bXmrM77Yy+jfK7q6XUWlV
VXtsMhSC4f/yw+g6nufHImj3IY7kopteqXx7mXrvMUQPblHbdr5Gw/QqHMmyBfMnGDOpH47jRheV
cF/MvH+HrslAvBnCLT4Abr3Ntc/Q7VviQsaoZkolZ2uMv4eyvqOb+8yhGXPLCBQ8MXdzK0AfAZJp
JU2RY3KUsfFCvRmuLceYtknSMLpkGMVtprbh9ld1fMPU+WTXnrGjk+NkdGW9c4CTSB/UZUt6U9v1
zkiidNtMNsuF53Eur517Qm/tPk8nlkaAhcnD2Ljuj9pp8p3hRfe2EzIdkdOFDy1zF1NDxrU7OEca
NMhUjiXSOTaqycOp6pijRJEIRm5m/tYvPhyIczsb2tiaNePKnzrUKyPIT5OsrFPhWOcgYhZUG/jG
+jqYDyp3L0mUQDmY83ckku/EP/auYaH4OzEX/eaUoLqQCzZqbrXxO4yH00wVrd+XBym4nMYUpZI1
vLIrJM94YE/Ryvsehog0hH1v42F4gNcPgQXxHtWHNluDz1OXpNcQINvDGGM3oLrvdrDsrQjghJgy
+JFFMdepTMtdrANaFOFEpAm7Z0rHxNrjL9jNDbWo0q72Hgy8VTRrxDFnpiTUTfpV05fA2GbvglF9
jyI3P4rCo+B1oZ/jtSWxQt/yfUyXFLPe+VvXmv02TP0cxEGb3wUGLxotnOhRVoWRt0213pt4L999
RUNDonCgc39TH3PbzxuCJ3ofWEazrzzD9zZRP8TpxeA1OgBsIHmDz7MW69jRwbCzPBRJ4iWoB+GS
7l4vhQlvHa7M+7rh3xslSiokoRT23D3ojNk1nrztQNFvjY7yqEjHLrI5QjbZ/5KAF1zAoG36Leyr
JVic4ZJJUCNnkDRZQIuMdFGSebHdc+o3ewur1t4om3nNXD4D/8WB39Tj+EpxqEw2uI4EzgkQj0SG
m5piLvxl4wlKlGds+qTtx4cC6mlwosYro1SkkDSyEHFkXHEzpgnmg2zeIqPVa8z4xS4t7W6bhIDy
+gxobfXqdjHtJ9EGUwE2dGbNdfZVNDgu4x4oLNOW5zHt9JEn5ka07toDsBBUAucKhcTDZ9CHdL+T
bQIIO6zb7ABrUKwCNcS8EPn0VvfTJfBr+oRHcVunjADiWt6YZjLAs2Bn1SG1MzN1KEI1mEYBq/7w
BaAjrwJxKs1y3PAS0tI2zMG46aZh3DR5/gp634FgJX0m/jn3cXqBR6JEXWk9QGjhsyltg1Wlynfu
YLxR35BeywomM9i2lwqDzKprg2htuaRJDDIVFDzIx6SZrrDY6EPQ2Og4HlST3EBzDkVRg/bhXepg
wl0N2TRvQnfqjwjCNpKRAGsqSJdtMicarjIjii9MiGXk8FS2x3rBn7blV+q0kQC9gQbMVQhDGN+T
Di8rvE1nR+U5pQRG+jQwCKAmNtD3ved+80AH75rSNy6nXv/AebVrGn4VwVuS2q3+yDFMfktb09sG
qaNhLSnoGFUc7ExFuIeJi6n9jSPH52wKm10+ZNFWRQ2i0aSBYcgXl4HHVkRT+lAUfOBVBWDJj+Et
4JdkE3Sb5K1rwuQ0FQ2wb+mhkTS4Xl8bbBrU0kkON1xV2djq5WrIYA3LWk+IPSANwItq6JnS0r5a
HMJZxOuxTT+dw7TOZtiICVQbza0JgBqDsf3pNnacelYX9APjQrZJAGNJTmjdQnxGvcCsbGfV6O+G
ESvNzoq6l2hKpm5rxAYuZ2iVRnHlf7qfe9zb0RFSkbgVn/5oBpqt2hViTvIbI5ps81uLtH1s3MDG
EaMSHIRPcdqmYm1rDK5nsxYCM/YIAfZ7TX8LJm2MFGF9CuAh6z36y/BR6ciD6iKtPA0YjRB7fxaL
8Xs0IzrBSOMro4A406fYwyMrT04287Rgoz7vqdyKORIay/W1/LzJ1trvqPgDwWAe5s/bLtPoOXms
l0twLbtxnRmsZ0jcpJUPtF+3tAW2zkktF+nu807dft6vyUhz1wa9Ii8SvD9cwWmu4z4+fN7NgUvE
D21StxsGBMm2ZbDRESHEXXDqkgU0q2yfur3YcJmQgD7nEWNLZ9uvSoL2Mz/i1YcM1aBBTzTZLppu
Nlyac50i7/WQZ8+upK7kHtuO6o828swDvkb3DXhrJNj9TB+20izTbmvjISK6P09tuYwsZxxzC1ja
uknhAZPH7NPFDDQuuqGOy/ZbORkS1Iv08cMwcYM1N3VJbb0MEVjgU6mkZD0qcXNsbBzNiOk0naES
EiUajbssVkx48e757V2ZYHR6Nj0yUlzypkTsSLwaes9nTJBekd3Q5Sh+lSY0y9YGEMHC27Ape0Uh
U1lVZckRQEfyyjML7ECjacX5FouBhmBo4JtegfSN1Ifd64HdJzYGj41pdC+ppCPpryiFeHIwr75q
n+UXrEeoHv0kn4oNW0MxHEIV3gltEnwHF5yMV7h42gN059n88O3eb/cMBERPCM5ccAZwJbvpYu7T
6mxoNkFwU4YcThUDS6YJvpHuwf34/ZPRagE9KaU17kY0A97jspi4HttpwpFA1yidCG7LSA7cIVP3
F0gr8i4RWXHEpemu9bLnqDYpuM32yVr1Y4YZI4UMkyKttfZyvbOs7ujPtrjxGpHdYKZmQjAEvK7A
/nGlaWE11KGF5g3od+drGMeP3Jt4f5od4HrgXiGlS3z4KHwLipehl+m1mQC2WQtNcToxRt1vfARP
DMrTKF6DXDq0JvuCiVXtaawVnMWfufFpY6Oa0WtPNTNaAY9nQm4awY1EVtvscCloay0bk7rNLKQ6
8NTDA8k3teyzB9xRrzqz5FVSBWrXhCZ+Yd85z1bfbXNegDLqrhhpDqs0Tm+JpK8ZG9YA2T0wdtxl
zRzgcvpjatJ2w4gxC3YTyvR6oEB12zQOk7ieeuQVakb3ajgwOP+lVv1Uq0zvH+aKzkn0Xf0xVvT5
9T+lKkQnGLFSQhAOLN8zl/aKn1KV+MJ0f5GjiAdaVrDgZX/Xqiz7C2Ei0wsII1HfDvjqd6mKYltJ
MEAEFgoQ/vPA/2eUKs9FEKuZ1tE2tfSGeCxGviSNS62GIFuE/PWrUpWoZkoIPYC4y63+okhnOHsK
GhQ6fqPcD8v2UWDaLhTeAehL36wrPPriZNO+ZuxtE8/lmlnclN1wo+jzU0gJrvMR++yXN4OPai3S
eKb+KK3LeeMMTfhMpwIlWWDSy3d31PFbO6aMeViRllBGXsdr2Tb2qROqit4GC3fsJXy0GVCMhtYg
ZLij4q33LiAlinwXEtBGdyeLwvVnS8t9GhyBMdd4M7Xq24ObtPpRsTr3TEFCxeiKVDkTK+aHxdqN
ynj+Mc315F3KHrSWlWVpffBT6aXbGih0tB1laiDb0wWA/wW5TULwd91efC8bMAflrgvy3qGpvat8
br745QPnUEyetrcaGHpINbk1VYj7k80IhYCpuQ5Bm8MAKfAH05PQK2CmnuGGHx3TuGf4GRiIaaYs
mxWpRbHr+h6+zSD9HrEvGogdNxNd6qIb4pusawk82xy0gfbgZNuMVtPgeumSMNxo0kg0QDBx3HDD
se5qqIY7wrfORSgF3Ew95S+TaTCnw3SWnvW0TGRsLPrvVe+ACtHUe94HbQ2saUQKWg2K6XThuOm3
wo5obh0ofQUcVCUF2eFaqWPYGE2BamThD8LTJxfKQuicgfyAzUsC2zY3dHR+NYdBt+ven69bKx62
2aRHkFiWvVMcJu9A89TvjhUQM1fUxJoYxsqXiYH5ARpNUNIO681PkOfcD2qM8YmUMXNObprCyHfQ
XxbnPPgn8B+xdV/YXY/+yO1mDg9oBks4fIBktLEh71cP9Lra9Yb2Ga/7FlG/yC0pQhG9LB0SxTVv
RTnZIVh42dpMNMoCopMwg3Y+13OcTTuldR3hU5G8sMZCDl4+F1hFOBNVDzjA0wunUcHGRYZkInmF
7vej45zKZIFNl+MwJ7McrGDP4RIqWEJtJq2vJM71dvQ7LAfsjSrOy7fUVQ+TUgqHXyQ2XS0Cjnae
/z6outnYIxTgAI2Y8HPvHrJh9ncK0SeyqE6Oqa49pNE4r+vYeCL3TAQptPdkwNrdjM8NtazO92TN
LseajAh3qZ3mMePiq/dW6z3RfbqtyuTQ+p6xsixUsWxiwmMINW5hL39gj3mZJ/nWyPwiqSRWaxnt
nMHxv8+582EQ+0798AYzjMVoX7C/48mgWTnjsx8W27C2LM7YgB1o9s2JO3kfwAihhUyhuYrxsW/k
iDPFrZu935nXM7x3YJtGu2YEjm8c5/Ybk3YgrmGwl0V0yYWXN83gWs9lFT3rKjoFQfTNabx7Ggfi
9ZDk3wJX0+DqgHDrje5cQ9z9WsfFrWX55Bp7gElmCkMAJgE5opoTh3GNPeCQhvlzvBREFNEM1z8Q
dPZZInzMzELetXX96NbDV9LP13QS4FzQF8h7i6uqIzlRFY+ERZu13+nqh+QmsKuGimsfulPFqzhO
p6GWd+lAIiPve7pnIoQbrkio5nnHWS13rK1FMS+1YiV2WayAtGrIfoa0RD2BqvNk5+O3XZV0ZR/S
XH+zE9gqqSs/MJhnV83MAJJS6JuI9OHG7G2A26EMLjlF84xg9aWzofXPogTrxWDhTrXmcz6Q9iDe
sAqYL94CUzqkqYWhq3KPreC4NYZfY+m8lQE9YXWKnyV3xmc9ciqiPzjcwaZytwQi4isaQritafoM
pEi57fdEA6Etd6pRJOkgRZNbucKSqi6ixoJC5xkZ1i6LdEPWX5A6vPe69qY2UpaQOok3nTe/u7Z/
VwCiOck+V/vBG15y7Nr3qgL4nQ8jBGORNxuama2DyTXaMqEo+5AmGeMmC/BZbKiPvtQjxn/6SLZt
ZqRfk8HeKyd6oy3CeegH+IBFi7C7tMlavE3TxgwOBTYFKJl9fXAH9diO3Uchq6ssg/xcI4twBH4q
Kvtru2T4WGyM86gnFNMER7g26lua5hCIrPERf9K4E455EsN8VS0L/ZDv6TOw1lhrlvYNDwVnWg7w
YAIdZ4+luCLW3+50hWLloGtVbrDJMQNDRjdu+q7/qERxmqLmbJvNsZ0Fwf/SuWV9K87ezGPWPjcK
RBiCRG79gUz46JIhtVrITzBepqaOAENXl+RSEIjNKaf417jNOd6vPGzxK2M0YJI5J5Bz+i3uB2jE
CGyAzyO0Ipfy1TwH8DY371U1UcDJITyq9Tuh/Il7fFJeOIqEHuRxVJbWgqwY3YFtsTce3sGiD7Dg
z9da5w4dUe5JDrBg6auc8VKGQCwObO14UlahlbPclcLVzQ+hGQRrrKMuKERKcSgz7gWvACFYZ2dX
M4TVyhNG9T6ao3bYUjyuqUGsZ/OJeMVEmbWnkc5RF3lP7dpKN+O7Z6sZtQkyn0nEigE0gzIbZnpX
byBkJ8s+Nvic5B/8LuOqqYuGgT9VuoaLXti5ibzFv1hBChEGO071wzI7ElBHKshTuMmw5GIY/GGb
9uY6iaMh3aT8si0nJ6sdrIvEhDP5zRHgFbwtROURZ98osiC39nZpDGCQQuCMY7lvtR6ZGUYtsVHl
9NYjL55V9ecJc/pJTHFwM07NeNu2iXiDKGxxzWWvILTFxhCP98pzs8o9eEYssTwWvb3DJDlH7nM2
lDlY94ge7HhVOryHbnOLz6GxxUc/CE2pSoXux6fbw74Iea1IqccWTh0VL+FkkYPyq+pRmMWQG9ew
hZhOHUHf0fVXcu/X0M+1z9SnXLkWZRoV1mTHacbLNB0wVthhQhrvzuJWBRvOLShpQb5q0n2dZy5U
HjtCULICSHbxmmpestE5duPpqrBE11gt2Cxc75u8qD2fp9eeSdauwrj2zK1PiLZALC4WHyclN6wL
GQnf/Ay2WrU3bSgUiywcM/92KhaJzG6bYj9qqrHXFOm0ydfSVN/gN9TJoxmBgbynV5O5nG+B63hL
HN6oW45QN6AvU/aTGUuh2nGdi67i1rCrDe5TRgRsOzMsJKqSYqKC2CV74oosBXmkEegVecnvzIin
5GaAWaFfdFWMxZEK9jHcxA3HMoBIPOkYXrBSGADc5wd8/iAN+0+e4PwTLpgo5Xs7veAHy6QP4302
FIjzqdenI9Mlq70LC0oAUG8lWRb5CT5MenDN57jHtbXi7s/guBxzwbAySHV7sheyYhjkjbePaUsR
fLxBMoKXKojRIsrQKsUVGVtZGGRruB7YrvikF8WmthEyIB5LK4ha3JatbrCoMK6Kp2s1RWBN0TKz
/GjWpeU8wbjpwlU5UMgJdwP30haHNTGiIenBJiNiEWyukpz1dab9TBlSvdAcvtRDxemKirj8VCw4
zY5w1F5RovVMW2/9tftJ37R/sjjHhcs5ZCmKbGhES8AOlLAdj/qIXdFdczswLkeGVkdoHs5l1nfD
YXbwtBqt19xVOasd8Z3OXVFQv9GArE5yBtMzj74FAs2NT8Jn2eJRGpT60vnnKeKxiMhtdpAN42x/
jhiO5h1QZaDNZBNl9dDmuIxbQTrMr2oHMmOdv+Ls7E4pzTrkKjxxaXSR+lFODadEjzP+9zwU8oei
Jgz4k2cZb37XIe3hcqrPo8SLaxYUZtYJPBIYZ9wazMrvOPck1i7G6LfLwIW9TS4Bg1XBMnJgxMQF
pNHnIIzVsq+81TDtVm2Xw1SpGv8GkFz2xp0VZ5sy6D6lE+MwjlXsrFv2SqKcYty58fRGCR5sZAAO
B1cFabJODFieRjem2yRiYTSiTB4hzYnd1CzOfqt8YdvJ1w7tuy/ORHANfCOyGKH/p1qQaUTXAr/Z
6o2dLxTerF5shB0+iKBjvSEjaffPweKMIlztUQkeQ5+baMYeG/299Zto17pxdTtQdVGUfXEZJbzt
58GmLZEEL4fWpWq38Eh4YOim2hR+2+OYdI/0O8R43hxiNIXcOZHHaDfqqXOohXkyo2DCzJsk7wV8
0n2Ih+qqKM0M2chMN1na5vdNhNUNMyLzdKevn3kkHFGnoOv3VdFP3CRTefRCcz5DNauPXciAJch6
yG/WNG54JDrb/UuJ+anEuDBP/r5taF0Vlfre/lGKWb7hpxLjOF9cG0uZ59FajPnHRFP5qcQ49hfe
zIGF2m2hxmDX+V2IMZBbbCkZLwZW4ArHDtBHfge8LKYh2oF+48XY3j9XdPqrZ8g3cR0iw6D7ONym
uM7+Ce+iGu4VSSZtmis7JVfCAOqkTX++6+ZE3OEKcaGRda7JfLfp35E/gN1mxEqtsoXClSLaHBGH
v+Z5yUDDiRQbaOBQFthDb2XqBX+baztF7zdhC3GQJEzsXWH7Q4ikX0uPWOWi7mFw3fAJyzzLWG/r
/FutyuKyKlXVYSY2VjAL1Mx52hmvAtcJUEbqsL7KKft6mWLPue/yzFm2mmqTFPFjE4nq2cAfpNYi
r7E4CFaWvQjTMVpz1yYlM4TPCT0J72OgpPFTj3wf/z36Xt381LD+reyKG9K4GluVtTxhf5W2lifU
tdGneP18dDfb8n6VtuKg4EhbwEGha958mCuudq7jswg0GUHuCq35QxP141TjzIgsGiAueaa2ueN4
lz1PWYA7lyDrYQ41KfAipBaVKWpyr6wCzakCOsKanbv2cvGO/ptfHqbQn3936AaOdC3PZF5g/UmW
y1lJ82bC1wAFqt4OgRvuS5aLrTQSnwqTRGz+8EH5G0+WuTwZf3qyfvmByy/0B8eajf8r9oacZmm2
AiMV1wXKjsl8Hh86FIRsxxGSSfron8gj7JDLL/M5P+e5xQhoYuvtt62v6F4ZDv/4F8Pk919+LykI
UPPZ8wK6fX79vXCikD0zmZVw9aRMNSyqk5GN4dX/x08xLQwuFO1Kl8quXx49wWe6Jryatwr26UuF
63VLfqP/b15U+288yZAwFqkVc6Jw7T99xG2bokUnDcDvp0wLUUMcA6Md5VbgjgZQz9iagA9YzfQs
pBJPygVAveq4QL8qjkM/Ysa8kAWkZ3Nir1CCUj3HiJ9F9t1k7E9b5hyamD5GGW+72Gg2womr/iCC
fDuE9lUXRN2NaVNiR+Q3qu+pDitfmjqWp4kqdQxbIYMkQO5onGU3MM+12rJdl2Z+HBeH9spMR9y5
wFfi1eez/39++ai2nyVo7wBLVBLF+k//+59Xybuq2uqH/r/Lt/3+Zb9+039e19/Le62+f9dXr/Wf
v/KXb+Tv/+3nb1716y//g9kcYNht911Nd9851ei/1LMtX/k//cN/+/75tzxM9ff/+F/vJCX08rdF
SVX+cfuxxD/0ud4Nr+XH63/5ht9cruILW4twAqhiYBnM5a3/m8vV/+JjsPaBaApK6HyHH/IXIpn5
RSw93exJiO9o7Q4Dh79sWNYXvtpzQSozkRCmS2ndXx76b0vEz1flb6+v2G1/+Wy60vek42JudWnG
Q/y0ls/uH9aMqo/DCR/Ivc5i5KkkYP4uIhDVTT2oJ8vSYPQDyZ1L+tVtOU/+1WC64xs9I3QuptD/
Pe5Gm6iz2zPDtfGrRUT0nrSe9QADqd7xFqThJM/Tp3kyHwwzmh+5LcfrMW6jW/wQFEZp1CbqlXCr
kruZdpIIy7ZMM31k0fIg71AqhHnU56LArWoFs8Am+WCoTmyIhoIiRtR5IaqJlyONuTduEozp39zC
HGlucGY6cHK0rGtLYXBNG5dNOQyJEMpuCHIEatpSgcPWiK6FtEnsMcfNSEMMLQncyEgOwhFwLylc
Jwzv0vJwS3u4jI9adN0TlzHQRA2BidtigHjJr9JeFaHjAq5kROkwk1hrh1BiNbn1UY6sS/C9tcln
U5DEL9Now6Z0ahmMIxEkZ0fGAr6iiTG9Hm8G7yWwuxudgCdOoTPJpvlBfYPLNPg2GoZT3/pvYOUv
7ZKyjOJihnk19PoRtMLaBTa7HUB9CqHuRRwupVn9qVHDS12FxbGre+taOfhePMbnym69jZXKN4th
7yXXvRNP1bUfO/djQAcTKI0dzkpSRUT13lKq2Ddx7b9T6Krw73jjqyj0hySAua7R17+ObvsVsONx
sIxToXD1xvDa7wZzSvduM1YfpZD3JPB/OLP56JvOfeiKwwR3O1Nq14Y+VFqD/0IYcLCS2ZAuHXi1
6zmsFHEXvz5M+AO2ynDuJPVTcIqby9SCl2FPE1C58ND05J7qrtsMmDOBizu2dWHDTSfHmzy0KXjG
lQ0AjTayQVjbcFDiRzXwelnGiuU+zSiIAq25krldQrSvMMwVGwbIx8bWOGuccDqNnqS0G9Nz/9Ln
uQRCkXT3tH9vIkIuRMKZc/ctMeIC2BlMh9basjrTEG04Kt5wV6MJ23Vhlq1cwzapnAmn7lQGhkX/
lt0U/aXJ5PeVhG1504JT2fp2Fx3d2OKyompzylYMdZKlxYlq7RZCcdQ0Kwtd1o2hEjRRd54StnjX
C248WDhQB9rD4LTPFjE/ZRd39jDhs7Xu03lYYYpxNtqqb7sIEdodsf+6YOIuOnu04c0lX5HldtLi
yOdX2FSFDE5tzuPp6u6SMHp8YEp1SakhPnU9T+vC8S8zCZat7Ydm53CFjVu3PReZEqfZzvx1ZkUE
JXn6V1WPgYkxEP9yZlxt9NXsETmuGzDANDo04WUJ1XrdFvklBiBk6ZJKoxb8xtYzygWa2HGdgza/
iLrw90frAWpCdCtcgKJEvYn4SH/aBRyFOD7r7iNPouciUUcj/6GnzHzIYaRti0YaTyV1skeToqa4
bp7r0rHICdNxM+KgyQpv00m/oxCT5wO+vgu9FCJFL9WwCcGsrSidwA2tBdJa63dyPdvOwYG1tDOB
+O/tdilqQa7E6DwwCKhn6+s0BndRhi5qCNQ0SCvkoN+wTdOyNTgriWEjRlyMIZC0/RSsASvCPP6M
wFDavu/oRvDb9D3kqdu0Bcb2OnRxNmdHfDAbgpVPUd2+O1OXvWVlC0bKgWA3WFAR6HUoqNV0QNLy
/EO36c6l6d4ZxhJZwx5NhVx3GH3KCBUfRxFUB9poiCHyGgCV2GQ9vtVS5YeyXAyHKGo3PBxOitWc
nAsXNyBzl/BgON2wrXz7FOkp2spwIC9legcnTp6ExFCJqP81SCzMLI4Xhw+6nKNTW5jxbukHYJqc
VJQ2hdFjzrgmbZy9FjHtMvKr5/vFajB9p4QSntjhlsXWeY7ZP29su7Yf6wHKVuhHb2YC9wl5gidu
keAbbFPV7PV7J4nAWTHlfR/6ZsPS48crS7sG4Aj6J+wxNi5s0YvulXbL4gIoln6rRknf9Gi57ntJ
ONjZeCAO7I2ZMH8HZy0a4thoawn2knNF3w6tM1VlPnaZ16xHBwfNvhDuGeh5d6auXJFcVaF9MypT
rzVH0w0rNxWCxqSOg2LQ6Jlh568am/teFbT5WZVDvBtKaGsGtxs+mK3YpMSxVmMfAMh0k+QA4W7a
j77jPZOJ2zpFcXYYmCh6swliAG7ODyaD8oM95zT69SyBso36Y18NBzuXP4ygai7skXlKNOZM1ltG
lkRVHONAOiLdVSILdx6PhdDdfKGKxrxpjRE4DjOohMfQj/JJjwOAsDGhXaB1MSS2r/2cJruwr71H
o5tC2iaYw2CI0kgxLTAWhwwhmWL5FImsejXsfH6IfC/ZjuTjruwmS5+MZIiPxEOMPdWF0WmA33LK
cKyfjVxNt1yb6q/JJCNjFXMUYfec/PCYOQWc30HLO62M8hIvZflElLJ8i0053ycjuAMhx5arLxUc
PpnVm8CnlYBIf3iE3z2//+sc/FO38Tk6/n3dZh+/lr+cgpcv/80/88VcOpaFsDhK+0gwv6s2BqoN
10L8K3x6A25VS2/yb6dgVBtkFIwt/MMZ2Xb/6p9xvniOQ77IxF3zm6Dzz5yBPy/if703o9PYeOFs
/jaUG8p2FgDwH8/Ablb3eRy8xnXlp+SbBZ2xspLWOjXtxHhUnA4uizYQnBTjsaZCoxVwsSfc2kiE
U1UvlcIu2nJDdIN1XthfLcaS/4+9M0mOG9m69FbK/jnS4AAczTQQLckItiIlTWCiKKIHHI4eO6p1
1Mbqg5SvStJr0nL+zHKSksiIQADu1+895zvZUSel01yJRWfIDRMXoXLPQt2RPkYQ5l1UNnK4ao0F
VBzwhH4SJJuwsV8TMoySYY5ntMxVkzNKjTi5pcjLoDSldNdRlAWK3wa1NQOA5XoUd3YsW7atKlvN
uZ64TxLX7rYo9r5Zrlr1N3PXI1xp6LsfgqlrXtZIKXPjYH/rrq2khh62kLUqvxTzMpsXOCIWKhrw
XYzzY0Us3iSYjIUZA9l3HylAg144HbBqId+3j33Ehdl6te0Fm1JCpz1pnO+HOkC/sGUMSTCKR6Dk
Dj5+hyeoqEizzODZwHMsCuB28BIZE8LyB73INBdvPTbPb5WojGtIi4y7jAJdC/OjjLk68F75wW/x
PGyWVqirmoSNAAw46QVHmTeTuUPx13xe3LT8YmbWQJOeRecABiUA0hTP5UOwjIwoU+Z6+C6YkX+w
2b++EfxMgWKQPnxWpl/e00vo1cZcCMvbpKZM9M20xEZDKvEcfUPU3Bj4u13jgxF1CcVnQVhkGIym
5r5h3ikPSd2kMjQDTLmGi4t3XwERanZu53SvTsZqFCr8/Y8mR3KiIFMAoaRuIzIMg9oayt3ilV50
pAzwrI2NZw3ODbFNNAUd/dqVNgP9he+lC1ke80/QP8vPuFWgqFOqmiTdpQChgK9N44Y4RUJ8ylgz
KKpA7u4rcKCnaKIa3tqVdHowUZVxa0mNnWlKU2ISyR/B6pDTSCg2ZpImp1w5WNTdoeetwszh6onE
MIgk7+uhgK7PHJ7hd1WmIWGxyR3c4ezVHkAenGJHeN8GP3DA70mre3Wjufqogb+2wHwooBj4J8h9
Js4Y16pd6lcY9xnSqyqt783Uz7zQYOzxrXeVe0FXHBc7VBsTOeGlM+HFHnw9MLmKyzegbAkMk9lj
qIjedC117NH7wL5NtPEaUgAWJMcCdy3rDo2E9IpL7dgLc23hYL3RcQWVuwYS/Kh0K1GNQ5dUBwTX
1+4g21d7rJlgEgMQfUQdsroFUdqAC8lINaXvqO133FzM7KAWeECy4Oo5myngmIQ3LuuTw2im+i0l
yXI9ZOsB98lcRJrYq45UjCFqY7URbh+/43o0mF+i8gTeAuOAN0KBeRNFsOQOsR0syQmZT0S2AIdM
vpI44MgTsEnKA4k4+nFBK99BQ2kt8gYHhylR05F+sHNyErU3eZC+FRl1xYYgmbFGAqUYYuXaGXe6
QZZDczkyrgSS7ndCXqKB8qOy3oj2yPLHlN7iu+el43vSmC06h9yoR1goDlK0vvLFR5gd3kfZj0MN
OkD4zxoli4Rg6BWfEZ3Vd26t8ccso8je0ySzKBUWK/gyux2OS6+s1jx7QO1nN45i2MaOmh5QGHFd
mMeZBR4LWV6VpM0wkV+zxyNAuFBwQNCcdKnV3KEcCozPiyGNe+VbwfwMBpCw3RktxBaRnhuWlYMD
vF0iN/R+RKND0yEnvQiIkT5WpXL1Q2db7vwJoHDeXEFr9k6sGki7ZO0NLpiQmoj2eqm9Fy8itO9i
eySQ7Y2CkHdkQ3y4qu/kjKdhsWF3psZw8PM0eBXW6Ff72E04EwZ61LdCBdRyzNuqPbNuTlCriBAw
p83Zkwk4iYXpUjskys1Gd0cUegwsFg03E1XZgZHMwXsQ/iuZOB8RAoF0bjmW0nFBrhQyn45vGSKP
pNpOEZwYo0DJAs1aQt4Gw8CRpUCvobIKAjiWHGsNL1iI6clkW9E+8U1PEedYWDwvo1WWZPjo7inz
PajQPud8ZxV4x5dCRuP3772+4ZTUptxKZfPGZsDkLRWoV7ha5Hix4OqcWB0WmmUvBYeTHeqnOdh0
yos7Tsg6IUDWqCOeaEyH7aYQbeZ9tHyjYZX0HKM7cwqiKoy5P8cTlHTa9GNdZmA6Gs8tcA82znMT
GaiO+ozso+uRqeSLZ2FsDbEfFT7mWEHeMaPx7Ks7pnEt0KPwuN0M0dSK5wkCA0eksk4lzaXEXu6V
jjJzW7PBoEtIh+6FOMRpxPZTLyMGg0DSjPGMMVKQJOLhBscUy7JN6f45g8nJYFIo6z7uxvl98uHd
YbjmqIkrD2fbZ7QJCJuETtcDmCHyjxNvy34qBMBq7grazVscn/28q2Pf/taoCVPkKN1D6k7Zvbt4
UM38UfYtXmXnpnwhzAu0oFeJ/qn1oJLhbvGn9Eaz5iJ9KYA0AfUGf72pxTK9R4XNW3fQqqGStyNM
qj1lVnDiTBkVoUA8/1JDwnttGTKZBbgrz5+rO43tTx1JXNePUdIo48ZQYl3yIp/GM7YWctQZA2Pz
34qo7cd3JDPzp8Bu5BsxBHS2mNC6N5AW0aOVVQBcsCeuXPzoyv+3+/w/PkOc/1B1/1Mcxvrvf5Td
hiAOgyQgm/9Mi5aH4K9+NJ8N4f7hC0FNbn0HJTgr/OAfdbf9BwoY+sGmb9FpdlxK8j+bz/xC0jBM
K/A8TxKTghD9b9Td4ntv+ee6G728w5GA7riwfVrRVPg/192qnWBJFsW9RdGHtHDO/M9VqeW9TTQv
+5ZE8qFuHWwxwZM3IBoIp7YJnkwtx7dFFTNkQdPHtar8cty0hV+82DRLpq2BqPFUtLX9AhfeIim7
MUHX4Qd/qF1iPUMTQ1RCO5RgmRtgyUgbR3xAH/rObD5rlGLDYbGmsYOMzCDxnBoJbt64LOIm1Bxm
YKibw72bA07ZTk3jfw4AICGkIeCmCVNP2ey+VEWExw6AL/EwrjloLuAViEhwDEgNTCJn5/IkdCG5
CNoOQT2uTV4/KKIdMcW62/MrsX+pxqZNpBufhx5f3dcWlzP6BCunyl5QxMa7uEKgvaWSD0gXJTCR
+FuIDxt3ppO4b3FxFiHWSNJaZd4i+zfovaA7xBdV7RjADU/K7JwL0VIsK02zSITk/eAE4eIguNto
CS9nQ4sVlpRArJidbCeZd4YJUJqjSgDaCxv+tB1ZKF9GlWMEF0FD0J2LQ2gIlc5Io1uUVSBwtweM
Xp6vvQv6EhvdS0QzF2BBZE7Hmb6rBa08QY0Y+xpWpFFA0ENlv2rfaOG/SZFAiQqoCIptnOp5osil
GtuAK8duN6vRaDlIkCi78UuTSK8mx4hGbp+xPHVEZJriGaE69WuvcngAwIny7ii0Yy0bTAXkiI4e
6V7EGE0kZEcElIXs6qrcEW4yPQypGV+BARIInM2YKUWZBIu/Q3jIBplngqqlr5Gm/3ecxrxutatY
9n8cpz31BFX+lvCz/sSfrQTxh1zHYoHtcGC3nXXI+2NJ8/6QFrwWejc+FQoikf+3oNn8lSOgetNO
QKgsHX7mzwXNNlfVCH1hfhQ/ztpj+BsL2q+jNM9iVud7tDlMj04HK+9vk+GMZjY4E0R1Upjl5yJj
keEYQL866ofH0cCgC6F9uvMqc7wWhm4PP638/2L8/5sLiJfHUWSiirGguSJC+a2L4cx216QEfGz6
xhWXulr617SNpkfORXr/N18K8gKOKBJyHIxMALN+XbhLI3KmdvQIjqiyghi4zA3rokeZL4rgLz7V
P11UB4cVdY8Q2PBgAf0morDR02o9Masz5RrhI4BRc4oZsF+TclbvF17yyR38UuznOAm+tQwc7dN/
/rRinYH+/32KL5ZPaXLPiZWbjp7jt4/bpn3MuX4t0yNckscxGBMm7Rj65dZHDBBsRKNIZpjVckUZ
VnySMdse2ptcPdsE92SgsLzlDQgn0xO0kqr8sVj8Mnr/WSXzz++PztVqJnMCmlloE379OtKZeLLF
ZU5ZeUt7RnA/XBllU/4gWf3bV/mtTbZeBoBLtMiYeVqUub/fYOQPq6ARSb7JyQiINq4/ocuxh6Xm
YmjL/ORNcXpb9gYDO6cqR/IsIVHErK6l8zZCME3uU20l901TDfgKmqFGrMdyXmz7MjMfMxS6Y9jz
q1MK/MLbL0vM+CjAiEUN3AEto2eOyWhObFgzDYCbH53bf/v5qIZ++ZatlUclpSskTj7HAR/1SzVC
UVTOPGT4y1CJ793c9PfMojEBzOW4a7tkvPuL2+pfvCCDY2b5VFTMvVYC1s/lT8xwYPTrZQXkmQeH
DWxDFbeFyLa1ovyzH+nHGtwIzNRNUDufRtNFqhptK59gapdgrvUitsbwFzc7i+HvVyHgGriOJVgx
/RWw9fObQiEO43aYy02iJfAKVrJdGc3fOHz61xOi9bAgdiv8z1fi9/vXcj1EUrzk+oTztP/2fEHK
qabYCTAB5H59Siwz35PbN/wtfZBnra/iQQfj3kWM5di/vQosbQ46FmCLplBVaI+dHUZu6/7F9ftX
n4VdAB+mh2yN9vSv128GmAMVdX0Vss1PQnbutg7oNf3tK8Ye57OvkfXqsN/9+ipNUJXGhOh6RX5+
Yco9fhaNdt7+4kWs9ZL8vPCtckpeRtB/Z603vy+MP4lDJjJsajHIrzroWezNZJSIolM61t9cdPvh
oMz4BX4w3K3YcQxrW+QLkWexGGJji0O8GC99h/fhwrzKyTa9mXv1xS5l1x6JuZjjEHZl3ZxoiELf
Ab7RpSHQqRRWVIsy+56Aoqa4tlwo2jexFfOzJHLM6iqJSGffUOvjW4XFlvWYx7Mq3zJm6zgNJ5WD
1yzGALMUSJK3UZ9gXsp1EByIbOGAPvCF4M0sSWEHIZxNr50UOYykbqyqzVJqGPNNq8b4Vg2xfZwA
3hYv+J5WNQcckfaGZL1+eehtvFmAGgFeHYYeAhUKP6G/BpNhxHuty8XHde5m5ZE8JDvf5qlOhm01
mwx6yWjF89DVlsJnPrS4Ohsl/fhADLN+MZUxlNuetLVuX0ZK3laNzs3drAlAuIoWaF5bkrvqNQa1
jeazo1rwt6M11fNWpg5DYScSyZPvLrT3O5kEYg+MHj0gvZdoDJvMWnkxXU+rB1EFPH/Tbgy2b9Gi
SsV+3sdhO8DCNEVLynS8FDUJMgIm/zZv5XLyc8/gZ9rY/EyiDskIimEyUXW5pDOOY4eGbkzlH4ey
KAtSgV3m8oBo2PJS9uwLURl6IkZKr31keBUY4uoZ19iSLcOnaVb5Nw2srd15cUb4CRwS8YGmJjdB
4TgPosPtessv01TekXDLnc6HcjpYagKYTlN0ecktgB1nkvzIBxZTZQZQ6KZqD5aduGarZRG+sji+
cFDgbAPHY2gb8g9zK0+3MkvyhgKjNz4KHdQcdFRDHoMiEeOTbw/la5Qm9LqpSdP0jE8nBnuU0Za5
iHppPgG5Jris9Kltj5q2tbVtCbh4I4WBrjJRVMMxFTkh2nHj0jAZEVKcauIVCT0WsppC7qVZ7CLH
IOlh8On8hwOIGrLK7JJ42VlLm3grZpmvtCB9Y5fQuEQ8URoJ4hxvEsW1EvnAaCQbs6vRQADQzOxa
ONlivFIKkQOkJ8hFeRjXBubwqCLGMEzh03yZvQa/s9sUjt6Vs2G9+lMO+A1iVj2BSke3so2R+Fw4
C1XeSdlxpa+yiKTXO1kEkifFhJgRWrmFBQ4PLkm+ZlYIdGEDDMP9AN415ZiqrDGUJAVWUNyU0V2w
ATrToZr7xbvrh9b65BqNUqia5zj6ILpWkjpCsgj8EJQvIYKltAnLdqiSsCVwwyXqIiFcEGzH9ClD
qwW5dJiGGj6QJzj4Bm31eQ7S8d5OioSjGc4ev9thYpPdps0jme2dtnPdnRqUcNeUYbRCCSMOHeK/
6IqDleQEx6WxQNmhzcGzj37Vo0PhjK1OKdnZ1Q2H5YkSiDWTrijddjJs+9gG97IEHmCSSvvXjWoH
a2N9B88vPRg8GFRJTWZXTTty4tS83Fk+PquNbzXOm5nZK/5wmtNk72ZT8iIK0oJChTz8LbU7D32B
ndY7m9HU9dRP0KAFueFGWGW+unZF4z7xlqJzlLXgmKu6grKv4SrbRBc1zTEtNCoAM9MkjA5M1B5T
W5OJCPdq3MIid85IcCokQVgjRmCvipDutKCBQfiYCq6gk9T6DCCBaoiIRW2fLFNFj+T58YkHzORv
qFLFhSAurzmVRG2NIRptJAt0n/rlkBfBorY2Jtvmboi6xT1JV6FlqeQYkCjvMghBsdw2X2ivzNdm
CRNlDWHyiIknr+xZTLResS3W+rCklVhzHRK7IQbLb/tQgiUMYxsQTucteIyZX8U7Zch2RC3Pvgax
A75s0uPY5Nks7RuCMYxrMHIc/omKw9lZNhasfPACDU2ecSSMG1ctvZpMxJCzSOzDzjtZxjvPQvtx
doT7pVa1oYFJNUhBvBILC3KIrmNqxgB57XJEzbAZpxjeESMSjoOKIY3JIJCUUrSGqBNhy8BKShJQ
LHsGCx3+qjbpSK2IS+NuHowaRsBokMmKbxhBTzW2EfnlkOw2xpKQ0gNDRZu7MVOjtevoPH/M2Jyq
Kye2EhFK7D9yo2sX7zPJscEWtVT9GIGSTED7MnjZscinT3k3+R8CxtnvZY+PKjSaxjJBaYM5p4s8
pxWEThW/t/6QOCeZ2+XzTAUXMKRtcbknU4Vn000j29s0RgzeMcKUd+7BE+F84jbYpLmn7hjaoT8q
mF8j6klwEbKU+J+WrlH30iiqD4Q0OYT34IKSIZpR1TA0oLtGCqE7zzsHL4d/75EcMx1FPzn5AbIC
COv1glzsyqvJhKMhOGwTX/c560szfgWqWfFNuCYYtJJcqZLvoKE9pjK5wEGoiLV1OzwA5VBiZ8IZ
wjKC3dMkeIiqn22q5/bFgUhoZx921vpYkYTItzpUDQqbRVTp1g3yqbIgdGrsQghTDLGfFH2nOzsm
NuzREKRE6hC2bedd1fwZ/TcSz2YmLJU385QRbkpEwBbzeO+fmrZmBr4FnxCxys6t/d4nDuTEqYn9
ijixHK14uf1e2P23W/4/wuG88u/b5Tfp6/ztZ6n293//o7VkyT845wMkF+vQ40ff+0drKfiDPzTX
hg53OPX2evD9s1lO4rTAmkLfBTkKfl+6E//olQd/IEDDiiQlB7z1b/9Oa+n3o6KNocl2HVotvuPi
MVpPHT8V4vQ0yhb+FDrWgZok6DCw7/zKSO88EetHT7vTXxxOf28mIS236Cn4K9sGBbr9W9uFUSDY
Cx79DdU9pbFwjG2LaxEpW/QXvSSLDO1fThm0VRDIY6TgwLS2k9ae3s8fDs1QkfkdLncoLlYsdoVy
o8R8VIFt2PBmbaiPVZhwwBNiR4K1mWGYoNGb60LsS+0uA8OCNOnyFIGLyOIjE2XbDz1ip98YI084
znDikKlRmx7BS7a6eCRxhJExssDz9OWPfedLY1/4E5IZo0f8exNMadGckiJgP0iE6qlFjVLUXycM
5vgma/L9DsSlMk7YIJuumyNNTRnvq0zAgitzsr2BKgDpRMPql84l8kD63tUui/AOnMCcnzMVT197
lbbXOl2U96XMpto50/X37mKZRme04+nXYioAZVUSZzbe61ZhNYw80sRQIGdx25F6FORFfVtkZnSu
cZbawSb1cjLtqA+5lls3onBcpZNz7d/IklzK0GjtAg1fYrjJCD7fbbgw3N5f43gQxScAbZyK9WiU
GeFsBNg224kTogUaNppLce0nDaX2hqhsH7Uwu9jiEi9gua0Eo5VFzmLjvvcrSjuSPODwbLqUAXi2
bXqCQj82STY2ZxkbVfXkj1QJGKhrKQeC2Rrkl88eUD8gCsqyJ1oMHptLEFC1yXFhIkIuFJuuOxnM
R4CvGLD0cP83Y2DvcrPVi3OVUQ4rDxpB45btfUoHzIPJRaeUIw2ThtJnAOk4M5KZGuH6cud1jeDU
mHaZ7ZW3S88s/yFinFy+xBl+9XYHecuKQc0ZY/ulqNhWmbJ0/owQsarAB2wB1vWyCvPSaTU7l0ro
gVIPJ3Sw2VPk3Dx4dt+Wd2VqOLeEKxvtnhw+Dnc0ivULMZjcRM3345/SVk34RAZyZ2unIL4BPqzH
Rff70XH5fowccj2jIxdeFO9pqemvq15r2aF2zxhYmVTmzz0cRY2LmGbcgHB46Pr4loxEprUDIIwK
eAcaqa1VZQguGg8YwhbwMXu1W43IsgiE9YNDFMj0aI/tUm7N74foqvTtW29NeN50P47Zbtrbb9hA
RnU1tqWsicBaj+jF9+N6Og806DbKnA2glc4CuCCzu7Y9Rk2z/tMCcPTG4qmwLq6RI6VBVDcSSsRE
MrKIMcpzE3MzESAbnL+u+mbWhZOvLJY5vm7dlQlJuJB+bXtAU5tcptMp7ZRjXikDzYMC02SZ8XKl
GyxD/a5Fe4Cvlwk4BfgebJvhlvtaTnC6O46Ow4FziIeOFBGGOLTtyiLvyJBhjp7M6mjNrYvagcYq
TQSSmmOgNgly+F4ZqO9MCa1mXxJeG446k9URjaNr7uNutW7CcQ/MnY2TPrjLAxW0iOXL8SkX9DHO
JMlNPnYIqxePMWWNiRQKSUb2XNfRBOK6m9QELMEhnzuDwWAYhRESbTZ0Z9dfO0vmtOBMIflKGtve
QXeMNj81kcfhPlc3qygwORnIU5qDHqPkraKlDeBrkehk3SJvaLIESQx1YsWqTLDWH1P4ysmeotzg
COBXzXWOO55J4zLKYTeUvRy22Mioo3Myp6ZH7soRjHsiE+fDaDAqnTaiK2JYqw6WkaH6ZHm+Atup
VeBk5GjTwRIPUUJ43rYyaBrXnwEpzIjBhVHFK4RgzHia23hbqrTSiHmFaQEjqjuSoMe3uKkgc/tM
ArG5tq9DIyMsQCF5f4Yzvk0WNojmw3/roz+91+zj/748evg//1v1r0Xa9N/+11e8cfrLu06/fkmr
bz/XTOsI5s+SyfuDaoQi2UFLwIAtoCz5UTIJ5w+H2oqQBuoWGslr/fAPfQHuNqTAcPEsTJqOZ7Ld
/1kzWUzjrAAbt3SkxRgPLcPfGMdxF/3ezOYNYBlmViVNV6Iw+L3li5So6XQBnaws42HTjbK1jWOn
sEzBuMStoU0wp7YiljXoPzvQUGlbut2t8oP6RXjDBIxRZSDaDQ/9FixH+Fvpq93UmswnNbRbdyBq
mbYzni3kUFVIvKn8hlpuvsKBRk7K+hunJkWT0Bevc26J7cwkQW+059cvyQTUmWSGSp3MXk3PsVTd
TSPt/MHBFHDjYvfJmPwrfjozsnAhDPu2hnz6Ae7lTF4W2siub9+cWfAbW2klp1Zm3lF1g30eCRYI
U8HPmjTACNYsqnNRtWtmcnebpCURx7J/yxjgXzzEkluKHmsNNDdxB7QodyLjJa0gYtUdvahMeHjA
p967JPD2DthSh1MJ9IDurmrfUwOOF3vvaf1JY+Q3mrktnwye3QZf8TVDoOIm9nnLnK47+neGfEcm
4B1BonhHQr1fUeOJ7eLZ+a32l8UOv3+MpPLcI9ap+uX7u/TnMb81rca7jLN6G1N+Kl9amo1A6dIW
RVTNqn6k4ye2Mdlg706Gbx3wrGbps8butocyeOSYnd/iEkpIz0smAMT8hsmT73yrU7MRmg9hYoqh
S9QIccAfhTTY5DIj7DL3bjeM+7TkY7PUecfO4v3OoFZ3NKXz29FxORPW3HGXxbX4JAZvX3rKvO77
1szh1sLDWXlw5pGmxrSjkbFyiRryiuwosd5KrCPHEcArmk4wzriY1y+vmekr6NrLD+vFzRLfPS60
/eALzJF8x4nz2lTE1JN99Ubf+lW3Br049lkgqtlrRdvoGDh8ZIKXxBZ72esSmxWyYF7UU7H77vuz
fpdOnJ7smi+kwP9/BAv8hnDQvTgyny+zoZ3PVm1xFf3hkndyvFt72PTdCbLinz6bkXkniqge6FjW
1snzU4Ok+rEpHnXTgWtORu/WSJv8WiB7P3jDGBD026MONXOht+BTzVs0jf5OAYC9KQPT3MVuUA+b
AMHtXniusTV4bC9NaZLNoSbUuNK0z3kVlFvP6vWnNJ/G0HWA+pNekNAEsOkHeB2YFfgv8RvtfHms
vAocj7Tq6Oj1vv1mm6u4skO6b200XDcmXFpugU+15y5W5BXVfvctG0nipIsZA02fgiV0NAhZrEjt
7cgN79cekp1gEmpTLrY8eE7u3tMLtV9U748PmeORu0Q/BnCzPSdfyCkDsbu4GpKMFMfYnMeHOfay
C3d9/0K0pNhVkwMSOe+bYVs3ZnzBXaquSMYDBVOmNOXaGnN4LEAU19ZoXYy5iR4C4MDcWl1w14Od
2DZZTlgaCZtn3EXLJVYTbarIsrdOPkDfSU3EMiwbSag1Gt24C4Yj2qYRQBfR2oeUuMadN2bupXN7
+9ascPKadZTsG58ah+5ifEUCegFSzJ/c89jn9mvJy+6RcMlTX9Zfe89tHwRLJQzgYZJXMB7heRJw
4KY28OMYxbto2if6lvaIh6vSO+DO9g4mNqYs/ndvk4WKqDIg5jO1aE9aJK70TJKv2OqfKb+Jp+uF
uGRunX7IzUhfWZXhvLYEL6CqIrkUapGZQHmg0X1VthgfdgEyypNQ4kNLifQCeVu+9Mq9sheSSAEQ
Jk8eabYAGTqfGw6zPeyw+QjwiebWWCXdlVO10bO0DIDn8MOPUVd3d72b9EdNVUwCQ0lew2jnXUgz
Lr/uRGacXe1BX86XgDA4hehKm72zke4ocAkSlLFXoEDSUMFrflMq+qY76rfEmI52IiiqXNgUfUvK
M0jQ2UQgVnvk+hlZtDcn8OxWot0XZObWSXRVSeE55UdE1d6u7U194fqvHOy2CMKizG4Tunh7v/Gb
D0jTFs5OQl4lKDzvYvTTkBghu2vpTJ8m20uvkyVioNdy0m3zGMPZ1DBgyK1il1jNuOk1qH+TTBHA
IAwNlt7iM+Fv2aQWGZHmYnxEXk6DjZmkwaMy1fnV4i/leZEFsQDask59NblQ0juU59RzYB7FEOya
cgp2pAcwPlQ83lE3fB2c/qwzqs+64/P6hiTFY0K+1xbDyXTn4KggYaOcq2V9XZSlvdP9rM95A1Fu
gy51MjdqsMV1Ao3keraSkmagtrihYA4+JETjHClK4BVBwA5nssBO9PfdFz0w5jZGf/xqzLG/ji6f
GDakJ10r8I/EaTwjD/Gv5yk210fCvnhM/ViEndm66kRFv9WN3RX8PRryHtcDMCV06KdJpNVNNNfL
ET7wsLOsCN+ZzxmvNyIPKqQoLlFFuB/zgwa/ILgiI/BZW82aB8JnQ9aDd9XSZ4aWGAU4NFa0KFQ6
TnjsVOx3YOwSJwPSFD8UfT9fYjrq12m35G/9KACDR4jRi7p6ijA/hgMy9FDZVvktJhnp7JZkXrSz
4i7OHJwA/VLD/2sfS4j4CIYJt9uXeTR+s3VcYq+ZZprELPjtMYiIYPQr17g3SzcjztVQ3uqnp9fe
DoQIqtx8y3zXu24dP3m23OmTQZDbtTkPEtqN05OALNPyHu9MjcuJRc2tMTE30TJyO6b1wypaBcvK
XGxjqTS6ZUR8PxFfxZwvOZuu09ynHoJLNN/c7bqzjpLfv8epfdcbE+LzoRoe6RBzWsmM8RAl5a0i
SzmfvenOILGUOS9jvIizbZgEa8DvitywyzPPKiGZDTdx6ztXowdMo1SqvPV0c9fiuwjT0npKMF67
5fJKBTszbWJWUwf08yPBbdr59k5p0+ChRUsuCgy8yise7dQTzIMD8rLlRGjmDAWAMo1MZtp4zxGR
mPDQu2onRlvsa0j5G8Yvw+syTPXnPIOehrU11beLFNPJgC5w21YGdgCOWqB2mWm39YhxIoCCrAN9
pUdzeBQk5t02VmpcZOUPO6ex4j2jbKzfDfucO/o2qhK/3sk1H4jOg94NGKx2yWjP+2x2SSuCpPnV
Tv1qVyTe3OxmGyF60bUfXDa3M72qRm0ihrEnx+pnRRcHZSlPDV186FsNCV+V+cGfSvcrAQzFvqLw
DaXXJjtQEmo7R3176OeOEY5PfpRdI7v0GXqGZl+X2yGfrpKAVHFklXZ9ZcvunCwjXqa+cHct8r4r
YmvKAwEc58IJcoKi15iWoa0uhsE6wZDH/WB35UumrZFmlNXsOlwEJ7fs1EHKCTRLMpc7H/J7mBW2
DstBMseDqTA1pLLYQUobkkUxFDH5T0bDEhfXcjnWlTHvF6dkJjV3TuhXmgcNjP310JDQ1Thjz/m/
80k9ytKD4TTm2wwc+pC1kMfM1p53fKYI8SrEC2kVC6RH/JR503yNXQZYeIM+twFcPPpT2f1CvXIg
+se5qWeHanjwL0omtwbJMKGgW0J8VWU+In+47dwEz4mFMpn+iH9gY+g0+UEWp/bAaNEiLM6ngt3t
a5QQCVqpgbuLA784VdXoi70ZzYp1PDfsc5dHRoqxWPrW1h768Trwa33ynMK+44lVJ7E48uwrTehm
I7r0o+m1+Y00k/oSMdKLwnmW09PQGc2XlIYZaI46OQYLS0rfChGKesjOZTEu11i5FyaTKnW3ND9x
X/WDaB6ko6v7ksncJ2EnmlmZdKMDPkB4uuwqpFo7hBzfDXFjPPQ8ooiTajtiFp5HR2rC9llGJmkg
brvMJyNtnQ8QXnC5B263jzLZHCRoh4JMtAJCVga6/G4MlAlI02TOp6uuuR+SoPI2tospjgB4eA8L
sUKvpNx5b2wUy4nsocHadm6c3LmDtRy6mjsvEcABimb0nke8dDuZEJK0MYdanOOgKE+4/bK71K6Y
KVlDa05h6tvZmcnyGe1nsiUKZbnCGZIw0pYeErfMSrZQnIsHQ3TorSms3B4seaKI26JbvC3bFhgh
9AeSaTu8924wbuIBHd4cS8Kz0zkcDfEBiokfVt7wpvmjXVwSbRDXM4s0+/RNH+XObjI4nZSLane0
AL90KlvI7hn6I/7A4caJzeJmiLsveV8Kvune2DNXH0ikpViPuGnfhs5BRVAOD96icDc1nGE68xn8
pg6tMb+Ke3fcDX3JVDxpjD0zTyjJgzz/X/bOa7l1Js2yT4QKJJBwt/SkKFHmyN4gpKMjeJdIJMzT
9+L8FT1VFV1R0ZcTMbe/kUiKSLO/vdee8j67xXE9fhW+KmiBnuWPiFrxMCZJdo6cPNtgSeFQBsl+
O7l2deD48xDU8wfAakUfGc20E8/rZsE0t53H2D8FpIxOdaetbeFSi5cN3Xmqeo8OO6pJVCJpaLJS
WN/MBvGYG/ESe1cFOSBImqPgoqjrsynmb9ZODCh1Gh6qQO4aRX86s9pdaUUv0OZ/FdP8VGkP8voV
cpJn8y+m6xtbIYCDZH6eqiBkIJvLd9rJlxuSScG9C/z92YJjsXIC9wXp8T2ulvp+8ALQBL6I1wyY
l1uqBdnNh++s9ZptUYkvQkgYAwYGmkNYc9xS/rCGA1rucndRzzBxq3POezuCnEx23ZI/ITEcgxSD
CVm+4q3McpA88HhREBD2MvVFMckX/gDIxZb7S03sklGME4mTLWI5NYWTV3wQ8MvXWnhP8Wj9AIzf
EOi5NPb0Duba7ChrvUfhXXCW9jMhRN86+QSKdovvbkpXtJslBm7S10QLB2G9CgMRgBPgeRxIUhem
IFFgdxRX94Vz6+at2XaLbE7FtThK260HBixEsJBAzMMkv+NYSmzClpBPIYVt7dSGvEj8+LiQfyal
NpxdzzCEaYIZ59tgGzJrYtlEbHIbevymX1YShAA7TfTBaK7fmNBLttjwTp3tcNuP3N82O9dphHHk
eMAASgjQXuVdaAEw+5yzMDLr8DPrYDiOs4sZyKIgPG4WZxfHEd9j6s9zP/qgm/dpUVKTBXNusyy6
MZn5IZX12038HYntkxOQH8VJeptpL4K8FwNXZ99EyblLo5iKXhp93RwcESFVaUNknTBt7PDPv9Sl
dQM09pl6nRFr12w9tvSXQWqGPV7ku0ERhrCoAo7CFDGWm5z2irthIAGYDi3VcH1qtlqI186OXgFC
x9cR9sHU3g0GrZh7N3ZcRjenMh4IzGBozkbLfzJskgVfCPgx1jsBMgrVooIayGl8G22A/Ra1DoZr
IfQHBVYOqI81NPtYBpfGIgLvhCk24Bwoa6lLKv+ckd7dMNNc6ZcfvuAL/8/csgfY+7iaXtrEqx7I
LA17K6pPmL5bBIDy2RbJviqtfFtlcsO2/WLp6NzSSnRy7OEP+hzcvpZkJnxj8A+9+8ux4tfKtRaS
jPZ7c5X5u7F/E/RBNZ74U8nqtYuir3FOfnLINIb2mMSF0e5GP0kpjgjUvPISXkhS6RJkRwrXWn+S
2R5vxmXh29a6w87HpgXnV721FgxVKH/FRduuy1nRjs9QRPMtFJ9gUyYpVNGU0V9R+oTVFUAZdrx2
FYEB2kuKByNyo3YHjK70rL1pK0rKYZY38lTRNrtyYPV2yfJdLxNobnx9q6JbbnBZvfNhPhGPPQDN
vKvDdNqmpdkNbsm2OuBEuoZaYcRtG2ahh3JJaeiqG/9SD0TTuaet8lE8RY5PP05ndlh5sDfadrtr
sog6+Pax4Gye+O4azZNrUxnc6zImtF+dQuNDiKX9lVsFZO6K2KqvThMgl3K5BrXSflUNyadPULsL
bJdT37hHbIqfA83AVHpXyqVTrYwhOcg5/sFarFuehz0/5RH+9AUXYL9dFg9kSX7UkxrXWNhfmWk+
Ggg7WUxI2+YgHVEU1+TLc7skM0F9GpSSAjWjlymV3zkU5mJ+cSYIvmV8gZJJ1sm192WRmnVUREc6
ZeN1mA0H32+TX24d6bXtD+9+3N9wH8ZbR23n2gdsfGhZyvb0MOBj7BlC4sxBEm5aG1YhkatPpQjb
UysSrTVNgFhlCqd97FvzjEjI2Ki0BK2npb3WoQ3wnWFFuY3rvH9ZmFUSOkrxqZioxuUYh4AK2oBV
MYVrdNuAMT0Oja13JhvwmdcdIC5UZMZPSENUoHviRHlU9IdWl/AYBx6HgLTHrtrU5GczKIoywiXN
SbX+ngtZvi5RomCaLNlJByjDaASghXEvVTUWgTT9HUPbeUdik4eyHpx7En79s+rzYZWrhX4IndMR
gkx3KoNiPiUNCK7oygYbs+aFkwkwtobrj+i47vUcVDdzo/8swipveGy9nQkItNlgK3ZxiB0hvDqG
WSf6RzBJV9FI+1zlUqF21HaarQjUcimWNr6dHSm3DiyG+7TjpixbEb0VAzglRlqMhk3avQQYxH/1
aVl8YqrqgN40mrJfdiVM3M7JZl79YDJ4l3ysQ7bHziOylct09j1XabzxcTpBz3JA22PIK8mRcQ2z
B6q1ShWYM7d1BIdetdwou3dKEVAdWggS9DVoXKGZFz8FDu0a0djRKEj/16H36PM0aeCRiq3kQzgv
fyg2jm95S/Exb3omjU3FScNOuPAKKjGOdTbqEztKf0O/3bVQcnBoSlCuePPz0dxy6ai3WKpSjKpI
BMzUkEnguT+m0Tw/QfygiC7oyu9h0MFj6vVvrocdYBMMFhhji8gwnSurmIPxCSj3A6ShdF1j+tr4
1MgRtEDRULygzzgL56fW6+1dqytSBzTa7znGDO9A5McbvwnpMXEqdZCdstZ4Iji4BgKDQmKVz13X
cx8WrNgt/Lszo26b3HfknCFgyA0JT6hPxXxkcI5yMxDMD+t2OEJ1C9cQAqxLaucfI8FfxqnZ0+Jy
bana7kKjSXJu7ZZBRlj/yqR2Hk1EHDsN6yZdDZpiaDjPC+KX7dH+SKXIypN5fcRTCQ+lWIqz8jHB
56MuDwGQok0oMUsQ0avNkR/b/F7Agd/EVBtwYxgswAHXP6yqc3VK1GCYq/A58M3cJhQW3459u6wj
OT4llatJk9sduzkuzxyr+LGGwk0HTt5sE8gNG+jepC1DMa6yaqg3cjIJhaql+JwEd0TtqHybXFcV
R/vtLW31KS8coVqESbCt+TB2MaiAfRY5CswA200yed6lnM2voZ3nRw3xcNUk1As2c204LTf5Oijj
Bz174c6bVUF1XrGcuh4afx41dFxgiIXxPXMkv4qrOWoblTEQggHmZ498c/V3XcIlpeGOMr+cmQkD
G8L+jhK7oByeYiy2T7rxi+3C8Iaa67F+LcinbH1/Ck4DHKYVknWzKQLVblRA24txnW6P1sLYxLe8
O9GhMBGc7x6swvJv48nDstjMt01PS80EEfmW1tDq7ITFh1SwrfQsSzDaptvjnENA4c4FOKZgdYzk
iefXuTdiHC6mqIO10+pulXrUYdIiRBtnMrwPfgvtt/DDc1yDBYNWVuyzefoyiv7JZi4VZD1nSW40
9oc7bQrzneQ9EYSqWsRpNmO9T6WtTg2FobeMovIdB9QdGtfWmE7voKEJztu0XRFeFRtR6XBnJRZc
yrFt1n4c2/sJFeIG0dLekk3N6Gsp/piscm90nk5Hd2rHbUJt5Jc91eEWE860ofZBXq08aq189NnW
TsMdGLrpZNqaYkxqfzD0hx1OwoXMr9WxrqdDeIsGEzwbV5a3CTCMDcGzftsyCwLF1T/SHkMGCOzr
r2LM9TYipLuu/Y4nMA/VaZ7h5fD40P4OtfGTYWO570p7vDX812vXLi3KNAPn0Be29wsTUgj/oIx3
je+d00pytF+8YYF40hUrk+B0jP2KJ50ABG/SYIyIFKxl9qdre4ZLqVbZ9tTZtXrOngzOY8DpHv0M
QZTtU78SoGjpTnoICviWruv6z4LCsYvoqSoGgaR/2xgv7mBUjH+sgUmmsAwp56lkKBYzMbwlW9ft
+6nkGoamco8RGLUiCCyU34xnQNTu0W8W9w1HEvJqX1YvoWcqdFdZvvjcfAjvoj/zMqN7HNbBYXIp
OqsCpoVLZMyz6cx3llXJXdVzlkHX98eXFnzOXZvlmKCX/pv8+HWKyw8Z/NraOENgZ1RJGvmGPae9
t+cAFJkS6k2WGVw6CyrZOrY9shExqwxHc7ewX7sxuYbGffNegaLsAADB6l4PkjKW1s4bbEMDry1J
w5+JQxF6a8YrDysKbHvR6hM+uOklV7rf5BwIP2A5Wa+t0fpQh4k+DX5oyCFE1YPQgcfUSkqQOW34
M+LlMyuLWfx7FYr+Fl6UvAREu06iGOCQwAenkSGyWd8CZA7FFPJWJbp5NaCPXhjO/USUex/VPMdc
NxlwwsvhKKbThRGYxVRnGSfxLWm1YDQz5Sx1Sf7VhdH40Ln1CKARL29qSXrcnZmJsmv3m4go632B
PeWYZCmVUdAZh58rcTjfVLPxN90UcbwKqIPF7W3Vm3JB0cAXu3FCpu4eeW1Ij4KLNZ4oytVmw0c0
pXO+sSuKabq8Tg5Fqrt7vFjOxYCoOYoAPRXSpXt0bSXfOkeRXakLPtnFbQmUX99vRKD8dRGDeqtj
hqJ0ol5fW1MCg8UPw4R4RBC+XRxYNZvZW+hvIJvyZQDmbZgJxVesYbVuS/PtNXxZogqKCpdgAGGM
2eFUjTi6czkkhySo3AuLanRfe7wWm9A5ldRKNTQ8wA/4HvwK0MYDvwY2l4fjcJ1kdvgC9pkwGUNr
AJfuEuj99VPBzJWQm2Dt2rQV/z4zLsquBuN1L8eQmZz71dG9orj3RdGwn3EbeetRZPKA1ocj2gVP
usHuI7bNdVZuu+WXY2PqoIfCncbvGGl3HdVlDU8Tvmv9zphdeY+ZjX/xVpU1PIEslj8zPqhozbQ6
7c4QjTIImfAo1SoW86jusJnnf5ZaV1gn874tL6WnrA3Zx0Dc5HO2yO3CTTJ9BJvlXNrYdrEwWrag
r4RDrtn2den17CZLyX2ZdUEuZEOH6SVGRYmf1JibYWOFyWOehdTerJie+rS3ELjmQ53VN7bRloks
TxBAx6Fa1N1A1Ie2h75XbzY01O6qfJcvC7cedtN+sV7pCRuDV+CgebUr8CWMnHVNcVM2DqeNGVAQ
X8QIVx7bVR69kYpz1C1jmufB4d8soxW3nxU1P8udNMIL99glB+IHDb0qrY5t8UIXqyUoxq7t7oiT
MJk3I9XXa48/y/PSsOyuxEAXYoC37832oLIZz+g7azSWS1l04rSMY4tOEmxJKL7PTJOiQ3T1w7Vg
bs2sScSMYBMW0kPAN+omwaaD57NnFheGjD03V01vF5X60HfWzUIhI12A9qJ26cC9iBFkDgYvabL9
XFY0iUhEndabe8zx6UiGaOacEZ4oWp7KV6IJU7GXY2FXFJaneb4dGX+Uwx7po2Yg2uju7HQdOZNV
7pd4z4jv9IrJnZCAhE2euZsQ18K4aqq0AolUD+Y25WVAmMBMH5/RSkK99lLf/xPDOke+HxsuciXa
L67OICq/Sq+W87pxnO4bW6fvXpyiSeq176Ttj0f+6WKB/4iJBZr8MZp97shusNDk29Z592hzUIK5
XLlzccP0tPVRetrs0kowa9thpA7zVPOquW7FHWxiW3NwzWMq3GTUpA/EYakwkXzdVy5ZqnBdUVFd
boFN5Ja96hWpDxMsAfaeZCxHariiymJaUiykFerWiqJdDyJM/0wNPUEkUNpt4I3ZhucPvy1l4Bb9
WUd3mbG/WrZ/QRHp91aj67NohnynMeOsEQeuQQ39i1Oye8Vy5H+4ntQETfp42EbBvOVo56ecLQjS
dOXtgm5A9A3ZOPPnoxST2ligy0mK+WbdkPF64NPMmOTNbxb4YrCn80PQ0MVOHIipWetoymHc38wj
Of42+rVjJz5LBuKwreQu962PoVkwJmvxQHtm960GFouWpVNHstpjyca4kHMzQb2+mRBBNmb043Pr
u0+VAvKbyfAok6sR1OOG5FGEs2obZ1UEMwZGVA/yU1MThIBfOFF1ek1gG5Qql+ykT1ccVXYLXu13
wjAgrIR9JZlwu+bv55KOYpOlF+HXksgOrwqKOowllFGWMeZT22AymiLzOnwNXRe/eSe4EeaTLdb5
AIqlmZ2rmxTiG25ymo8zVCDVLPVdlqnstWUEgpzU9uW57erul2e86jadk2ea17JdMLcvEQrtGFPY
MWKLpQO+n4mkgOy/C+MgBFOMax4eCnXB+XVe3a6Ka7f8Qt/XVjZiukc0MKelYRTJ8Sfbaw0zPYnp
+yD6Fwzjg3dtbsq9e7m0BxTjo2XbzbaDMkiQz7pHHFNk6jlfVJV6iGOXdaAI7Ao789Sss4G8Vqmi
x7pkmtuH4067S7piYHomrJ2BxBaXAdDOKqr9dldIAFz14iC3yeJryftgV8N7ebIN6cm2nRzIULOz
Z9xnr1GCbwaq0PZ4Uqkzsbn4r3zN0bHrE58BwcKJnCsQDNoZ8NmQJPl9FyF5pkrvE8BYD1Xp3yQg
B9aJMx8TUW4t1MFjk+WvUkIOhHR2QAZE0YrbsjxFeYjCJ4bmhVnp+OlkDSKabhUKZfZqtWlxU7vF
hxs66eNUOu8TlShroob0Po0NY7PR7ve+SrYuiMS2W5zjHHr+ymnYnez4ETDQtCVVNB56aZY91K7h
DwnHb1EAKe5pwt50FYPB0m1fcODL49h71DL66KPEFaDL1BASGTiSg+uTY2m5045UBAVGgLtXkXDA
Q6QdKFw8S59+14hz5Sl7VyK/KESeVdJl/tZPp7eYjWqg8ussLXKKgvymLN/iXudUXmND8eT47Hmi
QyyHbLzgkV31dhBeZMbAWcv5M5y4NLu1zwUgl39cpyIe6Tb1JRTAHwkyNgTNCn8b9xhLzASTdAnz
zwBG0nUcy8zLGXDo0NbFZxqN6yCUT4yNvktLcaiYphCRMdebYF5uU6cOj6QYni0ZTGz42Ajx4DCK
gAHw3hROsJeA/LvZO6B+WOtmkh85jMZ9piyuDz9gB8+qjn6HA1YV31mgbbNKQ7Gs1a+cnt2VENkh
EtZWqGQ32BrV2zrNlX/vgGm76XE/H+fGde7mNH6oHAO4/qmhDbywOBwReN0gs93Ydn4nXSrB4evf
Axq0DpWeMdC41VcAlWJuk9u+b+I3zOivha62c0Z2uRsZt3d2sOlVHP82OdRkCmB/Kc9hHjk/ktJG
1gqDk1DqLnWWZltTBU+a7IOL8CZs0x9b52IVBcg25Ie2WMfhqxfWLovH01xSdRfVbrSHL8AJ3W8u
+URaFXfKfBLQSZEzkxgMefg2yfYtV5CYM7eQkmSnhNAup/OkbF6jiXb+iEumDxw6t7Tj3XpcSqph
Gi+On118r3wOk/CY5kDBycgdFwQpriGGu5b5ivIWvRfMEZmX/M4rcwTqQD03Oj1pVWwIpH66HP6K
Djas7uvfBMf3JinpgL/ikRqaigg7kPpz8pck6PZUDeMi1A+R3dz0or4AkDwsYbRBLTm4mb7Lm9a/
6e3/AxbMe04+ph640EF6qrOTrDDqNTXjf8yym0AhYdRN85zCwHABOj+ocqy2JMh3Sy9Peij+5Ma5
K0Bbc8WheTiswalb4K3tmm99CasJSiu+GDL/Yio4NSBnb2ln9D7cAueQSdNsHeNpWOFAKtd53gRc
r4kbM69zdsoCporYOj5GRH2PZhRo40JjdxQdfXqdCagn7hx5htMr7ugQJvzLNyBeJ5QEjvNaaM9L
s82oZl3tAjykCwOdTjTNjVPxoEWpxAtjz5Hchll9FGl8UZhsLmNZcOPBIBIVvLByZK7VssUsxnss
veIl5Li/pqizOoTcQCCVs5VznfNZPeXSnVUncc6zg7GrECMQKeWIQR2joabDkfmluUjlyjWhLOt+
GIi39/XIZK9o18HgdWfCH+G5zLueGOX4kEnalBmFc5co1MYuBrlHwglPQ18X+7GfbrSr7oA/vrC1
3dg1aWFHcVbKSltiYhX+oWjgr/ajrB60O7r3HUiANR+/WYdFfM6JfnVDduBywmgSZaiI233aKcqG
2y/EaWYNuRZru6G4YgmtTeapow5GKgIUKlByay/usdHlCzsRfrVpQ735MwgKHL7DiGrTcM4mOBSH
3zLsiO0MvnaGLVYZ788Ibfw2j+r8zHQyuk0Yh57SrCOoYjgTbmJDHbrvco7LuuqniK7x5ohMSFVn
nNyDPnwg7IMcNRfxBl9utGHTCe9GRmZnwtDVX7CU/1V48/+1Cp0QY/6/jx3sP7/+uXHn+p//lTAg
RwCNx4bO5VHoROkb2cG/Egbh366ULXKD4FygEZLQ/O+EgfM3V0Q2xwni90Qmr9mDvwcM4I0Dt6EE
JwBsQ/zADcX/JmHAD/pHPIprS5AyOP/8wAloArhCFP8xuCiplO3oYQCV0/G0NQ1PZsYhfuod9z/w
Xv75N4VEI+GKiUh49L2KwImuEcp/yH8CS53jilxyKNpsHXR1jKlicbYtVajbf/jo7/+Cu/x7ltTf
fxPcR+hefFBsQf/8m8IsxZTpuSxdXUwtDFNujAPTXwHkf4ta+h/ejh/y54QvxI0YBOU//5LEC6mQ
Rt/zsqA7JFGTXPoZ7CEnsyb/D2wsRAt+2F/v84qb4x2RUfGFAywnpBow+Nd4aey26cAkBp8xOiXH
GN3Ft1FXZcW2m8qQx9vL8aQnS+9vy8S4w00kw5jq02whxzagetZrzHjaYdlNAEIgtdGb7WK9VfCK
dLM8RQOHmm08u6g4OeQF5y5J++JSjK6j9syLk9+diPH/ed7AbN1qEJkwg5FsTcapBptAiDHZYuLy
f7J6wfnf2yn4RpZF7ydbMu4L/AhcnnNFmehaZBZamzVhk6HcBjnCGq8aYtGWUXiKcyJz68Fx1UgI
o/ZhWmJgx2a9FAyjRcXSrZQOfgfYncprKJDrxkRTcbQuuGK9T71t3mBZBPk6yuF1rVRpcnCWyI4a
voJbnUxKyH4XB3b/p6ajNt4iq85fJo6nV4gW1U9FUfYtXaMoBiQ0h0eOhOxyBak3BEhM98x0+8x7
o21ZomHgGyTI1wXPsayKZxKSCio7+BrsGYOADkxPbT68hTnQXBv9otJvVchQYGFRNes6LNoPiUT4
6EAF5/aFDHe+ehXos5U0Z3M2ifSbYqjwVfdZ9sVTM3xig0MZzZeGqXcMf4eTgev0n4y5FsAP15iL
TcsGpv2EwNAmRBYY+cHd+E5sSXj7ivRnDyCCI2zi1u6d4/bRg1KJwXnj0O64cjpTvE5OOHdAFKbL
gieIasZBF0813o1uXRMWfaHT3KLGnTKAryyK9OuEkPXSFRalQFzKMzrSi/6ppz2s3CGYjreqGKd5
NTHLtQGLJ9M5jCY/2QhDzzn+sMn+Y49j/tskDb2IDhZJPFBGJQ8O0tZAQrDGMQFaw+BRIKB8QjCv
Xa5+mYW6Qi3tusjqVqynSMfNZqwY12s7GoZ1uSi6MwY1O8FKIKmYFeGcanmYwCDf15UwH8UYpF8J
LJ/gEdEneRv8DP2t0yn3Z7ClIW4nUkD0Eg027uBOO82yNV2BH8FoFSvg6aL93Xe9i/6UBcObaKtm
4LA5ur85KdTQivy0xLgeTx1xjeAaubBzq7jDCWkArmDIgrY8LdVj7YbpGXNbilaJNZdqhLAnV5iH
xfyBxkSNVNkJHv7J9YpyhYOcp6zkN5ZbEav2G2nM9rBtgABa4Z0Y5Sbth+ZZAUB5Llj2o42y/fR7
kJy+8J6k6Ohux9iDAS7HLare8+uLKXBJYcF9sIfYc27I5+CS0IUo2m05AYpe2a3PxaNdkFUp9ay8
9763st9h71f3M0IfvdpNy/cm6hOaVrLcDhBAIpcxAr5EpNSFTpe3pRobQOc8f0TRh/nRzZ23Jor5
axV6GO96Mc1/QkyB4YqCgmJcx2ndlODhY4o6k4aDddjaV1G6yQcIXfEkXxRL5oeKrZCI+eCO3YYF
R1XHyI/rz6xCRFz1vhvzjQLalO+SpucWQkiJIyZta9zq43ZW1F2RcrltCF7wNqU1Xvj/qmeXEgzG
zHY+Vdc1jQN8kqTuz4JN/22KrjngqAH7glWNOPeqxgLQb2myhgdMbKDcOrIZHxPeQLEzhb2sw9Yn
Ea1KpwBxlXTBjnTuGK+SkOP8zmVQ367rOSzCvSE/Rk9T7mBW9TPj37i+GN9F7eEtIUvDawLji0+l
bbXDYlY2xb0XC0seHBugVZS1driR5RXwZHuqOiGdcWfIGgShDe0IFHXh20KCdFmfgzhmEtod5yFU
7taIgOxLTwcpSMi58+4VVa34txdSlpJva7YissTkukxDjFJ5Mbhobsk44GcdovS9bJOMgrHaS/5k
YvbkNvFycy+JcpgN4PDWWYe2np4GX5YNb0F287bCaC8PpKHw8rvIiPQ3u4jw60KY/jfOXEwxqc2F
ljbmlsW3t7Q4RHVC3VI21lm3aQMlX5mgJuWqDwKSU5ll/xniBm15BtuAhYcUmxtCccI46RCmkIt2
Gdg5Hb07NbphJ3ADGIUDbHBjeTOTyv5lA/z5suja+xDhhJlJWn3Sc++hWd2rwv5Ou6TV9xzH0fab
kHM2+m6aZZtKldmzRWTuC9f79EhzHoogu7tV7JteZxRCU5yyJnOhfrfFKF6T1IAC1sjtObDgDtG6
yw2z8cEPui+btW1bkvZiHOjEzVeNAvvQKJtrd6UE8KoiuOtbRZTNmpydYwXB75GfP68EHjpELF8P
6kC5bXiBU3D9nhOXTvgFXt3y/NX9L8w06WNUedO8U6A5v2mG4KYo2pIRQKAYPm/dgPVrJUWrTlaG
Ks/MNrATSMc2u49yNKwsBtpcYvjyfXV8Gnod+QIPqEGhPgRO5lMMk6hsA+jJu0ygZ5ptSpjw4FH5
63FbjbqnxATBZ4Y7I1jHixlvW4n9Y2VJB4XQ1Xl1ZO/t9+ieTo3LPF9e+W6KzybqKAJe8Cr0q3yY
C27TgvjD1q6rssX+kuv3ZS6SAid/xgpAjwN6ZY1x5hJILSkTZvrFnuLMCIxtF3XvTLh5TIOlKR/m
MAxpOQWzMbBR8D3i6UvWkUmyD0dfn49cuoO/EXaicBT5bv0KgDD78OmDYWE3noUFiJrkzK3ifgMe
e5SUkoQtANjIsDuMYeSTZ+olZqM6IFpFSpMOx0pNQ4vSOmA7yzFs0GTBaRLdfknUeVYuPAFik+SA
Wc5s+PsbrdmVt0YvEYkx8K7mgSlTUzyITpYGoaLrCvfYJZ58cAI0n5Xt9PztXNYoWNNeUhIfir3u
y+A7p+gX32oYKsEuTd0WNgnDtHhNxWCI5mjcETddyrrFF6cRdJuMmbnPE8dp9kNIIBnSxtWCPI0B
rfIhRkBkhiBQv9qMcydFd8DTMem3+l6PjAQpOA/VAaPPRGsK2Kx+NXuYEQgyXu01UhTTV22Njr+Z
gdKccrhOZNnS4srUKobUvbg5TxwbieU8OL2jkx1OxZn88IQD/V4TmqMMrLs6/OzFCc8Ke4bBmurn
zMYS0jd3aQB6fTNP/VW+gBBZgobzp0+VN52z8tgXcUFiikw3eR4ytHVoJSPgpMFKSe1qZ5XKCgHM
Ca6veSBt1fHFMjC0kkWbE8mx/ntYDCMIz0efXRU4z6u1UJINJ+kVWC+mKqaFY+L7FB5p1mC7me3j
WKJBMvQL8PZaqdd2D3gpe/Kcxs0j/MewRHaFZ5tDaao0THGKtdAfS3wMBMQA5X8Fo+ivmSyFRT4u
IwclSnl97l4yXTq7gYbGhcyzKXgwUp8daMl0fcJgMZGewYqMpJPFMcDzcnCMPMR+ouN20ydRPawD
N4Gm0XCm8D9FyvEfWBaXEPZl5g3+V98GLl0MaQBlcG2SIpK3IN8ZIIm4bN9EfNVFZrvPbcJCzdR+
ZlkedfeF7LvgvnVoB+ZkkbAHc67ziz//n4TwFwnBp2zg30sSmzz7agad/SP34Pp//KVKUDYPawCs
gYQiKzznyif/S5WQ4m8BZQZ2GFIp71wb6v9blRDO3wJACCBhpe/YLHrcU/8uSwj7b1ztA7rHQrDa
XPPl/0aVuLKg/u99F6WApns0gsDjJ0koC/9yuY4aKxkwHFDOJMYr3cfXmzyo/hOX+3/8LaHLE8/j
Ibll//MVnvryJRqJGiFey/mcMH97KdEY/8PtXfxLR0TgIuAIoBCSz8dh1htdpYR/UD4Ak2SuM/pU
Fw2axi/gCTPknTYOcZiyemJoCOSmK+gNoEzUYY9tcSdtImn0fRv5vVhpM9S/6nlkgEIlo2huGV06
7qkrbK4FLrcXBljM+MctSeCMHIEGFnOdQ1MZOHnOcJS5iGlbXKZhLyhKwPqGPjgPBOCYRPJSTN8S
B+HM/5gR7u8YtrduvObsyxX0Okd+iAkj1Qd7MAGTkaz2xZYLjftbRksfHuSkxT6IXXWVpms1Y5kt
8kuMF4M+IDT8mzFwvUcvyMLsYjeTDYUPOPQq9PPi2Rjy8lsqwwDjgjgodzrpSFdiN5r6fadjggXj
cJ254TxEKFCRxyG/QM0MN/lio23zD+x2q1QqJMC+CbnrMMVp/AIOCDie58R4F1qQzC3H8uhaQFpx
/IYlkdXmxvIy8gMazke9rus5OZK3W/R59GAsfcrGI5/vY0+sX2ol2xuVL7I7EGae7+PMxhwrFJzX
VRnNpGYDh9LaFQVc3WfextFn30bTcx2q9ge25LWqKtHlR4J19yOzB+83aQv3R6IM1u9WEC+4qMqJ
BmFRs90eqHSDgOTlGIEPYhHjuNXhSNFq61iK+b+vuQMQwIMgnnRh391wOVEhJRdTy5ou/MH50LQL
15vGmeAlakdLdBagRc5/sXdeS3IjWbb9IrTBHQ71GhEIlVoyky+wJJOEFg4NfP1dqKqeIbNryNsz
r239VE0jIwLC3c85e699MElDxnkEJS7dLFFPNoVtTul0auA9J3t0p6a7taK0M7GmRGJ88XqvE8gW
s5L0nJrZE2KE4fI/y/Ofy7Og7/g/L8+U0y2x628/Ls/r3/hzeZYA+2jBoGeSKyzABb33TyyN/w+M
P3DtHFZpqcyV8f4XlsYQLku3R0fZVWvj2Pbosf6zbSydfxDvaHI0ljDwIcn4/84CLaw1cuKHNdp2
gL77rlDSZh9Yyf3r6vrDqjZ6XWQSmEVSc7NMWJKtps2+GHFGza9yMZpb5aARQH1B9+HGmM3KgT1m
kzJ8y8NMqWRrg2WwEpSFO0wPvnmVFKwcGz8aI6i79McRCBQy7y+jnhPF2ezIx8HEPbQkhE+o75CV
NNGnpBdTe3RQmNASHaP8zYRqWmzLIRZoBYzBe7OsokAM5Pe3IVmzb25qxUEWttkLHmybISMFjs7i
7FVhMirhdhZffJ9cMDis3s5z8/TaiPzkJZxCgX2mM3dAg61PRmnzLrd5GSg4XbeUfSW4PtEFypyw
Iam5YRDVpPGtN5Pgg0/fJ8Zudgxjy12jk2m6s7Hpe0M9yqnWNw15FMUu11V0Rz6hd4E43D7A5puu
3ZLZEgdV3MRpz/FOxIN1LcauZeKkJ+fd1O2rLyN0/QTab8KRwrCNOKRv3DGs9pVaSmLPUwANgMen
w9Jl9B05uYkzwk5aHQxovZvWDZMvLD7Eirn5o12X8amMp+jRhySSbwztRUcLy3VAKeU9JYPJ32uK
FueQF35vCLQtmgxJFbUS6sK0P7fstoySmKRasW+fDEDrhyKqsyfHGvcGEuy4Ip1+Y6Fs2leQwXYE
i9p7cgv1RVcnxYEbZuwWfPpPGXy7mzgUV0mVPVF/YrmbAf7uSFuKnpe5CS+KaN1SK+J33xv2Waqt
fDni0yGc3oBVfOWMQH820mmqrQtrBserozArC6e+adthIuyCuzXlC/FBVe3H6Lkbg9aWNB58Z4hp
9QqsXCpdhZZOdfDjeNlrtF3bfjbtc5jjqqFEmPcW8htAhz6f11470bTQS4hJFs7SAy4lccI+7e48
oEYlNpWdwwDu0tfONTIn64LwSFyA+QzPom3kgbM6fDUJv6HkzHMdVl36vqjFARnY9sUp75LhMFlz
AmobX4lT5ub9Uup6qzHUfW0hia1y0PRQwiXcdSX6AO0IHkBDXjRcNuy8XntqC44ZsbHoM8b2ZN8U
xSWpUvWxjITeKA/fAPUkI/RUIlHTeIW4CQWUPQZSVNs2CXhOA2guppR8VLYn7jXl2iFNI7jsyfwk
E0x6ioVj4yC7n3ccC859YYuLBbzhrpTi82gpXFNgl+/DlDMYQl9Y/EzRM1SE9XTjlVMcAFRDDGsM
9jb3zcOymMVNZ9jlnjaJdUW/wb9pI/SJpaEj8Ml2e7EkJqKfuvDVexXhOqfiIG5PT8mFRi+9Fy7e
ukYAMeCshcV8Lq9SWvTUNsQ5Sww/FxGuZ2Lh/BSx/MStP0cmBffGh9h/miP1WIaaM5ofN+4+JMDx
pVsq/FUJPSxg6ssmTsL8szdJEqtS/lrXlA3PDhoGGOa8W5NAeWDaN3jgcC1m8QjtX0Y4vspVK9o0
6SlsIA84CCI/jU7P+W4U6iKbjGwr2sw6VwI/qYsYdMi+JKJ2b/Xcx/uCU8wWriYqnbas2uepSJf5
4MbaDPcRY8TM3HBrj8ZYRhFowMwY+y8tip/h4AgeVI3NeLpw6RsBnfLLa78f+wYpsS2OHfiGN07G
0TbvSNTSqcIUMQw5Md65CTGA8bK4d1vfrdGQIkvPgmxwBVhxYg42jBUUmh903/HdRL4C8P51wmHB
9NiVQ85oqL+ahvjYViaUwqY+5Xl2YyyM70Mev6OMZnEQhUXmwPxcR8NZQ5t2+IxLMxk4vrlf0G6e
UxXvawzPnFjkVqv5SOTfdSSLcDtU+UMHhXAzhQvtbb0zNd2XPD60wtwXI3naujrmaHk8d/6qkgcz
ZJ3z7Fe9MEWI4BU1w6Ea5JUnG4ioNG7zIrAQd+JKuMCVtSlUfsHJ7oIDNCYBvvQC2TumiZoy7wfk
4FFGuE26rSHEoKgkN3e5mUEolGNPez9m+aBBZ5DKCyi+2tQTxCazbc+GbWNGsUhTZpRCZ3xicZDH
jI2oR0g65mT7qvm2M5g7dKZ6ZIHzAWqLgeGDA+g2HWUSo43IJhvtgzPfWcUICLqvrUAW8Z0mHCIY
vPJGW9ZlFaUPWZHtm5xUGiNt0H6ZcEgAqV/nuR2/G1ItyzmhSXknGjbb2EDDUXqh8wSKo/GJsM2e
GFTGx7xhPJK6lsCZ6ZDsObCY7psxKfa2jz+jy+ps20Rkatid/13CJj2sZ34mZ+KyVNHXmiYI+JQR
ljmhcqAplv7kT+MXOAbdVRgTSDz10NozjZjEQe+20y7IixKuxuRxbp+wVAcoD+29n6ozyyIx9SNd
nKRuRxzu9U5AcYhq/6ZymxlHWI/p2PAqlOFRHVQhIdCjt77J3fAeLtWVAMbpeln/ZSktHGf+TWEt
8hiOPjkSqnqwzfDBNgjD4/DyRmRURNNu0Js1Lpq+J3meRY2rT+/H1LgWk7lc5S6yz5S2LSqrM8d9
azuVLCZ05j+lwxChYsaaNLfnKGzvzMi6BEDCIknwvUcveuM1ZvFppP++4xQxHjudlVcaENrbSOlw
zvF8H1Bttgxxgf3uLZ3TW+x68QpQh42dRbwlgr4PqJw5Cg3YKBCQy0toHUVg6yR7iXvTeB3d5Yqd
BAAxln0fr7ivvuHZODsUI6eOaixgDRxX3w8IcUd9hoTu4QzqRWCPJvSJ3s1JyIy9VzFFNjKx8GGk
90QHk9WP9EaF2nwY6l3VkBs4qqq4dSTaN8yLMAHYmGBtfAp9gh78Jkd2tmxq+qefu6VlDbQaVDDW
5TAu6TlvG/RK0DWSBPulJhkV8nxMuso2ba07nAzymkTVy6IntJjEBeNA9cpKAfW+rUd1RUfyHl/Y
fQ8wn1OK4PmtL7rc2ePvxHbhZ99ThBhb2qDODhUyMbXJckgH8rgzLMC7mGPqhphih0NdR0tWmzMG
d11tcAmREzij/u6E9eqJ4rsdpnKvmWoc55pYA7f2ISDoT05KknaEkwJhlrsO5YtmD5bVSnaDMjW/
KW7qq5pE0zMeAdrvy/goJUcoHEtvoSdQHep2OWUDqmF3zUEcxH3cejdpauOPDLWYL5vYbW8ZgTT7
DJNqwIk4Zz5mOIfMy6r3iL4go3cznp+E2SF8pMkevdktDcrByy2cyFGBeAtGzGU1Td1dtfZw/QQM
DNMF81mGE1oHb7Sou2kjzsbAf/ejXoyjyPyi2hiRyo4hUtRd11cu5Tb31GRmOczmOXfgEumiIGN8
jrVTQZGvrLsSjvNniL18oFy8mzDNmqvOJvxNj1OIU39abrs6X7ALlHoVu+ckRrWz1J/NaUTDzpn3
hAIYoR2180nHFK0z5T5+DcO7NAyXclySNnvlGpnF1LvWew7e7pke8UtadAN2IYrrQ4vIjlZ5pF7a
mQltmufOBt0/JrakaAMvTm6XGAyVPU1fprEXxyxFKXwbdZ1Z78hT94ZnMXlGesAU4bJoG854Xpqm
nQ4mMWvXzdzPF70QBipc5prmQDJNBYfiACp7Ee+TvbRHw0/i6Up0wnR2ReXdhyopRhSl+VzsVD81
KAWhCm2Qz4m3wdf0qCzGJFsjn+zL2o2NEQAU/p1D4UZR824ZmeNsxszg5s+C1IugnFVqYRYuEueq
qqqyvGCtJoKAZRw3upGUGfoYjB058Z0KjsAydCYdDXOGZXZo8I+Ye+m28MGqxNH+p3Ki6XCfQ3In
nmJqJuN+atOmPio6eRma/VImON4bXJrBFLWGe176pJYv2VQLdawdD6FsY2ME3/Vx2X4mCcdrSaDA
PMXEIY3iE9aYBeckQzoW12Vuy55iivpsoxcHM+fiCPQuUxzFJlnotv1FmWHxqGmNDCdiOIbhAUVe
KK8pNNmmmV5l4yUZLVhGMRJk0AnNthneyh4YUszOqJK7GIlGfbZiA+QkcgEGE0OSIxqeh2Q6w/+o
+wvk4ElgNTTA13H5ZmlmvZqbu2jXlChIrbRKvmFyjU5WJ7IveVwSmLjI4S40OvtEALFzG4Pu3lZg
8/bcH1TUbusx70MNjaSEfAtvMuLbSQ75Y4LTOYexwmN58uBk7LJ4cTbk1ZsYV40n4Bo3aHT2MoOb
Elqte9SZu7MInrth20Agg7MZ73DzkiILCpxeA1ZY+TWZ3+9dJkL3fZJ0DCAr/zobh+KFKJ63sF2b
eM7wXE4WETXMzhFcVOJWhjp+CE3nIS/4ng0YuQXzAqBJ0rtDffaLyMdYMN520C5wlYm9BflDZExw
UlgtIK5xikEOAif/PDp1vZ8Txj2LjwUdduUd0ubXpvDPVAkgDlDQb4y6Osis+9YBTp6qFbXqA0pN
P4X9jDxY9wh4UL48c6tfO43VvrIp96A15dUttqSTXXZfAaYeC2e+RORhHwfc807KDZh8iBTLTsXu
dnBWxlutT6mGGpfGxrMszXuNnzwesAj4IDi6ojyH/vjN9GtnU6PsupZG+6ByPK25WdxGarzPFn0l
tJy27WA0Wyi6VxNEhtCVt92ElhYcwncfA4QNRyWDOHRpWTGn0IHDfDUFiSFXMfxwx6TxZfa9z1Tn
49HKwpOjrZlxIhUSr6Fj1od1EyyTY6G/p2GxcZzwNvfYyiwrgAy+Z/EdGNA5n/NuuYjBjGzWIJEQ
GfGecfJhodyIcu9LN3M97PnkSQuONeoQADevDMcmstFB9y7ha+6lXxWirwthlp/pf5zmhiAZFkmM
jNESyKp4niJpBqirD8TKvhkhHWQELIirnGRE2j2uI9Lq2LAL1lF37dZqQLwgl7dO8TgmZcr3HkA9
lr069WtTUoP67p3FIqKcryz5l4BzvzJ6qDYzhSuDyPy9SYw9gm1zY7Ggb6VILwhpu/RcY5fWaL4M
3L5koJDTtjGt+9FNn8rMvmsByWvbbu6SAeK/63GVPQBDfkLcjwTU228X/n9yktyD1+UPtdEeO/yR
JAcdolQ+mBzdzSm6TrPpedJj+JT3ZOgm4c6Vy7XlryjdYVd33jkeTBhGxiFZmqO7OMem0fmuAeY3
uXnAaLc8mHK8GLrwCD747PUdtX32hAZs63godlR0Kv3yQXp1S8smR2mfoIVSUKRMce5qcTDxiFit
QTZbX27rPvk2qVYFIFWsg6m6cziXAQqIeyhNLbYlXnD2eY1BTAVawOjlxd/mc3PrLYZ3MzhQCrQ4
0bJ5wXnzTjQ8ShzS1T2IadeJpfpLcxxQbxfVaxPP1oVfS5r9+MLoquv7dMA/nsbzuEsbw78dR9QD
pC9jKDKRG1JHPeOxsLYo+RSKjCmDBdyBRoQuSbugvkjwNh0azJybzMQ1WZgP6GUCLzUw07VXXhI+
2pm9X0bfv++jmL6FgdF3rk1iAsBk4CMoBlCBdHnOS63OgmhkMu8ClXXGkQaPibVVBlLZD93Cc4si
j70t2mlDXyxMIPekABUH2h53oUXynMu6PtGhPC6A4qbQCJJ0QIlQlAfcEHuJGHDTVfYXJiQvreGf
XXRP9Jt4UeAfMnour60U1YPpM1RnucraboMc4uzmCwNtEiBgzKWeH0RezkzENK6M5rqp9GUxYj8f
GQdnHZN2Jbxd5vtbpP/vyFcYfHqAPiaP0wRDrnAenuF173wdfSL9mye2PbRs2RU1o2urW9brTamb
3WinOxcCRlC4lnEl7ewevBPkHCeYu/u8dk9o155MuewGpGWSC6785oQpHWoKZ3QCv4jg3jsuaByT
McrGrcjdGEJbUZsv6IlI/+YMod/wNwXRHD02I6U49jlnL7BkbmwDcX1rgmWq5DdiHI+LWL4jn9vm
fZZAYmF+Ls1w/QDUDt00PGLKvorQRAKW4QSdO/cxkquNlxJCTYLW3jA7hjcuWXO6PGMyAxoZX+Vj
uO/EivVePkEJeBU++UhhzWEF+m1kltUWmdutF1lBaXcXc6kBhuuAlBKcbup5WpjZw/r/BBTqZsA7
pnrIJVpdJwADVg0P8LSQJkaTwesljyJwZvsVGdhNZjfX5SzJA5CgNXMzhzrciRMHiee6whyElQ0B
7iv9tNPkFIeQmG4GUpgpwnC8NH0sY9qh1QsPKaNylU8RikQgIAXFHLMUJ5uuUnI6EKQmD55JLF+m
8JFM5r4d0acIBktbyONnnKdiL2S0Ui6LtxzjzMYe2k0/MTDEV5HSWhXqVYHs2GIDHPc5ioQNAS54
wAa0OjV5mjA6yJqjvfel5xbA/Rjdw+i0R86Dr1mLjxvdToCfNdxxJK3h5vp32O6eyrD3xxf0wIqj
bKKAMHf7Jc/HXPOvJlXo7DB4aW7m0SugqpgPpPoUuQgMryZtxSDzpCHorwd3k+0XIjLqnayzZtmP
hgjv29ibLZiZVVJdkKuQxYcccuvTUmCm5H7AtQ3U6IjHoiagEidlbsRBEtougjtI9gHIJfLHMp6M
98oNx2GfQfNGcdy59xXKoXtteqA6Yt/AizJxenKxAtasEVGuejqctUEiihM19etoRWTy1eReVVRS
XslOV4zZNcp3Zgs+UV+cnH21lYnXxhiw4/llcmsooUwmjHzvFn1MVY/3D6ay8pInCWs827Rha60B
I6PrwEIpl/CYkRMs9v6UljwRtbIbfSjjxW1hzFSOWMeV1hT0WdvT0C8940CuRPF5Fazf4UBebvD3
RGBw4EGI7X+Gbn8O3aTNHOp/nrpdvxXJlw/R7Ovf+GvqZv8DLb9rYVNQDMrwWPzX1A1RhIU80CR8
l3AtWgE/TN2YrKGxEYziUCoi5kMw8V9TN48/85VFhBbqfUcp+9+Zun3wHAjbWv9HmDgiAgK53A/G
hlrypWf0ThtnaMRdO3WfWwF40ck8uf/hqvyNhQI5x0/jPU8w4HN9W0g4JpgO1L/EdWmkYM2qIzdz
pstooOlqmXx0StQCPswSPA59LwAfWvXOtTnkcVCDWnxwC1S3dWeV15UJ60j3cXHyChsrpmIymMoC
nHMsv/lrdgVe209J5VtnXmvjNullt1MAmW6zPFSvFsIq0qOr65hWPwW4DdbbHr7NcN/hjEXWV1wE
YuuF0QtqB+hcTm1xYVDhR4DFQlTIyvASZ62yhpu26G5BBHbfQivMmNzb7hcPbTPwIprUSUsNpyZa
TMO8SupJ9UYfD/6z6RuEVGUPmswrmGVYYOKKoamtVVOoHxrtQutAH+HHQT+HLm3Moou+LRHRMzuL
IPF9LFuEdPB/TRqSDDuMpnsoDN/IBD25PxZPP3aApnvA8f5YWq3eViy05irVAqlGFeSOZ5cGw/gy
y7xhijmmyLBZyi37pvEt/3bIRE/IVuT23KNCsQWbpfXWTlpMa5NOnUxPwVhUVUfvCgmq8UoMlnO3
FGEFo6NK7pFg+x4ZncmgdoNoEXCm42zTgNOOfwKWbzO1jSXXXEAtiM52bLkvc1X6Bi1oOmybcjSn
c280TkTT3AmP5Mu3TwCdBWceygPnrJZWZzuhzXTeKNoGNZkDnUe3QZjJJ0naRHcmbn1eV2kiUqmM
QNqcIdcpZ+N6Put5A8GPROaChAvqW99ggNDYQB4YH9nVvtZRfHZ71vYttnygEdnSlM8o70AO8Bu6
x9SEKL5R/gztFPEFiRHA1+YdIkfCaaNuzFBUe7FVwvUumEqKxYUlocyW46w1m3G0JcbTAlg/YIPw
RYKAv4dY9m2g74quI8nlu1dnxnLwGYV86iyXAjCTfozHOGUn2g6+Z+A2jBv/vIxJSHXuKtCV1pDY
7RbZJU8uJt/qa1qI/IZmBoe7FBSK3rskZJHdOlZ4NK2h0+9L5ogYNXOYVYFR0trYjVneNzvZkLqw
HxqEKNFd2zF47T6zKM11+y1rPBXvQD6Mr+ylRNeumdvnWhJyHVgO4tsN2n1ktbGRCx2URg9WVQPn
qo5u1xUrHDF7mZsYJzEgMBjXsxi4OIVvmRzhM6SB5FJl5khoQUI6RRO60Z1lp95XngkKmLoNTS5u
vtrqTTf1OMPkWG2a2KBO6SRk/n2qyiZBfOixmvD4FK/ZYhoPMnUzbzcSznOziJXlkNAqxDKZTos8
+JjUkIPO0XhXEF0DOyRxmMx0eYOqBdh095xWff/EqVm6p67ihLBhBbNb1OHGPCBRtZNj6YzgwNAi
4QEio4LJfJL0QVn6/XzsCgqm1elja1xHg0xvzQGKjGu1DVhFGCodILYSAVNsGMZtJDQk6Ylx4Asq
Tet9EkBUBRTRexB2HJqrUS2Az4whobMNJQdH71BEak9GDokJdKhwh8giDfTstLdhPdLsaes+1rg6
iwRmN5C2ewH7hIY+hkEwEj6JpplVREmQFgYzsKXRhKz0YUpVRJmFtsEspqq/MdWMessvJpTFhLlz
PvGIZYv3TZw0VSBHGqbkJwyuPOM2t+uTtgQPxSpVQ17f2eD7RZrKlz6nb0C14A/AVNVMMxgyBy8S
ypToctZzgiiCAa4TLJBFps0iTW08SquJvlJcjtDasNB4GwcW0kWWFF0YVJGFsCjRMqdx3AweB7Ul
JMhZkgCwwX/Vep/azMZZZiL7u7T7inUg5stiqzJzelQYpUhpNsXcXRHeXESfK8YO3TeUy2XxneSu
ZfpShTIFnQ+zxZabXKDBv0fkqrw7khKNhZhWu8xncHqDZ9nBnNfm+OCvSYrXc5kIZFUjkqyIV6WV
OMds/CeIdT3Ms5kD9aEyrAOGonS84TqDjy88o2LoZDpDDX6bfz884kDI+osIPjQ/aVJ5PribEDSn
9R3nT10cO8txMui13cAkalO59uzuK20xot2ktD8SenC9WDQiPSNkRTJxaD6RxTa3iFKA1HjP7kyS
AYtzBP6lhm0DgAZN3cLR3q7UgWMoTYiRzEmWki7EKKE02ulzxNCYPJ8cfdCtAUmclu4oK/ZQNtr+
pRBxVh3MUiqLoibNxDYKE+ZIM3RUH+sxPD6k/OWo1T3VQ6WOZdb07smAY0h/HJafSN+Z7tIhnlun
MwN8RDb64BrgR/qVnrLsHuse8vjVXLhTcWXbtcA2UyCUYZg5EgJzCXrEtw/hUBfhk5nJBQkk+sb4
IFO7Kvj2JCQGhBGPNyNkYyfAgJLADMrlOH7rEAekcPejwr6D42NdTnDtbSi4ehx2LXgLyRVypvKe
ytvoznEcOl/pR2N9pv1KV3kV8rg7hk5xf9vPFhwEdKf9d/q8YfymlCj6K9XnOroEwODKU4bJgCZK
RfxBvB1ZRk2XvtWsnQOPypQOQd2oZra3sYoWdTaXmU5/obC/1agH0qQgNtDguMAppYBVNtcw7gp/
sY89Dpd+mxZtriAAwsJmis5seUo5cYR2dIS/+JhKp3ylNqejHRY2c5YlB5JOR+6aM8P03a7MnB4A
yxZ6A9IaiRJeeJO9ebUXlDdNVsR72WvwS8zZWHONWgXDMOoTDtT8QEGCSSLUNs0FxpTDUC3PJcW4
2PSCBBKPvutWtkzHZrtLSlQbtnFVMgA5IC0pMSoRxY0++JpcNBIgXPdo1dZ4KURLk7B13wkNJa2n
6xy0SqwkGTjAvaY1z/x+el96ozvgFwSiEmaki49V/0mnzFr8CRNY6sbiuA4jXsoxDl+nDMnRht8a
OxCyEd/v2lz6sLoWueazzxwyjRx0X+S6mihy+6jySAbKdbp51xa95IGuTYtYqj5i3Kf8fG+6i/HV
D50vPCbt7aSEsYUGrGlmqP6qsfpxO8m1cTt5eRPEVr/czlWOWmV26rN2tH0Qdmd8jZS6RN7R0YBa
zfWLZdyEUJwwmNAKTt25eRicvoq2+PYowNHPpQcqzO99qXr4yn7FPlmqFCFGYl/DFDa2EnodYGTm
+5PhbcZ2NKFpG8POVco96SZae9hl8cDccEYS4+mrrkubEzYQDj8FA6V0RswQm4z7UEGzSVZhfZ5b
nhgGs8hzsWMml6KTD1OHx5ZROWyXKAZoYNRloFvawNlURi+8vM3Ojfru1aRdvgU4JK+mxq6/l3D5
78K5dTe1hQzLFtZt7JdPsgZ6BEDKOOZd+F3NdnEc/QQEf7bA6igTWj9N1R/cxJyf83Ba9J5q+7PN
EXcz9M5EtIMVcX6n9zLuyJMtEDIZnvPWo/u4tSa2dRc30ZXDxnmoxfjsTk3xSjQL+wd+tHM+uXSh
Cl29a18OWwsJ71nSwkDTlj8wfoDDNPLF18hMLInFWAapVYAGbhNsf1spnSc/0UzAFGmo30QFaCaw
Uqf5jtUkOVVK4inv7YqhTTSa5abN0DpN0Bd2fm10uBOlmWW8dilg4cLrdyQFGYEeOJ56jngh3cql
xsntnZFl9glJBHENtAzMQMJt+Z7qmI7Of2r9v2p985dJ2Q/f5q/xtzz/1v6osZXrX/qz3Ledf0gf
kS2lhHSocD0aAX95IPgTXNOebyIzpfqV+Cb+KbK1Vg+EA2Iat7RQTKZ+ENnigpCmwgVB3LSyUe3+
H9gMHlYBG0KgJ6jEOU654gMxgbFlI0NfknyRK2NPAHKziUI2+25movXren8V6/634eKvj3Lpr/mo
3emBrH/+g5i3VJy8lPSQnIRzvHMNRBIE/7i/sUL866fQW4GZAHNLIlQWH2wdutIMVXVO69/Dz+k0
jDRKEnsP/+5vcTG/gkbzabpwFz50SXqT3xDmDWC5eVqORWiJbdu1yW86JGIlY/x8ydyVMOEhxUZQ
jWHm50uGMptU55wWKxKyd91fapQUU6k2fcoWTvEYLS4dU6aBc84xFhd6gXQ4qnYAezemHhjB3Mra
vHKX+OHXv/9nYfZ6L7GaYMAxFcQIEBg8uz/eyy5uaW+bKAspKcOt7oqHihMypGcUhzxJhD7BEvjN
nf3jAfn5aiCK9YHN+pbgI9ee2o8fSrt37MI0xCVJWscJNmR1ousB1nRC7WB7Rb2jOz9SNKbjafCB
8TXCuS5jZzpgn4xPsZNSjNuRF/z6WsgPLbM/7DauhVZdgl/hff1wl5pR0m1oOVPDYJ3nXeXPe9UI
aezctK8cjjVr3EckZnGP7ObBmWSFoJPkVAZU85Y24HjpgZE4LKSloUx0o29GEkXEJVhRwkmlrqLP
UC6NC49cmPtBDoR3GZxgmYAntI6Isiy2jZVg6Pz1z/rXFwlPAEGNLAtKWsL88KtGx+1gFZm0991l
2lpWAhaZwfTu15+yri8f7in2LzY8uC2OZa/uhB/v6ZJZs2MnVrw1bHMJ8sqZdmzGpB5V6ARkRqjo
rz/v7+4VD6bH67v6E9ZF98fPUyrRtTvZvFFx7m5HNs0N1DBcoPNY/y8uIM4vy1m7mywW1s8f1eRz
ZtYrlc91mOvT3EWRlcryd0/feoU+XEE6wpBopAvMh07gzx8j+rqLU7SyQBzR1ia0RW5cr8NtmXjq
0NWuuTdFYu37nnyoHBQPIighSaaBhA7jOgziwR1PdfaAZazexEC3EJL4kBVawz5qmX72CPuCAWn0
eyVCJvWebC9scKABfPQB5DWycJkzAPcIz/3N+vevy5/vOOu2ZDl/QIo+vPAQqiqQ8IR803OgfHcJ
lZBLlu/gmcJho1OOVLW/yjKK1l8/JX/z7DMN4sMJSWWmbH3YFWVjOS3oBKgAs0VAl0Y5aqzoiV9/
yt8somy7NspRhQnRstY//2FDHJnjN6UkhWCg/8F+NeOdmGCJlIMP9nGcY+JBEGv/+kP/7prS0zRN
k7dNmOLDh9Y0ige2x5hEFEwKy5Rml6QpZg85vetjkzDN7K0533suuY6//uS/uajsyxwxMBXxOtjr
N/vh52a8IwsjanwC/dxvjdIgV9HV/W/eh795welR4QdYNwkOUR9ecK9TWGeAjsO+xWmWoW88uigp
wX4a0W8ezz8ORz++epzfBI8IqQ04XCE1fXxMZszIoiNUImvE5zqB1NszSzaQ6o0NNaJTtQ+R27V7
5pbJ7dyUj0wxRwSunjyUiZcfam31J7T8cGVB8P2bl/vPLwdacoV+WawOP19uP1TaswRfbunt+I6w
nuIqbCmJf31TPxhPWbn/uAb//TEf7mrl0EJbOlNtSlI4AhyfYhsPNQKAZV6+kD67pm2H7aVZDfOj
JgFojb0oSCGL+7tkmqm6mvDr5PsWLVZlnRpf9HtjZmYtUQC73hjdkXQBXMhNEceP+EgKsigC0fvf
fvM71nv1873Eoct7xlrNqw8s7efLxcJMHAKxW5vO8wJ4rvodkJBPk595+Y5a+ksXwrHj1JWtZEQ3
BeTZCiYK4IlwOJG68lrDOETCwcsr2O3dKMiywp2Jm7DEA5niONVnIpew9fgdwYlZMqLTF2pIojWf
jm6MVG0IXCZa5+0Lkea//oF/bDcffiD0JRNPnwPAy3fXF+eH108vIbb/drYZlwncTEk1vvKz8oB0
Tv/MqaNa05eIBPLNJqDAGe8Tm6Y4Yr8gLIwtiXHqNyvR31xxcHAmpmUWeU5PH/bHVuqI/KyZvqVX
Tc+5bX0HhmLQDIQJArtl/s3HCUakH++wq/jlyvQ8up8fF/WigwVA8Lm7GckumgZxiYq13/YTxNm+
L5pDxoFys7Shs208nQUVDKoN8ZK/eS0/Dj15YXglWPQ5v7L6InH6+T6A3gH2wJloA1W2DkYSGR87
IItbjtv9JYLVZTeJxb6SeVtdGAsqvdHXAHiR7QZkOJKzWafirZYFy0ddZOekAQKeG8p/JL5D7xA3
g6v1/zTQ/v+C6CRlqOnTXVlN7Lzw/oeXnAGwVSN2MTZYspw9IU1fc7y7mwzo0G/u0sfl+49PAkFH
YWvalD0fTjOd1v+PvTPZrRtJs/CrNGrPBBlkcAAaveCdNA+WZA0bQrIlzlNwCvKN+jn6xfqjndVl
KTNt5LKBAmqRmSWJ95KM6f/P+U6jxnYyQsOo3jAREHwiIVwFiWn84krrfX43Htb2M0dFuIlUo/GY
fngOjTNbkrzZDRYjefR0jN0Tg2A5gX1P8Zn8fPT94V2HRBK4Pq/fupPGbfv+YtaCnw98MjuZjvaS
k6y2v8IhPIuIVcpAP7/YH7+Zz5nMksi8eF60199fLGhakpwmJqvIhXYe+mOtqLtFLW12VIu5Xyyn
FOKzX6wE307W724oZQkKE5yHPZuj6kfMo3YWs+8NUlp0RRqHOdyOpT5HkUp9MzgleecEBMGBoPsz
9nW/GFR/eGsYTquKgKMYBQ1gk++/cTFLOszTkmxsnKsQDJsIxwaEO8+l3/E3by6XApQopcMlKZ2s
s8wP02iGOqyFOcT+Iq7Elo4oTTrdkFbUEH+RZ1Lj/CAb5+cXtQR/9f299RyGIDcYDal0PoItR6FK
6LiECqQcyg64gQH2WhWJjdMUH8BEY3UKMJ8SEog41jlrVdRfWrjvj1Wc3/3is/xhHhV8FuHy7akX
efbHgeOnY7toniFYGU3Ci9fRYgxg16EIneDJR15zaKLRvCQlgCZ2An8I+pQ5nP/iY6xv8btbQucs
YDpyLNvjNXc/DCkEwTTQixLGDbvrK6aS5twVDQndHLe2dhB/RWUXHRJcYvA5tXXpRk136CdrBo1v
yC+6tA/fPtHfIs6ep19U3dVv/X+uv/YFEh1Av6T/r/9892//37i0Yh3rfy14uvmf/67+57/j5+Jd
DXT9ne81UDQyv9kOJ3xQL6iTpHSZHr8XQVecgAQ3ysThBpzybMmb/3sV1HJ/owTqOOyrzYDep2DV
+V3zBCQG7WEgOKKxYFDutv+O5On9fElqMIVZDgO8Sg59Ripa74d0zcZOz2V07aL2eXCVXdxRXpxY
kfWQIjoGQPZSay/6/rr85ZrqvHt/v1/VZaKkkMsSRGv3/VU9P0bgUwXXo0P32Z/L9Kad4/T0hwdx
9X04/DWm9veLcBKCmMaRCGb/+4u0+CsAsfrXOV2jB8KHicCKWyiZP7/K+9Xt+1VYr9kYrEAI8yM6
dvBRlAz0vtEs0lvzRexcI1kcd3EwmUfgx55+frn3s/3vl0Oov+q0mH/Ehz1Cnln4CQfv2sotyCTa
voknS551A9iWn1/ozx7RCiP6/UIfy69uFQiQnN71VChCdjzfJWwYp/TPL/Jnb9/K7wEgSZeXjcj7
R+TGHaitxL0uIz/4xA9hNtCc1k5grlOQD3CLbRwStX+x+/lwdv39JnoCFSLTo01J7P1lC7g7c1Kg
VyhJi56cFU3Y9o6zjRJp7xeCu28GFUQ7ALjevUTBs5cIQl5SxOhRaEcDruesKU89FbQnU1JY0bZA
4/73djK/f0jKdDZz/aqZ/DBGBqXYNmXedT20HfyDfCFSPnO8TWn66Zuwl+CqsR3z6OcP5E+euk/n
hVeLHkLAAeX9ncHwnjjJJK4xB1snQk3Bdqmi5O8PTJ/aksWmkDmRmvb7iyi8ZHgqzOugZCEVEag1
or1+VZmWHxoI6w306DjT42GkQJL+OLU1SZwpUuTP9AJ2f6ekRHYNs78+UeDx6m2K+K1EvpJ5w3YU
1pCBB1rQ4TkodYaj2TTbN6qoUbxdSiw9lGscnARTxSM5qKXzgHOSHHrmtmtQAdA1I9uAu3I/5dOM
F4O+WHS1ZBXHhjbpV2dVkDZ3nls2d8op3SkcdavekrHrUfvHvjmi+bchUcWLziHfGY19r0c1VqGG
an/bo9bb+CWWNY645E4iPERebaZpJ7a03pZd1yOEDhmx+iw2JvsavwMBOcCq8mdpZXAGoR1n1qb2
XOvg406/iybQnCSzBfYnZbckjXRVQ3aHslR5nRkMQUJqG1uQeAL6KewmOT2h45rJCmwr08R51ZBX
13aNX24QUvAjsKT6VyepiBfMrbVTPwj9prLMIeWz97KtnKSEqKKM5Ib7GByjZyiDY2sBJgGxpYtP
3bauS7Isk/7WhPYBR7bqo+PK9CZj03QC01Inkzbeoc6bkkNVWzAUY+LW33AoIEeAASjiHX3lpT4T
U2qj/mAKm4GByfgbFtB4VZo4wa1iTjgKSMr2TrAnToAoOLA+IeBKNSIRks23TmtA1lB+gqwOV2hw
Y6eyvYrLuL1ARkqiUJZDcamI+Sb4zTf8OxaV+MBfx2YFgHZ6RE46nGGx8m1s8Lm6WqDNnrZmED8n
ARGhWLeTyjq4SucPWAqqbJ/mcnQ3naOHMxTxCM0EJoOCOKNmig6mGefNFtHmlG+TYGrwCiHbwX9O
sW3vQUm3ttKNIfFaY0PIlEHxGpHl1LyUXYQRmqpHfQGUhfgXcNOQMcDIAr1dMq/i8S55/EWOmn6V
g6Ak35CdMn8xp3bA0N55yBh0Lu49hEXldkkyeulUGVbiQ4v8Cf++FV3U+SCKc/biZPmWcqpRFIBE
venTvD9r7dp+o0zpzlc5ip9TEefTRZ3ZrQVDWczONq/KBZL2nOCFLgerKMNqCUCNIrBAyRlMeI33
mVwI/QycyTE3U69UGo7lXOvN0g84Cy222djd1FpPGie0A1jKx4FkM2RvREAl3tvkVyZxLKOPF70z
GTd4bSmROm7qYwVFNpsR7zHoL6m2nDuB3/xp6tv0ZpWH5hCC3ZlsD2Own6d2Lu4cDwVUThrrS6BL
H9cHyTuowII6P64pXQBFxst5QUYWyWhp5dTHQ1mDaua7Ni+pmHhAiy/LF9OM4kc+QXdfgXxzN25F
M3MUJUJe36qDpwAPssRqokC1N0FfKmCSw/wYVf2SoGRIVw02BaScTrJpnhe5qZ5SZ5msTQWe5HXm
MWT4tKvx1hJZ/cUFdvHoV37bhPUk4qems5zP2nZWDEaQVZeYzUYzNIMceYas6zxFFsNKuCGrTV/5
hhRUJCovfYyMJDlHpZFUsOsiLNcex07i0OpFTXs8+GRGgQ0HdWeAo7irnXG8JXabd1Cbw2dczAZg
246DHjYc4roxLrWUZFFwTXi83egaCkyRH9oUjm9IwmKeHuAq2N2mmsbk3LRTOBZka0uajJjKCzyy
FXFqI1YZ6PEytd4mRbEXWYxK9HaGhgDGiAMQalIhJpzucXE91fOMpUQa1hmHXImDdAQ0vBukaMGy
GgF6W4Rq8NzraSyuc977VT7ZAKFSvSOvugk+7AZb8nKHob1yTsZsyo/HhYLWuWYmb57KgcAv1OAC
XPVaKrKYgdoa9LKHwg/B6ZmvVExWDtMxMKkGEh45foOnJvtGlspXm9rsxEWvHIwAM3T8cot7JhAn
RoCa/rwr8szAvIryNpQNgdMbj3+Oduuo0MhE0UnTHlradbGLETc1Ypq3/rSkxW4kxfXUslMPSdFA
fEyhs+Ww2FMTb+gK1l1YOPSyppEAvSMJgerUqDI8WqYdu4/w8eczB+I14G4i4IhFsV3j65gb3edi
jAJJQt289Ls6M9OnoSzzK/Dh4yuEVeuV/bez0LVPefQN8eIT/CdMiKgCu0LvAF85141Ikmpn17TC
rM9+2pm37dyCLGvmLk6PWl/H/W4BJGhuGrvGpm5Ad9Qg7UsSlntdyJhw4sz+KgHFozb0VK6PXOoX
2QYQwVobmNBIH4G2zo2d6yvvougQ8x8hkM9Aptot8C8zaI10NzZ5QYZQ6bT3GWhMvRV9UN5Hpk+Q
1Ugzuz+NAl6fLQ0jFkoEHbxZDsI0wD1lg0rasRE9bgGwi9CuKveZcNa82sGZIv4S4z5ICcBrA/GF
bh8VGzm3uMy1U0J50j18hNCGWmbsCGlKoAmSbc6raOoVoJMU0Rdb49DuCWCECRUpxg6GVgotbD2K
aAeVIclCdjMKI2eAWwsht0yIMyztGWJ7OsFTycfFJX1xqEdsURwrAMSnMemyU8pbv/PyaBBbDqi5
E9KmidtNZiQs8yAsuvbcFHrq9501+SPa15qVyi38OTtKI7KHzsyiHpMTzVJAGJQE33BcdrV9j7bD
P3aTrgSXabiEaLJVgOFB+Hu0kbnnJ1toz120qYxIBbclTaaqQYy+YlIIoJMYKCzvSSAvBaIJH4r9
ydKTPmblEd0Bzy4LdkyoNMsQrjXfbLE5MoQ0JQzSqwokaECTUTzQuWLjYOPE53ZGgED2iOyABbMa
DdkG9gqGCOU5FdFh9qThrwDSnUDtRdabHuxhOBIRiZgoPYV/EHNk6Kt0tkHJc2RPaIvWmkCwycrK
G9ewB/9IzRMZam0K1Q5aVFCL8URJ00zuEMzkyITlEpQH2jzxshlYRKp90athRR8n5Ak0Zs+q1ikw
nl9Gf66h0iRTJCiTW0FHMC7dZlILgtb2ghD3SqPz/QBQMr+caWPWOq9OSHcgg1cvjlohSKRTbMgS
titeh7h57bjRcPNgakCaGCpJqJ+hG8VULwtrYw+zdTbAtAGIwk5lwOY70M0CP4izcjFaDmJ9v7iX
mcX6GpbRUtzlS5ARdaAX3D2ctZzkoIGC7LSfGLdaWq46Ld1x7I+bLMhH7CBp9jCko1d8L3/+u/L0
j7Xm89eFp5DCU1q9qzrx89+LTvZva4g9wTwcHrHO+Q7HvO81JxOAJRVcFpyAQjzouLWd8c+aE4Ul
jg+c+6ibO4Je2f/VnJDrcQjlmO64Po0bFrS/U3OyPxzNaDtw3Kf9I2XAaXNtS70/AQpisEaoLpSL
E6nTwyjx0VSAuVqr2i+zcFlSMMSR6IbDKMcZhcZkN4K2fp0w9GDxQJzzxSktwHYJtl4AHY2qh43U
EYSUDt16hPMnq4rtVLUYu9ulFayJvs/RilCStXBb+dZtr6V7kdgcSXb5FBPu0hCuDsVPK6AK0zAA
g8pxlzgQBOqGhJ2JP3m0JNFcbyR2XaYh/Hn1ab0mOUN/VPFw7HWpSK4y1Mn4UfssLzejG7N0eUbi
4+j2zOReJHE+bLoA3v5JRzcuCBtct1juehZtGB2sChabfxphfHi06c58CudlLMNaAPTdcJpL31ov
zT4NcALdHX/C6TYIzgfoRxbJ2vvWdtpbp7KQGLbg3u+ipEuBIkkNyqwtpKNC0nW7G1qTjYE1oZ8L
lLjMDmwp6omcAAVaDX4lWRXaNKsKLsxSYE53OusNuYgadqNPtt1WLjgcDolROvVOs7UjxWAYtH/J
YRnivyUjHzsvuUnDvmvIWiCZztPk2nZixhM+EzFnNEPzuW+JYDtoJjKq585Ioq7kDH5ROSLzNzG7
HoS8zirujdnGi41XzNG8E6rrxIEEHVripKhbHhbgyHvK2mE6TzMxvI7YLIpTqbK2v2R3k8E4E7jc
eAxsZY4DYvj6o2EsQWTZy7SGJ0TkPEJfIjcCCGjizVuLVAjcBuTlva3Tvjho7igeQQKIQF8k5VNN
OYHFI4DU4IeN2Xr6btIdyTEdqLb00HNsJ5w19fp8n7POZRgbcVeHvTOWV5KCarVLcEZAihfdGHo5
MhmSk8dJhl7X20+kJ3vPmZCWPOjFbq/oTbJDF73LBjcLkJKs0Dlm5hbyFDr4dHTP/FE2xdbsxpiW
KMcYxPq+s4Aua/Ma7bXxjQ44eHZ0KQfZA7KMixszjsybihvk8bfH5E5m03AzjHYd7GnVxl5Ylzl+
/4KIpq8kbzr3Gee7ZSMUPNM11SV5Ma3BuGjjkYggEg91jpNuJN81GK3qgfQx+yFvM1hSRWv45rnR
aPuot9LoDY5scuqMRfy1amfxqafM/QyGH9MXCL3ohU6a/ZYWjXoUw9iedKly7qIIXwb2ia49srMx
thg2STzva4lOa6eCSp+YbmcAU4RVh68P+xTRxD3rDS8mAxJ/AWnVj17tkgQJbAtPTaoEenw/NqFr
1eNIWc+YSlpanplx7Iq6jF/leL9QXHDbYdwQJ9qwnSf78uDFRbuReIm9bUa+7lWqKnvcToBVk21D
3MlLnfjjg+2n/R24hfiG7Ja03LaJEgxpfx5e3W/Purfa7iIuJ3HF4yVzp7P64zJp1IvKZF9uhXbU
i5FRGt+oNAOs43X2GIRqMoyADY4nX+PZ7qttompGeNKA1MT9llpPvV33p71YfaEJjX+MaH4ceXzg
2CPiwJKc8CbYFLcpmQTRxjVIVzqrtMJI1rXLGKzONFcR6utrbp7R9/Ol32u7XPYweqF7DwBb8W1i
OUlT4ukxNBlZnV92ppsOoVcA+tpPoFZfzLW9ERqy6Rx2/ODH9kscl+cBVF73DGYldAgHJ89mcisr
+5S2QW3t5UwZ4+DWiTEc2/TaqEPUDYEY2dyKlgRbknj0Di3D93a/v1c4cfJdFFvuXWk1OGg5sltu
e+cDKTa3yIuTY4NEHn3edmOQHBoO/cmhjGZl3TeGsOYvuHPFo90qKOeiYHo7omhcXwV1g9w49ymC
bGpsYssGz8xwmTQuBFR282R0R5MBcr4yRGsTwjT2zwSro3BcZLt6Xdm5YXFLqwT6+pQ3dykc6qcY
Be9nUcAZ4lVnsEQCnt3kzckFa24KGgxcoXUmklF+zwb89ybpH5Ky+F9vkjbPjfH5VfU/bpPW3/i9
NyfEb+hRUCfAArew/UMP+GdvTsjfbFpviDEoT9Hu5Zf+uU3yfqNyTW48DT2kIQjM/m+bRBQlhW36
Cjj7qaGb8m/ZE5z3zWZUIJLsQ44SbMWQLP2hO4IUWEzSAesI7EYSplTyj1EXuI+s1BQf8sV+auY5
JkdX2WvQI6XJNMhtaKixXz7XVnaSRAPMFsOooYpkRSfCEuDKpdv08Pf9WpwOvglg3E8nn5eRxKYl
RArmY/i3jMtsQEexzUFm3AcRBU0DB7ImyYxSmrDsI2UFxv3QAhAg0HA+JIMjX0A8Gs+caUFr4hsC
1Z0vTMeLHWLRnI89hFXb3BXpL5ry33TL/+qGc59QT8JQsEmygJWOM+T9brJmNwG5036T6DMgSKHC
6IpWTwc5qGjjxAVZApVVgimVVUsmmTt8kfDCJ2oeHssAvlh9Y6SZZYZ4D8fPpptTT1ajVusp+Lwu
6qbYZYbJAkydJY5CTkbpriLk/BdCoz/9HlRpHIkqh+352in+UV5hjx11s6l+a5sk+VRG0Wti5/Oh
APkdFq5B7HNcf1WNdiDQAq6Jx8QlXErP+DAo+c5eQ8RVH1svURGNJ5HsHdzJ5hk1KnHsx4k6zavR
ucIMkBGTXqcnP4yrP2m2fmyD8gywRFCLYl9kcvjgWPHjZ1e2WdhdEL9VZVSeVaaPTy+G/bw6Jc+s
3P6VfHhtqP+ggFifOfoHSyLTX58qjqD311umIp3p+7wOdvFg5PIOmzfAVFKpjgiUKE6jaUKeWAON
nxr4o8TL7X/+fXEa/fED0JwXCJugsmIEef8ByqzTqtf1K/5QE0ZwJilvDF3WfqWlLt6WIgLsGXVA
E2EUprt2NOcXHEAJkZapnJ8x8ibjrlQl0claXMrKM8HVL0X7tJbgdks+k47kmH0jcNAZ6Skqabfa
1ZZnfK5TYze6JlCv2O4TEFnK/rQEhjEclZhy7quqij+RExmTcAyj8Betu/UM+v6+B8xK0FYkATL4
f8wPXxvDRh0nSf/FpjvVrmeS+WQ2vOlB6RZR/WKmMPHt1CTdC9xi6HB+WeeCqLso/MK9SdyE3aAe
qMNziKvni6HHzhJi0R3uXShVF4kLnnKvpX/t+p38rBM9XfCf1CZJyJtjGqqPqyZR56jy0lvt+9ce
PcBfCKr+8CqvEQ60XBmEgsbIx74hg6OORyVfmtZzsKdDHytyYJZWjDKuySLnF432b9rLd9MX1+N/
aNVYT3idP7RDW2IchT23YKQC/UDDEc98nubbqujLjP5BIJ7tPPCOOAWdJiRGzVS+u09irBpOciPz
kfAIDakbZZB+jmT1iAT1HHKm4xgHzONYyE1afhsLYwSKz5z8v/XQcZ367XgrPEFxv+3j6ZZ4k23v
uf2pFZneKdEvNuDaipB2ZdjjusNRJwGAgzdGv3UpXaBxQK0D9xc344+vl4UUANoPJQocs2vK84/T
CIAVhx7V8mUKonGbx8rcztwx+u0qOQVsEnasLr+45EdFBUyfVWXDUo5yEB3HB8UgqYJeLxv9ZeXw
HNN8Wrai8OKtzEnp/vmc8UGFy6TFmGGS5DEj32HwfPh2LNVEqqmOPeeI1qbGYt70HeS1CsneQg9p
48bTcpS7cIDDtYj4lKosP58dd9K/+CgfpOvrR/n2wplSsAtH9v3ho4AUZmssgpcakt5jPi9lT2PQ
UVciU+TvaarhI/jZ2bsD+WLaoeHExgNA2elBZIDXqmJqL7U9EBxqmcPCW6qrV9IqpB8WtA/60CNX
8mhEz0ptUKnqVEQp7C7oGRnoNo5yXLL01C+e5Lpd+zA5fQuCQhqFmRtTp3j/9pjp4mPvcJ+LXNSw
ioo1vgOqAUhBEVyOc9/XYeUDO2Y59a1dw+h51cqnNJyixMKALagJK3DLYZPSqFxq3e+sNIEOLyur
eqZiPr/N7sisIAzSS0IYtDdOV3QXeTw7D9hXxs8tbIxL5mK6ABkw46hNr/Okr43QmyF0khDqcwPA
PHlWqAh9OhL4QR4LTiLOrjGMG7gx3gnRmfLUaerhzCog94YgMzgGgWYF7Bxz9LrGTNZ3W9QT8lcC
T/GHVQ29lO1hpuIGOOC4Pmyl4OB0UxeLZ47G5iM1LbcCY+eskIykpO3QVbPytha9z1MXu9qxl8Cq
yqkEnWSliunyI1drw6mg/lYW957o5aeWssenDmI2Lv0Gr3ioY5f8bE3oTGgA57/+Nsb+fdL5h1jr
sX991Lmph6/P1X98Hf7jZvj643nn2+/9XheWv3GiofhLgpFcLYA83u91YUFc3WrU4zDkY1ohr+5f
5x1B8ddF3mahobPNbwLG36WI/FJAkSPADGz5SPs5wXxTe8avIIGLmbTg7sO//6jXW6ecf62DHrF3
GKMpDFNiXpfCj6LAOIHs4KniUbIVB1q6gid1UZzU1dxviYgkDAD1rfMrBRpyyY+X5ezAlIEO08da
+1FLSwqZg+lr/FyrusqgBRJXcCC8NHqgP94E28wcp4lomLK4DnAL9njHBu9WsNN8sV2SQFRe24AG
gG0VR2CaMuvQDL0UnzUkE8K+3U5/HdM5PYF6BQXZzhz+RGYRErvrhl7H+2YYRHPo2Fafx/UwPkQ9
Jg5QW7OS5/SIALEg5p4vCRch+4HJV3YHwxuAkkdF7n8hXzfIz23Or/4m9XVeb2ieMSVvaqNpMJS4
wP6Ltz41u+jRGyIbSUuW4nDpYPcmmuZSC0wNXhFUHC89XnjEXXHsQ8ZwH2D206604iBiSCtN3wgY
my+G4AvxgdG0rRcwFNcircnipQf2WCdpUx005Sv5yU9r+xxxzRR/5v/ShNQSJrEYe9WmNqGng6VV
6FiZvAG+pT8bfgHDY5q7BX4LIvZmHySOot1P1W3dFyO9GeID1G39qSlU5O/pkvtED3hmt03IWDhq
ealIwgqWCD/RpGV6GLQB5TetS4OKsM7JORB6XYAITqbR2dXuZT0BXd1bi2qsIx0bCRW1GpkHsy2r
C9jXKgLsJAW5nZuuQyh0TemoT24Tr3xBVoCQI5hYplfsJzmy5eI+NXlNg42MHnBkMVylhP7AkAAm
DoZy2FpLD4g9N3SRbyK46yDDbYvKkcDH8pA47vjYw5tFDDBb1C3NIMorOv2W0+xMY0BfNQsbwlWP
8LAJAVdV5qnZF+Yezze1JTW6jxHoTyMcXe7boa7qnjV76AllqaMiQc0UEFx0pPkbx0HsxKeLM3Pt
xMteh2kqX8uBhScMigSDOfb25LUzZ3h16GeouccVoSAJY3Gz1I04wp1Mg7gpa9Q6kXBi+i6KCGKE
fOV0hqapn8OZNmNOWKGrrdBOo/QrKCeqwq0dqYdhQVoS2t3UfI27WJFhYabNSUXCz53TiLbdjwu0
BmCAUgLPxZLiHU/VVB1Kjs39RlNbIAux5X1ZMI63mHYbM2aDHpUONP9YQqJquq8IR9JPwEQFC5cu
1UXqy/qzY44UQ2hXTmcE/TGagJmqT9jSgCwW+dSfeGkbk57SN/kejRU5snWjvYNFKDUXLvVyFpT5
Ap1kQd/AXqbGSuV7nQe2buF6YRDZaxqMTX+NhIx0JOQP0lselrSr+rCcxo7uPYKqYb+YBP2B0R3U
LVTf5jojeH0MU0Mt560ux0ctO/lUx8FybwcRqkMtsuGKM3d6QyB4dcGJcImRuEzB24halX6s1p59
QgAQMRP+1LYPDjsxk3XY9S4IJpxv51kziN2xDz45hTt/zjlqPuPWSyidRj0Ug6LGd49bplhTHsxi
vqqdUtBFD4yuZ2eCTyzkgJ0h1tadQ31FkGS1pbMNRyywxkTsokzm5h7QXEvfGv5K7uOGkBSEdq0p
0uaNVuR0kxNdpF5Te0b0FXtLfx64s9VvbEpR/daWJczhBsrzCGcmFiJUA687rmdiWhBWd6VE/EHI
Lx1CsGgANKSSwz6v+KrnsWqk/Fp6ridPcC+3Hfl3zYS6l7Ac2D07M9YTqEOhwLupDQhyJ433/oLA
buNL+kF6P4LI/MxDpqmzqNF3NjnkSHcHNAu7GuNJUN+n1g/c2qvnquv3RuNxX8hb63z3xR2MJTm4
gPK8fB+t20fElI1fMRWJWBoS9dwyddl5rZa02nZE+tBGQYwBXbwSCWqmgXhPiu1IoirBn7aJQb7I
HZ9KvZ5Hdw4OTVn6+OnFAvgYipBIor0rahNNXODl8xFRCLpWeMVq1zlZlyigHLmN1fOoXUEMu8Uv
A+a4pM0yU515fbpM53MX2AWxTVnXubdxycnF3tipssx1Vq28QwNGzas2cyHK8TYa80Q8UiYv9Y4s
LRvkZI/V5t5Kp+5tlm30mUBpCcjKGM1XojEbgXgTiQkNAXMgvS6b5GGMEoe1TibmA7Nd9LZ0U3LW
Z2b5luWRf5z1fdtvY4NwzV2X+S24tpqTTKibaDin2we5KVHwiaioV/UnN22T+4Yi04lhJv3zUPZu
Hxpe3r44M9Id6BzEzqz6sBnR6NJYqECzKWu2bs06HhJ7Zk5hqxrzjslDQXqAwXnBjGXAvcp9pJyz
kXTHyrOyacciRONmHGmLgs637dPKSkBFFhrTAVztyntuNWSBUHoNfoZS29ayp5C3fEFzkq6H1mFg
eOel+dUmhuZ2qEwXNSYLXR6ibfQ+xdRViXwDPVuAJGv48EtQmF+U7dRLGDRFfBOoVLxoOIJsRdyJ
LzrMjTb7TWuMikXX9SuSuooEtJRb5SiWSqR713Ly/c9L3vY9GPkCylNDKisB1iagrIOubZIKVdfS
sioykPo7fLoj5GaPKavOZppBRefAbSjaliYRKfTenQFndtwHZec2u5Wy2m+DtEdMOtZeUexjv84e
kRxJubGDWHwFAypkCI07eY5dxg+hXpgK6MPlDcoyoKPZNgiyWnDagh61d2hDXjjoWPItYHUgXiSj
a6Buhp2PqB179FboSc3TINFBtBlUyh6ECXkEAYW22j2HHFuwClEtpSRiMH2xxSHVD9jfem1F3oN7
nI2OcZ9PdkUzjCpIul0U5XfwiQ54TkeXdXtEqbRGYBNQKFkdn+DJl5yyXQhVXa9qOpiMhyVlYgIY
xP4H6Rt5Hk5H6/e4m3D87VBjeMNhXuSwbHowJuCsK889Sc20BTAngYuNUIdAPFKbZ17ymXHV5I7p
Jski2nD8cADJHl9RiGqIMouLFItbLAn6pIIdBB1plTq7nyaiHDeBSEv0laVFJHpveBbigWVVjU/J
PG9KSkh12JbauUK341/TmiVNaDEtPGtaMn/EqwDTpLR80dlJ9YR2dTp3enDHRGrlywWvpn6iB52I
PST0SYfE1xgn/jh6l0jTTNiNmHZem37RVxOQln4Pf8+455sjh/Ph6N4ahrlyGCnhYCjqEjrT7kxC
KPHmFUtUYL9ShWsYnU5kZZtM9wTQ66SML3WVGU9+5qsvs8riDCroAHwOAFD8oNktXIGCT84RfuT3
PK3huBmpOQCzbSG5YlsEm5YuS7YVRipusbWv4Qkwy6AhFojyDnXnLYeo7QYicqQB7WPkUP44DZTb
QuIoLH0YiSyLGP/GiO4gqmtilrD8oXRvK+z7ptF7N0VW95gPEzeqNmzxYQb3uS7ufbYq4FBzppgQ
+wHalXWrzwyGu4oZwARZS81UZ9EmnseBCLvGjmVoy5bkzbTW7tk0xMsnWSQghSP88aTgLIHo9gFK
/iuk4cabFLFxsoxsGKHVWd5DxQt/1RWZcx30vX88ok/uuPm5A4ogid2CV8HouuM28Ca5IZHKRvWv
Fpf0WDtKLmTeBwQMxPYTCrw1BzUxXGMPI49JAaUInx+mq1PtcUoQcMGZLT8jn2ldenwcB/uyBmRJ
iNWCd97JmRzCfgTFTrfEIiaTX2UX2sLEA2ZbunBWU+IpNimBjAGaVbn+eDs06SZgQ9cfBvoqV/gH
ynTHToZ3EEyQuuxQ6nebxoXiki1YrkOPENlLD03cQ9n0o0M5fbHtMCaf4Ljup4ywwrhz631bWsZr
RfBAufHJaCvPMrRBybbjegt93SKbtoy/xCUkILKrnc82EVVpVi6X4FhKoovSlE0e8NeYlDe0D/Is
dRXC5yhr/eMJZclVEc+E0wAq6iMgdW7uAtzIsdzaiwy+WlGRPpQMgjsyf1DicLihhtNQBaIMQhTt
S+x7+jEdO243im/7xV/ETESfI6jsML7NJ5AS7FsbgeWIGcC5U8KKIsCBUX01LnygTV7XfJ48S7OX
nE4Bkx5i3E9WnUcGn7jxb4vW8rztpArv4HSoQ9gLTQavRWOObEGsoSXJVCzKPfJkpdwNeF18tNBa
Off0rbGcxeyRy11gD1O5M5hWoRsbdB83qRjsI2HQfGBubQn6muxkaDaMRO+unloXZLlepynC0lkN
E8cw4xMme+5vEMyiJEGHFQ6KLhXFofTn6yxiFwJRp87HXQ/Bl5s8EbwVsqcCMckWMZv3NC+LdFOV
dgMhHUIlFUYp6oP9zfOgPUuT6s7WxacDMS6rTjzRDxSdUNf+u7z0HfZH6+Fn5aXz5yL9sar07ce/
V5UcoP4uBWU4f5IeLJ2Mf1aV8Nz8hm77f9k7k+TYkSzLbiUlxgUX9M0gJwYzWG/s2wmE5OdH3ygA
BRQY1TZqCTWvHeROciV5zD06d5GIkphHiPgoSH42ZtCn9917rolnEPcgsXz/b25DFuw6/0NsggCE
FO7zWX9JuOq/ID76AOZ+E2b0fwnq77vXXeDfhCVf968byes+AegmsTD7Dzsr39CGhBaIyAbp5eya
PO/rdclBMrxaE98Z5GOt8+tNBiP2+tTBeQc9kkvEEZitDLaOK9rx3mKi9c4V1vB8j29qGH+mAro6
1a4xNYgVWYE9jNSi33NXs+ooEcjPe9tPWjZHVDnFUeuUtXz2sM2LUOE7M3ZiIUGzJmmbBq9Y+hoi
LxSh1dMDJ5lT/PAn5bIisJQHhRUibtX/yNMiozKzp3czbcop+6F6jGZh53ZdsM9nMjI34KezzZIW
vI0kbnLvLksXnDb0ZZCbZ/Q24kcyVUG3lQ3AnmzWHocp+GoCeFgeFdlWV9zFtnaCqmbFxDzKHH+A
Yw/+FrscrR2hPgwtvUJN4D/rxE5k0BrJni2fpYemiz9/0b0nO0tfbDFAZBdBX29aRy38SnPuIFsZ
S38Ol9YajU2deD1XOiypz3bTxzjWLE3ZUdm2Q3KcgkIcPD9L+2dby+G/u33a87RnEGGm7RYc1vwE
Xb0vmGRvGnoxTxJ1s48aRJY991nYrbXRVvseQ3jPxaczHvve5rxP0xGLANY+P94vjRY0YSxs497C
yRiEFJQyDoSgWtVn7qtM0ZsdK53qENtKbnFCxxb0g6D/NHvCT1acL95dRwyGcybpuExVxWy+mULO
H0Xvd3dThrEPI9kZK6QLKdmCMsvmjcW9Nj6RATH3XGWt77I3Uuowf70jrlrFljSqFSLpF5Ewh4hG
2lN07dizkueWFFaFcs4KKQP+TdM52uQWd1JXvpP0YzqNhRFTdTR0oIfnYRLxfUpb5o0aDB3QMYVe
hfedSVzf34g+rnrgviAmOsl6DpxSVTrpkrEtLQCHpKWGathai2chVTW9AbJuh+CRtwuW77zQ9y0g
evOLXKxHSTQl9FO+0eVQcTEbnMV78+AQZ7dIkrH8zmBDDQgIFh0Fq5GWiXpE9gyYr1zOG99u2LtZ
yVkuZkzFpk49WbfhMhzkm6Lp++bzakJJ9g7BSe+hVUOXPVlJ3zMaZ3lWUi3pL01PwsAUQ39Lyigr
L4Q8PKqJU10vjR3ONXY+Hk0iLDMptceiGFr4/X0qBFKrgjpNSW5zLHLX3xLH67YmLWMXX3AZE711
Tp0RkF0h85kmrMRD7RPJ8VeaHJ6N8b2oOfYQ3ovPin6AVSaQkUk7cCwaC0WOfGdBRB1PvQNLW23z
IK7LUCeW36/mgq5EnCatybGnlqNJWyhhnrkuHnEHNR7IcsnLt5DyeZayO/KMy3cuXvxDzYm5pknv
JynL5MIl+ZGotn/fFEty0EuP33uTCDRHCUhgNU68HzrgTzcVLsxHFFePdVTd2VudJ+Fh8p2ihgyd
TxHVo3OUkMh60p1uuQsI4hxKTICnjmoQAlydCz+ZMp0rCx8BLLDGF7uy23EzCouxNwt4mEbT0hFZ
IIi5GnrLP+q+RN0YETe2eeGPu6Wdmzezprl4NAE5+qPdRl7qE2u0AdWvWiv2kRfmKRxavVrpZq/t
zTLTznLsb42BsSfHQkBCdKJJRECcH+PCdVcYt/3QNIF4e04L8Dkf5FF1KtiUmDCJlDF8uuN8npWm
Pp1Rm3aOI7r7oVfZTtMz+g9sA+V9NFVk2kUMW0Mzjjaq72FOp/Q1mQsv1JrJo2Tc7SJPyXifVeKh
8DrmYbzZq8l3k+3ioG0npcwvWeU0p5zi8ftMa7M9XQrzW9XR+om4qWmPIm0/TdbqUaYm+co8KO/E
QI5LJg0qNGFDfiMThY12etQJYzFCw4mPtQpLSV5+JMuY0RnCB19f8gb9uxUf4pvLynERvxTVWFHV
9nNoI0FuyPkGu9R0yV8pD7Z0qtksck33aPsjGHI0yAOppOPIcnrNnXm4HlnOpulkvbP7oF8LZ5zO
0k2sgxqdmEVFGm8tzTF3Cv78B9dUIDu9JfYu/giGygoX5TJ8evwJN05mmvfkeKKqKtNTkeChN1xK
8Owl9t9K3UUD0XEpRHahcZ+1Y9ozA5oYbtu6zB8n17TfAM6oEjVZJNshc+p94w3WrZFiw9eS2Ncx
N1nSIPE51c+03N81Ws6JqOnmvYagtdb6FES53pLcght1x0LhAXMH6PQqd987ll5hlU10Zuk9IlVh
+YfJrq2XgDvrOjc7vL+O+tJKyaMlszqTr3fFsIZucM0Il7NNOTFl9A964eLP9tWMJwP8z/3AO3eT
Ep5e8ejyw6425EbE6OYarYbnIfFJpHY6zrika3C9GNdT3NYdaLdaDls3qhfLuxP4jk9mofKf05JY
/UnqrM8d9geEjUj70ionKZLuopm+5XSQlETnpdWinfscO8mr9JPOSPAmT5IUleihe2mbNMFQjIkv
IFLXTXk4slApEaP91PNiwoiWn6eWfv2Dd6n+oGMi6HW1n6Qby3As9FSikWl99Y3r3o0/TFfOBeIs
/Nt3UmzNnqgF8U7QHpEqG3pMq+G9FBWtm8GU7/LeyW65xKah66blY0FNhL/VuL+B6STNX2yCsUui
up7yKpR+1dyjaDjruoiNcx64A7Kj01IZiuUtcmBJ7Qrq7DFdw4wjZDeHs4f93h57CWnKt7q9kclx
r2lzdmLlUD3XUlUsJVqv+SInzGDlNOykVdY067iuvWu991ON7WkFptw7WOyOwo4821nzkvyjFZX1
pMl2onB9QHXurvuCclqKgK32AhfAD+aXnsjXroKdFgGxcL7zebZD7I7aNlmoFI9bpjgW/3eo7MGB
C/Fw70lc0Su+IC+bXHoUs+dZqq2wxdSMZ2xBuFc+tD05ZSfPcX47s+Z/0baIfjNM3pNwqtc4noeH
mrmG7Wiae3e9OVoRCbThcNUsp1UrIZPCeXeGY9v0XbBWSWc+THZcXUN+ZU2PqVVbZymW9F2p4AGf
pH/bMv1GLqb1lTGn+a2ACODgCeljcuhxS62PVSPesWqq3tVoV6zYXHO3NE57plSKmAXl59sy9cpd
k47o+F7ny0e6otQpSzwWYleDA80Izrj30abXlSNcDozlUwtSBwXBIN1a2zUS8ZyFXjxyfbaAoTqU
nzRqwlRtOLTI9JkPdQDe5Z27+PqrtMRIis9oUVrBCLovky/sLxj9/RMnI6HVQS0lv0BZXKjt4xmO
SLvP3dx4TGffPDv0kzxXTcxduiM7vk5ko55GzAw7j5w3R3k1pTQ9a+Z5Tsr+nLpKP1dGFR8KvkQQ
2lqrnxa2gI81qviR5RqthUFfwBQxFuaY1plTiu+M5Gz3mVoiiguGh9GYzO3AEoNCo4WIRcisEffv
CVqgoF2lsadvVdX+Pd/pS8e9HzU8ngoKMtvMMD99IQbn3FEiMN/MMRuNF1FwH8O2i9THysj1Fy7c
ujXJR4OG+/aMCzg2SUT6FlvTRPbYfDJuMHawwlOfj4egEpznslOacyaOQJVfUll6EVZlq4yDnRDw
j7wxKPzViDKb7HwHoyJLbXKQBvFA1WeUsRqUkVmCA5l7ARgy8cLP1aLXo1d0Le+oVOMAXDGvtfvK
msRJm7T5OEnnk1ynOiMdBne9sPNjhVhDEJTI0oDQiRSACYxiJxWWBgnRwdAwaLX5MXVIuFLx0+6G
NKv2rpe4e8ep3saivJMmGQF6G0lfzeMbdvyKBHGGGbQota3tJMHepbDzB29QIDo8uoEdTebbMKn0
yRBBcQgmI95mnnDPPExdRm4HVV+z9Oyjd0V5VGizH3pre8Nl0hv1pXrXW3Z2p83kC6SajP04cx1c
G6Xb5RemeBcp1dCXwzQaMCXtvBzEjTHIvHypsll94+zh6KOykHbTynBHsSf4y3cGlsHciXHy3mWS
VSSlEU7jyK4yqe91q1Tpeg5sZz+1sBGPWtZwhSU723YbfZrHnMUm1mUGOxdpG2xda218r7l2MSUp
L2EPmIzcQ2Yu7IOpnKm/mf1ZqA87sWNzk0oZfyF7WZh2REPYjpyIBlOv9bCtyhqL6gc7a1s7s3v2
qjvNI0Jk/Gr7xTpg8Th3KOA+sBvF/+QaukpZqGYx/QyqtUBrWDLx7so4Nkoq0fo2uTOc0ovP9sgu
b92zK1rCaskmZ6PxQ32PrlOzoOHqBx+YPjAnkig9dEDSxG2vF8RasdYo6D2lDb++lYGpnstqb4pu
J4zsuhKBvLvTcvns0EZziIFJb6xZxlGWB/Da0iaLwITaJH7z7ktfhvSdIBQ7/KV0X2jzWTbtYtRb
9Ld2m2OxXTGcU7ImTCyXZKZV+TmPcUJHqGWVO1svzaOvkDkpYn4tO4dy5lT3qkPa9dohmUy1cQqW
/YVGuTj0hXyVkML6BABBcqlkLPi6RrrEygSPu6nmqsQt0JTdTnO64cdcLs1Bn5z4s0VB4RnotFaw
LvTFpj6spTwYZUXM4RUVQbmszSUw1612q+nLjOIv2eTqSWOwljSHuyo24uNsJOOWSgLzdtbrZcPe
yogoBH5mzzlHXukaG7pmu+PY9Lzzlto8sYozzwkElZwurc5/JdvUb2imwhGDheJY6l0a0SLCo4Pi
xB9aO3THFI3mPpmJCa904dOAO3s5gU9Om5V0IPqh+9dgMmyL+ztv+MipXH4pi+7zG47vrLnjZg0e
+jjZUEO4XhdYzzCTQYOxgxMBpXwdOzF2khnk35AkxZ4SrcWGmhLLvRNDd2ikaexnyALrUqr4mF5B
JaZpFLvBQJN3kqHdtGM2nPXS9+NdHIv2Lc+GAlKkNtYyuNEBQwyHQdMcEommk6iD5litd9OKlFKl
wujsgDtx2QTDzb8Vx98Ux6tO94/9bFuZAdb7/o//+r9CfgxNl32U338vQF4/+zf9EcIe+UeAiFjX
YIRhUfuL/uj84oI1xkps6r8Jk2iMf07x0DJy/Wj+LyI2GID1v8mPGl8PDxqfxvNYtwzC/f+Krc36
vSuV78fCJk+IiGA+YZ7AucqTXx/3WZ30//kn439liqQtxkkCr3Xhb+y4HN2tby2MsmmV1a+a1PL3
nNY9TDWzXmF2lqJW24pJojvTQeZN6wqCnrO69mGwSvKc1NvEows8qCdvTBZZ53okkSq/8GJpHyyT
9PJo62nfrhitG250pqPJTcd16FGvZxi/gT7ZQ8Ss2d3EdhEwb5lcSAilLnJDU2ELfN1OUS9by6xP
0tN4WtNj1cn93/1B/2wA/HvD3+/N3vxibJc/mxXAGnMB7P5KC/67X0xiL8ppsQx7SDsHkgPy1TBk
tVflkp5KdkjoJIAsqOFqkpd//i9fbax/U4R/+5eZfa7is0f064/NL6khbYufi0tj4oaSPNRlJnX9
/6F0+n/8wxv6VQ0nBkoqxqDH5A9k1hliUCdxS/cyNxLEJiBJq2wpnDtdM7hq7h2E6PHoDY4o7nBN
jJC36jQzKD4kfE6ye3HJJiuJsaxiaddOILCWpDvZWp+xIs7nCvW0hH5F0MMc26iabVY3Ru1JKB5T
b8MBcYT3hNJ1bQnvrmawRVPEh2zF6LaWAzu4aODyvPbG2X4oCJX9AMEjmrWegqWb7pEHy3s5Geqt
ow/gUqSp+bNjS5mt20SflwOQSv0DcB3G9dQEVrQiTxmviYSRGudR234GS19+t3S2LYhdgSUOdLRi
4tBQYMjslouenxXO02Vtwx5uYF+MdbIRti7eqDGx8WohoX77aDb4r4rFNzfYr/DnEOj2yhUZ3HiA
PiZdfWcLUqd00OskN4kWz2GJuSbfYCgzXglY/7o4kzg2smRsMLuZi9qNk1APKLC6va3awBTUU+Wp
xkXLyAKMb21cHIsrFCykhAbUmEcB4rxq7SYhkaMTyYsdjCZOUs4hZaR9v/nnL1Dj965UOJJXMCgv
TBM4OHjJP2bBtIWNb9n/aPy0OaBSaXejIqWwSn0a26frZlK0YiX5gd+mtFCoI9aFdb++nkSBzdFI
k92v39C/fdV/Mq77oH98Dp2++2ZIm78/en79jN/OHjP4he2VC8OCjKbBaULk4M+Oau8XxCP2Tjz9
r1brKxL6z2ePZvq/OB4hI5ChWI59EL5/3X1xgfiFVDKx0t+WYhCG/2Ch/meWap42v08z8dxxoBTD
tHOsK/cdT+zvT5+elbPQAQ6sBjmOa0FBWijphMUn61OdLPULJL97w+429jyWp1I3h83QyINuiXcQ
RfvYHXdIR6glaD/bq/3H7DBHNSb3fKAHaVjydpFBcJehGhbBSyw+6MALE0BzIskPPE8wVbgv49AR
nrKHy6hnj7OXDTeswSKEvJzt/w/ySV9jZdIXOJVRTJc0tb/7ccjfE6aqdXG1cdIwr55BX9GIazld
aFndMwUhgEnxxmZxAFpinG4INx7FYNnr1G5OdZltkapu8bBNoZsaY0jyY1+zWG5GE9yOXaTrmJDs
KpX9t2Mt7/OoNkWOqtBnU4Sx6qdQ7hSVZRtWyfKZFwRnC34srcWUznZr7Xj5O6gVuXYt5OC0/qkt
eRM2HGNdV93Kuao5aPtV7ARfTnbiWbHP0mfFxvydymQBu8vnHQxGY9WC6QnLmW9zZJItwyRpNfiC
JT+Tgg6FijMZ3r1fuBkkxJwxYanb0BHLq1sO66FUaPgeG03oA2tLpUc4kv3Kkv1NnU139mjeWDZ3
QnMIEejOJMkow2zqt6UzkChadQgAPYSDXp8dkouhAWBvo1ApqZIyddyNMQoRl7s0b3HZltvRR6JO
ljvGmLPVVReU5UPfpUwPWvvQyZwhHzOdlmhN5ILsntDSvkgO32pYoBQlNutZ8MF+SbrMGmax1bih
r0fk6ZqgY68dea9QGoV5dXGbHab7S5lTcWy1WEM664HGce2hAFxPiSbGDGMK6q0pl2fiSUe7aB5E
t4hiJcRnxn4XHoxl/OTCRpEUprndSMo67K05fs58I1nXVppETZZZe3OeDjLnisdtOkbvENS0dL0T
AjRHiElsfJ39bdfFP4VhnV3ZvtRF3UE/tAlKOcVNhoxysmx6P0cPFMnczxF0PBXmIjhn3bybs6Ba
O4N3SFmEraghvBgOqq2mlx2VqIZ9G/jTh50NS4QwC7uxyfm+RPqKn3xlmaCSVwWpOBalzqmQ3WtX
Bk+6Vp4hW8xRKnQ8KJmpLnZd7UtMZ+tZXt1MBquhTowbrn64fQGdIvVcsK2zwkD72yRl9mnl8mw0
hBRyjwrGzNJ3QX4GwgKiIrOnPQATqi8kienKntDkbEUnQy6qELfoDMYf8EhmBNXKUxxHlMV+TUYG
vzHrmlU54HgdcnkEU/bkBgkMsKnaVQwg3ZRSf3eVU7xcfQV1cRoH2QM1c/QICA1okYo+dsZNTQl2
seZnPUJ66bMihPteQzph2kl9AJ6Z6taFhO+ZlJu0vMnMUmxwCYXpcFdf2XvBO84rxUsh/0qm0yi5
IuMPuU1tQpBlbrJosjtm23Gm6EKS1HiwGKF2FlTlk6uxywOpXm26ZeojU0/SvZGW+y4ex/fSbVmR
GbHxyg79AfT+aU5mUuYM7SA0E+fSDoFDK5tTf9Etna1kLekRr6x8b2tqCVnrrVQwjWxzAgz+XnNj
Lep83dgJw1csW+gxhZ2y4YXQ3k6Bdpzb8Uhv74/FGx/zfHrGxhl2VYpqqrTvzB0DbAt6jI8wvkmg
ltiLebDH+dgzPqxc5E6k9pwhybf4hxptR7csVSzONG2BtFVncwYZp/kyzBJakZtp12jjberLC6tF
ngV6Uu7kRPtykkxH6QAsKjRz3V5Dpkugn2SlvQqcnSuTePM3nYM+7lieX63po6PWZnXQa3zthlK0
jHYKVFyNrl1hA+y9eqKGXTmo7l40j/WD45VvBW782drVk2bi1YWJVNrlZhgTdndFOT/GJev6juc3
CufwPLtmf9YS81BPy2aR9SGdp14HDUfMQsNwsAKdMEUyQ2rO4oq6M2Npv/SCx+eMWetcuOmN1ipw
IeVASADu8aYtB8UiIrmZqg+zqGkTxN4WYq6+sOdxP0bZ/siSod92Rnolozs7SG67tNGiadDXDRRM
qnBYQKfuAZpU6BnZBfLIM+xCupTH6oDYs88cHr4O7o1R6/n7YPgAL/g9e75ai6Q8uldLAkFvQUiO
VnMG57AY6w380jUEmnM2+E+dy2kg46NbTD90CnWWJIBmN2Dt89MzY/l315dPBgXbm8bunCilthss
X1kh5xPGyNJarjO2pdE8xAAqIYD2vQUXSgm5S9MAnlIH6WaQ07096m8qW6LGYymFE++jwPgY1gYP
gMkqIHRpZXEOAk6gcbm26cQEU7zeMLZ472GFDxAlgBCznOqQ6nJNzpu6Z1I3a215Vcvy4ruyXFkT
oEun5SJjaYhiNSPuTjkYEVGD8kPZpPlnhpE0shcNyc3xwEF5ipCPgAIcpuBmPnV29/tlnoodJjn5
ktnm/OzMbJfnoK7uSMlvgnn01p1zAylyZuG7crCAtKP+ADnqpQJI9XhNeIWL91LTD7bHrGhHKZgm
BqSy5jTnIYtKN2wcOucBIcfvQU8gwGvZsyX6VK1tkUbsfQ7AsjCciO+pd60TVcETmqQj1uPsfOR5
sB1rz9njSdQfRDK8mLPLWebdxziFh2m0XmzgRORotLOVUJ6VmKI+TMYAZ1UY47rtOS3Loh32sMzZ
z9ODWeAPbZIb0vOHNNDZ6tJqVAF4RtFieSJ2A894Ux/XxFfDwmtOFT1SOQkPFqTPxFxORHBXMLLC
SgSk6nt4T7HRR+UI87/3291cGI+QmZuVZO8BAYywSqymm8EytylhcQ7nZN0iVRSzCHXhbvLc48xs
TrrUNipJw9rlzRDEN34q0dat97mBTj0rztZuP2V6RN72CQIolMFFhgtQ0wC0tJuTigrw5ssAO2Bq
XAzMw3UMk7bU1lcgEfyEb7Mvt415JUwQvSJpxLqHqOAOOmtSZ1+l2R6XngZFV4JeU8xLCW8EWN2e
RoCMSHLMprsR5rYkAcfYFUnXPeBt8LdG0PEnr7Uiymb6J2N7ucfTcbEaiOBFNYltopanxnB1vhOc
tDge5Q7e2DPtsubanjnQhtm9kZAkW0f/TDz3aOicZ/28/BzZnV8pZBH6zSqu+12JY8rKzBte1Ix8
GR6GBYFcBNFEUKOs7B2btnMmwUD195o+PRAqWBd9vG6th6Yp38YWygMKbjv40Rh0+0UrT5gp957Q
L6wE11yuu3WTl+Za/YqX07NI9fh3qm7+2RT+q8MC7/psKFzx1pDHsfX46EySJUFz6mm6nEzJVtbe
pgXCUNbihpl+jHhAM3c6jPb4tohdoGN+FgnTfBdZVXCyikuwTO9sPOA6nXT7PnGXu0YFR1k62Cr6
yIdQ2qXdySWGJIiSrFKDB1mjuiOcAoUOI88Afz+Is60AI7F5DXxmprb+NIW5g+u1bovzsFBtoyeU
pwf+NaNd82Vm3f1ZF7ywmabt0+xeS+aDsxDNTWN1d6PmIO8nZ5fsqFf4t46qNkt3b/XU7xFJGylv
vIEjQmxEmGc9o7L6uuGfNA4ToTfIJ166D+Y3yN5R7JYvWILP9EyunN44eqb3nNnpU1tT+70kWbK5
JplKeDJlJm8bQ3/LEqdcj42F9pLCk5fWjTd/sVJY+3m+WlQ/r2tfI1gZ7GUdPA8uw4sY5GHudMRz
C3+exaXfMp5E++rhDFdu8MUrKVvT5XVvEr1djS6QVy4jyWZKp886XYINBOAIipV9rufW2tZttVuU
eSHycztBia/6GeRW78bQ48gnVd63e+056+T8DAb2eqOgGpRjDF9NOI7Bm2JWyjnK9Fo7lUQmFvVk
ee621bD5OUHWh6493tfZuJ71/kYoI0xMeSw4A1NN+WziOQKkcvbxAjPHdd/G8SYo28ucdGdscA8B
nb1FZxEEwG7CY48zo+tCwrBPcvks3I/c0b4X65hpzq3ubnBCNtfH3t08O7t+kedGSOuua/IfqsnO
je48VwbBE8eeNwXK18R3l8baxZmyTcEy3LTHzUwMLTCaO9z6m6bF/+IB2Ol3VV4fk0xXl8Rw0M1i
JH2vWPWjdeDQ5rYGE2nIUuqN+E+xLjIkzgIPIc8FXneVvvpmrzWWGU6lZ4bEwRBttW1msnwR6a7r
uvfC1166Fn/4DDrW0Ydi43dmhl3O+Sirac/q+eJ0jKSLxsPG4pq+ynpY3pg9/TCup42mU7ZcTKO/
ctL2Jy66VWvilkxq/b7QIGN6Bk/zzBuHtTdM1t6YKLLOiCVapf8Yt+kbEVOGrVGeEsO8tEI8j0tZ
4UGtJwqUXUzls/Nsk0mFDjJSH2Tln0NrPzSa1WzrofhITWZJMnpiy2T6NI4ztMBY7LVq7ldS617H
WLxVBfg6BviECIGqQm/KvyourWGHlf2Axc+LFonEnBGVS6bmXu9rZw1j8ZaGANZcMZrV3PQ3pi7P
S+ISfAN0nMNxuxrweUf1i0NOEcNNjhlphfPuTXN5DGi9Xe3IMU/bnJ6PddOrZQuvuYwydlWwRVmm
pYGiQM3N60PZ6+xy5ozEmpE8pgJcPfdjdf1q8qbgSQycnAHZZHfFH4fAkObEOM9i7K8S3Lpls9iK
meC1LrkrcwTJybyvsV+mbrCJM7T20pk2QSO+Lc+4LbslisvGwJMSYwotiTxF3RTXZw8+6J5IiIWg
KLQ1jQRDlJJIAw+eeQ/ZaKcbfqWK58Meqzx3yIRpRTXqdohBiibuGJ8wptCEZ8GMONqyrqO2QgnM
g6mmJLY19vQGMykJUb7HvmIlTh8AV7QvEs6hr+fRDP8zK7zXRvNPcASjoDcPABN/+py11ly9pxCv
d83cEBQXOSlzZY7vGKSe47zeg+3j6o4JbOk52pbAZldpnVizpztVm0dG03Ll8qxadwR5CmKcrWYD
WucJB2frURrsKzdz6VyBzFq652ipNI+bh0HCQTh058yNH3m1kX2QWTU2qhjLLV2U5jYZ0GBUKqdr
u2aK6y6Hi7HRl7EMO38ZVjrvPp4e8TFPYkKNxEFI/bhhUpLPIEz8LOP0UwYEFpVxHL36YvNK9HtS
abzUak97JFgD1KIlC0vclFraKCVptJquQCn4Sh0xLFQYjuW8aqg7ZRca4mfd1DZpI5nsXGM6Jh00
i47u69bQ1BruFCR3pz6ytbrkjGqVWR9A0X/bQbHJbKwWmbWj+OZoi09ggE+q92/HiQiNyVLbNw9e
J1ejLNkb2DnMg/49BtpD3dcnrqOLgJxZzm+JR8a/nu8sm7jUXLxqdXvCk0rCrKF71QmrIDsQjL0j
k0emk9U9mNt1rU0nYna3Fs0GbS9vk/FFqPyesAi1J8uycfz2FVXBBtV2hR7kDV0UoF+QCFwricpk
MKIyx0+lpYynsbhIDCXVUs7nWI03pRnc8bZcp27/aCfxddnwbTP3LZZ8mVIBw4xSx6zO7gtlBpdR
5e6zkB30/WYh8QKvJQMza2ndW0mATY81nruNcdJyHdQB59RqcmnS6/MnKGnIWWJShz7N0PzbdOPo
2LmKWlwG7KSYIpeHpfQCOANFWCjtZaiNmwRCLIlbk+lyseuw7sRrUgDPY2dxrwU9OIKufDYbwYZb
IEGULeO7BJYJyKVIDIsJJf3ZF12zj/UpONe4YpFycktG+FmpDi5ucSpyLCLPK4i3DY52WgLMgCcn
ybH5GC/e3krSM8JQEGpV6nIwWHrCLTEnIawz5JDjKuTGSZJ9uoAlHW0P74d6wNv8SoY1/Q178W85
/0/GFQX3j+X88L/+3/D9Hz/++3//n/3I2/D7d7r+9VN/0/U1E7QJPrsrC1sHRYIA+RdhX/N/gRZl
sx5G2qddmOXlX5V9A742eRdyLTZ7ZRuA5F+FfRueJCtgnU/FvuqiQ/wrwr7za+3o31aYjudCzzZh
BV43Ba7HlvH3uj5OTxWX+DxkFSfDI5fiYMhCuTSufOwHT6+y1dy6vJtcPa/pZciqwrzvaeWZO+Ir
wqiG9RQkQ+7/UNCq4zhK4YU0P1CqAinPKvbr1yUmfEmiXLTaKQMP+yCGzmt3dRzUtyM29c+kH8tP
nX6oF9yjlBrQ5kazj8xoQFqBEmaaxMqKfNkai/oZDH7MXROnfr0iV+y1a7sgX3ECa8kp7GOQfRzl
wjRA0pBo5jIRW4Wx0RR39Lt3+zbxre8l0cd5g6Zhw58mbgT7Xm9z67ExNKN4NVEb5SVpUGU8x67e
nbQSzLoDYXD4ccP/sHcmy3Ej6ZZ+lba7RxkAh8OBNutNjCSDwVmUqA1MokjM84w36OfqF+sPkXmr
yBCLYar1tcpFZVqmPALh8OH/z/lOP74Su2PekhRAaWly2uA7ST+ZNaOCu0sye9jqbbfh83pxbPYs
KIEtu8t+irjGQw+N9RUaNzndjsjpePlrn3gJrh2t8Wi2YVhchoWIWO+SwhQBmaOIpDY21JEW96nf
f23DyIp3Y4wDfq3To3hMSmUnq9zwD5K+fJpp/bLozyd4EeyOCvDuXjha2fzE3Rupb0KE1PXRm2hk
wlBkt+f6FPtTSX/URV9lje1aiExOqHyquF4ahYhH/KcS4duIzitbcZsof3nKb8MN2MTikljNHhoc
6RNXLklKJP4mgjxuzRDNg9YjRlqKyS7ZKho9n640KxofkOBhEvKGQbeelQlGgZsw/lnQIYbv7wI3
QJ0lU4LqV20V0apVZhnUW9T61D1Zd6ORi1ob8cylwR+sczO65kfncpnHOi7zGKMQRl8sJDQ/rMyg
smC02VOFXSFbqqkghU7VZgGnWI/dR1DRRMUY+CLPe2AZgGLQ6lLO7VvHW5aw/SALJo0Vb02DSbEk
QkVjJ6Pe+atPXCZd4iYVB5AsaMdVZbUqXCQA9tTOsuLM31iKiDUPINuPYujrejnqYFEX5NgC86Bt
gMd5Kqzhu0Ph6s6odPWjLgaNMAfbJ02pi03P3/Qtku7FKARNt87vvB9oRUFy2xi+HsnvEOXSMYeM
G7LPn4HJrP4WaWmGRj3x/YWb1/FLVFLYXtEdD3/6Q2jdjzB1KAB21XCWdLVmcZ1zI14fCYS5DpU/
sY84xWsPxY1vhvbiixZE6SP/prop9LAK1qprm/s4CMVlSvYPm7whgLyYUWZSloUSkC3JGvFbMuPd
7ikSdjDinKhw7Ld90mJkDQrz1aCZcJcJXu5lVVtmvwD0WtpYWfrmqz/aEdTXupHRJjHihN9jLJMr
DcoQ5aSoqZ+RFejXSe1zWR9Ly8QDkkz2VT8AIdhUZazr53VaZ9aSg3Cz9GCN/0gxvGvrKmrR45ck
We1MA1XqUhtqjhmkkHJOnRAYeEsTz+qFrbLxSYe58hPrHJo1oiysq8lqEChkYKHBf8QBxlKcyukX
mCYU8upZiX7u+1VzGeNZ/5m4GcjDoVWYxinrpbcMaqGlrDJSsiUUTm4qQ/jV9BwQS/6s+IVxb//M
kZdhoin577CDB+NjTdbWVV16xT2C0qBc5KPKvvidjvLbs8RuyEsiIzUzNqiyhiTBKcAd38K0J7oq
mx3NFwUBJfUmrWv5xJ0D56FXat6w9HEQ39LUmZOlfMKwFqJ0SmoBpV7uiWKGeJrpCVx2oWJC0ty0
vU8FLpOVyY543wKOdBaBbNId3zuvVqEWIBplKJf+DOTfaOlEZZXuJQFYTy3OyEdM2RU+ibrr9ZXb
23q/7vyk7Ndzttwl/n+Ok3Y8s458OxdUdXOdiq6Og+ynJpIMrEmNu2ClPK16jqs0Gi8V4husvVWU
IHEO5LAgrNm7SvWStZRsxm4Ztm1/I3w6Orj8+NSAtPKIJKEgCJ5NNRBT0sf0lIGejxk9jraEBzP5
LbU40y2UWovMc+gbeVVDhF3EHTKtzPjVpC74JAgrSOjK1hNxZz7hP8vcluLBEhaw8gZlNHCQojP3
dSrKbpk4+RwKwFHgSxN74o6ZAvte9wLxC+taP8fFZ3iDQO88pIMOEcjDyvhIUSk+j1XtcUWI8Vct
orj0sIaVZrEwa5E+9YkcQQtZsIvpARdMqyG020dcl0MHMkMd6omoWfmpoXw1dZBtA2HX0cLyIket
/BiGxibVrDnGxahTfx0VFUl6/H/0VGClyXWqo4raRVan/UVO0F+wjeAh3EgHbgrlTcKlFlYpvetM
hCnSmzJA/FLxnVNUqXp/1mQxLTNXsKRTBAbkstBEVhBWWLAbDrKa4RasovUSxsgYrjxH9LvCRseH
D89Bq5/V3A+XdUpZakFME4f4usltiuJdYn9TdVVdJK0nXw0kTgE+zcSLzgoLyS8XbS+HF2BgXNyk
FNjBgOJ2G7YOMAtj2zjKqvdtblH64hAuvhhRqb0QDhThFRJckQGn8M0acwDHy9IE9YU/kHqW0WBz
2BmJz72f4BSTCMGs1h5SqCGI5cdU8qiyhBtIXwQY+FpN975jGKIqk6Gv+OHFsIIWacMfsMqRv/70
i4p+vRn2c9IP2ENMs6XxmqkoujOaUL1URTY0KyL44tcg7wGQRbmisFMk07ArjLZ6Bf3QPjv6RJGs
J3fnphsgdrI7GVTLoFfgkYRo0yHVr2us+LUZPxPnQH2lE7VcG63JO+cBXXQ3rt/T5gOMHV0h3Ggw
SBgO06fzaMlaaPf6dWvaTb8mTUCxPRlB8aOuUbnjnGnc51628SXSMPHI3qdQ1Put10NcA84U+EVT
bJMcQt7ObR2rhXWXDbdYXaZfrlHVDx0+/nAVZol9LUyq6Ys8q+oMH2wNqV/J2nop3AoEQIVR8BqU
WT2sJKufQ6l8Dq+gKoP8NzBGlOWtHen3TevI/KINjMLd5lTldyHZh3Ilx6S6TiogwYuQOQQRhRvZ
VURneA/MwWbFTVXNudE2Jmg8nYOuAcNeWZKfqJon0zOdHXXC7ktYqN5ZagrPC7GDfUuXQmB6rDtV
3FQxB4gVy15mL/n7fle3ZvuksVKWrJp0P01OFqDPyZRk/+5dqOd0p6Ns65PT+zXtARjTtmg18Biw
QZcWHagf0HEj/aLChHw+xLpAK19Vd9zpSObsGvhTHGJq576cISqLIDe5g+YWbmjeqwoUhD8U1oY4
KSl3/Nb9l1lh/OqOGToaF1OxvhZc+9utZbX4nzJPdd/JWkFtMzVayFbgNdQR6EI9+ZAEQfzqRfZQ
strcy6aZwpWToQnpsQ+MmCOL6CzR9LUi5I/kRNrf53pjJi+i8KOHFpyEfhaLRvs6QI1E32O6O7vu
SI5qEoMYBHb0Fgufb/fw0SFMXPitRXQCze90Rx4N13ANj+1LVNicEIoyydCqOxiCZ9sGNmdAXNU2
sONRWw4ZiJgNtgvAIDJX7V3qB1RiM82eLp2+wpXTTV4NnCrqTKgj7URqKuUTL93AtqMPAf+epN46
L+SiwNFwU5ktGQzE6NBSkmbIod8twwGVUufbKBtKh53jf0Ryf9MhdHRj//5W/bdY+91lev4v/r5M
q3/g4bcg2qOHsxE2OlxW/1LJaQYYCOjLiIANrsy6jn7uv3MWCGdQ/OvYoElCB1QMn+JvQMScwEDG
wsyPcKnqm+qPItCNGQv89io96/D0WcNn8NmErc863jc65AgMZ0tyy16r+uoHapbMh6XpdC8RHSc8
e2FqAd+rzZx2hU7hr05VN1eyouindNp0PI+B5marN8/vpDaa2x2fyRA2qmjFX/ax/jNNM7h5Q7KH
dVfcp4kmnwqu1e7Ktrz4u8ua/8Vl+/0GJBEH6+dDv1cM/j00hQ2ehW7B+Th6HElval6non1WRNrG
dzN52aeceTQz1G+a0Qh+/vlwUJkUGnnUi6ix3z99ga8D1HW0d6yEHKIgqNLnqAwzytc57XOVKmi3
/5yZHzzZ+eMf/9pvx5tnw5tfm+OfXeE42RsmWarc6otzuyRfz4n4289Heq8y/+tB8p0UdVZKt8I4
kl5C4ihyEnb32CybfaTF6XkUjN1f/pDn4X//i6L770X0fw+CzNBxMRyhKj0aRKsjt8Xxvc+dNt/i
+DJegaxWl2MEyJW4KrDyJceuKrHNE9+OUtbvz9Hh3ZWMSibA0XOs44l0MEqa9PfhBtIHFRtB1tGd
M0nnLhvabjckbocHyNbuvCgv1eI/eLouGntDWpL3ZJ7Gb35HV1VjjCgVI1KurwsugVu/53L3+SAf
vAvGLJ41HUpGnI1nC8ObQWLpNFGTB3tCGeVzq4/aFgtfdDvEMUm4RdXcfD6cMU/2o8lpWPgTDJvh
ZtfA+/HMwYkl7qJ9xHWZJLpC+5aHZniT68K7dUxteHJR/W9HW0RolmK93ihemzmbLhs3n3+UD14T
Xsf5f0xh8dvP22UdK5Tn75uWeMimSCx4WQBMW+KVTzzjD0YSAOgdDBlkErLmvP/ObaURA+2py85s
/G9iCKPzyp1wBIOq/EvE/m/flcPLcPR4wa9K3TSERT7iId3izc+ZlqxkKhKXwPjI/+NRfldF7Pws
XKzkFz26xEdFlmqxbIM0/uHRABgAVxb9988f7QdvjsV+wzeFBcjOd/TmwCeWWWET9FS0c6UUifay
ID9nX0xxsU71adpjyUsfpzFJz9PEqk9keHwwpy2d5dZgXyFqxpp/j7cPgSBv1Qlxmfu0LszRbTYx
Zu1VBK12A33LP//823700KnnijkwBFA42+z78YgVCNh4zUvLsEuHi3gssfcrd+6llar9hvxpuKwQ
HX4NNcc40zzwCxXojhPLxUcP/e2nOJplLPSIrQoTQnFTXJt0fq5cwGPgFkz7Vpe1fktxstuOuVts
G+EGJ2beB1uBNVuAcLOYrCLHViegnEFIQ/GyIdziIm5MeQaHh17V54/6gzfJYmszEDIrNlRw7O9+
WS4Onl4UNM08HWukRDrbBPifCQRpTsT9GB8NJTjwz8Y2XXIcez8UlUbENZ1x6XL15soUjGC0FMEw
OKQ7h45dgMoDWUh/HpqjucqsOr6UkQYcIsPu/6D6PL+SVimuhqTHf2nKyjmV6zEvlUfvumXRcqF7
A5JVP3Df30xzh9sE9ZHhEi/0eNlTp1wbmZvccGW3t3TzhrtJVf6Ll6vi1ISfJ/T7kQ3dJooK6xPH
J5q875+NGzSYkTV7h9ogvgYEGK380ILv2oHm1mVCG1uNWLQisoLpzeBboldwnkHz3Si7yri86U5/
4pTwwUto4DXhdxKWEBwpjzYWQZ5q7jhy11U5Fgtujns/Dd37MC1MUvIC/65SCmqLMRLVa/TGBkBU
9/j57PxgczMMR5jWHEEr6IUdPZcoKCc3z9ROE2G9z41JXZo+ZT/E8JSepMoAthTWdogi82LABQ6/
VGQ3NkjB5YkP8vvkPTwJl+wmIYjWPDozRe0Afqy1dl5aR788GzQilJdzA8HfCkU4leUxHRpkBxVZ
k6UevsIjQqdUuS1hGGI6D7BrLQjTqq7AwVqn3qwPZo/JBjXflEjhhVv3fvZQVkh5gGLHlRUBvtui
eW0hiZybLfSvMv3h6VOy5pCV4aPvSP9mxV1StMl3Hj6mcpGLbvxx4nnNG9LRhMZBC9GFTZPO47GH
yLeaQYtHfQd2BriuUGlxM4V1tSoazh5+USR3Iy30ZdvWiIWGHBV47p57XT7eBpUfiBMnk4/mMh9H
cjPkZ+T8OQdJvHmzC0DaYaDEDiKTv6U/YBOmMuAsb4eKrPi8KR4sa8zvhk6DzFtkVwiZToU2/b64
GCx70iHJZ14BraPXiYQHS9W9udO7Rm3QBc6FtVaPV00pqJmPNjJXo36KSbs4O/FbfDg9GJPetKHP
99X3Xz5EdgLcy9hFGUmo9AhJT/aRV5FFrN8mlO+/GwOmSVC+LMixHnrng5ucq8ghtIbHs4Kp8bdD
/d+eqn5/FpJDhIuzWQqOrcdLS5Lh76mmaAdJZ/qh05w9NyeyQRaU6YgmFo2N6lBxxDuzvapdff44
ft9XJf35eTXhURjsfO+fhkZwOnXqaOcYRXTX9MG4zYAw/vx8EOPDUSCj4AcnIQWcxvtRZNgUJuLI
3aTG/Gqk+nVepRp9qwpqs2gUyEKmwzaiM7ACY2Ih8S8E0q9ADNAGxPSUNxZKngyC1frzT/bBo2er
AfPAwZlN3z2aDAkwHrvig/F0YHHlRnqVWoj4vQF4n5MphLWzp4uX9sRSPj/W9wsCZU3OryaDI4Q4
jmqJGzjmWQoLGlY0UdW5Q6eu6LuMVOMWxscq6T0asTTRh1O3vsO17nhoTJPcdg129d++ckOiOb7x
YFcp6GqiBG5Cc7RZ4tt9rCHILhsblDcNw1u/K+1d3yN0ltpYbzSuEwjSKuqCJfK0RHrNvbLKa9fI
ptvJkNU+LbtuWXb+c6W3D20fiYsx8qJ1VpTusgLcsbb52xNnhd/P4grjs8V+yGmBA9s8894sZQqj
I2uqukDwz/tBkdshKcAT20qShrsW5uTffj5jfp/K84AzW5ULyGx/fz8g04XuvDV78Vx/7bdOuYnj
Mlt+PsgH34q3UkehomM9JYrr/SB6CCBSi+RFqhneTaes1APeDcd7NIxkRFgXaPefD/j7hq446Lk0
OVDjsB4fvaBZ3FecOqoLHIXhyq2HbvYP2BtNkhn++UgcVY7mPjUqjryUC/nd+ILi6J0rMwAiUWKv
ETkAUSh9OMTL2tezr3pmjxm06U4iJCHj5atZsHKhEtAqc6160WXnNgy2vUkkDgJqUpfP9D6ezLN6
RHWKuhpn5LoFd3xNIglx0SSL21t0bIN3jnI7/4VQLn3RBr0u70fa5nQZ2gKrLU178QjlGSvd3NCp
S1TeKzW3eYxDx6c5dH8sh573up+bQlXRwn4sPASVCwgN0VXBz0U0YNDgA6FmTmepGlKMM4d+U14n
yXPjm9NlapR9jWhd0JsK8xqOU3voWfVFEt+oQyfLnptavPzVazk3ukgep+cVHvpfbdImr/WhKxaI
0X7J51YZN1T9tQZ1eisOnTTCg+iq+aZh/CT8hl6bdui7kQqFHjy36cZ1c2POSg16dOR80q8jni7a
kcYa37ZJUuPMQTjzQBGADh/SW0xJUZjVw26KrLxfVoeOYH3oDvqe25Iu4EU8vHyGShWES0atmyGG
oKdYcfn50hwajQHae2ZwQTT1Wh3akHkxRvYmCaqvZttm3co9tCsJxS5L+AVzG9MEp90txmY2xpiH
Jmc69ztFoFcX+twDrbK46Vfw0lDPNIc2aX5omWJDQFpoNDQYF9rcVc01i4YN6guarY2ewKRPUFzj
aLHpOZkgA9HbZyNtWjQ2tGzBbfZn9aGR2xyausRx0uCVc683rTqao1AxZsDY3A3GCqoF2yrq+ovm
0C424Db4S5hYaGfiQ0u5hHwDot/2aTUHh7azPLSgw0M7uj10pucetYwgeS6zrGFu1Yc2tptk3SMv
w9zc1iWNbldWIHtEZY3nYm6Cc6yiH8764/1sARPjRct8rSXeiOZ5a6rqkaVxQO0wDjTXMyP4FtTl
UK3jehC/7EMfXgaldVfBqsWx04C1WqFiH4D9HOA/XpvRSWqHUd73BBM/OQdiUIsQI1oWdtLvQEom
hJKE3JoXVdOV8ZnfVehmwwDe/iI4AI60up1w7TRKUwsdL+AzkgSajWWagMk1ZpBS2AMUWxRqSv0F
ipiZHpFPhb40UMnKueuNctyKwjzc+pHigO6iMs22fT6IHO2K7BM0LinHpbR34R4WYGsS0vPStl2V
mPRgzpJqjhrKj7ufdtQpfaFbKviuJinwTYyCECisS/6l1evT1iWWgfQO2XhPngt9CY+An1wXHAmD
JbpxBPW+AyILlVdfrnrCsMpzI5fibKhGwgUx4YbOeho1Qgf1Iat2eYGuZ5nzI3frEFD+T8v28YGL
WHfiFW3eXMKbIF/jzMyL5snD/NlcK/xhd3IAXbUsvZAoSMGD9CkLON4jwNewX5ZxXlpw3fTCgc+G
MBHwbUtUfUU+FEcH5AMwkgtHT1dN2EF6qlIE3gtQ+Yi+2TDdZzA5hrVOAIiqNWoPYGTxWAAmGw+Q
sigxOPKDyJ/jZwtUiiUsG3gkXfQ8qdi8QGXiPJDDhoWIhFuihfI41tKtQf51ta5Q04HWJ35ILY22
qO+x5ZDvkVSUCRaN4USCYhmCsXVStghbVDEfs0OI+F/CNgbNafSEyFHzPkDXjGw8ZDV9wZPK4uPD
9zrzo5nQ5ra99qpCS4445G2QL6jkNUD4MGUXhP1gZImgugEIM+tu34IdzFh+8vzWBv0dLhQO4q+6
0fVP0qzMPU9KkmESONEXfoDuzvdgnJphoomlk2YdOSA4RfJ1jno9Wjt25GLwFkPtLgbXCLKN6Yfq
3uVOi4gqp5ewrEVkXpK/NT25LQewReMm6FhE5xpoQ4DgwfusCN1a5WFPS7frnCldjRY7y7LvPfGL
oKdwL6IswgbNNyzOJNFI96Yliq91OJk/uwMtT6Wkn9iBln5RqMhvLLJkHzXb6q982L9gUVPavjhG
dRwH0I2ncEHOSUNO1VjKYtOEvX4LpIZ2d5O4/DKuGqS9rAqL7nzow6kGLqC0m9wxoVI0TdKfha6I
vuICMl4oyHo3Cc20cWHrg32XQw4j93OaFN01Ttqgh1qDyzVJTWrL4R61YddP7JW2QzjvCqFZ+drr
nBHPWHsx7PSm0UbrgnhjrLVNjdUeYqXKV0VLNOBFLWX/zcUUKtddiLDvXKce9K2M3Lhb8V61zfko
EcHsCIbQHkhShnaHsSnYJv3sk04mNyKMBmXKl9joSPoKSs++1rUS4GKbziKKiBQgY2mT5touUydF
GGW1owGOAL43gM+BPn0/aqzdUpLgt2g0j5A6a+jzl4HGTbaUOQqW5ThZFdzOSrrdeUEEz8UUcZww
WPCuw57Wyou0u/bMYMfBkanrWXsx4AXF+xQKsFWWkTvXlZWHZElh5JpxnYX4bmlpXK44Ek35sszE
GGOhsrunuLLD896EfLQokasiN+wM7S5LUiT8o2mCvadbNmL3GNx24xDRjojTMghyz0Ta3nHnJtmF
wRNtWbQyfa7tbujRalZdve9HOYpzP3HtswwgkLGgv2oJFrREPgdkA15BzS6e+7DC3ALULb61UqX9
zAkrwo8/EXqyqlF8VJBS8KktDSvBSDYGZcmC40b3wm6Gq5RVnp4Wp3Y2hbYBPkKmCunrU5noFzp3
kunC81SvfU1zOcRbdGJue06cBZbuLKs8XEnS06y9wfrDyXDkWnEDdbrTl0KDwukvEDEG/WpgRhHG
EmWJWMeob02sEEzNxUBIBniolur5OnCn9tHOPeRTXYn62PRpSq0TW1bf6tIAw+wrwLWbStnB11Cv
7F82Yl+MDx2Hn8UAtf0Xitf+FlTrrAY00e8iyq3s285TBitgimVpUc26YWCvPMGl53CaXkgiRKjv
TGOhLzo1W3dKR8hvgRYGgBBs536a/PF+pPD6IAiOlef4UtwIf2XkAvDUvSJcO83QSdJCumLX6BGE
K4Uy66s1xuOLJBeNFOpOyIcBH9mDi9mIvGDTYf2bsfAgjwEzXQd0b3piqNrGuytlhTYtlhL1u2mD
+kPVMiH69LExQ3xRkWts5uP1XuOsgIsoyua9J6+6W9WPwXcCTECouJO1d0xZrwsjaYItJ3rWlL6v
HfR2QjeBnPQdhi5EnPoy5p98N/O8GlYQNJ0BumIq9xLX3sMk9bQ8j3SrLs7Kfkxv8TqpLYtMCPZ8
LCwcgZ5NIcAj8Q0VWm55L16gp3dFoqAPWBkeGcjQcb/Se7iXS8Hy2YOl0lIbXOhIbHGkqQKOfNpo
wcZKesNAfRjHpBklrftq1GXhLAevxu2X5t1sqXMRrO3d2DKJGXUtUGeZ0+AlJrEZOfY4AUwkyTD5
UgT8V5uYLd9aAiZonroAbDmqTVWmO8fzRxKUm3A0lhRH5S9c2tGPJhyQfs3c/24Fg68GJsLSuXTr
3s82zdhQ+OkKwW+SjE4Oir2xZstZSFEANU/6oJep5JjWcWJfy45y9Fq3Pf9rEfbGnvbx9H0gy/TR
ajJx4SRtUC0Lsx/v0PETNJR3dbu1B6g+C6MANw1xpRu3NmVT70x0qNJy7Pb4iLDDh7DtCImpTG0N
96cU+4GHc9sqMnPOilA6l+y3VsANRVccsRF2t5yFoi4lL4PmRn5XTFX3kFm+bhNDAxGX+K8YOb6V
d09jko13KZMqIX6sQfarDXD8V26ZNfYZy6vH0W80wOcSjlzuaMOQyuNSbubXH4vKYN22hl+zOh3+
kFUP2B75MuuiJoJN+J2vocueI9TgWTKjByJRixLK79IVjXePcTSHElSP8RUd6eRVTZHer1w1Wd9I
XOuCtRYakbkkyD6TF2E0oPzVinHozypM0LNLt6yBIJWVWy2doiRdTUuGkmKiOzT2ShRDZS21VqIh
DAJ9vLR0q2VGdZ4k2TDzYAFMCR4AWUb+CyUt1S3Ze+1mBfRlINU8aq2t6nXvNTE681yC26HyxXr0
NDclroKG7Eb03XG/Zn2H9haY5vDoVrzadVKn1w7kfETlkxX0l5gfknvP5wZ8pkoHwSLxAvZ+ikmi
WXL2I5+zK0drjkbwfwJWxU1lFblpr9wAQQfiT18SyWAk7ZJUrqhd2Gaq3bSmhWGw9LnVrLjk9K/w
ZDVw3qOhEb03BbgCgJerp4x/sgfgV9/hccHP6fFoACbE0GLwlLjf6pZFAmJNQ5B3N+Qp5lc7AOuL
Bln7hl5pxHpa0vDe9IJ0Q1IUtYcyIg5qMWEzSDguubgnSwk8i0Oo4cRLV/qAjoDHTslSRZzV1kSf
tt2GyL3sQlZ0aDeVbDkxYz7Bd5tyKp3PfBbH7DoLZLcHmktSoZ0Pkwu/I3C/W2aV1WtqLzNh39Xy
a7/yyTqpSidE9a9XxdXEGq8hcw+5U+aDNj41lSiJN2lI7oNFEDkPVRNU1cYITP/LoYzyP/6z/1I0
Xf8pR1r9aH78r5eMbMLx6kf68n/+6//932rkmQE2fauVm/+bv6RylvgHZGJquVi7KM5RVP9vpZyw
/0GzakZWOnSQDcBP/1LKOaDmaGahnpuLYLjS/qmUI4CJQw5dCon+DpnMHwV0v68dKoacK+wOojQD
SRaX6vdlvZAo6TTQ6CQ0mF42vY89B3tls33zQG7+KuW+FTS9r6/xx9JR4S/GwXY3m+nej0LUDWmw
wHsWTpyU37h8DGcKjBD0rJalWjUwVz4f8H3x8DCgoKZvKctxEVLJoxrsMLHNKbCcQK6xcbsDDWEu
GM0F7cDoxFC/PUEXAQBox0P/BlHN0VAj9SDaJblccN/NvgOFhZSnFcHD51/oSNB4+EaUkvErzM5F
WiNMr7dVZcOmv22QHMRB3C1uSMGjnGH2WnVvahqy6CTPX7wm7XAAtKYgMlK1WHXq7FstbII4jCk5
IXj54AkzdxG8CB6wRQP4/eehHNRzs+Tz4NOnhmfiBFnmdVP/8FszOlGg/XAs7E6o0ug10xZ5P5af
xWgnI/IKasJvYTnAvy9ULFehSjTjhN7iwIn9VzPirwdNJR11FOol1HfzXH5TvucqgdAb+f4iqGkX
GJXrPdjSd9ZVruV72XX5TTzJ8iLQGziilQHvqdTBhITZHCerIZxI9Y67dW5G3S5qknFjIdw+Iff5
YM4h9ZkVXMirZinX+89Ihl83GXFqU7PSsrVHeDf4CM5kn8+5j0axeQqoTujGofV9P4qe0cUIQBQu
VGkP0FYm6yEGK5eceOLvG16HB84MYjWjXUKZ3zlaHCDpVX0a+za7+dRs7IlEqMgxzGeU7dW5SMnH
wFAA2d2Vpnmix/DRW4WQ09Fn2RRz6yCJefNjm1bRR40fQDCvgnwWvtvqzPUhNm9ITjOuZeRTd6DI
A2DTdrDN+W5Vn2U4OsBk2Fy4O7Tpf/7UmXXKmFsSMKzNo16E72SlTfmKtRIv521cxMOqqJ304fPf
9oMV2cEzZClJvwNlwvzbv/niWiD6zHJxbTaGlp716WSAWwjpuOC5wG6Krtt7/nzED2YT8xXyNgmV
s5zpaESP2zQ54r4kHqeCEFrV+F5oxqz+fBQXTzJGUPqjlnu0TPZmaCj4adiMSe+B759U9Es1Z/Mf
jOIyAG8GK79z9GZMaWcaQ1qCoauL7sag1bB2iMk5IfD5YNkDZk5VbhYegZQ9ess1czKSgqLDgoOF
tTUCGFXeqOXAjDT151/I5SUgxwitmfht0YPQUdhak0oAQuCeuah5K64F+Yk3fX4sR0sr52OOLkw4
lKbHy5Y+VGna6A2j1DalLR1yZWjEa+EBeqnM+2AMuVwKwBmBe2LB/OBRIq1wFXuIAkt+vJQ5skpK
ArvkwpqlaYWs0007dTZsykw7sVnNm9HxlzQlUkxHYnMwjqUTGCxVQ/a0teiifAMnl04SNblA99uF
lpkXhBSfUsV98GbR/kWJqDjxsCscLaDSzR3qoQ1e71GAT8NpS8coOmUh+OgRWizPiN5ZrvXjc45p
p+Vk9sqCRdeJs5xL9qZt0uqqb1tx4iX+aJ5I6v2otNmCUSm9X5x88AGd3eOEHnTbP3d9xzxP9bbf
QmY3LiPBnczU4uShmsAI6oWlnxj+o2+KUBsRL/IQy7Xn5/1mbcyRdmQgMFlD0hkyplnJ3narZk89
rfgPJosEBCGx0dgc5o8OGxkNHhoWHT9d1V8PXnYHzAgIajW92l506RDtcWLA3+cKKmGX3QVAsD2r
E95/tzZjhXQ6tFO9lxK/DId5B+tWrv90fVQcnbhXcD6ZBQni/ShDbNWt58FhCI0CUF/dmJs8QQ7+
+Si//06MYkuJOAAz0W8iZEmfcoKrjGE+L+37SA/c5zbvm1+JN00nLjAH9Mb7txqNBcIAk6s7Ij51
NCfMOKj4qtxgOBvSr/NChzRC8lQnATG3k9dUE1tiSJ2e7kEqO0ENjP+brOiv681Ks7rw++Txp4Cj
AMNKzjep9Uuwlc1rSOt4Il2sVPUSMkJqLoRI0yeAEXgIdXDQ3SZ3q3A/opuJV2bT9YJ4TK385QbU
kpdhoJMEh+QB5F5DqeiB8DArhpzTxrArQytNaK2E8ieKuuYVyKd+LWUWfc2d3rYWRcGn5vOadr+T
RmY90N7kSE8DJqs3Ph/4iWCvFuxkFspLF+AiXxFq24UHoSsG2QfhddG7NVwfdGGEmrZCDuFKh3fo
nJBQfjBvIa9D4EMbiBxEznPhzTuZ4DoMA1+fe4bS3Kdt8d2B2Hv+xxMKPP/sDSFChOX7aFuPSQyq
kf+KRdTF4y4iKePMKdxgSWe4PjWh+LxH88kQXJ1cHYw8r+LRfMINpVe5DC2oYGmynaPG6eCN0qco
R2vjxL77wTFXwU+RHOV56WeV1/unh34Ow3LCBSpThXomm4vGfJwU7g12lD5dcDajQ6qIKltCvUDj
EDnm+EsENf3tIY5uS+k2Jx71kdh8PvXPT9I0EJqbtBOOCw9tIcjG4oi7KPClXjSFDY7DE6EkzsnN
6MtDb9iXktm2EDJSGFtrf7iqO9sltLaYGmjCoUQMB/GOexjFdu+2HBx9PLFc/r6Z8ylnUwnFOyUp
1bx/cDQbc6QsnFi8MjV/0oQZVtTX5CuXfvOlHw37yg+i9uXPpyGHf24jRMBYpnv0a2GiDfUgRzFS
0McH89oSekR75GxqYu3q86E++n4OBQU6wX8lc7//frERRdyv0DTIgIus7kxUxdVwW4X5yyijKzT9
04kn+sGiTTQPVkTH4gJiHy+kwktlGvlzuaTty7O6kOZjwj9cTshC/sw78dcco9xEQg+HCRdV6ftv
l2UtiSF5zTGdDEEYihogm14Ul1o5nbKifPS1GMEEKnXoQB6tT87/Z+9MduNG0rV9Kwe9Z4FjkFyc
TU5SakhJluVpQ9gum/NMBoc7Otfx39j/hOxGO6lsJdTrRgPVBVS5IklGfPEN78BtN0tgPXC1jeES
DzZ2R0bl1tnnsr2TK7EXQW1zfnx7cbcOcz7BaqGOsid60YjHBmBGQDHsSorT9EzkOBV2lSgWm9/V
VWg8foMgsn2nCAhIuHGmuOza846CWXx7fReeWMXkYjXZgjR34HYcrwIxypBGS3iKELG6S5mxX846
A4W3P4wJdRNcrQDjgAfL8TI4JCUtWp40BWlr7IvItG4wg9Ev3/4wZCUkJYqxoy/pfgQyOmBA3VdO
18oH0HTTJqx988zBVYFncX+YlNM20GxKUHqCx8+CQRSIICjEWAhYXIp2/jMw+ntETG9wSRdnXtyJ
LUcUwoSLRjW3x5IrkMz9hLcmi3HBWJ+QwfJ2vo5EZxOZb+9sKe8u+t5UGpAzlXrbn/f8aGugWQbh
MBUOvZt2Hj10hlt5ptw98fagPiC0pgjK6iQdr4LYb4j0DLWMh4rJpadhgzWiTYYamofnuzWYZ5ql
C3rDcySigyZgXioXIPDdxwuOCIwj70VJgWZDgANqkZofHcPurjQa0g8zamp/x+lsPOIhhXW6DHt5
OfD7Ll7fmqceG4qOcqeh6UW1f/wrZkuMQaAQbIAL5ss6Mautm2jmh66LAPIG3XDmKJxaj8ihM2c3
BaStRfzNOSMYEfPUYaMX+wZbN6Qgouipm4MZxRZHe3j9+U7sUyYiOqY4sCjQAlsE4UaONMOf+8RA
/HZe7xsbKHlgklzx6T9Yie4Z4QRBA5rSx28S3TeohxmaOJ2O0tbgGM7aT2RxnfVyeHPrwqXbBqvE
Y6uqOHy8FPM9zQgZ9NNmtu9bq3A/aGE93woPOtPrD6U+/yKmkCQqizyYHwrlfbySE5l+gsQZ4i6m
TO+5FR49V5vA8zUMaSL0izYS0MklnIBzDIATFwAtLnpcFl1+qNKLU99045AynXJWMhq9J95BsDKz
aD6zPU5sRwgfXFl0S6hJvcWbpKWBxz10F3w+cdfzMC3Avi1H7Cv60QbD2wM0/QuCJQ0Ej1R/UWjX
1kxhZhIzFbySuwAkhROlwLKY628ruilntsmpV8ikRU0SGXkxzjv+eBl686qkc1ZpU4/v0ERC9L2P
zp3oU6u4XF4g5aFrQH89XoVkCynEgn2Pn98TXmr9dkjO1gYnFwGO7zFM8wiWiwwnD4ISgTXq0BLh
2lsAas6hgTa2fX23nwoWdP3prvI07oubpiit2tBqz1lNVLMXNvo7VyM2xag3JtqZ+/PkAxEEIYRg
A8adc/zWIrsT5GYk9KjdJ5TKo3+T9Jpzpl2sDsny+JLF09thGkePdRFt4Zmk5LXsAPzP48sQD+ot
IsjlTlrzvB9qgL0Y0Nw0+rMqtjjbITmxOtkb6QH3lmLQHT9jGBsI/uuSI5yn+oesasOvce+bdwXQ
zDeXEB5pj+LWEOqBmCyihZ5gwjMBwlxF0pvWrRbLx6jss4sR2/g3h0SWYvwOKRHBL57t+KmG2oxm
9EHpWEP/jcChOcW6r2vna6yNbreSqlnuFYDqpnL3+vZ8GYxhPT1LgHAR8k4X5xm161loXos1MxDV
i5Qi+DEtHe+JGhQ7swgGwJZsL97Mk8kU5/W1Xx4NCkISMMY0TNGZER0/tV+gCJ1TXaw6hCrWqjC7
7AB876fSnc8s9fJo+OgW2J5FRegiJ7A460GAbhSmWxZt1t69T4uh2wcd4k6vP9CJVcjGAQTQ0OXM
L8MWTdYqQbDOombCW8eZHG3NbzkHOji5ClNMlRRw1p+7MH/0qDx8ZQjMpONmBn5e1LhBW12ub19/
lhMfh61PFGHuTtm+HKI4oswtowJPDR0JxbBO+tiwoNrZtva8f30pdSEeRxQfKKRNV13xu1+0jabI
HPKBPvnKzNv4fdj33rsp6vqvIa5MD8ToaCsj03jzRcaiDCW5zBQXcemwGoSun4XNSJMzDMIv4wRO
vJBa+O31RzvxrUgzgKRAekTBwjWPt7gBnDV2zZkdQRm9a2csqBkKTZv/ZBVCMuUTNd9ylaoUKdYO
rNIUSbDlswFhyLP5zCqndgR9S0ozNVl9QX0Hdq1F6E/gBgOkdUvbcl4jBDWvIe4PZ0LvibYd0ZBC
0CWlIcNeMtkHpmZwmdjjtQvlBR6YXmw1N+3bFW0EYz9yA3yO4T9sWwOm9oDi8N+UquCc69FuLjIt
yraicYZ3SVuYm8E5S7U/9V0BTAnuP5r08IePv2sjyskeyZfxI+jzS7t0dX5JfC5qvcwkeQucBxo+
jEt5mcerhE0QxH7KGQzRl/louW5xlbZzU64zPcrXXJDxmU984rFshtmgotXLp2t8vODkdX5Y1Xzi
KhT67ZBZ8y5yEF1983alJn5uKFC1IfF0vIqJPmM/x/AbUze3nvgZn/oAIObri5xoRqtA7Pi0VAFd
MCU6XmVky0xOp6YYZWXf5okn9gL3y8e2QaB05cZh8TGHlIYlXoG3JX51f89pBFx1kEmLgG2Un4ly
J44PnQaFFKP3RIt3sWWmxnNSJXazCiku38EfiC9KUXePdjebZy71E0tx+dC7U+EAfdnFZ0TWKdQR
rbVXSd5Fdzl6XjdiytrdgC77mYHJqaVoQwFFASVISbVYysLj7dcIri69+psnCiSmEjiGUkJWOXO9
njgOqOYzHUOGSUegRf3zPy4+iE8T2rsMFXUjaC5rlJ0PkQb1JpZC27VTfG5Ae+I0MDOl0UrMU2Xh
4ov5NhWIZ4DbDerA2SYod18KfTqnE7Z8g7wzxLQZl1o0L+izLp5q6Jy6cxtWmXoGQTUmgBvdC+P3
Saa9FUOIOBiyhwqNY/OpzOUWFBNjv1bpao9M7dZaqifbse2qM59poXnA5mYZWsEILDJbEGBwjr9T
0bWzxIFFwTDxk8mdi7RPVhbY5Xm01n3jbmffxJW7SpD6N3a+HTwpW2z8yTc5hOjXw8DLt8tv4Yqn
K+9wrpYdFDOb5Ky7DG9RX8bWKLRNrnlM20rg8G8Mngojx/uliwIqQxA+jx97EDge5TGIDC+vkitf
RO11a8IGev2BlptSrcKsgUHr84TdXmQUVpahQcDRX9WtGL8YztR+rO3i05sXYUsKG6kQckx25vGj
THUfVX2rI0fhYw+Mm1u7th1Mzt64itofbA+D6pvG01IhT1RDV4wDLyy1vBr8eTRdOwVmO2dWsZdx
g5agAQjBorIi+DLfPX4aiJAQZK3UWqFp5nwvQTR+kbmbfZkF6kmwg9zqZ1f541NaBf5XazDqr1Zc
JszFhqSHzAt8Ta4CI0eati7d6Z6A59Tw7zP3KpOj7r7HpaVCxryo3OYCw1BtH85lFV66cdXd94Z0
xzWmXFa1JwcubooiQbpYjNL6PmWpNm/jcNIuC9zejI02T3g+IKudtTTHdLPdjnnj9pvGHOobSPh1
BYUg6j5bTUCel2cjHkJoZyhB3dn0LjOUJr62MNBwjpF5Yq9HE/ebHYLuaRjh845y2aWHJq9Y4xhl
Yv7j9ykGpe70QcLD69edUzp3EQcXO8e0SMxdljdztTL0acb5w87QiYevkH8sIQk8It1dTfhjzfFt
Dv32ve51xtdqMG08o7J6REI7M/L8YiR1CbaeM3aodIr0y+B19bhDQ8s2do0/Gv5tnQTEvSg2y2SP
41FmrmEN2uFF4CV2tbO80ddW8JCgUmtGVcDsHUXh4THgRPLCBG4VPkU4+mBjKpStZOjL7DofGeRv
wNbnMJPrvlTqHVpTrQUmgV8rvTI+WBA05DqNAhitc1H475H7Eu0eQ7b5O2rpQO5af+zNNeGteYCp
k97bsoEz2gZj/om0BXMejBLKALdnx0b7Pa3ceu3EzaBDk87qW1PDpsMsixYCuyPSDzp/zz7vpLhs
tdRswIp7db+bu0Q2G+kHhP8EVHO26fI5JTFABQdt8xIiGQyjqtZWcW2KbzhpmR9kgE/yZQgDBvqe
W8JZr12n/rsImyi4BVmFNn1uadb7UIeWtTXzJPjo1pMMLl2jit65Euu0KkitfTL1PrbiNqICE4pZ
FrC51QAW+8ukBeIDLfwW2opwIaVqFvJw62C2EkZAcY2olpVIuHzA0vLxAql0/29s4tMYX88B0j0C
uLFGEGy0b9xt6Sfk8/xqnfS14tMA+RjXvh8N7xpHztWmrsg4MfWtlXUS3towaw3VHqP6VXbDoXQ/
yLZM8ILiz3+XcszyCxg8403he027qjsfBWq9ygLItHbC504aw1d6OePfaMe734YOZM8Wqit+slaV
RB9Hmg0F0g+ivIeVa8Mj18sGAriB5WyxyorK1lZTUvXRlnHFfNN4cT7egaMQX6MmxpYR33Cn3nWp
6LptiWJMjBY+ahs3Cc7Fwx2CZJb1HgItDjbCm0IOQ511qGzbSW5tMuEPSDNgK188gJNoP0dqRHUB
dSI2weNAZ8M2o9Xz2xg6kYRQ16SfGtvDKi4ca2fGhT6ePmYtZHVY/Sksmy/1rM07A0trTOsF1KjL
CuQhjDJmWZ8b3KBKNgca6OuuK6SB228VQW8aZfOp10fo3oZTjjjliHJfWImH70/bevFV5fTmvOmM
0BWrHPlOTDps0mfwOhjGw9M1vWHjIVfgQS9uOkAUswzkjQMf0bhM4r64gSCWNyuJgoXyC7S/5LnQ
H4n/7Zeqy5mWeFbtQIGWlYIvVdXnSk7oh1hYgPlbLEUUcXRo8EoL/aG7S6YEUvuI71+I2gV1BQaS
2fghitPwXk4ixqahM+d+FTKizuh7exOmnGj3/Mz8Eo1wN/tqxHZ4nwY1VPcYQYDpIhgz3kmIvZG/
migP8J0OIhsj5dkrQ/zPxjrYdmFs3XV5bZobpU1erv3JRLcBiwl/2HSAfcNLtOOzKdyiCtmbe/qi
GTo1s18M7yf8vh9CA09EhA0bz/5Q23LyVonTGV8CTJ6+ND2h4Ko3nNH6KkRBRrWXgcWos/J8fOg4
v8N6KBrzs2ZIWRD/Y0QFQHziSdxODpIpyEzON7XVtPEudVAlXknDU1I5ftY+xG6U4KGBLZ/ysaC6
WdWZj30c2jHTAX1UjBodSTq6xmq0Hrc13E3spoPqfYy7CvrpgGicKxH18gcQLkQc9NgaHtNpBK3x
sS9wYdrj5mQ/5fmmqhpx1etW/hNnzgr3owgSc5rCecdhIYCuoQZN5paj0SISQz1frCoDZZKVj1Vg
vJaWkV5ZkXJVrgvT2zudphv4j9T6FwQva3uTaJP3TYtA7vN8Y/YDmwezWyG4Z467lmb3TJSxQfbG
JcJ1ml9GT9Bmu3w1WLC/tyEHil54lmGpN89VwgbOMxy1gR677xChkw9uj3voBkh+cGVp0GHXNfKJ
jAyxgvG3MBOrb/HQl/2FBxan2Ai7pvaY8z7eY6c9RBiQ5y3NWWigtGb92YjQhPHzcTWMQXpRD2n8
0BlId265wrDl6zzsR6Vf+4+eDkeaDylGbaUzf8LPEsNXY2sT8h6qMTaUXEpfwagtLWTyQ+iZOPzp
hnadjpVEMGTG0f7SSSL/YQ7kaONKU9eHPhubQ4/qQLS2oaxvERvAHLIuW3HPRp9HJbDilN/x7Ikw
naeLLw/TCMrvth3TMribA2MYMdzoA/cnVs/4O/Zj5el3BrDYZNtCMbG/jJnosgu2tdvd6b0dEzsM
dumtKaLEBAUvIvEutltiXyxEP+2iOLDFJwwo8Aqwe62vL0x4q5xCXDkTtK3NyXjn+4NjXuAjFpl7
Sp6yx8QODz2Yg/Hg7IKkDYe15mfD16bqhv5uSnoLcm0QBNMK/xcbx8kMGYBtgG859xJN7uIzrETr
5+tJ5IsyAk1zl5YIoD3+7wUtykrTlnA+wWOYhhLmae7A5g7TO1cM4f3rS6nq6M9uKNmqGq6oogXg
P5OH42xVswxwI9Zsr1xQptxLQmxEY7HX7c4fd40I+it0Ksx9W03ztm37Yvv6+icfFdACDT4FhFxi
CIZUj9Iobylj4tnf1Z1jPdWIfmy8rKnPjD1e1DJKKZ4ylKfkpiWhPX7UKC1Kc/KAJZcBA2ANH7KL
uurGN7YoeKEe3SYd8g/jFcBux6toAp85d+DmMlF52yYu2Vff2x2gKRylX393J74deE7VLwDGxLRh
0Q2ZdS+buxn4boYPLe1sC3CsE+Oh6UXCOhDI4l0yV9Ftn7jVFXoO3vfX1z/1Qn/puQM4oQG0WL+G
5Y+YOsWh7wX1xTQF1XZwGKO+vsqpHQLtha4F1CEgSIv6vurzmUpqgJDflNXWHjW4wi6JxTQE/pt3
CM15hhlMIIBSvSgRmw4CeVN4QDtiP9nOTAVuBZ45P15/oJevTa0Cr4Gbje7SM1fvj8aSgXOODOg4
rXDvLVem9MYNnmLdmdf2si+CTwXobhtUDCRcmujHGzGOPdAHIctobTbcUX+728TJ5RoEdKUclCrv
MLZjT6Yhx4PIDW2LX1CqofeWDHuvlZJGc4joheYXZ4Yh6ggcxxwm+YLmEym2goMujkg+1S0aZyBo
7FnoX0PpaDudC3jXB6ToHhy1boXz3DkgyKnXbgAPUlAhOrVLJdTAn/qSK1VFOqPA8KkkiR8j60w8
O7kKnDtGcsz6cRM5futj2g8dkRON1wJbRTytPuo6zs6v76CXLQa4qTRm4FDDOuJxjhfhQou9UHA/
gN/3V1Fn9J8KpMRWRpu6D6hnjb8e6r8k+H8wuPzj1b9gwT9+Lf/nfZn/v//TfnTafRMX3+OK0/6L
KL//+39//flfjHj3L4VZhAmvcJiMrBRL75d3DIR4CM6MlWhR0nWhTf4vRvxf6hygdg11hVT32Vbm
t3eMpkOWh7bGH8OIhvaY6iu+xYr1GWb457mD1Uzfi5E/dg2MIZfzlsw2R7z6YPGif0etQ4uomFv4
vjb6jqStt/BmtHg9dFwadFX6YI9iGbcLoB/rSkaazDYUBfmTPob1vYM9J3YLSK58mWqpYd7nle9R
XSPf+uOF3//6eX+y7G0Vp45+tU13F3Ah252/0uI93uwp1nO4X36WTpWaq0Aaxn1EEytZd2mbPIRW
ii6JJ4sH2woMDKxRObrLPFH/VMCHW3xC7SurRbkDa/rkLhuFi/df7RnXY4p0DfN5tMlkjuUUG0W3
lafBtO30WNwwtTJoKyBO9r0JnOGHHsvq3VCM487pLfmNJl18qyFgxrBY0pJpmIXeTCVNLITgYLjM
jaZ8QJmf4UM+tz+dNMC5MC4dJO00eLc40J/rPR9HVY9pL3WYAvY7SAOAaV0EhQ7d4cxV78ntNrR1
D1FfY27elPbWdLsJNDU6HM+f5r9h4R9cT3/s0pdhocy/ZvFxIFB/4lcgcIy/uHHR3AY4BOQQXN4/
A4Gt/8WEB6owaDNoRHjB/CsQGPwjz4TuZJtgOZ4T8X8GAuMvoYRcCR/KPxkLG/ctYeDlDQVthoNE
5qGwaEtMkygReVMBgmbB1FByWu0q6XW6xH+8kRPn9uUdpdg5FgISYFQYhvCof47PzDhpg2C20X7J
kvYG0E+4b4bOAG0ZVlt8BdzH19djLHEUKBSuB5wYWE9DQZqQ6VtcvUHazQi6akgX+GUCPy1op3lE
hbLAU3QVQbnvNADYdY+uwMDMJFl5bRXVVzHiUOjaUO+UgKGKXHQPjc3lfWUjS+vvbFtOpXeRepFv
muvOL9K5WUvk6TTMP+OEgdom9jCojuHDRZYebEYq/sJap2HWDD6WiVovm4sOoSMbu7+5tw25bqze
xcTXrZzYHa4beFnDd8OopKTlTRAfOmjEtosnkdStUZobekuTO69BreTC+twU+RQPG8hWdujSqtI1
xBidFjW5esU0zm2MNX7uXu5fjkUWjsTHtLCCT840dPMHtzayxlqPLVfVZdeQJebrpkOT6EK3a+XW
00n0BXMafhaSbQgKFtOobxxXG71qrQeJCINVWbr4H9O6GeFQePrgpnuMcYW90RtLFOY2ohU6FKS3
uaoG+C0M4DyNAI1KWdRA/EFJ1aT/Z3uZ1jx4DcSgq7yXmk8hw4MHiAaVTX6dO0b2EapfLfYhMoQx
1qGzUVabHCuL8AtKxnm7Z6IKVGzFRNMsf05J17zHMLww90hWYG5cj0hl4t1rRcaqcIzBp6eZe+Z7
22jxCUZytOip0ESc/F2GiWjWQtdc/YJ3jgDHSMXV7NAt9qPvQwpy70dRzkgH0lafDexsE2T+rrva
MrTNDKOFKsgqbLzGmbqb6a6KUddBcCCfcNTMTHoV2lrOFrrnSKW5zgqBqyC4HjFGQFVt1rRSmQHT
gEV6TlaFoYSftOzGGou+f6zCRhe3WdUX9TtYMiyYalmqH7JBH6zrkkwkXbcO2D145qkJDxPUbGVt
c3B2Yl5N5iCR8KOVGZe7uPUDcS26sBZ3Y8jUzSARLqryWktK38xWMfJ03R68vt5gBJ0hxLkdh15U
zdYOY5n3qwx4fZSssjoDgwmgqZ0/+9Iy6Rs1KXr/73I6F+m6owuZYgHBZ7tHd9H0D03YoeCklV6a
P2qxhf05V5hlvLeblkby2vQKba8Fc345oWe9ckTlryOjS8Mt7hWxkugfgqw44JmZx7cyRsCPlz45
1b4e3Tysb2VoD7CKM3h+OGu5Q6xnF543V9Me/TZLXCU4s04HxCMjb9W7lTA2Q9vLHghzOM8oo811
PSQo5NLhdC8rZAOaz37dtgPa7HqAdvPsN4V8bJDMzyCUaXWZ9KgbZumX0gH0cK3JNPWekhCANtFn
NoIu2PSWXjPCwWTaTPs1rkkwzd8NcsTOd161/RiW8tHObQZFjzgbWbF/IGaVyEc2g4m22ENA3TX2
13UFx8L7Nne0RuZ9YUZB876v8N+cHutytCtGJBbtElE2lUAtC6nDZFuLWY+qDQTbuoULAfWEkQfS
ycoUm6bZWhrVgH1uSSj178AcxNJcTWw+pX/ICLZdtwBUYNBqGGvu5qYOmgsXATGdIjLRkqtZKzRt
a7WdF2yAmQTa5djhsrxp8O2deDt6j1MdgcN40lKtdjA6QNJm1XtYSeMoVDXXRaiXiGzafA4yMCTX
1hmg88nbTMGMYqBqnxa+fVlaSQgOkLYzYz0kX0O7ST6Hmpwa/1pOPs7OD37hNUNwG8o8iLBMZ0ga
/bbK/P7vbOuOr0tuFZiECtaiGFbMR5ZNDhSme0wE9Ghl9U7YbPO8L6dVxiDy4+v318l1sOkw6YRB
6CLVP74vgRTQ9KSrW6YVCqNVVsnHpGz8N13Lvy9Jxt/PdQV5yOKSRFEQJTwyZZQuNV/s53y8rvV6
3zZOc2NHtjwHDlL/vX9l7+r1YX4C1BIKq0PxvQSV4RgUjrMweX3z2DPPKHpm4E6J8TdyM5swD5E1
Bqz4NQ2qc1WyemOLpckJFEWH8R2Ny0V7qmTQKIKUPdY5QbZNUL/edXWp73S9GTZv/Xg8JL7bCIGj
7ABc/PjjcVnTWXFYyuia4A6IaXoT9F54pux/+S7Vg8CXAQkPrWRJF8dcJ2tdqjH0PuYWae+x4mGg
nn6yEaBceyVqjcWURJfSyvLd8wP+N9X/B7DKP771i1T/t2EsI++2/dr/Wfo//8HfvrGGhXEs/1Nd
e+X247MX/+kbK/7C4swUdJ2ZUJP6szf+MI6FLgyKh6KAUl9R137n/AaVAlhPmLCgfLB0fEvCf1wY
Av9TxMNnOyv6p1BpVOT5o9/IeHGSRpDchbomprVoO0sD71HoYB4s5iij1jzpWUO1+8d7OlEALOiB
v9blEveh71DRgIs6XhdF77KWVXwXhVsAH7fSacnCO4ZXAwzV/Iedmds2QIoZsMynty+NzAlMPIUR
pCOzWJqRW50NdXPH5dhc50lVyy0E/HnnJzGqZnaNj9itN5MQIYOpMxYTYhjW/Lvoz575Jerk/ysI
Pb8ELIGpASHKEIfU1//z5Q9GGwp7iu5iABTmirrTzDZtZnOfDCip9tQgs4FsuyiMb0PZtC4gyhpt
YANYDZJ7uNdcmwkI1pUQbXVufnBiY9CIRWREVauKD3382wA/aQIVzgNkfwOHjcwrsKGSTf40jR0z
NHBOenmN2WVRnQmXx4OLXy8FE0VXSdFAJlsyF5zJs/OoDO9A+ZjfSqcvv42lLzaBOcZX4HiMj5Ic
/17z6/KDLpJzYVR9/OUnURFUPTHN5yVelQoDkfOWfAsMy4dYjN03lAkx+O7Mc0Sb4zv993NSZKNt
CHEassbxC2b2OQKZCA4BheGTh+7xpZH3xsXrW+zU4wBUpedjw8OisX28iCydsAwD6xAGdgWtMRyf
xlDXtySM3dPrK516HI9zjIwQ4zPaF8crZSjGdbGV3vWG6N8DCKzvXD+p968vcupxPHqitPtcht7L
4YAyJzDbLL4rDB9tWsQycsBgtf0uKbvpzBzi1POgrwfWljChWN7HzwPeKTACnA9R0O+3ssMJEgeC
HsWb15/o5DKMVwjjVN90546X6fxhcrs05mWl8/sEMfybNi6Kc9H2uE36vNdIclSbEstYxQU9XmWo
yrBCm/+ujHVT29RuLYtdEbQ+8vBu84litXtEkt7RNyh/mETexMs9jAjoaF+IwICZ8uaHhvXK8aJx
hRjh8qHnTJROnnmHtiuafRrO+qXU0t9ziX+bm6tnWpxkQiturTTOYHQ9t47/uNmqPAObWBsH00Qt
KAHWv0La+iP4uW9gIM7MdU98ReaPtOCVWI+LVNjx+3U7J8ewdzwMQRrusYKYNlgIOOeui+MU7/kr
CiYCihkt6HUvaQRJETHSy8wDQzkMQFpRrPKmitAv9/AmsPUWqxKThm45UYSbQeJ8csSsbRsbq+C5
14I9bhrB+7rukkeT4gnRf71BrFnDwcjBMOhM5Dlxf6iGJCNgNTIlUTl+JWiywt4wzYMwG+1uLmX1
DfMdJcZv+6t8CnVQq7rz7vV9deLqOFpzEYO6SB/7pLMPCU1AfR0PaFFH45hfV56cV5FViWCF8RFa
34aTTTeiFefo+Kf2AdIHSjkEZjftzeOHpnNPP8sxD0wpxy2YufZ2jKL4zGZ7ZggudjbHBsFHoMTQ
uZZKSm1p1Hjh6gfyCsva9mNp9hszMmzmxbMvPzl5G33WqrZ97P2JjGa2Ck+uGuEVWzvRNQSXrExo
q17D/e/MwV7MlX9tUQ4d6m6UVCSui4OApmZS+bV9YB97m6Apo3dGF2ffSgXKQaQ8/lCjwrkx2hbb
IO7x8dNI620bxTLm73z/Pg5G42eWd+fKvQWL6/cPI5EBfUGaDcLj+MvIGZRA6+uHPk6MKzdCq5Z+
mJRXrWxpJqDh9djjBPRZFCOO5c0Qf6SF4YZgXdG/X2Xk8FsRNuZ+rIr0Cs/A6v3rO/fUxsEFU8EY
sHN9wQ2A8d1CktAPWuMUF22BAUySev3t64uciIhwh6k3aezzjZa3Z4gfN0hFecgrQ6aburOjp1wH
ixbPQWfvimQ8xzN64ZVLdQGqDsEWEjo0MZZjp2qWYOqN9jDqfXdNy86ke5TYXxoxmPdDU4yYgRgR
cruTjmWCHRvjJWwt+Qi+1/gP7hyOJIBNmg7MN9xFwQ9EtbQirzlkIZY8c9z/1M0xO5MznHxeWDpk
c+iXUwOq/OWPO4fmshWkUXvIG/RzBy/J1kj6Nxd9GVnv4onOAsVFW5NIKC3rntYeWvv0grdF0+hn
UqUTl4Wr0hZ4uUrGb3n9NV2Dy5SGWGVErZCbxudq7n8Mnv4tAIonkAukW3Dugjqxixnn0Ovg6AOV
WTK408oDEVNWB2vAEAITGgTe0MpeA1XoaOQYe7uoBh7bvBmz+aOm4qTVPzhTt+2M8kuoco7XN/zJ
36MCEVsegeGX6i9eLf2uOPgQevZsb5wtJudtQrIqsvjodnLvPGcAL6jjGmj3ATnGQz6a0VOsx+17
IyrFm58EjBOtMpQ16CJBJjzeWKUxYS3kDIe8t5vv1iDSq9lJqzPf72V2zSKYSXNiMW4gQBwvUgBb
1RwxHDp9MB+rboaYPs9FuE6kg5fa65/mGch0fIlRlCgdNr4OQ8slAolWfjIw8Dm4WVxMTHvs8CEa
nfiD1Y7jvB2wTlmbVWI90cNCqojK5etkmNEVEqa3YZthdq25kBWUzQPdrqEDnbRtrbY617x70ajg
dUMphKpGf4QI/SJuOE4wWYF5KJMxQB5g6I15g2BgfO04Aicij+FKvkaAJYfTM7T4twnMQS5DXOWy
N+4B9UuoEzhhPj0bZBSPP09qjZkX1dMBzP68Jg1NcfGK9TPfZbkHWIS+LDRfICAKZ7qoRybPC7Uu
7A9AvjHQHJLhVugjIgJFckYtZkGKJUtWK6m6lwwGWv9SUbpvcmvAZIJz0zUPsyZwWlO8zqsYghSz
KCib+iTci2aIHpivRPeFMwDEAbR8BcFlPnP/vsipFr9mCX+J3TDEur5jAte2t1wixX1tDv29rg+3
tQa5uw4nIN2CKVo/zVcVA5rd5I3GpStCzEtK1HnPCTEuk9nlL1ok0EoGIGmC5oBXFeBQgu3fQdZm
D8Mg2lWQugxjUSXZpinOmUZVvzWqqdXpJ1tQ7E0D5MEiX+qL2Otjpz24uTGsvbozIY45vxvH/7ZE
W9YIz4sQahAkQHISBY7jHR1IrcbxlS2AIuY7GCzBbqinW7MZL9jezGaB1Jzhe7+4odWSSs4ZQIxq
IniLNCDTimT2u/oAu0TvVuNgmjfY0s6Pnl+WIW+563FO1cuQ9MCL3yUwDYwNRTMaM5ZRQuc5EwXV
a/wzCqqfA2iDI00p7L4QtcNgsGOQ3VKxhP71LHOaeTGQoWodJNon4hueipQae7+w9fXoo0fV42C5
ozAo7su8qr+e+TnLDPHXz+Hgw9lGkWI5ROhk7pXC6g6dnDRtY5ZR+9mIW7RIZ7LKZN0X/nBb1lNb
b0daQfEqYFz6owqnrr5Caxxfntn2IDpoQd9fJPFkjZgy6Ya8Yr6Z/jjzW5c9DfVbCcyERIIhac4i
UnFrYMFY5gfpFuGMm6ctorWHfy/fawCDB1yg02hihG1U4+ilw390QveHNQ9UvnzJXGxe/0HLZOP5
91CWeXxNJa+0uD0bDJVDIauDgdZmjK2fPlwIfJvkf7JlQM0wDURKFB23xaHJPAs+ZKye24JPAxLN
SNapb2UkVWnhrYM0h0JVl9a8kqKHiDBHKbovVW1lhzgI63wdFAPuVK8//IlrQ8mOkqIA1Vc16fFJ
9roGb2XPv229yb8JCzt7kEYUfYnnanh8faUTr9lXKGyHpinV0jJQI3trp0Gm3QJ6Gfc2dK7tmNba
mTBx4hzQZQSgBAqL2Yu9SLdckvKgN73bCkDKZYCh6aagXfyARgNeib4sssvXH+pElgH261mHjqKd
ZHWxYAF5Bk8QedvGZvsJV6vOXs/FUDCU93pc9toIsBKaLb6B/3CC4RzRaJj+LmSAOd3rP4W4s4xJ
5GTMm9BiUgoRzEiOvyXVUzT2fXVrRTb0mXSQdbi1mDN8GpvZ/+TAwHwCZMg0IkrJvr6DgRr0tUZf
qb0f1XB5FYZ25NwmqJph8QVrG17rs4Nk7odzemEa5ax91LXWna8mZTip9Rbek37f8W77xsGTMnv2
pzQFVpXGXKWPdeLU35kH4GSJiH6OW/js4XDpPrtdAvrH2NdRJpi9ssPECRlnzIg78buCLh3KYZy+
O2iU2tvy2U9ziDP3Ej9l5bKZp2N72wmJ+2bdY8Q5PXtyds/+nOWzVaetXDv9ZwdPozeDfqe7YT+t
Z2Xy6eKAA7BAWX/WaOEWa/nsCKqTvOzTpBw+V8+OobGp4R6Kwwk4CFdCa4Xqhb+o1BwGXGBMvLv4
2YGUxXEjLX85kyZYDUHNtfrLrmBahWFmEmFjO9UC5z7KZkLahV/5BrQKbyrLeANey4u/d6kOq7UF
kGNvosbmPsFzcPr/7J3Xjt1YtmX/pd9ZoDdAox9ojgvvQ3oh5ILeb5Kb/IP+rv6xHlQW6iqO8iqQ
7xcFFJCZEvah22atOcesd0bhKkuA6sOt9tXUEBucT1NKXBR/yykTbKqqrQSOYozuoUcXaF3Frk0C
+OLJTO7iUfHkrVdP7t6ISdL2PbMX42FAVvtW5xm5fcKYCcyZ1qLGuBUnc+er2/Tsu9C2Ex/m1Xpd
GcRFBbqwuwJuOxrasLdLWYVmUQJHjjUWzieRz+UY5qZZPOqT1ZO5OA2ZjSmHmHScshw8kdDYVhcZ
qItz0Og8HQQ4SX+nVAbLpm6X+p09l7p2TR6hwxwYT3YVVNagldE6jGN/0Hi4nwrMXG4gdBKPcKhW
dRzkOsZUlqsR94jjZdoPzNEJByBFfm5GvVxPpA8vyj4x4/4bkKNhvcYBW1eBtjqiRNAnmgdRJs0Q
LiZucV8QR0GibaZZt3hCi/tk7ciAVZeyI0enayGoxWR0eQEijiYJaYXyVntxO5ChOrgzebyWkctd
s9RaQpXXQISTtpRSg0kupLyPs4YtMMGs3UdphXruUi/HfAzbJk++mCIV6i4xauehsRf5aCywF3dm
lqfTjoYXsZAyl8WjKgeX9VEtshRf5TDdTvE83WkNjTl/ZOmvokx6+ncbox/++MnTo2rNpgtsK+3e
KBu+0nkaDk1ipMaRzO0iCzr0Y/48t/mT7SzELMdjnz5mXa1dklCiXHR2kta+Q65x6leECdjHRqnF
oxi97EaKeICtlGLphvo5imehuugkdZl6ZTSus8kcknRDErbmhFTk55T3P/qF/7XJXP/7GD9m07H+
nv2qW9j+wl+yBUP910YHNTkDgvlAmcBC/JdqQff+BYyN0zAvC84gFuL/iBYUgvr4d/xndLZQ7tgP
/Ee1oJg4HX42ZChB8j96a/9EuMC2/f06RWlxo5zAReT/t2V62yn8UmzL+zFTVKN9XhAY3w0kelSe
QoiukqknXu1DupTmKbVF7s8avuP5k+Huq0YEBo7dURSRbT1MxoMkPyYnB14spRfoGRM7Qrd52jSp
92J9aBe5U/vq1FQXnYgvG3SBPslg2ouRnAz9XlO+lCSl6gLUWU966IhQ9bnRvreTFor1otMPtWME
1vCVg87FuFbFse7NMnS0nkB6JH27HqYBWsbIcfMgtuOQguqPuK/JGp19dxzQ6LtGk4cjx4Gg99AP
Jjd5aXiROYzHkiKbh/vTzq+l299b6z3aSSy5dvKQJjUZXvMJ88XJBJ6oKDAAp073taJRfE4ZYTcO
BvAivJ19rvoU4Pdx3x0UMe57fcsvKfeppV50Q4Gr4vPkgIYAgbdif1XC1E6+N5Ub1iK/ms2rRtUD
2ngGNP0+IeS5BGZHz2HcSutZMCCiTa1Aq5MwnWe/zZ0gxdA7Z244DmWg6ks0izelSUO3ehtxXJlr
s2/6J9f7DvzCX7fFYl69e7Ag10LrVH8YyTYeYhHkxXhVWPbTKm37gHg2Rx7tJjvP4q5seH8zQ5WX
/kgH1AuajTAY3gHH5ud87nZdNpBknR/cBaCBBjLFV3Snu1KzrCVpJDkp1aVufimk9Woz1fuernxa
q6+5J6k6Xc1ec5zmwoiMVhC2pelfY6KI96WajRc4eYbrkRgpo7aeAa74sQ0neQuhtUC2WFWQJpb6
2M12CIvkWWNR0zJs6an1Ymfrvhm2Ct9EBI/pDKfFWm89sab7zL2oGy3j5h+pXodWmVibOhjeQ1di
Y5nMaJlID5/NUOLuStcO3S8QAlIaurjkjW76E6CSSG3aI/HfYZf2b1peYMys9qbHeWDMdhpBZX7L
XidQLIn6eR19EuyvkOef5gKsRxuHDnI5Frpe2SsOUVbbedBDGa5NS6AsXShq9+CMasRTJrG9jbSS
BPBeooRVQirh4UpkMYcuGDa4pdcqcN1lr7RupJvZTezkkVNMu2rS7tDuB6r7YBLvihSP/N/eC5UB
YotxVOc6QFN60JMOMbtyYo8T5KAslGxXD9+G5nFwolR9jlPp66Y8Lgj7SKf2btkr1UdqHUFhrMGy
KPQDNX/MEXyPn2Wb+XZ9NyIX1lPBe6pGy2y3N0bVo3NPl4NU5/tRWnttbW7MVmMD2vuGmcHOAL6D
wP1+bl7iTDlp8FXy0gqx4IdeVg07VV4jOedPjIjh1Yshl5EzvykrOeav+kxTqY27u5mY67ZJha+O
805XLmt5FNZ9MSS4lSpz3InxTkNOrKrVThcnac4PY5cf1+Gu4ePPpl6Edl5fUto+ZGT1xc6NPiVR
ZsfBqCcBYuPcX4qvArh0OttTELNF07M2gm69R61/NNrebwvltik+2an+FieUt9ApjtOjjLPX2OJr
IFGet+pr7cybctpvjSbshfQX+VW0VVDHRYTzPfOpJwQdO6dYf6pmoon5zFtVY7c6B3L9EStvMEL8
qbSC1rqfbH0v8rs8j5kiricro/JhaK9shnm12UNryVdE5sjJh6fGthp6JmpkKcVlZQl/zUlQhdjV
pRWt5PTkmvNtT6Uy5nWha9iwmQPVDXXiMJnmrlzmCcKHKnfQdQJrjf1RsvecuDXFnVhfPPeLp4xs
WbjDab0DQhHx3rGxUqd91zUxP97UiJHuijhwqunN6dfT6iqXq3xQ0yMmVMgD7p1ptI8DFg8kIp9a
09mniXIotHjym6q2j2XTMccnibdeulpvhrqZXvdWRo3FWrd4Zbqjg5XeKjq59I7X3TqV93niq81q
cYexO/GRDn4aWGv6upCf6UzmgVJ72mVSDFEH/dczqFtxju3YUwPYq6w7vYeWY1nmwoVlF31eXPdx
tXz2cjVQO+0YV8PVvNpha/X2rhXZdN007eRrzZyfCn3cdatQD52pjVGTQSdck+G+q1INvJDg3qlO
eexmZK5BPkwY1khdf7H7bNgnXtk/GbUWAKwSAYeJ4cc0e/qLpg7FoYdoRDliMAOr0QHJ1AvJ8VV7
Yt8ow6SOQxFDyZiGId4PM04CLnBHPvnB7NxvdCuTC2XokyNNceA9s5fF6DlGiFfO+BRbroAAs0JB
cpmJmsyawkwIXvjJfUmhfGTpvKGYsudhHgIEtHLnOfOdVXp8kelVJ7WnWIlJ2lST3G8Sp/Zd7dlb
uHe9ec/RI9kTTXY7re6MjUUPc9V8QYYBnqfTZbuT4oI4rjdTla7vQHn8qiHJPyVDrGLtszcDRezl
xFJr/HPRYG7Cfa896VZ8KqbxYjHTg/TWF9H3YbzKb5ko3JArMHd6JoPFso8eKb6acLMQdihT3liF
XZ1FqEOKwLAUEcDAyCBYjaHo0he1nl8bS39pCTlI6LX7TT0d06q7rdp+pzTDS+/Me5KwUYzosg8B
yLm7pO7YwrP9rkg+H+kJAmTheNeqBKRzzJoBeCjKoeKcmuYcj7IMzO9GyJvW8QL6lftWuV5/Ubb1
EKqNqJ/bmORJzP4AbKzBiLRRAbfild7Cuoo8TOxNJKZ3AvNAWJmDeYMpMV53HEEsQrSouTzWZpMi
U8iSz7bZpZQSaY1qQZuaS+OjzPPthl1DqycGWeULk3aLSSq02sUJ7LHVb+uYfiOeneGqnguaB+Zi
4iEqsspvZTo+x61tpkdbmO1dbBlo9UkNZPFfJiM7FEMmqHbU+2Lt8OXoG1CeKdRNARxl4K78WGm8
E0BxdpTOOHu4FoaiOhUd35FPorRzwVc93BTwGz+Zi9L53lCJSxPD9cgUNlifayKOnLBEWvoVU2+/
sztlfCW/LI6mUQg1TLtYS3aj106qD4TRObmTKC/N0XTYKxbiyJxoReaULLsC023lC0A8rlsse3Qc
64UwkuROn1k4hLbUV4rAwVqY33qPBFuizthePI91sRyFObe7peBY2QCCwEUUzw/KkMpPJr/+mvh3
sKN5bIRe7jnQ1Af7DgKYe+UNsrnjp8THLJf3ThlPYUXHJqvz/rlYNO+YeyXeHPqTA42JZf02Eru3
RzhxbGNQVV7lxrcsxhSxUmMIc2nE7AfVi6I1lOtRa+qvdabWz6nTNJcWoCw+vVynVewyXg2BLGyG
dqTPlkaGmadPg5PNl1nbkY+IrNEzIkxP1S43HAV0ldud1Bq1qmIVT/jsXjBFxXtvS3lwbYVuZh8N
wB4/O+3anJJSz6K+tpZHZS2aLxWoiWdaQHHUNBCsqBqLsNTSIYzJg9nhQrGfnNpLd8rc6AcPaVyA
NwgVTV+xt1pcJd15RXLn5RqwH3eEgdZ340VjTPm9WdrfMuA+fS1e5inbZe7d2kHdSh67Zp0jNZ6K
qyJtj3OeAXVZNeeAsfgYJ3F6I2KISeY8PWZunPhdP4x8o156aUrzEfXvTHG+u1LimQNQDMpIs1A5
TVn2A9eSEtTZohKg7VzqnXzoGxkQDfxzb3hwCm5uq/XDZZawYS+zbxSNWnbo9qs2Os/5pFpBL8Vu
yq3b2JyHkz2Zl3kBy4q9P0WIe4A4Ap4PK3GcZ5ChMgWkSbK+WIr+UmP/C7U8yS8E5fdEFxnnEe++
xPbANHixeCuAM2O+A4b9Uk/iVhjDcBLDyOmgoyam1foej9XTMpmfmu3conNISZzipOld72cLMHN7
Lq4mW3IM8WoOTJ4pZZg6vCi2dyIEoHxgMmVT3GvrrlGqxa9IEt/1RL8kmeyvqszUj0IAVLx1vKEN
sV4OP+D4daGRxvGxJ28WSJXiXsl4qbOdYjXdkUWWlkcfe/OOj364KspxvC6wee5HEIeEIHZNwZdR
QYGVXR0mvTMOYVNCAiw7vCy+nU4TNRIIQZXIVs5RbqVfLisRhtyTof8+zRLWVtk2agiRdw5RFaRf
B9Fxt4301C7KMFwKWLZQAs0Eo/7cH1qlpyLZFqqVXdgDfdr1QHlmfVXUtYg6Zdrbi/YjV9t9P3ZO
WKSN8FvN/sShmLLXKr8AKpuCWUm84/9UVMSyMR1s2jr/fUXl//3fZGkFnaz/gkBsf+HfFRX7X5Qq
cHSQCY3eH6DSfyoqJqQHa9Nl0UVAOL/13f5tAzHwd+PbRyqBuBq79NYZ+LcNRMcVjkyDVJefhP/N
Ff5//ve73utw9s+/ohTe64Vohm6VHGQWiN+RSaGWeV9NoTrcsD21E2RL8Jakcaia8tR2qZ+D+jQh
NnfZ4y+35vavLuevI77v5Px7RApCeGWhXPxGoW6r1E371UmCwnEvDLXZV+RE/XmIc6rFX1eFDouO
HJp+LDPvr2rLV59ij1mnDTk2jUGph/ZbfMoOmX8j/R9cqT/a33r/RPX1r2/g3Q3+9fLOejo/r8/F
Us0zQ32PomKrX/1Sn1pKrS37Ok4CKsbpcFMiH0nt9qK14ahxjDfV640xXC1vH1zz1p/5r54y4xIt
wVsG/InBtxbO+3GzcVxSQJeQHoURFnGzV3rtuklcihORZQAJzNs7vbT2rv35zyNvr8j7gTddskGp
0EYVpZ3fbOEqTbIsWwvDhJ8D2rH2DaeNyml6bAxjpuwVWx884N/eWqSMm8KbW4wVio7+2bVOlosq
nyGHdvmKcmg6ObkrtqLD7aQ6Tz3ag/uhotjx5yv9m2E9xmSbxjlqC3h/PyzASsIAKKgHzZoABJ2p
ARXxOESxLI5zMYeGd8LJrXz786i/fTBUY3Uo8tBgUGT89mA7zeUkukB2LBVzAF+tifJlKd1K7v48
zvsG4PYCbTEC6NlQidJkPqeU2Ulp90NXU5EcSjjD2k7qhc/p5mJekg9u5Pu+8TYUDTsCiVR6njZz
4tm7aicTgaAdYtzaQfmwXkv6YuZH2QW/37dtEBSJ8P2JdDx32rRwFxuNmLQg69l4UQ0JhllO0Z9v
2t9eCbVwfWP5GNb5TatkRUF6MvJgYzjulEm2lLnaLwYhzeE/H2nLRnMxZ0CqOrcB4JvPdb5xXoNU
pUy9BKIpAz6+Dy7o7+4a2CGWKtrtrEBn05cD09XUaSixe0sfHat/6Mr2gyHO5OJ/PX6EP3y7ZFmr
OELef0fKrI2tKnkyWyMvKGJDvy3jrjlMffOwqhWlgRkI96KNU2goHnUEcl8CvYYloPeTRh1IWCJi
i9Z88MP+5tr5yLi9ODARZJ/fYpm1wwq0sgiKtUYFLqp43lWNG9//4ye5ObqReyNNpo5zNo1UCo1g
+pCgWtlY6kCUB6X0TTrbfx7m91UQQQH7BJZ3VAak6JyNI8BMC063FA3k/LX3HKjXIn9UPcqVKszW
CMHTD89p7E8WvASSlmzKmzodglNGX+8S3ER2MHNpHTuzDUZnNN7EaEBoLo0UCeKofv/zz/19GbG2
HHo8ccg8YF+dvXg2XLoSFwx3ZXko5Xcnvi4D/W4xnv48zJnk7+fLZyDcIj4GHdjmz33/8mngZ71C
GgWdEdCxLSX0uavktdtszZa6H6Yu6AdMu1Ay5Gz7huwPIwWyqFeSZL8oxFZGatl9MPf+vrKwNYRD
v236UIKcryxVO+jqQmEhgOobuP2S3Epv+lKIw2gdRTWDZyfD7YNF1OJC36/bjAkeh0+QPSaSzPc3
wlaqmlVFgzlrOlEzuxR7svoUN+ID48r5V4U3ijWaKZKVU1N/S77KNUXXxooH2y6JcuOl1ACoEgwf
jHK+ep2Psv2KX7ZdHONjo6pTvl3gImFqgMGhW21f6JPRRWDkxw+e2PndOx9v+++/jIcnK0umiauy
+itTu1i7Z+2fzhM/h8C8R8eV3b5tnj+gRh17AV+DStqljcCigo/TmB9Ksrdp4Nf3gGFM4E98Dyis
8HGeTRN6UYxFXqt8EFYyXw5AsPdl3MpPk5NO14ARhi/DMKi7jLo12bG3w6YAXJtxHT6Yr84ngJ+/
A+O7s30HaLDOLleWi1YjJCsCtHv7qaZz5sYj85JqRUJXN7d288E783NC/+3S2YgwS0LgQ1L5/iG6
hGRbaj1BenJGuTfbKr6rRknNz6bQiOwhf8AtaYVLEZthZ0yhbSj6ThbpLYU00Ef59Uoh1XDuCKvq
HkUXfyCW/pt3DIvBlg3J8QwT09k7Zq0mZyNz5ufF8/ANbHWxa7yBpRBt2j+MPsZlxFvwy1jb9/XL
+9zRcLb0nGlxARFHJN53e/F2BCx+cEnbQ/ztjv8yzNkdV+1qTueVnfuceC6SwfZUZHEw2+bN4mX3
i44hXjTjF6dvyvDPE//fTEMkS20nZ/Zq7N3PRqZVICzFoGlk2TR/ZG8XF73ufjTZab99TSwryBOh
mzjbZTpn95HFUQXcjmSnqGhIZhX4Io59vtUQi9rauz5Pnpo5OXhxfZrGdE9F74OJ6bcDKFt3nqaN
PBa9q4Nt5P2TTJSql6tr9oFMku8OvsjSKB/URkU/VKU3Wi8e1VEPh4y0uz4+/vkm//bGno199saK
ZvLUYiDMoTe+zVPpA4/0pet+MFOcmQgc/fwSz24yrKKmmykjBN28RI4zHhwl+yIosfi23p5s2ObF
BOepHI/Uhk1/qusU9+G0//PFbm/Mu3d5u1h4tS5kOQJ9zw8YhdMNKKh41GRG3nbpdMpgIMEuejDK
OIqb6h9PkIy3zQPkGvG1Av98/2CBJS24Qaw+SG3a+LQcpYQJzztlWzsJNvjPV/e3NxnjIFeHfRLC
zJkgFLgnnbmEZ9nN3iFts1NqTXc4XU+12dGe9q5AYiGjWJ3LNot1+jLwA5f+ozn6fGe0PWqs1WQ6
bAZOBD/vL7qg0TPOSEAQNNfm+CgGnTlqRUZ6oxSd2T/Xxji3D6UJU2wny4lG859vw2/TBgdhaA1M
GJRzuKln29J6kMoqBJvCYp0vucs0wez0H1ZQtsM2C5BFSByeKPe8nNHkxMToUu2DVpafLGsMkja9
JQnv3labVxF/ZDH520v6ZTj9/S2dC+DuaZL3CDYy+EtFd5LT+PDn27Z9gWffxrtLOrtt0jVTig1g
EVlZad/NRCTWgFFjvsYNKPvnwbYwwvPxOBjjYGO+pQ7FUnb2bcSWQseOdhyG5w7PxLDoWmiNRDO+
jSvJc75WKq4SYv0u6PqKuHloOHqSam6PFlmD4K8XlI1Dbtn01vL2xk3iMX1JE9dCPp9rtUMhfsqp
9gvkOQ/66khQe5ryutSqc2Gs1N0/D0Q502MVZnMzN5wm/KyNm5Qklzxn+MEdDwRW97eus1Ttj9rN
9JtYnfriydOAvjBtjOvlLL17J8/daHAU5wkHRHU36+nsXiIPn93DMnvKJ6JWhoZ2+dDc9WpjBJo2
4G+310k+q7M+sSVZ3eXGVKvqKG3DitROj98yFtbXpEzaK73RnOvcwZKvwF07mEXxZoGfM49DIT2E
WrB0lyBJUV2GssFaQc6GWkRLiU9qv+gcEYOa/Xy3B2fJCan3ii9lQVMz8zT9VFOXnaPJUlOKn0M6
vaqtR1rGENeXsW4n9Anddu1PEx3h20Lku1IX6QUM+vjUaciAINYPnD97G5U4QM2DtWjqparV5p0n
ia5Z8vXBLvBqdWgkjvOaDnpY9PC0x3QXd3kdH7XBc4IYDWs0z3UqDgr64RmZRblUgRibeTeNpsAG
nzk3/ST0WxEX7RhVVmXsRp5oSFbqOj4kca0/WfgLEZCtWWuFEutHdZzcer3Qilb1i04ncLOoItEo
YwaCvpO+Majp7VwtJyywWO/r0e9ctdtXbeG82k05vPWqMNBr9VfAf/SAJmSYqgs9etmSbuRy/icw
6s21K3b4aVEVmzBFIU2l2rfWctLVWSFGxLS/txWUB4K+Er/I1zJUspk0kdVph0A3E+O6q/TiVnMU
9Y7nJW5klqnaldetXy0VwiD6BQNve0K8lm/WduMX7KgNr34zkBezm3Vvm59qcRQGydbfmxsTjV+H
9gHd81fHyOxPqBDrS22Y2yiutx+YFe1xauz2mJGYjPA5UY56q7+1hgksspjTzq+AdLaQA0dU7CAq
n3KZlL7dNkd3UhYqtuZ9nP7wlgFptEoO2au0mpul4RkzMcG8XIzH1SBvdF6X9uS0G6sejxLBN8t8
6rcFXyGL6aLlj1pxO+o3mTcsnE4a9G9j2kQ1hqVdrk03OMNwodMXO8wVZ/tyvihlF62l+lga3QTu
NqdbYCVb2Wua/M6Q2eeawG1/oLcdyLj7ZgCLjpDttFdwu9YTW6diY0cb32c5quTQ2ql5ivvPa0nv
sylxz+FATrxXh3SsOa5uSrE+QWVr4wgr6fzU8HrUd7qbyiZy5xEsS5mNh3TwdMToRV08zAoNGx8E
vv4wqm/mCiJKdcfQTj1iMNJP+BC+JEjRcASoOCKUgeahXojHgtIWCpehfBpislm1LiegtqUxcBJM
bd2UIfNSut2o2Pq3IVPsHaQD71glzApRIitfLbSrviW5piTUKJ3pyXrWDwfbK97bU50mu3lpoxW9
A4BaM0pdW1YR+i6R+KpORAxmOSR+onlOprJFb6IhPSUMSSOpLEIcV3GSdfn787o30/RgukNUrx5i
FbD/qvfZGvXdkpNAxgJRrtluMpGF5eMLyV6hmmcMl9OWL8X3scJoyyHlMGh2hKojsuV4aMdDjvOM
QCkfCKo/THHIQuBPTTOLw9Taxks3azKs6+GVeSz07FKdCB5LThx2e06Z65vtwgHLWprhpfMsWjld
5zbTQmKjLe1WBPHkXNnaV01F0Yqa7UbhvTiZvbleqYVhd7ssN2Yd6RwHpykZkSbm3Tc3se5WtSwP
LphcxBtx1d20JsLhScm1PiJI7sFIeNIDpMCbfFwJNSMAaN2NQGzuJVxZnrcBM7RZdPVW18oyQNtS
fF1XJBmEsn93B8R+VTLZz2qdlIfVSK/MOr4UqfJcW+Zr3kxB6+YLmXDurW3UiBEH4wChHVp7MXX3
nUIcrIffJFxqZc7goEs67VhdiDi2Og0JdL9I8w4LT+drMsaqk8L58BeH9WEt4xdBfkoQu2NeRlXd
zfIUc7DZw+Ek4YrPGx/F+IbiC4FovmRL+liLerk11ELuFTgkl4ldxvZ+HSrngkjcVAkXd3WxnFbm
FWT6E59ccum6DdEU5H63SIBEmpNuJFyAkZr2bRjlizpJuz3RUDCjcZrjb56zSAAEUl33q2XdlkaF
XosZNZyL9hq/zbJnWxsqyAY4L4ToaBATWn7Zt5GosalkFaFHS7rR2OWBjELcoh6wd8p/I7gddL7q
S17WjXlSSzTd90NiGD96rWOL085jxB42Unv7ylDTK0okCJaHaEVDiawq7kDVXmcDJb3Ws4O8TJtj
WcK6DWbqLrqf2919v/To29J+tnzVQLykzW7+6iZI2k9IdSCSmBbGo7SSOSpIT6JTmvhErbjT+2Nv
HfPE6J89WVgnSDW4OVTUY4Fb14jeZEJ4W0eFAnlXrgLKH8jZIp0486mTos5N10M6J+ujO40NF9h2
4mntCdnGhMJowUCsbuQlznqIkxEx06x9S1SjRny7TgM6t/aVmeoLReiWorkwh9CT3nKX6Mp8WO2q
uy6VKXdC9HHwiAeM9dcKOMrG1xK59EwxxVyG/VLoOFTcpiVxKIaXL5XmSjqLGjZ4YsDG9mQRVVMu
D6WHXqShkFAg/bb67KB3SC6wfHrJdb52RNL17byXnrV6LCmWTEIdb81Au67WxnDKvM4KSOl6gaUb
5MheBtysoVEqzuzrk7wUunK02u5ButApMscS+9Jcu11rK5rD3ZvnSGQzgm27Wm5RnVbEI3ovRi66
q9YBe0tkYhrK1Kr2DuEEAX8qudEkTq3AYaZW4C752kSiva83a7sDRP6ELIluRze3KlhqL78SoK79
PEmS10Rv2KDE2RYoV3WHVtQb4slaEZot1zVuh/xgJ8YhBcOtGAlqPZcDyq0g4fIyLmT+rVqMOlRx
77qUjORdbMZ7Z2ouNEt0901KkMvCYT0UqVkcqjFNL2vkjtCUDI1SYxKta/Wpz8fjXJd9GiGdRWf0
WKP5u/Fi56VSsgRctrFbrXagMigtGt4UJxWzmKrXZOWuXJTDVOzbTf/LnBZfD4XpHMx1uvEq0jsL
NL7VMrI/JKpX9VvSA+8NwubQr/Et+Q1bYOyBJZS3Dgq1YivqCTVgf+Hi3notF3mflNqdEcsXZTH2
s0PG4aEsmXJKEVlYZBEt14n9hUgHY4ri3kA5V6hafmtkLDYCrc9qTreZaAZUpZYSe34B6vDrnNbd
i8C3dt+y8b3phloEGCDax3FtLxYFt2bYzO19lnlTqAuxNwrhhAhpi7c1Vfdj3MvXtnWqknRvirVd
aT6TXi5DS9W/OGP2o6pWeZnqMmkjL0MO2jvjFYq3ea9JLqKpdXWXFsAwDGC4fYHuE23QZsVAmznO
5UWyxaMm8Lb3loVS2pzYjpM6fZ2o6qXo9YgEOBY2Z5gfuhVNU55JdM9K64QkR3+xewIhp9Z56x2b
YoFok5tqdE92VkQAXHYcTtFSkqM0Ngo6bfYDZWc0l7Nm1Iep8aad7abDwdbASaWu24ee4uSYIJkG
QqVF64rdDmXh7QLcZyr07sop7ZJWTtGRsSwrsffghwdzW7Jw67R+pwvDmpo0kH28t6WtB6Um3mTe
UPAl4Bq3XCPVal8YYkkCh0PJtzFBzj5bWAMQiM6fe6yloZUlXxG1Tv4YJ5uwcbj3vOZz3S1pRKTA
Wl12MJ185pBF8AGkxbEftfGqa9lkpULIGwjeSeharWx2uWdL3x5VCEkZpGsaZNQLSQnEY9pq9q4z
aQOZGfOpI3tcPHKN6zfdSJVjL1svmvIO85+TOKmIcoNZtfJ6ClMdoj4dfD0tYZFHWOq/1gsNTxFn
L4WHUjyf2VEtmN9Kv0indlf2+I51JylCGhkZSvJCPtemV/hmo1wnsngD+dXfAS6vy52BFBUDKcvk
QTCNEng3zuxDNUEZJrTnDnshH079ZZ09r4Mkb8TJxbTqbX0pa33BmFp3Rl0dCnT49wAHkGhwxExk
OGruVAZZLKri4M3jhopzurpzfI81U1wVlXBoU8XSE6HXFvw2VKCFfd9vlNsdHRcsUGgPvaOURqmf
2haQ8y1GHKyWaPSHGYE+ATK4jwRKOMfWorFcjOUl603dDBJr5gfkijf49G/QIwvXga1feyjpgenG
L3pTTRmpBOnc7bVUy/FkjE77pbPj/v+zdya9dSPZnv8qjbdngvMAdG8u76jR1mDZ3hCyUskhOM/B
T98/yplVupSebqtWb9FAolAJpxyKYMSJE+f8hxDpLJGTHllqei+b3klRk5Hynvq+MDB1k95zqIu+
XfemU170iRF9ge7U3np22P3ogOPmm3CS0XhRJv1wxn+pKT+H0A2zXYKB5rcom8CZS6z+jF/Qhbwv
PDuA1eEZYRjXJCTO8C3CPX0DmcLDkibGN/Jbr4Bxv47KvnFXYTk68UXSNTbUZEOq1prwVBKSslmu
3WsvoINo+7EeMJQppoOSVwjJmPUz6HvU7CwczVdlxkNrRe+7Ns4ykVfeA0jvrjunHA1/Anl/byeE
5WEA7XbtfpziFvtK3lF6aYViw+Ud2OxG70qa7XBJD/4RO87zXNFwxcgrvVlp0DJBWXq9eBrqsL6P
tSG6KGuZ8uTCHQt1fEgiuFua433cG9bQ78rgTvFu47jGMKPgIY44CaEAvT2fm2TLxVf20VURASYz
n+Owuq2TrRGcIUesX/A0D8+4Tft1aPKKxYJW/Yq00bRGqDQdN3BfnWwfAUu3/BBhh1WqNNoah8aa
K7hT140euxeBnNxqm7fapncNCCss9FUaB+dGbG1KVZ4b9YPp/JST50+1Fm8DQxZXYVwb6de61u1g
n2T+0PnTxL67aiOr+Frm1tqZvjBg8X3QtXI79MlPkZDuh9Ps/nA5BQ+1u1ZgHJvjuWw60MzoLbZY
/lbbKDF/UfBQ/KGXUGNAp16UTXwRVWp7OVOMbXdVKqySPbTdSgtqiF1jC3ExVnf9OKnPkLf1DreF
KXB8w3DrO6woV5bg4MGaCPr6XHU848bQterboFf35blr2PUFFo0pt2XJ314nfsJ7W2nNC91oy1T1
cX9GTl3dCHjRdpWEOeHc9hQcLIZI26aqCK6xyZSQg7pozYs9gSiTQNT7hZ0m9KgRieEWzSGCbA4z
LMlLX2Il0WraZuhzm+iOtzwafj4MrfnuWTlGqq0wIsgOljdV6Sau7UyhrRaDmhdhjA1DbkdfpYq7
LBBd+E+XmaWcRbr+05vk+OSEqVijqQM0P8RANYLxAug+c3L7MRcKRRcMzYZVTT0+v3BF3EJvGNNo
o3Pm1hCVC8BKqWyuQlEFFHSMAMBPpPILk7jBJq4c866V47noQhwfnLz8MQr14NTBQApnduOwKUJ2
/JUiNZhvXXRXATKDZu+Yz41p7LDafWgrXmH7LGsjh5JVBJuPduWVlufGKudu3oCIz+/IScOb1iu3
Vmqb4SaIAuuga5SgpkE1rl0MjuttqoQVFsNV1o93po2nK6Wvyo81NxjWjdNs1LC9g7tX2r86TQ2A
X7sOFZDY8g1uZh/JVsTYVllDvMu3kZMHyqGzlEssQrVtEdVnQwHBqobmEOTeWaeU5VWHkVVe4G0r
O7cRa6ud+jJcd4qlhWC8BiPq2DiWgLFtTO26DWHUllNuXZZVjVEFacOjFsy6mpJM+8zJM516ggBx
RzFhVHwc28frPhdERSw7eYc5xV9pGqXJ19yd1FsvoC/ka83U4IKVKg+FSKKLEVuV/FrkqiTLa8fg
0LlVrQeokHcVnjxB3U1nvdWoUBUyKqJBUDQ52ULELkvDaS16ElwA2Y1XrDzkB+4i4Q2HCS+LB1T3
IMc1kV4ovov4gr5B40kM1zLow2Q36dKRZ1oZ3pE+SWUDeXhqV8DIzb9UIbNh0wjeh72iQ7+lYIoG
j94+YSI73DVc+n+mai2UXe8q2dcpRQJgpfSBthalgMGuN+Y4h5oM0OwEliQK051nyfBJDK16johH
uA+mHrcxbIkKWK4pSJgDcjfaRiLnYrnbpHGAkG+pXZeZdVO2qJ6MJE0TZuXVqoDoorY/hhjdkvxJ
Mcem5AXVYL/BqnYhKCANvtvEX0HfVihKt5twah13UVlSGLDyOPpCDmXeUxP/YjRTvheZYZxLtbGu
x4yHkdYZypo7FD5YiM/2XdKzs6hLaEWD9VDvmrzP4H5s9EpShd+PeJ6je7sStT5VyuMwsw4UjHrS
bIWshpVCIatSuf+40L/sKrD9XhBN8APMWQFp0ZLSdKRJIhDwftPWa3wjqK5nvu3dBeOJrs+y6zQP
RFMPRSWkIwFdLhqM+li1ntnTvqCr0PoODjd+piUPIrIfeLQOa5pRiJL05inDtmVr5mVcC7w4bWoV
tZv593rVhY8AhIdKCtqtz7J0p9ahuMpkUZ7APSwbl/MoFvg2GxiTxf8sljFslTaKUpYxMm1/Ju+F
mV5tJ8fdYnXVH9pePSVFvewLv4w49y4dhyYa4NnjebVRL41ioJeYZ9eKPPegBNrQvD6/O2iMerPI
nAO4cLF4ZJY5iLoZKhgfKDvz6tp4vbFyuNM+PxCCl0iXURsy8N44nk2Z6iaUIYAYJjXkEJpRkiNn
JmYzJihjJ1rq7+x57Ig0eqAYp2AEt4DFJKOCFkLaMljP65DUgzy7KZAlN05ppb7BLvCVkC8EBgIR
AC8xZ7GAqpPIEIg5u++7d50HW7u+D7JNyeWQw/Yb461rHWy8wT+9mgQ5pgjUCVbAcoJx7YWhGvAu
SpsoXyOUqj6MgT74OQIx66BIlBML+s4ZAxAJ2cG2eFQA/Tn+ehFF2jqVbBNIWxi+TSrSLKa2+XhS
7w+C3jFqeiznUlDRUskXhpgj5miUItpKWFCM4OZ+PMo7e8NTHaAegPjsGTl1PJWODmszGCxd7l5n
/U0+/GlGN3X67eNRXg7O62Yu+4JhiIKwUdAGWTZXVTvIRJmMla+ntMoS8a2Jh0duP3A76ZmRJF8A
9WwNNS1WOISunNrdi8S+0NELoPR0r+css9KY0vcK74sDH/fjX+/dRXABjNI+d4AaLmJL1GZN1ZE1
UH/Ssn2ZU7LvZZkfalA6vgHOaP/xePOBO14N3JhAauLnCmCeb3u86NrgGIVeckrcJtl5ofRT171K
cGUyOrkfZLuVUf2rFen3j4d9O01kjkDzznQHTvwb4Ttu/0o4NQe/zHbcHOuxjXyrsW+C1j2xed8d
yrQgOXAqPagHxzMc80ro/VypyCgLQ2NXwZtoNc/sE/fQfNKOV5ILAWQoFx3Sg3y943Fy2l2w8Iij
RpVAbpTrtivpL6MDC1tZttqcIZ84MW/gv4jnzbLIM2bHArqzNJ9yB9uoFYebvdPQLJOjtmsjTcxP
IFrl6n2jiR9N0exD+hqVyntVULUz2pskoZf58Qd9M3t8d/GmhBAGAQJPnMUq94rWSDGjPqyY2Rpf
C/TUaBWujJpnWrrPT5Fm3uzbeTyLKAGNxCGNWuxbiz6XWhfIloKH/dKeT6tqDdrv4ZSn9pvkgmHm
6DoDz2ct2cVxzG0KCDbvBp9yONoGVuX4AJduSku5IwmNfVfv1x8v5KkR9eNt5OUGlEqaeL6d/lmn
sApS7HugG3tKu00Q6P14tCW+Dvjg7FLOUSTNmOP7/F1f5WhAlao2dLmBy6I70+zgymgQWuSNSnmk
CPeI8W/DUtlGpfl75E8JVuE8zT//e/6Zp6KUdRxG7Qvd79//tnsurh6z52b5Hx39DBzBv8ed7a2O
/mWTt3Erv3bPtbx5brr0998fPhfzf/n/+od/UyHvZPn8f/7rqegoHfG3hXGRv2ZJglN8tfhvjLY2
zfDYxnn85kf+ZlbqfyDSSIyAwkggBhz2D7MSFStAxLAJAFPNWtOzjdHfzEoUNf6gdU7yhgMVTX9+
9l/UStR+/jCIQ8CLZuV6WFD6Z7iVcOCOAhwJhgp4m6YgvwwIewTZj7eKQVtSL8dAWYVI5lRleYdq
IWXEvM8VuastMBkwURw6aznm8F2SX5dNHp8PSSW+U53xfo66K58UxOQFBra8SB0X8MmhwECrp4W/
kkXc+CJHTn5IogfXjimBxb9cAu7WSswzzCIQQwrcTYaOU9Jad4xl0WVIDrqstx2vwzXSrufQir53
dcXr0LB97GIoBY36uNH77M7oApTpxtr8lil2hcpOItN12LbUlAJF9h2KcG4bYWCjB38imTs2fmy2
aXE7Rnmq49ZpI2CHzp97W2QUaqx0Qt1Zsbgys0GtrkK6Z/4Y1+0XBas8YrAcM31HDQQ8xtjT6vym
F0be3WlKM1CSrmoZb1oqV/2fZgVNhZyip547H5EcPxNPUXh5BpolIDvP5H3Z4i5AVbW6QGJYYa6p
LfqHzjTQ0LOxeN3F3HLoSZShmm9QH9Yhq5cdeuSmNVxGjUABwnYLZ1WXxhCsdUO65MJKEN5Nmld1
V7MR604PnFqBx+2GlyaKk9/0oPc2+FZll0Oq7RgbiSE08xxMCFYhqGqgCUqz14civGDrbAaBdJ4s
KdspRe0dFLWDLao3wb6C0Y8V0QqVxXXYAZWIpUmlp6SNTR3r3LOiTSlg6amgTWpxh7UPxeSgviXk
ldu4n6avjiaEryrxAxYY0aUeRcmujj3Kk0lm6znCZyaqKnRKau3BrRUvu4/UTHdr+re4cCFT5bVy
reQm4o2/07VPRbFrEG63bf383F4+lss4dRTaLuOnumiKv9rlf/U/MJqRDn4UzS4f/3wMH5unx/p1
PHv5od/xzFL/AOcPpNiBkPMi/P9PPDONP9DlJ46Y4FBn41He1//EMw0+OGQ9iDxI8aoEG+6jv6ni
c6zjQcwTBxy4TbzDhHLBDf+IK378pnEJbx6SgPwKc4Xe5iVwHM3cEv9K5H2F30fpeJjcoliZYZt/
6jaH3UgV5zfBHZnfec6LUebCz9gkQH+s6jxSq/u+49RaI8cqxUjIbD4Hh50HNOBuwq+dMb6koXM2
/Oo+H41MBknI66YFdn0dyRLZEAfA3atv/eV3VvuaF75cPHwxdIecSOXBoMJ7XKRFiQizAadm0NTq
HJvURt+ZjWF++XiU45ySucBrQLvXoIRkk+u9ZL+v5pIowk21OudWyEa0hOEUtlm4FWZ8EbvN3Zgk
T92IeN3Hgx4/F+ZBdZhD7Fzw2TwZzHnqrwaVUxi2Q6M0vmlXIXVEu9066Fag3qXLi0J1yhM75LiY
NI8311wYyVCpzunzYXg9niOlikpt1QJ6cL472MmuGa7wzVC0J0Z6+9FmMPHsjoE6AmzlxcwC4Ox6
koytn1vReIZXNLbUZfc5ZsrLfFg40hVqHzrCCItz1VNytdHdbxFBiSpxlsgqUNiMVTOemM5xOvIy
0Fy1etGch+m13OmJCTBrirzWT1OkwLtBCKBaBeiMIDa2NKf0vxru9v3Hu+OdrwVlYU7SkCZQLWPx
tVQnsIFCpZ3f6ma+sc183NamqWzzqjylq7/8XNTjOGAUzC2Kf/izGMcbA7dmuxsqw0AtjEp/UbhI
1M4vqo8ntFhFNh8R6oWTABNDpQpwPEptIaiCsxhMQxncWFZr7oKwvyiHeDPm6sETXnjisy3O1zwg
pCJvFpVACJQn1fGA1qTm5TiWyGZ2NDUjz+Krec5ZWurFoSJNOfHB3htuTotniQX2yPI4V81gulWn
wb7FRJVeFAiyeNUj0HPepzxa/c5MaQx8vKaLL8cUdVtjeyD/rPO6WtbbjdxOGlp6ArVBWzmUpnc7
a+18emJIG8CwheY2s3WWHy7SwqqxmoJBxqE5hGpmHnj9JJsIv0A87Y36xHd7b1JzeAJcAcWWC/r4
uyEITdDPoLlz6OMtQIV0k3qoBH68dG8/F/fxPMhMmmbrz8/+V9E3N9JYlpqb+KMo0lWQK+m6qHU0
8aiL+WorPlfZnL3l5nuMrcj3mu07FrNyTKUDScD2n4Is8QmdYoPkyecMMudR+EQkGfwzZwNLWwUP
pEVvSQTvqjK2123f1GvRNcX247VbxKZ5FAeTMp5mlqbRm1jMpbW9Jgavm0K5jtDI5P9umpBHSmsY
wYkq5XtDUX7Bs8KE3qqpy6F0DQQGMDWgQ6ntg3sfbxsNxoWny+Tx87N6qQnPp8lQlwe4m/ouLScv
RVo4vCu7YDzvZ2hBKUGofjzS2x1ugNEx8P2iisX9sphUoGptTDsdRVBMNgSg6E7hQVc4/8GEiO0w
48l0Idzpx1s8MgpnaJuUVl+CJuyEzBX+nl0VhFeAG081x96bE8YiyFizNdCCmM/bq/M0JHnl1o7I
fDVt0FBL4/4SYxj38OmVm7uLCD8RaKk1LE5tpqiDJTmi/lCX9SZpZkxn+jk3n5dD9LsuTsXKQNli
cVPFvZZEgcYgSpeDxgCwfB221XDCX/CdnX00yuLr6GUo4hycMKCxIdq7ZWqsprbqNqk+OLcfr9rb
oYBvoSSAe6zLjjMX9RSsoEZZ9RAAwQFOAiy6JdZCt5KH1O1OtYneGcvWCHAUgyAqvJSQXu8DTwih
D5CffJdayrlwnPyiHUJwlISrE7Hh7ZYzUZHjbtJJURhrsYJDoCuFLBiqIK5urBpIBJCdz/VJ5t1A
ZdYgblOc5SVnLHZDnjgDdt6OQIy6DPtLvSuK72kIiuO8d0Oj9IWupO6JAPv2cuIRAtuadAJq45ua
88Djai52oN1J9w//KhV9RmFZ67RBA8s08Lf4eIMsNE/mSVpzJKI9A72Q98hihyAD6OHDV4FZ67yg
8R2j9MKd7ZUNci4emDxlsD2xs4mHNfqfbSM3MinVHzptiO8t0EcbC6YOhlaZ69iY2F7UXZsIWCvg
5MWYzlimRtl2pmKfT6YRnuCBvt1yFq8NepOU6BDKWFqw1LhThJrBdTRMWYlSIuD6kkfBFPxS0gAU
9cdr9d5oNm9s7aV5yJIdB7qmTsuxLsnzhsRp5TYTln5fmxWd5tqlwHRitHd2gob8P0VzDABpJi6u
Cj2Ik7jLuP9MA2n10YzsZJP3qQh9WMyyX/VlUX/9eILzX/nv9tLLXkAPzVUtggWexEvqrhraU6QI
YMiNh3xFZz9LxIV8gTJTXIExM5HV/njA9+bI6aWqTMKCS4FxvKKArJpGQaMaD+IRp93QeMBG5bIC
k+iLFFTwx6O98/1YTCpFFLkxX5idGl4HKCNFREsBcu+D6qHQq7RNeYckuzgkZmxcf36s+TpE+4xq
CW/847FcVKMHOQAztdwGrXm7UM4z0FRnadZMm4+HeuerAd6YX8I0OUnWFzdjHgHbd7EFwZKhLNcV
Pc973W1UNN0BSvGETDY078MTd9jbL4flEY10ogdW9py94/kVrt5NkCU5CzZGgM2UBRsLc9qDB/l3
NRuBbj87yVnTg6R9fhgjHrAIU4oOADBySdG6YRx2bo+q3KqL6+4iRR73LIG9gTR4Za0/HvXtjsEa
VqXxORt0O+qy30oL3iycjlHrYUp3U8VFVgmswVL0pE9sTpcFOz57xC9QA2AGEHTSlgtqICOc9jla
8Qm6Xf1qkmb2pfJqgEVGPuXf0kmkt6KBpoCsa9edgpS83UOUG9ivKpOdq0SLYJPG3IVxie0Q/fL2
EjFWC5EjKpdABYfkSrHS5C6wMutUjv/mHgcYoNq0lvW5VU/kOd5FEOrwXCqw/y29DAS8G6YXHu7D
J5b2vVGIoYiG2jSPaeUejzKB4pcqTFRfz/BDdQSQAC90P6dvRPCk8MVBmFdwtgVcyqVAj0BqzSJ3
1BDc38wJ2Uzl5HMh33LiMLzZlvNQ1FR4K9rI8CwvonRC5iiz0HnWswFXFbsd16Yqs42aKOPu4xPw
ztoxFH0uYhnhxZr//FVyn2nYXsX6SNupVJxVphJt8CtPoQv/B+PoFInY/tS8lmnIoAOGB43Gwwiu
NOTYIEp/2q7SyfXH47zZ6PPSUTrhexGVX3qZr+cTKmPdWCEGI16Fw8OqcYMe0GvpIT8zasphLBS9
2ba6LP+T+RH3aPXDnAbmdLyOwkisxM4BNdcW7JI6UJJHSxj6KWGHdz8X+dD86AM36M0759XnCusp
qR17gFNsGx3Y/DLuC1CmeXliWyyQb793O+gzDtMs9oF46/FAwhEFilZ8LxM+ois3NgrdEDFRd7bS
Q6Ea+zKmeJPP9N7K7XYOqOATh+C9qb76DZaYTC8dG6eztZmSoODZ4XZ2Tq9y+pycyZuJLtEZdhOP
suFw+b0xjpeZ594bGY4LH+/K9+cyhw8HNVGy/+PVhEE/KUMw51oyFPXWxQHBh+7rqSc+23u7n+ID
SjgIzyLutLi18zruRYcag28lFRZk5qjdNKY+UJUi4zOhEFbBhRblpx4Z704PDRKCItkeFefj6Ula
up5aMCz6EDnw+CmZHtKwM06kr++FReQheRhRqgeMpB8PY2PGSsWS/C4APgWtgg6wdFrKLOZgBKeQ
hG/nxGHGIBdV3RkfNYtUvz5pwJ/MfrCYk1IO+K0U6P1g6VFDW/3s1mAckkge8QCsuSePx0GmXOvM
goBlTK5I4H6a4c7CbvdEPvd27Xi5g11TiYk6msiLYZxiNEsUMVAkaCTMlamRa+DsHi4fCBR8PKN5
Mx9lOiYplf4iLYaQHN/peEYwUXvF5inpR0MWbJNCqXZlLbPrCKTsXuTZKaHDBf6II4xAHljMGbfN
kxoftOMBE6u0pK50M3lZF8l1mUJmfkx5GQMRNry6/RpZJfL6TuvBSCmdVP8GrrdzDuQMSnn78eTf
rDMiNOTpNDQpldAMWaxznetJVBb9iJh3pWxjB86mSjHja2Q4pzJKtslipVFhwm+YnjD6t/S5l0lz
UOV5AHdyFnaEtpb5SBb03rUjTbP5nhulinQE4v9Vh3+YqSCZ5/PynSakKiIXBxKuDrRzKcPeVWIU
8WMimzpfx2hfNKtmKqyrlJfWjUVn0ToDljc2AD8GjLVk7RjfTZw47POxyqCbVLVh41Jfj1V4r3A/
vXRH4gGbnH4i3TM2emv2KGKYYwFCaZXZucqn8Ua9G67ignLfDR6QZgsJvxuD4Fumpt6+wU4Jrm6Y
oIb3y/TSzs423FLuUK7UCS5xBF1cgrRdxZpTGr8CXaKA4kubJOMr6h6Kg7FcqGApvdLcOqMC59VO
k50XImQTdK1mQ5Uc0tAwsJpNcDTBYa2Juk1lSMW5AHsThOnG8+D6x7ChrXxChDSZuuTPEWr0eIZg
bopVJq6m45MBJRLpOPjFqBQk+djH2ipshjFe5+qUJQ/GCM4ZPngsA/sGtrnnHbAzz60vRTd4zraS
ttFgdgUG3W9l4Wkbe6aIMnUzR1d2KLyk2pmys70rMaXSg3aIpjJ09qqS18NUp8q9AluhOQ/6tu7v
8EA1LMzUNPWsBwaEccw4TfkzmkfyGTKxol8Y3ZDl0DhiG84WBLXp0jZFUh/0Gj/kQxgWAdIkOI86
370AlDYo+8F2fWzawj9NkipY3FMoTBU9fDMPzw3sTmPgMU4exQ+KGaF7FhKUMbkyzVo+5dKgp78y
tCBKfnLaRLAOKisPboMgde0zzSpdZ9sIfdR/ZBi5JRsDxxL7EVoTchKUQOIMgj/GoVjvCrQwoaxH
9ajegAEEV20qdWNf55CrBzw5K5X5DLn3V4206zNyiVDjgIpn4d7o1CglISwdhJCEE5jbsFCV64YH
KdAoUOl4gyIvooG3N61srUscV5+rOFB/GEbUQLW0+d1WUIVxkZ0Q4qmwK8yHC1Xa6BJRzlOnh1rp
qxagdwzlUw0GkOBaRvKy0vDc+a7XOiQgjNEsc9VYSHiuO4qMqOhEYRFuUjNX2duTcAwkkEbjSYPq
kq8gDCq579Eei7CBQgeCfVgk1w18tydVb2BzFL2cIPoLZbxDY8StD5baDc0m0h0VhqzZFKYvmtzC
8g/5Cmubl6r+HCYQ5tZuqDv9buIhbq2wIcX0NxhE+8MBG2pehvi35L6cbMSuAILAo8xDTBE2tSi0
u3KYfd3QtfcGxIewKkPmG67XmRvAKcd6Lw+fhoJnykbPdCMHumy3P50psdr7mGS4Q5NCGXjxCpss
iAJwddtAwpOXjgj1Flm9aIyovU6tByEaaXlxVRZq0GxzS1hylWZupEJE67PgMioD1/BDkN7NWVJ1
IVRpxGbuJqFM0cMU2zkfA50x7E7inP560mrmPYE/eii9Mbghdutikze2jY4GAg6EG7dSp/1AzESY
ymx/WAgbjLgFecmP2Xk3gxY2dAgPNJU9rsnBA2WtdiJ7VvVAu49gUCMZ0kEjXqFc0sPw9Nix/jAG
hf2zL/pY/YpDu9Y8ZKVUb9Raaa+1SaN4NCieOZ0Th/LrfrK69KBkpVfsraAWk08tqLot216kfpEp
7l+o2+C4KNuxw+8n6fT4oow09YcSwa/clegEQcPr+vDZGDStXEFrhP+Xoe2BK1aelAqmC6ipb7W4
ShJ0RgdPQ5tfxXAxUht7pXSm/j1RebBDzXYjpeKwj258JkPVPdekzKaLsovyfN1YhVCQaAoN1F+C
aOix65WRPSCO1RhfskCJYP9VTdYjnTSZQC3dYeh+BbTzq8smK5wWVkDU42/pVeiLBE4msWlWkulr
OlFS+1mrjfrTtYNQ3AN5EhqSGYpt7rEII+RXoWU0vofgv+5rnVDEjljS69vMbbDCWslgsrV1qMQS
7j4syfB7qo3iV9lX+oOdIlu+NTXskfFKRI5qpcbcAfVm7Ia+oh5jhNVNoKRNdpcKo/YeQlHG4Q6D
JwQYxoKnyCorDP3G0CfV9PUkMJNzLfCMasWrKKt9VR0C4KiVBVC/dgVE6LwuwK+GeV+mD3aeGvpO
IPY0XTghsLH7qC1RxBvKklsSqYM0WwvahC4bMalb30PyJlq1faKou1qyy3/MhsyI5LR9d2YqEO4O
JuxZa+O5sYrdgqxFsELqQYp9no1T8Rfi5sjWuV2fPQ6R4zxXnu3WT6MYNABQPVCCTawUaISVk1KR
JJSZbX0jbKRGjXREqnpfiVYNrsaZEY5nJWfU8GPZJsFMiG5VfCUxlEJ9oLKr+FZxO3glw+jach3j
AFfv5j5/fyM0s4xuszJozYOGJA5bOnM7M9u4PYTZO1edCpxcm8jt2CUTfk+XdTQM4qwpay/dY57u
AaybXFOiqsZ7pn7IlTZBvB0v0MzrVwKzxP5n69HVf0RvqwlvsG3KmidjdEeOUBxEFvJvofuMCUfP
Za96rYVVJk6DgEhx5jpIu1diZEkJy7vAboUAMYDiVd/5eTHG1TcyI/jIcNTzHp90O9XMO1NIVbuu
MXNXH+wOe8rbkZXudrJHsuIa4atK29JejPpdEmJW5LtGlz4Mtm7KG9kbubJm+kn1i25rG8K2kmZ3
sGK9Ug+q4k4D9PTOQbBLOsaZ1cSy+V5GEzU5XUuyemXRjT9P1Andw9xJKJ6PmpdXs/0gFtMECbXf
17LXjbXmxlp53ch6IASV2HBgv4fAC/dIpHa58jPLhILASlSFw1ZRGeHC1FEU2PKuTLVLocXIAI3t
mNmrqlcTfQsMBde3LJz08UuIG7j+rUf2+QoidOFcoHtgt0+lp/bDlRnKgmqLI0ytuY108COrrBn0
dtsqTql9cXI05XZqa3qPSquqzTcnQJYQjByiiMj9dQq2blxPVETxqChMBR8EW6oIswyRqz6WoRyU
76h4zDJQMpP3L3n7p0C4/y209giA+yFU938iCHd2rPjvrZouH+mqH1s1afNP/EbgmtYf4OPAGMx1
LcpbKo+93+7X/Ik6V9lmN5GXlyuv8X8hcPU/6N2+IOto/IBw48/+QeBqOm5NVChA5qo8d2lGfQaB
++atCTiYejr9Cfo+/N5zQeRVPUypNHa8GN1VYXjRLgH5e9HZkdhSe3sibJ6C7r0pClDcYBDUJkDH
uMB9joczxxh1zg6YXtsEOsUcG4y5Fdf+qw/wDjL27YN2HgbJVi5FujBkYcfDRKkCgzxtvZVG3N44
fRWeCaTCfINpncskFLugaXLw/jUQ/XpwsS4dTX398W/xMsrRO57fAkDTS7ea6S4rEzzn1G4sBw9N
l7r4laRq+HUSu4lL4K+CoPln0/UmMP20OZsB9KtJi/ptMvtUbvJalF9sR+g/rbghCc5oeu+SIO6f
6z5LYQDwUOksylJT0YoLGsiIuKloRJ5rCs1zHz0d/EG9wN12MC0OYd+Phl8rvFYrLEcx11N5wFRG
0j51Vgrw30aWLl/RqNoWod79JEsZfk61/GJ6ZXBll6nmoxBZbPF5Hu4cRc99GP/JOuvdDHkgB2rd
7+/3/2PJf+kzgvS/jyW38XNdP/6vi+cif34N6X/5sd8BRdHUP+gHzwUbT8OwiprXPxEFl5c/ZgAz
DUCQe5RQZjju3yHFI2h4WLbQuAbRDbrvXwHF/sOb+xc4UM1w/BkG/Zl4Mp+sf+95OmQzghUpcbBB
eHNQ+js+ebVs8yyYXGCQnvYoMxNrVNF27S/NRJ3w1dK8c8qPY8nLUDOnwTU0LFiIKotD3mhaUlXV
iE6hieQhcWClWu3nWmP/DDLrw1Mboeq3mA/SsxUGqOOh1Gykg7jmN0pSnSqVvrNoGpfETLUAxgdM
9njRxs5wpyojJfXc9k/bStU9dZ7h62ie9H9YrhnNaEpdXDuEARV7jrnJ+ircUzgaomAoDgmqrnhc
I4+DCqYomlOhb7ELfg8zcxnhJdC4XEyotQevJE0/IPpl3HVRHZDe5+2JnsD8l7zeaqzXzHVlV1Mo
BM68uLoSb+pGOZh7CxrEDkV3o18ZDUbG4Lc09SCNsjpBLn67ePBPdagJsygrgJpFmVRvvLruHGNv
w173kR1VKW3Xn2NKz3RaBgF9QVWSpjoI9+MvROVniJrM2PfxTA2w0NdUBxPhaEWN1xgQn/pS7y3i
v4cDOHA8HDY2dH8Vba9knrUlWbV87Njb6wgf0y1xpDrRgXgBrCw+2oyAs0lviEKUnI/Ho0hod8WY
73FUz38WlRr/Kjus73xTaMhci1jjsSIyV3wZ7d5GZzOoPd7WY1ffq0inTWtpWrxFwjx1fpSZJhFM
KoIKMyO0elBwTQv7vskqfBLKBm3BrhAqnkdpbClfYePpDIum+in48vL0WsA6YXSAN6c1xQEmwr8+
U62XIYxcobUsG4s+3oAprO7y4jaC+OLjiPf2Y9H+JSskFBGPaCoej0QpqZ71qPZ52Kob9Dkdv+PF
8ixJJvy+ncrxBC7gvZnN3DEa6LMsyXLDp5XUmjKs93nsNOtp6OXOdcdhn6qjuPt4Zm+PFjObia1s
eiwL7MU2HJMGMeOu2tsT4mmUtJR1msf9ibTwnUHmCM7lx43BfbD4UJ3IbZkExd4YHSpMDjXreMi0
7cczeWfN6NnAZ5vlI2xzGZV0I0Z4H6W5vi0AQI4lZccwHCj2wj37D0ZiAPCQ8L94ERzvBgu7G0Ph
pZ64NTqAWqtsiyLHJXOITmG13ls4YCgksmTVGHwt9l0lVZ3eP74zOmYLYSZ6P3ai7sR1/t7CYRWF
MxVYPlgHi+nElqjUxhH7IUe4fbDsZhe1GldI3p2itL07HVITeHPgKeC1HS/ckIXwoWS6V7xY7pAq
i9dg3pwTm+24kzzH8XkmgChAsnPcl+h8m+KMSal4/3/ZO5vltpUsz78KozbdHTFUEeAHwIjpjjAp
UrJlybqS/HU3DEiCAZAgAOKDJNgxEbOZh5h1r2rRu1nO7r7JPMn8EiRsJkWbshJzzaoYVEVF2ZIT
iZOZJ8/H//xPaHStduTncPlm0eViqnduAn2eP1LgEB0Ae+59JaQ+GBAFZnUnvetCTaxTEXg+Wc3c
/pjkxRDA2fS8E+fBeZ6n0JBDkX0IGIWphbhklY4t2qTbV5eoryg6k8VpGFnqtGL/LOlojjmYdxYN
WJw9+P4SDtvidDShZHuckoPodbMo/Sxo7++7dRgoezA4JTCWY1ESpw7gU1tMVvDtdsL4DQyu8ScK
s6jaNFFBDehVo2hMRj4ZDee+tjIH7iTp5v1J3MV9nEUAdH6DoK11Bb9hnF2PRdB4SIR4ktx0vIBO
dOmMZOOpv4pJrXRH+jSdQYU4dy06uAd0gfRa9L/02DTQSJHreafH2viLBxQleTMiwdQeELEO7+pL
qO+Gcz2hpaRHX/fGKqUMorl0G5cNPWsYA3hjCEwZ2nTxhkCnAcW5CbX8IJmO5gNYTZfe67mfmFeh
Nh597jSpEu1NccBfB8vJ6Mus1U5aZzC055/8rGXAtUkjjDnTGTt2PRgDK0qyhgN+xDMmQ2C9gljW
beRvYQ0NtZ5uQOpLAGyZdWBoXM5m591oNiH6NovB7jiukbAgtGqHmmuWo8Rn43m+OJ2sgDT1/ZZB
F1AK2D06iJvthTsYGavWp3nD1fiVZD794kIschWjzigBaaajW3Jn1PE73igaAp2czCBWXGqPpMdp
TOUnnfnnhqNFqwGFl8tLOFFbY1IwQf5YzyMA2qNpQt4xc4l190ixzi7SXAOqni/CURtW8yDtwCef
hcFp2E0JnAX1tuvDDR/kN1mrk33ukmq5H3HAaIrechpE2Va4w+PcCG/Iaoiw72I5bTfP4RHMvdNU
X+BX92Ze23xLcz1vfJ4n08lvq1YYNi9X7qIOMkfTwrPYXOLnrsBXnsXR7K6DXz46N3PuvGiWRo3h
rL0gRg8haHYGh55BA3bO2g1hDgeymTRovknNyeRD3jZXv/vOVLs0l0vnI1b/cjJo1ccTWNtnU3Iw
cUbk1umk9WavvZoZn6a5GWanBje618/yFE8mov5/OtTHcIWxIdPkPh85xhwCcM33TpvUdVoZFKGP
SerlGqkDJ1/1W1EYTS/GUCpFbI8YAmptsfS/OBE0+P3E93X4mgmqWqslbRlez6P2yHsf1ROkvWp3
yFcs0pR0WMuPx7ftBdw0/Tq+ZIrj1jTCfoZKSaCbWAQ0iXXJZPVm9P64dAwdDukZ2YfXkRPMYNkd
aVDgd1tx/Qx7iL7U2ZyWAZCuOtCsZgaFV+Fy5pPdjNN8NTTro+h3d971OEgUIZ7BG9ck9Ua+Hs5x
32tov61GBDPobd+JP3a0WRied5ZhPDrNc9/84NNfM+oFLvWzQxJAGSGM+aT7Ic8ay+i0OfNEm2Gn
QZPRdkOU8Lpww78HtwD3T9rVknFvbFAtNZi57vRhssy9W99bUZeYLzjoV5EB2/Ypec/WFz8PA1gH
kwBsN/h5+C+bo/YsPO2yFk6vMzVHLqinCarEIyX7ABTKge/CHUO03KBlhw/Fe6I3YWX0x9Oe0XHh
lmjRlulhbDbT5TDyjPmqH+d67vXjkUPnq5nb9hcflvMI1PQpnUngqe/7c7IGENM2SaDkjqt3erEG
GcVlR0/S9Q38/8Muf0HPbNlWT1hh3nr3duxZ2xGX4l9sIi5QuGAFU9/ZgOAJtjLB77aO4dahSsCb
gcSM39eJ8WnYGpuIi3mCo0P4EeoFIhTEePlXmxhu66RZlC5jt+Hh4YZ3fybksiYw2L6BKS0T0YMu
/RbB0lPVK9/AZu63SOmxlxIO7NCoU4RIeYDZqfdHMw/O3VRvZGFPX5CH6dWNEZm+GUCfa3i6onav
5c7SztBsLuLhtDMaTYejbNWY9+g105z0INmnEcxkFblLeIwnjbcBN8mk1wH0fePqU1i88iCBcryb
OSvYOsF3nc1HoecOE4osR3AsT8Lu6dycx53eyDHrNvAUo9uHEwUkCWBIkmX+avGG1PCSwriZQS4v
87V61DOSOexLU73epZ2T3vzoN9P6R+5sGK1bkTO+M2EFtTtBaLwm1y5Si/XGYLqIxudwhC/zQTdo
mf1OSuTmFPKF8W3ciIK7Bc2Y6+C1zMVnuNT0N3MSlHSvGGeiGcrImP/ueC2K2FvLfJKdjTwi8OQF
IV3Glwy7X0ZJc/4ex6HdvqBTYGuYLWIafNEP1uv0vVBP4l4MMSvEfI3EvDUwgGirEcA6eErCNL7J
J42mBTtZ9DrpdsaNN+08D63JUq+T0pv49bcBXXAyEsxd/ePSz7zgzEt8uoPkEPjCSE4jY6OXjZvz
C2cWmzNIzfTs81h3FheTWQxtcl1zzRUlrUZ0vYIQP+iF05XgoTay8dk4MmjWEMF1DcJ2cTNapeaF
szLSzzONCEl/PDc1H5Sv58ExbqbmjJty1QFhELX1y/bE0a5mXc9o9tt5N6ejeu7H7zr0emufLsg0
XTQn2uQTsePYh2wtNcI3cz7uNm1N6VE0S5tTegPlEU1qNNenI43eiiAgmC+S5TufITpQFSUtu7Ps
WqBcqIpwJuMUgH2nvYB6PfA77xag3r1TiBwhmjC7q8d5I6fnRGa2srNpSAutC8+J0uhMx6LHinRm
/WYEZ1CvNfX85g15hcAOkjx8dOvpgt42dLiEX3zuTk9T/MB39U7o0IQl1wlfJ2MIis79id88HwX+
2GX/jTqXzVWUBa/ziCwBpPJOB3K3RTv/2PXmNDszIy8P+g1tGnzMgYPQg2BWJ1NHu1HnfZK6cTx0
oLe4m6ZLMxxGABKb/QiD5LMGdYFgwJ4AKKB4Lbpq6qFHcwq6gof9RqCF79rTkeCrDghjDNruyvw9
J6XfxcIyJosBpW6d+WWuzZt+H7c81nvZRMuT3nyWzczTTjzx3SFVwcGbANTAfGiOGZi2Ad2V33ej
DnzLRLfMSd/T524XrtvVqAXVr+H5p7NJMiGJMDVGd8tmY/pFIxjUHJLKyWf0PMnqn1ICHdBCgcOA
JShJDa2XZm09HOb1RfdTSFOCVs/NA6ByDW2hsQ9nyU0Y5zR/CrrG55GezpfYgN0RnAOTuJ4NRzQE
/hI7+Hyn05UPYTJQ0fo1VJ00EBxpgtyh5bSxhoJgRuuGekgfinRFY7s+jm7dGrvNFv0G9HTBcPDK
0Pjc71yCpF66p6MRheDn0WQiUDiub7R7s1Z2jqm3muLodcJoCEFzeNctzPq8lUTJG8oGx186STx6
Ny5cgOlsRI9EjDe/cdOln7plbjwGzISwRzZ1ZZx2NEjAMQgnXnIzTyeZN0xDM8quU+GF0GWsY/xm
diY4JzRuMPO+gV7BOxL+S4rxOe7hp8waZO99XJyZmcSfplMHvydZ5JydwhvKZo0rLxb5ILNwl1aA
Fe7JnqWf58tuwnnNWH5WDSdr0lm2OWzC9zJB+RqiU0F3duPp+gSiLrex+uD788anKRgXugOMsm54
S4e8mZdy0CDifLcgfJq/g+ndz4f+gvqyUxBOU4AvY0NbDRN/NTVJafvdd7hB5M77zRDjchA4ZuD9
1qyHDj5VnkA6CFk0xSp0aRnnb8m85zTUSeLoEhIyIHAOh+z3hIxVdgoQoR2+oa1c9IFeYmThnVk7
mg+b9SbWGf22zcztN+epBiZF0F8TCAXtfTpN4P0DB7Y0oFl3FoQow9hPThMjTyevo+4k/Bx33cZv
Iz/3GheBtww0yF89DCtzZOp3+XjemZ6P0VuXeU5R/nWwMhfxWTekpYyzdAIiNVHAndeYTmJnGNMq
46azXILaDBpzGqygzhc0hiP2oy/fGWk6AnRgLGlu0M8wEN9BvRYvhq4ftBqnmTlJrusspN/vzFFp
8HGNIfb3kiw7q2slOP6n7Lb/V0n1zST2EvV9ZXoSP70OaZJ4R/+7Haq/Z/1SSSG1f6DnMf8VyQwp
tVZMqWAd/NEIPoSAafYIqSBd46H/gwxL1O0VD9FpkL/O5uft9kmbumNBprV+iHTwwi0RfU8IP/6+
p5yIT8f50RfYhcxfP/7rX4ie7di5PyuDLvReGKyC/GP9MOCWCIwijQjbYflj7N3jEkEH41dpF+id
E+KCOnQXpJaKR5KA3j2h1kujFncjgrVncUSbQLBzKEmgDsKE6ijw8DgwxYPrsrUJ9OYJdG0EuA08
l+I5tk3A0inLwGSrF+WQLPD2xwPboWygBUHZ0X21ICVVW3n2Pi11qUSiTLN4+Mitj2/CdCoYUNsA
DIqHjXFcxx/mHUUZ4NHjkUPoJK970zyBz48KWepFimetZ47o3BelT0rLr52QxiQ0AVfN+pHvv6Z+
QiawA7M2aTTxHN39R1m46uq3TiiE5gFWt73zUfvkNwCB0IN8/Rzdzm+r3nxa56TJpUbN2eZqk5ef
awFaK1JaAuFTPEd39VFBqbj+9daJqPNnmcuvlNUANiA8kdBgmsf38YJDQ+n8N7nYKegjWcnJ3lL7
7H0yzKDDyoU/Ot1Hwl3x2+taV4DnwNPBbVI88u5vtk4EKwe1gsd35z3hPP9Zq7+uC1AhbRnanf2e
j3EiGvxCl7Y5FcjmyO59Zc2Pa0OwHgUIXrt42ORbZ6CO8wcFFJmX8nI8uttPFAornf86JPdAmEAy
lcpv5xbUYH/GOAInrn89I8e1DwSto6oMxA1PMqV0bgSx1NZGIOUDpkOkdY5VBtDxKAqBGoMCvmKY
shVUF99OfTaK8OgUgKApVVr5JtEfcGGAQ4E4FY+07nXSgE0qjaDL3TxHdwsydUUZaC0I40klwrIk
f7z4gUAeAizffP2xbYCn0PqfvQVNlBvmbws1v35k51ckewFyNdCOCOe41B4JZtWVN04Mwn5QW0gL
j1GEwQ8zQvkc3c1PHErx0+tsbgipRHsX2djXMXtExh/WuGNbcNHvUEnbiaucXjc4MqAQxCObu1jD
FHHDCCI8ws2Pj2vLd9YOGKWFm0ZCP3vcxXHWhD2nfTNqt+75ls5pB8IJ39b6OTq7XyBKlPZAl2gf
7NGC1HT9yEoff1/EQhq0+z5SCbB1FUVANZVo2QREV7byRJmVUVDu4Ratn2NTAQWRpdL61zWC3LDx
dUhnSFq/1RFBUBiEtxJhx3X6RV2M4rezvQF0oeH2uryt1olODBhapGON9wqaJiURmCc0BIZujN4n
62fX3iHTwc+NMg8GTE288IhC3htDTOEOaGLvUhMi8n3FI9+CdW5JCHGxhtce1RF9uuCyUlp9XDlN
lE7uGHzoPRH/bUJx/FUix7XohZWm9OkmWSxhx3O3rR8syK2bX8P0wcEXvfbWz9HZvG1VB9/g6OvA
oMpYVkM++lh/QFexhwVJ65Gtvpiq0uoTxCCLRwWiJrs6tHik9rL1TSpHt+xPusH9rMlLckOjqJQs
3kbjY0Fub3yawlFHDS/D8S274PBVWnZToLjFf0prVl79Fg6PiT8EWf5GNse28zVRnKskAqAtEAaI
buwbp052d7EGOfIISFx54jm+A6AqAEweHkEv/HWRt/a/YFZB75W2wBEKAJdcUQSCJEK0d6KecxPU
kU0ecoC0+4OtxCzBP8d3DpRlQDYfTlogXKL+fHsDoCQoncQdLjfIsX38Jvv4cou3jsUrLB9IxPef
Aa5+OEWo4zw6k1dQSyvpP6x56mSwfESN6tayN9ewRsjOv+lFXnRE1j4rpvjtwteHpgDGc1P+eM4C
tff0o9ykD4/pqwXDgdKKGyeQkIhGrKWlL994Qg90cPCPUNOrB/RJ6QNG5/PlbwbIBocEPUHLJO/R
3fLcv4rLXhcgXpGrA8wtn3TthGCH8HuPzsJ9WqP4s9Y94EzubBmcvaXl6uRyYKGjXG5L8x+XmlON
aRQpOko1DeCbwtB7ktUgoQMLn6DA+mr/HZcEQJ4q7v0irSFakoiWFNvLz+3H0kN4vrEhj0jRF4SJ
Soq+DmShIFOEPkv6bGgWoaWAVasEqx/dwYdHX3HJ0fTQoIkGk+UjLz3KsIsm5L+bXX90qSyKphRl
IBBsADPptsIB2t72XYTDHQi32kY46zcd0+5XVntUZICApPkAwPzikddfJ7/dJcNFOrOQ8hF9uzpo
mXoMwLgdmljI645MRHwTZ6cM+Bzbt7NfFTd9nY9EfWDVwz2wfiQhaGCWCOIWPQuLffETe/8Zm+Rr
bV/f9fzHovTPs5Oi4m5d03bwF8rCuKcDbAreiqo2bNivBAnFb97lkb0ee137Jv78bw9hFqRxfmM7
XhgUztvWD/8rHvPWH6XfTZ788ubbt9+1/VcDUXBXfuneTyj/8hxCTyt+cPPin+Sbj7qyppQbvgpS
fpR6D9Y28QTgq/KP4qv+9S/SVLe3sCSzr96q9LdbS1HO6Od/vrUSxA3BvUtDvWAptkW5+efbf1WN
dHs2pC12KUqxjQRR6rctsE+w66jKj9asHyapVbvZXbMKRh74tVvLn1uPYVxOU0za4MSqTvoss1J7
avnSPhPJXNWBz8PgMYutpBypOKyH9+9hMV8h4NhyMmnGsJaWL/reyTg88rUVWFN5WOEf/1gS+3bn
n3TgyMZoygfu+HRfn2V4lJZB1C7+eBUOL+5ZbNuBbwWP5VBiQ4oIgOrAl/bSewjLcYpt3jmopg/P
99aiZr52LUif7RrTrl3CE2pjvG6/iUB9+ceXb/v3gZfaj7XbFE0gHVfajKmP3ke+seXXXk2hUZKv
s/WN8f0FYDJf/b4fKl4r9u7vbUsSDfCvJuhMokXfXeD1+L/uAEN1D4QSr0SUDhKbgXhZ+Thvf83h
+3P7twfbhotMO6BkF9Ceh2jD34ddYLkxx67cMsVZxnP47gZ67v6EuTCTTpaoR1Ad9cxaWRza2IvK
sdZX7MEb67DueR3vnCWRYFed7+sktmy/HKeYq0CQKA8bW7NylGJQXSv/+HKV+CaMH3dEINqKqs71
IltYXlqOU8xW0J+rDvvWvrcC+WKgGF193HfTHRmI8JnqZH+DDyYuhylEIGqoVEe9tbJHr/Yqtu5l
qr4CwaY8eL5DAAjBhfqUN9eumHNtMPXiJ7dvFT7JRztJaz0rmJTzFRIH5VP+8eVH5LM9tSVNSetd
9VGvwhqb7p+S2q6lRuJdffSzkGFrt9n9o5egOB+kowjQvQq1fJcF97XXiZi/pPI1OLJpOVOBjF7d
Z7XLLLFKeRSHaD16BTL695vB7eDmw+D0v9XE5rFjBLa7/w3YsYkXghcjuAbpJYiBcjLf21D7LI0/
x01isrBSmDrhTzJ7lDFV4DRtf81xWFkktUx6zIPY14r8bRPo7t+FzXVmh7EjK22TFISqzr7JkkQe
VReUJKrD3v3xv2kqmsuxI9Fd5scDb++XwcbO/nN2f7Mr2iQ/ZycwLTgv0yfxTjlAED7gZx34HSkq
+asCqF92vU0qmXaXafPJzzTj98dkBVxWcdzdjVrwFMkb6udmOsjiMJL2KFF+URWoMuhVGKfuXje+
iEMpjf0q4z62/J0DS0BZUbS3YbZ/zgVbk5o83omTIM+40zRNmmhRGtjCq+eCfGra/txCXmMsO+Hu
W+hZ126Rrid9BduYQdum3S/JviU7MEKeFURhz1g7G3HfnbKzzC94Uc/yyWvsCTdRWMJhotRW9AcD
ZwyVVAXfdWknYRSm1lReqn1Wgfq3XVqOG9v35bSFZbYvyKP+on4Z8qpd2alrx0/MTcHVQ4laC7wm
OwRIS9F2kt2X5ntMtPUm+XW31Fo9PeeW2tpwfw+3kI9nLm+8Cvz9VwGJoFiy/yuwmAodLM9VMNbL
V8aW+J+pV8i1OV42LQcq/M8nN9ELhg0TBFsExs/teGU79GwJJJEIjHIFk7d2QneCQ1B5WBjBOcDS
dA8bkYfjdqd2MLViydevwil/Hdu77rig1FKVwiBJd682TFXlYfsr+8GVZSuYb1VnO/SeZI8ETlR5
WCsO7X3xArxU9cGJ4z5IdqBZwYk+8+6x1XaieN0KVu4sI9qQ2Hn54UJXHE7AHj4WZ3ZMUEketgo5
kFGUpStaZqpuiH4cQjotqQb6ZKqPe54F6BxJCEVlv+p8Xz88UQ5gitTn+zq1fHm2WgVSeGPHOxuM
qjb1yb4hrEivbzkgWlTJqIr3rZXOd3aD6BWtPKyXutmuaaI9dRGzb47EM+/7Wz+kbebulCuQ8VsP
vZ7SlSO1d1J0gtJMWSDZ0p7eh1nslGMVYVXRLkd16MvQf0Qm5UDFuKJpu/q4gbUDPGhXcEQuhW4v
Z1dMVpAoqU72O25K0YZaeewwXliyrqjiaqbN9A5cBHZDdUlcE0fJHEvOhFYBRLkJueXkg0exovqE
xYm2dwfWKtjAt4XWjL1AQs/oVXgdt9FOHh8vuAJJzC0cuvixHEmcDl2vQsQL+1G+POgYVr5lj7/+
XF288NLVOjhQDraecgUH+v1EQCUk45LcQ/mal895kxa98ALnMZTdxqcB3Oynr6cPGFcP7Ls+gZBy
soVMfhgfeaa8L8OAC8p2YnlDV+HV3NrxbmpblLyqqk4SlXYt/ILxIuVyKRCqAu+wDhlfWg/2466n
V7RJV5//RZiEc0naVPBRsdpVH/qP/yHU/z7XzKBmVDB9mhDkkZdu0ib40Ot+XWiN3rtPosWqgbbt
rzmO9KeAEv5D1gHsS4xUcfdyNL+E/mSzvcvtKzRhh7MPcLJLdTCsIibJnYM35/Z+GIgYM/UPf056
8yvK88/d0uuYgwSLLCfwI6Dqqzi7t7ZlXYEGJyvpAYYvIqE9K77PZOh0BWbaq8DJPF+uEBD0SKp3
j5gtJQ1JOZLYfFX4+HeuDeTJBcovDV0FZqtv5djY++6EKhzF/s7uELW4qkI+DadesIO7rsKfK8cN
ajd2lN373kM517UOKf/0ckMQwP5uHUAV7hcFL4/A6DM5Py4qq1VFfQ620yuHKTZzFYiTN+zjnfWj
Rr18zcvFe2nFAD5ETUE5VjFlwZ2pKghhBifULVhpOdZ66Ap0xjUh4jQURVaS0adXgQ5cV1xceGma
FNr0yp57sgZpHLwJDwej1295mz3seOqVaD58ae/Reiymfxfegx3YXgG9ipTYXRZP1vLpsy/DZJ8y
1KtIkq0F9cEjg0EhjDDFSXTX1loBx1NeGUF/prptezHnN3FrHzwAaXuVPLBH9de8v/3hGyq4sHth
YHmxdK71KmoF+0BEHix5SwkqGlXB31qyVUSXnQoGFeVTA8xnHH65+IJmNhUMX5RnYcKk7h9/8+2p
FEyASKOCN4gPuLR4gxwZgqpBUDCqC309vrgFav88LDKF/1IOK/Q1PDiHq8t+neW/D+BS2uCFYb5x
TNHI30R1oA58+2uOw69d49RUv+sHMvhV8MzYEasiIzYEKc23tXpZEXYv9L2dhFkVkaxebK08KWQv
2kGoTlbsU0lNi84qyoOGfjjdiRW2K5Ds4AHLWS5Ar6LOdYiZ/+DWzjKPst/y64X+EfxuqrIYWv7k
u1G8g0G7w8bcWZbvzFoTxKiq077NMOTggShHKsznKgAh1+vKeemy0kQfJ9UZX9txVo6ynm0FV9T7
OCOyIU1Wr+KEfCBGv6KWWtpuQCXLD/ieU7V9PQz+1DCXwK7/A14CvkNNuLQKFRh+hKtI3JZrKTbj
wYU9fNB7YZosdo96FeOSWJUyL6Jvi+ph7GVxFjx65UBCBIIaVnXYvms9lqOIMavI9pXBI5GDEu5d
P2T1pJdU4F+c2tPwgWgEqPPD76tgB/ZR3XEoF+Qe1i6HN2E/nIaxHC+twiH9ytBQlMzsD+j9EIr/
zOxo34rs2gc7fpTutR8WLzxz5NOxB3RHDr4J0jjVHT9w8igthxFbvgrHazCDcidE7/nC6AlsSVWJ
zh3KsyaOEcvDVpEqHqSuF0ayuq7C+xfh+jNr12IVTH2qgjiz7uVDeDiTdfgQnrk718Dh5O8zBn2y
EYruVaoC6P/xv1K79vhPr+fhTjwISjh1+V7YQS7t3j2Fa9lPIzTeeve7VkFBf6sqjLcUAqWudLmA
FFCXAvPdkUIVwchLKJAcK4Hqqpyh0D9FWy9VQQBUDdNUUsIFx6r6uL61kKyOoiNBBcPuDFqBa3HJ
Rfog5xDo7lGK+nsOwOGDfGnhuu0GHDXBWa0uBjHyLsCv4EZVHjpcCf27mwqqosbjysPELz++2MFV
XBnFqPJNpFUR1F3fx/WelySW7M5WkR+8+eNvWQD9pCSOKkoGbvBMdrL+ohGS6ra4tfMH1/Z9W061
VFGMsKnLfVKjrYteg+rzBoIn42uL5sfK4wouNqv21g53YI9aBT7KLeDd3frnKliXbsGDSDuOUlB1
Ed+FspdWtF1Tlu8f/xHW7sLpH38rsn3X8R//GTx4cp6+4MNWfREULd5OqTMgvgqkYgWrXQUNv7T6
wO+dJwe8iiIQ4gQT4oy1oZVIZlHRI15VyPDYejtR6ILTWHXcAXEYAVwopSoulaIphOrAvz/xQYru
0crDetN7634hmVtFxxbVgdc69On5riJu3vPi2h3GnJTxgM+gFPrLDaRX97ktrR0ddsHRNugpZdBr
FkV92J/6dXHYfQQP/4Bx2TVVJ8RP1jSUHbwKDNke1Zi7IMUKhr0Vaa9wL2yjWcHw/VBgXf75woY6
OnD+ZR/qpQq3r0DMC84t4FkiIbbvPVXUjvXDsMT+StZdFQVkQ28sn/AKYs9D6mMEQ15JU1vULHgP
MabYzk3+Q8bXZ8YTNzlJCsDyp+NXEFfcjF9ocLHYAtz0lV2o9pY/SotSRYIO2KNUTPOUmSb76UjN
uU0t1GaHFt9w+XAK9Mgv/076CCg+1G+PCw+mX67/cqTCoxQtUlQv074bQwkIYnjzOeWI6xdUMPMr
e1HrW/6eQpgqqoOuvB0YZxUB3w9WQKRa9oOrQGZdESORR63izAoB/25DZC8zfFOoU67ly42Way99
AFG393KhV1oFL7AiIPziE56mBGi3WcUL/N2IRgWbmksqcS3f33dL0XNEfdprDOi57QMF/y+1VwlQ
0IQISqFs7sSJBYz/aNX6WeBKdgoUiOovvwsnYASknapXYUrckeOUZ9usYrYZxak7k61gZ35keb01
3neYpZkM0YFTU13MT4xMvYpAbN/3okhgxctDW05UaHTRxN4w4Mei2R28rK12FeXim8LVNY0+bP1B
GNfeZamfYy/uOyC8lDc3IFI1qbaCMe5w7u/XOT77uNlUHZ/trxG6+UclY39ONZkuEliqn0WS4Js1
IgNOfxXY8otD0rLQltunoIKL8RXV5feWN5ZDjBXcLK9i2KXlCH8FWR+IsB2f8p/E3ZZDFQQwl+AA
p3KuTq9iwm7GFbc92SrilD3gQXIQRvRH+7ZpX4a8BfVyHz7Ka1ZFlPI29oRLNJGuzCqoAEDfytdZ
FTwytD1yahfif25f3ZRCLbyIKlIyr2H+e+KRalUYO4wsL51WRVbjjRXJ21erogrzIo+dfCWMP0nA
Vdhma8aCi3AHP0NT4PJVL/ci1gHbPWNXYN9f0Axk4j4VSQXn+q0lQ84gPVCXBZwQVvjkiFQBU6f4
EPznzl4WzRRV9Ru8SI/eXE6Gap0K7joGtvKdKJZWBdLsyo7kNChNQNXlIDDkcL7tM2m1Kpjbr2EP
e7KRq6AXvKbaAqfgSe1gJYh9jHwrQm2U8hUqnz7L5R9frjXuXMvbDWroVdgWd9bYeyppsjEVzNny
gCSU4xSiqMLCEKWnwizc3R00OC7f9XI5v1/d23vEUUVd/wfPTinnKOdYyKMKVfcO0vRwXnudEk+L
an+tDYCVhmm2L4QpulyX73+5jDYvvCAMkLikCP9aK/+vt++lRqsKpoHbiMC/n+/TN/CFV2H7XHqP
j9AgDawkLWUk1mjduOz79wbh7Wcxq2+kdut6E3jIA6T29f+u+8Rsv5RuAjQpqSB0VtwqFgsUe/7/
+e//M5lYuUX1dA6ukBmcA42FV2CfUGHSoR92BYGdOw+4eh3YpYw1NGi53KyCGeHWximYlNs9+eup
Z4U5/pJX+43yB0uCNHSNtqFXAT07DSePIQK8sya4kZ7cLrQrIjpVRK8urIxMh0TkTGFZo2NUEwuu
+179AY7kepJk25tv844K1h5qP2fPyBXooLdWlBJz3jP4wUtgO+A0eH791r5/ttU8eRO2evDJhv3b
/wUAAP//</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data id="1">
      <cx:strDim type="cat">
        <cx:f>_xlchart.v5.1</cx:f>
        <cx:nf>_xlchart.v5.0</cx:nf>
      </cx:strDim>
      <cx:numDim type="colorVal">
        <cx:f>_xlchart.v5.5</cx:f>
        <cx:nf>_xlchart.v5.4</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7H1bctw41uZWFH6aiRiqCBAEwY6ujihm6mZLrrLlqvrtF0ZKlnm/3/n0v/YSZgn1PjvwTmYl8yHJ
TGVSaUluZ7cUE1JVlEoEQQDnHJw7Dv5+3f7tOrxZ5AdtFMbF367bn1+5ZZn+7aefimv3JloUh5F3
nSdF8qU8vE6in5IvX7zrm58+54vGi52fqErYT9fuIi9v2lf/+Du+5twk58n1ovSS+F11k3fvb4oq
LIt72nY2HVwnVVzK7g6+9POr2SJV/rjJy1cHN3Hpld2HLr35+dXWS68Ofpp+6s6wByFmVlaf0Zfo
h6omKKea8eogTGJnfK5Q7VA3ucrQZA4/q0HfLiJ0fMxUlhNZfP6c3xTFwfh7s+fWxDcbvCKZDSuf
JXKWsz+Wy/ppG7L/+PvkARY6ebIB/ClUHmqawv7917/S6ir0surm4PPXv6LkOgcUl39VBzNALlkB
6MexotBDUxCm4Z8R+GILO0COoJRyzSA7kfNjc92Ntsd8c4LQx3S5g+r506P66z9L10tS72Z/GCXq
ISWEc9OkW5jUxCHX0SK4UJc/ZDXmsM0eNZXdCNvoOsHLRssU/Ecfnh78bz3nJl+B4cc3EzEODU3n
VNW3IG8ealQTTBvAjv9OIP/gLHZDfew2gfj4dArtt0dPD+2LRZeU5R5JXSEU3ElTmcHZFsSZfkh0
qhp8xbUgcgY5NtD6I2ayG+brjhOor59P4f7xOVD5IvKu9slipMimmqYzk9xKhQ2Rjn0AiidE1UdW
A060CX4g4aEJ7Qb/uuME/OvnU/C//eXpyR478utfubdYweDH+Yx5yMFFwGmMkaVs8xvjUIpqg4hV
MzbHFvgfMaFvwH/dc4qAdcMdDJw8PQbOFwdQEKoYmu0KEj+OBIWSQ6KppqYZEhv4AVvf2AS6fqhT
rhsrJKjaauyBBz1yUrsRsdV5gouttik63j8DObClrO1fo1UPDcqZRld6jjoRxzBEOCMm0TW6xtvm
9vje6e3G0O6vTFC1+6UpzmbPYAtdLpKDD0n09S/lplR+y7342kv3KMmhs2pC4+p6s0w2E4eJiK2G
f2+tlE2cfff0diPtG5+ZYO0bb03RdvkMRP/l17/ir385i3DFe36c7xF2yAxdhcHOt/idIht0Ckve
hO2x/FkNOjC8R83lG3i5XcYUF7ctd+D/9uklz2USLcJ9ql7iUONQa7mx8pVsi35mHqpCY0Q3xW4c
PDyfb2Bg1XEK/9XzO9D/9emh//WfeVe6+de/9sipID1MHcoXpZDnG+JeG7QuvlbKJjrv4+ayG/ib
fSfw32yaouDo/dOj4Jcv+cpzdVl9XjGEH+dCChXQcjlEuAFAb+CBws0oDMKoOdF6Hz+T3UiY9p8g
Yto8RcanZ2CJHBUNHImxt080QDJzygQk8xYaNHIIUU00YkxM78fMYTcCbntOQH/bMAX65aen3wEf
4K7fI+FL7ZWAw2uCrLXXDfInEABE58TQRlUKRsmmovTgbHbDfuw2Afz4dAr1D/Onh/qvlbOIP+/R
5iaHugaXhw4ldRfcNQqvK+e6qUM4yJ+JtfeI+eyG/LrjBPbr51Po//4MrIVPXnS1uGr2KHYVIqBd
wuOki21GQ81Dg3HBEMPYpvTHzGE3yG97TmB+2zAF+qc/n57k/7wpyps8PrhcID74IOX/+8JXH5J9
BqjEoQEnIgx6NuwrubE2+R3YHXxdfNx1d3zrD01mNwUMvSbYHx5OMf/hGWy3D4u4X8T79DAqEOuU
GYSq5gh2aFMbYNd0oMUQTIe1t/xB1HBLzAwzupcBfAP0655T8K8b7qDgGUj5y2bReyFEzgoO+1Bx
X3SrSXLDNFJ+Unlwb9wollcUi2p/oCfkUCCARHQC9WmD7BVoX1TTiQrCX402ODceP5PdZD/tPyH+
afN0C5w8A/lzsahy5Kqs4LKPDQC3oKGbAPZuD7txqBsIgwi6O6L9iAntRsa64wQL6+dT8F/8/vTi
H+b1Yo/hDXjzdMHwM/GeQ99C2M/gpvEtD9ND89gN88tk6DcB+erxFOKXz8DGwNxK90Aa/tcPqlvb
+UT35Um9eDa2U9mW5DLNcpsKghWZDDrIj7OeF+q/k1h4F+TStb1Hwn9xbQ+5m48ieAtxD2+P7N6E
vm9qzGBjTFTdDu7AuyGlAZytY1hhou8/PJ3dXH/Vb8L1V4+nXN96/QzkrHeT54uD85sk3qOug+Q8
GLga48YI4G17S5EaKV5AUHuieF4+cjq74b/de4KF7cYpLi7Pnx4XF4s8ud6fwgmnNTGooERdhZm3
tX+kNWnS2b1qNY3V2IMR8OB0diNh7DaB/vh0CvaLX54e7Jc3HZLVw/CmWK3/xyWuwpCeajColaMy
r27HdZBOw3Smwu89Caw9bjK7Ib/ZdwL+zaYpDi5nzwEH8c1LXP/WP3AnIf/fm6Lf7De6oJBDkzPO
NaJvsRxNPVTh+tTkAYnlD/wRm3629w/OYzfhr/pNiH71eErw75+Le6GEm3OPUpfCwQCmohlSqm76
eUy4eZBAz7WV13nCdJaegAcnsxv2m30n8N9smuLg4v3TM533N8skyoP/cZwv4uub/7kixj2w/5ds
yrunuJb085DpayUlwvrxHg0xmd5NuCCGgHt/xXU2dgeFa8ikwmA6YjGb3OgxU9m9J257TnbEbcN0
P1jPgCctD1vs0wZ+yexeH2F8FPF/AD8q9okADefdmGbC0gVtb9A8vJ6ILWrGKhymTlT/YSL3iqbd
lL/uOCH89fMp3X94BmmNJ4urvabSq4fSmcxNfXWcRFpWG9CH9cvxBlJadqdsPzif3bAfu00gPz6d
wv3kGRheF4vPC2dRXC/yFePdg+RFZoVJmcmJam4BnfFDxghndON8wya3f9xkdkN+s+8E/JtNUxxc
nDy9DjRmf98cwAI4eMmE33UqYIq255AJvxTVB/vbNi9nPbfKDkyjA0dZtSgTnHoLD2Ts+maP6ilk
gcwrnZ6yxblnnchwMJJRV0rrJrsaQ+gHX/9aT+1fENe7vzJhYbtfmu6Kk3dPz8wuEjhQr/dYT+DF
hVo+SnEdLH2v2qcHVXozXtIlwsciINxjHjzhhzLhGqlBt2nXG/orqmxQWA444zawJvzvShKtIgf3
z+ZbWpTsNWE+F4jKvjqYMpuLZxCtGdniauU/rrqC5RuoTULhi9jSXBXZgHNQusB2GH5Wg25la60e
7prJboivlzAB+vr5FO4nz8BaO/euuntF3fcV8qFcFl1gjNOR1kHLG7QOc4JQHFKDSbFTDj84m92Q
H7tN4D4+nUL9/OPTi9bfXw4gbOaQ/IfjMzfLCkrXB8mXg9K92XvVpJcz5lva/z2JK/c0TSUXNvPN
XutkIEkdVa22C2FscCoFhXm4LnRk9I5SwlxJhEFMPGJC32RWw0rusqvh+R2G9QyCO29u4m6vZhq8
RyYX2rZ4QBkqphEN0c4x02XiSH1wFrshPnabwHt8OoX2m6OnFw+fFtHVPh3X8vi9ToQJ2bsNcIos
aV2YQugTSC9ncK9esBvUq34TWK8eT4H96eLpgX3i7jVAJlDJECq80FaJQNNkLRxBRrsxno0Bc9nm
Kw9OZzfgx24TuI9Pp2A/OX16sI9Vsf4d4eKXyl+7in9OJerlMqn+4HN1sNfD98ahQIkPsPGN7IgN
uYojApwjkfHOYbxHT2c3/U+6T/bBpHW6Hy4vn34/zFDPNE/2GTlD0hyhOk4qrUqubFfvJAjk6zCD
VT7h/cNMqnsTiHcj4bbnBP63DVPQz56BBLhIeilwUUR1xYp3Gf3fZwgrOGyvqSgEQo1xI5AtS1hj
hyZhSGnUJtnSj5vMbvhv9p1gYLNpioOLZ3BGEp4pVDHeJ/xRhpALRAL4WFtzAn/tECWjiMnEqrbt
auy10+2B+XwDBeM6puAfH98B/Z9Pz3nOb4qkdPfo51ckk0eaNILD20BHXRaUSZBx+hVL2gb6I2ay
G+rrjhOwr59P4X7+DDj+Ue6V+V6DXy/lh8YS50sqeSg57us/nS7dZ8lZOD9B3JSDwNee5W3VB3lx
yKTY8I1uBiEfMZ/d1L/uOKH+9fMp9R+dPAOuA8fzHj0KL47nR9H8WA1in4rOSzWI70tLlOGgvXL9
l0DXY8zdszrJO/j6F0W5Ujp+XMtHXT8BFd5QV0cfYUptcHwFZX5h67L1CY1p5afZ1/9T4h6H//vf
/xvT8/J7t+Vu3n/3CxMhcPeFqTSYnT29NDiSonh/eHmRxN8RWpn73hWqFezR+FqWSJFUT27TrTa2
BUNlfpwPgGU2qkkTE/gxE9q9G257TnbBbcOU+ufP4NjwrXtk0Ad/nDG9+H4emeozJmc8OvPv+7xA
L+mIt9dO7dRPv4dN3YyXHV0fvP83R/Bf7j3aLknzn83PuKux7Isrvqhr9/lHvmMv/hLibqR9Rqjh
GZQJYVReTTX8bCnS2JD4wQVxqxRJ+BU3XSeYj7xG5V/Qn297TjSG24Y7GsMzcJfPkgjZ2ftMEEbQ
lKJ0HYoD7zzXydghYtoonL0qQjINGskJ3V/zYbfKtlyJ7DiB//r5FPxvnkHE6JY49sWaXjbA93lR
Zi+Fs+W1nv9hybxIbw5w8+fnexntd6rIL1d/PtJUsW5eqnqNdRD+s2S/Pm69L2b/cpD8MR7bdcGT
fYaJXoq6rK6B3mmPT7WwE5kYs09ur+GCKIT/ZZR0+bOdICBrKMujIYzr2wr+w/PYrV2u+k2Uy9Xj
qW558gx0y1Wu7L6YzUvy78YN6FP6ngHKOc4hD4V647VnaUV9P+6JNZAPLA8RrE3X7XxgpInBsEVi
NpkYVO83Lvq+Xs5yWUsYscP75rZ7F9z3rcnOuO/V6W6ZHT994GhtJu5vu7wYwjdF9UiddAhmv9TY
fw419q0qr+LPewzjKRDW8nIVU904A7URx0Oan6lR+IzoRFo/Yia7GdW644QrrZ9PWZD1DGLXSBjF
jdV7VFJfrtC+z009FeGgjcCLFwfHi2KPOaxwh6oGYtSoc7fliUYxTo4qtDjeADk+yJwhYfix0/gm
4W8s4i71bzTe2QLPQAofla6XpPvcAzilTwkuTUOhzS3444ggx5EGIlY3OE8iAV//OUzlX9CSNrpO
ELDRMoX+0Yen14Eul3dN7PmOj5dzPBtmw3eExpam5R6FAY7pvFjMydaJ8qkEuM9m2ZdZ8GLG/Vtr
Zv8SO0m4x12zvBPBMHQDZ8x3OZpQoU3nOA/N6Kqq5LY0f3g+u+X4qt9EgKweT6XHL8/gIuxZUsEH
0q3W/y2Px313Qn67bX2Z0XxRLo7i0iu7d7cpQfe3LiGMQxyTrqPWtXOew24/+/zzK9T+EURTcb7L
QBoibm0Q5lJQD4kt8pNb2tsvqIKztpy+2f8GycM/v6L4UoP7NPF/EJKIiRsmxbEPQ9VVJDLGSV66
P7+C/gLtBfoLMh11XMerQ40spJz++RUOBjJNGCrhFJdUC1TDebVa6m9J2DlJvIbL+PdBXEW/JV5c
FvgwqpGnw2vLeWqotkOISnXT0HHyFrIC7deL917syLf/V+vodqOk5acublN+xOqQZ/msyB1V6602
MAwyYwmP0zO3sG0r17r8tZYRFnqzIEpz8b4IdCe0LS2vwzT/lBRIO7CtxgtyY56Hhto580x1mXG9
qQZtLeM6Sbvcc9xyWNX6z3/8mt7ElzgBdVNeLNK/Sxq6bdv+Ez1HEpOI2/rjDk2tQDmhmm0JPml8
HEnhet/7SMjy8oMPODMYrnaSRM+yz0A2OPGpGqbgqjyVCJrQ12SEcNCSVgwTF1jAoKZQeUcyojBD
8ENM1BxmAleag8JGMkJRdHwHjbjtmeHKNWp8FxlBb94kI7goDdzqqeNktqbji/Jq7k0yYkIPqOg7
zQrNuiBXNt5pCqsPzPyLnWpuVli+a+aGMyN+UJJ0pjusdRyrr31sglmh1IFz7Ee5rr///4hSwNBi
8JxNjOOWpPuoZLwK/k6PgUZ01OnQGZelpIWJC6UZsDCwGgV31+OGE0grXDsgKAzQWyLRDFmAGjW1
GBzJeEfeej8SiQKqQxEb1TBw0BX8UFLdaods7VLw2fHvTWYDprVBJLhQEVXTwPDk51DjSxWwgTeJ
xDYCrTW83LG6tjPMfOb5VM+uvNzWsnKuIKqDZxvQ2THiNnfDiKhagm0hu4KVagL0vzmi4bAgrbv0
pulyOaDRRjS7UmoV/zWbRuUnThMWyuV3DgrNAOc6TFyvgZMdZDpo0KY1S8LmKs81Lbsqs7pULnnY
VcqlWeV9FFpRyf+FQSkxUMYa901gVKBqe6U8j/wqbwwMmmA4V014cGG7jhZcxKbHggs1bAmGvn+l
dxAKB54wdRxSJ9pSWm4PGggWMNdni0r3BFBoBwnwmRQNlm1HlZOX8/vHk4vYFFZgLrg1GBXUBc4G
A6ETAnLKGlyG9TNVREZ25fPaxxADOt1Sl6ANcVJBdSyBvwJq6Ub4ME1tL1oSME7dm6YKcGMGRJ1I
zFwBh249k1lu6bnCmA2oDfNYxfi1EYV49l3LZjjrwDlujF2SFCHygthNKg6Z7+eGiOuZEyZJEJxy
MFklOtLzpu6SM8MnfeDNhKu2+OWqNc/8Y9U34sI7uX8e27tJqBASOHOB+xsEFF/N4BPwu7Fmajz+
RAD4mdEbseofg+o0bKzcc6E5WK1R1w+Q2GRMsCzKVFzdpEpdmwDv22t3FLVjtPVDy/PjWrnUIs7A
MkQc9Y3VJSZovauThqtH9y8V0nSD0sAIEVLTwSwJhC5+T5Hs+27FbbOLrEzxGuUyC70AA6pd3QHJ
dsywmRMgrS6tgdy9IpW0EAImeO/+uUxBoEHNwxwMkJ6Ko8FTfmIaqRP4QtEsLQW3y2cDDFowMOVS
qbUoc458W+HYgPePK9F5u9ug/6KCGcWQOmS79JdN0E29gBWZybmV0JpjXLX0PSzO1PuHNxVu+5uM
hqqOTFYUwUV1COGjZP82oqPOUD2j5BSKgkoB5NZocqwsLCqTZ8cu461yGfd1iWeJW7U5eUsSmoPG
/U5P1HeaGhu2g4vWBajEWdKK7/l1aaRWUDhya/IuKJr6vDQBstBS4z4D1URFH+OLsaJm+KWmvq+T
13Wdmi31LOI3aROeRSq1SXvB7TRFfz025airwVO9xWd0j+t+9WfiJUi7Ow2E2SfNKU29SFx0fue3
5tzwah8EUjU8lnTi9WZpnCSqrebuHPq3qRVWUVEbSHSpnzSmZRcoyZXPzDAvMFzq2mVQnBHFVwtl
5rim/FgYCslj3YL3xmXThX6KLRhB9n9uOoVU/rkbu8TwPnR16glx7GRV7RVvRaimOZ3z3EzwDRqW
AUYrzcLuGitQsqbjv44PaUslueeVk5L/Elkbpn/Sykjxela42Hk2Pgio+W4T4lnaOS7IQ/cNG/NO
skoCvVVrA+gbdtG4soF+m9iXAkkrQ6XJTvoGbABK4sDSR+BS1waVz0uFiTA9CV0RReVJ5Ct+GFk9
1yR50MIIjOw4KKoOUApon2n1az90nSL/YxgnLyItuaCRq5vK3GYshX2j6CELmjcKT90mOKd9w9x2
FgxMpchcyk9Mw5WyZSSdER5ceA2mrLMqxnrJIFGhUGXKZZ8U4EtxrzsAQaGHcWWc+I225AltUQf5
jKakq9xTJ0tJlcyIVzVhMMtwTY5TzxK19c3U8tJOKf4we1N0H8dPhXkjv9HxUoqVOk0SLLqy1QTL
NOKcAtIjSpxACGBw5FRlqze5bhWdE8U3ZtukgI4eYqNcdVXtsGKe2oncBuPrppZWIONWixK86Kl2
hNGSsIeYPU7juEObUueZEPMsKpW2mVe43yq4EE3jCzHLMi8K2DHrSR8Sa3xfCyLwpOMBCaFOJTjr
mkgSMeKe+d2ZA4ESXBD8IbUkKIFXsGAUrKEsnSzKy5nip27MM4tmdVC3vwfciTTjT7P3GqFcZ6Iz
2/44cXRDFEcsa2E2X3Wm3ST661q1aZD/kWAUW3zu8i4izmXT0CLqfgev05zitRbreVe9L0pT7jkt
KWpCF7lbd7V3NmhPYRAVwOJIyFGTyBftspK7skhakXZHpCvM7FqPFFo7lun6REuPujxX8OK40QfC
F4EOgTG2wHrWg4s6pdhB2QDijjMPrKUOwhDgdyKu5Pkfrme7ZW61vIhY9y5zcXckKNckkcSQU0nN
rpGYfW8bfWNUb0Z1BAn6pUSlH7UglUHjFYXpZMVxC6Uopa9JTmPHORF2o7vtWeX2XtUfBxSWuzaj
cSrAmAyNSBJvqE+gZ3VqAqyVpid3nF4bFOvjJvX68iNrQx6+jfOE0cwyNWyst1FYS/ngZRxr9ktW
uOGxrplenF7YBjTgeF7qpaorVgd7rwzOVb8x+SeOKxzDt7quddBsQg8ekwz+B4f5+kwwm/NPIagB
fXMVl73k4ICgw8uEChG+reO0Ryc1E1luH/ul6titlcHFY4Au8jQzotPKk1rzPDSComBHvpq2ZneS
UT3CNqpDKCH5rO2zBt3TAGRhvIWqnWmqxdJcw0RSxmzNtXjitPgKTmzL1SrSudOd2D6Vb4rUcasz
YRYBJsn9psIzmwQ6/6R3inxdK7AJMstTO893jyOWJ7U7d1pW25YyfCIvg9h2521RZeLCJqlhVJYT
RHpkntZuSFI+c4Wf4/ORYCU+nykuAxhbX8RNMldNxSnJPM5Z2ianap51WGmNOw0i5dRVGhDpqU26
DDMe4BnpsezdeH6euXNTT6v6N89rDKJaq8XnZq5cenbb925jYW9IKMe9BzzVTiGZfBg0Pj7o6Kaa
sVkucjs+1Xjb5le48FfUHxqn88QXX7Vd/6qoBI8sMyN9/sbP3N449dqwybq5YYRGNXO6DOR+PJBB
25QaeIcfqKCnTuQMAyt6GUvcdbwCDnoV1BPP46zCG0UkwHjnpZnXfjVvk7bHYrUiM/inAQWg7Fqu
IYgaA3hsSAqW9qsHO6NN33R96C65KZFEwaLYBdNzpZ+NHeGGqAZA6lmhVsF5hnJdQGEmKKhugGKg
RjXArcdN7P5a5yRxwlO7dDqQrcL9XsKoJ7AN5m1kF/i82ftqpZwK000jdmRyNwUi5UaQ3x0gHHS2
JDbHLtPQs+KsFCWb1UYGCXPUdn7c9LAy+q5m845DUelOokaRdByA4wfsTFP9AmxeDb3MNt6RxpUf
i2D8l6BVNdXSt8x3E8yIqFUi2j+LypYL7mw4FlzLcHz5cEQAjyO5kqQ0G70tLBoVy72XBi5zLV3J
YUjPfV4K7YilDUh9XPmANwVqB4YZWgp4GPB5cBendC5qJem5d6o3SS4INOjcdnwr7lq52wfoxj7U
z9rKQ0cX9rFTK24+z0hL8UIbQ9davWcneoldO1JskwgCdBVpGOGhJ7CmT0ZB5DQgT8BEYjdv8YIf
VnJLVmUuMe9lTQzs+gltW/fDsB7Fjm2TnoklR/Pbugac7SIn6OUbjfxG64YSI7WnSxRWnkfxUIVJ
AZwrhaOUZ37OYkCW8KAg+cIpswIvBgrSZfIZc5iU3aJubfY7j/pakOuCdrHGf3OI52FWLqFyGM4U
Hpdz4lTQ0Kys8xQ1XxS94WJNZUNUjx9jW6qssCDqA3Au7pdKl1lRaEepPtNGBpZUkqHWbbfEfAqX
hPe68RrT/ahmiqNkR2loy6bIT3sAt48IjcGhG542CTSjghT4Vq2Wtfc6ilRS81lNqsyhpyEvMogu
x+xCSB3SGyFkROO6KjTmOG4CCCsIsBjqumc7cW0e1yaoL303Gi5pp8ZxZgHLfRDCD+jZSWv52EZd
epxUngY1AfZ9gk9nzHUgkoTwCT6deCgEnM96r5cS0/MLqU7rrJbqAzIqacwsLXOJcM7qutBj950Z
6w1tLwDcDrMWieJkQIZuuE11VCixje7YGyLOT0joB5X/pjDzCOO5vSZ3ceSVjebMXN+lDptpDUzD
0ErrWuoEZUgzqp3bvbC5NsuiiPHaonZU19U8VkwF3UfpXUMjwTfBrmU/NUae88kIstAlMFxsBdaE
OosaTKk8IdyV6yl4V6nQ7AUrku69VoJeoX3adQntBA4YqUXrbefioQM9B2rWoFJlYQO95LWKUEJY
zHhcGCSfjUMHnelrzWtFSVsjsETdCbDbCh4DqH3MM3XMbpyrS8zYtI98nfWJNk86TYLPqanw/Tkk
TleFx3aAPZPOctygI5R5nmVyjSGrbMOYaR4pSTa3/UzE/hEiCbm9UKGkBZUVMbtUP0eDyky6XC6A
agV0I4UEUo0GOzOw/EQxpXnhJkEMQoOuWWIGvpzkVaYz6eWoh4mDKUn2VKatnIAn9ZQr8H/5qTTU
iUT74H8zluqY7YOtXI6oBD+VGG00RTj6mdkGVZ7MfC2RHxws/CT35WfToklBjWDN0iHQeUXl98d5
nVf5O6czE6kwLv1fheNLTmAuXWKBWsUBPadxGbL0dZGmcgncVyTqkpxLC7QZDKXRwoXKp2HLqLlZ
QLMLsX3QIdJ716NXPVcK5n5sRSfpM2hdSUupbUgDNstrNzc/lG3QVs257zV2qcDydf3SprkF8zcO
6ZEYlP2RNL2Om/gAG0h6NFPr4eO2X+dYrMKSjEbnCm2yir8ReSIiAXVwaUfXjmF08XEfCTMzoHbp
oWi6z1SNdeyolVfE7FXJHKrQA3zKwVmYwC+Lv1K4NCW1mXaOvZ7Epi9fcXvV9AKrT2tpa5upCRPg
vKxNZkezWCiJSCxWMBPk7XkVsOjVBTyq6dLT2de2i28wRXfARlHetKBi5rlRELknic6V2gQLDyXT
iqHqYuzRNTrgjQ0uw5wbsintqHQ4xIajYnbC7WrDnimO2leR1fatAgq3RSWFSNaaJCBn1C8cxk4M
5pbokMEKF96Rm4AauqOGltK6GolW12IP0qEpUr3UZ2YEfs8tTnkh3Dm8OTW+2ZS1RL+Cmyolpgdr
n9imwLAjb3ChtgbuEa1S1I0+hXadgjlqYcfxaySpUWMOBkuyZb2R+GeMO/ATHg1rHom/Xmr7476P
eC8hFZowAcu5Y5Z1Xx7DZKn9bBapYQ18djGV1iikstw6XdWnhTbTHJ7Xznz4MO8MH+uoYHzjI8XS
H24oagj0VHDWJ+674b1maQxR3ZYGxsiG1KCWnbTOkw4urhUFfgWIVmKs0etYD5RUp6F05VAZTYCF
Rnv5pkmIBG/d50VbnSQ9zXk/q8F30DbSHGc5tTEFHjR2da6U8CRUb5gC7p94Vgkj0Ixfe0YL4/bC
TRtesnmZR2GbfuzrForhiQ7tHmAe59sVrkaKmaGHfUEv7DAQ7rmZJi7PrThUSmGepZUeVe5xqCVJ
7lzqcSSU4DrumqSwz5yCGnX+m2jLqNPeMddg2P7UU+UvnuYlZjYucyThdPCvFEkoebZaUBUabZVC
/f+cxJ7Sl/M4MqQvcnRhjPubDd4ZE3IGsBoxaHaka6OZA1tYf2cvoyP3exK3XeYyKikE3MaIFOgG
Q8x46tvjZsJpxCC9B/PZHlyIIwfsoBcAqfcPSWREa9N9iZt74KGGsxzREASCmAy/bnnNVarUjS29
JoPXIVEVHWBsBmqRqipw6A1hg7YIadpfVoM3ANWHesc9FUVGPf8d0ZxU+wJ7mnNlXqVBW+ealWpB
AEnLy64AgRc2K0CBotDlX4oG0QwS6jNwb/imct+EJFBS3S7UE8TVNfE5t2vCq5kadGVWWe3gCjNT
RfpX4e8m+Jg2iMIhKpbAYsJwihHpBtBW85QXUGmXIQe996R3p/JdqW06REi6H31DWqBKO60cqGT0
EKhOVzrpsa0YoRdZWhtI4W/zRu4sqT3ir8Ft0GuNDOt4VUj4CbIEpEDrN5WWPsqkCBueBQYcFwBC
VefxFxY4HTzWjQPFvZyPuht0PoTcYNBWJLSChPdtMR+dyh1L5VBOlweg46QvJIMZ5xSXKXxDoaNJ
NSDWiNQrRtWy9TQphr1B8tdhRiB1xlBQohUtJqeD5FrnJGZwAgcnnd3IVbieKQXbyMJHjSFioexQ
M9drOgsOhqTQXptFm2bFUTvMD7iXDGRkqdDMVUxaZEzizR8k8fjNJkQsrJz7eiyny/JWvhJkVZSY
84I4YciO3KqSfL1S1YAWcyWMfRcCtI2li8z2vOVqnVwS1igBxtV2PUrnZsd0UP0SqoeBCZ8jHIr+
f8UxGAGcL9A+lU/jLl9urDFD4rchADBJtpj8+Y8L7xrlI5Iv5XaixTI0fJuFcXKTyOTmYvrSVq7G
80jOQGjjp1Vg+252z6Q8iMzMQIch5o5iZbgHBtc1UCRY6NKptI65I9cYoUBmCtRs5TrCKWgaEzMQ
c0f425T/jAH5dcxd3pmLG9IZgl24dAORP/ZdIXexHcVByA4RGhOxLBmlRRqGkGxyI8EHqTV2HgXe
66RRMif4kKsFYxe12upBTay2o03rzUVqkzyC4WTHmX/imH3Qzhy5XAUKr9kopfYWri71Y9Q1jlZC
dedpVcyNutCc6L8Sp2xN48hkXqdmlurjWb5A/Iyo7wzoTQTeh6rzGvpJb82sjj+6eWi6gdUqtG1a
q3d1l/1ugNqNeQiveHupFbEezZuo0ut52zd6fSR6E6oljLPsTelSG1uNhLV73CVqf4mgTqDNNdN1
3vKgTL0ZYUFErQRhJsh7+Ng+O5oIs5PE91X3DK4PJT0n3FNhwDKaJFZf+LoyJ22veKeIsdq+lZmk
Li+6WFFCZcZYrGf+R1a2aevC65j3/NSgFff/YAnN1OIorI2GXCpp14qTImCac4E93nwIobMWp0wp
A/O3DLtcPXLLuIX/C6np6nFTVjw+jUSqzgKvLoNjGreYC2xAvbLggu0dKyujMJpXCRx4FnO79LRN
zbi1RBj1sZUmeUZOSMeEM08NLa5PmFZwPlNacO/oWIiWV/VxmQfwWFhFhuNa1VGEPA+nfw2HdG2n
ll+mTH0d6l57Jji8tlZOSX4VBMRtYMEaRXQEtcetVESG4Od14ccPudOFc8SVSF68dijzw6UXI24v
u1Q1nN+iHG3HtqOwFg7EoI0Rfu9JDOKq4yx6C30+cawSkafmOFJMZAqxKghSyB9SqcppZNeI1EEP
qMUsomCsVqMIkZ5GRMuiGeVqFhwHvDX6IzPx62DmITJZz/sOzofXTs+Lt5kuCuVErVoWwB6so/a0
Kbku3pHI7LujMAxJPbedOstmRS2oPmuySCczEy6X3znv+DtHT/yPaWCWYuZyQX/nvdrSmR8Y6W+9
Ego4VJykPFfsPL/oXOiuluHZmmGZBet8q9JTXs17nIaSYaEg/qMUtcvOVDd1vhgu9+OTjhitsODn
Yuo5PMZBMQv9toXX1i1CfspFB9i6dmRCOCRc+fX/sXcuTXLq2rb+L7fPCRASiC6QmfV0lV1lu+wO
4VcJIYmHQID068/I9N4nbO/Hin0jbuNGnFiN1ahaKytBSHOO8Y1JFg0TK7duk0kVoX7ob9io25e9
GzdyWKSx8QGTeLirLIUSUkJ+nJtjbPb5m0I/nVQBCps6i+TRY4L+oq8EEa4rYU8XsAHQeJIKFFb2
OSmMm8spE0VcFdnW96WIUq8qzptphZXHcM9yIR30bdNmbTV0guLvavPIQhRNsi8zPvNl3U30qni3
ZGXaJULWIAn0hhN02zSqymWzpZ15JI6T6Lt3xWCcqxWXQ3o3QHH7pO2UJ1CGw7JV8S6lOKBBLb5E
O1qwWvVtOh0j6IS0HCBRnVjcN8MhX53+wAYFPlH1cy8rPK3htocY9aXjExG67DFKG0vK4vqK7RC3
gUIilWGKD6qniZhKHyhO0QxwgTsFV+wN1Ltx4V9avpriJpqDWdGdx0OCf1E8a9ths3rOnt06dPFD
M26zfss9Y8taqrzpTV0U62KGg+XaNV+2dYO2V0HFjZwqZSra9vs+YZfAgxWmULXz2EOzLrKoCOyB
t1LttGbaxumVcIKojzP8zv6qiMhEy0gts33aI2/ZoW3WRt7mwQ3qcwsuIPXluI/L9KTaNNc1JHB9
3nLpOhlxLWiP3Rv7Bdg8ftgLMhj4C4n3243Bh+ihztFgu7bKZ+zfB4ANUX4zFrC6P6D3z+iJL0lb
vJFJv5h6JQtTvpTtOPgXs6GBfcsboChlshRqc2XUcDpe7wQ12MdckoVcnbde0xwcj2Qnym7NufgO
VzDEttyCjzoo32uUlVFL9vQIRXPsDxJMUV51Y2dVnW6Q0sp4m4bxeul7/gUAAvm0biSKntaVhR3b
qaNvYQ+57REdTPKlDZHiddhGJQ9u3dfkkKqEtC+JSeL56NHnkWojmw5lG8WurVvHNkj5I2S2EyxN
R58LaET8AOY128uNbuIpIy551jE6pLLjfubV7iD9lviEvKtyuOK2VCQVKBiXvLnTzb7JUneRETVN
RoPjZCTbWkIPGSc8kMMIhYxO6u1ISWtOqQ3b+3VgrT0WO53ktYJ3XZRhW/GAOT7JBq19izKZErXm
qrI2z02dsGZKrxs9FGChWhuPa7k0Y/KpsbrnV90asegkJjw94Az0ZE9wgWNY8YtqzoBU34SSZTSE
chtNMxxdExWkbHvNcVXaQb9rtexYzai0x5huqJ03jaOjmnorxFXf0mm6ztWQPLOEJrROpijN7pOZ
Olom68jTU5rq8Gq4m7ISHX3yGetYziWfJRFoSkUrHtyawMWQuWm6m2Kbxvst0f59pPdBHTWuo3rj
Vx6zQ5PDKFnKWLbJfGhbimsdx1IXN8HYM88wDf0JLZr12AF1O1a7wBtr6BO0Nqaw3trYPvTo2+Mq
MyjqSx2v61OHFmfB9k+TV8fPJIGM9JbWGCox+0Pvxp2WnRX5o+5W3pWjKZg6TrtYn72ZRVpTTNl5
AneWfW6nxEKRZxnYAYg9u4JW3OMe5fuYNAcBO4Wcq5usPSjUgO/Qmqul1MQY7G/c7l8DaXp+JFGT
vk320aU36N75cEhQVWWHFWDDfIu6arcPhQk4yGsS1oTeTMW049XoxTTP6rDwpOFN2XWZ2d5D9bTd
SSVD8y0MERuqWM7ieUnQ3d+KPMj+zbJCNfg2gKx5pU2CW7oCddDASFTU1tplbC0dnZaxjFHIFFXH
JnYl7cLG03y2T+qxS3v0TlCZ9duGehVdKSZlfuTrgMov9Fk2PCQiNetx1tuel9ncT0e2RNNcN9KQ
Gs+wVRDP+/1smHiZl2bQI1pBs7mpGngmviQGan/dK2vtlbBDlF8vBVWfRhL88pDoMR/fEeMX+xS1
0QytPh3sa6HnMB1oT0Coy835+EZtXOrjaEifo9WzW3YQcsh85YtZdzeSd774Ivu9MOWS+mR4DF2q
yEFGkWUvYBJm/Uh43Lkn1qF6lrLcjF2Vjw6RGVEKtKeW23GArJTBovAznt0odTLBUxi3nWSqWoNI
57vGtt2riFjsS9HFeXsiPuk0zmZLQhlNw/JmtHFIwWCA64MJnOdNmfDdW2irA35l0zgSb9rUkhQV
eif1FZpBeo8Ttg0VKh9w91HI2o9BK/UW1VWz4KxOXVI2ouHxdYqVlYHU8X6s1ozQTxyECHxuNpCm
UnE2ogYvUD1Xsxv5l7Fp06Xkw0IBp4gh6lBcmWgtccBt98D67AN0LirKpknWL6ha/H6UbathFXk6
fc5Hb5/zKai4atAgv1UaZks9ZE0fyiwxYa5tN4RP2BGnpYQDFJtDl8Oia1b4MKVJcV2PqWzzF7np
2GFjorRDbbVFrISR3r2m8MnH07ia2ZRDR+2HfU/VUu1y2Nuy1UaRI1Ao+doWqBSObkpxKiFcwflV
woDP1QFv+vkKrWgbS+4aP1VW9P4JQwlVj83apd9zTXI0QGKLxyqH4CYrPQCZKONc4nwXVg+matss
XAmzCgs3BUmJk4qjROIMUfbFD6Tvq5gM2VxGtu915dqJflnkHv/omkav5SBzZw+d7lCm0mh1rtRD
tmZlgUaj/Sl+/T/o0f9/S1GAGvw3jfpvMbBzm45f/9mmE8QnAI+iMGfnhpxm+MlPNB4NPDI0eVYw
SGn4nXPS529dekSRtUGmASlijK5MQd6ief47Go8+HX7WOV2BSMb5R+l/0qdnf0ikMegdMMUEVG0a
n98sBa3g1zZ9aOMlpTQ/5h1Z4pPVoYAUZUYH8e3EUx0/okNiT5AscTR3e1iu96hgUUUAdHwXUQaC
ogcf92XyKboSN6v9xYJ4ePAMOtAi0erWZGu3j7bLQWrMS7e9oUvW8lsA09ZUtECxVybGRt9WCsmu
LKKu2Etn+r6rpgjvQi9hz+gRxIcrnjq2O1vm2CN3wDmDXw8rtN/01GxcFB9jGfV5GVCZPQ9MxfZI
Vdu8ChULUythdmBT2m0FNGstP3jfTQN2XolPyOXYPefoZfKqiBgb6gFtW1zujXNdvVowcjVUC04r
lsJ4qPg4xWsl+2T5QDcp9ptxU705zHMO52gSAyuwH+7bJu4jZfUpj/t12OvN8zEYdJekkwczpl3/
+suS+5s89mvI4Xe9hSMjQViGrw5pJwPOWpx//oveso1jID7LriWA1AcV59vHBhTj+BdI+J/L5fzi
CGAmeAlcCmUJuOzvn1LofnErSR62VaVpHQ10Mld2cHN7tYog5eO//06AofD/+5UFjvFqohSrEh8I
KalIz/mfX74VcGvVNNJ9hdZkdT2lSr/0RW6+yKKYh6sgo6G9KYaeTId8zkiPjr0tAHD5YLdDu8vx
FuhU2pdhabdPneUUpTdu2jT/gDTBk+FFwDztT6NOxCO818GVi1h4jPYDAN8tzuhlQzWBQ6ckWYO1
J/YCInw6welCsGrfb1K79zj4jG4Bkhgx3hdJGy2P6ZIMHzn1MoXJvaRbHWjODyEImlQ6gmdXOyhM
phRotPlzs6VjXmpLU3MIeUhR//LR1tTJGWG4cbHjlbbp5m9yCfIG2C5Y2yPr8KbM2ODs8lhbqmKW
dwEwC13bqxk605ULFvLNJFnETwwM5o+Ft+xmY+PW1vCjVCg7BVGmWA7TDPHY12RCQ7e6aiCgfaoO
otCDzX0kSxsIKJxRBfNVTSHQUkzQAsp5h6lZ0xRe/qmIDXvc+34ubmQm061MAy4BSmGlvi5iFf0R
Z47kFSRkFdc5S5qpYnQwU9kAm/iStMJvlVPGJ1UWWUnLuY0ac9Re9eRdCJAtK67bfMPlGNybOTUz
u8sWs85VDLPlZmaNgFWvnSpuLdGcVKGg7mObFkaVyOCMPco8/J03dExDVzE8/XdhwwEOWCZyzxaC
lCgjUVByRFWTfgyog3nZWBf5inQ8Ww6tmXMQKdS052/FFQBJaEDLzRJxXArkgPanUTQEQQi4NrKM
3RLT0qc93097QiXEi7VrZlBG04bS33qRAwVV+d2waNPXbZru0XW7qA5sXhjleOomMFpV3rexrLpt
ivuDS7oYbR10lw8KgtIPQG7qR0u5A5cVIcKJpzFk080orLm2JHLszM+MWY2tL1wBfMzveCHXrQw2
BvES2BsYl31/M0rbJUeeduomTDt6ltkH9jHlYX8PKWy8MfG2HMZ92X7sECA/SlxFUsMm7BCmAz46
1GJDEVsCKHWmGhml0CYJLMWMK88rtLx9f9h635ESnjTQw4Uw/rAkgX7LcI0/6igS7JaPRSErYhPF
K+/9Gp2CsG1UssnBpG6kwN3QBI5jHUtQPFAN++3Jx7NxxzGFRFRS5aWrpOj7uondBvyNe6mOy5bz
6yUL06vGBtOX3dBvST0tzL4PPNqTQ58S+5y0av8BHwON05Zm8zXbk0icCpZbhtLd6B+4iyqvGy+Q
LSzQtIwHjvQHrSefNW8HYHzdVQdmoC3RMkVzNXi9h1JkeJEexIuBf+XE6fvI+z25hVvNX/eUZQ9b
LMYfbRhGe4imlPV1bLWO8Gwh1FLqTfehytJUvW+Ds/f5GPZXZ7DpQcA2zcto1qkD0NxKXotkxDYV
ko08FXQe3/nR49fwEKWiJK6QvvZyzB8E7B5Ra7HZ/KiXPOqP3I/iWy/o+DFtlW/LJQ8Lev2I6KIO
PIUsxtYG6y9wI6/mFH3gEbpU8a7hMADLPgcti2W9O/y5nsZT3Tfx9L7B8aigHNHmRxZY1oEtSEEY
DIWOfUX1yu8Wkg7cfev3HqV0BGzHlA2WK35nA1F5h95weBvD/pJlO+2TvSq0iV1aChHocEoHdNnh
Fm77WTF1y1lKB9QLEMIlDFI2dKuoZgS2RIntIc9Laor8VmkfzjglADDix62vUmwDa817Ih9Czrax
ykBm3e+dFPlhLIAUKth2/Cryuv8hM7T3x0y0/r2doiZDsxT1BFCslVdgQ+e+TDPV9fUgOsLtqZ/B
OhZ+dXmNRlRCAbHeJyetxGjQ/w/ZiN4KtUDdtGoQ9dZIyO6u5fGHbV6SH7aZ+HdmGK7qgmTDQ8pI
9LKvHcEibyL52gmPiHST6cndbAoyATS0iXrQobPBI8Qdc5VBUuUVhilkEhFJNxy5odC+qIfsWeqG
7NNB02l2JZdy6ss1NGEut33aO8jIGSXl2mSNR8NUYPeXPvTPUJSjbxCE6aciLMsD2r/842Bt/K1v
mgYENmRFVD1p4B7PKXSXWs/JtlSJjVdWjyKePEjlrQenYJvuY5dHEa2yQjBZ03UF6odmq4lLyIRs
OkgKor7NDIGST/yGEs6fKdUoXh4abL8QlfWCGuucAIxvmRnYBxEv8mnBerdV45l6axXBvj/quHnY
F1BcdbG40JaR3KOkbtEkfhrFytArRaEdashzoa2pGc0N2/F0lRB/qKhxCKrHrZsdDh0QVqySql0e
kXlDPYnwvv5m0n60ZYIy6XVaXf+iVtF85yrWM+xswV/46nDzE2R8srPGLpaS5EP2XbdsRhW5jx6s
YLH05KDVnj0Hq7MvCzTYT2bBQ1f28wItKVbztBxZDBOpJCJA8oFaEKel5AVqmRWOw4vpm+wFoxIC
O8LfKvIolFohNHOrNsSIhhLCNjR5Bn3j1ST+LFzTmbzZ8ZR9HmDifGP5tpwVuKhZyzwLrag7k06q
Nlrl693Ic21xpm+tfZx50UF0DwucIKk6mCQB9gEFnQVlbm17Ve3Tqudj3jilD4Xia6jmRuU9xGOu
xqphk4bPNMqQ3LF0D/kpRwpnuS0C0LSPXqQNrfZIRuu7ve0LxA63rX9iUdqQN1s079OVBV+CFdkj
mWfRbQyhoXu1MrokazVmliVf+2YSa1fGRHjWVxgRB2WkzCbfM3dSU0dAqDpYl3TEnwFb6qOCka9v
JjYa3+BE50IBFhYb20AlrmgXSqNswBw1BhXwygud7tUwNA270yMGJWyo+UgOiRklTmMeo8xvo0dW
ghJSpZqxFl0+RJJuqwyq1ihFZlOS6NEHF9Qdd0XUiGqP59B+J5bp6Gh6cDKPykK9+47pF/g+vOml
pAftsTNeA22Pi75M2l3FrgpbX5CKFHyQxxGY3VgP045vATjJo5WBwefzEziuSb6fCwiCugYM2bkP
wU9heA/x3ZCjngFqPLvOsDQpVRpA9aIUIdDAirkDIcKgd5K3sk0zkpdJzmz2TgY0HwJg247aG1ZR
jlM06vHX1rsKqh0hx2fD/N7bxRUwvdosxv4oopAfoPzR+T5qh7a/60EMbvfAVPJlKMeIq7wr2x2N
73VD7RQ/uIlCzzII7m1vx3FtyBOZR57dGys0qUCDrh+K6KznJwqwdam8QXnDt2CqpOlo+nFrd/8K
/Hk2gF3serbNJqKvepFuLwCzXXOAK7zeTpmXvJxVs6E8SS1Owx523nOE2nov+y4O2QFIQ5egwFuI
uOuyfI6xUfoQVwO8hxNw5TStRr6RlzaQcart7GhyNbVUhwMfAhuvC9YWyL5sUxsDx5UWHlKKi4/1
1WTYo5Z8RtNKfQC3Y/bBPUyLTtvDAhtEIdODkryWJgK92aVGyAPiWuJ1wOAFKOcc0GKJuIB9FzMj
w5WfmSEH2sQo7X2il8edp/jLhttuNYLi6M4bfJFolWgTNooyGMkHk9ZQrvW7DQ7wN9IV6feAvle8
IJcoX/RoxVsEEhpVimGFigwazu4QEvcNpCWwvcdmoNiwGQHJX2KJO4+vPsDzzRKc3pBb5x8WS6It
k2iXV9yGAM/KcoZmIvYanTdndr9e29y932m6fGA4BWHOhKmHaL7KLId6NW9v+TDMXUl3IFendk41
B9Q04oJtcDceki6H9RIXQjzHNjOfAsolqFs4IaIavmWqj1OLwMoB2bzwNeQdF/CtWj0B/2+gI4BI
kPSasI5/Q25BvG0yuTc1aHQ4TplVBn0ZYro4lDoDmVSlyb4cL03u/4pm/wf0xy/9/j/wLfdf7PDt
15ESl9//qZthYCEkLrRN2CsBn0LFQef/t5kSmIKEyTFpjjg4ZuphQgSkjr/zLXiXNGYcQqSgGTIP
OeSLv88dif8rxwhvTB6hHAJGQth/IptR0DC/ChMAbnDE0xiDUhCPzxnGA/wuTPBQiKj34ot1NAq3
xqPieDMi94dNq3dwqoTsOypLsRg61gsK/pRh3QEKjuDO8I5pecJZ0Gdx5VLRO/+47ejzmzuFV8NP
EKls6qaSxsa+QrkCF1O6XvDlGdnOqGhhrKYDba6zhOyjgI7d53DBsgmpwI+wVwed0rpJkLJDeIVI
xNmqbohiHG81gYzs+DONxEDXsoUivvT3Bd3Jsh5dYNo9wTxw+tEL59gLVEpw27Ac0uExA3iARhdD
PuBhmMJ0N5S1uUf03O3ZocDehTMnF0ofpRFxDFRjjnCkrgsent1TzGO5OCcIwKz2iaW2GN8VbkNN
N2ZGf4ItAc8l38hsrxBtOnsxZ1umuzg02J3h1pis73I4DRwuDgsNHJ1mQ56YXnwedrZ8eKR9XjKH
kQVHVL98eMgvDpFaxy4/FhfnCKpjqt8OF0eJr5NDaXZxmuTZdJopJ0W1XLyoVjjEKdTFo9oxZuZl
RkN7n178q22x++uYNbP7RoVT/Zux2ePkNjkbXxFstHN0JW2+JXE6d6cUMtT2fmSxLJpyBJANA03G
PMgvJm5TepMaq/mPafRt9wIzNtgHOAfFfBtfDDk3D8VwaNd8TW+Mn+jbddMjP9Kzk2cupt6C/Xkp
u7PXFw0IlhxoAsSojPRCmoO8WIPICMImtBfLUF7sw4Do/2d29hTDxV60Z6dxwaOmMFrhbECqsxeZ
kwa2JOb4wKKExrSnNX4E61IMA3ldCYehqc7epkwHuFWYzMAAFp3dT5tvHNWrRGB56Q650vMI5OHi
lTYqhW/aXjzUXnp+RJYIzupCJhhQKpZkhpSKfOr9AuDeHkKMhxmDW6IECILsC/Wmc8mojuvZuR1d
PN63FzvXsBE9dye5FA/5xfIVF/t3GbPks76YwiFOwmt8sYoBo+GBQQQJFrKmGG5U+yXW78y4Jfwa
8w0YO60X8xklixcn6Bz2KC/2tDw71TrfcqguFwNbSBsNyA+eje09y2Fy+4vhHRc7qn82L9YC/w98
qmDF59HJjX7gV+7sm8uLhR799NNBocNcny9GO/vpupOigQXvIEM3h/hizeuLTY+bAst+u9j31MLJ
ny6mfgS+5y2cdFj9UG9AHKGs3VfwThlwgDbPelGbn5iA0dGdvsADnJ9BgukCFSS9AGCgfsIGOwQH
iE158oztVjxRBMv3EpkDQArwOzf6DIgj3k7yAjIgHAaoQTTKhDJcYAdyAR+6CJTdy3oBIuILHCF/
ghJnZgJXedse9yGjb+GMx8AeLoAFWL31Cl88ApAP9AKFEygMeiEyUGOjL+kupIa8UBtCngmOFfG1
vNwQV1BlNyYqLOU2771F0nNY5yPGOyQaGYJJ57IcMXgCMU7DyfiZmKG/jSnazUcCrGY4glAxDIXG
0mPUADqRLwGTod5CRsBOTsC2IWQTxg0IWSem13ym5GrFLj9+NG5L2gNP5MRPEpVrcqfgOS9luiWJ
ODlHiheEK4dnKmZgHx2Q5v2O5kkIhwwWZ16ZtefdERHBDQveYDRIhakNApxKkTnfvtlWUBv3nY6g
xpaQ9MgHh5DuF+SylPs4wyVZjikuzVg3O/TWJwbdPy0t2kR5tWUyYdconfb1yASLhjcg/uInlacw
GVkPKOGmpUscI7SYk69rmzIEytWWgwewSqUPEJi35BBH4zzUFtF69Mk+j8jBzSGQGiqn99U8gSH6
MfmWmgGWdQKjGSk9JXbgEaJAXr2MWzX5R/TrrkNwBUFyp6osyAYM2BJ8vpOSIIDnCMK+DlIO17lo
b6mCobBUQWVLfsc6E9mvXIhGpBUyOxaBf48hBWkVMcju38mycyi98TxAV1RD/H7m1ncDbGTIrjt8
HdNgYzlHs/IHK5ynV8OmjT/malrieuvOqnnn+xlt/3lDr7q1M+5xZTz3J4mEKEFSya4OrZ5OwE/U
qEy6FdowpM93BkDcUgG3Ceqw73uSQHRB5P1NN7fJDvRTJr70OXXiNADRdBWoXvKWApcHhqrQaovr
GP1RcmJJSxSktA7adpryFniYEFy9qGENpCs70cmVVLoYUo7qH4rRPFZFZ9rlhxSRH27Ry7E8PwzN
uOv+2ED3X77wYHoAgAJPGJK3q6S8B5jpSf8BjvCektoEnrUQInBzx2uNSQKxPowYydHsh2JZWn/f
702ObqltzXpLZzfzmxnUUnaixEjcuAAOiPoqN8CTkMZl8dxU2CA4PWAgAGnmcojRbqlaFsiiaUhE
yQ7WdHd9sp48iXYvSuV0HK6xdOGGlMRjBMa9NmmUfYZO6+f7NYlH97D1wCmQZkdS034cSTqyuyXh
hNwTh8lIt23ULeqRL2ro62LakO1G9T6E9XHM+sg/Tw2EqE/LoOIAbdKCb6hQF3l57YlATr8UQBvt
O9bAgp8hbIr0dbC0a241UID+QJnVzaemYMN0MBiL8ZxgZtA9Llwe4PDT/uuYuwb2JvTzbv28sRmt
Td82wt8Wo8rojUQ1oJ59iyj7FwVW7+vUg5u60sOq17s9w2N83WAagTz0RUa3R0w4XFkFazPPruBJ
9e0tpBFqbpqIb/1VrvqwvBisdKzCWAr7cTcde7LG9Z8gtSZASM0Z9+i5t/Q0hniUV0Ixv1bb3q+Q
6jKi45qsm3XXCd9k9Ay3c9jebZC4DHL5ZpL2CkZZikTC0ib4o5Zpe9fG2PQP/9v4LP5s/5PzGLR/
zQs8/fDf2h9an98fiTl8mC76P//Rz+6HZf9FMD7uzAuA3c3Q4vy9+aH4CQwxjnmHGET229BFvPcA
QxLOQ4xIAgSOA/7/n+4nOg8mj3GkgDZA0Z7jv/5P2p8/XGCCiECcJIhW5TnG4/xDrqr3Dgm2gjSl
0zQCD8/hjMLErBe/F39hOP/eZ/GfH5UD+S8gyxH0XL/3WT1OfkMJYDPe+LZGMGAsRwxu+Amu/Byb
+tfmOT4lx9D89Dy/kOQ5T/6YrTYNE+avTHBfwLUajChCwL6PBP+LOWb/+F1yhkAaXHP2c2jl79/F
xfgOjbaiwnUKQM/TBETELH/qCf/yuyS/T6s7XzIk0DKMLgMEACc1/ePLYOAI24Lu2wqH1/fJ3QGg
RNSLlq5zVUfg3gawtkaUsKnumGtqZ+KaCWAPkNNi4NdhQDkU3+ehffpllf+Tq3xmSX4x8/GHFRTD
1GhMMagwy7M/IiFLC4GKQ5qtOpM0FZIGT5iis5QFbzHYR1NfNzPaiH//mZcF8ueHnofdYh5jgo9k
fywgyNIbxDQIrUXf8et9iIbrJSZz5fd8PjFuxhrnynbgUGmv12KNK5tkb/o2209Z2rfXoOjPYwIE
/7n5/cu7BL3hHy4Gy6FQFIgJMjyvf9wlu+GkW84EucYB5euh8EeELklU550bstIlK05DkfjkXdD7
U7YTGF2yAFXQwZNG7HC7411jT5jIADiO5+JHJIVAliVFTVy6cRCf0c9Ht5yS8G4l697XEPgRwIgg
JzdQIUxlU0nMX1zuf1zisEWhzGBboDhs/pxft2X5gtI7biufhx0um9SnSdCt/vc3FRvZnwsJ05UI
4hcYR5yy5A/xJajUZ0ymLYq/OBzAs+11QAiwhiwyVUShyPz3n/fP7hUWJsfji39AZf3+4FIqpzHf
GZ6oVufw8FZM3DA+q8Gzj/8XFxDDvzF7D9s+Nov094+yIB7icUpAxmcI3NAYdKeDT/9Xq+98hf54
KjKK6STQ7WPcKvrHFUzcuLRdjCsYaNG/kVu8P+R8sQcFDv60IKh8jBOZHp0DWIxxb/lD0yVgI2AD
ldv92pwFie16VE9LCze+9Yt5bE0Bc2qO2NVEus/AziQM0cgdadKEA+FkvmUQhA8awexyFdOICXA8
u+ZFo/9i//vH7Q/Js/OxhAITC+TPYZ3xqoDItkhNQUhHYAdTuiqCIR91XsA5QPw7w8hXd68wIeQv
Vsk/WfvAkPDhLEYFT/8M/hILdgDVZFu1Pm2vUIWCtnXd8Bdr/59sojh2z7AXRcwbVN3vCwR8M8b6
ID+OApGk52jAfgp72tSYcZJVmIHQHhtsaH/xof/smoJQhCSLpy2Jz299+xXDQpQnXnE8tpVBk1eF
vVN3UcHVk17/m70zWY4by7LtrzyrOcJw0V1gCji8pbMnRXICIyURfXvR/1F9R/3YW67ISotQZIUs
5znIQWSERKcDtznn7L22wVQuFemXwVyKrSur9PD3S+9ffKmcy1wxsG+zHOzLJ/uDAAzpsLtOS5oG
y7AMgVZps69kO/xiPfyLBc7IxHZ/HBJcon5a4G5v0eUHBBkUtk4b0zDmvWz1BeU57qG//4V+Ip+z
a3H54hXBvEljAaPmZXP7w29kLAkXEGxwtNjEW5PivxrmjaNp2Y52ZgXsSz3EsldbxDfp7dIxey8x
NREZYOyq1C12TWsOuF0KD0lTlf2bX/fvH07SWTc9nKMXV+kfP5wXWa1rCj7cOtjJ3bSu5TlSi/6L
lWL8/FR//jE/PVVcLq6z9iikqsS74OwGESQj2CBtXdYPRpLJAUWXutKBdTwiU0/8GoYBhvBkuKNs
szewl77OQKcZblvmocOOs9WW8pUv3w2lO8V3o5dNjNuzMjSnPKWnWZahGLzvf/8sLzfqP22j3Km5
BxuXvZqlD878z18XGzNNiBZFXO+6IfKq9tsMJPeZhZvqG4TXHz3zW+47Rq7Xfi0hHE30mHAhLNyz
Ggh1r02v4ZuzWLyC016CmmDmhJqjNsVDUSkNSldtizYYvJ5Zd55ONBCENSJXi8e0sDaGBZ7JHpDY
Bcjgs1+cRj+Omz+eE/yCBjkB3uW2xp59Gaj88X1o16icpFpsvx0E7ta0nl75tYpwThPvyK2j3lDH
jAES4y6kKpruUxvFiFc5YVRqASo96xc70b/4xi/8eHTRbPLcnn46H5XRxl5OD4o7Tz0/F7b5qbXg
qphpA+uwiuUXP078GTB/Wa3WBRHmWbrrmg6n8p+/gLJHLYF7kfbiNAcYu65yB4DCMOdaMAxlt8u5
UPqrihwwdG0e1nl5UXXMv1iWxk86WD4GS4JNn/sru6/+87qk+d5dMPiubxplE056jsNmcBDY8Opf
DUm1bmax2mejUPUJkUQRTB68UWyBbtjMmBfiJhPvDXzbXdOU+RGiIp4gzfIeIVy2gBGt70AFr/5+
dfy8qVKGXrhjBkvEYcF7Py1y5FjInPAh0olZnC1+g69FLIARVHX+i6f0L3+Sjcv8x4SPoeGfH1Lf
tk03tpPma1r1WZZlu2uQcwdMt7Rf/KTLgv7TesCscSkVockbvBg/bvV/2LyXxlqE3V30D62w92+H
GTH2tsZwupkxK/5i9f3lXWe0iCef1+9yk9a9nxafWJOh9aaam4xajZ2VjAlYXmtXIz8s+l8VSn/9
zVxqMmFb1PWCweFPC8trWjqo6NmDyFmji2y57kI8Xa2vF3Z3l7vYXNFJZr84CX5U1n/6QllgLDHq
YVp/3Ht/ekmYd+l9r12kQ5XauPrwiIX6XI8XM5x3AiR1zKW1g/R7xb3uF4vqL28Nywl5hkNdSkND
Oj9VYMViD4s3rUlgJqMZmlETBRlDPm7e06+e5F++XH4UWG7bpi9s0Dr5ScaeRRhlpcEtpogrA0+B
h2lvbmRYNUrb5Pga/AmH0vbv199fSDRAISyWIF8wSS/4T37au0ajK+1oQNIJRE7tsONnm4whz7HF
nLCrc0TSlRdASmpumri3rqCY4nUD+Hfo4vzpF5/lL/vo5bMwyme8IgVE8Z/eZTcd23XmGQZzP2sb
QyoU5R4sIR8PLfaOSGKzikadaTAqKC6aOtCBXh9+T77+P6vuv55nLuoktiNLmJLX/Icd5g/rV58s
C/9H2QQat+tbOijN2TGaettRbkFziL/ldhftkm5KN0Y2ixscyWoH73AB76nZX+fS3P34Yv6j/viv
S+jL/90D9f/nv5ku/6n/yX//e/vT/I37J5J+LnAuHe8fAo/ftR8XEQfrCPKJx3Zo2e7lUPmH9oPs
S/OSTEQFdknI4sbyz/YnTVPqFk4gC548MjXp/jvdT/OnDhubP0gTDmHbxtJ1cVBZfz5vjCWPRpfx
3NQk9gwH0MZZgi7PbAVEusVwtrC/phab69qi8RITlX44Qoj+PmkXUnVOi+SrVYqJOfikFrmBllkP
gT1HOTR2t0gjTCJZVWymqvUS7nWtYYed6+YCvaG4LJ/KFY+gtp1rXJoaRt8pXovg4hE1Tt3cORTp
A1Osc47My/L5wQ2orom/cr8m0VIHmM8v6nG7mOpTbdfpzJCYqdjhMjhPbrNWyxmU9lleYuDEQBVI
LXGbQEk9+WIkcT4EymPodVTciQC1oHlj7odcEQtFM25n0WDVmQUf3mdSvZzmWI3YJw0ny4nhSdPP
VqbZ/ZDZixPyV1gqGFoDu0IsZgjFrWm1j1YlaPS2Vhc9RYlKEfwj1xM4Vm2r89GIqAcuiI0WLHG/
QElgF+US3NTTe9p2neG3YGXMcNZhfPoYVgpzk1pKfFK0dwOesQE/tb1m0FkSrbRqmNUaJYY1DLN7
U1ZjZgU43d3GnyLg+lvVSFJbcoP5d5XDSvVBRTFf0Zqhee5byOW7eWBEFRQWgPPQXkdmrJaRuUGM
9M+m2TBqK1JWtOaBLJZoCQ3I+sbOcBcKE1OzBNIUZmxvWTtMZ6Jphu8jhM7iZHdZ29+kbZ2pYDa6
gsEhwJTlwIBc9vthLAfGvuvUpRfdPbI5dHwLKQZDIpcNVgvT2VV4Tj8X2J7GbuYbfVmMqLfv0jEp
32rbxgble2NWuX6jtxK3x6zywlcZ8sRdb/RZDOVUwojJUxVljKjTjmmtNZa39gx2Arigl73ysitU
wwDpaC8n42T7UvXmW7008h0snrB382q2t9wQR9TdgFESP/Mo6P1oaGJCLtwcMESZjs6VO0Ia2ehq
RCZdQIjouOCjheGMyBEWKS0uYt8cpBnd2IPdf1UqLh4AbusPFV+Q5O8ekycb/PXDMJq1t+XCHKMe
hExb+sU8u9+yUVlfsqme1sDoZJT6EYKbD10M2jWK4QgMyRCjkTERKxiBN4rqhaGr+YJmOEEy32qu
fmZqb+57kUafU1wwnx6L+FvFLPW+h3703o8mOklQJtEH9xnzM0U9+WoMY3tUaWc9RZFTveom9um9
mY0xuPoOz9MWWJeRhR2InaNOOM8SY6qxcUVZwNLcTT/KgheTBTnBGKjTV/Tji7ZFlYO3Ku2MpNm4
+BQoLWG+zr42lVwspJ45aK0VUhHf1QBw4ERphzEATMgovvWyZifjAvsVmjQJKEwUt4gpzHEzmSbz
fXTNyUcNjOTFdNP+aWJveUhwkZQbUHDo8CN3Gb47P551L1p1HZeTccvjZbirRH8ok6b76DIbbocx
W92HlrX8Ul2aTYJ3wwTt2E2ahptLSfs7VgbG0klXs8IT2OjKz8dUvPVm3Z96A10BYn0Q2Fgt4kjy
gWPpbXNhEzczyWF4TPW+jAKwpGZ0Vc1dgpK3XUdvIwATAL5LXNwOoJD65cZFgVeu25l9ocBIBY4J
CAGGzfS2YmC2Q++b3yjdSQdfFmqBjpmo7gMloQQSYjfKwluV5d2WeXx59gbNcq5UzF/ewWm3AqI1
RHaftl6NK2+BRYE/P9GGg8mNxwM10AgTfHhrtFkwFHXOmFwxiL0UXe62Q0Wbh1EsnKdSNDWFxZgJ
p31y15apDEOe5KClaK3PrcK+vrvkaSS7Mlo68aXRDLF8XZgSvpptpzehUbC97T3Lqm+9GuwDUh5M
a1C0tWhFllUMN0mDvh8y46g1nArI1f0Kv4zp2xBk3uNYp8+82i1+yWiKjNjnAE/0MJ7y5ikl+ukt
Zo7ybBROdMurzmKJDFF+ThKFCmduCmFgHqW4MpLRvv7PJen3oe9ldPE3l6S6V9N79f7Ha9LlT/zD
W04ko2RKjE0cJ+5lqPu/U2JBxD0tF5u2jeQuhFj2n7ckDfUsAxpi16R1aY+TvvjPa5JmOL+Rkkal
yR9C1Mqo49+5JwnzEvz2h3KZUplaXArKZJMcKT7mTxelye1jvevLxrc7Xg4URJ3KP7QkB/5sFWLS
A8vJY4hukW26Nxp5D45Hzo9yh9sJ8ES6sVttEZtaxFmxifkS9DNieLhGXjzF0XZkRo4qsDSK4Qrj
TO4d9V4Vru/Oo+qfJLU5NIq1i7+kg5jV3oHlEZ09Nu93fWJ9BdWYCBaoNrrvbH0XkZw33Ebwrt8p
irhVRSp/SWWN92viSgXvNn+1xgqnnh2VH5434Yyb8d/hkMmuMY+mLxEbjC8FiiKbfvIXrbKLt1QV
KEgovm67Iq0CqpI+tPQZf5K1dOTQdFlyi5swosPNI039hVZwwFPLwaFc9F4D280jMt/2piuxxG6K
to7vhjl2T6WX2rvVWedrWdUjls6sLzj/FU4LCtpr/FdqDND3Od/0Vr16Bn1GzOg9i7sTtypG5OXL
CRBPba1VuEQZVjpraBkn9Hk5BiSjiKNuDz2NSqd2bxSH5oeodNzOsni0G2ajVTLHj17cIM7VWjfe
m87khguOiqd0BNnud6XKQjj6n53bvJboyWjic/bzaIejEg4754I+0Uw8+6BhqNoh5MqfHHPaauRK
JLWF2xIgKqZDiHibxKnotED5OEHbg2BkltpmNZV6yvtW3CSROKd1/pSadu73RDd4HD9p/LwuXXTC
eoUgto7G8huc6nSjgTnYC7OcU18Dd3V2Jm3Gl4RgiGoY5VDCZ8M3IpzmRqlxPirJ05qLi/O5brzk
MESd5iNcJ1jPufRk1AVHZLGPN5VT77wkWfEcQJYBCWMfo8JAneuOyxatGNi+1OPnqWsnRq46mNCB
5hz0oWzEQZmUAu5onqtu1TZO7i1XXutc221lnnTwW8QHLBoAr87YgX6Pz5ExNY9oosvrqO6zb6u1
Or2/qKE80B0adzMI4zCykvYZ4a1+T95UE7TM2rk7le1GrWa2q6qaXjrZYdctHetg0Sgf+NpuU9NV
B4W1KUi0tT1Wl5tqV5ZXK9IkPDSC+4k7ZDr2dbwdNLfpPedGw0MA2uy7BiwSLvdDSN+vumjM1SOV
nLjnFmPsMqSTsJOWJyP1Yp8xBPDprE6WTeFWAJttcVrx124qQ7xNppUd+tKM76PMo1aKCbAJ6sbJ
N0ig5xu3mpPQxHu70TX0UoWn79ZVL296za62uGNNskw070bF1XpdwaAMcHGq05rqHIHgleAVx5YZ
LLqaDgq20alNE7kVUr0IqOdh3eYuqr2lunBvejR7znOMqGE+xbFXxLRXs97dcmMRx1jXMHx77dIc
lth6xIHWsUEluGwx0swv/Uoy7ZouIeptHjnpOsWby/gmiDL+WN9VHe/O3Af1CrPSn0WOgfkCZgPa
iOFwIlgFwQQRBjigta7LDlHHdM+J4uLL5ABvaidhnfJZo7QCSHmsQUDpsvtmjPlHSpTLbbvgNSo1
Ow1Us1ChqapWzyjG1mUnk1Yn44Ixca4TmVrutYl8nsrvc20aPpTIk3HnCF5UbE3xfJJTFSFtZFyM
bh8WQhvbYt+TQvJOPz4Oih6PfptZzjkaRxRmWcF4mV+3FfdA3uRFtmNiqAnzyx0BWCC7D9R98iNi
FIrJ3cyFyvUB1HLNnwTy/xEyTz2c5wvOoNabvdGhTyzyG20dSMLj9dvj8QNGiYMpT5dnDJ3HFryg
w8+40tMx9CJJGgy+KSvZNtLaks9jBBhl93qRXMcGF8exLh56s58hfayETrUbvSWfrUh2Sujbcor4
55qcCeCXcvlqpQ86GDPNtV/bVXAb17eiG3f1aJxdo9tW2QqggGlTmQIKck9NpmDhFaexNE/RXO9q
qCrRilwjaQ8LN/BEVdcularssqAZvbCMzS2AtBucbWHFiMej7h8W5J6ahYW0x88Nm6GBXaKOiNNb
eg0YrHItujezmc3B2DO432Apu4L/S8m53PaA3GYmbI9scFTOmiDvh1OMvupkpKgLqnzGOTw4y51Z
omimHjNDwsruyCSpKJGrm9YEkxhnD3mZb7ui23VahpuETLq9rRfWdVHYyTfNQPWOvHESd6LjsE20
XGHciJwnUIidF+Yif5JSJuArJjZBOsCgOJylD0Y20y1NtnJre4UW9nmD7zyWdmj33qcBt3MHC1Gn
PymuACh/bRy2FIfazR8TPKIjBkqyEqaPaM560kZ1CuShMw95m0Q3zowwspUmmRNmfZxdrwrmBA4p
A3UMshl+iwV/vTO1hg+/esJ132xETUBa493UsluCoUfLnmtuDW4kbpDTyjYEMMNK7sdv0VqfBfBS
6ebDx1qZm672bkpzNfbR5HUspvrB1qMHWytVwOUFcqCDP4fhhG8XTg7r0gzYQ7f4z7ZTpl2LWV/P
hcRGkxXTHSlCR8+uTHrhbCbFHH/JRpj23KqPwwL8NFJ3emxetZPBJjkWxEqY6OI6vfwylTXA02Wc
9n1L36etFvkOcNo+AmyrdlEfKSppb6bfcHHgTv0gXhNIV43DJq5MUr1CCQPUL0fgBNgjjSuHKUpo
t2n+AoxVe8XucOYkIRcIcw0ZgRAAv0MgOwKiNg59O1Qhe+CEw0HA7XSstwhzSBjrgwjtSWd6Pcii
2pEo9yrmmCmvjB6mAvhflrH7ASaykG6PkE3qTsXQD+vyFvphfYFobDOTgylt1i+RVzLR6YqbHKMF
AlnwQqtiDzQBFnbm1Tit2bFQ3WGctFeSbLau3g4UjmqbzG1BY9+8I6jVuC4z86ocUssvDaFR+K3s
FIb2qZrJOsfrdL/q+f1AW5hbiuD9bU594Wy1od7MiZcTKcWRoa2as4nMHldkuu6y0SN5ERX/JuGa
SkdlgUba9QBsERA8Kfo3mIi4iJGxR5aZMF9diiYbFuu2LTN3vzTNyZGNFyC8/eJAcQvisabflUmE
P1HZbeGlmelmtDBkbl3UNme8RsURTZjYyHV6RKoAcqy03iNXzD5km/WQ42kEktwG2ijuE+XeEC5J
PkzUiuWqS6S6VVJ22xxxb8iNGKoOsQ+7nFbMt9jAhR4IHdKB0AlfChzIse94qzp/dAuwA2lcKpOi
cbkQVPu7mm/M91Kr1UEA68/0JTzaUAhBs9VYD4s28s80QldtL3KPNoUWW/k+UoCPAdXLJkx5pjrd
lRF2HgHwS0CIDXK2JWkdKCtVbd4BUyjecKvxA43VRYWUd2cKZ3qD0xxdx8683hJXtZr7smrXiRao
U50VuIA3fSYMCMu8OORSHziN5vGABZcXzYhsEtI090rDOQFJBOLOWWq5uYOLjIfMyeVxltlLVhI6
5BsCYb4aLXECnm690BvgwlMQOQvAv93OaalCGKq3a0JDBnjAxzwNYp+D2K1u477Xmw2ITXd8FjPt
4l3TR5JNW3Om49qRD7HTx6y+JvdtOQ1CaBAwxLzoTPLRdiNOzOZ6Fd9wEqi95l16AETagBJgpnsf
WWk57b20WEowQXP3hHGWBQNxV7yPXps8F2a0jgFkS/uqkcSwwcEYe/zKMo67b6bGENufco2Hv4Ap
LUKwQZl51Icydc51XVfVib2604iqi1Nto6WQOgCKwKrxF9diurxi62MCqS961O86x8r0rQGGwkYh
gHvxSzVDo7gvoFZPASbEWbufVQbFCHWoRYt7BrsxsNgdkkBoDoN+XYe0MV5IsBbWvnHcVAs6xPj2
hsm2epvnxlW+LMu02+T4YpKD5Ngxbkdr7dlcgTFXA8UU9RnNXicbwtURbsOCjbFcR7ltf1gESz62
BsFhB6DL4/jQjvhBrik0OaYlPfrpCk1zi/VFLnk7csx243uF9B5CXjRY6R3itrI5mgl4y8PagdHc
I74QPgEm6XzMx7wh3yHium12Jb+XCTMY+FILZJrUsU1XaRQyWZ1+X6oxPpi9yD8KAAcbLOPjXaT1
9sFdKgcFnYutfFjTLc9HCzIJ9DUawXz6Wg2g2Z215HY2xuIxjV0iBVGAWeLg2tq6yZPVQdmp9E0u
tSdiP24uMEwjF84hMpXct9BrTOLZbjg2Gsh/VLNl0r1khduEztCSx1Ly9uTesJVKtPeEivV1YNXe
dT6NgNZr9z1Syt2TL/VczUgsS012m8GqxS3JsclDpDsPRcnn7JryaR2SOiwjnIFRe/TKGJ7nMN2C
gttMTSPgeWsnkQMwzTTzURkiwD9V+kIVz5PTNNsFt2q4eq0I9Nq6W2rztQOKTJUQBUi3dQYM9c7I
++997YRzvTxPk3c9LdmXCEuPhUhlRk5sZ8886te+TW6TGsKIprXvBTnyfX6wq/5rptf70lmu0DbZ
+zFTr07GA0C4XvbrxkrI7XDoVcZNe8ja5gJ70p6NSr9vlb5NRnEzeLDN+7I6Rt70HXKzg6fTq68N
TT1g+gf4oJe3KF7v87U9i9aYA7ptxFc043mO1CmSxi0DUMTXev/pGTRG2vyYR/OC4we6JoPvE/JF
wHQGF+N2vFvr4oUW3xvV+bQ3cyy/rYnbxqFCYhk6erO7HIJVui/bz+ziz6U5V7gcZaYZgjjbsvli
/NCJsezXUzIUePrgl4N7sbZalO1Wyo24cD+wcXEnXw5InV4X/MUV4uPXJVEzHltMMmv0WrjZVwvQ
2kno1Rv9jwNsAmxFZb8plxiBZ10+z7Ghh4M17gZdvmtRUmwgNNAkddJpOzJ5BYdVg/AgFSvur2Vj
jbjvjfW9t3gdcUvzuUcAOdVgHYYZ2k0LK39wVsK/FB/ZuABQVPWKpxZXF4WrTwTnty7VtjWROb7J
hh4YIjvNhX7lSg0Hv8jAlALv90tBSqpu3k8ye6py+05lI2FIiBqwU1Hxu3zLKFGllx4Yo+/dFbQG
/3/eWHLn9sVDo6l9D0i4kdUOws+DztVdn+PrLJ+f53aKnorhkhwabaSxXpte/mTq4wag9zEZ9QNm
zF26dnsJv7/rWjjZUHeQcNJVVdVON6bT2Ef7LlqOFw9ZovInbKeB4xahsOJD5VUPhoslKZoK4lPT
Dc7e9MrTxbFvxE4HXGAq7QnnXBVAbPw+k00VQmgzd7rVH6OlCmPDuzeXSO2ThQV+Cev2JSyEloBQ
Bu9wmpfu1l0192Z02hv6KAdaNi+ZSr9FXAxXjugNlqroOjWt4QoHKrT0sn7t0LfibDKqPTqlTZew
Y2RjJTZZskwbeGreLdyWxme0BGpBV05IHQU4VZjBxWkLKncGsR315R1IBoN2QXNKO47frgeqBz3n
BtzTA0D1EKW7nznq7KbRI5lH23XyvPshTuhbaGQ0gv8PZtHS5/B25WgGki7PcW2sIyq6wIaeYeW9
tqfBo/s1LnbkUw/9yntrNQFnW7xptfa0tq61BR1W7mh73EXmcKS5RRVOh3JPMgOVoQb5YSRns6x2
rS63xlRGfl/bH6uVvCjNO8q8Cek3sVBSiY4PL7iZmUGne4c2ZrvKVc/4RR7lhQdSkgBWNYfM9cLY
LfbWrGtnrbvu6vaqnFqGRws13YX6g0Znk3teUFnRt4oxnd4g/Gpml9sE0S4R8JMubvC5xV9UbfLG
qp3iyK6pGaVt3bJf+/BVNpOdbWTPPb6UpnYGTX0fRd62QJu39PcgjQ9d6z7pxroZ1/KeaUtIQs1h
MKjWKu7ogiupkW8hfA6+viJflLXp4XlG0VeN67SlBGfqm7fvbrKG8RI/dhOleFpkzlag+/ZtDeKP
0tv9WBvfK4JRSWn+BJkVAOlLUfc4BWs6uvyAC3VxHh9TORKTyEdXALzNwrlPgPv6buaGqoLHA/6J
FFvZfhvbCvDV9AYr71xM0bYXyGeL9UvXFK/Cg3SE2IaTyKExU9UgnqZbNzZDcuFOS9We0UaHkqFg
U1vPM+o0P0e8nJX5zUhKoTWoU9Va12mmyTNelcq3LymmXU4uBCnvobPYr7jqbhCJXFeLMfsCqQA7
ftEHXS8OXCSeQd5vYffDa6hf6acdZqfcRUOKrxrn6gET3RVRCJBgHFq95E2ghxmMpziqN33JQNTl
r/GdfD5n6yB9DOwPro6sNbe8DUTfrUIt4CMtLYPctI+9XYmtMGITWGD5XggsPfao/GEeBvcgkozW
qrBerfkiDW3iaVtYtLhBoncUW02HBcjia0nwCdHe+xh4BJg0J7mbHLXnPviaK00PRNKFoMYi4iEq
cM7Kuyuz4qmKBm968SijuMqm1gITDG4izDrwg2VaRw6wf9nyMPduGWuF/lAqRMxwgtxmXgYtkGkH
Nme4IKO2q1sazcZo4CxtJ01E9ypxFxM/MmLTk5WBFNoVIH2e1hJdCM8Dq1hoTY54hN2clEFqIUsH
0mPLz1XIkaOTHZY5Im/Gt1pG07jN897+TKte3uMHne5b3c1RX5FRxDrn9iRRXEAK82OSI+lwNtqq
QifumldyN0UeNMSL1FRSLmGoZTnl16nTMFvwRuOJm7Nn4SN1VRKg6l5eZtksFI5xpBVbSeQaVT3x
Dwmf0U2fjPnC+1GRMhvo35N0gniu1mifty2P0ZuzijeiwWra7khikuqQEV4mfB67OYdDrgYa+hAR
dvNSl29GZvV3E0CdGzHncRJUgjvv79K8/yiT/out/m+nbkOXp9X7/9u+q/qPk7cff+wfo7ffLKyC
kLzxleH28HSGaP+g09i/oTRCMY2XQF48AxdV3v8qlGxg0BfeMtzGi5vC4V/9A0/j/WYJZJA6ciK8
leiJ5b81eZPWn/V2SFQtiTuE/3lYxXFt/DR5K/KkFEOL5GSqqeh71HfXZumZ33tNJj6QNrgQa0Uf
DMsxp2duvFZxtm1ptmpMzQKjnGnPtIuA3NaHnsyizaQlA1Y9dnbRQFRco4SOfJGHnbFYW2fx0j11
ODIfeuCkQnT6pldZzQn21HX9cZkYPhRGkoZ4idr9oDznBNPpgfHCDt0JrR/Y8TdQ1dEse85WR2rS
LVF8ZsbNPUA00407WpBpPU2DJZUWFT2f/r6rJTlES3QHMvRLVI0btm3mVnJbJtG0dUQUf/HSqAqE
rK4WkVA65ytm/9UxXoiPYZq+IgQ0SFHbrAqwW+Qgyo909VSOmX0z9YZ5KExAl9IpP8tCemHUTupW
J17709bSNwQ8HGGkbLM35tnBSE11AV9FN5k3WKfKnfI7GEUCRcSlF+mp8SmVZU0vDPXGEV4tzjWB
M/DeilHK00y/a9JpszTOmzcWlP1ZIXvUOHPJCEA0+t2Ce5tLi7KiK5dxoOCnWuu57Vfz7DHWq8Mp
5uiNy8j9JICYsWhiDjn9VIk518Pu+Vq7ipm+ORvqNkbN9IVd3XTJQ1iX27otymuTVcFZVyISoTsP
ioROTnur1rk6p5389PqCrlnEVziGRj8th8X2JLtRBULNV72XELgcS2CwAZIibu5qTLPArCYnMIeM
EKQpLr0X9i13/kC8E200BeYNkrGygh7Winhs9Vi/Hjt5VzmaFZYrNA14eQWdBy2jHdTHM8PQqM2v
ai7U4YXgwzFPct6RYYpzMxIEjVokbcK4T9ebqCNv3IBe4SNnmK8LJNbMKMvluMbymUmGgQbesKpd
TcOBflvqu2u0bBHnvoFy3tQMzoN+XtMvKTqIzVrT8yRfzG90e9eutknYp7xY1+jXI7Y7EowXxvwn
ZnzX6KA4seJfg0i5snL9iiQnf0yZ3fXLi2wzeowll7/0VA2Gu5EuCREJ0aNlDlE8nn2z0riqw6jM
mJe4MoCuYNN7s9uzlPmNOcpdwWjWzSNy3dUj5MEAq0Sxm3VSdvNxvp7jNOidQ2/ej/VDa3dEFyxk
MH0F7QeEaeH71F90O1P3Qz7cEOjjQ5LZsR0N2457jh4ZJyjUtHUiCkiy42vqxcslrMlIf6pKWqWr
u0/TLNoXFyxs1/JUNe/kpk114FFtx2I+MZoLEJobuzEn6GqYITrTpD1kaaKOo2Wvt3bCz02onnzC
amTYyqJ5YNlciQzqFPWA/gYv4SnRgbSu9m5x06BFkox8x/fW6rD02Q1kp6AhrWfp1hP0lk2Sflrs
KnIW+IbMFCkbVjxflD2Bre3OqqUVyKgLyZt/kgWD9lxR+Wueeouw0l8lGWyEOU8/wb6TvkK1tWbS
DQa9fWna6ZsWEUPdshoPhjWc5plwtLm4rlr1XqTpDrAdcGVTfCwMVOJzgXR+MxHOvIMeGsGZwsvE
LKGGH6OvNVPDdif1H1Rwo7nuL1M/2kLxQVU0lbZZE1G3jnlyUmXC5L8sCIR5ir3R9PG9EzuTB32S
bzQdGJMqHkBVfge881ERZc49zc3vStptK4UPQuo1rByL8kkO2r1FAfgNHcS9runRfVdGGIRjQ7vO
krE2w0uSEgntujee7WjJuYlp3X5qaqRPGH0OcdyIZ/QigDxKVb9odTUGyCgjmI+rd19lFItcodf3
vFPe2TLTLRBsxqW9sYZdowTJHiCAcR0gs9YfiASsAviUL4XmUgZDIDlM3kgixahfIRFL/z97Z7Lj
OHZu63c5cxrsNhvg4g4kUb0UoegjJkRGk+zbzc3u6c/HLMPXNnAPcOb2yK6sckVI5G7Wv9a3FjAu
saKIgjEclPU5NCcPqrcfpLXH/LJ4MvLhHrl4E3fLwIicy7kJy/Qu5HAGa+gZ9S4kxt69NkUF/v9X
UllrEUePboIz0q30Hy9x9pETHkvg8X2S7YwOanRlLWPdvqkDLWu+DIOJXqa+cAdIXHTUkmQVRFnD
+GrwDeA4VWw+BoLLaGjY0MCjOVngtxMQ4xGDLiYB4hluOmLqcqkHiwne+xMmy9xyCpZCE0U0LC1k
y/oLlhi9Q115HHU//QbsBai9Kr/9tuKC0+pbaGrrQthrYM/ULOhxgMJznYrkrmlQQ9J2Qqsq8akw
Pgqh/9Rciksbrfllnt/lIvlz0Yr5tNtyaQy3CE5Wr34/nGn7ooHGToNOjXuhvVOcsLNgt60cc35l
srVLtXcYCHvVUMFij0+RRpNa2TYgquk3mXEawhlD5Slvbd5v7Wo8zJHD62A6a9vtEb7rOytSp6Tu
mRik5ScTwBxirbyYs35QzGiGEuBWmV/8BmNkE7+FtnbEwXhkCHGrAKxHXUqnmr9eKDE0O+sfVNpc
nQIO1DSvC/cyu4DIJ+1ooiFCW8Vz02pX1y9/ZqRd6cZbpp1cp2tScv1k/3ZCEVip2IXmL8r/NugK
BpUrTNVH8Whb4m2Svws330PJvDigcP2W7AFA4muVG/uaefvK9JL7VNnQtON737TtJQfurcSk85oD
S8bzSvdhfImt02CFaVDkX42eHKJaBKaskaJqZrnGzEc+cND/wMMHHRaIbjwKK5hM4+KHKFKFph08
XR5yQEZoc5RNAk5KcaPIV3w2lBG8TkO840K1HUcgsyZdtilQraNujphBo/6hb/x9P4+3Pu5L+PcQ
40P/m5d2AzNzF+aM1iCATgcMfvo6GbRv9NZD7PtbPjC83dV6yuNDVQBqnr1d2U4BhV4b3XkSWvur
jfWdlWK4YdmI9KThBWyvgNbpF+seTIo8XAvijMZsu6ecrPDX5Eg3RmMla/A/EPSzC35PZr95wbXy
x8udK3GfN/yLW9VMextxR9SwdGJ6+/KSdsJ8BzfuELk9QjeejrUdtz7lJBZfLxMQP1Mb4LosVfaZ
jNZ5Wqi4uoEtylXPFYTETTG8z4XaFE5e7a2+cE+j1FJ+UX86dsU3X+WB7rRduLTSqeLCqwX7l66P
zD46kvGQ32fXtkHzoBPk5vRFy6R8SANLiQtmcPrhEzeQsfkQMYvjm5APDQeNvuvvtXjxhBnoNMOB
HhR95etyYxK+gXq0ceiqGyz5CHZJbKqOkFGy4CcgF6qNzTV9jyr7Rplf+dSXdhngVvFP9AphkOl1
NKxRE0+TlbwZ1ZOP56urrceKYhHRm1uldbfYa07Eb84uLPhBmpw4EQ3sVh67CUkham52az4Qw9mP
ZvIx6N59p4qt5p/NAW/VrOPJAefCZ5/bEjXKe4Ij028JZ30vC/q2sAv2g6rf5cKHHNE9N6V5WGBK
y9l0m9WuD6rae/bjkKCCjdOgYALZbd3pFa8tlmQ735YJDGbwUXlVrmiY2/cqjvGqJEYwCcGjXiNv
kdelFO4raj/LeEp2HNVjHiV0isJUL6VVvBuT92HmY3gUaKhMBFgCmLxFZvpq4VtIfOdguBwWy4w9
g3WhXxJOdOiwcyRInpYb/upEj/KQX62qQCpBSwfBYTHGC/GdycxZjcWlsMKrHV3D5KOsOJDYd3km
KffUDkI277I32ZntdWMSIqr1DyvKtxn2+y4kdYESTtI3EChw9VxqaNgt6UCM3CFkL9aYX42DWkMV
jZfwhQjtyR3mQ5nU69pJdtw/96OlNoi2PDykooqayHephTtit2voaQH5ByfADx/uumUEaocPbvOR
Ft4E7al0t7P9QBmCxdxe85DmvG3o0vIVTes+EcYhBR+9dl2C+w5wMOCMdIDgWclemp6u7cmFludf
xdRA180/fSrlbeOXdO37yXY/jegr1xckCuVzqyY9KuPVqsxfAtKwKq0n9FtMRjN90yaQXAAlJQdL
2QAnbqwPrHnhuxc1bKRQ7hoQU+a0m6ndWCVLES6BjceWRMFLXIXp8tei6QL8X2w7pv5B63TwWghs
rApZZivT5nxlRWJmmXBOlo2ZVFhvA+sz9QB4L+Go8Ug6fSCj5N6crM9idBOimc2jMbrbCgfJ0R/k
q9nEDwNRktdUz77TZS8NARpAfjeNYQfv+ybAQQaAyq+h0r9lox3bpIDeXdIsyCgN7sp3Yw9rlJiV
P3oXYm/X3LYDCSwUN2DlrnS92rHzB32knSO20vvU57qH4yC7YP1Or7Xf+guvmVRnlbd+EvS0gWHT
SdOivXLT1WAa+tZBDZl4hOMpt75Xxm+d42YfIcx6ClXJ+yS2Kc9OzrG+Q7X60KKuWQ99rwX0RnmX
ftb8ve+Jil41s0YXlHAhtl0+a2f4UjDxLU1hONPcpKg2VKXZv/s6rglzpOVwzVJL3UWixVYGutLj
haoah0oLqahNi4wWE6WhyBUFBIZq41xxzh3QrTKMEv4+hb/hbUKEbPFS6AVWfE9QXrajrFi7hE6U
7HjSiCSX0KDHJOXcMXMEv6/pFCoY7cAuj1WYXH1qZLh8a92ha1Wy6mVPmiejq/jome0MRAkuQEM3
TZYsRaO2QamNMPqV1pNKD8i48N9tDhavinU04XszuYoiFjr7mcQ6/B+IVeM6n2WKkZ38BZBqWJ/T
Js5tZ0uxQn0YDBZvDqndHl9GbV/dps7N1Zg6yWGWpAtWEtl7P7Vue/JV7j9VBTsB9FeIcZlbgSLX
m4gnmkR4WgLDrtxr2EltnTg+Y+WcP9xTRwUMpY3Li4ow4GGuyeobElJOaeogtSG98wxsAds2k/P8
JOwkyTbTKDRukBjEVpNvJIcCm0m4sbVwemnKKra2js27REZpOXZGQKxTvZanaNbZwGj6Q5bFXOZq
xpfHtqwfOrcCdg2bQDCDocUk05c8gNEY9UXrLbyem8TjgzqEzKLyczqMOmDA1mCqqKez0XO/dke3
veYTlLhDPrvO+JgqkRs/XOBi9wdiK8sPsy77GKPdjm+Ayodz19nzHn9toTiDjWRbWi/ZmzN650ND
Ei3EG6mMU0iij5Upob52V3ZpHu5ExwABg1COUIHPaVnP6K68pA6VzSunI0S26Uf6KLHgOYj3QMHR
xLEk8l04cyovjiSzszS4zBAqs0x8VsKyo3UJLJzJz4i1e6vPU3hohRWHa6sZe4EpOeSsN3UCCnzF
ZPOOOYyoN45vaA+OzK2fsvbVp0nJyW0yRvlTdZxQcj9bIBV1vMPKJY+13lfvtUErNW5fgTVmwDkB
jAaPYsJmMpmMJ+qy25Xm3DzESVofoVZGNwr8wnjjYWpIVs4Y4QVKRvMAcmLxlsXJG8MWeerHfLop
CX/B1slirGKWARxBc8j9IYuMn84J/QPjMP+xJqf00CCsX8xOiZtuG7AaMgpxjq2s6Qh0CuG/dkMq
bk2JSZBrd5oNEFFkC/m9oc9xVUzpdMQaVi/f/gAMs06Ef8/9SdDbkKYHPDKEumK3shHqCW5vR1f3
XgEndb/11uNZH0JKYAA3lY8lFMy7EnbutqHe41TYEfcF45zoMaoXRHcMWkZdHByAIDnPh24RcMsj
85FkmP9G5gVjp1FFj2HXch7BKe4jZfWobYLD+LVIIK5KRTniqkgwD2+mcIx+0Y4Y4yvkbpxKaXxl
bo63suuN4iXNJoHMSAf1Kq3j6jozIPwxovKO5wiLflenv7XUM3hQB+J9O7OTbDF8zs4Wr8pVp2ek
C0rWlwXSWasHxjFwDiwZ2e8WlPl2lYM7ofeGAoNXKlc5zUSuZH5p0ROsCoPr22ybXc3jhUV21Yhx
RvOjsewZzRXfszno/d7wW0iZdA7NsX1H3wzLFZTvXa1beIospfKtGqXcI8NZ9BdF4r41PCzjs1UR
gfiI24ehjdJ1CHrqjPI5ue746PZWgmfWKY4WY/YFk1tRexlVHJ/pl/yBo8sRZzSYTZtA6+5hkdqP
g1VyQbCpizGZJD1B+uLiiwQtt5ES4yVXkc21tX6Y8QRfDdGEvFyWdxIE2fZ83t3NYoXh2NFSCjU+
WRkKgYnEsMenaK7srtLoKhZ4PZmJcr2p9fGUWViaG6/tt7mVQo3D2YJ7s9Tp/QhRVLurGuKLnrOd
inTHa0WIsM3emkk8tjon4Wqnjf5pLIjq2flO5pRac7RxZX4o/Gmv8COtzJBjx4xvOpzVefDgqVRJ
aqxru8KjlzHJJuBBurdq+4tdUTZmt5Pg8pNZ307Raa9pZMUFM7/BeckwSA6WEfTmfUhF2psj09Pk
Ne3nOBfxpZhG6/fAwYGKA1vvT01tZm95NU0/IKiZXdrMr8MJePPI0K2F6j3wFk0uXiPSt/6BqhRJ
DrPOynHH81nEh97xzbfcLdNvqxPxXZbN1pc9O0R7G1dLwG7b+bPuWMa7U/n11ZK6hXE9ldqvqG1c
BUxxPMRxpp7wuJUpWUG/v4OHOt8GtwuR3fXO+UxbOzuaCcfYxQincHPu9dF2vmsjd2lqqjm9MyXu
f7WdjTwxdM2dVebF3muEju9Bc7lzuTPzekbh1HaPOFAjFZ6myaakpotNItJj/Da1hYE7tCB4CSSW
9qK7iC1wE9aJs5QEwbeLEv+gh9ZWspg2+syEPOe0lvrLKzkm3Taem0s/4LlNywbabR+dkLXStWdF
TkDQyFj3ERrvrHznZZjHYCytfW1q8XfnCoolKnnqxoQYnlLdnumlvaHN3t6Mmnt2fRT7SPiPhQYv
jLhWv5cTexBduGzsfcC8ne6zKnx2TDuFE+6k58ooKI+sOydwqmm+d2X1PibtT9qPFOvg6iEHyCWL
5jVcLqDJMNBvMiM6woV9IecCh6KxfrmTQliKU23rMKtWjdpBMw8PtZcixAzOM7is7tr2oUs7borS
omEURdMKJsX8WPM0sieZau+cWjz2A6ka1EesTER4PilnOjGMwBzQzTu90t5pGJn3uDlXVNsVW78G
3qwxHeqU5QZe/50KbL1ctPZ1SZfK1GFYixzyHyWfS58XbqC8/nWMMmLZkbgi2qQvHD+zXSX6nlms
tgsTSXgmou8XIu2DR1yDudCWAG217bHOBrZRTfvK6sVB9xyDdLPiVS7b/n0y84KjdYtYQX/MfS7e
hFftpGqPEdIugSUuNxb+dayl3baP0pOarGjfAUObV95iEiZ55q4JWkWbLMdAKG3zzmodZOLEoDaG
dwluKdtbuaHaAHLalzcPAsFD33K9rg9E5PCYoBsObmbgZeyCTneLwIyYMWtGEzCN+Zi8Cs9qVnNi
Ut2rnS1Ieb8BwGYyS7PFcK8tHv+cc9i6W2b9Og0j6wEotBy7fW6jPaY0wtyGgScmy8crIwXaGD0n
3eaFys9EpupHP9QvlF0aB6UVT8CjzmY0fo+je2zq5uTN7jmt0xdS0kh9Q/fICV4nclrkt9pwx+8I
4c5M4/Yq4RV8pEnm3jl6tiQ1SYqy7qpAQP89eUWJqcbklxkoVbo5JqWNiihPyJuGs9TaUNOh06RO
0EfJ6Fq08bONiK+nVYF+b3Kyhx2gW+tZZjdGhPvCc/dxTEi+90Z2p4Hjl1XsM9kGUlN3WDGCekzf
un52bxMubQoByluKffRXNfbeA0HCnIYzVjpOS3p+8jtit6vRtJ9GbgLgCHsZDGSxWqcqtxYhoaBg
yrLru7w7D651NBHx1hjOrgzb1YvvZ/FdqMmtMLvkwShnJLcOv46qx6U4fiKS43u/moax4rqpJvMy
DAaqjuzDAxZEBDFj0+X6B6U0xr7E3u4lvokQOOwG/AHbSllPiqVkM0Zje1Rl0X2O6UQFOZEGHory
AXM9LJP57BnOgyaNT9OKdjlLIlw7vClsveTkTP8xK5naRAkO8cE8ENk/RRmtNCXnc7/6qOnGTMr+
NGhFx0G8hUVeV1kgceH4hO+Q1lnY/XykUrvWv6y+3NQ5v02aNt8ABB/qNjtVVnKHH3czpcAekPid
Hbelae/EerztzfxlQnykld16VtgtFUJemQ35ShV/ZEFehDE2iQ2BJoc2reExY+rixfDH22Eyt0Y8
i5PbNu94c092lTIsYMI9r5tuxFE6NlHAvpysdX14o+3oVRbVI9fZ/JlfhxZRASmj9g4DKcLMRjEe
sTYBWj/jcBni+pQiIN0PSk+2ahJ3afJt5kOKgUiiy0Dt3br0X49cCN9x842fLRD9uz4Zuu8kGhR8
idQaN+NIOHRdkNAO1xqvIDE+DZF0JVwbP0sZ4mTOMIAS8Jor7cSEHP/s5JXv0GnFL33R3HJ+Slqm
vOV98mq9Bf5VUC4VwE5rNnWh5aTdy6njCFPmGPx6HZq7OaA6h7K/M7meUKQe6xfDcbJ507oMpGyY
519uzBEDPab44TAaMUdMyV26OY2eHo200QkXJ1K0Fv7oYNIl5yB8ucPO5GC2jjsnfbfUMA2X0LYm
xE0c1hoDxJGG2aqb/mMGSbo/2O2FOPU/JLBVq8rv5J9tIMs/8HdOjQ6oBqgM83V94UYv8ea/XCCm
v9QXeQABBU+6Ixanx99NIBqYGv4af2yYJmFriOz/cIFQ/E1DOKllWnSgYukCztv//T//QjeS//a/
/7kSGkLdv+WvPZcfjPw1GzT/NuPf6dkpwommW/XLBFbuxgIbFD7+W2p/9eOIoTuecu7lTgfJBhW1
Gd4tb1dU3doyxy3cqMDh+GChV08EWLMNqBUfuxO3FXrHBrJpnvbQzY/1NG71tjhWxanpwnOlGOhx
W0UhjI6W+WBov/LO2ZtdiDve6TZK9dpLZXzXPQvrfGrMPVfBtZCfWtPSjlpkh7K1obUabcN0VO8Q
P4pVTGja9bi/OOEGpuYPc0SU52HlKU5l0PWrdKPClNQAqkgT3aW55UNZUIeckJNfiLWTXkevfRDz
Q2Il2qp2YFqQdIz64QjM92h7Meg4H9cotxADpN+q6LpNo8i66DTVksbRGaT1u7Bt9lqndq2JvC3z
XSz0U8PxJuw/erdvqcKV81rzl7By9L3ovsgWl8G+VFz2y/ZgIRG3EdVt+RIhnXGbyp6fX6ogjcUa
MtcmHnBHgy+ONW07LIk+ma91cwqG7jdtexuv+K1iK7BnAoXts+d/x9wXOfAz62IY29vGtTMaEl20
Ae8kFvw0A3QrnOd5dJy9ZWD/G3Uv2uKQJwQgVghKXB3jn1gOWE6xxwiWN5r4XtKh2TZYnmlh33sU
l6+Mic1YM93moiewOpI0OmrF2bR/kSJ8Y1GD5WVqjFw+aW/f4J2kTIAgVgZVre5AuRjmZ6jmcodr
QJ0cy5ZXNVesVeJFodJh6SMYx5eM1aERBQ3KQn9qBmfjRuGLAQbJSIQZxOLVIW5VyeFaKLBEK9uV
xwk/gd/N8S7xTmVFUkzzD3lEAWweidNoj0YCM8i6WL0dTP2wtQdO9cYYcF04VYbCv65+mjDnia7a
4+iUgU7XjMVDCurkt4Ew6HvFzkZgwMG5NahexqCHTVQj6QNFXa2s0Ls4ecq0FrBKjQM85Mq1zjj1
ai4trLabcqOJdpwy1toE8aP09q7SA77ldarV9NGDDWxHujy0zeClmzm7KcBKHEimFTfGtedNHK0o
3LGTu9BFvsv6bdEbN9jDa917tDku6O1griPS7ho+aVCoOt22FOyRjW2wemvHpLfXqbXhOMD94EtW
T9ABYv0lJKxh2iMnjTygSMy/N3xZHjC2YSydaWDWTjWtSyrFgqw+liZep7wpygzNGORkqQcUgDDj
LVpagONpP+rDgxrFzpirO7s28KS0K4vKpJVWKgKK+sNQvYaJdjSIsaa5IGTRbwDKyK0+XtOOHZVB
ouBVwu0UuMNvbX5N9DeTEEZeh81tKLJNXSEL6WrYmhqkl0MnHjKJ7ZFqALXt1M1AZtX1go6f42gP
j6pJUWhvFS9/0nNactLyjJFqn2BZ48pk9lGQEChRBKubmZjAxHGXuUU8OD16JKXJuIjo6tiFqXOw
auwvmXZfZe9ObP7mJrrO7Rit6WkMAT4I3gZvxipD9ag74LbjEbGoyiFVPI2fHY2/3OMpDeFNE4ZH
ASRefvO5IA3b8JrXCPBTwx12/gm132VWcaUSlGg/9A4Z//SWplSb99deJP4JTeoNyAqPdrnujejT
mDKME/K5cgRJVVcPMFyfC9Ehph+Xq/TYxMWqneKjR6VIu7Sl8bgUHYWweBLoUYvTfW/b23wa6EG2
9HEbhyyAM0NAyC7d4hnObt38ytnYZ1QzMLvU43JbGXrAc4eBXWdk3VQhP7xt2NQ4ZyGD3/63287H
2dPO8/ioxzSa73Rlezfbqp9kl2ziqH2vyVXEkbbPDPSpquDgmxO2Zx4Q+csxuV2YtvG1FUl37cTc
UBWW5J9SxPeaSYO36zf3DJg/et5aTL03nZwE10D9XbLXtJhwPogVp4CifeMcZTJoepq8rQpvg202
OPfju6IQN5OpagmtceIXS05tyrg3LKYPP9UR7Y1DWMgLs8dNLVpnWwNTuFYVoxGjGtJjZqot/TH6
vrENFVRE41Zz9GcCbGBIIhTKNTE/NAOuUVKnPVU+dTy+Om0id5AD2merNNYWUbq1Drjopx9885U5
Q7ZvRzLOvYMdTlToQm3JEM0mdBYK0pxRGTJDzBkoSRnu5FCoFb8g1ot+D7D5q6iN6KTJNjrAv6vp
i8f2CAlEHfOeiXgovG6DV5h2LDAU6yoROL27jge+915jaD9JTD4QfskL/vK1MNj8fXe4gTDhjYwv
zWg8h1oY+EIn31pFzPE9LEHIwUNrP8jEiXZ4t+/72VsGAOaGjOwr3KAQ9Bo+xe3YgUyof4M8oYS1
0stPA5b+MaJ8k1OuA/hZhj7heR6sGX2TTvSVFxvPpgjJ1anTZMf70Z9faVEjtTR+JR1ln/wG9tZM
xvUknANogYPReQlzdL5grP0b2kMD6MHZ2hJat3bwLW6jWG3Ig73q5fBWCfO1NvEJZug42JkOcdHc
F3W71Sr5SnEd9Mc23jhUDG9MQ/cwBTb7KqJIGvYKe7+k9IftZVUvMpQjmiFe2xpXXiz+cYqpI0m0
bj/rOE9mhazkeL8Lz2+xxcE31auufMHl5W0nFOlNI6QFlVqT5P1zH+t40iVWt7Md2d06zao3BYGe
O+Lh4QyFLSbKpneheirtipI/qso/HLuJBats2yJXxvaExOMQ7Kk4NdTkAnLMeyzadeIOG1HjFnK4
qt6Xoc2BKGEcUg5cm1t7sm8e3k8yEWOsXsLaseODw4D5BpWnmsiHp2z+E2IxN3gKubKh3BFuWxSf
PHJzllDcMOQKQqZcIUnFo6vBDuSbGHxukDIrjhlORIfEoeaeeKvlXYav+t2eNPhzsujOkBBHxRIm
xQdOjIoOC8oR4et4DDwaTb1VPAxBr4jTbmKgNNFWoVLpq5b99ehx6z/bygZzlWbdgTVRBHYPWC2b
YwuTEwgTuInTrtCy+dRZUXQzBzaOzpjKi9bRIZvZX63/lLnDSXC8eFFlNh3w6ZBERJRbVbFjna0x
HB41GY/vNj/91YnZkIaUQbSf+mhkUjq3ap68iy/H6saPEh6SdHzAadhvaGZilUrbl2wyfBz9i2uo
UEAv+AHmL8WUZZcb7qEOaWf2Cy+8ZzMm5hFbcpMuUP940E/IS9pVGVX5SZl8+cJ0pTqLoXN49TAf
qcnj31fOU0ROrlZYzICicGV+hm42nJO62flGzTzKCjJuqcTpXS6JwmuOsBHbjSay5yhvXycDl4GP
sscrqcErR6hh3vXh1nN1pHA5QY4W0xPD9epXYfriBZxiGDD1HfZS56ScG7HcEMEMtxj2nGe39OOF
4WPufSc01g1kZtonAaEdJk+Lt34W3fzUEPSgqvBit41CnujTBzt3vgiPHNuyex36hAjIbQZcFEdP
TTUPyPN9dqFN+MD1n0ZM0h77UAwHjOPxXRf65L2G/olhZYSlQGIQyv34bI/2EwA4bJF6c9FCbuT4
o5MF70jEMUl+GiAMa1ooCRBm7tlsxse2Gtf2ciDhbEjXFh9uzUX/TLfKes6TryghQFunzpuh3Je0
18W6pRAYv/h9yBDq6PQ2jt/fOd/lZsoTwDWyu9dTduIwTcoNccUsSKkdF5r5WoqRoy2tbqcubjDp
okJEvf+QexGmqehEqIYwqTXcHKG/ln133wE7OnZScTtgNhIZpbnzG/k89fZ7tdxbTC4pkZsdDbNp
V7jjQKEM2aV3iI0xu+XC5NvjuImxzEPZOuLHgn6SeRyKmeaCWML4RYeb2Laa+RIlY3sp8BccqIDz
03vXx8Y289z+pCJuNgxHmZESnw8GYpfkWqeSzLKomgObLDPFlmjslpdeXrJcqWuGY3in+oI6vqKp
Mt6MYokzYSeMWlfJTYWMDARgmdXCFeyBFDEXK3Bxc48iHHSe5q4y+Uxki0dyBIWY15W+KXi+N0Nb
xZ+ya/i0rfiIv0DKM25ypH6wIWpVDe0eO2uotjXdeMnJkcjc817AJafhmrq+RgNxMxk/zMh3rWpc
ktQVbgLDeedSvORHx19RlZOgBe/1F336P/Ga/2LU/T9JKk9V9K+xmuVv/0tQMf4G79whIWP4tLoC
p4N19/dYjf43g4SMQXiGhR9Rg97lf0gqhvE3rACCPxY2hWS07/1DUXH+hl+X4x//cYgGC8P53wgq
pvOvgopLnM/mAGS49D1Am7OWH/Cf+xDY9Cfhpr/dJLPhqw70qOKXsaeLorNJrlvXb+dftVtNV6ss
OIGSoEYFHxI/vmLYLH67sblARheEYlSM4Uu6YBXjBbDIQRLWomnSBr3SsWjiDkUpKANnQTNWfyiN
2h9io27GeHB87vlMoESv7miQgF8k/ZhpB+WEsDpwzFX31h8aJGsBZEi2WuvdGKQ9fZV/2JEGlbLx
rv3DlKRWEraE42XJwZ8B/LC3GRAoMfYtOEraKZxnSzMzbOW87FtKlIdm0//hWMKhZdi4LqsawqU7
1BON7n/Il7xSUDDTP0RMrtVG+iDtGlImGY4FqLDwM/HfFhdaCaBqpm7VMXLr2TrQmQFvauk4LySO
jmtdhPv6rlogncMfXmf/F7xz+kPy9P/Ceg5J2093rZJTvBJkoggREXv3WbFwP3PBykR4nsgohGub
uedTbiwEUd9krLWdGwBg5Yr4ei+/KzororWhOfWzkKO4JuVIvy3bMVALJulmpG64FoxvP0pCHBD2
UP62uzI6YTCFZs6odAgahvwciexsqLYoXIJIJ6Nnm+AtThxXUP3s97Q2rnTikJwCq0rRVcsB4dHL
2Fd39KX206blXmWRGsnCDHepP8cHPxRYNCcU/TMZZqTrqK8JxjQ6m/pakJT6rULJ0VllHU9BO+Vh
u3YE/BXsPz6MiwqG9DczIEb/gy8oE5VdSpoHoLOrVrMuObrJRvrPac6Vvq8mNDIvLZiNzGmEEBPV
Tfgm87pPaG1KwSMK75T4Y1nveCOZDpAHzWBqVPxiMrMzbGhWjsCTYdK8+kLTX0lsUEyRMbmBWiEk
sRKTCOSzg4CdrYfJZWIQdm48MQqKim+nwahDtMqc5o2kCpiQltdGedA5tXOdkyb5mROP6zPtadXN
TIrECio5V59sncMpigH1BCEeq2JjcR+WwdTk5dvI+OczZarCVSMu3B+T7V9CNvDTz8hnwjBlZQFo
yF0OBE1mwRgzEeEwd9cOARi3h7iIH8HGRZ8h7h36LEpMaGEEIE5DkuD0NUBcQufLSu3OBCqrNkQ6
h2mTWt1wSAF9bPOoxdpO5zdShtKwPeGemax1bXW6xrhV8q02nZN/WL6WvXNo4YrIUBp4oBXB0c0n
i2YRu+AqB8DCNVeTW7jh3qvMvgh8oqSUP+F6waJtpPyonWY6j1bKaRLnU919trPnE3y2octuZ/pz
dz5gNc6mZu6KnTforQl+UscZEYYdBJ6x67TnDmQQEYc+CX9ynXv3drLSqIWbgZsX9RVbDCriWNxm
pcUXO6+1Eu5Pnv6MsZ09k9qIEVp57tsVMkjxEE3SVytZT85uTqGYrPtWz38pFTcfPDE0g+lZ5lX7
khVlSVKF9dGVND8SWIucZ9NPmwEggTfi4ROlg6/HKLUTQ0jxMySYqhnIA5FG0yMtb+d5DdxLxmUU
1HlJkMGd8bbgcSNjwIJKLSoH1LzfWP1IuHgBcx2cysLC/Gdb+88O/19L2vT/PzN5+op/ff/zxGT5
2/+em7UWMK1PxhV2vs6Ug/31rw3esP5GYpWJiMF0hOnH/9vdTf5E8HwxY+ZPHVqD/7G7u3+zORRQ
vEQfEOcGBi7/m92df/RfxiWuufxY4A75P+UEQivIvzWCVLOjbAxRDECzBkSyZ9B+xEE39uuDF8YG
wTuzwMqSe12RPVl+Fd/+m70zS64bybbsVNLyuxAGODqH2cuf25IUSbETJfEHRpEUesDhaB0zqKG8
ceTEakERVSlSEVLF//sJs+iEe3EB9+Pn7L12FnOG5N2CNbV6E6EdFUt0FzmJ750ArSPNAuGwKd4t
A+F375o6b29EuODTCpIc60XutRxFgOFZPQr4osrUoSPdDZ6TQ+DTNrEyujEs9nnmsggnPocPeGSm
wMk3YI/3cz113ak/FXgkcixezKEDxGJelsQeUdFtwYBVeTQlU9nUV2mm9LGuVlLU7NnHLoM5c5ws
QsdoFhA56dUG7CjYIqfiBHI5a6u2L0kdcuJpw6eyz3FmFp9QwEUM88veCT5JJHWP+H2WnTUzzkf+
UAvYbV63572PGn2pQp+BZxl/GGgUQ7Go4lB3tCwW37E+uvwRO4hFBjbLUC36kjZgY33SOojh5CVR
cpNXcC81AhDoFwhI+qEtCQULK6IY46RCQKhTmeJrQy6ziridWj3PmZ+/tK1lc/SWODrmHWxyL7lN
0oi2MWYWr/6sEt2Yg6FFwPI7T8+0eRwXjJJuvqRtaL5CIvFaFEoD+Z3Y2LCXeqa0T7pYYWYIyFrP
GLf6wwW6iSV/D/ye7d/qhHjfdlkM6SJIrXSXJ7VjPsjGnl5y4SDsLeMAXS7mpimkp09T7K7NIo67
FthXm+LnxPbG7LpepuJkooCC5mUMaXd5B9QgFql7a1A42WrD+LiaD1kWJuhJSxUFUAgcevERfqo0
wjlUTxWMiRWz1ZHfk+KRBdyVpLgwOGhH0zDCdcsSDD+9wOK9kfCs6G5Gi4oYC0Az7Zd+F9ax4v4m
lU8Tx/fKcD+jh5Pv+mRKnZ3rubM5TTCgd3tiFwLr3ZAFhEvBOJAwofpgOCMkME/PyE9pY/IY+mHc
denQa7gh2ApPQl209WnXTP59MCFJzjhq7bCzdMg4MM5zUFThuLdVoM4NTLhLq2JcAPgNbwcApuqS
Mnk1GcQLinL6ShrrqWtuDZnvWIN9o08g5I/XCQiR9zl1104UZrYuZdcO11NTO+iCOlEXuwre6L1D
atSJABXFvap5JfadqayjNw6KDTfW5a1oQF1sUo7pp6oV3vUsQvWY1EnwOebRQt4eWku+7Upckxtj
Lwsw2ppEduxOjatOfY4CmM6AudJ5cSOgOCiiCus8p1j7iDUtvZsNzBFZcKf1KNq4o48lUiC9H3pc
R9n8zKEhjzE2xIjswgpXCQEDsHa2vJdtPz6xKnjusI9N27KHzblL+whfPKd5ns8NWWFRSatAkwPv
HF0bUQYjIAeryoNwRAdLMu08u7+NwCI5iOqjFP+/SqwcB2c866WpTguGQ0PzVemJNo0CahMzPdh1
1UCHyZ5rfKs+Cnw5Iuqso37CEQqFyY2qdzBiWqenp9TOZBogfOq9A8BbpO+b2Z28g4qmOkLeiw6C
blBvF3fY4vmYF+6E4GK6r+KVBUI/RoeO2PgqLVEVEopHbG2ivAR/+CiolLGWjemHJin7Rm1qQUjp
oxclXX2PrLsOPi+l1xR3Et0IU21naPRFVPSZvgjibsn2yIM0VrpmGurhSqcEt1DJ5w1VSzFV0Hcd
euOx9oPHgdkkZ7OiDU8qmIdHuolApRu7ekj5cWHo40+fuPu71C9hxY2ldQvWbd6idAEKG6BROgQz
64JhjIHolD/oYvFbfSaLQN6kdZvszLgEe525YMFnKQfrGOGxRK82dZ9dlzlfpUXEUM1dhh1m0eqQ
oXiWG84vznGuovI+5Wz6PumxUGzsxo6AckGEc/skpPcaeqcQw6z3Q6Cm7aQFHEbsLEejEnlqK3K/
Ni3OgofR0F/qJ3IgqmFa8Ht21QmjsOYcwwpj8bldzF2h/XSmY42Mi/4mZvhxDagERCmOou5CvSGH
JDp4kM2PxMk4H/yiusFIhskgqYYzNdhfsSY7d6FyUfDlRM3jLYXeGqWqvi9NHlTvYPHh1nTDL6Dy
Wv2QJqzEZwMw1PY5Lt2uuVCgIsBzcnJE9x+GSJPEmOY4ddlsP2dk04BDhRFWo9L0Ky++mHXpke2U
dfmjT66g9SmYhyI5Z15U45LKcyve8YKInTvxyODrECGZhkk2ya2XdehWQ6OOGfWqQaMd1JeoeGZ7
59We0+INDWtzyLw4Y0BkJ/KizJau3kFPnjcAB/ojcihEghph5sxJg9NFVJkrJlvesnfrwY5g5RR5
BNgNrCTsOyPdg4WCD50yBfqCOftYuko++APsinbCF4131cqvq64Nz+FhBje9XkJ/2xVRso5d6/lL
abm0ft1CPdIuW+ztwNTkEFuTUcQ7mAJBh1zZanHaP46BzW9/UqdsM5ucEdHy1KV+ml7GRTKFB1PR
W0PCmZl3NC3EeaV8P0Tkjv/ChFb61SxeYo7dQpG9LpDDUF39Tw39u+5ozSX+6xr65t//rYYvZdYO
L/94/vd/V82Tfux//7vhH1se3FcttPXP+kOS5KAu8gPIMyzefyBm/iiwxW90zyij1w4I+QHRfyps
/7cVR0NaBD9e4ISOROHU0XlI//VPa63LKdXdCJGas3bQxN8psR3xLYuxKU3S1KfP//qndFC7uYic
yMCjM+cznn3dQQOkNFpI8kH+mRnGdpQYZr/dkBnVfKXHO6SbznBq2zRuVbZYnFBjougX4rNiXkqY
VjAhCK9Qd/cb34aIuItBcJxSNdQQt6OqZE5YLUt25NAQXnlJ1j4Gw5DcpoVl2Xu3yNaudTwjsct1
CX1fx5xINqOr7FPfX5PDM3YrXgUnbQJkIZixdkkwZedeksMfG6MBluBgZvHR8mrtbjTQCEYtSQMx
3rWVt4XMTkXAyXKxDgafEWkB09hz4mcmTwxUsARPaRozSvKjXr5riqBgVa2b8jnWYcEkoWnSi8Fm
uMf+E5DgEy2hPmvcfIEJbAK8MFpODYxw09nYaXSLB8LN6iey0pbhZPRlhpwha7AS2l1f3lFgxaRi
ojSWWwxl9cPgLeSWz50jjnYvWJNno+oDMwyW7cjvmXMBYTWbvo+Q/6JoaD+2bqTVHiETwiKns33+
2uML2/exM5lt1PrGQDdf7HIr+lkNqMhAg021WCM+AOGOyCMyiPfeKqQlkZDrhOXofTV2sbyvSFKr
kVd4yc1cWosHZzFSX0ME7IiYi2ycT1u1UJxZsZ0th8i0CcZ2e5D9BuxHMwNV0b44EDpeckdEPtxS
jVAgM1m372gt+g8w5Uoy74te3vtj2o1HATfmvoFm+lTQ4kVTEnIsA3qcv9B5Gu9HylrJkwEgk9Nf
IK5JofCew2HE9pplAK03c7QamrU/OkjZFMLLPechnaMIHmhfOqPjBNcp9omObbDGlXeKl9oHVkFy
b9ZfFNAIHbo4BBnB8W3tNRZO2oegspWLNQmoNeWZuSTBKVzio0PIRn0SaIWNr4z7/Ey7SQR6eERO
219ITocMfIcFIZtXDtiAcpGM0GIQoVBBxDUKv+sYDhs9V7iE2j5vq7lfkzZbYiEvNcU/Y1Xb46/0
hkx2X+sICkk5+sV0Ggg63Pa3/o3/YITH94wYFGUE3PIwvls4vI7nNmEGC4EEUWMflGBUyydugQ5F
ePhDxn6FaM6UtDBb5iPBfVuCBcKO7IKyIEyrNr745NYeR7PFxRuOtm9gMN1pZPiI+Sj1PozsiCi5
a5HGD6VAMXQ/tIGYLjEdBerdUFi5/6lusqh8V8OUXMRGDa2KviwJkvgbfDFjephpank3diXmdptO
yImONp236VKpIRzf4aVBvzsXA9nwmEAt/F/jAL8a86WZ7FuvpYqDXpDny6bG9Iv6eMq4jBMOKJDj
3vU/l9ZE8PBQtQ7ge7QQXzDKq3RnuwuFZ4JPcYWcT8Bt6cdNqNM0mSOJ5QOE1ZWR5yZAepeHvW9v
q6kkPsupu/7FwwgrL/AdcMThlAtvgpPpbL2PLM6pEKqUhyoyhu/0aFJvuWW0GPZb1t0cq3MZqQzu
LEXPPhjbqruxa/DGSIKldw0LTBYHjojjdTALsRroUxYln15sztfxKRriYJq+ooPuCRkbeZuxGFJN
Zi4/6YbSHlRjzOzylv0pr259InpuMpKJCaaul4RTqy1rvdVjMjrphhInPgDY8a8LbDtPtGyHTx7z
26cszG3ItP48fSkSaa/e+Qns1IaWNDP2VrgrM5PQ4hzgbSA6zAeuBpsVZHySpC9Da4/Ep+yuI+yD
tLxrTAIc1es+3vYm42bha0a/iB2c5odHQNv7tbHpHbPBW007rVddpCIycIGDdAm3NcVevcPA27zv
pR8VhbtRbWS+CsWc/5gPEq8A7ZRZYmYoq/LQNZlUx3G0y7NC5e0acBJ78WVR92TXCNqN+zkQLLr4
NoKrsgBvuanLGRJGG1mAN5I0yz7h0HQ/l6ER/LvAUZ+9IA/8/WRqheQgKLv2humOOvcJdAHe5lQB
RuVG1N4WN2Qa4R4q6nunjQai08cU1fcgsmkFuIW3Vo/bfEcoimMuHJWAK1RV/LXpMsq2WiYLw7m+
m440ubrpJACNsebsMWlCnTZUnL7CemA0C1F8o9lzIqo8jPOQAEY1bciIa45uS2NqNYnzUeHalxlg
gj4zBw9mGA9HHfEo+b4QNZgbVY6EKLlluR9hFADRLs3nFplOvidIeFU89I3Lw+VZdnImEccGiAQ6
xSzcnf1um6ZD+GF204H2vwlhsbt0JtItT6570lgQ5HCxsJ5toLZO1R6KU89frcamSLX7kNS8CPYD
pPEu2EIjwvhTTLNqd5myMUiASrLW2PUOkjKHA0Bmvi3DXZ8reSeagt8PaT3DeE7G9OfyLP9SsjPX
W1IGWM4qYiCuOuHE8dbkjvthVHjKifUs0bao3H7ImX2TZkx/f9l03I0vVDQ+it6wnz+XdGe+OBIm
DjuymLjFbhutj7Fr3XESTz8tRRs9E4EIH4QSoAi2JODwIfzWMBEIo8pm20zlKRF3fJ6ipIN4busV
NsvZFgJQaAfASCI5LTz3c0UDCZNCva8ynOS3pGEwNbdrHBvA+BU6p25uu+ocg2MC1qNyrBfyuAJm
V/iAvUPSWwq2j5w46HpOwohhcqJPY5Q371EJItWVKIJY3en0vRfAAOU2Z7vO9vQrCNIK8UAesbs2
GaG/FFc06JKaU2kG4HdbJKxNuidgmgwfXDSI0h1iiYYRDObeU2uMU5wtOLzrBhsywQaKOqWY55TE
GrLszieazOqkKwYKtCngRh+XZIlrxkOW+TxqXKJHHGjLV1eHLg9Dl8kZLsYUV+fdLIN5ffaW80C7
6pkEV+tjAeftDjs/OG/ZT9EXRUg5vB9RmpcKas4AIVC1n+PZiqrDtFjuOaKC1SVnPHhp/ENwJnO3
PLp6kD66KMuDCBu7Fs+otNfhmrHV/eAg4N0Y0YWXJc2lYZvNLCbbqZz8YYPoLH/nzm0v9m3WxiRv
ja27b/XY0xFcsmfweQq6VNZVt50uWyCBc/6c9HNU7OwR4eVmRqD10E4Jth1A+fUH0PnmpQFIepVP
GVpwudjRHQPq4qxFzPlI+Rrz+zmTfmJX1tfkKs2Y4hsYqtQ/WMoyP3O+Cm2W24jp4QneIyJqs9YS
D6NtVTeD5TBpdpoSDaVJUcZ4HRMrbnQSfWnLMflowtJ/DAdkhSBuu/qLWjT4rKEw0XmP35iBXxqn
aPQiLT9XPCkXczggJG2wjWGjdqce6Sy0ClJsINxBnlyUxN1lwMCZJCeSiHYEvjK7CtWXAIWRhmKr
6CfgEFMAq+bpBCA9s/aaWKEr7XkCDatA4oH+Y4lugU+RiBR2izkFGQxxGX/D9JE1jVFcMpeaYEQW
bqbfixtSMLnd2MCTIQh9r9anBccrjoE2yOBfhhWAcxiyGkaxNqp/UeTTPnhW3tXbYIJpsp9SIko3
nsArHINzfArAC97lrBgKF08PZTqjyP9gGIVjfV/yoTlEfbCcLLDkKBbKdQrvJiTcbmPkhGbv+/1I
jISim7+JY1s3J4pmQrQRk0GklDm6oA1nFX100ufapWBu6QhulpB6eovSNWCtbzyFl8J4kmEvc7u7
GLMA7URrjUvSbnzfAkBmAEqdhRu5rtEVOnif3NXybryLuYxrukLRgtawtcqJ8jIYg4+B43UO2rIR
ubgkUTXbYmllEFfIms19lf+8zDOW5T0cElQGjHQ9SlYTsbNYgZs/MgKtmVa4M5uP6kf7AakPJ8Ax
VR3WKwJ1/I2Mw16imuaiezDi7id+Z3XlFJn/WUsLE9ww6OkSJ0f5Ke7FAPNtiXq57/F33KdV0spD
SLrYQhecBsuOExjT4LqIp5fFzmN0x0yEiGPq2j458LoMJ+TcoCeM6RzSzAXRQGQVogzYpBz1Gnza
HgdImp8GzzLjfORabRmkB2+eKrMbyVuhNSmqjseoL4U6kTbGyW3j9zY8haJGiOcNrDWHzi9z+kjw
H/lpUEanu9J3KnXszEzUgIO49ZDnHqMAPwAZuBsSE6Hk9Sw0X6VYBn1pMeWmS0Sv7iKcc3hQeSKd
ZtvOVszA2WcpI2/FkF9cjjgiDkPNvG0bjk7Z7YsgXintZZAFt/jrS1pgVsKRFC4RbaHGbdimaOoz
6p2aYMyP1VKQnTs3DaLC0a2C+rSXJLdtE3ST+T4fDRu6vfhwUtQSR6jw2Flwx7pzXR8pZro7bLBN
cRYHtgSsUK4iBq9wFMQMpVhlRxx3l9FSuWjWkonYkIrS9tjpAe2YCYYiugDqYOatk0i+WgEQ/jnX
FjgK1KOchx1bqPigOG2U29QPOkO0ggNqCvDA+KEtC1qqTBTgUDQR05ozkUII+WBHLbAflaFr2QSm
LClgUwZrG1M6WbfjfUmjzdJh49+FM254+oJsQ8glsqg5tiWP1kEHI4KJcoRudEB1y/PruSlTkq50
CC7kSAg/G1oB3QE9jDTZR7JYMVoRehFDPKTftu2qsgCC0IZ5eirCNAlPEjbmBopoqfOTRSYKKzTg
xuyE/T9LeL/7IN0TDGr6U2VD1EJFbSA29nDnOJoTP5MeJLYZSL6+hQSRMntSJBxCWXimr0rQhgrs
urpMEijAW5t05fZyTl12SqeslvyI67tKTxThI86eD1g0h0InRGovfsVBH3pIr/cFUnRFHpzxiUWa
oANASCfUBIZD5J6lfLRlQ/adL98PnNXLS0BD5Gsg7FHIcg0e+tPIN8gkEvrO2d5ajMjw58D42Y4o
pdR1Nwo7w7ldxP5BofZwdlZkx82RLJcYeEFUUwxCi2q1JAd06KbTCcLO9N4oEnQumQQM1TuHNaK8
jhqlszvAN6Xa9gh3ps+jj14CpbazLOENMu04PY9cosU3Ziq6+TAif/lo1Ki/GXtW/Zag7XlwEdXH
mH1JKAZSTwAd2/FA0tah5YirOabTOdnzQLXrDIbvv61MClBijafst1XrLs2+nL1kzQUPVE6UWtCn
JyLHMENyL4iRTVSSDseULHO6fRDUKFMKxThUhlUFVx2Fi9zR82vmneEWVweJ/aE/125nenZUBJ/H
3iTExy3tMBFBjPaFyZS35HSjFPEMW1RtEbMnL7Pt/TQx5FsVNjnTrr5T2ZYRTaBOs6IaulM2+IEn
zWcQe9O6XprfDGFNq9v1F1Udw4Kc+wPx4QP5HU5G1xwaUMLO7XIrj240u+eWnAez67M+ANQK8Mls
RuHqG2Aq+SMZgz7CkE4RaG4GTemru8UCHD3Qc9gFquwuZVCHV0RsVOCgxnJ4kL1Dch6YaHkUvFEk
v+hFExHIJ272Te1TEjJAsskO8cxt5tixxLmezzAmRdnyyyxS3QV2E820AJweFMUc1eANaQgibC7C
Wm6zxpGgCLKlvKI9QKqQX87BKa03wGsGCEyyNV0OiH+eCXO0GBJcZgzGzMHioPspA21zD7bPKLx4
PLW4xZrwwcm84otB5s28LpfMk2LL4F8hAHQ8Q+qIO6oQ3GdWS3qIbOcVZ1n09zgLPF0aiPgEsj2U
FhOQzeIEVCsOxRZbSU40xkaHTffMy2/pXYTx2kDP7BzzUWecD04NcqB7WvGotVSgkd1Rwc+UosWI
u59uWFIM+QUv06oJNuPcT5cl6SFDCWZOdxRSIBtJ3QS+mSbBLrBwNuBBVgHnNpIMnFmfkA87TITc
W3lyV8UzpcWVdlDQXHakRoxWshsqr1AHIr9Uf7CDwadXa/lJp26ZRS4l4EzhBXsy0IrpaZCLWEeE
nt8kmihwsjyPfpwhzN7Uw2zXd05T+cBI3DnAIxAUwLoTSb9IHRqj7Rh7gje0huxxYCSedfCCmFZn
irs7O4zIrWGKxlEZnJQkx5e7sW0CRfZWAAOIICpBl8Id6IofvdrxpT7mfbgQoFWaaLwpCVYn8iiN
ffIgFtDWN3Vhm/mFMLCYClWXA6dKtF+h3xxpDNgcYSoo3uw8HJBTlotCTXJ4SiOi0i9s1I/pJw0u
fnTQSDo2Qy+q9kS4GJCEKPLNwKyo/RIDdY0fehFAZSlixvZ4QuyYUwJxEgGNMThsKPfMJqwj30Mo
UabdnZ8sOGMXIWT6LDJrwhHC4j0Ht6GKKL5JbMmw1nt9lCGKylCAvU94NJobNqSYkXel4ZPu2CZ7
fKUEOMC5Nh906sz5ccRYi5NDDuGlzfCLTlgo6F5aSKg5+rfBjkitgUjWRFenMeKZFuEMU4Vdn85o
QaY5LTGux+2LajLnvndyOj3Z1NqgLVs0kBwmglSxuM7kYSY9cR67CDyDdepB50crb/XgV1SvnTM0
DiBOJyXjbkvcaeYzPa7lfJRuRtIWQgrqZIdzOKsYjLnbzpKYWaaunfozZqX4TyX3mxq2RWBGW7J2
qh38tEJwLHMgZSpy1DraQ3b7Ca9E+mzhUYzoJRXWLTCoCM8iJCqxN3SYlm1U8GKfQnNLr0bBn0RA
ktVf0CZKgA1hdFiRQ322p6E5+1cgNUCu0/6XCcZfN54RD07lc0N07X23RJA3MyK45Ga0mDuzrnSQ
2DQ5y18duqB8BZLbwEZqH9UbHcxO7JheJJhHmLU/tW6P841uGeYcGfeOQ8b8pD819epYlOUobsDx
kOnh9MZ54piWAHgqi5sC0h0DYIkYYemR+coG5uB2WPxw3PWQBjk7ILbr6WRPudwB5UwOU7eyLXma
OY3PrtPOpFkt4UMzTz5ilETolzEcVtOsPRbXJrT7ZC+XkMdshDpzQorsdBPXoUSISYv9BgNt0ZDH
l6cvPSXiDe0Q7s7Y6+m2j8xAMxDBfsEt6fwrK0tUzYebY1bdnDd5S/WQZwel5YCets7SYlNazfSx
8u2AM4aCiB+FGQomPS8UmJYifXmzjDmnximl9YejKrOLfVaUtDuKXMtHi8yTmSVPVV9XAcHL6CbZ
LqZJtDMtC8W5Ffts3xnUbM7oNKLZyjID2bOqJGngVMNmRyA33f7JMtNdzOgFtW5pJRNjqAzrhXDa
fMIhFk4Xc2StHHuAFi+cozJYM4gmzqsin6x9Tegv7G8ZiK2uFWAmkXmSfKaozL76tR1A8+hrxjW+
8ld3GzRj/zIHULhAF7ZD1pSy8PIdeSytt0dbStmmWf3SMw3PixJ5dfs16EA4YNrFmq3F2kjAU8sY
PkmgbwPMy7DaY1uBfhWxLHkbZSVU+szC6mLt0DAOCoDvYX7RKx6IQ29wG0+ufS/x3izAP9302kXZ
wVOUL1gnSjpNzwWLO+2QSfaKPs7IcZw2hmefaaXap2hu5w8Ob5JHqpDTXWJeEu0Weqt1XS5JBuID
HT0C8K5n6jWUIr7TnhMDwk5cZxUKWxzm24ghyCUlobxWczPg7m6gstPL7iI4lfR9iXEKqsDeDSWY
6aidE2tLVhQMSOw66iDlKnm1RdvSyglMBWCdDNbqlLOfuOXkFp7FCSXyvvNyf97ZscKoomfmchuB
kHbZ5kG9kG/QInX4jAC5/5q3I1HhiLvHZzIKq+Im6IlG2Al7bQDThmEQBE1zuEExF1nkftbuZR/5
MHJar88/oaCyr7GaFHgAlaez847Pd95KbGabaYiXe4+xE6FKKa4B+j01rkrVLMPWngRVRmfZGm51
6KQ3I9Tnx8AlW25n7La7R4hPuICtyubpf8bzv4/nRYD486/n8/tuYh5fvwKDfPtf/hjDM2x3vQhV
qk9IjPAEmtXfx/CujccFS4oMJUpTm8H6/7Ox4F/+jeE7I3MZ+KHA4kKqzP+dw4vwN9cJfRSwnhNg
dIEo8oYE8jMyCEK8V1JXH9OYDZjE5TM4DOnxsrwew7vJ6ApFvNkmAVBAc/XOmy3MwTWYY3PUPvgs
6ctwHyXw64chr98r1PbvprwFWUcV9zATf/JkpZqRfBsJgsZk0YrTRmXvx8EKNqahL8xMBP14nn6U
Qbbj3PSF5c09+GQw1z1WAegJ+wpqRt77d1zLPyKPPRVGHwaKOMKso3e5GD4Nur2C/xtsjUzTnTeL
eS/G6s4dkLa7HMjvK1LtYBrk5H8QuVrZewrtkYMIKt30Lq9E/KwzwJzgcvuyuZ3TuoSe41Co03ko
5S2srBQK1oKshhrVMIez28ukDivU97q/snzScTbCzJU4AkKFozuPfpvciwbxzp1jdSDLs1aT/dkj
jByfvRZsCGLQcex3iCxp0bsAQazNOMfYTrCWOVglTT85Fw3BeefQOS2+K8qf8ePguSbaB3kYHNH9
j7h36UfWe6EhdqN3G5LrFKbYRdrR/2YxbliLlIuEQgArqvbKipO7xYGfdkm3ZTgKlLYWG5tMVmrh
fM88L9o3cDYuGDQeuTZAh2ahGKU5mBibQtS2uhMxNck5j85+KmJ+RQZchI/q6NSyB4R26ElPWvyT
04R/kmljMqRojcn/SUOFJ7YNvXeRn+5VUWJNwdeoi7s2bPGlxPo2snp1yMZluQ6dAhSalX1c/Ci9
EIDCjjqLIhJPq0DUYGY8POytQZb3UZImWH1Imd9KBHlV2iRAQaLe7Kzac5Fb//3V7L16qW97/fLS
Xzyq/1q1/k80yddfqv/2vv3n7y6yJ41r5Wv/9r969T/xVv5hGNg99o+v/gbRBAyi6+FFm5uXbih/
v0Dy0qz/5f/vv/zHy7c/5c6ol3/984mkx37905Ksqb9X4Ae8/n+9mP37fydrY/rt//DHUhb8Jr+5
8SSjWtf9TrIvvN8CjhksZG6E7cn2SdX6A3LkOr8FoeP7SIfBHPFfofP/YyUTDhYAz2EBhMTuOy4f
7W8sZCiT1H/URJj9VriSJz2PhRNsfrguc0+PN1mddP/6p/O/pGUaiBGczyfpbeRMDnRTnqk1pLlV
qCK6Q5vdfXdrrn7/s7+HKq36pB+uCKPJ4aouHx8Z1fdXVBWKcwR3ybYI5TsXzjdtud+fw1ccp+8v
4awuwh+vwcGTeT4MKfHGZUgMRz/GEUZgwiNO2eBpywZf47PsJNu8nzcvfFPG4U96c6a2f9hS//ra
68L/5toy5LZG/HoQqBx+ue+/H11PVQIfJR1DP6Xd+5LXPkVtQd+Uk5a18+zLinTUynz9+W39wXvh
kYxGf51CnYvjr3zznbNhMClpOSuN2d0VNPos7Vw2iYQXtPfdZM8p8VqUmJWCh59f+fVOyCMkgUGw
QaJKC/k5397sXlpNAuex2DYezZ0ZFTNFlNqX43jXILuFRBX7v/iBf3hquSTzScEtFmz4q9nl+3uc
odOqkoFLYof60jEVOQtzRE1wgK5GO/ygiW64Qf9Q/G5I+svf9k8uG3FN6gtsLmz7by5rz2MbgrZl
BoFExkGPLb4UjDGReRenJGru3OjMm0Lr6ef394cXRlII+RF5Eb7AW/P2h20dcKQFM7stU9GOtpLT
lx9NKbEw/Pw6FEevH1yus8oLReBSHjHVfX1Tg6RE+tDWDLY6tp/GOcxkLgAcecdc7Bc3koXtzaUQ
Lro+CkLpk+X39pEJKJ5CvxVYX8MedPDlLFhsll9c5Mf7tl4ksj0X/M66DLz+PopAzQZrQs7hExYC
gKJtN83j/uc37U+/CcWkcANkNEhDX1+kmisYcaObM/NoYtqZM03IRT26hCLs/v6VPE8yQ/NC35PO
mythd6KaGwyPAansrNvbnmBCXr5ffKE/u2ue77NVeYLnYN14vn+1oNlLT6gmB6iQ3gG1v6Xt/4tL
fJOovloipW97vEUCX5BrMxV5fQ1rcgbI1PwyNF01OeeuuCrjlkQp3dwudgWtZ2Isbxw8LxR/oH0w
Q20FWm+ickYHNFOPdB5qQvOLD/Yn352XjNtLaY7c6+0tnjPVLbZNWVQsNakKfUUKYtXI+OZv/5Ii
8HguRUhsHoeR118fODjj6GTtOcJ6EGiq0F/StNa/eP5/3AWlzwYr2d6jNWvz7U7b28rpAc6gEUAp
pqNwRo+S39kYD3Z2QQiCsJuXKGyCz/gysO40AT11QfV9xtyrOG8TBn9ePvunLYnPQzi4X2Ea06cp
3XTHAd9+/vldWX/0Nw+Fy7EOMQ2n7zXh8/VdCcCKltFKfFvMbTk/h/ElDdNr4374+WW+7b8/XAcI
QeA5oQx4bV9fx4lwthezSzDHiFFRQbWb0HVeSpQGoEyw9Ldb3TlhiNBkhlnKEelkgFm111aSHI1V
NMHeLttfrL0/7iyUhhwl16JPCrrArz9UpTphG1g/2wYDvdQmuZqj8bHoTwb/tK8m66SGr/uLTdT/
kxsOKoJn0KbG5Kz9+poMJmp2FafYtl64bybafWlWn8VNf/bzO/72rQoognidxLpzOgR2vvlhcwdy
AyBchAEmQYOZguUB3NP94ipvd6+3V1k/xXeFLGSd2K1qBDFF0woEfEmI5G8J3onRbfdlpYdf/GJv
797b663//rvrMfkmMmzkW/n6wnPeLe090cs/v3F/egmXlyH0qfYD7+0P1NiDRkcOA7E8p1G2qSS8
La/61TKxPlvfvxB8E8+zA94HDMI++8vrbwKZYigIT+aF8JPpvEN0RWC0mj+PYTpe2rbuHruusw8Z
KDnkcFfdmnqxNAMKpJ9/3bcLwLfPAbQkXN8D94evSwwH4l1pim0CZWGsgVnKmBZlavv7XtjjHpXc
L56Zbwv6D1+dQoRVMrJpDb3ZiP4Pc2eSHDmWZdkVIQR9M8mBKrRXqrInzSYQkmZE3/2PfpTbqCXU
vHaQO6mV5IG7Z5SZmgUpnjVJkRCXMBGSUEA/fvPevee6Vm9YatGlS9NpB2qGeXCTtwOSSBv21xR3
yV0gPcsnFdH00TL7NiCP9ZBG17CtKiI8ThNsM8O50TS7vsfuf/r4ifxmAJim7TJ/czzDRHIxxlAl
cTYyITyYQS/fFNdI1wgvWAqDYLA/efqfXWt+v34YzzWtKrgWTItjHS8pZ3wjkng9xOUntzSP2V+e
+A+3dPHEVTvvo35i596HnnsMi2qfxgEBp+aZBORbbJs63Zn2hcZx5n/8MH8zDZlsOjg5s1ebETQ/
3yDWrMZSyOhdWjZd40HY6UHo7meTnfbL28SyQj1Q4zA036Zz8RxZHOnfxDrbGnqIizjPt6jKFCRj
6tLCzS6S8KHsw60XFHsC3BAdRZ9MTL8cBNm6U0m1sfQ7nuO47sVMGJJlQPMGE80Qht+cxjxlRnaH
n5EeaB6dNdHcU533Ma8vdBHsPn7Iv4yii2tfjNim7Dw1lUQgCOOtpwKno87DivnJWJ0Jzz+PoovL
XDxk8qzLmhacWNb9uHIcQGNK/NJQYlnYBNvYebiChrOrs3ZnOArtkaKIfA33ysc3O4+Yn8by/Ckc
ssAszsCGdXnASJ1aqrHkq6b3el1H3T5WFKINkjsjC1ZkI/7tCZLrzfOAy/YIj9ocwv7jK+oSPpmi
7BbLyIasCwUUmZJvM6Zsaz105X/nIVNF5+5m0gQHqZ8vFyloIiSGGB6yt40qwmWt7kZ68b4wa4ix
3hXiCMjGJChU2OtBJbpAVYhe/fghX+6M5tHsmNT54YM79AEuVqc0dvq2b7SaKOfCbO8bqTNHTYp0
zjAmTEGoIWqdOwJgyno9ZF1l3X58/V+mDQ7CLrU2inecj03nYvdSSBygTcOmMCV3i6dMq9WOvn58
jd8MJPyD1P8cChqUAy/ukd5hXuqDKpbVkH2xrHYZVtG123i3iG6em+AvFv2/LGP89pZ+uNz8dv0w
1fdpZExRiK4pUWLoRWm9H7r27uNbmt/Ai3fjp1u6eGwDrmSKDcSEsbJC1OyF3xcOZi3eRuaE5ccX
01iqL6/HwRhvJfMtdSg2NBfvBqYaIJoQMhfCrlXgBKNOiGirKeK9nRAlIsvDFOdL+BuAWJugvCs5
elo0LVsLv8oUVKjtMplYSPTdpDq7YdBGT1HoWtmJLKPCgY3XJYgoG4jZd/rkEIkOu+95LFTnYEyg
8L5KWRM2BvezPGMTohIWV0GJzRf3E5eXbrtNRS2uXSTYlNBhDZ0DtRPpg6dNoca00U7HfvBunSRx
V9JRnAcHvetNr0e9e4x12bvbsfeUL5oXS1JcelneCJV4Zk2TdkBcWTc80sbs2JJM7ng21TzfDXQw
V2qtB+8xC+szqIbqSkegfkochAconKutmabvliUncyfTwYOohNiSwPNoCrF1lYSHNsKk3z9mYYjX
XeeIuCzYz9cbIpg5IQkvfcG1INYxLbt9QbW5X3WWGlH8BMf0rFYe+CUZFARR2yHoThcR+74D0nqd
NmS06E106K0g2NcaZG468KRi1cJ+UoGNiq01aupR1Qrzxhtyg+SN6Q7ta3Oq0e3t+ilCzpEiXsTx
ug5q0sJ3mvScZaADd+37Imq2ShmU/Svq4DFHcln26641Gz83YueMLUC/boKUAJfcyo11yzfqa/hN
27swKPQHqxkwlplTXFk+cXWIwvDdTgcoJATN1HrOg8tXKDXbeKGImq6xVAnZyMd9bybNciqwcbpq
vSGCxXm2y0y+C7UxQKiLKw1z/BIuqB+pY32dD6g5GZkAC7Lh3bUBHZRROrfAI3JL8b9vKov4MLVH
bUKu4rcKTWRCjibeIVBRvhL39go4U0UOkhkapzrX02vNUdQbvq/mPMSxSjhyPb1aUDWIpy+A48Uh
CbX4upBSpOyoAWq847Yd2c261+VcVyqB/oYzcrMvYeAUNThi4hNfHSO2vxAMUBw12VerYA5WJQO1
2nVownZxifILKI+y0yv9vTJMYQG6JV8SG+qqonmORXChZOkDcC2ab1W5czsIH1Fr3gbRd2+Uc9xg
OCpwxsrzWPIdMzERlToa95MhSH6fRoBWBHkv+SFowc7Y78W84CtT4OJD1BbIsVr9HHsSqXlJEg/w
unIFNEhbJ1p3tlnplhKu3rbPOdtn/SEb6tWUqfeZUdOU5K0Ll1Y4l706OGLGQHatZPMiwc0i4K7f
DFUkOEuy6oqG8LRn65Se0Tga3/qhVaelYUeEj4mv8LsOFObI1fIg23nPzgDmOcjPWTM95NZzFaz6
VusfSoZHcYPibChXLuSMdZHF7TaSOI14MYv0rldo2CxUrdbv4D2Yk04sm9v6Nu41N4u+oFZ7CaHD
LwZNxRCswKngq2/uU0pbQKclnuoApR/aGXtFjTxK9w1TW93BHSCcZk2HWX+TsQJdqZbeLg+ZFVbh
kEPn0K5EZa5Q8uBKwQoTetZ3vGMHmVl79IzrPxgIIIgFZKBVhBEoJ3rVQvCp6kRaGogNl25TPobY
Inwbiz3JB2iheqgy8OpzTrIuDIV+2pgRnU8kTcXkwY+GE6N6EBr09ZhkPpYOckXRH5pomZP2aXDw
6CQxlyP4S8uab20eSug76lZqNuaEagWNYlu1W7JqFpqF0o3gOvKHfBYCYHxl32yh0BlPNQAVqBby
mXnM9+xM7fbkwuw57ApOmdO77TbgKiokOpnz2FRDd8JGDDvcJu6hnlAnrzWKbK+aSsgEgPmzwrgg
zA7NFFl2dr2Ocd3o2LU5OHVhS1pAUr+5oXWDtzvbuohgEW4HeX3GfopxWEk0IiML944YJJdxZkbn
pJ2UcoHzbFoT4lnfDmkz8X0byA8JVlKvEe9mS3DT6SvC62DXjcE3V8Lfz2G3PapFmBHNCkmuCI5N
pDwC0XtOym6J+HtchK57bRNus3KksQ0JY7q20q6+rRUsPx6SY+LklT5ehvUA/NYJ2zkJstZIJRHj
YN7kqLIX2kCKPG7NGp23w/owZcFTQ8AzoYhtkq3you6HfcDBZuPBjMfqRVjApLTvGHrJbEjGeIzu
i6YYrw01HTakBc/RvjCdNpPMnQPG6kjxR3dCTCxz8yoz9T2vXHhE76P4QtDLg8rdRMmw6Bs3R9Or
vcl2eFI7VMx7Ggrmqu364M1zxoHgrUHF0GZZ15mRg1BnRiXdtjrF8LixnkpoW4PPecEHbb13TWuR
YdFvkM4DQzSX3RiRbiWHbezoWE08EViU/1q0j+hB1KcEd7a5V3GqQm8PDeO70Gq2OFXfrtjDrlRh
XxlqdEWJhAwRuZqINYB0HtQnMPixpKRXYb1MyG/bZSBGUWRSd8HlbNe3YhQg5yPRWwvVQIKp9W7y
7IakzOyhZ0OaMlFOLKJ8QD47egOcTDA2THy1Lohc3RGkKB49fIV7y0GPAPsGPRj2Izj0BFrOcVKg
pBjMeHQaZGwLHOToPsncW0TRtI0gGt27XVtyg1XdPEyiR4QKFmsAzYSiHCmLM22DsIUv3mtvoWoU
5GFMuDnxsjwzU71QhMaEnDcmluPBG29CXeln+Vh9ypQucXyQ9QNpLcFonBQjyxGUhsMomGIwfvpi
RE86IPSuFqMWkMY2KCWWtlH1yZhNHhQc3MQvdMlA1CWInZJCAvFmqiUIvq2dFnYsvLNTMtXu11pU
/WbwLOy3akiWp69Lt5e06woNh0wMcmGZWeWTB1soSexn6WCfMTIUhqjShmOjk1Ne1XdglEr4B1az
yUxoqpWtaMSSQVVaNXFPhooNhYYgiByBsfdkALcg2l7ZgqLoI3+ILHT+Vaov+anwrOH3wS3HTK0Y
SoI0FMIGyNSpWuMheYAUTrej7v+QTHrJVZODJUjQzT2HeskGJYhd5tC83lZNEQFKsCbY7+NpxhMk
Wzs0thFGOMxbcUYDvyuvG+SCxyAdkrd8NArMqh4YHj0YbrBZb5yuPGhWU9+WETrNkcM6amMz3eaE
yR8LEgiaSDU0So3hapryLyJpd32RiWhFmgXo7/sCDP+Z2N2nHG0pEdTGerIwfC2GAQCBoDipmGmX
P4cTT+WQyS7dVHMkB3NacAJt6mzNqTt7eQSvldiNnLxFZuoUAWVV2PmtoXX4lFPeJWCTCgYvLzNv
kxpQqAKSYg+gXxxc0F7P2Tjchpl2gyT4CfzdpneyJtxm8IWCrFlBDEPxXQEYe0n7yehWgTCA2aeq
llwbYFuZfwmIN7tr4sDQayaWEnizzU689nCknpqAqCME5yo4uqJZkklU3bdTdRgV7N5+2Ve3cezB
V22ajZE2Dti1Kn2fInXTBmJ4rionzxZOTLEWd9MjVqjBt1T9xWnj73k+DaR+ktC28mISGoTTXsWJ
3m+0gZsoQQSuozR+NIySCJSUKAb4Q3M6EqaGts8OoVVa5zBL9A1u4HZhdmzH5RifQlU9NkJfeRgd
8DPI/q6enTCgz1CMKhWB62X8gt15aXeV8y4cm2JBU4XnvHX3NrmdlWuvOZwubXrZZltihEnYD2S1
UR57zSi2AAu7te1Gcmvj0mMddrFNKE4SIkcl3FCpYMLaOdZT+3ocvEWX6vWVk6Hkn8aUMFULft7G
SznfklHHwq3T+u0OGB1LvHEi2NgDql3gDe9DUlLwVUcBQKYc1HyTGlhyZqed9taGJMz0Vq8vyWzo
v4Jv8HwrDl/JmehAR8K0KSN565H2B7EggssRTvmxFoAPmENG8A6YZXcCi/dVXbHJwjg6nEFWhT50
kaFcJ54N67dFge3HqRrSIKNeCIMg6sA22+vapA1kxrO+dhCiJnAmKN51I1J2Yqi8VZfUCTTg0CHl
MjGYVXNPUJiq4ezraY7WdGqSFW6412Kk4dkE8VMKRGKR9OyoRrwa+FeirlpnojW3uhOmPo0McFhl
OjwWJmZFs1RO4ZC+l3orbhK7KbI1pK3sHMcsk1uo0KxYcduzD0Wt7iJ26dFU+7w4xcuEx6/ec2oO
wkNHIHFxBGs4TiUbewMXako0zq0XzBINjpjh4LeaC7MDw3OebkEdimFpOHVROwuPNRMAS944tKmC
gWRxr0r5bCMGYPtWUL2BfcJ6QOD5qHq7YTAyfV9V5qheo8iEHU1sDsyEDgSvRSBYA5zesclvBsw7
PsXC1M1laPV8gETxJABbGrBV42LUbQoPXJ1NUPPTjJmON5gR+nqjRRomQ6MFJVjbAeHOSZoWbI8s
NXsYJXnJq34Yxwfq+6mBQHP0vofYjhu/M53q2CVGRLJsBrbPDtsvrW4FxSqcxmg44n7s9/ykpnzt
QzfMN8R/urhfJ9SdYwmJ4pUEL++aYwd27bxKiOFmQ+L0j1ELJmBO2tVx3iuj+4iTpwjOUdVJInWr
wYlBFko7PJXGiFid6aliSpqtvbHXHElo0raD6G/7opx2SlFb3Iv4TiAOriuraOSiyjloLeh9C2Of
p0XtPRG+0rYHytFEGimV4W2IZPc2MfuxZjtMMaRjhXMU5rswXbF4Bzaj0TuNZtNf0YN/6bXkUChw
eIKixpSrKWjj8FJ36RtZ1+Ih1vroWIkx48ilQW6QLaYbC9T48BB3htV3myq4V7y7OBb7GOSBnL0H
TAUV0VCsJGsWvqqLTiVo18T8Hof1nUjWRrC3XV0/cjQP96ymnR+anGLVjabeWCnH4iFUs2GVC8PJ
txFJMdYSjBwHNrI//SDSBUtwq/pSj91jME5uvS4a8qJdeDEoZOUpi4ODEVurSoW4Jp5Mh+BRD1gM
tt3AGMtTGAsjuxFCt4Mtvo2+XU5QpawTjqPypios35muuWD53Otate675Cv2ArApE/Q57WoKnoQL
96RamsNhlC0BIyB0GlxH9TpKzFcKHjPweSStCnPYsZLxMapBDUHZUGwXSwBPye4h5GmBIGsN69gi
jdUNsCv1u6RrAC8G6IuzNCCK3mPMWFgpLx4Um6ATBxC/xq2ha/Vjr9cP1cE1bHF02jJjtaz46yJZ
ojbNlcY86rClMxUMmvRDBL2prp3sGp4q07ntKesqQGq7RoYcnGPbJiA9blEGC445LZu9SHnVbTCt
xYDNmiRYlUm2mNoFyBIYAUA1sMr0HbzsacQRGuOSU3t2hzwhx8g0QJZmvrMg4WfEF9szCLSKoQPB
+67FsrCjm1HNDYxmgkiyK4hN+0jXv3rTOLw5EDD8Ulcw5IS94UaEUOGeyp3CfilSmJVbzFuAdKnH
F0do+7BQlQHtsc4753ceLJgSwKA8hWkdUNAxgIvISOUDs3HLVi3i2vtmJA+9DSOSlIrqC9ybnSOC
ni2c2Q79qgwZ8ScFz+GibqP7GpFZteod87uEnp878gnXia5u87yJHEpWEQF7tCtPWoFDG1NmuSKk
piDS3QpvG69aw8U2wxWUBmuna5Sgpl41zu4opVjjb6ndhVHn3XAPktUkRUfWoAcQSPsSJKwaNvdw
/yv7tcWNSSKK61ABgfFksDIv9QnikLnIJfNdgXS4CJRdaylXaSoJ1I3Evi+7UweDgcrbHEZbVadW
NVcFvkR/bF2Z+mRXdxU2Q8XSQjRePZAYBo6VHsHzw65tQmxYFYb9q6omMDhi2/ACKzUhMIqd9t4p
cp16QorijmLCALS9y4ZzV6TMim48cQ5zyvcsi7LkpgADQAIzfaGlJicYh2qmPJVY1Y6Eg6vFOS3U
kV1eMwS71q2FHiyE3tbY5wPRTvvOkurRQGLlroKghAcx4KvDqhOCGu7Y4JKRIrGXeVNa3Eep1++m
yI6eSug9xRGTR6nAV8lqfRUSyIyzOSDkejPBwhn3oH3u2T6Nyoo8zwkP/TCY72o65v1KppwPOwVJ
Pl7SaucVevMWmHZ/L1n0v2WqSBWMfQrY9swBC6zgvfHTKgWvrksTa5fQckSzoOwpl2QbPNrhW9o3
6sEjqmYbTGQ+LIMUcI8NfEA3di7YwNUIOtCCUiAdUl3W1K6r3LqtAPoDkOWL91jv8PdWnEa/9LFh
cvJSzEGCU9Ckwxy/UNsQFZBGBN3En6BvC6yv3UzYAIZNhAo+2+J6irABOOYDNfFrA+LkNs0N40B6
g3Uecg5GWmsoPmsoEW1AorL7pGNkUZfQSng9aueanM/Ala70eqQKv4VQW/X4zKBXYYN66Wfuv6Ji
7QSJgbEtw3VbZ+P240L/ZVeB4feHogn3hYluyrloSWm6OUURoTRL2Qg/pvw1Mofb3n0wfNL1uew6
zReiqWdrtg62yDMvGozQzhqPLGUM4FEGNCjRq2WuJU9EFzxxaO19mlENAiKz/KSTcdma+eO6Fnpx
2tQqIMr5c/3QmokQhIfA+ADJ5NCgVQGAKh/L6pOe2mW/ab6Khb4NVqVj8Z+LxwiVqImijMcYmbiv
sLaHOMfWk+Oui9zudrBDik+aiZd94T+uOPcuHSKhkdhddLiaCLBF2dNLLPKzMh48UvpsfLZ/f3TQ
GPUs1M8O4sKLh8fOskBRN0sF4x1lZ05dhIUYC5Aen3xLvxuGpHx49EVNyzC8iw57lelmrs9CDJMa
ckjyV1Kk4pS2RX1LitsnLfXfXMxCsEAPVNOQXl7q1ZJBMXU3a7hYx+mQrQf7bFkKqFbGJ8/vF+0C
35JFX9m0MQJgbHIuHqDqJCPgE85p3bN3LoK1LR4CjDEsDgUBfEO8dq2dDRjlb39tTHLcIlInXAGX
NxgLLwzVgHNRRuKEH8lafRoCvQcsk5V+UCbKJw/0N+8YgkjMDrbFoQLpz8U7RpEWQADDhBw1zNmk
tyxaU1t9fFO/v4hto9xmDrHUWQfzw4tswVWSBGuIpaNRimiI0PENAgY/+cZ+MzY81UHqgYiPjKZL
90ZLh1X2Bo+ucM95hxX4mxndiuzx43v548X5sZnLuOAyzIK4UYjrvmyuqnaQg2UbasJraJUl6aOM
+xdWP3Q72d5IkmtEPWsDjAoYwWDhCHebJvZRJ8KX0tODDlgPQ5cJ7LT0rh0iMj/+eL99CCg5Ddrn
DlLDi7klaiA5t+waqD9p+bYqKNl3QFl3ApXO0kBntP34evNX9/PTMFUdpabDYEXDbF3MnvDMjVKv
eEtcmWzA7y4z1z0lgtCVdgTh2KxxXr02afb88WV/vU0TtbTL6cjUeOMvk7NiVv86dQQvPgwRVg5/
AOZnSfs2gND037iUaWFy4K30sB78PHiHAvJoN1cqcsrC0IVV9Caa4Jj9yTo0v2k/P0kWBJShLHSk
j/Ht/XydgnYXwXjMo0adkDcI8QRWYaFNqx6w3gjwmx3yJ2/ML/Jfh42DYf6h2bGQ7ngXb7/b2zif
HVZ2YGnGYhy0TROBCOEIRKtcfZBa+kWWchvS18CCB4WCqp3R3JLFUH/yUX65exOXKiJwBPD4XH9Z
RTpFk2M6qz6smLs1bsoeAkuQLwzBMS3bFp+ZZn4Zt/P1sK1igqUWw/7i56dt0ecCdqbTNVhl181h
WtQ+ar+nZvPx4Pllc8Fl5tl1Fp57hudcvI4FgWsUcDnrUQ4nbtiqnSXCpdvKUu7ZhMZLV+/8/78r
6j/fGCQjF5dqRWJX9g0S8ZLkAPonNCGUZp3kn66S83P6YdQiHzRnSRCSXDaIzO8XIwipEnwzgDTL
qmz3mh2cDJn7FWdUyiNluNUnbx1Wyjoi/eKP+/zL3nj95zX+dCH/0yV58c9/uy9z/nfpmET688/f
+LfN9/L0kn+Xlz/0P9BWqc2ehX/tq1z+x/9pwLf/33//X4gIYvH9R4PlH7/6p8NS0f/BppJtOt1X
HD+UQfirf7rFFfcfnBPYU8zmHKTnc8LRf3ksNZzkzOQkG5oo7pkW+K2/PJbmPwxmJQddPKJoleKo
+3c8lij0fhoyQOHRvuvsFXGr46zi3fh5hKKaGIKsHpdtHswn+wALbgyWo7Tbe9k4KqqPkf6S+GLD
uoy/tnGe6rQWW7zcOzWstbzxew/vhvttqBEwBYytyiq/9bnhte3VELjF8xTQK116UV0px7gYsO00
wqm2ReAV153eua+h7LJXtQgwk0dOQHoYXiNv18Y94igrQU6zDDIBJ7vSpuEd6B8dET5yxAkQwWvl
m6k7xMfUzPth4dJHu+/aaa421Vpr+VOfD+bC68v0RjUisSMTw/g+hWo3rjAhm4bPQ9HSMwzPxLjH
k6Wlz7om4vYUAlrf4nbKv1qESKNjahov51jS9ON7VGj6DTF4hC1Nbht9NWs8y+gEwu7oKn1AboXX
8HmDNCWReA6Vs7ojdFmr9jWyGFV/gNk73YzQe5B5yZBenNO4rfaot9RvCfY1klIj/Yci/kojEcld
00kw2qWZhf1TGydmehjTCG0Bwh3zEbKcnfkl1RJjKWBG4JcNrYqCQ47IZcc0D8PGwKfXvOaaTJxn
A7IOFds6UipsD4JSkVW2EYGDdkfII6THsV0ZRmFNazsUqVxqlZGOcHIssCpjDgUaOKBGWAedeHiD
cP5Ipg/oz09SC0+eTSdtYSDr9ZZ4iZp7pddzgosBCKXLqlHL6aSYyXjvmEOQ+8EwqOabQ9PJJNu4
K12aaloYHgArCXtpQdVP/VYkcb1w9DqSEJshliwms5gxSU1LXwMzDX9YbaL2zJcOK7ikbB0s02Hq
BT71lipIAQDKXiVaWwCSzIAXO+BG7YUjdeg89Jq9x6IICOjVQP7u2JKB2whB8YBG6Fs3WNbstyhg
Zo2ZbnSNQbG0IqkQZwvK/lufQZiBh5IJwgWKCDCaMFuH5KaoCZyDCcs5XJvO5F0HYU94KGkvEm1I
AMK/pyXULMo4tp3FVJnDV1fRh1tNqM6LrAZlDtaZOSn0qwKULa0KXmw0jNRaAuAOXhKsQpSb28h7
jOvGoJWuDyzKZsjfqKk1Pyc4aG5oNNB78kqZfp8blbVf5n38Gg6xSdyUS+mYUy89606ifBTSQ77g
su0iO8wJpy1Pp3pHHFNwZ5bhPShRkj/yk851pcY0XZ2ube7SKDaOuTdzxGE0RToYKWpSC1lnORUx
+O+tXyVe9yVBg4T2SRMVaqs+a0FORmixkBCVt4XBy70U0tTBS6ZTDZqAotRTONpEx1uysVDjabCQ
Fy1hjydlECU5UUkD5X9y1HMmQ9uB52Oi2++yyT4R0xNCa61TVd3JXALWbhVBXQv20gstzgTCeNJS
gJypLAdohNSJlUEG2QJQAMV8THZesNTDZKQxVYxfVAhJr8bgUB80tNY8TWYDh5/aIbsINY0s5DaF
mj+QzMiaKq0ic3dhKJrjHEnxCiiHQ/7QOk7tq2qZ33BRE5ekKOb6OcKmM/SY+EkPXLB5odbUB1k5
9ms5ohlctDW/ByY6Gh9lS8gsGs7qribSqEZx4xQPIJiaWycwjcNQ1qCQyHGlxAqJsV04edQ+x6QT
wLYnSwvCYIGYap1LCdUeEFqyI/0xGMigC/KbNs2VgTummMOm1kWHUdUqTVIUE3D4KIqeakC5JTTI
vL1DoUiJSWdFvGuLSriLyGryA/ddUvQCvwrBtZhL6sLT8FACzRT5leXk6ZdWuMVjjf5fW+ay61Xf
64mnWXXQKfuVpSXxsSL9NF1CR4vQ+EGcgyFKAJNku6SHr4gyCli0MnIc3wkUwMYiT0ZaDA7lYE8k
2fchjyzapFMQnHK1Zi6d4rGj89j210ZYgfFtETqIhW6XCckYURS96TNQddHTeENjVY1FS5O51gD9
heAKfd2rUMwYRQCYUAYCzRmAFJCrxCvBj7fbL0YCWhNkvpywBYWQRmk0W8Y9XukZ1hkhRqG/3elX
MkfFx0EMmdQiYSvw0OAqvWWkgGBSIf1/85CCChyPBTrYMDPu80EFWxWYpXzM4jHdpY4EUKWzH4eb
RAPhNe9rTMm6NPIvfWaNzkYzy5EGiUUTZzHEdvso+Jro4U6OPQM5nYj+pZK6bw1VjE1k2BJkcZDA
RA/TtBrWuWJaJSV+iTkhqXCoz//fmjWxThUuZSIQ2xQy7/flqHjRhqqufk0KTVz7gamAGJmDDs8F
qqByKesIqZTgntE0KGq/RTtleL5nMKXj8VBDgMBGQfgAsCtkvBaldCKpwNsue9eF2x+4Rg+PoIGp
iNxqsLjuxOeR2OdAjlLYdRawqG2qnF1mPztSiD3neutdI/WOrCktC5JtZQb8sGEGJWxBrSEvIFf7
vAP32kyA5QrSDTd0RU151ZYwABeFVxkPWlIr3yWRf/ecwpD4TB52mUWjA3Vmm6FrvP5mUABSJiDF
OGgZNP0Flh492qDaU+5zYDcugSu5xaMqsgxweRWB9W0VNfhKf0gnSJeDyUuQTqS95A1/wC+RFb0C
akeEBeMfHQXPXEcJU2vvBVLrW62Jne+iotfl5zJI36kup2KRzFGnyACn4VBprXgnaqt9c9XJBcBV
2cl1N3iA/NjUTMFighA68dgb2gaRlNMxlHr6BjgUJ2dnSGultTrvXJDkwlt7YT+2iEW15ITNifZf
oSH6hd/lZm+mQ+zUqtXtpgcAb+KMd7WownwHCNDvjcZ7g3OeHps6Mx5Z+5zkwPgnWTLMp+YqCqum
2mQlUuWD17pmuwFjPdz0rjd98zQh77sKyDo1c7IYDb1ix1TidYU7LCQJ1I4lze8Vwa4kCBjRcNbM
SqJaYfZzGdoVwkU7KaDiR9oIybm1E/WuAdRe7ttIq7wNiuHmEKuIrXxrzMQ5E4C8F4hrSKG001A7
JQXvaAUFkhmXwhj7RluboCl2Lslx6ExrwkUmp/miByQkijLpHuLKQbWkOEVC4OZEm7ZgxLAZ7Zzq
WqRsIFA3CHqQ/Ls/SMo/XxRmyppZkwhjJBSgsWsQsKzfgO7LpRazaG5CjnNPORLWlhDElgTBQVem
JWKq8kV43NReENq9oy1ovDiNELdhQSHS7xriQNnESPeOsJ6QnK5SlwInphKRjNBDeAd5XpmkEyiW
deC77h9Aqnjv9G1BYXgxVvAVsThpuzFN0o+WReB0X62kRdU5IXVlKYC1vUfu23+Bo0EaRa1WxX3N
bHNnNc0UQxA3SR8ysmFcEZGYbDOCmDhbExcx2oq9Uxs9+25UYXLfkrugbhHNKE8DLcInhIHewZYd
R+Mm0whkZUVv0ZaHdq+Sgzr1+5DMUm6lDYH9DonDfjJ0le9JZbNDqIh99nzU/SSsOlEWRevQjMUG
89GoLIdCol0hXAomk1U67W1OPiaSQsWeji7yAWpwU4AqOUo6KBIe2WvdgtT2IF+TyyjWRlQ3aI5k
WZF8mCBap+0H6VHrC9DsFsUYunp1TAM67UIb5FztsnL8/dP0v0QQ/XSg/hBp9D/xVK1SsvjXp+pN
Gxf/8b9/PkzPv/HXYdr5B2Ve5NYcQuBaQFnhsPrXYVqz/jFXm6EVUYHkdEyh5S9ekabDK+LHqS4B
3FCpMP3zLO38GZvGMRvvN8dgHFR/g1d0Yf3jJOXxh6CbGxqfjaK3dXGUboawNfLoShG9eMHwVYDs
B6z5PWkmZJwq+t1rS5N6iTdEDdoV0mIUjzEx46+W2+bjLm1kX3xSgLo83s+fScOxrFNH0B3bnku3
PxT7c6TPqj5kV9M4Vnd5plhfKo7Vnm+bQfrVY85/8Fh+n3F2adrfKn7/+TiIWgb9Y6imRn3v50tn
va4EuNCviipR1qFXWMcezzD71Fi9Blwavf4wUv6qQP1IVvq5CP3n5TBfkYGCnZ+6yEVxz8gHymJZ
cuWaWeIgGxb5W4JX4ytiqNoHyOt8+/h688f/f7W2X693Udpj+2eLlutp+hStONVXxDxKdeMm/PPj
K8017V+uRN/LcikHwc24qI5GMcf6cUqvlKwAR6uk+S6Jxu788UV+N1B0mkIuZW+X3OeLiygy8Vpb
xlel25YbDGXau6hjcRwxbOz0oKlfyefqiXu29U/u7ufa71/Pkbb87DFESeBePEeZTmpBmOcVZFKX
zGbgb1S2+/DWnSz3thja7kDwVbfMU1u5DZISud/HN/7bpwv9gSFK91fXL94QGNtjii/sKkxLogI4
BG7CnsPdxxf5zeDUaE5RaaNkxN74ojCbWm6TNMT/Ib213lqEJYjKpuRmSFMoeRUswo8vd9Eu/eOh
av/J3Xksua1kafiJ0AEgkTCbWQAkiywjlZNU0gYhC+893mCea15sPrDHiChOMaqXE92La+IqiUTi
ZOb5HYJQFfdwrJkAE06/PX2Ew6zL4C7munwDD1R5KSI9ui9gKj7YujJ+daasuZrI5oCgkajNDuln
ai1sqWn39k8585kscCb/47MUr15vnyO7xvrrru1SIojL1NhgS8VZy4F38+6RaOwv0k58KSQ15/SZ
uxp1Ehnkt73eBi+opGJgttnEQiWO92+PtNKxH6cXexKo0TiBgrTpq+nNKiqZFYvbSI00mFtZ8w1G
vf2jdJK5ux6swPxs+WGMNQ05Y99xgcSeforL4YI298yXgzkGT7uY5LHzrb6cUUYSHpZ2q5fd0ilt
rMkDEDfuyjkptxmyurtJC7LPcOGyQ4ay7ubtWTizpg2Vcquxr+AAsYZeszmMrV6I2yJI7L0+Oe0u
SUMI3Qk2n8S1B4e3hzs36fRzBfmiyHNVttnV+3WMkI1Xv4WyC0Mtq5eQKqR7C0UNlcXLQMDjLZnx
3ZdIsTVyJXPxBS5vd6FcnJv0v3/FapVR6ImoKPXbemzLj/o00fOMfYF3v24+qJDCHmhO9ldT4ZRX
rXDCCyvvTLECIERhL1h04K2rKm2iRIqGWbttx2y+Tlpd7rU+wEL07ak+880abKWERoAkW1TG05nm
4kAQYalhkK22W1/2OkAkuV6Nll/0pDg3FOJoMA1OaJIU29Oh6DT2Cs7Htw5Xb65M4bSEiIZhu1NE
D8PaD4P6DiLYcIj0Sd/kRpPcylipVDcnOuCZ1MPigzQq8WFMMaN1dVnbl4gMy7e82n0X2gmoJEwG
AYR2+gttbhP0R8ZbDb7x7UCfcqsRbH7PlR3ZcRCOj7NVB7/9wiovLfjlTz4dWcMxUZhCZWME0l+N
7ISt0leKeaNMUfLRT6N4E8AG3Zq92YCyp4MXWpPh8hVir5pH0wO/ITvkpl7sLBObR7dU7eHCKeHM
R4gxGgCXA9IoOFKuKp8gQ72wEXLih5buMH3o7oIsgmhNGtTGJN1mYdt3e0eb+s2sDRo55rL//Pbq
PLO5QTeCA2dxngXy5NR+cqYF7p6dIrduFBE1d8Xi8qAHtP1kU9N6klb+SNiVcTXGsX49GhC7slzk
92YxVN6FH/J68R5ngvxkJgN20uprjLtR9DSFb/ysiX/5piQyR44HLcnNTdcvDOSJVFbyD2qceEjv
QXvsixejdjpPw+fgEOJ85Oa9UX+wh8m4QGBYsQmWPQovAv14U8KkGmfI01mirYCa2BQ3XFlxRne6
UG66aTIOejciNMm+++pMSugsc4yXe387UXE9mjbFDTZbS49Z9NP3C/O1bEirBQ2lAG9YNk2Qx1fk
PqNFMzSpN4JIEt+FRl/ek3pXb0qSPzGWKNPHaaGudV3zHSUSclO7cA5+X5AvWQehuHAyObeW+Tn4
blPqFtuSFcejHBpSSS1xQ0x1cAU+YGpuPWoADWPdbrF8xzgbWdfj2BPFYpQ5ykD2mren5HVx4SXh
rAH9cKmAxupz6los/5pBv1H71tohmVkaa51Kplcl6JlPZn0YtOZrYhnG/u2Bzy8PxgSbJjqLO9rp
8ohwLFFTS7uJ86bagxFGV31QWDtL4lOf0r7/po12/Rs5HAU5USP/MDrpAStTTDKYnk2WOe2F2vJ6
LqDOMg+404qF/7aaizRHtFzP8U1UFPN3FXD2oM9kj7u06YwGerk5ha7FEW+PpKbbvD0dr/dVCT6/
VBOmQmPnO50NJRwM+tTxja0RL4zb93SFlXjy4+1BtLOj4PmpUUMX6u5ST/66jMuoLXXkbzezhdyD
fOD+UGcKuFWNUEG0lrEjqMq6ikEGNogkodHLUsBrD8W4STsxf0XgYpCdY1fB9u1fdmbq2WpUWKMw
VPFmWi0G6DcYrPLDmB19PxZa9iEzHGQpo47lH6w1PN/9HDDFv1DKTwk5S42ircn5VWfwxaR0Ne1J
i5Qiz5Rr20zsFFcPG6SuRMCBkI84owg1L5HrhEwExCi8/cTHa91pLeKuu5xwOMOzwa4fuYV+Zcxj
eFMT8nMrKoVUclK8PRlrn5si6b3W1KotgOFD0FfmzTDUcieVqdkpXCdQy9T0BasMMwDpt0+WUX10
yLd5mDUs97KqJ7SuD37WavfcDbG4nmKiInOih726bhRs4N/JxF0m0lLZktkPOS1wYFtW3l8ry6qj
lJpqXevV8n3Q5LbhgfviqpbkQ2yFPgcPb8/f66W8DAjnksLJrWsxIf97QJYL6LxhXo+WE2wDBBK7
JKnyCxvs6xsGfQiqE2bZ+ABC2DodRI1iIuJjeY0tqX/fW1jOuRWMTW/SNOS0EEOUp7ef6vWGbnHQ
cwA5YONQj1cfaJ4MNaeO+rrFaW7jNFjypiESS0Xm+oVH46jCj/97AdKj4shLu5D3xgOuTUWrPEXR
lKJ7mxMyv4mXwnq7IRTgi5qbpE7aOElDJEGO/UUvqVywBBR0tNYg+vxgNr55pyOSQ/Wm4JqgDkSk
73EWQkg7j1XYbTtzij9qQxNlmzi3sU20HIQsWTMVv7pizn4ro9pUTxOwOShDV/pEjyzgzVCnyW2/
ADpN1UwhBtnAPNoR8SG5CvSHTEQ5bIcFFKrLDol56YcddjQLbFTyujruvCS07OiZgyzVYya3zhFv
Kpo0/dkSP36badVAorotwKaiolF9NtwFs0KBm9xbRyTLXEAtPv76T7UAXckR84qO+FeXdumf5oiK
hWIyfxcLVMYNVf3T5COsnCOSFh5RtUDXtB9o8MDacO0Bd7NoX32PCxM0rl+AOSPTwOiKI17nD6Qa
5ImRPHRpiioStYDyTBMAhM9PSbB04wjDrZs5JnHBQxIKItgc0cGALEwcAfyYySOhxm3LrjjEnYNj
w4Ip1lx+PrVHoJHgLocVXE5av7WOMCTxBLG5w1bhC/7Jeb9xjnBlHAZVta2OMKYu4E+4Uxtbkacf
Qc5swTux8quv1QUDrfOkxd6bjRI87AiTkiYIZKpG0yRdrQVgxMUHVLUg2yvawL4AbG3VtJ+9lBzT
jYVkEHRZ5uHgEisMTAvHBsi2Efawb45AbnsEdYsjwCsXrDere8BR8wgBJwsabPiZEl7VizyVYFrg
Ym2aqsAj9Q/uTHKElCu1SZGcmYjRvPAIOxMSBwQdHeHo7ohMLxi1jIlH8vK8ZW01RxgbCWn/mY9h
AbdVCdDtyLppt6I2poNYQHCOVeDh1B//RyfD5cXkAT6K2QKed7pVf6Y0jrAdphFwnXzsF4j84xJy
OWIlecThZVgZkNMxetsgCIs6MsQn3HFYnPPSr8pBkrpxkk+DaihfbXI9220HEQPfWHOx67ErzOv7
iFuzW+PHluyDvsaMLgodCPbkoVsLybzD5shvsQ5wVSuZfkJJAGyssjTHiAaTm6toSCCHltacBXh+
oNXdBNgwqJ6GOFkuqLfR3RhxVERXhMFzQEdVWOVXQzEK8lNrSVaJX+OWwzbmoDwqMRhOvTTLOqL1
ptbPeQ0FxIw8SPofZtxbqqsaVvjNmqXABWcSqbpz6j64NZBqXzmjiQkHcbb+V9/JEjTCOLh8LDkS
IuYuMs3EtCU0bmF5DRXuaTKoDhpeGIiEJ7ybfKlG9naeFEIe1RF9BiYEM/QIXnK/jWzV/0GqQ1xu
RaLayQaYt5AEjKAO3WMq0X71bTtuP1ptMDzKkZhur/KjvnUFExnQFrD9z3mZRINXYadruO2glvYm
NSAmktfWEYtUV4IDVAp9wMbozMa0u436DoV9himZ2zemlW3ZMJ2f5aRqxjZFLk0YDtYI9m0ylQrM
66oASo5TjSM/mfA9ZIkSlmJl4Jo50Rr/SSqifg3LxH4WkPEcF6J6Tc5WQpLxlebPer2tYdMRkpME
uuXhKN48mWZk1Zu0pk3gtpodC5plEMZwMiCL0bXK5ZgdobL9FHWJTDxtIDCHnnfMuaTT8unDnCnz
J2E3FJ+gR28axAVkG6cblD9WZMjJGwwzAveXo/IQ+yPXK0xSUSgTwox7faI3PfG6Cu4CVVkUD6Zo
6shFjjd8UbV++Cr1Wr9jpqTumqEdf+IF9I+Bb6lPJLorwrOzHIl5FuQqoZxZYcRb24wdvGzE2BCJ
6mhhvtODyHpyuNNCoiJb2fQaEeu3+LzNX52OA5jbOik8FtE7GtwQqc2qa9clfgZFNADp9j2xeJvJ
YGfxyKARv6Q9RHfIJWPpTTxhuZfKHD7phii/NNGs/+jVYvw5Wllnbs1QyT5ZnU8hQuzwWTGN4QOR
fLaAgADsu80b1UQkbGD9ge1p3/peOlWy3OGWoj6ooQTublOHN4MROV5UdWmAzkdBo0Ej4YvFewxD
DQig6bCPHBF/0Y1e+01D1r8nPZqTiKmO5mPhU9C8Cvsj0DVO2rdpzJtDuzxH1hWH+yULcJjZK01b
+gE25Wr1ZyB7sUMACfeRCHOti/G7SAnDjNoGbUPPoiw2ZUeo3nUj5fDiDI0pt6SMWulBpR/0UmHP
0m/4rrr2MKH2qW9IUlKeJ8WSW6XqBCauQxa0bjo7MSniMFM+JVqPLjWsfPOjqlSYNnXZQqKIR7XF
JC2z7M7L7AxilNFN2i1HF9r2sTKC0w+TQu2WMqxhrSp+jffDOBD8DXCTe7KAweJNs4Eo16ql0x/K
Mcmv55jjhEbB+xgNQCu/pdl3e40dB92Wqubd9dgKmHvQCIvKM7TC/lgbRZS6qggo6eRsim+GkiXV
hiMRxhBVLqZkg4Kn/5oQzX4Y9CZfLNEE/khjrymPeUpQJ/boevLLBi2bvDEcnW5np0TduDX5hOj/
RdY9cueeY2QqeOt4ZSezn42JNBSuZt03d8MkJ3EIUsfE2zxdgs8RphGQPKXyZzj7wYd2NsufQ1Qn
RJjnXfJgZJbyoxBO0NNQyY1s08D4INSoc+gBaUZqtN4UVhUFx4mfhNmOHzKqPJgWp3Y2ha7FvKr2
gwYnvSpV8Zay5HxNFPKgfMkKOSZX8MSc7uAPZV5BL6p9HIMkfpV3GvWHk+HEteLeMLSe2CwlLci8
h8QYDpuRFdVD4MpTsU1g3+o4+7A03TFdCMZhR/d8Gzpz99ksfOhTfQX7WMfMI9mmpqxfmkqL/U1g
WUG8w5kl/BKptfnLhOybEybG4QdrnUj/BeN1eJCAhbABdfi7kHJr86H3LfL3kixISAFeeMOuyJlB
HLk4TbtyHtjO8SMrVbe3Ao1jkS3kS6hE4e0UmPbTPAfT00Tj9VlooSFxnSgddlEWvOVmpPVFW5sE
TBwYMCe5adW4jjYWzKwvxpRMv2U9tOWmxQniecSd6pm4HWJEaWZS/2bCs3rXUkvsL0BvBoIRu9Z/
rGQNNy2REva7buJbBatlEYUHjU0EOXwsR0P8XAPuc1YovTHOl72nqPsHa5jCbxn86k3rzMYdqqxm
W2IFF15xoqemDANmSK4hVP2D4uBbhSOkk6hewj/5phdFPW7CUbXHbUz5vZOEiD/PSPSqQ6waTbnH
RTh7wBLKuqLIRPlVPBGEuQ18k0aAr4cGLLTC8H/7oZo94g1HQJeRV52LCoTQF6K72ScF5XPwsNTL
TA/udTW7sWKVzm7OWoVEexyzSKlWk2TmoNs5f7SmKm18BRuMybKi5/VNDoS1Oycx9GBXOkZgoulr
DRgN3Qwde5p9+ZSnffqpDPmvdglbPkZlRJN/7cNYITC9sarsxvaxdvPqNpo0j+ao/BUTvkwO3wj1
y7R4JxsMfJofHHcd1XOaIch37YRfl9eXgneSTmQrbpzWsF4K7J0MTCvm7FmtMskxrefEvpU97egt
gsDgSxkNGGJIe/422mPy2WhzcW2nHabMpT5Mj/D4iTst+qbD3yexBlcr54rjz9RPVyZtU38velhp
RexcCaXONC9KOGxdiVonzJOjl7gbmZyHzooj2IaRtG/Zb42wx27L4ogNsbvjLBT32Ri6gBvFI9ai
/XNuBKrpcp2em409JNDxjaL/OqX59Ii/QZhucqeF9quMXZFvnCpvEbIPbCpLki0O+HOcVjfAMMT6
ObSbeftTWWvUbWNEWQSt2A2NZrzDsLWct2XT9F/JAcTdO9YC/dc44TzhDaMgHL6aSNdzROs/EVpN
TkvQYBQBIp3+sWbC3jFpmo2XQpd9uFUiLda9QCOH+zqKR5i/ZPCOw762Ehtltl41yIqq2kFvWFZJ
j4nmWNFMdMYW17KSAD+PDGE4hCGGorekjnSsqN6Xyc7PfXzncOnLNhLzDzxnK4sAWmkSNZu2yvhi
QtI2rqxB9f+kWq8fpJh8Ol/Uo68LKPEhbKcpgt+dDFvqex5sQ10fPzs1n3aTNhkmuWkHqXzGjucW
8UP65AfcgPdWZUNYFE5v3s0JelKPs18zeH01GVxKuuAHoYdq4BG9qeNWFULogPwZyMZzNCLN7SGP
O9fUM+W+Q+6PZCLgVrPhkjP8mRNCS3f1pClEg8whqoAqd6yvOf/kbhqq5hGNi0aUDFPj5hgvGS6a
Euel6SgSu7JpyXntR/IKsUsJMwVXvk55ga80ETJQAXjvBqFmf8gzV55JHMfdakZmkHJcwlXexY8n
Wg6hmp14Dkah+CIhTknxBuCsts2Goet3Sibza1mD0O5q2XFiRnwyNdyRrHo58xkcs5s8lD0Wm0hu
tmYx4k3TIjD4Zuh1jvdWRsAp24pSfAywsyu8mrBAWP9qXX6YqfEKNHcSAL0Cb8WvbS0q4aXtaBe7
gdSe57oN63qnhXrw6diwWZhrhOXd/7NfshKarf723/5/MuUWceL/TZT7j3+vJ+ZsxZVb/pt/UuUM
8Q/isujlIu2iOUeb9b+ZcsL8B2CV4HKOLbVJ4gC94P9mytn/UAFCbNhzSxMMVdr/MOUg0XHIAaVY
guOgyWjvIcqd9g4xTT922NFg0nq1Fw/107ZeJJXFDhskgYgofTcEyHMSJC9Xf03If62M/5sPxh8L
osL/lyAdWu2I6U5HIUqz0NtBEqiH0coLl49xbxFUfB3iJ8gBoB2yzdsDnjYPjwOilKVDb+AmCYqx
6sGOM9ucNSckmFcNV4kRQJgLRnsNHBhfGOrVDC6iXMyzjvgNpJrVUBP9IOCSQrrcd/NvTT6VEPzL
8PntB1oRGo9PRCsZvcKiXAQaYXn93eTVTPBtbcQkXSROeZ9bPu0MfVDqJ11RoEWnRfEbM7YeBUBH
+OuoWR1SnSZ/aYRp7QxtTi8QXs7MMGsXwotggjFIWC0c2kEDN0t+TwzpqXd1lCBe0bTN96AjsO3t
hz87FnInWGlgzcAip88e5AncyRi704b4to9lNXTPpYVVAknrinYBjNBOe8H/nGg66bCjYC/Bvlv+
/V/te64SEL2h77thA1yg1Y7/bMrA3tYFTqOyxzkzmWV1TX7H6A21RmR7pS7R5bio0smEOIELDnfr
Qo/7m7hNp50BcfsC3efMmoPqszC4oFctVK7T3zjxomctyUx6VgpmcgLb3VLnTPb2tJ8bxWQWYJ2A
xsH1PR1FzUExQjtBn1eZY+ByFnlOLBOb+reHOQW8jhPOCqKaAZfQ5rdXxSHiCDhkSWCym8/tzpy7
4BDbmv4TZnt9ENmkcJeB+LV1pK5fwBjOfVUQOW2cMSjQkIWXlffXy9aNcojbIDRclWC+hfhuWnsn
wJVj11u+9lHGAX0HmjzS6zC2xB/ZqZt9jqIDMxCTC3cPN/39s86qs7QFkrAtyv/pTwrsvDJpX1Er
0XI+YBk1bsrGzp7fnvQzq3wJlibEDrwDZsLy7v96cCUUA5aRqDZbTckwO5813UVLiB4iM5Gbwuv2
f7494pnVxHpd4jAXSwy2gdMRfW7TVREF0g1qLOiYR3QvgDGb94/ioElGCAo+Cu/idJRBjzRrDjiI
4TYJhXROa/BSxd79C6PgOqHzZVD511mbc9br2phh5xw1ZX+vATVs7WquLoDwZ8qeTSVa2CwUabyK
Tp9F0Wctxc1RuhwsDIwsB7xzJ6XYDIpivf+BHD4CnS8BivqromchaDGVNpPY6E3+houav+FacCkr
ZikY/wuzHb90zsccXVhwME3XZUsda0zx1JZRGpPWljqgZ9WSrfDNTVHrT+GE70Mq7Ps+dC4UzDNT
CbXCwUdDEvyhr0uZLeu0UrgeusZCTStlk2H915se5+lLeXnLZrR+SNxeuCEvJhramjqBwNJqR7Zy
t4+LXdqZIEn05EI16Fwl16+rprvEijvzZQH/wkS0OPGwK6wKqHQKm35oi9Ybj1R3QmkLYoQB4Ntr
/twUGpRnSO+Ua3V9ztEx6J51bA5diZB2X3DJ3nVtVn8Yuk5c+IjPrRNCWQ1Y2mzBsJROF36AfUBv
DiihR9UMDk5g64dM7YYrWFbabSy4k+lKkj7Xc9Dv1NJQLwx/7kkhakPihR4CLWKZ779qYwG1Izdb
nRqSmWx7ipHemU7d3tFPKy9M6rnFQt4h8bYazhIoaU6HygF4ACx6Xl09fBz9/HGK/BpNCikDfnxr
B91/Za+f3NH+Pom/XiuwhHFbwYLexgpqTSftciqk3cOdwkJG7OLE12+iqJLbt9fKuVFsrHqW88lC
SFjtYSM+lZ3v48MQYVG4sZpW3xUpdPC3R3n9niz+dCkhByAmekVCluCUcxCg9a6LynwiStf52ZHi
8Cv15/nqwlDLLz79quFYQAzQubrDnrdWa0JPwppH5QbD2RC8DrP1stuISMxiE2m9/Eg3scOB1x5A
DzLZC3pg/GVKtMagthvF6KNvs8+fgh1FgUBxaHpD8STdmT8R0PG8G4fKajycETLdFSLLvmIYgYZQ
NdO2J82vju4meDPJRm/7QbgRtNtfTkgv2YtCtQdN55Md6YHq8tmnU4ffIr3wws0jI0uBViL5A0Zd
+0ewKX6UMo+/FDgcGW5Z8qv5vbo53EgtN56BNznSA8DkzS7gB38NybrJtnoeyVvHUgIe0ayCa9+y
w2TDsrZSd3AaBVQrMGTgdUKO0UZNM8O+QKE8s6Lw0bI4p+FZxSlxWQt/fZMpqsMoDIgr6Bup32Vd
+c3G//9w4S2/fslEMC7aEIe7qlzvEkkZFg30X+HGfTLdxELP93bphB7IcHNpQZ0ZCrs008HTavkU
V+sJNRQmSzIy3HnEwTExExMEb5IBTTmgjQsn7DPHXAv/FAwjuYFzYVh7OsGfQ7CccoHKrdL6OXQS
YD5JsadGjjJkhE6kIKSWg1sHrhdwHGJbn36JsAHfHpP4oZJOe2Gqjyfr1QfFTBLtLNkiIX4ulfGv
F9qVwmgLjri4d+vpdVua2HH4WDLvldjJweVxb7irJKvNFTK2ELY2wfih6U1HuEU5t7obRBIy3Chy
7mE02/2HarTVSxlor+sz73sRldC8I15VrOozYCN+snhpM0WZ/gMQZsTEVZF/uPTrv4dJMz8EYdz9
fv8y5PDPbYR4c4NYvdOpQUQbqWEBY6QEx7/N6L5uMuCR/dwmyoWczXPPZ9NQAAlegrbX4b6JFsfc
r+A0yJCLrGrPdMWt8aGOit+TjD/A6Z8v7Hhnira28FwRj3IBMdeFVPiZzOJgaZd0Q7VvSql/TvmH
3gwt5H3aieW8aRFWS+94MXfCOm41kXneFRzCGo7pWtkdtEHByGYQ5a1SzZekKOceixF0TKWOCOSq
PtnsdnMPrQettjbsrUxldaTc3NqLZo5nR2Itwtrm+3GM1d46zNmEqoV7FJb5Ylewr8IZgcWwK7ic
Jhcqx7myu5hisfgtdSmNp0sRRrYjc5+CNCCquiPjZ95xYTZ/vL3gz4xCYiP3KRSPnM/XFx2EUVpP
Wpikv65lHxMw9j12m8Sb/QvD8ByYa8FxeBXE6ahD3CgDy2GkrXHIQ13cmtGo7t8/CqcSDiWLYkdd
y/0oZHTAoLq7sm36B9h00yaoHP3Ch7sUnlX51LlOG1CzuYLSEzx9MXJQYQQhIXa5ybMpGtkfX+vu
tci6JRr8naG/y3dEFVp8hrnqIvJYfUfx3E3+KBiMDUa8YINl7xw1HK7qUH9/Z4uhuLxDNMUIzT6G
1f+1LYyGAptlMCWocGDfNvNo7wgU6S9cd8/MHtIHjNYWgfLyJa1mD3ssrGe4y9i4mOxtpe4OZFYb
uKHZmReIQb/QLF3JG46ViA6aifJSXZ5PXe0jo4MgkNmiz1TmPhk/eaJ/kZrRXis0pB9m3NR+Rcms
PWkTwfEusWD9fuD3Xb29NM89NhIdWglIbG1u+6ePPQtz9P2FwQa5YN5XsV5u8QXXP7fkZXmT3w4X
PoVz41E5iIXlc3htJZnxjfjpzFMHtYrRKunvWEGE4ad29mccW6Ty8PbznSmNICKqMLG6haVqropw
3Y80w499Yih+O5t0sg2SPDhJlvnyL4xE9wwlOIYGNKVPZxLfN6SHKZ44rYrT1iA16Tlxn9+kXT+8
u3VBni0MV4iT+rEOnw4FvqdoAUA/bWbjvhG59ZlUgPnOtJEzvf1Qy+tf1RQOiQ7BhCg/Fpb36Ugy
1J0YizPMXfQ+uWdXeLItZYLPVwPShPgXbXpIJ3s0AZcUAGc2AFpc9LgEXX6k0ktD4K+vvm7HgewC
amYfjvYn9iLf1dNwvrA8zixHBB9sWXRLuJPaq6+eloZjK8hdXNsaCcFS5hcL8TBmX+Hvxh/eX6Dp
X1AsaSDYGn70p49UkZ2r9jo1c6FXshfApJBhAi0LXH9b0k25sEzOTSFIy4IkAnkB552Ol86zslzp
JE771fiIJ1J6NXThpS/63CgWmxdMeeQayF9PR+GwhRVizrpP5/BT4pvddogv3g3ODgIdH7tv4Dtt
rfLMlhCHyuceWqThdAdBTX6okY1t317t54oFXX+6qzwN8dyrNZcXotKUypbuxG32ysB/53qsjBj3
xlh5/8EDThs4DfAniK65qhah0ZqczTjQzyXMiSQYHSJ+FHmhXbz84PXnyyme3g5oHD3W1S6NziTh
XMsKGCEm74NaBlu7sYpdL+b5QNIToTVKeVurA4uwMC92SM6MzumN4wH71qKgO10ZQaRNQaf2fMJZ
on5Oyyb4HnWO/jGHmvnuKwQG9xiZHEs9FJPVm1PjLoAvITku9vbkEb/aP4VFl16NgkDJtxfJ65LI
UMDviBIx/OLZTp9qqPSQPJWZjjXy3xAemsy9rqrk90gZrdYlWnNjE0m7QIa7d4/MvWWxAGEjZE5X
33MNedVU7EYgvJQ+CWcyfkoKaX/iDmrjsIUCYMtpL9rMkw6K8/bYrz8NLoQcwIBpQNHBiE6f2snT
eMq4XbgtRhXecjHbk10fHCbSey8M9fpbxzKew4jgRmhhJ7C6zfhk6MnCoKVlKZ11n+RDe/BbzJ3e
fqAzo3CGhRBAQ5dvfl22aLLiS5/yQMYUOJ6cpOLxWy6RDs6OAoq5HAr41o9dmL92MbsIJwozx3E9
hT9vVqQ3ipZcpbef5czLYelTRcDdubavQRRpFpnQSvjUyJFwDGt7h+gnXDubxpgPbw+1bIinFcWB
CmnQVV/03a/aRlOoD9lAn9zVsyZ6DrrOfpzCtvseDHgrUKPJzwt17d0bGYMCSrKZLVrEtW++H1hO
GtQjTc7AD76NEzzxnIi0H28/2pl3xTEDSgqiRxwsLP10iZPhbUSWPrMiuEbvmnkyNoBC0+ZfGYWS
zPWJO996lLIwEwXHKeHWeexveW1QGLJ0vjDKuRVB35Kr2YKsvpK+Q7tWQvwnBHKTfiZYUCdn2rEJ
+UNqdKH0nmnbUQ25CFocaThhr5XsA6gZWibWeGUheUEzpuZbxUq6xqWNoB1GdoCvEfqHbUOA0GbA
cfgXV1V4ztVo1FepEqZbs5bDY9zk+maQF6X2594rhCmT/Y8mParS0/dam8VkjJyXXTF0xK8Xlsov
iS5VrdcnSWaB74GGD3Apk3k6SlD7fuQkfIMB/jJfhGXl12Sfkz+eqmHmsUFGF17xmccyFhOBBVDh
Fr5uCU526wRlxSsuA1O9G1Ix70gMnS4AKudG4TC0NBS4tWHxdPpYOv6M3Ryhb0ysTHziZ7x0PkTM
t7+JM83opRATFwG2TQ9LWx3DR5bMJNsFxShK447ULvNgznn51NQYlJKIGuRfMkRpXp3lxR0hm+mv
OQmhq5Ky12BgG2YXqtyZz4dOw8IUo/dEi3e1ZKbalsliduMGXC4f0Q9EV4VZtU9GO+sXNvUzQ7H5
0LtbygH+sqsjGrZOgYppreHGWRt+zPDzujWntNkRe1tfAEzODUUbCioKLEGuVKuhRGHl/4TgqsKu
fhDMjMVUjMaw7xGrXNhez3wOuOaDjmHDpGLQsvz7vzY+hE8T3ruAiiqBhfsKZ+cPoYL0JupNZUfy
7CWA9sw6BTOl0UrNW66FqzfmGNxAbA3erl/5cktqbbQ3iYO9UOvWM8icYaYNXCpoXtBnXT3V0Mqq
tWpGmUjs3Fct7uyqHUTPcaq8l0OIORi2hwsbx+BV6eslaE7Afs3iqz2C2nlKosbbsWnLC69p5XnA
4mYYWsEYLIItkBW1OjjnbTMToswwNrIUmcmrhCxOAXd5HoXX1dZ2dnRvJMMHq39t5xj+p1mF3hzU
mwxB9Ntl4PXs8lvY4unKS76rdQdFT6d+Vi3AW9yXC08Ehs4239pXBXT4dxbPhSPH/NJFgZVB6sj6
RZp5m2QRjAyCGuNrxwybm0ZHDfT2A60X5TIKWANA6xFhN1YnCpGmeBDw6btVY47fNDk1Xyojf3n3
ICxJstZtDmQ4T60GmQicLLtGxY7CsQjBQkvoGWSZvXfClvXB8iD3hi4pg51+z2Y5tPk4MGGJsCv4
5+F0I3PCxy88i7GuG7QENUgIgpsVxRd893QchJAIZEUiXDzN5M8CRuO3PrPSb7OJexLqIKv805bO
+Ckpfee7GMiOF1ERg4sNcYeYF/pa7/pahjVtVVjTPQVPVujvU+s67UfVek6yqcTGPC+tmrjbTDkE
c1EGeysq2/tO663RixrwoANn4Pw2z2Osi82xFz+nNFHmbRRMyj7vC6FtlHki8wFb7bShOabqzXbM
aqvb1PpQ3SLCr0okBGH7VdQ+57wsHbtgj3fGYqg76/Y+xWnie4MCLUFamcWGN+pmJHcYuidB6KY2
zmV7G09e0ys4lAYfkVEkH1ICKD/36PA6r10CvUnPNJpdmuSxvkuzGgm9pk4zyR9Gik88eoXsS4FI
4Anr7pIMLXOO7jLkt8+q3Wrfy0E3GiIxqxEL7VTLsquRo4u/teXY4tJpJt9Ig6/GHR5ahrarnVFz
7qrYp+6FkV7EhzgJU91DNWgEV74dG+VO2KOjEEiqI6VWtDJH2UsUqU3GgAz7Kx26VfAprIax9Wqz
zCyYk316k40A+Zu8xZ6c2t0Vi3uHUpeeaVbD91Ittc8CgUbvJaGPonXOc+fZkKPZHMKmmH/ilg7l
rnHGTvcob/UDSp3k3uhrNKONP2YvHFsirLfjuvA9ZNgG3u9JaVUkJ9WDikw6re50hZgOncRbBOzS
TD6r/DXrvO3NfaMk5AY7o111O4K4+3rTOz7lP4bVnG7abE44GOCCg7d5gZAMhVFJBGlU6eYPn6iF
z70f1cU+QAGDfM8q0KxXlqx+5UEd+ncwq/CmJ9FWPAcqsqytnsX+F6uaen9vaWX4aPWdfV/6iTjE
U+ccotDAVGDCMUtAm3MHuNjf/pO981hyHNm27K+09RzXoMWUACiDZIgMlRNYRkYGNOAQ7hB/9L6j
f6wX67ZZ3xJdZW/eozKrqqAAAXc/5+y99qIl7gst/AHbiuthStUs8HBhsloFIyDywbvQKhRePmRp
9bwDlR586rNHxKEgj4Wb3fdzjUWw1z7Y28o38HmBCAvZ3fw0SD7mMCBC9LF31CqiTnDi3Axe19VH
umdEqABhoT1G9VvqmyVV3osa2sLA/dJVP5Waq3qHg2e+awK/HzYEY0Kg1kVFGrtpF/zcRW8EN17O
/Ak73vuYRpQ9MVbXBMyzKLLXmWZDEyWT297jyrXxkettjwHcmH0c81UjbI0cTyGzmHHFetf7eT1f
0VG4P7I+d6pogmrbbcfSHce4hRiTw8KHtnFXmH4xXQGSWdY3DLQk2Lj+kvIwdNUIZdsm+imq3GAC
zeBi6nlAJzG8Z7cR1c4wIHehx8HORmzGoNfnHDuRwlDXl2+97fsCpHfnrISk58trNWBWx9Vf4rL5
3q3aujWCfG7vGhdr1F6gPMRRxizrvc/WrOXmgIEejmOjjLB0RIa9aVb9m9Rn7N6G084k5bjtobEK
n9yfYfDzo3CkuUajkXoukeKVTUiHzfEZvU41c/jC7DFFPrgCH3txPyKiWFWi7hz8iMa+yGVzh0Gs
7jcKgsWLWiv7e127+hPr//BdjDXTEt/qHCzQStzkS0K8C7XAD7E0twtiIkVuxtGpL/swDabxWiwF
pvZZh/AA7YK6YuNg7HjJ8jK9V4ubE9MwmqvcpIyoK/re/jJuNNg9X1XQwgj3qh9Gbqf3ZdJhdc8B
Aiy7ZK64JinxRsFmoTyoQpAm9hx1q9+mYR3MXRKPaW5dx7ozzejGJm/DYDHhNhAxEUzRiNg33cOO
r5Y0hgopzQN90QpOzRo007elT9RDakj8cR5x7fZLZ6vF3xTOaHxPCHn63kuWgqM0nNn64boNJ6qD
SixGncIPkvPC8zuFU9Ob75qhVMP6nwMVQPFZOvGwOCBTwEyud53VD/m2dKASb5Th31A5QTU85F5W
kKHhl/KWY0F1s+mqIChj2DHLBT6qIsdccRwNW0Pv5rjDu3kB/C6+5aSrwE9HROMc3UyqX0i4gDjo
uTU9lcuMWuNVNqQwHUhzsp9rYsZE7x6lbtVfS9oL0o8yTMxlieedhIUEu8Zt0GTGPBoDkBjq+WYj
DMgkmyDR/TxUllEerQx5Gi5v0z84o0YmdKN3+neAl51NYPzif2gZyn2+31z9IubBHDcA98x5O9Ds
XlllbJS9eQu4Tgva7Bnb7FhvJgv3d5zyQNELr6q8D9dVFNzAdZW7MdJj7xEInXrwpGGlEZL85Ghp
2GHJ2PP57DZRMEGMM1F85JNs5c5Hi9NErt1Re6y1zA/56N8yJrt6oDmLDZTWLInjGUyYoJ4305yU
u24q84fRAN0Zs4X1+HP9xdmroAuefB2PND+kO5MMx/zJiYyUJSO2WfIexJyTaYozUeCobS0w+Sn2
TBUSyKqdylkogCFrJ8lQLrLgYU3UDPil7LqLrOb+IqEOZKGNZT0GNtAGYdcO7j03+jrfACtO+5PM
niwJbbr46rLMqPzOw1y2yXVNjGkmcEMm3pddOZq2lbPw9auBLLaIBywm9ve5csdqx23tjVdd2jlr
h8FdejbdrDBRwbuZ+5jbA2tf7rpy2WY5UdVvBFCQFWBLTXY7sk7RVOXD6hSwrc3FeAyCyTF35Ihl
5oGSp5UHshcqgXMwn5xtUgzpFGpBNf3oxTjJ61JIC3NtkiTLhvwX29+3FRiAOPESblUqYqd5x5Vo
ff39IfJPZQRMc4+WCKI9/vEnW5RFmDnL+YKPYZlanKe1g5s7La+eO6X3f/9Wt+roP7uhnFZvw5Vb
0YLwH0X+70+rmmWgG7FWe+OhMmVfct3I7S3udXsM5m1PivYRToV5GMSyxsMgm/jv3/8vvyqiBRp8
NyHkHzUEU6lnZVYPlDE52YHd6FjPHdCPyK/67h/GHn+qZW6keMpQviU7LQfa33/VrGxac/GRJbcJ
A2CNHLJdJ8b5v9mi4IL6dJt0zD+MVxC7/f5dNJecOW9i5zKhvMWFx+lLSntENKX/U4jmX/x26Dlv
/QJkTEwb/tANWXW/WscV+W5V2jrtbAtxrJPny8bPXOvCQpZvi1VkZ1l44gjPwf/597/dX13Qf/Pc
EZzQAPrD+3e4/IGpUxwGftLtliUR8eQwRv37d/mrOwTbC10LrENIkP5Q3wtZr1RSE4b8vhWxPWt4
hT0OFsuUBP/tO4TmPMMMJhBIqf5UIvYjBvK+8ZF25EERr0wFzi6ZOb/+/gv9+bLd3gVfAzsb3aXf
vHr/0VgySM5RCR0nclfRVZvKnyMyxcZ/uGx/7ouQU4G620YVgwmXJvrvb8Q891EfpLyNNlTTlfrb
iwunViEKaHFLUBL+ZR5mYooXNV/c2tBi8oJKDd5bMR38QSkazSnQCy1o/mEYcnsEfr/mMMl3aT5x
xL7JQf/wiNRLN8A4Q0Fjr67+I1WOttXZgLcy4Yju41EbNyTP/ZMQ5K8uu4E86CYVolP7RxJqEiyy
ZUu9rXRGQ+BTyyF+zqx/WM/+8l3w3DGSY9ZPmsjvr/pcymlk5YTx2hCrSKbVq67P/zSw+HOLAW8q
jRk81LiO+Dq/fxM2tNxPXfYH9PvBJhsN+daAEtsYQ+k9QM+a//2l/r8J/n/eJPf/bxP84//6LyE/
qryTv/7Hz1/N2P/46vOfP/Lm13+msd5e49+meNP7F31injqbiRXduZsd8N/xMYb9L9xRaHGYyzF3
R2zyf03xxr8YfJoMck0mB/TZeBz+TxSr+S8TIQAKUoe5oc+24v53XPHcH3948m6Kb5YClAxsG5ie
/tiSlcRzcpqudiDWwANtcK8PlrYfBfwFDajV3u717+5giZ0uAvndRq8adZM7XikU2lfDU/O1T0Vx
S17zmm2aGMFLaecfVtf2SbQSCxm5Knd3LDVGVP9G8cl73fnlWYQdOkDdot9ecSbcKNJk9UE8mREt
AxiCTe/57Ws212N+WOyG5pUU8wspo+Nd51jlo02FdeeiIySzvhX8dUH439r1xRXZvPucZGQYzqrw
AEoMnzbRL/0GR0V2GFDZ7wWcnvPkZthKDP5WX+YmDpKqOVcNnrKkGq8ZbLdr7sjPguzCi1fVc+TC
6jsUQtf3VjV81mmiveZNPV458Hs4Wrz2FY6Kd8mctNnJTFOHesk9DsRi+Mq1/EOBKzzc/lKbeEUd
pcM3TU6fXZ8sJyWC6g683fIyTbz5PCO977Tc2+d5iW5zLT68lAu4elZ57f11tcLfvkbWeO5eZFyn
3z6lv0zlVTc770Km1+eU81cl4JdU0NnLBzlELa2gfUPbPEq10fmyC719DSS0sJAJ+HiVRq3vcRuV
VweU08E0sjkaPV5h9pwvftW52xg9X0LXAO1sEGgYu2qxy2dL5zLTVNS3Lq6dbQ7g45LePjizWmJu
kz6JZbeUV8alFLAtd9xldU2+icbHdzyhn6Bvg5tZ3AqSQZ9V+l5l1Rw3Bn+wMToP1iSn889a8ppT
CdCcRiqM1pvcnZp5GUEgtl65u13cIvPdPV4TkHqCYc1X4VUfYE95R2v6rPvigxYlkaGd0x5ul7WB
tbYn5KG8NgsXmILqg6Dehs4Hb0oSoftFRGD/5dhpfrBoWu6rJfP29Eg+iTB2LxRMy2XRehuqEtPo
zFeXcnSm+2bRIbwMU7Xhf33RE/2elEDCR1TXmgeP7lRKJGlXPfVMXuIim7yrlnflyRiTfOepCSCm
Lw3/RS8NTHJJj5dpXHwIO5ZP8qmuxynuKrUJrKndogPRIo3H9tLhHYx1MScnxAbWuWwCLGmm7N/z
ku3Gtef8QBM6g6ZmqSjDvFlyDvDSz7XunX3jEe4WAYahTSd969PSwYdSbLTC3PRyBOmS9E5ktetw
Bu8pQh8v5i8kqBBfVJAW9IcCoK69Vm3ICh+uEze8DyYVjtNMvGW9Ws7Os0v3odMn61VIn8m47bVx
n5pgJStrydj0eRAQA/Unv3KMfaov0+OSesWFu16+9plmxM1s35qmslNR2+npZXANcfTWSd8aNWAY
d2gHpptEdcStOYG+WrrkMWi9jFtrDO6lnpdRV5Bn6+qdeS6XYL2kEIOwCJpWZJPJSeNX10OK0iKD
mqzaMB0Dtc90fcK01KT+Dh9cAQ63cC+jK60r5/rpSW+TbNv5Ug9Xx0uPOJkroGH+7J4nWVofNW+7
XebKOci6/Sk9d3g0WCoprNTsHKua5mDQBBc3t7SoScEkGd3wjbQHsg+nsuljS08snMOi4xM2tBAV
jwQjGgcEkGkfNJNamnPFdFSa/dICXr7PSNW6FG6bP9P37I9mo9kfwyBsQqFNnc6Uq2cGQdVjeawH
0xUxtlPrYAjjGWBh/hpUnvMqhXu0blXECpb8m5c3bYxrmqRkS+uIWKiXfb5OQFGnJhuPdjMkL46p
UXOX47KHZcrQge7Nvq99MKH4YFb6IeUYToUoTyOqw7ML+P6R3N0ghKqmuhAgIfMxl8HHZijoJwqm
83ko/Lz6FCL51Y/E72bavLcyg9xdOv5PcsiDvYQMpYc+zz7BeFqRbPV5HDZm1ruv8OfMgzE2dTj1
c7nv58yLB6n3F64/aYf2QFZ0VRdXrNjN1ieB9pkAppWpiOEcs1ZP79N01sIsGf2I/vr8PltefqKp
QRYy8414KFN948ydvplLs6Ic76aN7BWwotbsmQF46Y8VXNPG6bN6k5tw2vRVeyuRgxPNC2CDR2Vu
y+MKfhJmGKxgWJjmQTazG/U5/aOegE8a/GAT466eaQXJbJ/agscb0dhPZctzX/hQhEe+L2y7UzXP
NuzoSh10EJx7kVTMI/zWaU/QWK24l0t/LruWn8PI01nfCDpfJyiFsBtNUlZY1k1uKMPpHjNdZHsO
JRO29XkJlyCZDr2u3Nde6XWsEeH8U1tSnzOA+DaoJj9QgdXPgwjWFwgq/mmZU/32SFgXgjluOg57
MY+j0TDQcFOXyGv8zs5Dng/L3lk15zAbeXOXLO26x9GuYhMhfcQhuomklnhwqo3qkjTQaTFHdDuI
I26sBT5rq07AGvUvbU/lHYe1s46uSoIrmRRjPHcwyMRtp2K/Kw4Q64oHLU0fKymXS+pMwSkf1/JT
TkZL4Q/MrWqbb0ldsT4b5hQKy6x/pcbSnF06saDQxK2rb7dbgmPbeyyST3W6AL9q3cTb1mUy/bL6
tA42/kxwWciCP+yZp5gnv3G1B72GvE4kq/COLm8I20/BbRel/klD2zsNsK1fTHd+B/Nun5iDQP1N
bNlsAyeHwTe4LWhCFjW37QD3JitpaE7ePt7UbKDGDKiGpsiT69h2DzMNup1JbU8foqMH28JdTfAH
bPrR3P+GkXe0+l5qc4NeoVFPzTTUYC21aZdk9VVkzku5ePM9jGoV9aMiZrgDF5nBPrTZcO3Vqs88
q0uIKN/aDL59nLx+CGsh6qvXd/eDxQaQ1+a3rKBTWa8fnGAX0tbzDFuv8z1IDG7T0bdi0esaDy2M
AoDqQSi86snKPYZxPVT31pn1IygUXEUFETN6MA4vyZR5J1aaJjYmi7hp+n4baLzqY4Ve9r0sJghB
iZ/319Ux5oNWJ/Z1aADIkvcePOYiCHYQbCW6rWz9ght3ZEamngxnSK6dmWsXp/FVbHdwBlVqLRFx
nE7kTr61Kzq/jZ2860EEa32sNIiW2WQt22Jxra2YpP3Tyv0GXLu3dPFi0eaoxuHZZXND7TMzK01A
sx1sU5L+2rSaOfHUQFjxa7eLlqXRn/25dn8y+Km2DQff0PGGLB4CV0QLeWU7uYzdNkfDv7Xaedz6
ZBOFumxxJ5TzMQuwRZEvbbVHyyHvdp2sUEnQ7gOOh2NBPO2ubetzZQflpuvdcReoAbSwxjrh54P7
jGDztWCsGwNE6WKattrBrYnMdehtb/JsqWOgsHZYVBZZNorIU1ebHuauLbZWQEY8m8McMp8pI61j
icPnuO7bRlu2K3zzUGHNJsOh50HLVH5SHeTuzp7knmhkfwd/PN9pdqd/Llnp7oohWDb6YC1gQR3Q
n7lcT45Zrfczh4KGxvLP1K1rhgD99yEAqYmQEScR55WdRVF9hw6O07DyL8LJrhq5fqExgxVHd6c/
wVq+jm7GINNMbyzoxd+xMRC9vXimilWgDT+DebXfK3a3n0m2BIdGKO6uFiHtoWkm39jqIA9Zx0vN
OpOhreUbw0FAHVlKTieSdPuDZ1fWPU+sOBir7Zx90VvTpiNH+U33bsFROFwviUrg/6InnL+pUet+
4ErSIkBG2T5YWVLkQA6mgYXzXFfTevL9mhzlXuRuJKjrSZ5XRvfo2H3zUAea9k4DvddD8rqS3WQN
qo3ZVbwytM1muVdppz1KHlEAiK2VfDhtmew5Ew4vTqIjhnFRgB60fLCfcwCL1zxwR1rcTrdDYAXw
CMTXOG8K4fv3UyD0vafp1cRuNHYPsEqww1huMhewzpU8rLUnPizovcxel/Xg5EoxqXLT7N5V5rob
W+68zPDljrR174V2FpnrWTYxtVWtcU4DAuKaJCjuc7K5a3peg36b3FrFOSudM6LKDETnsIJOgwRP
uYNuzSvMLJoplR41Y4yMkYOVK22oSaL+URYCT/kwqJM/N3nsZWMfgr4nDloRKbykzts85BCrNeO5
pkUDXVV99vyrOK2RS6ftwiLNPn0nk9KOZ3Ltr/XKdLDz/B+jKNa464EIM+FWdyA1qzuVjj9KWRv8
0lLbzorTeKpxWE+4aT/VaBPPXqtHbxU7zArUMKP+sixeH5pTSciwO8VK1kHoZ512Y8Eyo1fOeS6I
wkRnMH2Ubo8uIlvsLyMQxsOUpvldYBaQ9Bu8fOuSM/Oz9HrP8efBa5bvi1H06JtUep55XqO1kFNM
L9QlRdlJj003anEJLSbKZXc31xhDdYrSqE/tdie0bL0IxoH7xVPGS+IAT3W9xYW/3IDMNcc7EAGf
rJ0lMoXMZ+Rob9s+A3oa1NtKC14AwH9jvPJUj069Hd2hDIt8+dbAE9XhWqJ1mp5nCM+wYAubHNhs
PbV14d3D1myeNeacENWsl1Wqd2Tezb1E90gdaCShyaNwFgKBWCc/c+G0cVkbH3PN5HmWAQBqHxEl
Ni0ZTnVRbQtr7Z91ra3vCr7bAcVluu3W4okWw8FDVbmxy6l8QxIYqmJer3QQrGjO+w9Eex/N7SyV
o1joZ8JWggTaMyfbYwEDOpyd8jsZj0U4Gs5TAvl8brgH1/ba6vN7O7Vq687Tfe20TBy9YblLElc7
uqOfbFeXebtliGhNMr5+w7xIGtor6HMWGG29mySI3lKVHstNV8TBUJqgx4WKu9Vuj2XKaXLUhXMk
oICGhS2qnZ8WF46lAFh1GLxFMTNjy/QlFm4qDqtZ5SHt6TuGju3PGZ0QcAyMKgx9jTUK2OQimpDz
Ny31/JO/qoAk3mCIlI99RlXpsdNNqv3A+qmzcx2nitm6owOxRpqKgu4KHFbtCs7CIW0gsACePEyL
1QHlLhi7tihIkwTG9yybU+EG31tbPa29Tdc2MM95HpwAiH+R1/7TSt1t05VHGuFqY3CmyEcnuGub
hAgm9k06OUwpkl1FG0izilPRzaxsel2jEwTsmY/LS1NpJy0onodcTGdbLNojZiM/NMz2yy2LrezN
T6jthzTwswjff4aqqLxIKaYokwiVllsgwGgYr50evDJLT8LR7PaqcU6iZJvDTEkWvD8cb9z4oUJ8
kmOnf1JskiU3BPhV7b30Z/jSsImhRkxvk95EhMVAWqcsTN2bvqJIKa2JtE1s79pqTroxSTDZWEUt
Ic1WdeSbExNnPx8p6dcvbnCkRUCW2QP0XVLPLyJ16gekmnJHp/0IOEjQAKiedSPdEadcxHVuR2zb
L9oY3AnGrkdTl7/ozwFmFst7RWKhBtXP+kYY8iuj/PVBFPp7O4DuJQXlDTfYQ+sYv2q7fu2C4GNa
0q/C9u+QpG1SS1KNB19pZRx8wbnbrBCGpPVYhbOdPa5y/JG13XSa1pW7TVhy61bDIR3d/g2F07hB
t19eRxS0nBX15M6r2yJ2NMuLqjQrOWgiMCor12Rw0wV7djyYlbgRdnaVQY/yN3onFfFG2k6J+jgP
ZAm19rFuULGYmrvv0vWTOfIc8nGGDSawE0Lfdy7m09hke7izl8bP5jir1FZaFduqPORpD6gw0+gI
lH21x83Xbaumda+N1ELMg+mmmIynwIR/ZHRAlnIBrVvXxbbNgzD1xGPJ2TxFqkDPk7Kp8u7HKkG7
WR995R4QJGxcqgoULEjqArc/zln+UiFZ0xbGUbVMf7iFxSai3+IMph3NpuTZG4nNAM2yTTANoJPz
xJ5z/IO2aqDV6x2v8uiuxdXM+yFeV+diE9w0zv0ULn71WqTDoxJslGTmOToH6aCTERbvZwG7fLNk
uRalJd2Mwc4eEIESdlMuL+acHfUqudoyC5PU0ndVmakwKINDlpYJqT9yj9Qg/WZBgw51V767yXCi
Hr6R5ms7dFsj2wuWsh3RXCQ8DswywyyjJdwKgnTWtfJ+9D26iLIs4Pd6uLmQ9priEWbcM01CYzeA
rzxmaaWHI5TCXUn8WxUnTTG8rFqD9klmLQ2MoNEofnxCA4BekqatjSvJ0MgyZKuPWwWkkYZD50Um
LPh5Y9EaimFGGke3HINfFUOzQ+LdwDLZMH+MLcqam/zuaAfEUHBSbT6X0q5e1yDtD4Qs5MfRozNM
j2B2KyL46ubJ67PsJwhy450Wm72vGmne40MdnvuhIMmhX7WNORY6ZfmYHCvyVI5pa0cSy/vtI7Uv
nEy80Gspf4yOcm/goBot7fhrhc984rF1YC02XOAlXbaJ7873vvRQSsl2eBzwi9A0Gl1Kuczotz6K
ptjw+vVaYqU8L/ARYrMKsvuso1K2hRG8lVK6Ya672KJU1r14Kmu+DegEf5As2O2gII9bYKk4s6bR
hO4/aQ8q1/j0mSbznWlIdGPI0Yb3AtVe5I6EN6P49ImDUmaFJJoyTJfjtKt6T91RrdNwGHrUnzxw
TdDRdYColG1yJI4RkcDJk2eKIAqmzgi9eoZ34nTVVmWeg/u+th/8Zf21pEVy5islB1Alapu0iGpc
PaXgNVI9PzQ3bC07ynCCiNPtWk+amCR6y3iDk6DOFB0EtLH5bonrQASnmbRJrLR8zIJlwRbZpgcP
pdunlKP3mDnDm4WMaIg8qZ2J47CiJucYn3AwPorGfHD7JAsbubQA4FMe7o6ORs8H+gHvankSzqBv
EYrVG1pd845jjHxf6Ruc3BYfZmPW/d7uei2UUBQ4vhjDqU+16rnrQPvUBiu2aNzsLmsr/U6y/90N
rmZHpKlZx7RcDkVQ0LmRznDwG2gtJbotAFm2RjRA8X2ye06rbv60opLZ1KK7jpWe3iEZZZDhN99y
ezQfFfZ1es1Nm20g092UtRQMW1T+Y5SQW7dx7KI5VHWAHrJcyzu8QiXL3FiBa+nQviFVrzd11hCX
oYv251oqSf5mu1AxSC2W6e2HxcfVH9NeKuYqXAfuzBv/3zhPg1jDwJ6e0toij6jQO3bzOdngo3QO
jVcXEWPyNk6HpYok0G50AMaE6E3+lviZQnSvjB+zQY04mn0Rp7dVxRxdcZ5n3pWicsLNlXpxw8WA
2C7HXR6Y/dG32G7S2XGuyOm/SbEsj6NFekSb6vOhXRrFabktQq9KHsbF8bfO0iNCXcoVDOHYRkXQ
1nGRT1Sh7cKR/NZcLei2EV1dE15WZPkjd+742VTQQdHoEoZUMDNhYENWlNkbW6+ST4kU6mnE6Rav
DG/CKpua1zIoyMZ1Z+8oC34NWtZtVHq9iHrgRpGyzG5Hr4Wxias5FwP6VIhwunvQSs09J7OTbPk8
53YoS/qIrnUuyAm5M/3yu92j7hoXuzrIRHU7oXs0UKi5agdptWBuiHQvN++VgSBJlY0XmmKE2u5M
5X40smrrpPJdumIIp9L17wDUNfu8lOUuX+YP1etJ1KLJxNVGRt8J9L1+GfFLfKbFANK/hpF6XNTU
7DKbwK9W77szo6hiywF1S48rVqobt6YtDc7bzRqZVQN+oh79rZZqTtxMog3dJNF3hOE2J5qWekya
BroTp/yl8to6jUU2H6xZTDECSOOD6Aagww4CnywdSOFyjD7sXfqzQs+AoqzdfFSiQd4+rT5KSFL/
ZrGid9M61vVM+uTbN96zsqAXpgmJwFM2EIbBLChM6bWjmUZVV/fDtxKgTxyMnRY2bscTWPj9cVkI
4OTxkdWhcKofDBurHfzW6az4v0NLr7QYRYu5H0rdQZ1InA4S1GTbus5dVtsc7VdHriE5BwjeU8B0
iVvzpHvawJdUcOeCftZD9if3AZ83IsmbXZwT9LjkT6qEtdbWzrQhJCDfZcgtBkKMRPPg4dKKbgau
Z0MxNTOGYN1razD+1EcpLshwp1+aZJJpaIqEo7liKJYwMTwvyPJ2A/rk7UhPhZTbhm6F52l0fnOe
AaOxDm67wrVZb+3VoapffEfV9F3tCrX1MiBEpv/MxwzuFzJq99jMq2ONeyJaA6WeVac+87xOL/XA
WYa+vju9IAacLyIv1pCECUB9v01xeRHpNlpkSk/Po9ZV9tvKI36vL17Ccmf0bzbZAfeWZtdmmOgO
uVEJqwxHc8K5XrspNaO5c9V7PaGRD0U7ob6VNm5+oRctiUKSz5Zm/tfMoYh+Kxb5yK+bORoMMR7J
8Zxfin4colsQwfeZNJBXocZx3/jpeJSur971OagfjNFzmFrZtnuxhP9FntgtS4JZ/HvtG8PZC5R9
9YShHw0iGnK6yVxMzK+sbx5tjp4p5LlPx/ZVYUt4YTj3FfRMfPHHJ5SbDDjtmSuQIuBmBEakebhO
s/EJ1tRlNDPfIhTT4qPzg+mhs5rp0CwL7S/N1neduTBRtvQhAl0S3Jf9lBzSPMtvsQm9/EoJOiyi
elFu1M0BxyvPbCpE41pD+BgdjYxbx/SZujuerJJQGBTWPQq3IVwUl2jOliLSodIyB2vSfZmN3T3y
V/OqMEEdDI9+qmRNPlh6b791Zl/GPHlc2dUShEvcvm+A4v91NWT/1iQMRTeyun22thq0iNwTJsTI
qZlpmKQCRouzEi6h+upDjVMRMRNKNui0CIqr1KfTcrMERNFVFMGtODBmF8d20vSwsHGVpDgzryyq
wX3j8Fl0L0GnZPZ9+7E4who/pVt3QnvgbcaT6fSs5Wmu+y+Gxd3XMrQm9MtavXF3uyoN3/U+GVi7
MAjw31Fn0tkFWb7e25PPTM766LBe9tR9QSB3S6kPTjgh2t7T68NtbHUiwzrmG3F7m5XrVvWBRNyw
1qiz5ukzobUbwhJoFno56FHfGbP3ziO2iXQ+9xUoQo7r9tdSK4kcloiF7q4cofRHSZXxpomxTP0l
mEXxa23Get46xSCqa+WQLD757S0ueclXm3BoElsezcozryLRLeIiESsbEUKFVsVDUzkDu8laUS+z
LsAvWyHNvSR0UZKnfiqUjDQ/fSxy3/TYNzvdbaN60tiRzKX/BGctbl5l5umU8PWKjrfISgPB4tC/
6TWpK7fOd/WyUvWwmw4rIVHpOnmvDZlA9bZElzBx1lXlqWpNThtLLVxuxGB0cb6QY/Q2OXhOzoxp
niVyzIgkpkT8qNOhWS/kmjn+jhxeefTzdmR/GxPdeMFRoBnhUqLGPkCaSpdoqoo+dPhZnteWZXdj
yNWJPSGLN90ZnB/KUeNFm5Rm7eucJC/GsWWHou6WwrJBVpfRh+iaBz9NSaxyPCNhBPu/qTuP5biR
tU3fysTZowMeiYg5syiUIYveiKS0QdAJ3mQm/NX/D6Qz8TfZPa3R7GbTHR1qEawCkJnfa6lstE8C
nqizBJnO1mI+TQi6gPbcrpjePiy7Ey2Ns4WKn81Ymovapz1zERQkbThpQjHiXFbiGnCbNQIrXMUs
M3bwzZwzxNF126l8HPHsFAcXXWtFyVCa57sR+qPsD0AfNYRo08lzW0oFWJn7pcyiYrK1grmjxWub
DnnmYHbQxrhpqrTKOJr1w0XKr0E9YeLW8TlYiaBEOPX993goNfA9jQUdYzSlXJFJysBL6dXuHDW2
Ld9SMh2cK7tokjry7bT97tHec2VI042xCgz5bTj7zMhOsCwwYXUub00OSuYZ7pG5OIM9bX2Qnja7
al03cXf9aITDEU0+fFgXyyKqzY6Dax6TZuCih79xB/otCYbJxg1W3URQ6Edd2E7bLMzmRivigoZg
CZD3JBhSTisZVijO62IhEbhujTDc6wmq4/vUhHlUY7HaBd6YbXn/ohAJ9tbAF3fqLHO3D/GVXYGI
6IPRdPU5frJ83yHGiQAHDkvadveckh2+tC5/Zzyp9WbScb8Lg3nH0c5POVuUD5zRLhZwA+UUwMaZ
P5+61qS2BpGjUbP4NDjhVrjh21xbuuYno5nFNojnm6ChBy0rgdA5gnSR0Tuv8JEcf5vuUbITn7sQ
4umcuvvcN77RhosvoLNuOgCMN9WzWLQsnV3o0uU4aoQLOZMJ6PXZBAiyHUY/Pm99565SqooyV5y6
SWxvC48JyatrcInG3hTBHKULqEfaUGpN8xxH420qaYEDSlN4D/uE5iSOKvul7cOvc1C3UWmZYbS4
TNfcP4cOMDbZyhf3S+JKtCog6k1Cn6XBMgY/tQumoduZSS0exY/2O2kxEeJsoqyvT/glZnunVTEv
PKisiHUGCqSapb7MMpU9Ug7B92G3WMFbWct7rBHVRTonXyrJ4TCY24cQhHaMaRMajSByC77fTZvP
XnUp4kCUKXik34IQxVa+8tWUr+owiRbCYnZuY03XgAbDcWmgIjn+ZIeu83ZpEk8bzyrPgn688Va/
SO5du0t7AmJ8apgUS+L0ciNtGteAY7QNNpwvqkrdxFRNbEURmNUm7KaGFvJ5jGiop+sPNleLcd+R
e7WBMD03RZhFRmpd9SZ4blj77b5wFwxXC/XC0i1ellwH+3qa6jtzoLyvbSeC1OLZPkD3mRFI8Fk/
mcWhzhHRkf68DBu/4+goNZ1nIl04kTMCmduElBLuYZJfyxDIM1XdITHb/KYq/bNEWinVWPNpYpU7
A3TwtMnyR5dSwLGTyQkwIIgWfevlMcwFCJ/VNw9wpeOznTWAaF2rQCizR9pcirPaKb5hZE1vp9L+
OjU11i3tGbtwbKDNRlMffJXsaLPat8Skn87C8yn4Y3cy41uFgWNnSkxg2h2WQ5s7/XsYxG9WkYJI
1aSOyApisHTahwIC+XRESH2JKhEQbknL87IujJVwbLeOTk6pAJ32OATsre3BMJIZsbyxMmUAwagr
fNlY5xUNqPsS+EUB8mwSLHK0ck5PMRtVP6XNuWuUIB3JM3PUU6y7POotZCieO37xPIsuma7E9D3j
Z9FmIK7cDMK5c+dnMTE0O+QV4jJ03x27shPWrvpKWAvEtUibPbfV38XYVk6GacIZKPJnklDzlY6F
87J7FDoeJjDMwGMUCPcO2uitNBSHiomcRyrGu20wLxepXYvTdg6+GG4wseEjI0SDAxWBk/hrU9jB
wXVgMXDtgH7QOjO53/JBp4dMGYwP34vaPld1+Cp6pCr+6k/VrNIbGlPVfd5DKuHqOwkRcVsq2fdm
B+ptHOfKv7ZD7rq2RUnQkWNfzmQKV/bwkud3jZ9fFQaHIxm6W2C2M9PML12nG7ZzblzbSWucVN2M
gMapXii23s5tcqF1Ez+1Q/NYdNVuzhQHxRG6XZrBVpMf8jrk/T4byvleeTZ85HyrhADWEgGdM+oy
tZdmV/dlRLjKNwbhrWjT72aXWxtiuFFlheFupJcNJ7+xz+LxOJcOEYS1Q02e63FC95urfPLyPeqU
+WjRRQycid9X5+JpctsnzJhU1jgFGm8zd6kGdqfzSZn8jkO491fXrsaIXG06mx5EhpKqn8YrTMtX
vld+EYk4TXMyToy2Ol0ApBhDBmat4SXMW/DeKg13jZFfeiV2NztQX5ouPXaq2MZF++xw+CukoTed
rl+1Zx2GpKQUNZkG+J46vYo7Oyrt/CEJ5MFJWlSE3U1oNmfaqq+CbDxZBLkSeXniZN1l3rT+mTY1
gRpITDj50ADKQFdukzo7uhVCvaaG/kcsuw0UEEbdNF9S0R2c2o1vFHWsu2Y29ot2j11fvOeDfUmN
8RkjjrUpRJ1jc/MHkqh56ssU/F+Y6GLy6cWaCk4NwNk07zTeN6dAOTSkaRbFaBo2KJDKKM+bgPHa
9le+zt4rA981YOt4G/aJczqMFti41SF3tGSFaGgIsLFJ2z33+866RPJvI9eylzhKvLgf58jqqHrN
tiNFZNU+QEO6QOhIq2nO7IoXLUxdtDAm9cI7kdWnVhpfKUQ2V2NZMPEgEAkLfrGSpPYtraX3y+Dd
ll7xIDjuU/daVyeCCcSgKZJdCSUSq6e7yHMlMboxc6y7CtWsVpojaqxjMNS0P4W/HK5c5bgRpgU6
+Ppy4+h6hNkjuSXoPXmOqF/Quys1nrnxJnPjwwIVzixRqK1Z0CgIhCOOPQ3nh1FPZ52jLjPLe2Br
OzNrL9jYlPVustJc4/0t/6RoOh6C0a1uOmd0ruWA04uvf4hEEZ9T07OTfXbCcAI1CTJUxO0hlWrc
TO0L4DRcQ06lrtmIyF2Esc08ddoF47nRKVCg5MJcnNOmKx/YidCrTVunar60+IC3U4/B1G84ZxMT
GIs3V8g1Ac7v7H6HVMZ7H10nuyCxPD+HnQwvEujQY5pJJ98MnAm38eC5b77DOS6TdAaGbJcoT6pt
VZMusA20uFmDIqJxpnAFXW64ZdMRlyTd+OeVaKqfERW/ZU64at/ru069v3cXz+3/XP/qK832KmNC
/l8f/5Nuv//85O1z9/zhP3bg191807+r+fZd9yV/9WcDxfp//t/+4f/AJsBPuZ/b93//67XpEZjw
0xIEFn+2DLiYmP7PtoPouXpX/NXPf+OnycDy/7CEIAEHixJ5GT8sez9NBuIPsqE4Kfo2ySNr9Z7z
3yYD5w+Tc9pa7mMG4Byri+o/JgPrD6wAIQmOxAFy5EBM9jsmA3wMH7w9+LGJhHTQGoQ/zEfrn//J
3NQU2oqdFjiUSeIEamk5k844AKwt8/5P38n1T7/Qn0s/Pptgfl6JC/FtMBO6n1xEJJLneOjLbVlz
gIlS6f04UmXFvgrMF8KmOC//8wVX687PX+P07d//CiiFs+21tMjHokEanvnJ2rP0aNNol9qmKZkJ
qpvYbPJumr/P9IhvSp2pcoMYxkUxoELj4Z+v/XdfK/F7IelfhHSRoP/xa41ZA5rUz7ArZ2a5ReCr
4FEt3SG8YPArf/HV/t3VhG/yAGGG88gw/3i1CSlsTUXptrVEbT/SxF1n22QUIKJjix77FxbUv/te
Mbfw0WyypEk6/ng1MjYRCpUNMHpeHZDEGNuuCJ7cIvdOYyJTqH7NnevC5h///J1+MsOs9xO3Dm4Y
vNWWz/39eN3B9+ghE812gBbCTEKiBthtlPvOa6wAlGeDBtl/vuLffFI3IMbZprzRw+3z6XvlBKiV
UNXWcmoBW0tYzUkh4/aiWH0XbF7WuWUugOzJ2F/885Wx0/JpPjy9roMmlNBuh3+ilf30BAUOiZTo
l/do0nS9wV8PWMntx7WAdtl5GwM7vkgbI6bDNrbJnLCIhjpN4968hzLAFT0GWhJJ4/nz7WzYpbmt
SeJ7t7pl+OLlTmdGbaaoZ+0A1Gwwyr45RxubFFFh9fXLqIgsZD623WsDznuCXNZW9cUtC1TKAnFq
utF6SlBg/tiKiAMZ0H739XxFwMRwmyIzxxIs8vqm57Ew2c5KL96VeBOOht2AmRR5GVt0vQXo8Up3
8ebdpDRj81KsJzmD1AV6nn+cLQi7Wg8a049Th/3zCBJUYUFrNN18+XBAAghknjroj6NpojRlA3vE
kQmrRvXWlWrinGngcsqsrLj1Flf7N0PYenvYPFlv29Qv3G06Lhz4KOiVYPsSiRo+d1tvEKAP6qS1
S4jUWtTlgzAkKhajDJZvA8UpKTJWlnXCXlrnK/XRdG2lsUFRAbL34lvi+yw0isole61vtr6MreXW
h1BjFkcS79cIo0iDccBbBpAQUq66S2+ebIawdQAzF797J6mjm3edCPM3p7Eo/5WxRvCGlcw/+l5O
bkuOmsd9cNKkZsSZkqI+rULNAXihZGD+SizZ3GxGpMvWU0iXCmNv1+iguvR+jPAwz9bcEIBC1e9D
UWnE9Rv2izjeEluRtDcLMbrG2Szz0kNVgB2NFIlicAv5ZBTJGKwQTppeDg1DLLKKmvLR8ZKmElde
FfYAfFq5jZvv045Mqm2ZiQUDRTP5I2th3ZvhdjY7UdyaeKDTI0Vsswt0NkCLY6WBFNxkKDuR1Ekz
r5Jzq2o94ymt+D7qjTkZHcq9FDykybaU8HjzVzvJyvlcBJwTz0fp6PEAzTPIN/r+5IgeZiLFb9ko
XFAETQjFfbm03DhLXs3eaKw7V0yxg6QqyyjLIFMn8LZelSIhWkybNPw2hGpj2lVu/JX3S6lVv2Un
2zlgpthUXRN870uX9s28K4owmq1l5HUMBaXTZgf4Ad81DvdVILtlYyaOplEmg4HYFL47P6VDON7P
E6NSpFuMeFHQLinYTlwbd4kYx6fWyeRtj9QbGdKisYiocGjh+csivigD5VPtreMD3KBXrCpkJM2z
kWMqmarQvTRbzBXI6KFbUIorhECV38CBJ2IiQoCUXesu9a3lS+WU86thTdYzFR7lV4dV5FXaBB1t
JL8TeTa5WV4nkL/YtET4VuAffx7t2Bsis1R9tyeziMzckpoGlIWVb9z4MkWc3uCqfk2CgHwVG7Lz
riY9TG7oyeL7XPJ8fIindd0RNjD5JmbK/O7YqQf+RXXLc0C6SsIAYjRkjA3mXH2TGeM7+nEvxrl/
Orh1/tXqx4WfSHz92zwxrhGDBWaxI7cio7MbsCoq6sr7uoSyoUapL1JwJC+nKnaZzPahNT1rjvyO
f6HLSuOa2bqtHgrwY42cpMRVM0i7TTZpTbTUJkkWNMqGGy8m0UcAZxthF9y4sLItvZuZBo6EAK3W
Dyb8e5JBIEapqVt6/EuD99SKwjKZlYjs3KrYoIJAyzC47XB+0M8nZMzzDjb0TZMzGe7wmGXVnuSi
hJrxANHNzoNsRyAAYNOcxfksqwsRLjGhJsZK4Cig+AtUMj6ibTtIbjW88oKcQKenImjb9CoTfjbu
Kh2mTYH2sSpDeGYIrutW9QoXnYUK7zhVJPxsFncKxqOLPdk/aHsM/f3E2wY7jR8SOYphEyRgyzK7
cNBex/fhGGIOAhNCQlfAlQ93QF0lZgDpKyyAxsyAXY0a6M7NGSEjQ/pTuctSz+12Y4ksCdOi6abJ
e9gOSfglaYMkOUdAWYz7JV3C8hAEEAtQt6uCywa6T98sVw+KCVHMFYmdwp1PLUli1HZa87uui7Zr
3TPW3CDjRWxoOLeTPqxO8Mzr9jUklO3cYF0zdjHnQYSBQNRmfTa7beVe8LmW5Un3gqG6IwF4Zjsh
4q67LfK4h5BDyqSZcrWlDpxU1HDma9ucqeNdULtKI8x6CO7RkckLpkryR1gIXE2QFSk3I4P34DTb
ftAVGpBszO4aFEUOVtEBcsYb7C9Jn+nvaZumt+OYZWddoADo+8Yw3rTs9QlZPuAUs9Wk+SGfUjeI
rNlf3zw30yujlwA22wSseIT/eDAToUjUWSO81UpkVYTUaDqpcenEctKHDnGJ2sLbBK+DkC2DawJI
b2UdaoGp8rqv+CTdh8yv0eQYoxKveq4b1p9My5cxZSvfFaGWWFASCnTwBYrO3Y9THT/45RwPkI9J
LHrqeuLpiWD6iZYg3yjOnLwX6/0elxKdS9rqq3kplyO7/6rxi30ivLZ+rvrzEAHWckFolWXdOVMq
HijgWg2YbSCIN0kD1Gz1Mg72zl1yv9uOHvTK3UCuszhdXNK4cSxMcMeysILqCPM2VBdNbSGy7qWH
ySJTyeI/sXijQS5Il4GTbwkDBwoMg7eEENUnuXThs9f5xmUyWjV3klCvS6AbQEtZ+PikUCU20aKA
JHcpsdjOvkuo/9tM/oToYykqoSgxNXDMUS5akolsdACmhWl57YnLKl9uEl6fkSCief1asSYOkfYl
7dVJMyTfiKWYLyjaW7ixA4cfsMvU+Ga3vn1Bgh4hFLST/ejcK3AUUWG6vLlLpc8bMlrsC1n32RgV
bhoYe9/rpioyqkSox9HoOyJRM+34L5OYw/pAw0ZcnsSSm3MgfXcJcSJq2R21KKbiOAE6AmHDN8X7
tJh1sjc6N82Iu5uldyYVRqj7zEtFf66KaUjPzGximdm4ftw6O3SWaMHzlKNERIMIL0bXGIxGG3vM
AWEsmblPJG+gXaymDomiU+D/42QQ4HEfdYl9c3R1cnRpgnCiLkzbF/I45gD9pz1zIA3nC1BioXYq
ZivipFMV4d4a5zndVl3BMpxPWWYpiFNnxtbRxb3/NvqZJZtNAWFsR0HgJPH3HBBHHfB68U6aMPr5
YxU6LU2JCIlT8RpmNE7vSh6xB+x3zYsRejkfx54HwHkzaIrIYZJ/RvE0L8dad0Ti52lqfyeQLrvs
Rmv6qmVd3S7Q+c54iwdbNVubNKgw0jWq0K4bO2+Pfm4+LJTnGSdBrtPLOivyb77v1I/EZCpaal2n
R70BWzpuxJBk3zCp2gl4X5mSgGI67eVEmcV3f2nKm5A0xGIfNkp9RbQAjdIUo2lsfLdzq/PFzuer
VA1wOKy/2PHmuUjQ1bcTr7t2S9ZXCzPZDmKl6A6DIqiQxC5J9F3ZaPsZenV5LOkAqSNjDrI3IfPB
3eEitLmHpjdepIjtAq4oxXOfhvIudCWeMW69iQCqQYGGTHe5zqra9NnwlUnPVgMYkIXJCOQbW8YL
LcPyFGER2V/TuIaRGcz3NEbMRfnc4/FEGmB7BrAfYgtpHNjLce/rQmh8kowoHLlk7mCnVNUXwMRR
7kJOjMHOZ7gATvahb9DJ2dV1jNwEsX6snSeCAsbHdpb1o1vGxSUnMqvecxBNLmKVKyi5PsReRVPw
ued05b0frjYeyx29OconhUAUjaXNbjoayTeWKwfvrjOkTyMUKGRDqIIjOQM2c5Md+49W3usbjU77
vksKNskgMLssCsGf4b372T7zqtpL962yoNzTPHXuCR/F5dG6IH9nSLTcYOvLuFidG2FPrjlJEu4h
ZiO/Kds4ayKXQMrzCmUqsLhjd2QeJqXKUDbPzj1BWYwBNA+0l2Y4V/XeQjJVR7VTdudIakmE03GO
HOPHRPtbsN9F9qoa3XzvPmJ8P3C7/wYA/38DB0lh/NNwv4KP/wEVL8EF//2vi2Z5rl4yMkn+jA/+
+Es/AULX/IP2Q+Z8XhkHWGNFxn4ChI75h22t0Ts+WVscJEL+pG5Ul/77X4Zl/kH2CDHKJFB7nLXW
5Jr/IISG7f8h6PuxTQJnaCF3Xe//HSLkxwCe04WABm4t+uNaIBV/ggjNIPcMlMDA2ITM4aRqvPMK
e8yN9DWtI3/6an4JEv68FqE/BERxUhQgHx+vRXYcVsiyZYELSY2MYiUGbLmTk75CZA1nDpnRvwqk
/pgA9OOSAtDM4ghGeS5tyx8v6RWiyvPVI274Y4csdDZ2tUqz09/+YGR/IXkHlATU+dwCWQaOS0z4
PKJLCev0NPAsn6QD4fX7lWhk40IrUP9E2n+C3H/zZX6EBX9+MtTweHl50al/+ASYpWXZBh4Mwybu
5xA53Uy1KoGCOUEyQf+rkpqP8O7/vhgFQz74oyM+w7t57EjLLsS4wcrackIKvTdCo+SJNIb22Gcq
DH/xqHwE51BweQE51xTZeStMxr8/3zecwk1BQukwcuTQ8wswaEtYifegc1xLVe2fpVLv/vk2fn5Y
1ouKAOwdsSGo7mfsM+3iqUEiiBArt5ixKn+KdNmUv3hY/noV4H0AVo+mFl588emjIe6oMMuWEKFW
O1xmQZtdsKO+/PNH+fx0OGSQc5jwoR7Ax+3P+VrTDKbZKnI5W89SX8KxmAFtyXrV1D+f/PalQOB5
oSkHIQDr8+fRRGamxJHMG7xX5hKVFbLRTcaU9uSMab/84h59xInXB0OQO+et7Y1QJ6yQHx8M3B6y
ojB3tW0J8LFwjh9TDBGPSubJRQV63W58hDG/eNk+P/8/rkq+F5GFfKlQNh+visuK2RNJyKa0/O4m
i5fpLBdhfe60q68NQ/mvcvb+5iFB8WgTNGUSGYc69eMFp5xkDLMCLctiKXZh5sQnIsAR8c+37u+v
QpUW+RAup4hPC3LmucaUVS1WFZuwGaj/ZDv9ukzrb768EPrCYhfzHPa6T0A7/YxBSngVWSQKVX5D
aO1lLLPgaGeB/J72tfwFlfDXtYNQeZvqD7ZWEv3Ep+9uZmSpGjQyG+CUE77lYSNAh4js6J/ayrpC
fd5tO2X9VtTkjwczBJtHs23h9+C9+3jH4ABwp9TEqIpuDsj98Jp9A85+ElNv/uU3b9u6RqG5YhqB
bTM/80/Sbwnsckicg1rQF+OS5Ie6lr+q3PjLw0E+mQnALYJg5SjW+LQ/nwwWlIm5ayFrKeYMDMao
jLVsuLPufvPDrKuU6axPOTs06WofL0PUQxaKDpXc7JP24Y+hYIcGnv/Nq4QcPIKQAxcbNJzhpxcY
iSk4rctDHsocffwA4KGbOtj+81X+suryxtLPYK4xybbDt/fxs8yU+QxkCHBjXGEcVbEs17TCTNBY
Ot//86X+cnd+XCokAZwDlY1K+OOlzImCOpATpAseibHIfnvTPZ1bwv1/seCuC+p/U1U81yuxTbvo
utbS7/G5DFoNom8I2Q42KDVjizV97ghHcyttRHYwj5BM9oxYxZcBGKABq4ViCDJ4+u3P63P44Lmn
zYNbGHz6anlfnTzJgoCRf5iSI/B0aB5sp2qbX3zev95DKrusdfXgoMp1Pr3HRgwfoWh23pRI8PZM
uAH58wsJBE5r3//uPUSX4bueaZNCyLnx0/Lrg+hLVU1io4elvQoMvEJNIdJf7F1/fVJIv3UZMgKu
wlq/fuA/nfDnGnIC8J8MclET81I4zPv9mP7iaws/9XYJQjZ5r5gh4FTZTEgT/XgdD132MgToWHOE
INMOLVOld+aYyrdAdLH6aqw5BBgLJefTbZe1sR9siOCj7iHRRVrf+Qrqam9PUrJ8GgYlA8rGcr+1
Y3iq86yoljec6w4QYj4X6j2OS3xnbuyi/J4zbao7iJch2Mfsxmq3YF+vGeETq6DkYIoXoHedOiDa
R42RosPqh8UHDdDYpIUbXrJIJ7M4BZoLs5t1BB/2oybW0yHHzZbDjTfFwMQ5f4zgktZ36yYIMsZ3
Wv964OO2CDEY5N4cHGYHX+dZj5PgwSPP6gD2VFQROLlur2I3NIKvqRrn8sLUVUCw8xqTHg2Dj1HF
xLIKB51hZLheQvR6p5Oel+LGiN0MClgb03TOeXvGFVgH/eRtaqjJ8DDUYzXhP7fsmD218Jpg1012
5t02egJgS3UnwFIWEJWbAt1mti3sWN7k1kJZgouzyt54LWgFol4OV5u+ENCnvaft+gnPcWIeG1z8
zheb8DLImnZCP/8MJuWnu1aQXk93z+qXpIKnp5+D8oXuRLkD3SorvxvAyI3JGhQkkgh9ol1sEZNl
X0zc0supCFvD3pIpQ2y5slWTXQdz6n8RKc09J80iEKUPKnC+L3qYTGRfLQ5iLFsNMV/jMCu11VmV
ttEU9+lNQkBhE1VYXKwtpsuy5hzKT78hDJLMHAPHFAQ7Hj6SAktiIzZ+X5XdZZGafnis4YCve9k7
/v3sCj2fApPVHnI1l+6YaqeGBLYN0LJMup5wYJ0aLwL4mvCbxTEnfamQN6qzMTM8IpYMWj3esopY
FuXMIo6Q34DbU9DAYOayVjeUzmS+7eynSnTqru0Qlb3QJNI6DintplBEjjlt5+iTwg8NOEgdN6Zd
w7nJhJSuhDz/EdezTMzhLXSwZ58jGCv1ey9z1dZYy7twSfbu7FiXZiXI0tAtjSu7QfmWRHw96NfC
FLV3iMMguxaVKb8b2tcgRg2sANbzMIAS5IBdNdfSIuzFZeRznOF1yeOcu9orIzROie7xhxdzrOz6
AO1SdhhOZEG2AIEVNIc0OS6OMFc5kZLmgvNglQpO5IVlZRAtaNeSG9JSAvB4Qv7Ci6mDIzikSdW8
CV6q4ZDCApuvlXZSsowMiVODZMj5vJyg3/coX/CbO3hkzN3My4MgMPUGcFgnSc4mmIfylugM392r
KrdtrF1S2juCe5Jpu6RqrQkJYzFvrLgYWoIlWDt30gHJP6R5XLUghz472ETiaU+UQEgGkN/E/tVU
jNbDXDbmcICpk+6OoAceex2gP9oJF8sKkZuZg+XBgaKN4IMk9v58II4i1kHxvoAacwCm4ibdtNA0
1onXj/X4lV44SfcME094khkKj2arq8S9Jgtj9B+bpu+z29EMyTjyRSmWg02eFtJpOym9PURk+AjT
kV0QQGEk2NTz5t20ep1cQMLOvJqdi9oBoSJR3WPiivJOKlLKcS811nqD+vHZHUJaPKqiSe+bMcf6
WasAu0fB639ZTPWoUG6LbD4JksbJI0u7todVhoGfNNDU8rY1mR5IxHkbnxrMl+t3VlY3ule1iZmm
NC4LPPF3LPwBEgxHGMnBsQdWDVL2IFrTqi3u20K2VmRDWCtSPWh52y+IS1rSS20z5f6RbAOdoTz8
F44hyOL08jbDWjIpsXetVirk2bmKnygBmRndG5la507YGerSGsPsFAYscE8ay8spoA/srP7aJX2a
o3xewq9+ycYZkfY7+t+lnFNzJXbr7ow4MEXxE1ooeyt7URnnviQGa4tMpPSPy7iSTMlo4ipjE59N
Un1q2e/Q5nbz3hwGYl9QbQVD1GqH0BgrnIlRTMymI1SJt8VCrZubOhL4e7qjHBKVQSm1Hslfs3by
U2makL5JWeb2l65T5DFNgZuER5OtnOqDsWL8nQCFOKOQOYhlCNGdvyP3IXhhWZPmBeVW6M4TDy8J
L0uLpT6LEQ+kQeMG34a8HMJoMiqzOM7YGpAppBYedDMlz2RDswCfZEz6BsUZZps8ItTGW3ahcpOn
ObaA0maq1M0ottY4naUNHBTk4+pRSCbbn6MFP9sStQiL3slui9XOzeZyjHigfM74MCQn06AV8Ru4
KuSmGQsv2XfsAd+yWY13OWRlF1WGz6tIUYtx1RJGiBuuzQHPS8oN262dD2F+LAub9s85NNYmCrie
fI+HStqw+ROSH6DG/Dv2AUw7XWiNqPv7an4RrdQDJkdnFDs6zHvWdj8RxmY0LS225D3pfmebpV2e
mFVLLmZmo/OFEdfocdFm2dTG0NfEikwoo8DbVJ9Ccxg9VKVFokJTk/tECkU234D6zZi8dGsScGEb
rcC3nJdnHYS0oIlKuw/UehDIW2mLwVQTz0Hr0dATqbmGGi7boG26m3SBMeX3SZEueAitso0M6PnZ
5DUiXwz3C440PRZMnASSNU+kSSJWWuoFAcwgVWCDOkrnLQ1W/6wxOsBapEaSbYlWVWJaquBWIrWw
GWwVWq4yypaifp4VOfObFjnS/SBChAlNacujMhVpPhZZ9HSr1nmwC5JBB5cOaR6CVDoxCQ5IpSTN
oU3icNN79D3sWhkgp7LnNpbXpKvK5GpOy5aYkkRUHX216HfGM1nni7ND3GdmUWCSq3BRFCU5eCSX
5dOdvVSDFzXkJuCFyN1lOBRul09QSqsYp6IM2TqLuyIszlrOEt19nYc2vV8JUvDs6Ds9OoMNfUgu
nqzGiydz2VcGUoLTRi5Nl5zbzpx5r2rkqMD+assg2YaKjdTfDAEoUBG1VHm13zi22AgiF42uJ5cj
+inXqPqTjA1RHwayNb2TLME4RkhNFXcQh4HXkjhPUCp7Rz1MhPMWy5MkvLM/qlKkHRcjQJKjZzDf
iD6T2A360CoRKdBstFex38/bBWlcswX4IdKAQ5czbFKZE3jqS76CHXfGO3YaUd+hd7vyhvitgQxV
5S2PDaRfwxlc9nKLksm9VXT2Hj1dOFlEHXJ/nsSOCwE9I5aKyIRak18IKFK7sYvD4alPbOcJb77J
42aH/RrD15E+F5pVsSbBzF2y4/9DUBcQMYUGwn8D6/f9DWVksL80estrwguCGPBFEVbc0jjVkLRS
G5emMgNKpYjj4tdrKDeJBjCFZEd5bv4UE9aH8MaIK7K6nNVx4OhsIL4YMu1ZsamPUS8NG827DfMb
qTIeH2Uu3IVl2B7XbqHWv0c8V5ZkV1tQ/XaJfhRKs8pMzHmJGnazLdRwMv8Xe2eSXDeSZuu95LgQ
htYBTO/Fbdg3IilSE5hEiY6+ccABB3bwlvLWURt7HxhRWVFhlvUs5jlJSzMFRZEXcP+bc75TO6zz
qrVvngJULqxHJysA8Tgs4T1MFFBDxCwauYdxUby6oICKPV594xGSXqGhbrp04buznNn12kSP6J6t
OvFxtaF3smWNNTXrp18k3cA1kkvHa1j0xaASXWiQR9ILxxeEItk7UCRGpmvkxDZ+82D+aKKl+yry
Qpz9NKWWQh1Et0QvgDhKWuVwDcSOdxVvMrIVe4RLtKsLhqC7SYdQ/ATt0PfZGsOrtfFNfXBlAZIS
+HF2D+Wq7p7jXPVib7Jw4FFi9xsmOI2cY83u1ToqhJLiCBe4bjBgBJiIirbBTTm5PbdeuRTrg24K
OYJVCP3r0JqkvIQ2aj33Qob2cxe5qByUKqe7tfe9e4MmDe5S5luPeRFn1kHYkzjGmdbXvT35BCIF
S0+YV9m1P/xGtveAT9CULnYJ/GxwRQ+lV2dg22qnqbztOkjTk+vrwlwUgkaDWD5v/iX7pvmouikI
4IUM3J5ICl2VxI5pvhs/wsknbR/S4L5JpwWuXSkDcAG7cGlWjG9wBTimeXzaYrgCLG1iSLAAuR8Q
RUpM7CM5TMsR5ZENZr2p8YfvOneR7MVjD+TSXdZAJQVc0NkDamUKIP4ktNPwpVZmfZ7R7Y2HqmoC
iFgbEiNBBBC8yqGYnnxaQbUnWmP0Emdt2ohHqVjGPbLaKDou5H5dmZWifY8TmDaEtzXnobMhOy8G
ceiY/VK4m3xsn9H63fQDpHyiYzHIxtw6PKcWzM/OQkxExyPLYceR0VzBrMyyYx1HGJbB+goEu2qg
Al5r13tB6WO/TAWnN4dtZYPCArtyLhociYe+AlJCskxV8zlg1sWrLOufUqdtfAqjrHztgsrDwjui
eC07P/c2Q1z8GhjIu/duKeaUzkt4QfcD4dNknqqaJdk3freLcyitGSVChnYR5anR4jnrgLshQmMJ
urP6EGVu6tXTdJT+uvpXdaiDJ+wUGskypSCKwolpQvwAzD8rrhrwVyzOw9KC2DQN9omBbP/uLIHP
2QbJiEU8CVcBjTI6lgPDJgrydvQlMdB9R6cwDSY4B4iWxK6n3hx2qCXXp3W1NGLfGPdTi7DnlSQv
cdMs/CX7Ph+5KvJZTC8z0Qrkkyu7Dw48cdQOjE/hK0W6c1v8dMzQiARS3ZgQkyAhnQx4ZgGYTc17
HU8rJx9bWrND9Ds7ez2Gw6XXtNocFiDA3Z4CFN7lrFv93ZozlV/PQeuMjEHQw55Yf6YYYztbPypE
Zy3XdGRukUHV8cFtkatxyffmcR1RN5zWZjPC4tS3ckywTEp59NAO8hjO4hyGM3LPaWLwvAsgHPS3
xB7HlN3waEMYdY58bdQmEsxF1wGcC2r3yWpFjYB9otjdDQYFyh4Gu7oCO2RMEq5W8ULJt1CAZtyh
IHgCXv5+DlFtKr8BURGMJB9ghYt1CETXV+9hK+dhx1SSYLUidMrqBPJx7BKeS47D1sT4sCxZxzIh
co/kglLn1TckwLDLhsWnzF7ttXq2+mi9Swtpfqm6B1kjAU6Ol3M3TT95LiVYd0Gr+bECOehPNrWx
dZkii3N2eiR+EQGOcqpzhO61OeH84ebswal6gCUn2ybS0F/LHamJZX9Q9rj+IEODc0fXmXNfpWjU
Lsh2VW+eLxRF05SrCEToWgIjuSHUzrj1l2zRPu9Xr5fiNHeUJBodb7RgLMfZ6yTtSqf6zuCgqL/Z
hSC9USrsJadBdoypdj267/GppIxDJd3NrrBeKx9d0xeWiiGm5bRbS97TLLCr4bHyqiAmy9SwcEHA
nXc3USrmj9mUFozxxsBT4vCmWwb8Nu3zUOTXOETTXwH2tw+KW01CY5y5X6cU3OFHYai+j9g4UPY7
onWdi2XoivZLlsmOhLcqGrMnMbKsZgrQF19HOT425YLmDkIEGXkBjwbMWYpdGKe0RUGWpF3gnvk9
f4P+dt036q5p/Q/63TLJuhAslGveijgaDnUk45NAszpsJafVOSeEkiOGhtn13yXy0OzqPzpepZTw
BbTjynKaZBpy6x4pvjccArfQXJKdz8ywIEMDqlgEAIjkCQi87jAHd/8RtSZVivaPBr2RBjJtYUPu
VIW+i7XnfKEzg9wW6YzydJmj4b6L8QVjftbl8/8+F/7rCDoKw4iNiINFZAunsf8yF27iKeDJFBYN
SIFMghHl3iARSnDLm785HKYxZO/CDiliW0Hg+V+HtgbV5trN6c6x8vJGcg0m/riYv7ny5ruwErFZ
ebMWQRzzl+H9INABI2i1wP+H6pImqLlG2OL9f77Lp8ziz6sKvk0M1YzcDSb3vuv8ZTc8yFH57giB
Mwavkh5BL1CIp6jI+wNA6OU2H32cj6FNT1HK3npGEis/EKBR+vz9D9CxcTERqOUjJvjLPwRot+9Y
Fh8ghTKU3DGM95a9IXl76491xb+VV/9wtr3mv/Zl3ubyP/+vyr//D93V9iW/667IeCI3jn0HiRys
MHnC/0t35fIHxPPFbAR9DHzs5P6pu3K83yKwCSyNeRtCWAssf/6QXfm/8QCDDYjiLbQ8ZP/6d1RX
bOj+x1rtd//iBp3i+zmYF6K/vOMhtBi/QNRfQZnpzGmxDQQTz23t+GKt7CW6RSJP426mvMxuqAjG
MUGZqIYLLrWIBqgTDdW8K9RTqJsc13U5S4Ll2iCTOwt0vgsmRZNpetkRAcHl6LuuW7V8RWlTdcIS
zDB+2BYZstjnC0g8fhHsOzBf4sZvhpksFtluK5jc1gEOGGtxSF3QY7afTEG4DIsZNMmCpT9jhaot
x52mw7zxNwHziiEroLCYmX4Em8TZBxfCEiBngujVyGrBwNUdf1/t0zVA58kBUYEeRDP9qZ/2y7le
90SDF/nem4uYMc+n3jorQrTXY5713hbG0sKc+NRnY9tCq+1vsu04LN1bP4NKQohvJe/UJvDONql3
K8foZ5ei1dwTo7tlu1P+gkvS2hGvqcu3/CqdfmS66c+mhvtZQZqdQcVNzLPZrCT6U3fuw5pqv5BF
gx597dbZPWAXjAc8PZtm3Z6yFARPoKOXlkAc50vQooC54dpD7P6pe/dGq2KDRSbUekmoej/cDUNq
VxdcT2jmUX6XV+6nkr4dZvNKKg36+h6eMjXRtAnvOUUnNPhMCurzkGYKgLpADXvoN8m++lTvr30U
vmefmn7bXfyXeRP625+af4em+KQ/nQBZ1yD3//QHUBrPw0l9+gbsTw8BmjWqsmizFhDAjMvAEZvj
QBXwyZGcb04E+9OV0OjaC/fm060QDALngqLvOCMCt35mk4WzwWwmBycdskdrxPiAnPEZO0yH8HVg
0bsnl6LrsClF+Rd88Dhb8ZvACa4cgyx4VQpV8+p6X93WwMQqfVAT9G9BgF1qKly4zxrhcJ5trpGJ
hG1rB4UTDBNqePNqGDjae5rf5t0dLYKAI49ic7eKYH3oK1runcHEw8bRa1E6Vs1EejpzD/WLiNf0
PWXKeoeuz/mRf/o+BtmyNtIhMO4EvlBQ8r/5/C3ize93Nm4xdUptaEY7wNbYKLVp1u++FXR3kxds
NVtPV4i7juwm6OxpQGbJBpQFWZIX7aU7KrayOV40WJvBQHFlpzNjZTdfnfW1KmX6Xs+Yrk+sDlx6
OYxnmMDo6ocvjdxMzmG6RUNMo1veO0XgPqabAcax1jFNMkXiSd9P7nqUORJ4poAQOopAiodRjDFj
+7BiYthtTpq28sb2ImMgdtez68D6VlEb8sqFBZuRMZK/3GHBRRhgy7H5w81YOXw6dAKvZfMLDLF6
njOJBwubF7qXoq3kmy62zyeuihyIxuhEdiKWmaPP5PCzGGEbwPKZF/UcUo7sb+KoqJ9tl+9Gsm+x
vKzL7GV3Uz0owXModPmoDKzWxLNJU0/SaJVnnyir+bQt9MeDVJv1iEYKG5LuWzZ3UK9QabesYLmB
P21LhMRIMNYawcjOorjrEr9xNkgR8VP2MW9ktmWKl9tPF+dWm1h+OzFvrKb8hgwzrFHgIrBJMf3s
UghhWDOOC0ORNwu3wFtNoonezbPVMR0g3ITIcEN6Fd65iBlhpeVIoxcO4q6CZvFjYAt41RmJB0QS
YAzKeelMlwx43x95YI2D62wzcknfz+ZDvvSigi2xYYlg5W6BVN46ztgEtNdA74+IegjDDi9YmtnZ
hfp0iK2bWQw4xIRxJV31sXF7zuTe5yOIlsrCcCb7ob5JgVO2V+Rko9bvl0Kyz+AO0ruSwOb6GKX1
GB9EWjff8k8jm/40tY2bv234tLoFDAcElHXuOx5rk7/luZ1jjCMOhOH65pdDV4dnAxRYe0lKD4a6
kiKcUaS/Ge04TW0Iz3aloR31bgDw06pHyUu6mfSqT8NeW7j1S/5p4ws/LX39p73P3px+AJViBtqf
BsAph/OyrzZfYMYcR+6rzS2oPo2DqC7RCELn9H+aOLf7HXd98Rb97jj0ASPNmBZFzQu9E5lyfs5j
3dzimslLjBNreMEktZ5Oae6WWzdU3QZGBM+ula9vlXbVe2ZxRAOha8VP1gkWOoPWtl9Mi1KRkaZq
P3wZZPS0IQFRzrp+yx1X3xDRg2UlS1sCRDsWuW3So1Qo9zmspcdlXJ2vTAZY1NSYUWKCUtcQgxIR
dIDe3PWxZJn+UVrjdOnAM82xIvrjCWQfrsQMyfUdXogcdeamrcFA5vbQcvuM2AxmRs5FoEOeGQ2t
lqORl4ZAH42FjRdlEk+lJBp9X6qU7r5KfUJx/EJ2OvGNmtngBKV9kxEK/z4YohJ2pu+AtQQVWpMH
6ZEfhX9BeN7tMGI33lt4XQlGMOTjxA6ZEFPufS9jmHV8IUA2fTVDAzL361oHBo+KmHV0LWNnKq+F
tCa25xygafMkKmQX0BkLv0loWU161qWlbIxwxInQjlpBZT8opovgsH2FXZGhc9wkMH7pfNs+qq4a
vPRqF66F8x5Gcp5/Ossi++u2SiuUYW2OC9pUsc4TMh1TzOzCW1C1Lpn3Q4ISn/ceRtWBhkn4KeMc
nbMPWM1opxfMdXX2VawjA6gBX3/xNIL+bJMqLezizGBAYowSnPLOvsaq4d3GSKf42NE3pN+07w8e
cpkmZlmp2yhsd1NcTWSstKz8++aogmCyf/UlxxgZd7R0p0UUFsuiCYn4OO8CdGfRdZyP6fJB3IRd
3g4cEApcGi61mxzHq7ohiKYAPR+XDvzGmtrCzEytG7s6ZrAkwitZFqywYai1LEcmv5I/WmWpOGE4
a/MxFUEN0snHUHNwMaSyyUtRQRi8XdLzf2oz6grONuTc+xAgybpXlNPWCeT8aF+mHWYeJC48u+eq
xx967O21rPY8pq2HPAXX1stgo404yX7Lw+FBDsxzNBW4cpsA8CC7Fxdp0BvWHecVJYBxTzVQoQ9b
4204NWzyF06JcmGrlsLO2pHmgtZlnGrMy5t3GQ5tpYCAb3I1vV/sKR/2QjE5vSs4eKorYuz1L4sy
+iYyafiNcBc7PDrRUuZHRw2De/KiKV4Oc5M37n4FYrnu20DIABIxQ2J+aVN720WD5R0W7djdHtsN
HleLHwymEcnuBIFTahvShcL+B2dCro/BNESbHcvO/b0EzBLdjUj3EdNElddupseqp1oD58T97rKV
FSKyP3oPBnbixDkhMaJcIQwI7bLQa5sMwo9wQlNRg0zglCkQ/A0SYXjfUmYtHQ4jlT77cR7zf7Es
PLXQIbOjXsIx2KsZK96+Th0jDl2YF4+dWrKPxhV44aoJvcyOzKflauzSmpUlJfWYIKDEht6qgenm
0Is5xrmOaf/SIdyAgz+0s6841bYBpkAajjRCFTWUaV1SqvRkzd97WklATxuQlvJ20e2VP1cIWeGi
LfguZ6tozuDvILCTA7MiRdG6bG56oxhvtfCo3asyhqfNL4/IOYJ9wilnteTMxHLafAqMqkW5MQpX
RHXEFMKnsTW29f3IRg7zYLc0Gicvq59kJgp0y8KK5/cJPyZkuSFrf8kur5CHpMyyfnQV63CVkEJC
c7EQgbImq3CGdt33bYhIkl3aSHjQrp1GDVGSRMrOmY60HXFQJViKAS/sGsbW6QH0NQSyEnh4eBdx
5qeX0GcLAhLRAhZfUbQYnaLDYNy0jaZRbj9RehYeBYLq6nH9fQL07wHCP0Lvf5sf/Of/GTNII/mv
Pw8Qti/5w7cV/obY3wsZE4D4wa/BKOAP35b72zZlilECMQ+wxQZv+cO3xdABgn0k4t/RTb6DFvOP
+YH328YLYt7AFMEPPHTVf2d+EHzOB/571kXjgSKbAUeM44IB3idd6s+qzgKtiz0Ks3FFnTa8nGoV
3Ltd0FvkkLuSqL0CmcuOnSUDehzJXgYUcCpX641VL7sNNGuueu0z5at9EwuyYEmTpX65ysOqePPm
eMouM5xZRM6j+BMJEIiohCbfiegC+yUySqVbqKJZXTj+qVjD9C0MuvSe9wG1o1uWpC9ZLPkmtEoO
pBZg1t/KGqP2figHJU+EEaxfmFL0S8LqBBZq2ZQdnVXUhfBzaRofvN4b7yEIZ9ZuO2bNyQ4Ui23+
kgD+ST8zIYZkpq5AHUti95Y1hMYtbRWc+ibYMlXzYu4uUHtT+5B2yH4WXL+UpGaOaDgmX0mJBs+W
5aVn97F9B1nWUifWob08lmmTGZSNLg50gYACUj2xaPWEpsJ4XnxXoOTxwDJEdi7wtPbLvLlO2DHt
ZvQ6w6ETK773hBccoVHQMqyZdyGZykQmc4kiDlh0KdcvIeiH4Wna/OLrRc7oZojAW+cEMlw1MFBs
/TAhRAIm3k9WVsS3TFTEMD+6FgKgfl9zQun6Ajl0MECgzLXPquNxFYXL4TvxQ3WMVYZGbSsdL59x
I+tWOsAGVRwey7ZG7CKctkT9JXqvu0JWVY9Xua7Kb45F2iAiuDDro/t5yZAmrIadxc6OFfGVYMoJ
QvaLkGOfzEKneSQi0ytvvGEcylNYTTNFElsgKwGpsWaJ02sXkIaKUxo4CUE68XI3dC/WMWphPKXl
zAGPmyzOz0vg6ouh0WZI9CYzQOzS5oRi0tPOB18qEx7FIn2eKjnZ3qWLYqu9aZcZ/ihO8OYpbpDU
0DKU472cJr7S8XjmcOqHfjJA9gGJINfonpwC4yTDzGSc+YKcrvmECjLHy6Y7xwxiGDV4uXkNKY1p
gknH2p5bkU6k3jGnMxcTfkV3nwsNEDeKhp7A4GKCK2uCkUwv9rVsYE0VQVycA1Sv31yANvA18wZ0
eIvQBwKkcSfuuQh+I/TDVHbqwWG3/hijnspRSNkIzPo1hbNMyW4r59lSBXtZN8vn4JjzrMO6rWAa
XEhM9O5FSqlYsbQf6NVugiUckLvmoM/FK8lVbYOcQVDfHAoG4NkrgRPheLdUghphLMbK/7bpK7t8
F6BPgvU5IlJGYGdArNytmJa9m4CXf7rNepLX920zBu27UxAHte9lJu7tfmpw9hPRe9AThnrwFDXa
u7Lvb63emX1WYE700CMrIwXKkFuw89vBumKzuU5wf9nlEJWkO3/fm9xp9wFdxYMrg8o52Fa2BEkk
S2PRpZW1PIRrGn2hj4bLSoQuNFQnn9fDgsrhAR9peeK71gwk45Vlk/Yzdoh+XwMfEcyLsqNd6/wi
9BkKEJgUwZUqtp3qSQjR/SAVYIkPcE4Z06x2TNFDrH18GWkHqEnDM/IglpR8myLPxIHTNEck5KAS
3PttOSEGDFFyHgijQyYQtpFk8jEt3webYu3A9hY20QxQxBx7P+VdUIw8wRTGqMZYw0U/zOr0ftLa
vf1NjGxek95JowsfoIDZz55TXhLqEW1LSAp/hHMBEi+WNL3eM1eL3EMbpy4NWjmh4nZFZl+id8H6
xxtSf4RWU10pFiPPE6zwDPBUnWYQY+N+/oIxnHNkceLp17a/CS5zFF3ljrSg7iknA/G2c+zeHFh6
YtL3ZqjviXGK5VagUygPrsagxuMvBrSzHHQMsCahHlZV00GhcqJPUZ4a8iM3WbZel5x5900ZUpB5
a8MLJd1pIpumip03YY2Gc8LXy4MKOmlRIsl0Eyl1ro7uFjTcjF+I/5A9QAYbMPYqhnhsURnaJmDP
XHp8BIpwhe5gVzX2+SmiGv3aMStnATRyeO1Cl/hdBMdAhFmcK8z4BIsRgrDzM4Uia7GEeGCJnI/e
0RekdHFnBmsESbCwv5Ktbo2XgvBU1MDu6EZ7XEogg+PGd366trKaA+GJA+lD1RYwsdk9OkiIiqgt
f4QCv88YlP9saG+gUChW3YgdunGbc4A6H4+eqbaoNIskPlKDyKyZaWxgkpUM1HuXsn5hvc8E6kDX
BHIJRY6nn+fYJxiHKlMwf6/6e14Bfla8SdCP4y0Qo85TfuzYcwiNQAxFSiZgZs6aodbloXBlrK+E
XkskMGwLgvKjyfKQHK+sxQ5Ys9eCR2CqaftHkugT7MihxMLM6q16CcthYRytMy2frCywIA2wWet/
FINd8Nt1Sb8liycNCts/jKuCY8BwG1BXUldrsUkBRuke6HxAlgxFZ9nJUHBM7wFcIaeo5pA9od2l
CiZVNgJvwiuLeZVfHuPI1spZb6Qjap6AtXSJggRoBP/dQgzXGD/CSgYW5VZmeZrtKbyFMcKgMiZQ
7TVgU0xSpDGEQTG3j1AKqDlG/V6sMilL3dzGNrieePHHezdOwSs2Ml6/xmPqf+OfOr0Vllo/+2j8
HirvHirGQ0/eRPwbsi5sT8fa53rc6TxWmzYDSBzhtzk7hjprY7EzUT57uyxmorgbwAVQyjAzNQRQ
yXbAbARL+ICRY71OmfyPe4fo7TM3KsM9VAflUaCar08ZCotLcnpIXwnLUj1agZk1umi7vQbAq9pD
FgXtC5R0dTsBqh92eu2KR9TUw895GILHskyJyaE9deRhiUDgoxvrqf3GzCL50SfCe4+dpDmt9Twz
6vKCYIP6dg4yFwO14kgAR/u8UXEuLSVxYLA5734imQjIyc6MeqVCg/DXxJn3zgGLis+wESK60ZBP
v7OjVN1lYcdoLl7R6e55Tio8OnFq0SJmej6PTZqTG++Q3rtgt6LgjDr7HdJYae2YtisazAClO2PL
hQ6/7kXzhOjOa65MLQusYXVEzdM0LfJSLZQYTnEWLQQyqkm82U45tLvFa0VznfGCMkCPVcFhb2nF
ZG10fMRQiO6ahHROQsmGcKwZ2kKheoPJWLwWntPz1yI65dBbRQmLjQIG+HmsCZecLEeOex2u1k+l
o9xmjVQzMQwgUCIBzhdGRXVDAtFOIEF73r7/fNjsOeBBKo/5yL6Ce4wSv0vBw3Jj4EbZzdLKyGKK
vd45o4oxpH10q7iDZJcR9+sar4MeYkpk9FD/b3TYKudkUQ3mJwE1DIUb89YhYZZtn1kdAbVshzo6
tJVKo2NdW/PjjHlKnhZMVdBjUOvxG9th9UPQ3RQ6+NXyI9lfMLzopKuwU71gW1gZRae+n2M7qgv6
CCboq/2I4MMJn9TAaGFz3wzXaVtNFmGRY/dgjQ4aoiqc1de4J3PGI1csksNxWS3FiUxausU2RMxd
bm762e0qiIYN1LgEduXKXpE7ewV2xXrgQa1xdCfRM6NJyrR5TFFYw8v2OsfsGgf34M6mjCS+1G3B
3YH03yLd0rGmWuj9ekKmOcT6KLFQvUSyyrsrsPdOdqjJE4MWWwuQOfC+5Xey9TbIHnYPSpMoBWWP
4l0kZePoghwb0od+d6f+uwf/hxOg9fjXS/yb79X3Of9zB/75Bb+34F7wG6v2QIT4nKGhhBuP4Z8t
OGwIJFqBx4A/xAb9zxbcin9Du4X728eEGIBYjtms/9GDW074G8ZwXPyMwQLMnbhm/wsr/QdxAyL1
vyRwuM6nd/K/u3CEcLi9Q9/GFUvHH33+O/7chddpgenRXbEgmCgs9uTw9us1tDj7mJZp+5I19kz6
CtgkDmZfHbee4CKjR7kH7COgjro1aQCqQjOVR0ckWeqyBzqbNLJzrofY6bfWd97LdTDDzif87VKa
qr1AfbckYktlmfsrHHaIO2v3lxsvb/Wk9rQNj+PaMN9lade2U5SI2WVha7oXfySzOIsYT7m9f1nx
3TtNHuA833nKBMkCuv2C3FsmTdWIlafs4iN00StbEcYrHOvDcuOvui2P6GOZcGeM2x1WwYblNPW7
dTCW6C67edacS3l7WGNSCBlx8iar9KnvvzP4ovLJg7N2C4OmU/D9e4dAQ2BWXns7+pZ/XO36iVzQ
k+zAvpr1jHvgTJOCMB9PoCPKvbbL+DBxm+1IJ79rWE4rwNZJBllV54gXrPI5tQ4DrlCfvdmdU+Vf
M5YYvUcpXeX4X/1Eiu5bKiiU6pFBYuG5v+xhyN5Qf0NwHoOFNtSxEiQKKxtEMrlyiYHApJhmMKfj
cK1RkWNYzynNHqHJXPktaCSKbaaRkXWw9EDCZe8TVKztdw+YWjIGP5mcQBC0Hrr6KSgy6KPHqWTx
Q0Qia9T5u0JzfUJMJB8jR9325YBu42tD4b+ghy2GLU7IIzXNRVw4j84rTxTrvmjaph+PjdtcI+Fi
vzS57qnS4n5tll+bjysBmH8RT2Y6B635IeflXLJeZ5pcXs46Y0C/1gTL6XdJoMMqeJbo86B8EYRU
5FZKjOP8Aa+5xjIDeJbMRK9mSEol5h1bXxdnU1UJKNXioCBKsdy2bXfXNaq4K4iqITGFELtqWK9d
xsSnBtrhcfaIKhHVcWjY+xZev0vTvDyDML3Fe6p3ftW/p9p5RwKYoA++8Ep9WYQsOWlvYe06kN7S
sSPEjCgWXZa/hjx4cNT64c4kRofsVQ+tk//ylXeMXbOz1wXhY8ferRny58gfn8tiuJWd/cW3+C/q
iE5tXPAXw4NMIuMdwjS7aNf+Eu3Ej4Fbh25Tiu9Min740/Q6xR53PmSYO0UKUhOrp7j1Ei/CxbhB
gZ3MRbIy/pTjuHdDi5defMHx2tz3MkcAjZy3QCbgnAvpvhPK4l5mloqSxjBawp5HtJdVoc8Mvruz
d1AUHorx9bpcxJSzU35PWGQgccgMA3GqEd7lc8oiUMXOT7EElwRtnTp9qafjyk1IBSATbdGltCzW
8epxtdUXjTp5pKwQMJa0Kj2CnP7meDwzc0QeS827MFcTbE37uqm+esOX1pDtguiYMgYVAv92Xvl9
2X+ffSKFWWh0X2mxfm4Qom3iHW5SBcEKt9/70vZ2gB3D7tsMGy/m9WyIE9uV6eoyJCuRP9PKAfuk
LFy8bHmM7MVaLie1QqbzPg05kI8pJI7M6OuCGvrTsRPj3skQwzZihkG+hGXzwCzMR6LhdHX/xpy3
ds7Zp+8nVj0iFqyZdUc84+Iu6ABGLy2voDCWdEvsGd3EtjcHEUMBtiJilN4PRuvRnU2OItRCy5oe
xkz7EA4Cv7sweCEQNHx6kXAfIbCKxiLKThlWh6/Vp10JsUanTqAyxbu0Ny8TKa74mlD7T5zOxdpT
kQole3SATF7FgTqI1AohvWJKhmmx6sOorao4rtw3QTK4GiPe716qZvRstUN+396vIHHIvlG025Uv
32r8RelS8cJHwd5m5yJ3wp8aiHbDRcVbTg5O+VqthGsOq3PbFNWdHxUWmaeN99SSskS+Y4qGxhfL
F8pRf6tVx7d285iYNH3x4rrY57P+Gft+dx7pgO6cceLVwfROj76PYnNuyIe1iGK57NfjQkvCyOhq
BBHo5xP7uy3QqtvTY+71NJwnwtfYDfKLb+9nxC5THJ9Kj8+dqDmLndKBk3Y5y/XSmUlqTuUROX99
M8WmAF04PuV5vm2N0rfByw90Z+E12iwyEIdfq0+6boRcaRbZuc7D88xcaNMPJKbIR0WfdNQFZibP
b/eVBemYTWd6Sepzkqr55Okp+MYa2NtRTyO3C8RIfJ9jLoTULyJDsj7BUfehBqxdMsOHR5G3dZh9
9ijy9Cbq5HGdqi9kaZIFhuzwibCo+tpAKt67G5JRmoeqteoLv6quakU5m/sm3YsgnSBbpSc+zRMj
KNZxy/ArraqPqCywPinig7JpQZcfl+TQSFZcQwgVAVD3znTLoTO8eytmvCjN6vu5Xo4Oam2lrWtf
jifK4qRU9m2UoUFfhiPSiat66O7HJth7Hpswcqgwdp60vGsqMR0w+r1klrnuuvVRoJQgKIvYIaVq
Lh1y18auPFXdeg5t9cF04T706uoOYmydGH89QcmNDo6xrqdAs8Ei6klhTwTBKtr8iTDr7+l8l5bM
UwLGaae5do4Z5Xu8ko1cJxox1US5xFUaTT/bYHzxC0R/Xcjhj/QlI1HLJUzbeJg7m+YAwPF5DM3l
mk3rbWrVZ2Erec1+/hgQycvoNds1cY3qxtT3dVCWp8kvntbse0N4Ws2+dVrni5D0BoxGGpV8d5ma
4q2GW7540d4icGuX9jq+cMbiKmr95RDyG2AV+jgEhN4yJww5l42N8C5qUZ11Ir6yyuwj9NZD5Vs/
KtWeo5YHqXMOs6mSrl32Y9zX7PB4ALaR/6nMl5fO7Y9LKxNpO2eiNt9kqm66Njv3KS+IHTKJasgJ
kvu5rg/4Q2hj+K55W371gvEsAMuOaXNHgi2vIZOwYxSY5sJjPeL17XkZzHHO4h9ENiR+fj+k11nO
s0VsooX0Yo44jOOnwXTXsLGpb54nPz2ktjiNmOkgDqDpI7+rs7kF72KGoCfI5xd9ap1d10LxyZC3
HvZMnL7a/feptt7jMuPqv4bdZ/8iC/MKnyTOd6x/ZkT0EJ90bj3XTp0eaM5dVvRR/dIxlnMQ+Xzh
nQS3HXLLtXK6aQP7JCvxIZAy/j/2zmPJcSTtsu/y71HmcIdczIYENUMwdMQGFiIDWms8/Rxkd09n
pVV32z/rXpZVZjLIAF3c795zRcuRpnIHVl96ptkqx3Ue1ndR2DAsahaCglk+E/AgVODrJKaRK2hT
8DlD5wQeWQpJ93PiIxOjXWeAQmv3zSIcn5ya6AKqfhPD41810Ryui2gObilNfjadiNpNkXhma+x4
1OxVEEpaBf3u1JMibERBoIwRSetc453QDlVEbxuh830Cg20mFmwyk5pYwZZQ1TZDhn8ZaJ9mp30r
U7fwggq9xaV5pbOBnbCR9+LaaDUCY8D29sz2/cd48Oka25f5+DJn1iXVm9HTCuPVrT56Zle0Du/7
Ympxg9kXkHGDh7TMykCYj/7IcNUmXUPBIT7VkOlLBLeUdtBNihsCn+w1hS07xKwG55igWYMr7GOR
55RzCsuYP0uH5Bir19Sf1djHXleN89Zp5eDpUkuucKmlXlUaDzUjs5VemrcF3eyvs2zm7wjncdRh
VwSwcBXzDAG+unXb4XGesBnF7tGeqwPtEIt5g25pQlNTBT13Cui7src9jZY1jU5mBfrcSClvzGzt
Mk8WEmYW9k/gDB8y6vF4ek9VOzSb3K+7dRGmaz/SaUKxTrXt7wmIHRC4vdTRUhxS7tkZw3McuWht
8bVGZWKXjZ9lE1+H+cXtzA8/ipbN5aViBBQiiPhdt4mdpRvUr60HU8+1PR5RRDo6wLWg3lu0Qunx
fCWpgGL1B4kAjZhewnwDivpet+RNNtCMDVqePkfuCVxcUakrqiUcnWMI97t1AHZiMO3bEjtMaBie
O7WffVZYe24PgKjaEj5MsG+aeI3OC7y75MNrCHWvgj6Z9rozPirRcZnLHMrU2uTBXTi8WbKrpX9Q
Q/fIQfDYoaZt/Yb8T1VNx2hIORM8Vw6IAhLk8iZvjE8z0o4D6xf5vw83t8MNRcW7eYo2rXlhW3kw
+Uu10Q2bRC1DitowsJL3xMX87ggP4zlRtN1F3fVc6mABav0bh82PYBSgBuKnzu3OXSgglejRi9GM
VwbAnCJw9xO/FsvfU/rLiePNt7dRzZ3A4HhbxBb7q4AYjCUq5nK3BCafq6Jzn+Kpa88MwfdGZjNn
SjtQD+JmjtiRocYt9ZTcCfHMPFulestTupexvl2nrfZO5+emzrPHsBqB92buWo/0r651wU9U9rHp
b0Amr3273ld1BXMHb+FQGreOHdb3lZFv4zqF1y0XHK+Nxls522G2K/ochu9gxsbd+bJgiUCMbrEj
MRFlxXK7flON8l34oEOySX35i8OMeS6umjHba4A0sG8lnkLsx2PZrxSQsJWy++ykjw2nROPdsHPW
EUBox8Cc7p0Zs1ldPHC9141MYzQ/oi1s2w6ROWWS2CT2lpz+3dCVW9OXd0McbGh73ZhDvCk6xaih
3jvDeA+j+4XIGG2jFMsA57CJ+VfOyU3Je7Xpo1+c8ya7YDKo7nzT9ihPA96DS5QseRl+dHO6i4bn
jrqUq7qqzFXLcPmNyRlMBx1UJtH66i6w6Deus1u8tOFnEEb0tMgoDX8ECuN7bMTokAIo+4EniuxL
S3vLc8WBBM1yUIew993NFDnyodFleSv0WZyThGcPZzxFKXiknrM87dYLnOyQ2ji86onLsz/PV1XG
EReDKvN3syi2nOdDbtQ8wJEMQADZONrnmQisCf1icMUHLQ0ToxkR6Ick04E1mdW4r+wo3dW47zQZ
5o+M+DUudIH8SIEZPDdg8XYhU/+tG9jRLl9GAhApm4ORdMUtV1j94itt2Ps+AAC/6hn1FxnRhDB0
1KMKSVGvtZBOzpUWTJJuGh8cDqdfrjkaQtODz1Z2LHN65Gd68Uh6B5JlPu19TvWJObFpWElxZmtJ
qp1NsN0bFpmjSdoOugulp7lFJ2OWOzjYBXjPL0wp9hrj43hgBSoOQRNOh74ItOPcYhSraf8sMF4g
GERyOwm324jQHpkDztmB2PT40pT2CFmmL9gA+DHvrHEcvn3OU14EIW5H54O/F9Ewoj9n01diulx6
seNvpiJPS0jnAT292MTrXcE7K84JftWNzjBp14LeWdt14OxoLYnfIYVbO9eckg8W8iMBi3BTzb3Y
O7QLjPiEjfGHYTrlS0sQ1cVJYqmHAdF8PXa5cVYKq++q8A1/31MOsxcVLaUZV/UmBinSoGQn6zmn
PbersgeH/TBbgXv3tx0f/hUCfL4WwTJs0DuBiGT31JYs+mLJUmKpe0QYH7vrbF4z5bM/RpnFD3AP
+LzgrMY7V5TatpTCfwBKW5wKeoHOGQMeL9PFKSE/h+uL2pKNoj8kWQ/gXi62UYo3DL/da0hEiTW1
beeLHVVcSJwhSz8CXHz2amwKnKecbvd21VoQPia1rwjxFzSZROYX/swemDuG33Dtg7s4VGZUn3Cw
JUTpivgcczx6aZNhOsSdMk/UEQT4W33XorhUSv+oeFVIA21lbNOiNjmuF5V65v5UEBNnk/GFfcA8
AddhPsCPu+gmzwAukbuxK96lX++gtB2HBNdOqDNnhk1tE8NJGic7tH7LwHtqOhSAgrm3A3bLnE5l
BKSC5B27/woTUQx1K3d3DMB6j4t8/2BpcHVqQlpksrnX557V2iZ3j9zfAu4Ra4Pr9A4Xla282LL9
u2KgSFrwqUzm1BN1ajvqFwn4eF3SLSOOgekVqfd4Wzul7mGMSWlosYd3py2e+97VbzUxGpwD8lOq
hqtSs/OVTKBWQW2LL7iw7SvNsO8KI9uCzLpMY9PvaBluuz3Glj7Y1UNnX412W2UeXWTdfZCXbwwD
lm/qELZMWuPGWCtIJ9BGyjo6VUKa6aZNWFJhNtW7cjQ+TL+FD60jvl4FJuj7FZwk68wJWd/kFJCy
byhJlULUt9VRL4uKSpDWp/HXpVUe5l35lUoAJKvZtgJ+o6MY111eXwbBUVtK7lIcRrr+NSwzEABz
l86sfn5HUT08PQLb0DfXIC/qR62pcAbY/LtHP6jjTaTZ6Xm2KVdlJHxoXZhCoMW6KwYxzkbpvXxQ
xrwcPWanPwwG7AxP0bp9bBEq2F6TsrkamSJtO90wz5J8Vc0SortbxQyHOx+QOUSVtj0gymyijGsg
1VCbPujErsZv9oE1KMKHw204xoSxaqti41r9VgvVrquGM8NE7E5txu2+U2L8tAml4FLhHMKFOTEh
ngQ4O2M28QPXq+qHSTZgOzsN/uEZqtI6pbjiaqTo6YRhALlEShhB6xIfFNP84tZ0zJLDD7zHS+oq
+RZwBwO338GV4A6Jk4UE+UnprNiUWfQ3xCiejK56TIoGYbENLhhb2nUOq8CDJ7NmmssvrMOmai9O
sELHS2+r+1bu5tofXplyFmeorTTR2ulRstZytYnelK6F+yGtXyHE3epj+9D7+jfLyHrgo+RYyj1c
uwaDBwplorPVMAavEg0YAps/Mvkvra8DhUmdYS3jmGepcCghtNawJLmGdc9mivXEH/zsXNmvsjDu
UZL0nV9XBoEcdTuMNnPZoVh8bzjzCm2Pv+ipqdLQC2ajvaAz3Ub5iCdo3MTiQc26fS7MBBo3Z+K0
Ru/VgEydwbtUFwKvy6lVizZ0whNnaDmc9HyTHE0jboFeF04DPHRfvmHuDeE3G9Z6gBj5GNXWBuM0
UX7xMKHPMyp3bmiIJ2fkZp/0bl0Lo1g4f1TvdvTJQgOatqUpik+TZ6VkVfZUl96IpG82YeUzPVXe
YA/3KcPyHfb28q6nIRxyxngGUvcMIemzaa33Nn5sfHst/GITzb3apfZzkTKB6EYfzYkczDpIysnT
zffZtfgQI/sREtvVNGbDSkMAqAkyoiLOq4oAyQ7g46oEe1egjQHgue1R+fqm3I9lueGtbk1WBJ/p
S9aKLffmp3GifdjODPLdVXx0B2CVUUw6KzaMO0JmtD3l9cPQdTe+22HyjBG8ZkangvsCsSlBEihd
+uNqtEj7rhdVvE84p53RG/bYj6KrROeQ5zgkJfGV3JLTxMLo1j8UCbD9XBT5LQLx3cipf2X13JX9
wcQOZB4n7GcecGZ304K4aWhDZqZjvHRFz62gfMLzsOVeVHmtk/0AujDs0hCoBTtTLG6iBQijpJMf
Bqx+2U5Z2ivKwakDWIWnfXhyCEPP9jjuRd9cqqn4KsHbrWd/4IhWZN9NAKNqFN9jrj87IFG8QjUB
TzzZjyhgql1DG9miqDwOEaq5CKoLrrXkiPw8X2lwsrfZwFyZiirqgS0Yo1WjzsU0vllpegAbwSeH
Goa5pnhAjad6PCOVYEXtjjgZTfRTw/CIYcbBnLJ1YTQV/cC+ibuwAwLqMv6d8TkJ5QtP6BWfHE64
Hpgfn7OJljO+TJTueXnvnpNullcaXhi8Xc5wGTudcnPsW9xHJ6beNLZzMwDj1pFjKdTssOfO57JK
L34ZOZsxkA+2BI6j01vw1pnhsBfYPmHuB0GEC2eKb4h9wEFSoIpIJ9Trsf1y6sY8zECC7qe5T17Z
yMdTUYQfs+ZHr8Q5nGu/8fd5x+MSaBbXk2oZj8QBBqvqyK2ItiMf7xsWM72jmV3hTNlEIJHOpNy0
rVJQOtPi7Hf5Dj8JpgwX7AyCHbKHhiTFYAzGx1VrwigZhx+SdblKkxfCqduC8RCJ4WQ/o+KwolFR
QMR5E4adeSUtvqclAbfGSL5kHG5z4Dw6x7yVPfhbWp4fq7q1DikueENHqKb7ZTNoGr8kymQ17nG+
eow0bVzBDoKl57bfcVO9zIkbnl079qYAblxWs6lwwlipYI53MqIg0YiPeSUOjW6iarNEA4+k/HPu
3/BO15se983Kz53HeVCfvR2dtDg+6rG9j9Nk5+K1wPyEpNLsQwJQZuJX50gLqutBLHwhN2CYI1mq
XeGTy6nniVo5PMsiclnUYt4k2lVRnqtuPsjGSTm1duZed8+5YWZ7o0yTY+Jr+FtKw1xboBGJ/j1r
avxmisXbnW8smRcs7csJIXyBkOJ1IPs8ldUc9QcBZjF6HGtNrbHYHIxqPkyjf/JzHf+mtYsZYq2Y
+p0iYziyMTZowHoslrnmtjWJQMYGVxHgPmx2pBUj4RJQkzRGzuZzMwNrJCrlrJzR1I+MQx7oNwLY
QpEnWZ5Xn+m219u+cZXwTrYFgPJ1mVmYY8m6CfhC8WszfAPfw4TLox/qc8wpJTJ/tIH1VpOHhCq1
x7OhM8DKEXwN5T4WpsqOkGlXzGuuVT8/AKN5L0T9KkAlklMpN10zrYfguuqJa7QVZMQZLu02Dhzi
htwwXfpMpOrIBHM849gAOKbgZc1Gv/QVGceMzyGOhq2PTx6Jal0JcWoDI9uXxJc5LyM1JIXgAoGl
3sjFxtS3g1VhWZv3bpbEePIK0GLg0Sid766zEfJsaupMuqLxiEvc2IUEsh7tBH15wI/qaYnd3BgU
2nZMO/pG2y0jTozdydqSfuiBrcw9cvlvZlxc4vg8JOMmi0vhzanBBSYtHio+hfOc6CzguvWgJ/x8
U8yWNwsQXfCAJj5onjtiYt+W+Iz7evgABlttTTvhxW+FpdkrjMvuNTgCfJYUJ9rqJi7RgYalElHi
LTTcmRN3f69x1thT3MSCA36N54vgqjs8AUUDZ+YgUrfWhYLMPVhT3LLFDk2VoQa41tFla8cijSJ4
JyyIcy5f1rmOHytCZbCSFA1W27zhHePMpaUwD4MXCbxxSB0mizK4zBnDxnHUj1Uw3xE5vBgiZO7M
iCTIvgMLL2WEU9kS87AzMfXu2WpuKhZ5bGU7+gcI5BGFcgG45bEPzjY7KRzBkLSsDptoBtNKHdyS
vToRTfrJhhKse9cot7nW7IoIdb1ZGvNcWaHPMMaDw5nf8NVKvK6Y77gLQW8EcOgXs+HhqS28IgUQ
IO3hAQUYuasr937IMFj/4uC/z0LtKi+528d2+hU0w5WV1s+G6/PVU+66D2+ZCNHUB4ZWZ0EGGOAF
E632HAqz53ToDrrPIEU5aGpWFz0BrtuqeQo8OEX+nZOUn2C97xantyMscSBbi/gYndwlGAGqKbGZ
4Jd6+Z2Bj+GKEexatpA1YbNlVDYh+pvBtJJEmuEWfXSJVVzJDr8UjNeTCLrOSxVehj7cuPkwvVki
q5+jGTgvpbLx2kYU8jgz7ttJex2NZJOHFRIdMF58IMN68dVBvT0a2Vca+9dt3q9dOttgIT6EBLId
MdwXerEBo/aN1sk8U/h8sfzpkVxn9Nb1+e3EZXUA9CzKfpP0Gtchpzo5bXuSZXebz68B8cLSyfAO
gFdN7Quy3Q5c8K7zo83ijJE8i76qd6OOeFfYE6tzAzcIpDQB5XCnpsbLetrbemeV9T3/4bTXmGw3
BQQp7Ao3jAcOZaxvx0J9wpdg9avbq7wX55o13q0g2TSXXkJ1Q7Au86C7UTkBE/VEIR7UOcAvVKHa
xbGdxDEMl6OAMfiEMghAhAKKLDuio71oVcZcGdxbYw+4f6adrkZOSs05Lvwtu6zn9F1zoNJgrfV7
4WQcInn2ImfXAhCccKu1GNQEoNaUj0+wxqWB/dCg5ePcTwFDmlsDUi4zxDvZVM/hVK3bJNiECzPQ
DKFD2nr4rQJW2YBWtdFKDtzxsVFbm3nG0hS0waG2piv4jHyz5EDPYvAstP6Y6Egr2YXj5rCNmRJD
LtFgEb6buF8DQ3toF+57H2xKn9HuzL0BRERT64wN5KmrjQPpGOAZmkLFJZff8GMuoFbciSLE1Rvt
c2gBCrKS08w7yBFHGpzWhNNXfpq9m6nx3NvTDZpb6o1o+1Z+6utqn9NANJtVeCF36+P4FKDybDGh
08fl9EP6XJ38yfgeQ8DgMx+UWd4JN7mfzSMUZW9K5X2U99cDQxMW9pobVdlsiIe3mzhJsEUUO0aN
Ibdzaulmhyd7Yn/c5FVyrdJqfmw4nrJAhgiuyClGYBzNKd84Xco9VJ8/Gw5OUZ3cu+l87zTDPuoc
5uSZexXPTgURsYuvsSTNN0U/nkY5c9Txv35x1f1FWZT+58Lxn0Y1SXcOOunSVUjuFhzNLyUA/yRj
+TT23kyJb1U7apqTr9yu0+dqHBBSo3yyz2Nf9pwAw6mVNLcy6t38h59kIUr9apmjTMJc6mao8BEL
Z4f03K8/SRRx0M5g0kCkMZt3N/X5TetogqS3sjy5qzLQIcj2zkPaFc2906oB5PfQtB5R2oQwH2bD
//ou/8eCN/SvbZdeHH0UXfsn4+XyN/4efVR/4GoEPbYEC3WIXaQY/+a7NPQ/YCpR07JwkHCbOPxy
/xF9lH/YwMpoCyEWKX7mG/9hu6TMjraIpVPDQT7UkXD/N67LP9dZ2Ap+GOQm0ij8S/RayN96z9xC
C7q4teWKbFGwtxxAPDGV8btfPo+/+ML85asgQFqGTpDfEb/hmRBoZ3cAF75yEmM6B6jpT6ley7/5
fv+lg1SXv7+OwfuRNO/x+UjJkv7btyHtw0hJtmNgJK0BuCascaSV1NTeOl3nNDs4rYZXMXKBnGBI
QjMlveeea/TtLYhtsm5t3+UP+c8EHPWcenHV+xB8sZIJUnLqZ2KO0I0CHfIzSdf+TNXVPxN24xK2
M2J0zD3rfbfT7dnAFhMQuuC4xYDH5kdBw8AUCTeTAXwqqlPglopWAy2eI64pRnDxi9zM96IjU+bZ
UW7pQEJG9clJsmF6N7b6zmYj5ojt5PUECTiJb3x43eA0rWE8DbYy70wC9NGNKEbxNCFYL4jqOHns
+8wVG5qzi2tDDm1K9y4sn60WZ2Ozq1off8TQiZlahXEga1G7Jv6GxO9x/pDoL4jnsASVG/DpulGR
XxCGBbAg9J/ygW1/bXK7d3Zl4gDHJ+XtI+FkFiu/67MTnEBo4Xltpe3SnZlP7IRymFvAm5nBsK5A
mPKspi3yp7zGGMB5x6j2NeeMWz/ipLTS6wE2LP21LRqgnCLSSUFevcdQ/N6b0h0fc6cuv/tMEc7F
Tp6+Bb1M3yJYW59kndS3YcCCedVsn3wWoSJKpvUcOtkelm5tLlaaLtqjrQ7DpnWGMt6XEl/ZnWvh
0+KNwRQDS0gu8SRoL+WEo48cCg0gTvKtrZEGvUKOaBetBH/KLA/g9k64FZGEyXU5rMxB58q1+TPq
WP+MPRpAXWwS7nFLHjIJ9OHF+RmTDH9GJqslPWkuOcr/Ls/tdPj6P/+zxLn/9fK8e/8o8l9N8csf
/9vaTMIcU7ug+tM04bO6Env939Zm5w9bSMlzAQSRPRaG3f9bm+Ufio3WEFwDBAuOYpH5hyNe/eGa
VANBoF3KHU3Fiv6bA/7fOeKX1eqfe/vSbopZnxMG5nxbss3/dsowUseumswmcFPFF2CsYOlgxW7G
RqrrXz6Qv1if//xKrMeKjDFbydK6yW7g/kaUbHGrMIaEyq1zwv2plzK0hjkfUjjw71/pzyv031+J
7L7FW4Pl6P7GcnTAzWUj+SYQU74nY+ZaNfY+79+/yF+8HdIMS1kd7hCd3rU/H4oC06krDNtE8exq
H7hFcNNMNdwSGXIb/g8v5RCb+OW3xDuCx27p0uE0KOm7tH/b23xVktwzk43yJXFS5kyVf4VuHMF6
JqBQeiT3aGEndIBPNehVdyJrwZ21imbWtA5lN1/P/dhKj4tPU62coK1S4qH1WFOo3RbzPfAcoTb+
hDMHHEcu5XUQNslNMigoaa1QwSf5VjfYmGZHZlFjcPjsmj6yKyGnXCc1PPA/ZVBZ31E+MzXnYsAU
niIl8zuamVjhhQ+M+DJlFS+sM0L7WnoMWcngJyINDoMJ4BPjlXME0Y9Y1ElVD9ciya3Hru35txXJ
IlQ6nasfNpfW/mSZt1No5z6B7jFx6UFJEnt6HRvRvyz9AfHajX0uADVLK1H2nN6OVYsR8tiHZoWE
ZIvmRw5DEKq2GKeP3vfH5xEH33eG0naF0AF9mgFlh27szPE2CWSATbEwQm3t4mJ/cbLCKJlcFxrO
88p+9I2MGENr1jWGUV93VrIjjLXKMOV2L3iVmAB4epi1L5kzdDezU/BJ50gCb4ij+Z2sYR+uZDvE
50zToUUOhs123ZKZfakZn31giI8++NZ07+FE2fkKBg8JXy5JIMuEks27rTdzumbaU3DjC2DvpAEh
Zs9RE03Bsq2GV4Qd3YTAM00Nmr5yXonhqWupGmJaddDHfJgKepes+uR5lM6EhSYZb0DNIqvNSN/3
eVfLap0nmfGk9+MyI+qm6iNy3fZ59NPhqUo031lF1hR9EkZt7hvHkil1Eu1wVSfDiIBOTAR09ByM
Z8zIVuDpfZo1q7AcxQ8xDPFnTyMMSoCFTL0SfR2QKpcVIyT4lhoeZqdPKNWOUZqiIsez3kbame4P
n+KaKKeRZiT6WXjQE/NLi18CF80M6c3r6knaK70I8qVXcs7myzgPwW2e6f1bMtghxp0xsO+cOgpe
Oiuy4Wy2S3QWZB6zyglWOfaWTgwUCLSymDeQcEAA9C1VKQhnevnZMLfwiYvb3Qve9qJb5CXilEWb
D9jEYB3iphoxiLV2YTMGibWE9jLRA6VrLRKO6Thnd7lywrNPGF+uIaAaBSpSA6c7dpKJ/peIo2Fa
6Xz5R2UmKaHDlG9ZyiumG92vyy89bIS54qhBmjnvtMHwQuARj3Xcz48Jy77r1cIKvzojhfkTNqH9
mqnKusiaOdO6SG0/Xn6YhLht7daX5fQoT5MP3wLbgJ6UG5DyPP8CB63hlbMCrOgasNqaRos+Ha6H
t1PZxYU3FXgiVm4TgD2OYgExHdxrJtcKlj1z5mLs8UoOBdkFvn+fIw/QnYrlC3F4fluYBIZrIvfT
D6dntLHqaFQHlBfmRco4x6cBBjBC5xEwxWObwLvQvIq76FPNkvlW+4xuVmanhspjwamzA/jO/J1e
r4DBkaXAyAsaNGK81YAh18pXsFrJEiAr+yUdKmSymYhgB2oXf6Y23PD3skdOzfwBnUMZXhURjplH
+w79ZjqPyuiOCmWpsJrKGyNfg8CGoNBwNJ3SCxo8xRYSb+BdwBtIcDqhfzmlBTGFMgrOdkTj7S3Q
QEjOgVOQrlI4R0p0Pydxdn1jxuMaYKai+IyQ/onr2/Cqg0kZ1zruBSYZjoN1Ct+3ZDED53qLtVYz
9lIUCeWzJQA/g1KMgqaZOju2aYoyHDHgLr2IICbgN/K9+OtYn21oaL1axvFOrTY9c9+BxMUokLWm
yrytcT3impjr6NPgaV0Oxx2Z0TR0ILXFSadoMQgGWFNh54avaUnJ5XHMzeBHtHD8NwHRkFsGfFyB
qLco5doR7XjfWUyneAsGXQJZ7FjGHgY4Dgs1Fm5EOHqCWpvoNJ/5GBlDJPtOZZ5KSxbfhnTq3oWh
6aJN51HllXZtPOd0UqQImHbvUVQnftB1wLx80sGPrnrb2iuHnjoYjhJfgjG3aq/NsjokRo4FqtKt
8NzXiMCd8o3T1JnpA7UW7gd9AERunBFriqE1AdJh3QZXZuY010Q8SrVzIXX0m8LB6LM2wzAiL1+n
0aNml+JjgJB1Z+gDfUbs7lqyK5o2us2ISzMOn8AOwi3TnwMyA+OqxQ2DYMaMAysoUwAic5ZdfSy9
RhuyIoqpEXrYB67e4VLU0IBpr9Nv2RZsFFBIemvQaltJIcEnHg7gOVAuernGg9Xhd3YGeAy0KfCc
BzWbDJ2Hecn3L28wtGXhnQu9b9rWgJW+ElAX1lovUwtzZi1ntl2b9QvIZ0lsJKKMex1YNvzWifmm
WiMGO+MaSnyNq0jXPnAJ9u0aPYEQU69s8gdEjCJYlVDdcrcxb0Y9J2QYdo3Ym5hxYBtS1nkf9Lb9
HlU0aqMZ9ph9DAtRWzNkC3eijbMDe2+zg1JGXYeI4vmZZ1N/LwgIM/MZdTaQmHKUdocsy+Mk6Cgo
V04ZA4yfkiDxpiliBYjqHvUVVN94Qw2OkTFmNmf2FEmP1bqs3OrV5OFLtvZcpJfJcZzvUKgSiiQt
bGj/lh6s3T6I3nCZ8f2gkIowqC6C2mZwrfJndJfozYqbkIW9Z8RqlAHQF5X5jafVCqLKGC1Bd+H2
7A6D41qPwdBQvSCohTRWKQQDoD41HXZbe+oknoIYYiF/UMJlBfVSn6da0cqTaSoqWIksgVXFa1t2
5U3fzm6oM+sT/SVPzSK5QCZJUaj1qkrUoaJT7CLtilSrkA2/O9AeDXR9M8DdywqPWT2ho1GbSXw5
Tg30bpzTHhoEOgcDYK6wySnv1WAdaqrwiCTYha42LWb5W4JxOGvRPJR2GifYDuRKba1dOwyCME7Z
dv1Q4tMYiWjTWczstWxvWyC9IX4PB7N1LsdkMxLiZrpC19uS2DD4zRu0fXyQEsWkMzlSHGOtAjA3
hEkWrTFyhupGxXzj2Ehoi5SNbINt0UNvWDWjHRMqkRZnIpIH7F1ilg6kIGH3+GHAPXlxgH50DdEg
nTxMYxzsulG30mvABON7HRdQ+Uz2xdRLNGWHXhwzM68l2MgFjzLiJm1VK1ch7UE6m/zyM3dT4FQ8
WL0VkvqF6GmMRfPVzf0EnYcyKXgxgaZna532DADfTd0wbHFFX65pcbQavACswaKYxGFIU/rRssGm
UQdIR1ld5nFsmqu2V7G7cRtfudvEFP0+7bPQIWcBrjbxAP0xRtB1S33Yg97YGwm/w9j4qYvbnzNT
E6ubCLv2tqObcj5kE26DmcWQHWiO2vyo3Hhkio6Tp822kDEjnSVH9sbet4LWB2sbuCD3bKbx6P2c
Kax3PeT4Tw6USwj7MrlR6wMnKkiUVUicCnZVkLjGVeUYGj+Xn5YvOqYsAHwCMMsT1Qhj+R7Bbalu
k8WycVtCQ2abKgP2YM51/1WM8zb6myRhcuf815IE2YKi/tH8Kkosf+HvgjGiBF5M8VOQWFRhpOS/
C8bqD9RNV9pg8qgWkr8Ixpquk9S3UHPJ6JvoEov2+Q9ZQpd/oOwiMqM3oT8ruP7/C1nCWHSHf+oS
jo551zIXUoAhJfmk36/XdUXGLMJJvCqDrrZWAjLdHhD1fNfNkbjjnmJu/aEzdbSwqv8EiEonWlJm
9zJvIErHtZgP5GVeSSdwcgNDRtAM/E7o9WCGC+rFgGuRkqAylTxfBt3EDO0rtiSKzmb06RHPQdA9
cCv1EZEHZug9KP83CqjYOPK66LyczUfrsnpmJmeMV5zYlzl86ZdXKQe9lym0jXvAbAa5pKbwaL19
xKRZPGuDKuq1SEsoLYKDB002MZPvYqk3dAb/OTKL/BNOFkbgX373f6G+/BTZ//yBmkoqwKqYfQXW
yN8khNDNdPyrTKcjOF0Pc9HR6kG/aLymYsa5FFOjf2FIZow2G3NDAQYnwHXlN9Udd+7keUrc4Xuu
0nk/k+fGpeNnhLxZQe5rmYGkLXKjP8Zhaqp9Qrv9f/jhF2not5+dIhLDMqn5ZoQgFy3ml1EYm1OQ
VlPOZD0f6UVFedjlknGhRdB4g/Av/oO2oy8fxr97wd+0KixjYWgP2OU5dWB7FDcLIAty6Ep1xmUy
aPzDgY6K7Rw5meJ9zc/pnF6nqTzW/vQs/X7TEHYbk2H/73+LvylbfCuY1QiO9nz3bNdRi070ywch
62bE0UuuIybwC5Y7K45EVfyr/49X0Zd5jVr6X35Xm0ocx5ykSx4VevbOda3Xm4rU7X/4paq/+JBR
6AQyp2UbAi7In9+MUskcGTGcJTt2NLyUhaH1qxKy3kmmg/8UdnjX6dOppmdh1eKpNi0aiDpLxO+1
mivOZyYOOF4B0FlQ0DMdQzXy3CxLfugypfzLmAkbzt1I73VHAbBH3qRgKO+mxMbUFXW93S3T+yze
xGlQ3vew3V+qMvy/7J1JcuRIlm23UlJzhACKfmq9kca+9wnESTrRQwFFp8COah1/Y//APKoyPLIJ
yXnmIETSm2DQaAbV9+6953oXk1sqQpNRsY1TQcUhSxdwGYTnKnrprOKoTTb/mP30fGSBwvX4/Or/
R+H8b8vn/frPDyzqYX6oPx5X5z//+xIdsEzIDpSlbigCZEt2uj/PK/M3y+O+jFLJYSVC2zf/sEW3
f+MEsXy2nTBhQdJwyv1+XnGUeSGGy5C5hjfhIq//G8cVgvgvTwyfbX3gmQFHFm9nIFt/p5GrhjED
Lzz4UzFclmdENocQuOyxUe4nT2YsEW1PcONgnLna8szYtksZGUwuNuCS5MzhjowQCEfk4Qz4BIWV
NrdjYFPFmRFg20dZXc0bZ2yil6JmAbDSnq4+CO8m763OAuAkFZtHBtg6WbOWsC96U8n4fRRWDdga
GP5FIDq5F6aHXZOORf9yOrPEIyrdeIpDN/TBjIdn5jg7kVpdTR2D0wGXfveEvdljC8XWC8BEVjXz
dm65lOOdrpL5a5prvAgetY0ENfKsPpDl8bNtTTtPvNU/uecZbj8g6CRwF8g1rrcf1U9Sev+Tm179
pKjP44JULye/Y9DIIh19I9oKw6s4I9g94nIWw3KfLbOllwCImAdFQbVvuNFnTzb/pcknqCfNBAUa
YGdF2nEYBg41LxjuJz8eAYE1E64msx+T27wnLI4d3ahPUjrAJLRoGrWqz5j4zjSJUkSytSCa1mIh
bJeomrFzGXlmBHJzKl4ni1lhJQ2yq3irAnNtT175IQeH5VWnq+QhbGt7VbKkxsalxLApscN/K+24
5gpyxtZbZ4Q9PAp1jDBnlvhSBWWSyWRyyFpkp67JXLWsbkK06Q0lRG/oiDhoByrzWkHJRD51ep9K
OupVIrz7tHbqD0eES+Kcoj0Mjlb1So9HciCMAlq/1P78PJP7+azcPLQIa4/eYh82KWsHaGP1ayuL
oGBCSHkoefLD6jeknKMDxk5eK28k0rRBtIrlYzF0GFGRyv2eMIbS+amMuc3gj2U3ADbX9SabxGrs
tfb38WeRACJRO19TZ5SzdoA3hi//XDrAeEIBAZ+LnHBg68jHmanw0mmg2bu5dxqkvpqxDPeSNp6Q
RMhqihpmjiI9gq2ZSHWQ7lGp22/MJuy2OuhPBa1IK8bW6j1z1SOFn2obxLG5ITDPeaH94GNUdbOx
NabZkI6+lUWCbbnABDtFPj8WZMaTpCBpE2vMa4nx3BXmM1sSew+HndbzMc8Z3utibzb9Sdfhhrsi
hne+58NU1HvR+s8RugotOYc2ADHDXTekLgTJwjCV3mI0/Wx19Up++p2h85LpZzuzF985oxP8wEX6
abA7zoLolp5T8VApFF1nnMF2Ik9gAy63US3Exp6wz5GyLDagGD9hmeB3pvcbqvQYbzy4ATnD5B4u
KlWvOlsnkdGupcaoTw9J+j7w877EUrz3yvgUcvQz47tkLmT80pG6gaz3zWn8hzEjXTPS3Bi6VNQA
Zwsg6PV0XmXxW52Ud0IExzkb7ENmZcR4uF4uyNt1Vxs3cRIdsqh4SWJc8IBVKyAZLK244UdPeGO9
+7aun9x6fDPK7mak0ydvO3TwuICB1BNWkuUTT/VmHfSdhDdgGTs5kuYQqcscqn09XYy1d5+NM5aF
YWDBFGtvBbplqR/n2qLIozAVQ2oHWoGJejAXI4QHJIRgm1irugB46hFTqgRm0Kzovtlsi3aZ630G
mcqvGnCW19CDbtEPCNgPRJmsyAtPrRp4RXzuApPbBtdm5SmCSu69ai28oOYukzYgy8TJ77qwO5AN
oH1ZuscWGxrXtzfAkO9ViBxWZxQKF45+6TR7hlLD+oln0916dptcVXSKNHkXbV0uPod4GFDfXBtJ
o+H+XhNiE6l9ZQOwvIwbkV30PuXQfiLqrZcPlwEijN+3tzVxluu8TpMNuEO0meAeXGhz4Q2F2hO7
eS3Qih6UhLdVjJp0tUlcJO2EOFhRdxBoPdeBKrC6+qA8a9PcpHZz6jSoUKq7t21uZG/YhPfUzb+X
Y++QtXRu0HU2sqOSnkhGuc0aK8Rbmwb0Ugz1wR3VU6v7zxIHa56nl1WNW7mZ+udS2m9tQOM6Dxvj
WneTj6oCvKgzCHanoFRSoZ86U+ud6VgX5jhfyeVBPxZ7n5T32sJeTpEmajafKEJb0T51nH3eW/Lg
Je2uk8OwdnAGYgbZFBOp0q4xbocejolZXkyEAmyrObazaRyHyrnj+VZeo8LFqy7AFJKlgpJVt/6k
ghOgZvUl2unCAwE6gf3ZaClPdG2HezZoxW6ujLsCQ+XKB1hJMM04ltDbcOZ07wmxHOA5el0u9UuW
oE0H0ozPSNp8SDndlkUgF8/Qhx870yZI0urSUSmwx3EJaLVil5vx/dyHNEy0Ho7Y8NPQ800HE/pO
Zu6FN/pXsxVkMzGjKCirA0d7jhoYiYLHXWW6XfNlYgl57CRvRpKD5POcVTaY/ATC0XbQbCmxwH9L
Pzn6jO7InSe+3a7DhFKbZyeBXBPFfod5nes576ldixpNzs9WM+JA0QlLVdvZKmHS2rFv9/UmnIN0
OcfGALPBYwAGbDx1ZZMdBaOl4a6rrndTpCgU1bDZmQYnjvwSFnTMku2lkYl52yOsELCLoDNZgCQp
vQQEbTstNyfRjuIyxVg2f3PMptPwllSlA2tPn0pYiL3NJtHN9jQYCV3tobNqgA5xS0uFcgbxxA9P
yOEasce8MOnuvdXkse9IHprvjcnnCGcXd0h47Phv9QNjXy7dg28kHqUl5WDvQBLMsfuSw6P0mENy
EDiryuE9dFcIPofGVhr2aHaYtgDHU0ilfZdu7RnTKrR9kzVx+QrwysZhLOUTVW5jYdykpkpb69gH
ufmmq2Icuk2SdcF65uBzRTVDoKON1mn0KcvGoETLSpvEuQeGSG40dcFp5zkRl2xPPGUh7Njsmvci
zOY8YftrFRjF8XdNV6WgWwPiLHmokr4m4FsBLy+oZ7wTEV2uoFokPdosbkvbXZN+8Xku5DMHzTWm
DdVCqzEVD9mlNAZpf5rwG7VNudcdUs+CRmjTt8pS3zoOgvTJYhHiP0CjxqQcCKeW76nDG3XLFepW
GX3GeTLT2qd2cITjq4RaFkB7oRpGn2NnHpMSUz4x+mrYtyRuibuIIu4orVVu1P/A8D+lt2Me6O61
kyQ7jhBuNFVqtCljd9a86CBQU1IVErX1MWAp7u1IdIwZUrxN/dE2haTn7zpqFJYipSjZ4w1gvZv5
Q6ZfqlK091Hpxss6x2Me9kD1M5wOiBDXyUC2coXql477Shek3bsw6+iDLgzvAAevgUkQmZnJxxvo
RcKVuYSSBM1uM8NZpcgtCtH7E240Gz7pS6eZHS7MLoMFXYyJo2qJMWfEkKxkulFTXPm7iIx7cbTY
oDvPydhRC1aN0Is3dTm34ZYWACl50QbQgLQ6QaeW9DU20wzoThmeekVHJllLh/eqDfLiouwEcWDg
Y+Tq6pn1hV2/9UXWhxYHVqHCFDuQK/ZjnkWA/QyEMNhi/cZONCnhrHXXTAfGSYe+PHpe7pzyATDw
jMfvaLR+cy8LnnYuMjq2kJZqNV7uC48EN0ijQBx8MNgXZsBji+/S2CJOBGhPHis3qAT5wWsizrE5
zi+DokdKi4p2Z6eefGwBfK9bMyjW2AGdK2OoC/KhPvjBhArrTPvmyehj9VVNWE5WPnf8HxgFvC9V
zzpfmcDF3/FrQhMXfMqvMSZkW6sU7oog/Ix9s2JqsGTQc++BvpD4JRYQuzXfJzddrPM8Rg7ZRBge
vfg6RNtezpX3OmBd1IJoAU1FDwP7vfydmTXZ1srAQiBzAIxaknNoOSuPKjX1jlzhuyHdkeK3cjq4
KgSmRTkY5Vu9Jusd82A04tw70pds7qYGF2QvqleOnQIVUdevIFvgFNHKvi7rKHmuzVJvgqK7DHv8
13aBNbDLa8YTv/esXdjzvFmh5gwvyAkKNEcKfYgRah1MnnPQTfejRbzZLcimu3FskCuH8hQD01wR
rqPSh0o5Lq0sDa3Sh0VQlKHYiLFxnnTaP0WjkxwhiBvIO97OiX1Mi/HgbeE3WhdWDNUxa9L0g50p
g6xfSugOoOstGhk2YB6LhyZWzI6jo1ejM9QvfCdcUSdILXu8MhDUGChhgVnz9Qga7dhHyucbH8Bo
sQrc8J10+e4/m5ifygGIo3+1ibn63qu0+1792rRz/ks/1zEGrTm4EjHx4VsEHsFG5n/3MQux16TV
ykcJIHxr4mz8m6vRx9bohDYucGp42GbyW/+7j3F+A6exeNTxIfL7tO/+G/uYX/ekLusYiy9CUW+I
jGCJxXL5y57U60I59Cm9hyNGKCrnVpTbm3+xwPx15fP7F1l8mAtJmMXsn62TZemTIo6/jUGeHKqp
CwlfG8aFWY/ez5XgPzWd/8Nvhx0XzBIavxfH5y/fTuzO+Num8I2rJSY4izPqvqM4Nv+Ltffffxma
iWxcF56HsRQR/dcvM4eVzrzGfbWbAchWRffGo5wA/vzF6/artLO8bnyZZZGHhR5LrPXnHw7O8SBY
9NuEUy1zI/slhmtPiaGwNrilO7x5FAvn1VT+xV77H31hRBBWzVQ+Ufj0Jxkh5w1ImMl8tcuMLlKr
5FJvttgx5nxpastL7JEU9F1PRtrc/OHj8w/Ul8Vx+jc94ee3zFaQNWTAJ4aPy6+vrEylIRS9sI2I
YRhQHEC0bPRaKOnwMgzz0NkVVByPFrtiJ108BphK6rH+i7fR379hFx624PXnTSvs80L+D+oBvrya
Wlfx2meJww0mfmxqg0gpcKV/+wuFkAdsy/QQbRAR/vQTJvKdTH5iv3KLaXZR7zZboGgYKDRlTv/6
hbUXbvivL63H44dfpm8Lw2/g/0lFqDzDGM0muZ4nOy7Wk5MmpHsjzeeEe0EJ0HfMLXZASNJreqyj
Cz+MAXqYXkm8v5282YZjslAB2m5M9KYCsPoe+eT6V8iO9vdy7LgExlancNBWQB42HtcHucUwBXFr
YCuD0VOl4FwNExoi0dUKIGQQDSEs6bmkpgQGlPWBzOqA4xhm7BxOBL6aDGGOO9Rw4oEDuYHzuzc8
224vIzbBV4E796d0nie9A4oZQGFu+vp7UDq2c9UaYVTdBdRJv9j49XxMXNqUB1B3IXTcLBtYMFn2
cFM3Xk/5pxoDarGAAuBmDSznwRsqbmO40rt6W0+I+OuSjQvEuaKUn0ReMhc/bFYMx4i2sceJezWk
f64vZL3y0vAPdRq3R2TOxFzPkIgAvSm3Zi6eQTvF7EUZ2PsIaW7AVDQ8UgE025dzRRHLijF0+JYY
VfKpzIqu2EhRyErI2/K96DtIUjN+74nq3i/+me566L2o5+KuAnwVlqcNXti9aWQJ9INO0ObzABo3
YW7CCmMbdyAfWsLrMM4qqoRWjBHNnN9GRELUmK1LoyhC2InQ3DqLqpq6VuxRnHrEVophxzWUeqtr
mWY2vj3nHFIlNtLeZ6Yi5wb3uoBc+DDKULJmhYtDT3Fn93mXXpaWyhtuihAvsEutKDqrcamubCOW
ODZZYc9d8FgWMbVLsBJnM7LMHWsUfvhrw2KiVBuDVHhhOxtPxH7zElH8hSEodXyuajg+ZexER6CL
AfbuXrhu90hRypzjlCOz8oW7tV84jaYHphh/t6qj02DHVT/durRUMzHndk2F497LJnehH1AfX1VP
dCDhdNlAgUA0WcmmZoPL9TV2uM5S9N0cw6aFYdR3jVleJ6gB5uUwsO/eQ/JVX+MkKS1ybYXckHhx
fZRWGbzYaojZp1DE8yMrpIi/ao2b57qdCmrrVQP+9wYDtXHTBUUa7TVPveR5ChL8xBYLerH3lS7n
20i6wx3HghvfaEqF5pXVVNmbllzs94MyA3dcdQ5TU8I9UcuXBF2j3yPmB/apw2HqwcJhYmR/CeeW
IrLYyi4tcs6vXi6oDWY4qtKtNcPFx7UWVmJvQNOp3+Mk12D+qIShLYkiAv6oA66JigCwR/HrGGHJ
23UhKdWniSCS/Qh7Iopw1fTku4OJsoDXDLaR/cje30w+wxK0wUeLRWmgjaicLAumXV8K+UI3cMgK
VPNxJ0lqNh7aRdRlYQc1GXqNvR7MbsT42rBazJ6QRxUkvZT9y/hICwq7+pWUC9WbvinhnrAkkmNN
kthBlsy82wmHGRFWzwAiVY1DcQePkjWxBYEmJD4sYDBaxuAAoslabykjr8VpBBOckDlXxR0uSH3b
KyiNK61w/Ww6pna9cVxcwBzTqfXVN7ygO1r6kmBdtYNDhACa3wRdxaKGpByHhJWCcFr6qSgM3deM
hekqZRjP90J7EQ3DhX5udTPR8V4RPkJflhHJ3tLjGIKxCqUAG8HwyH7JfZLUAtE1FZfoNKGc1bgb
EHw8bI6RC62z6tNqHbkquYqln76108haVlGucmtRwmWvQ2nkKYvkiMmIdvAB8krlljcsjXi0W8S7
yJSJGGGphzfiYlx/M2F9fPRs7R61O5LhYHuT/UicebTWSZu23zzDNK/qBtflxuoo5131fWcCYgBe
+yb58VE06mY0pyZ2a7gr35LhNzdkfYtVRFWXUAA6bx1XY/vSjjQXTIFbvrOgrzHnq6p57yhK0qA6
aQuoyc+l9AaJ8brSFrC/3HDMfhfoMhg2mT2n765fuhAxpuLJMnr7e1Ya2kMMmirYBF2TPljAhr8l
2nKeetMYP3hCwUqVPS0uG445i64A3J35ugYIT1uEyd7cmBP/S8dEHVYzX2YxCEP+39Tsd3gHFmFl
AJDozftZOBW+5E6BYam5K0LcdeeC+N+IAXTHNw1CrJzJlMA4t2gKquH1Y5esSrYQZS8mZ1NRIsBe
Ic6Jd8ztCOZLeNMtVmHx1ad5d2qNAQ4UP4ERo3QaACfNe1EQyLCia0lzR7Mh/EmTbxXOLPRto/HL
Db5FPM0zp2S4klmgP+yq9vO1M9AwiJ0xjz+mzK/IaoYJfmp/MngWClBTkK8nV14XQKUwfc9j/a5G
l6RBYg38XDq0vu8eMR9rIz2uGTsbCwroiAbrLL1DoKYgbtHisOdPKygXQTvQboX9/5Tk7kA9WEqh
9K4xovyVj0xl7ceoorhJ4LolXFh0yJC+qN17u02h9/5ndP05ujr/0kNw///+p+7fi7Tpf/zXZ/9f
VBvG8o+WguVv/+4oCH7zHIZDk//xT9tlIv7pKMAaYDmEpkPcUmKpgOX6+ntk2iaxh86/dMk6jJUM
s/83wBrub+T1hLXMg9yuqaz5dwZY/3xv/dvIADqTyZktFJ4GazE+LAnAX0ZYAx9epuqd57HdwOAy
xVehoIL8pBsejCco/FjegrnNsbOEcwLARmj1mjj9UpJNqqpZh70RwD5ACs821G1A54oJJSBzDdKT
mz6bKNugjLl8mMqFUqGnDP8CRXHpsyh6ykcRhfS0lYLV68bOk+iLA8hUOx7uzmPrE9cF4+T3V50t
F9ecac/2oScube99R07DliAxYeyMRo5xo8NYPy+MMqjqQ2tNLwEXtOnCmjocrwNoNnh8qUV6Aes4
eBdXw6GpM65GsIxU9I3O6xmWf7KQrrJ6IUTNs8JkbqYsmGgAKBPiB5WbXoXGBPjdQ8cjbGLRV7Ua
eiN/L5Gnv5lc8zl4bHcCDsjK+nkGvvTaqL6adjHJoes8qGpqEMPC+pKErq3V5CvQzqEjvSOULKJR
zHHFbSKtQG7pOpMB518sgOc5hpy28Wh1YPElJX5regjpYyTJq/iWUp56nt0Yi3s4nx/GNOViVlWU
s8wjINztqPhmNpbFunhrs0iDWVb3ap9WdvetTUlIrUKv8m+9yFPXVe8JaG/tjGFK94opA42b8ljH
rDEkpmwxv5PfUffSI4fBPqKjtA488jBtfCJfJ5Cwc78ngc2dgSLOSmzAW/Z6bSNvWjtl+mzvReNZ
zaoh0J3dazV03v1cYiI4pAMMOFIipBuObc8qb106Apx8HC4tk1NVWOaWfT0MQDJplbVu6xbUmacM
VyGfCF3vXS8F0e/G3cy046ZmdyJl0XenFHdIuUs8r9YbC6tXsGF6rZqLNhcwvwvfyN6DKRMLKnAk
8NEb4IBWjLqNtW0sfOqHmDMlw9XgxFxMGnuW26JrAD2WRFL7E8o4Ck6LaAkpUiPXb5taaXUwCCJN
O/b7DIggNFKcM3OH4PQo5ei5u9iqce9ME3WDF8TXjJeUXa+mC8F3nZXysjg9pbVt+fdp37T9k1sA
RNtoep7GtyWgw0UAb0T6WBjJmF3lFVQU3PHwo1OU1eGaVqhwvFEow+OxGTWkm3quwAYOfW6DiBRh
7nzx323IfQhtmeZb3kDurp0mK934Usj6zh0HMmoxxJR0l8BTYks/jbgf6iTu0qOVBTVBdZnwsym9
qSmuyQH5wQ0dlzQPJ5QV2xc2gKdww33KtPaQ7ogCuRU8RIcwXb41GRYAkrOZtbeoEoXcNVjcrW3O
IJEctN2Z4HXtAjNtgLSurmIEF0gtUV+X16AyeXJFjM3iE4AXPpDSjPruNrSg2a9ZxVXJzuVSEgOw
nXxv1ZiFrLhlFQhl0qDhaVtXy+8KW+bpwUbqKq/wBLbZYTRVK68RBxP/oHlYJEckhaI+FF2VuvA0
jTK6UMkwBHuQNNzcUCfAUtNZoKJNniI3blw7STjQW4fsayGL1HnAT5MD06fmgx4XPQXPTpjzn8NP
n79U+S2ZVF0NzSYhpfWWC1994Sxyvya0Pgqj24nAJUEkl3ZnSlk2RjIATdAmvg8+YqVy1oET1Tgm
UpPfHeDBTbyHupyfhNMsTfVBUewIw3Y3wu0sWljm2kdSwhlSO65ssEHlteL5nZGfk6OfYm5s/Ot8
WsBohegZgjypvjqT2fLQOo76mrThfmV0PLMIoBTahe7eOnxYk0K+BFYbgAmQrfwkOsrbB6oOH1LE
Dk0hWFQjVtszMbRVPU9v4WgSmEykZ05EQ7VGJtYIextufDAoTbsPgqPozZH8Suqq9KiCIOuRviP9
POK1bE4E1fJH0GxJvqdUeURVV6mWjM7SqCGrO/YrPrrcNg6xAB3nY96xDIZ1XGAnAj2QSrtK00Xj
ZLzZyICVw1OJcvUjHZ2cuT8kOzj4LVYtioaWyrUIGGmSuO7Ri4TbkPMzovDgWG10NQjHpuSxGLFq
WMsuQlldSyEv3utpEzmLS0HaRXcSkn7dtRVO9GaiQ0nqu1lKIvpP9qOMC0ULhC3Y8yK7OfRmVKU6
obqwQSSeNt0pljzOvqMnLlz5RBd5FlEq428sTZfUZRMtARlilOKx4cvnK0LZLujbfhKXUayHcVV5
BIvXfZzTnIUKPj/WVtreBYX2XqhEZ0VlUzd9EdO3CajZHpJXgMY2DzPCq98Ez3J+3loV8AzHxpvW
ftjMVMBhW6dwU+Unz2yCbAdzQr11ENOvxnC0KvBaUX7dTE31Unfl+FIVhniFvAyQiv0PiHivaeO1
JxHqmQjAR0FbjIdmK1JVPlm0ytvLIgsUlaJclwqbyEiOTJCyMfZ0s5ugl5whM9HYzjGyoRYTjKm5
dK1NTum5t26W1JmIKmnu9OgNlKeTSqvPATVheMxY3jmgmS0ZNi4BnTqY52gbZA6OtzpA0V4VgBzN
tSV6/7rX5LPR2FN13y2BufycnUs8TaNsattNToZrydiR0SVv52SATVcdZQMvzlipDwyRSzZPUcPC
WpPEXtzJFmTiEuTzbcd8F/GUPhVpSM4PiDuZv1qn9bANwlnYe4R1ec0mh1e2bRIkUpGT4IqWCGEA
eep9XmKFIpbupUU7zrMMi54IDt2An5jnSCUSO2dMr6W2Gw5QnTY7L6SHCHXddV4ansMNELJ4+SF7
FuWiylTGug9EW27EcnBQxkBcMvV9muzEOUUJRZdEZXFOV9K8SDSuO6cu/SWAaaRLFtM+5zINlle3
DZEfZ8v7Kf5Bxj+eLoppSN6qeEl2GmAsBqxNRs5FcJqClNKVJQnam0Hy0RKiIEgLo4Rs15Ia9Qnp
kg4GwZbvZlsHbOUo9SHqFtPMvNX5PNPjy2F0IWsDQ7ce6zkgSkds1WrqiNxREWa38pxrLRo+smvz
nHdlZ0j2dfaq8Y0Eg3fZn7OxKjRIqYHtzAKY3w2JfMNfsrR5OSD62OeMrXvO29puXVwZ8RLFtZZU
rrPwA7YT9bpYblCdgebNRP2Cc5zX4qZC1/uS8gXuaX+pc/TXPMeAxTkSrJd0MBe/8aY6R4ah/E9X
4TlI3E12ynx5DhhPSWOXa3bFFRV6dUrkEQMNccRajWSTC5j3R6dfIsvYz7HzNkuSuV4yzdk53mwm
GVHn7Bx71ghDyONLGLqMC7ylLXSAgEcZeelsSU4DGuihtXrpdC/dov2wGdtBTC6Za1+y81uhzBHF
nsKUWDaXZu6pqSdoltTn6DZ2ovJWtUuee0l2Y80g5A0aBE5ofg5/69jMIIOcQ+G8/R1xKZesOJgB
YuNjCYmbAG0AtpzaDu8O/pL/xsadfXSzJM/NBKbJhnTr/GSZiXya25iQenQOrJvn8Lq55Njzc6Sd
SxSHEGFJou66iIm90y4CyiJd0vBZ6RfVKgkqQvI0l3h449yqvI+Bj1G/Yprk6hlP8muN/xtbmZmQ
vFfnFH4wYbqiqSx2PmqNt3AVu3J47c7p/WkJ8o/nTP94zverc9ZfccDRe3JmALQ/eQC6BqcRqQnn
f+Caxot0uggPo9sm74ouq2/TAhcIuimf71yvpdyqmkckwSSSBNb7M5fAcTug9WdaQXEmFyQmmUD4
PU50Ume2gSDocNH+TjzQCnqhPSuy7y7ATWzt8BHGMysBI3D2kS4AhURMBJVJUcNVKBbEQkc+yVy1
Z/ICZI/xqjvzGDwbV2C2QBrSymIomRZ0Ayv+/gVvTvMuzmSHjNP5mYwQ+1lzQT+0smDnElYcFSuk
j/wlmysGIiPjrbNGTwrvnCoU19OClShzT7cYjRbaBAnh4c0/Myi0bIoYiODCphgaLi5Ng5Sy9ms7
eQ/PHAsj7dncxWe+xeA63Xf68tJ3yPLZe7uAMOJc4dwsjIWP0ftudrLO1Ax+ubovF5QG402xUDUA
bLjKaV/Dn9gNGjFgcPRDiuKS2oxvq4iIh0J9KfOnXBPGNReMB+Fcm5a8Be6BrBMbDMAL82M68z9i
J+nvsdhABakWQMg0ggqZR61f9BDP775ui2jLRN/+6M98Ed5Y5YV/po40PwkkZxpJfCaTjAukpGhC
+c00Sb+tfW5+mFOtpKcd7CfiBHoAt2bNcbudFwoKmgdAlDBb4CjZGZTSo19SuTxyFR0NKg635oJV
IXVfgwE501aSM3kFe5u7PMDgsSRnNkuZevxCNQYxo6corGsQi5BcfJpNXxx34bsQwgG50i7YlzYf
LLV3MPrfcCmGC9N3Ea9x9JMXc2bHOCPTFGUoC1Om8DrFO0RMLcYQpiAgGmcGTeLV8Ghq+GT9JYeq
t40acL2rdGmd3ATNQrIpxSyh2swV0R0cr05wby3XVf6QTvDBiS7jLmW0vWENa/hbxbweVSCjrT3P
sXhJXZ3exnUwYeFRbt6V/wFb/Z4iFSZLrH+eyrkfv1ef3/+4Qzv/hZ9LNNv8DZuHiZrvkrDBdMF6
7ecSTQS/8TShFYndWrDAI/kivy/RDItNGb9AUpRgC6q4g1z+uw3EEBhL+LeFoK08pDsXo8q/4wPx
/6S8Iwh7cCvppEYSMa1QLJ6HP2jeckginBn+Q5cnWL/TkGy1GUfhEXSaehbQ1LZtSP478QJ5V81T
cDVarn43qw4IehZhssV3uIl7u71W3aDfhI7Gh0lwiXelXe8Ihk1HPqrZ8zxZjxTKc7iNcbLWSQtm
r+jnS6fDyZ1MhkYUHOJp5zX8/yrLuyM6H5/8oStOMJoDTHgM0KuuSO14lxkcO9wgCbg1GKZfqVKf
mL6gldD4VPnuNxc+XL+JnZk7dIFP/EYoGVxmXDYRlNgvX3gs8Gixb2hp4XjnhrUrPRteklksRHRn
bI0N1xDaeBx4/CuWdnJauZ1T35V25SXHzuz7Z4yO3GMaZ3LuyjH39/yntFdlBOi8kZF165D3QfCz
CH9Obn30NGnBVV51VP42puYxmcWbrrYuwNBU2G/Ta8dLzMsMC2Rp1vp29F9Du7/tUu5ZmaFXXtN8
NfY3NzHGO7jlF0MbvKt8Otks26PyEn35Yhy6J7/kmMx7tUW5o5tJPZhJ9MmgN1w0anylH5UNYz2I
G+UEa8dnPFB26wMB896FqYMTVsoLXqqbIHEedNjUW2fo2Z6MlCJFSfyeZTBqkzr4cAUhhsT19Xez
7D7J6aOWlKH1pt32LW3C4yiMi1LF+SqJo+J+tKZs7zZaUvzjPXiV+kKkfFrkdnYrhwkWYK7Uro04
tyq05h2mW+qSUxuJ2En5V8+RVLusDmpaqiOx5S5979E6rUqrOWVi/O5y60Ytiw4Ni7yuhvQ8qnze
DxgCxKXdU7mrqe5ssxGtxRZuDLMYcMM2GpX5JUd+XsKgNNbPcuqtdELBYGFXPGPl3jXoihr6YwNn
43l0aInRUGVz7orF8DoUhdd/cig/qNjfxNVb4+LUXndDywWrnDBoTkErWKYhB2rDUbR8JeTHGJcV
GqZr2BBj02jqLyrIAyhKdlMOJ6vJ2u+G6Ve37RBTImL38dFFxyWpVFs0XhKYQjPMqk2atOUzLmam
oQGFDnIWZvX+GuWO/+eHt37GOm+c2sPotC+ojltll/f2OHE5Fg8Z/AnKaSF+i/qujwl4uLrFaxDm
7WVv0/RaOOkblvedJwhiB5L9semFF23B99PXPR1rSXIgAXZC5S/p65gnlp3BKfewe7QD3YHQ5dkQ
uO11mSvzYrYZ9nOGO0JRnD9ygHxAxIp/OLO/cvLa32MgvmFZ2Qrm6OjEvgUTaFmcjG4m8lEBiWmN
ctj6RhXScNhjlZTxwxKYOLJDEI8G1uM70w3Bg+e8lLYXTLuQgDKh9q7/LNL4pUzV0Si+uHVaj4DM
my1EC+O58pz2aDXhIambl/r/s3cmTXUr2Rb+Ky9qLkdKqVQzeJOj03DoDKazmSgwxur7Xr/+fbLv
rQcHCsI1vlFNVJSvSSSlUpl7r/UtNEZbmq0sT1I/SjJ73VlOt2MPIz0RD4psA05YvVUPa7+hEQj4
P/PmViBbb5zOYlNhHhGF62z1fNB3kp3Md8y69rYLB0w25Wx8m0b3S5DgOdAAoCsgl9QZv5MVf1mE
VIksYaFjX8dh0V41Pc2HKUvYXgmH1JhsgXmaAbuv+NHn1q05eHCG9tVj2Cf7iQC9NAxvg7J5NIkN
+p7kzVFcwwitB8OjMOH5mRlxmiZ4yVCfI7M7z3X1RdOakrjAnmBfszuiCPBV1LyOwi2OoqRbFeTP
E5cygjqBAZ3X6VGe++oc8nt5weXg3y7m6DxTkrBJ/HBHmknOYuHI46CljEGW25Ed6PaRGUa3wppx
uxjGNzcyBp64HfrXLefJ4ybTw20WcWynpVHADPODmxQrVFxRKRIhaeTWN3uJFhx0x8yBgkbS37DY
mnch388LiXzjphw6VnUn+K5HBu8uNiy09thbqrhaFbPd70yyVrws7c3HgTIlSw+bJqNV2r50l2iQ
MdROpOhF95CyLzox9a79XoygXFcjipLH3CDMjoB5c5Br6rMoQvAdVGs6tvYu0qP+vACE7ZwZRaHf
dIldeaMZa9oOdO05J3ViFHoiMVcge+TFSGHLozeMWTKZ3G2gTfV+4IR3YutLslUlMSMUbpOes/sM
t0NOTr0Gc4AXsxHrmJMBOYYuLH4VwbclUW83OqZ9VwZwArPsHArLUd0Fu5K8nLFPj3RMqEdyTulW
U8NfWU3Q7/tiOJKk0mpuUZ0gjBJrCu24VhvsgFvOrNqR0w7xtiBsdmtzLY3bzyd1VukXDe33wMLf
FXEN/WjdtuPAZp8Kz5e5UWLlNw/9HEdbvy/tG62b/O1o43FqRdsic26Go5gc3Y3vVNZtIJLiQZPp
fB04NmV5v8/OKD7Ft1o0hPspyamOySg4HuIiPE4MFw1SWk+XwAzKb9FkUR5go05qQDs5PoyqjAyp
gTZMW2s56XUiv231Iv8e6tZ8FY106QXnLVQGvtjC1fEvXEekaysX/p5O2/z4T2P5d2PZoc37n7fB
u4fs+0s59PLP/6WG1ukLo3ZGUyphnwDY4I9+b4PJhfzkIH/h/wcRakhzAaz+tQ/mb+FzYWcqaGct
bWb0tn+roeUnAZYVnSb6asNy1B/BVA6Z1ehPbWGybWefDmhJQcp6uQsum1GfxhQq3RihKtWolt1T
vFaXklJKhBUbY0f52dSj1r22e6wB3thU7rWo1fBjBpXUUFZx4uMZZRwlodRJ7yTL9rjWsC7u06aQ
d2RgGoJAa0FSbhjN9B9nnOGiNIeQjZlma6foNDAwDlMX3aCbqe5r/GD9jpChod2yYWiqs0gLhSAz
BLWcV8PAaFe56C+tBGHweqwq596NnAK7TBQMFZGypQTK1BW9jnttZiUxI3wBHglFbIKMfsA7QM8a
nasbkU7v1GC4vIkaANtNWrw+ZegcXCs/Eh1SWUk+WHXlLPU/4T9C0rRxIRgJfNcZ32uwCXKkLYhv
KO27k6NjFx5NYvtorHGsbizOxJSVhg7kU9KQV6fxFUAN1/dxvgHQ0V+XojXPW9yXMI6qWWEX73rT
9WYTWx3n1VomKzZ7dCMoqmvxXprhtNFQFmEZbd3sLolbe1wPmVndDfSlJD2KitQ2i04ahdk6BtqE
sDfFxi77CtehU9vnuEgklXcyUEmcGHwxHk3sAKn/DSGewwA++XikpUVItG6/ONw4TPxQOmEfW9JV
CEMPoho0XUULjq4kRVUy18tBgxyWJiRLOJmwA69KuihdO6M2X7cTfhj9Fjt6BKG2pC276mcO4keA
r0hcAx0AMmuwu/Q0HWLkdrafIYLshF0Sep1V45c+EsFxxjkOG7OgIbLKQpyDG+yFiGaSmOII4Fs0
W7+1yv/gNv7lcBZ+Z0ELH/IXx/rlH/9LGvMJ8D9LljBYM1BsiH9LYzTgULx5wC7YjmD+ECZr1t/L
GbIZ20Qd80xQ89dyhrfDhFyMDpBg4t/cqD851P/i/fy/NgYc1CItx+NhA4hyl9rDy+UMkFyfhu5D
WBZ0F8JSmETiFZZBD0SSX19z3DnNGhch9hiOpY9WUSDWntyKFPkJQuk+CyW5N21lxxMbVyG/GXiY
46M65AU71sk+0rw4JPYZuBuVqHVLX0he+Fml+uNGm10UhBQUR513k5PKSROPYA8mgoA49NL16E98
ADHRurS6lmNMUbhe55b8NJnHMaHIls1pVQYK9hv/T3sNt1G/DENadajzxJNhlQusA7kdlIsKk97O
HduKJUB2sCsJWiBRJyxKAtrislEP6TRP4nyuZgPkhttreP+DMivXo46N1qMP3P90FmHHBmdZL/ZF
HDXodHxuDDoCyQKX0U1J9oh1w13holkglrs2d6Xd993Gme224CSV1+y3G5LRePtpHFEg7KjiUh21
TvmiSPStva+ecoLYT6jF443VgKnih3VjTPi2mNWN06AWWc2NXh4XVkVmp1P27MOJSh5JF+3C6n62
ouxBxEaPo49d1C6AhNKRATZlX9x5wM+MDDFEhoih/kayIX9CG8qJSyvK6AzcaXaJa6RjqZuFmZKF
psL6dJwDjUZwPvlPsGQrKrqNpd1oPvnG/DRH4GpGUMC8MVJb7cKioosvXOJzEV8l+jb3Xb/aWK3Z
fjdjtleEocf2FdGRJIGKyPC1NY3b3EJravTZZrYzou0516B6koQTrZXZ5OSQBWaNupO+8WrmubTk
a2nJN0IFs/sSH3HPCtuSPkQ/E/mvRoIzX72QjwLUTFylOWDBba7pw94fOd6vZa7Mbh2xhUQuUM8a
XMkoBLPHzDoZEnhFiKLCKNwnpckybPUdv2qsNdw9PdQ0Ejj4YJLt3mLax/aSQ1QMnC68mGc3/i77
KGr2AUEjT73jmrM3KaP9bvlT/rWWVtdsNEwHGXSAEDbISNHkpGzmAnFVQaA6+oviUkRObHtosKKn
zipJQHQo0BOVlY2lZ2Qm8uqpd+p+bdZB9kNrbb49/WTjQI6wiHJ2k4N9w0EEeTsZXTQy6aG3xYkq
WoAKyk7PCxNtDx1bc6SujMwdPbTfJVdl3aDLjBBClDvZ+SdWr5rvkoQJiIzAOr4iJRmstdNa0wyv
GQeDR59H/hQACXOSuBCxwaQ2IwL/QPUT/GTFXbgbRFT/iNw+WaqGNRBLpOyEifVJ29okgDUBRiyr
C6isJxpm595AN93h+OAX4cR86vtqFrtAIs3bwwQhXbqhasYjCVxqOC67frUr6r6+ItmzW+iSjeFw
tjCxlFatBdbTTGZ/WiVuRB4XB6VVDU6mgJdS4nhNanPY1BUMj9XQ+9qxTv/6px9Efs95Kjd++LaM
k6sI3fhP246GnyH5s0AREg1RrXJNuDVd7uhfCUqxv6pu6OnfJ7pzW0d1rxA02+k9hJriAmHJGCKr
1eOfURgjM/Jnw32YrDYPVzYYz27FrtY9I944eKIcUI5fwJFwXzDvIh3SpMqOs0rM2PeDkUw/jcey
N5KOxSarS7Y2g3K1+1lT5HEhqJxu0Xo7X+sJCfYaog8C2twMgSbNvuXZAdge6bUoeKNd6o5EouZZ
adHnxzI3fSODPamOHXiHe1YNODCqsFHgoq6DO1rMhX1nQ85Pz6XNhmOrpb7zE8YIF5d3rUJI0M7y
TE8ijejbJHK/68bg5NvACilyufVQf9ZLl8Mp5tx8izGektBCHFoxHSmmYZdHChnNi/QAtVh74cx+
IOnpoM2kwdhOrZd040QkC1ae8QhpfzmgM7ItSsiwTRbFdvAZx/mAnHD06y+5loK9mOtKEcRVaQU1
mBS4Q4mOChl/pMgWA8VQOWjym5x6sMMWykvzlF2SPxhZ5sVsbK9jIq9cz6FwCb620YNz8hKHX88d
cY1Fk4uplFU/+Bhg0410UBfcrTihChzUSeOhv1PzVulUWzagUiYotKVN+6yY6tBaI0vzeaNlhLMh
1ZvY/mo4WsUqaZtae0ZZh2NuwPwc9iQu4mUmKjaWXlLZgFWbvDJvK18DUdLFbLFPBizMd7Yxys4L
e5E620TXQ+xGoowfrSEKCh14Ba/bae+PjX47JllMzQfRgaJaHsr5sqz9WKDo4uO9TknjvpvjaRx2
Ga6BAQWJq6gu29rgE1EGw/w0SCqWZUktgk5yCEaIuFLjMmiH6efoJBlO7pDamc/utcru0TtBQQG2
u1SU0KN+Hfm15HWqa3PCrBCgWHJCm5HJ0qR+qugqr+xBWbvIGuNLa172+w6ivGbNu3aa3eUt/oOV
nesdCtqJRYXC4Rid1qy5cDLSKkR30zrEFRb6PP70yfMb8XQNWDQM6QNY7dhmuXuKZJw3dOK67wpU
Fd8bjPwiDbV7GwvARd0SPX1UxWl9RWpsqZ1q6Ih4Br4D3464BnKv8YzbAERIausGpGKL1ktW6kcW
ZJTqUVFYpwHYdjQpOYcnBq2JhfunjPCXtVrRA/vP2+6zhwnx8NPzfpq+/I3fO29TfYK9itbNUg6Z
Wab4dyGBPxE6dQJ2z/y3YeKP/nvjrYFeXWipC7V1qSf8krL/3U/jz0DjWYtDmRIAsVh/VElg+Gdm
y2VgcIqk0S0pcDq/94GPVav03iAUgjUVivQuVrpkMSHiGRXfIxM3O3p2a96wzS7Nuf/f5y/DQdST
BMdQQqFqZR1o4E32lsA9ShafBrpPMllkXKmo/j0X/6O7+iBp769hlKk4nWAMpl/48jgRwhettBRd
H5Vya2NzgibUV6CK5rJOpjgAV9A0eUO6gsFHgLLFeTFi1/3gWpdRDi8WF7mOXx0FF/bkl79FPVaC
3vvAhrysi+8xZ+BLQAlz7Mc/ibhUPxoqBmDYUtIVEZGuZj2EUaXlMM3yOikvLDsx7hXcmJWeIfPZ
xX7UP9V9ll52qu6vO4UPci7a5DRqNEoEokj1Ex0jGd9WvlNO6FLY78baBKbW0xCotQI0bCjY6sWC
Nn4l4/YRCZsKNyRkMD725W0RGN09SRnD/VxPF6Zb+udWmeqegyx461IsurY1oO06qkNIRU42e7o9
1OE/a8lfrXl96Yy/t5b8eAgemseH+sVysvyl38uJEp9Mm+mEu4TeN4bsfx/kTfmJ4CLJBxkzPjhg
m9n47/a8TsKUpL0AN5NlQy5gg7+XE0N9QlxEERETO0F9mMn/qD3/csrrHC8BTfMrUJE0FlvNyynv
lHQFCHnHtRam455MnILjUpt/8GYti9KzF0vn53MxJr80wJzlmg9Ggairj2z18ZVUJ6GobiB+3XVq
3KDBxKVtAg179hQufv/o/8m77KKgdNj8778Oli0GlPBIKQZzbxWryrKKPtMcjIiBIZ6PZLe6lvgc
TqW/o1mnrf5wFANEL9eEQoinKxwqMc9HiZMgw9kz1R4KN3RAojGQ6Ujz4v1Rlkfw4uYZrIpSQIWg
3EPxjU/Vi1G0xCFFEfJtgr3Cm1FNtVmwTUzMD05zPcbxYzem9QeXdvCZ0fm6QXlm5kJsVSb6/peD
TnPAdqyBUmhCKVjrnUW5sJy0jdKM6bRgv/vBDDlYehlPUrtnJMr0FOOXl+H5RdrTJHzHqnBoS/ur
Td7qmuGQAgcUf96/na+mBi0AxHnSAW2FTM8+uDJ/qgsjpvzpof0ej6fZTDyj7NL/YhRD6YwFLZc6
2cF71ScDVlloiR7Sxyo5jif220xGXN0fDPTq1TLYbPAOC4uHpYzDmR6bOKTn0CVJJu0o5oLD3CHa
VJ7jR3JbaoXxE+DaR7uCN57Wog9aEBNsatjuvHxawvYt8OU4o1vMqBsLQ+q2Nk1tm1fsFP7scbnk
plr8R1eGvmzIDma/IImvGyopvXgI4l1B83fvD372wSgHd5HJxwrFXBesgEKAOH95QcjVwsLpF+7l
5H/B42/uENmflgOtw1zs3cQNPnhsB+/XMiAnCg7nVFLxxrsHKyKVibwcR3SCoptOZEgpwu1d+5jK
XrGvkjA9ev8uvjUcQBlE8zw29FgHk75qoJlW2IE9NF+KoGknR+PRh1V6glxT0z1Cqez8g3u6/Mxn
6xaXyC6K6aHjoCSM4BBBgoophm0GPNMeLBrhpnuVVKr54wszuIG2bnITFb21gwcX6kGFBqRgkHGg
ciYyc9+lbbwJfaxp4yDrD57bWxe1LE9swqnO84F+OVEgXrDoZ3hkeOmjbUeKySZ1A+2/uCpnGUTQ
BGDqs514vhrmMo2mEvk3/Ho8lj71iHVRG5NXkBLuCeLANu9Pjzeuiu/Y76I+MQmHV0XNoKPEw/SH
Zx97LJ3JhiP5+GcfZSYEj4hNBv9edgPOwb1zpyLt1WRBUyXgco2IqV4nXVNs37+Wg7VpGYVWB4Ad
NklYge2DUdrFwuPMEyXsmhqzwf/cQGkAwiaJ4P3zoRTdYZetGoeGw7xjQJuBPRMW45HXY3lhZ45X
je7ivCDS6OHPh+LOLTEhnJboI7+cEd3cd3AiXHqcVnBddv540kfIkMpp6P54LnD21aWAAyaYe4d7
NV+AVugCdEckiOFS6K1uKXEX9n9xQaztavFp49Ze9sXPp3goCxt+dpp5OE+bs1kTs35u0CIIoPi6
5fH7d+/1/Gafu3zs+dybINGW5fHZdhDqdUU/dmmHp2jQeLv6M0G5aP/Ho6C1taQrWWh1NtMvR8k0
MShKDxmq6LLexM38zZxS+4Pp/calOBYvErtoZjon5peDRL0eh77OIFqXp+RT1+ZnZN/DB5yuN16i
F6McPB2jDHCgZmjiIn8Ij6CayMWY221SuupX79+110OZbCIMA1sK/Un2Zi8vSKGcB6ooE08Nxoya
01XJOjFUfJc6nfbBE3pjLEtngaMPanHokgdPyE0SGuemALaoYvMkse38tB2C6IGzhPnB2vD6OZmW
uXybKNWwdVkauC+mnG/gSEfk5C06jI2qJ22VGHrzwSivv+tEskgasYjqOMnJg9mQxygQnRzQRhiU
QX+GGbX4mgb0bE56J8BKgX2bcu77D+z1mBxClhIJwSTouuXBAxs4XBnAv6FmIy0n8kdAUEqUWqPc
ZMMu649QZvryVF5uJNSyEul0ZQEdoqJ5eSsLng6BV1gbSNj2G8+WtAJ2lluiL2mRgtxqA3CtncV6
WK+mvm1QEsel+GZgf//a6g5dCD/uAsOD1YoDwnLD7rPZuRkMcSsZ0x04mkbbdqZmncymDO7fv1uv
pxwOWjbLy9GXop04+OXruAkCXfI5GuYMeHA69ygiw2r2v9MDSdUH8+Gt0UAH0oJezjbcspe3qqlT
oE8l+7whBvuyzRJl3CDSbGuvRmXwV9nnP5bt3pgJOvJ0hxaTosdxuG0wfPANHfolnjo9utEMrXiT
9ymiElQxU7/qy6K+fP92Ll/vg7mgk74jAPkZpGUvcSbPXysRWHOoJVaKbFBso856mmZBWIMI11GF
jN40h6v3B3zrGnl77aWuy3aMasuLATthNlTr+BwiU8UCFsg7d4zOKhBaXpKq6IM98xvPj5tJpQhP
H1YlefCZl2kPmKo2CXXmrAIvrm3Kaw0FxD6mmfwBEfGtsZbPoeL1oeR6OJZTYgifhjT3lNOMG1q3
2knWB/Ex3Ph58/5NfOOpLUnp3D3DATe5lMeeP7Uc2YJFGjYAP7cs14Qi2jeG04hNYTr6hiNkvEmR
13/wDXv95CglI+FbomDU8u69HLRwDILKItqg1Embs2YmZ1rhJNy7ETIoKv/m9k8vkpb8smlfDsYm
nc6X42kGUvkQYRuHcHpfDqZl3JhRTQZGOBCh6CfjhWZUav3+qK+fIvEtwjCVoYjmEepgu9vgDSls
wlu8epjT3VzxIasS8ktSfCwfTM6lZvHy3WP9kniN2OIsTJyDG0oEop32eUl7E/ZXv5onM7uoXFCC
yGrm/DYlaucqaSpoc9FECMwHS9vrOUS5gfmKJupXlejgQnHlSDMqk9yzCR8/g2iNqcKkcgmuYYjP
NZXG13gK1Ud7/FffcYhCAvkn77/giOkcPNUExhecV2DqpZu5+9EJ0lNXhs4Ht/atUVhD0a8CBhL2
4bI2w12fRBVxPs8UqiC8Kp6LLOSDGfpqrlD44kVY7qCrsO4d3EKI2XWvK/aOej2RAMqGDA5by+MK
h7/oV//x0/DmUNRUOCuSHGgcfojSuaO5DXKPCxqsI8NqwdiJKdsIjEa799+AN+4dGyzFVwjkAzrd
5c+fbe4zHWpdZIyZN5YaEa6kC+aYmtPiD2vKv8qGhkGRiOlPzetwGzIYIHeyfOZg1AyQIYUfpveW
gw59/f71vJroy1OidMI5j1WZXdbL6wk02H8qUJnnVkZUYvzwe43Yarf2wJ1o+xGQLUEaxlR+8IK9
eR9Z95bGp00d6GCRTmSsYmuxodbKxaLla/ED3Tcj+q+GcTilc7gEM73MnGePK6jnuLatIUMZITtF
mTdC/IJbpfxgWvwq/bxYrriPUui8TNg3INMeXg949KIjax6eBPHe08YKg+s0rInwVem+EBKQKsUb
GIQrp8KEY0Oj/OB9e+uOPvsNfgHGnl2qm47NAn3nQNhpVk94jpXfdeasvrw/YT4a5mBdhgMxTg0v
F2iUcTzLXOeGTLP+g5LU24Msy4cNDpDd/8vHZvT9jIBj2WtNuL23sGIBPWSaKz54bG/NfooPtIBt
pj91lZfj5HXUJ11loIWJK2sFil7/0pgGnVPJjs8kFQXvlg7K788X4KU5Rw+HZDt63gfL/NSpwhUF
wxKoSdhuOBNynWI6vXz/Ub21LEqQdxzgaa7gDXx5dch4cKiS3OT5WMkwY0/mlow1yiwmrMfpj6+J
l1nnRV4q6BysD7auRtSZ/aC4Jq0ckD4WYRl5MqqLP3+jGYdNJIf4RRbx6gQvS3h0BQuWnJ2EQIve
DHZqrKMP9nOv7x0ndwvZwyK0EHTcXt47m45/aUBrZiZM3Sqem2ndh6hnHR2B1vuPaZnML5cOtlQG
s48OIlVE8+DOpdPYaxZHSS8cMp8UKa3alaAoP4cEq4NFz5oP6lOv9Q/24l4h2Jcd3FLiO1irYlWq
ySBvwiOjKok/lykp4g8ptc4l1cKt20vCqMVdbgPV3+BlTI1bhNOdvWfPoJVX71/8q/tsO4J9Og1N
SiU0Qw7uc51DUSuLfvRwmmnbyBbZTlDMuAyl/dGOkmlycKeJLRBQR1ijFd9VzDsvH6pfYfhD3A1D
u0Bjm3lTrvXuZ3syYUfksoSDvSaVt8J+B+nF9AfkC848fyb3y2lx3fVIJFLKsNdVMibRQzw1NVo6
RMnNCmEs9jhOWl8UnUV1nIwLYasuB33cTLUtv5pYwK2TsUKltqqQ18LkRgES3Gh8n351R6IBRlQ/
s92TG2zqPbQNksVx3JN5mAsejTsaQF+ignLfFx87CjTTtiMW9hZum3vUZCF2yFUQJ5H/3QQ2ZGUb
vlLOsCik7WhxCBaThIUUIT2T331jymzy4C02GZcTSlG8cQW55RBFdKcGTYwO0m6ykyIJmARdu7Ap
CS8MpDyDB+xrIH2sJuw2lZw0+zTrE3IwN65bw2JCp6iwQnpkUnXxD5J4/PEYST8hKXEuJ1itTpCh
VZ4RFJNrm4+A+AjZGUYgS2LO4jvsuiFOzzGaoKzYfeG6eyIoc3VRdINrb6vJks2+5QEbXjtBqtpY
pTnBxgzMXIZroN1xtUPGaLnnJJfgOh2afixP0YtWE2FzdYogPMCdi2ifqMtrZyqkWkyA4rgPYEoS
3jXP+VNl+FB2ALgYWIKJsPcI5rLs48rG5XdmmUlc78H4Dt0+CAq/hrBMIfgr6vFEQcAaLAcBqx/8
MNlUgZ0nzcYUhKGYeXAih5F8lTXFwDC608zQN1YBizJWUdOsp8d8kvT0gWz5YXzP25b4a5BSuX/l
+6ljHeuqJLQITuJofMtGPYo3Miel82GsUeBilSoJnsbw1BpVsMEzi88Ub/covkAjJzPI1OrG+pwn
RjVssHsKrofkzZ+14RpP4DWbYYVJLQuOMB4QN4Nb3gZ3nCDQhq0mtM8NB9JkVTZDNF7LbtEIpo2p
4FFNvaqfqsgX36QMER6nFr/bCoNCy4egivJqWyf5cCrAZWN7MgYx39VaX7UrG50lUkZ/sFsSZti8
rMCrR18NKCXZivhlhfEcQRgISIqM0OHDoAg2KV5s5vac2HIdilE+6n1GqpJyZy33SC/UUPm6hKMy
D4v4c9PG+qMwmiRaF+D7JalG2ngNUt+p94o8UCCTho32KzSbwvSSJleErKVlpbZ5KYwnSJNtvHYC
A9vtzEGcSCOUmgNZ5En7zY4zAP3B5DDwNFsYrRGCkAiUY4QtNnVS6NclGTn9ujALdzi2S7KEPKIJ
yuTY8ScxEfuYB49DwTFlY2RIcOF6W+29PceqvYnYDHeo3rWBE29isQuiAFxdNbDTpjM7CYzWq0gw
CKm9zi0m2rqv7OS8xM7WbAG3onJOMycU0Fb7zD8LS98BtYNmrzmOqw4caAD9/npOAEHfzcS18TDi
OJ4AwsOw2cZo7m9Y+MM7mGL+F9ZuI9nkjWXFN1pe5iw3DkLvo4E1E0G82X5TfVaPJxQN4m9u30QZ
ObMDcn1sfta4Zg+Od0JgrX8Shq/fhD2N6hUdrHZAfmz02GNdZqw3II+27vsCZ9jlWGR6c5eVk/gC
+az9rJMVmnuDhk/hhHUo/4zZrEv3WlYurhIfPIJHLai6KtseimeRac7PfvLdYk9SalftMC4b0WkZ
6uIbrkOFqXgC8r9DGYSUfdB1kkudxh32Gaahbt3mcYkplx0j5vcIgtwpIG9XPzYHoe6gWjQWWfCm
8TUWHNgd9vuhVvGyj05EqqBwTvRpyubTskMqt25UkZCQNARQ80DWY513/Sm0BkK6GnmRQdADjlct
2CiyE0xnkznD0H33aedXZ01W2DgCu7CXG9YSeyDoIJtG2AHxfJkCVRvua9GIe8fyg+QGyVOin6SN
RrTTZIYs+VWgliS/Di6nB6IdxB1rSW9sM6dBuA8JCjT+GizIRNqbHLPga6qPyfeyr4w7Ky0cf2vq
pPN5sUx11gawrYgPxw7TOfUYGVRffC1tsus0kbV7Bx47CnY2QFDW7oKjyIpwR+OLNGYIYQZ8KdD8
PrLjFaciRNcCi2K8tiGYhOvaSTrImzWIy89kbpbpnZWn0tiR5+fMp3aAbOwmbGF9rIay5CuZhH2a
gfcsbIeJGNctYYX1EK7aPtbErp6Y5d+0tAstL2777tjUgnHYA3aHxOLC5oMvMtWJDzqrmBJsBSik
f9Z0+yfOTH32MIS2/YQw1KkfCXSHbsKMqtQGdj3c2HLWKjYJZWapW5aNVNZgNFPhXrJaNc1RQcrv
eIz3CxhoNJFlTFFuJL8S6xRw0TujsqC1a04ndCa7A0qfSDCn3i19/v5LoptleAVgsjX3egGNdvYy
pzOzjQMmMbt2xIxfa9UA8GWWYE0vzupwGJLjpqzdlDAOMKZePzvm5K8izjP1Xa61cQsDsZ0zUu5I
5tD7ewC0WfOg2qAJvkR9mYGNG52RVyjyQ3VeZYHzZBZ+z8deuK06jpBtLGgXjOX7yerxoPpoUxGs
YFlJUAxYDnfYywv4hbfsjHDHrkot74G1WqluXpsJHtHPdUYt8c7qkia4GrnT3W7qyfCE2TJX+pb2
Ytjv4mCSoefILr0bLMOcvky9zMGnmRmMMrqtLXEyyWR2exUZldgLzZkHaOAdvl19suWxaqKp+VqG
MzU5Q4+zeqXoxp/EUN6do5yYE6z9REBUEGJ74JYsEqI/qifkzWvdifTyczPV5HMO5cAz9xoQb3xH
QtHl2j28O23Y6SFi+q0mGOHUNKLB3nKuTPWzBKzy6I3tmMG17fGzbZGh4DMi99YYL4JGS4zb3iLR
G/J0YRPXoaz2sXRFP5ybwQQ6xLMTU2+uQgP9yCprBqPdtjCX9Qsbkxds6NZ0H7QW89Kt7Q9Djkau
dLF9jR0Be5sFlZqvNC0uTM1LfGsS+KWG0BEPZTAN0JSLAKaPDkDi5te+/R8b7b/opT87wqwf2of/
ecphjU7nD9nT//7rV1ba49MLBe7yN34rcC0S6PH3UwbiWMNpw6Wy8ZsMoKxPainsCk7kv5T+nMb/
rcAVn6hQLacyeI+2i2r1mQJXfKLajuyDbj+9a2S9f6LAfVWnQgBB2Z5THwK0hch3cPabY8ydSWKP
Xp7Y+jFpCuMN9kwW4byjqElAdLdt+Giv4woh36olHPZhEIP9s6rCaf/svl38PuE+l80eVvj5VXRF
bxdZwVJ8+eX6fVawyt2p0SimTp4BT+MILMK8tqEPHSFzwmqemWF7mTiB/1gt4S7vD3145KbSSZ3O
pnVpor+j8PnyIIjKVBsavIU4m8Jbp9VJEMrHp3gkBzyo5AeDHRazlrIql+ouUgAaX+7BYOVUWwpZ
bblONRJ+p7B7kCWf4vev6O1BHPpeXBYN7INBQqAsQargLBtZpO8R8+OpQ1X2wWn98ABtUqp1eFJL
YB+ZfoeVg7Lp2wIzUwtCp7hUGnTGMaiuXXt+CvT5WzKXe6fPLogQ3XxwdbwcL2okDExAAoUCJOo6
rb3lz5/NFbrytRa0Fkm2qtDwV3OqmLbJ4JCghNOKCDljJu8vKsSD9Of5bNQK9zo0/QS0YA8jjPSD
LF77iqYHOMvBucG458LzzdzxLpI92cUmsWzhSsswepHxCRx37VozHIlmlNdt4/DT6jBaDV2Pnapm
O+7vq3yaz6cRmu+e3h/psIaBJmFV1Jphr/ouwLjlNgsfS9YmGC03i+AzxfIWfHPFGavuLMIwQUTo
GxUv4TiybEB4T5Zqxz+dgDxoaqgUzQRdbLB9BzdPlYTjEG20zvImOdNAs0N4d+0PRnn1TtkI7lBY
UW3U5VLLejlKG43Aj1q9xTDcVmu3rbFKCpiz5tiLLS2n3Ht/ThzWbk1Ktr9MDspmwVWH0juLrb/q
wrpdU6ThyXW5xKNSmeugjMUCO+NUP+GafH/QNy7yV+EIThg6WpT4Ly/SdcNFZOu3dM26i6bGld+G
Dc5W6V7kE6e790d79VIvnxGFjExf6nR0Bl+ONjM5+lp3OqiEcedl9aCvOxf25vuj/FI1Py9AUuhE
NsT6RDmVj5Z1+OTwQ2LqN931oJL8nvquoQBelwkk3yJyrp2+JFq3BjMLeBNZ2wTaZZtHZt3B+Tbs
a2qXMLga2JC/L/+fPca/cDk8e0av9hjsNKID+tCvv/F7j4Enh56ITa+HxRDxzbJb+L3HIMmGl4L1
H6kjkgK8g8/2GNYn6hPUWSkZWviAntGHNOCdpI3SPmWfAS4Ilcaf7DEOSrrYBJd/EVGnL6xQ5xei
89laXS7qiMmgfmkxeS+bsb1vdFUQuOl81PJC1MQb8Gzqwgtlv7Q4H9hBIPy2ljfo2VikAehTvRCG
BankLAKg+lh+YCAAGMACQTaBWimSJOjed9a5ACOCvXkcruzMzx9KYjjPC4FpuOrCbO+QvXhEaYLc
cSOjfBIaT+5yli5LPhKFK4+brtEuos5o15SejYsk9c1vcgqcq8IpzkNdc1dqVO6mUf3TVPfFiuqO
fATSi0HOD776LkHKK6uU3BhAxMjJgCWSPKc5EZqx/2PvvJYj19Ls/CoK3aMD3kQo5gJAIg0zmTRV
dDcIkkXCuw1gw7zRPMe8mD6c06e7T0szUl8qQpcVRZtE7v2btdYnbXntq+FO6kCZYyMmtRM644dr
pf0+80xCCfDHMBFGMSNJjogb7rWACAovEKMwd3E91r8WOMw+OS9GUEnRGuGyZN2j6Bx4QK1J8tCO
FDMHTVo1JF/MJFc4Qwwjo1Tvm7AwrEGFcE4Dq4jhkV2bgvDbqRKlVB/h/hmp5tLeZk1sh2xSzbI7
qcQ8rkMk52ZxmG7NrjK9LHoJUwICSgLZYuLGuArQrHey0MbPck6YCigj0X1BqdbGO2g4xuOJOppH
1TXzNDCbgaC7ph+UV4Yk9j0qmubXaDfZgzYunhvAXuBilhplCA6NxXrDF2+TSNVW7Le8VOc11xgA
JyeL9cHL0hBE6c9DvhLJPanzaVQ4xCJN2PFhjWX/s28mcign4OP2yVx7Qgc1ICWLb6ZihZfnwS70
F03NnvWmz4eT0tPN+kkpedzodB2PRHvkK6QvIfUE8DXSjxF+CFXR4xs3DDQs0iyJArGaqAUIeYLx
qKzEZeTxRDcu6ifLbpYh4nfAv69aWEFNamLQBepof7uz2ywhaXcl3w122BwQ80eMZ2xWE0P6lVvI
N9VeZ1i8qGkSNMxDn/tcAmgBu+IweKhq5YvgCkGWRFbqvzjQlXXvOb33PKD7Ii4LUjmzxRzqTCA9
V5F+kwrvtE6MAvzKMWOCJ8kf6AP8sjy5THOaz7zSyqupxp0I8VvMXeRMTrXFMjba9tFD92uFV7AF
SMVQU5XaoZWYinIUoS7MTkZSeMuQ3EOlWzgXOJSWtv8qhGumoTqk06tZYiD1awB3J/KtinVn2KnX
+W6PBTZIlVLrdjVXPSFjFtaqg0OT8m7nRvFCToEgSMrQiJpaNMmLU2Fz63YuQwe2dghHJ1+xszkO
Rewk94aVu588E5l5bPvN+6uVTHmYf+cu6ZQwNz9EqkDNHfRCL6PcZFO8K0aX04THp6LSVZVHPXcK
N8TrYl5XzVyIMe2NkhTafF71vdfwzJBXmkz3lWR14EOBqjISDASI9sU0BhL/x/FnX9e6cxyaYrAg
P7hEFveOgphxnqzsUNtTQ4DiTMh4bWukEC1ZNu6IiBmXw1BJu8MebALbNVTSSO5UOU+/HKMXDLMb
YksgudQxEmdFUe4Srcte1DmGbomwyvg1a9b4qaHaehBxWhlhM5lrHjiKzFa/xXCl+YWsEjPqoOco
LLKctFz1Kt+xfOnv4nZabb9nvNntNKvK1kMzJuKBMGYX1AYrVZ0Ykzb5LowqyXZ5pZjtiXgLYE8j
ZM1iJ4bSSHfg3pvxSpQTTYRXwQ7zZR1TErtGNqYRxbZodvqEIzlIY+noJ9IdSB3uwI+sO0nmmHZg
PgXVVGOJ+TKW1KXBpHtynxDUpgbgY7c3Euvj5Lx0Cysmx5sWe7fWKuX1qqud8kM3RPI5FIRo+Lbr
orKyZ0/eFOBWYuIdjOkF6IFO7GQh4HoSCk+mS4bsLoF9UPXuc8+MHY0/rtmzNTacA5jvVFKL1FI+
bc2YDqsJwdOl9KwqeWtmokG+XKHV1Xcn63X+aGI9Z4qpd52lk0mhTeLBy2fTvWfvAaM20K0anaKf
SoRiu6Vs1enRU9CP3y51pkmeLSema2A9vCXRWHHK4HRTuTgwRru+UYz9KJZ8uvI6o+OpXKXJUl+1
SbP0Db5+fEgzpRhvknQx+ZVmkwQeh+CNJDa+c4UB52EwbJvU1H6Qiktb41iLEzWdse0j8gVHF5Td
UVu7MBmUmBOJyKn+5+SpC0ybtVAr9wmbZd5zOCd599B2aA5C0tr19VDDYGSCSBIJKDujkxwlQ0xi
qtkVVXZKGMbZB+hapnPH/LLsIB/oDXcoF+34QrwqMcYqQB5jHxOErLHT+A3d0SGnBVyTjyxTq5pM
i4ei591xqAvB5lopCXNGi0Nabv6LeX/nPS+k+KlY6T0rLkOkw13+ucpBH/C72FIn1MSZq4tltVoX
zpW5CMF7snHSc9vzB92TClrFP9VCX2WIUkSme511U8VP34t1V4Aau07TYti7FP5teuH8naavAfVw
Hko8Xdb9VKig/VLO15tp7SYZ9kVq6LxC9lw/FJ6nDKc0je3PVmNKSOgVC4xd1pcEwAwri9e7cTH0
D4vw8fFbYPdM33EpVePFHMsuOTd2TldaqHVFK9QwyE2DiWOUgLSlXoja4lGZc7lrBStHi9VXspon
dV1Y1laEIs1bQnieVbcwMCkXqFIgpYul9WA6e6t1wBuUjkFe9aVJFHi2udN6fGNzTsURW8nBMucf
uW7XrxM718SPERnusrXMdgkitltqhvnbalRYLAPHFlNZpY9Y6a28k132T2Kur6Ko0gh/jt4GrbQ4
c5XW3Ek5dUdUDeV+Vo3Fr9mLhsjO26OUzfpUF3mq+SOuVYKfOvJTehYFizWQZ5KYlnKptRlijD6T
4Zh5U+i51q3rwkZsHedA6O501rQe5Gzv/GqXQh7SAXqro3KSFEncRh0oXJZi8691VIa9rdPtjzHG
SZY443OXz/Wdx64AzGqqHYRt5i/k3cavRNeIgmgilQgd6ZLsFfal7sGvWnUuOTbwC7lpII4Tkmkj
O7cOJgSKHf3lsJCHPOo80ITVqT4huDbYKq+MVGdVPr3Y/uAx6e9m1jOBMTggoRkxXASb6mDWEexx
WpVilxrjeocNrgg5+doTuwdrjyBT+UxM8+ym8xB2G+GnWg3lGtvECbVopU+5s4hHaY9NQubmqKic
YgCl3T79HmuiyKjmGu7J2oQu6WXWLSpPJdDN8qkQJfuZGcDI1E/qQ0v8U4iI0jl2ImnIsq+rR0A3
yyXW3O4yDCzQ69Ki+KlIic7ZmkWp6k0cp5RPA2lDp6XnicGbRu6SXarZmR3W4zyAqdCQFgHITK0g
Vtp61/UAKIq5ToDoDSJ0knF4VfWaYZAy65dZWO133SzxfbywmW4NQukYX9ylXv1TBzrnp2QbQ5OL
v83Fqg6Tl0mfypik0zoTvisapHqZujyV8bx2UeqZb0hnSsY79nysa3Zg1GCQXUNSRSsrHBTXfsc2
4twZM9e64/XWxebi3Lfa9OTMonqlVeb+KEbjVM4OjPaqa351HrQlox+ak07y07FOy0evYxuVTvzg
hBGSzr5WU82snz0KCdZAiAIknT+9rIO3zM6o+SIfGDeEkdvimyFUdmxMPQ71TWbG7hqsG1QYbzvk
jSz0WmWAK6Or4JrQwg9f8H/HsIaMvusk5Slj6Je8sBx6nNLCa1NYR2tgn46lcVJRpizjd96lMvn/
vf7fQj30/6rXP2cfXyJ7/9M+weQzfu/1FecvNPTwMRwVrAVYjS1P+Pdmn77xL4xhmRBt+Qm4Tzc4
7V83Cu5fGDYTbkMOiMGkwNX5rL9lcxq/+eg1FaMC8TPev8St/T1N4+8duIXlYcv4JFWLC4Yf9Z8d
nO5SmuyX10BwnzeRo+CIxasClZwwy2we/EFXydzSJ5aCgMUoMPwO1dkd86jWotPqBjtyjUnAq4jj
KorHVZVwABMCcqc1JiacoXI6QzMt1HOdpDTnNg6Eh1SvqBUXcvuJrx2TVSHKIRN7gt2zdANvUf+X
SsHjL12S5fw4cZUvtFKOF7RjgqwJZS6b23KdTugUZlyancN9MZLzRVxXL1sRVLri3SBoNJ5LY1Ce
YbxztpsUMz/cuKy+SAt1jgg/tj23Agh1Iv1+hne+wBUDRWEPw5qFJIHkj0Jt6x9T1sKZJmV1eh2K
Uj9JtuWxT/BgW5Jp6Mi3JDNJVDDnpRj3ccYghyV1LcBU9o33Ta0kf86OYlk3TTeZ0TgJog2blcaV
mbfeCyKFFwLrBrV3H52+yZKN+BnrIdt78QBa0Xivew+Mq2fn6skiE/W94KJgv1yUyrmelnZE7eDp
z3MJZn1PneESGgYgVfiGk5iAf3ND3iSdcLtwGPXxNdeT6aboBGGYipa6K/5qp71bJ4D0flOtMMRX
Z8z3eeuQctf2Wojce3qI18G9SVZneO0Az7GKla5WIjnPMp28+8GFQpsBfGMSbukXq0i02w52mRFY
C22ij71VXG1jTa1wYu15YxTEs5FMRNtnlYPTnCS/3ONgAjH2u8GoUn9c2oTlZ1pCgNJNQrFDYqLn
a8mXsH16LfOLiv8dyRUWnYTIZdwetsU0CAabfZ2wYGRhrAlSTyD+/ZLqMt+TX2OO+6qxPLiuSTu0
e32qYAO4RFgbLTxL36yy0nggtar+2lChv1JlmOKjhIWwb2NJnOYAj/Kq2E3CEH7RCUfqc3PWDyUp
z4e4LnOiFvvYvhhrO9bHpSWDagcG2TZ8YK/LM/cTPAy3zZY6ULWqfl7QJjWB3imsjfVUT372Qwpx
JCFr5Uc1MEOIWtSxG7pQWV41cjRWwHwF6haclO0tLX028RdjgBWoRF5fATNQ/YFbrAh+Tlf3bUFf
4gU858UECtay5YXu2iiDOnMY8I+FRli4pDxyQ1sUZRphUa9PNRIWGbk5X3jndMy9grS1cySPjAy3
JkqmLDryNTZ9dXQIlO6KnnmYSp7qj9lQq2+NNboRERTGfExNRuWFHMhKQTLRVCXNzeBo/jBaehNB
dvdeGobSpp8usJJ9VZs0nsOuf2jEol1E7TmvsQ7JB02YR4ieWghljOK4nb/Z9Kk91U+50j7plXLX
d2o2+rG2JY2YCXOPtq673m+URiNAYNXQNGqDorznqWGCHdYHypWCiI9gJVH3gqx/hogSsyQ5tEWx
ScJSUmZ9Bo+HFctLFQqTwNJImdbmh4eIkabO7Nv+hIc1/7Z7EV9zRu9mAFgvXhCyzaX64OlJ+u7G
OqePb61ET4DBQ84ZEijmlH4ri6x/kAOh3NHQuC10nVQ3wXtyTt+7dkFymicWFzYo54q7kwALomE1
GyJPHdGBikuJGg06txcvFfGzJ7ufaDg7cI7XZezU20xsaWOuksLYXlHOfJDNNrzK2YNqEo/8+fmr
kTBa2LPFm82e1E8XybkDqofs5YdM1wtau1Rdn+gt1ZcKwVXry3j0msdOK7ps4I1WtDmN0mAs10oZ
yiUqJ8yOIXK7ChVW7mhr1JcUKOgrSu+KigwhR2A0cEF2deLW2b0BS7whor3P0nDtHZxTZS/z5YwM
BLjMzIbmwloNPWbCm+ytJw9tDOkqrebkKGr71C4pkpCks1oZGYrBxKZosGekAaMsDYHUKlAJ61Bz
lLDqHTTzGkGe6pFs0tGMGlH2Ye8sQ3FsIQi/Ci9VgUAtmXpTZ3OthWmfgS53Y1f/seTSrg4559Zl
WUiIuKtXdxJMiSTY0TmpUSu2NXeeCl8mieDOzQ+EvTN5IRJfJ9M3rclzvMGCq89Xhl4xChhnJq02
GHuS/C3w6FOUQhhWw5GJ153CH7IMbMmRtrR5Hodp1o/jXtH+cGr8Szuaa/tVPw7i62u4vLf/Y/vU
z4atdoaq9N/+/M/+938nX8228/jTP3a/aSzuxy+xPHz1xKb8kRi+feT/7X/+VanxY2lRanw2Yz1s
Xy2BoPiP9dWmC//PU9b2XHH/8e9f/+0//r0b34eG2qz8k9pj++zfi7OtAIOBRnFGVhDpamQt/iH2
+MvmqGLjyioeVwnV2d9KM9AR20dvQWjbceeo/NcfaWt8PZvYQxa1VGfkOFG2/fEq/FVPwQv4n7ri
fgtG+ntpxs+DGRX7jL7FrvE9/1nrkc0E+/f1giOjLtydCcfP3rtcLIyqkHm+KKOSv+UMKrsAmWVF
evrY1fO+qrVBXBjbOBMkcaT0vm5NG9vIsVJnx6KieKl7hymPxfyUiFJPGT9ZvCvvVmep5Y1JOlmL
PFBt+nDlrcM1p5juD5VQbpKz1YllfZ6l4krss0cvpruj78T1Ou4Y7rZpFJvpfDRbQ6/Po6MgF6T1
F+O/pDzhhWH7xYqKATADMYrnf9riwlGb8UC4zARjCsCsGV80bayOM5XBucwVbZ97OUdaXDXJ8z88
Sv8bzcufN7q/f+fNU+LaVPX8hf9po5viXTH4vfwlSeyAzOwBBYHW/h+8K+6fN3B8XSJvmHTwZOqU
lGyQ//uftmLL1C2bvCDAQ6glgeF000RgcWHdqwrMLeNo5X0tb5zB6op7RarynlzJlOIlVcax2PWM
d0UWzkAdmspfMDE0+BsScTaVPoNHnC+AjhW8ABUFsy7bqFpMxrcatTDX8IR2LmAq7fzUiAYb/UHA
ifRXks6BQ8+WLMNxmAYrGhKDvbZczMeibcxfUCy7JlRTcminh2J1yocR78Qr26v0tkhT/VuAMCJj
P1GX9URbhNBDdUhiSlGfC1/XFojrDUFTRDJ37Ye39uVXy5iLagdZSXdircXEQoGVnu9Euar5ZcZ4
uYZmU01NQEYzUfedqXavRT6Z3W7tXfHl2pIsZwDGrr4jnJutT5P3XLtOUsZD0GAxUA9mV/bLfczT
fuclJfnmpd7IfId3SHvRexnHDClG9iFZIpsvRjrrfGCMNT9CU1XNPeJlgKsYKlI49bmWeWGitnFx
g5APyjEWa9mEDjNjEqtNsjfRU9DEo2L5MK2kRDflpX2/+68f0H8WA6AQocvcLpLfmk7V/qcnVAG8
V5T9r8ZNm5MFyuVezgMlZ+pqAElKhL9d2/kjv/DrlG7B7a5xW9WlGgLRbRljp8nvVsB/6YK5ZJ8C
mO/38Ofb5Lez8O9Xzf9r1xA+tn/42/wvIoDzF+VI2vzjxfXbZ/xVBOD9xaTcxiVOUAlN/KaI+n0u
oDskByOqIxhIRXHo/QOBaFv0o4JHuoVCAFnMbwlmf1w+sD1JE8Byz3hgEwj+SxoAPnx7UP5++3Du
4FpmKED4IYsCAxPFnw8hCiM8ArMTU6pLCQgaa8zIGs1PJpdt86jetpV40EyxIw8cSIyqD7uhGU+q
0b0hIz7Gtjx0PakrlpqOe6uQkQ7U1m/0ZAxQLaYBYHbUMN59hsuk8J7j7n0LKU9mEJbkSnCe+Jig
njH50ESbw61Usx+Lkw1XpWdrORh54Dm/3M74lJXOiHUqo5j1O5vSoxzyN8TUK3h7RqmMN+anekCa
xR5GwCwQTzF0gdQBgpbhw/JrOV2NOr2h5zTD1GzO8IL3ttLf2YUzBXYKvrbu1mPt8MNL3WQVX9An
NACA07H/soz1bZHzrsgRMUGnizpFfnfQ2iLAGwEi4o+8KK9Ex4Blx6h3MjtAE07+hhFzDG1DRE5a
fytr3gT4j1+EqNgMYFfyVFj0lvdpZWfOimOWPs1KJ9/YMneBs3Xao0VKWTsRVEP6/BRIcD5E3iSt
8qPOS34nYHFDh0lBcx7cws5o4nPKhLVuA6tbX+wSSko5m3uVNPnSMODE40Qxeq3HrdBf62y6N4Fy
GkxCVowqvdZcCo+dNHnjr9TUpe+188krEoCian2xmpjQYMGKFd1ey8pWV2mTIASib7hPYZDTHO+l
K2Y/We8pYy6GqG7R7516AZPAwZMoxvwhYQUcKInSRGjTg8lUnE9lju8Uxz7NjktiascHu5ti3xiW
bq+UZhVKxtn0NlWvgKzb1gesBFa7wU1X3pY0rIwpxrtaGGj2M+WxEAxR6ziBvzF59R7V35NiJjdm
QUMj1q7wu+4jK9EhWgAXvxXgCIwg7OkgkfBgsFjipwyUVIhNLYmaLDOO+jKdxjxfd+WcxhD9uixY
RG8FuTV3YZGYe5t1qxDxN/OSiz22z3VRi1A05gTPvbhm7CfPoKMiXTpORBO0REpsYevsvEsmlsOS
eVVoDc4phf3lM7m91axeoGEvxdbPmnfYA9/NbFijrqQm0Zqcn6tLXwpmY0gxE3AUmTn79H9nCKwv
ovR+qkp5cbjnorRTBW9Bfb416+qIF2UMlzF/nUatIA+hkzvVaJ9gP/Bu1JtbZPVwQsy42sHm/DDy
8aI1DoMWh6l1ZqgHL7+Upux8dnnTcchhcVdIPP3KnDRgeHNzo+SkjPS9vezNtIFhqnmV78xcR+zX
PqeNW8u8nmj/QWEKn483JPj/tL1EhsNUHSoKEPwhKcsBwBpOPn96dXGWw9gDabfUiNFcoAvw3TPl
pkKOL+DFD3wye70nULIb4WzhWKz4XtbBy+YtSHDxBwyPaXnN9LJDUpTBaLivYyXyvLdc6+BosU9M
prMcDS9kMnmXmhjYylyHAGsKalu5MLMYcyd5NCihDgyzurOt2H3AXLTaiXXqI11N0iPTK+yPUr6V
djuhbIi1l8kTj9a4bASimJIKvw3GQuu2xQUWoEet6YuYBY6MQyCIGfnRxNKI1ZV22Jvkzq28Oqyd
5mqs86UAWdlpUCpM1C8nqdU7HoT2bvKUm6WVN6w6fwGc/JHn09MWgSKqtAkRVn1ltvR2WaXGO+DK
1wRGubnqJ1MuNwwfGdFayxhgFqNIcg2+UaMcWMep7OOmaQ8+rrroaJgcjDBBlrBIBuLYKPIOZ8tt
3hC6okE5OIwTC+uEOeNouSf4NXrYerV9WD31PFY4G+wByS2Oi6+cOCzfdbfUFBQIsEL16qTWjfS1
eWYxI+Yz3sh6P1bJgLqinlCuzFbExDdaZP1oOeVrIR4wxx7qCWJOkm+ICLPcDTKZfFJmlh9xeVwb
wfk9anJ4Wmy9vyiJzpRr3a1jfUqXCa0BU3iqYmtewZyYUzRmgGGzuHKCSVvbT7Xg+FzQDV8KO70q
7ZwEshzYmo8pirRymFntJdepeteLWg2tZkSNUSy3IG3tdzm2v0DZ93uhpUZgDtZBeNohbZRoGuBg
xA2aDbybQ2qfpmQNHC27VbLsabUy1s9Q6fF9HTEEkUQh2lCiYvLxofmw5r4WB6hfl5Q3dgx5kpUt
1i3SKwMK56CQ9a5WuWO68ZIN7k+xWdY22E4x/VK1LlgTLyisIYD9m14oy79EX/7U0CSQsySsKEXp
sGussorsFDNoltZgjKC2RMsQR16NmKXvDc3vgLke0tTLIgTREkPz9GBK6O/ZGjVYZEEtifdCVchP
1jgAJoyQUa+UxcXzuIHkOr1mTtxuI3tN23d9xgBwcHnQ3VhEi1itKCcxZTMuqge9VtYXvL3Prj0i
Ap8QCVrYn3xD0WfGD1Z7mK1GBszNkdg1af6RoWGLTEylfKDD0NmZY3YXyJqC1M7GD2Cu1XFdpuKA
Tmh8zkx9edom66+LV1f3aoHXbJFOKKyrlUSLZTHA82bW2eqjoZjPVV30aL7kxKD8uW6t4djEnRml
GL8pkHA6NoD6IqVwBghcA0PyKX7zeoeWtW1N6IxTFZodmw6vOQE9hRvVfU29bZzZrk4hiJ0ulIv1
nufeXsIPPyJrVx+7ZHjWF5u7zHmIMWENkzSezYSEBksoFyNhJ53oXX2aNMZGRqfJsO25LcuiHY5s
oRi2ooGAsRQ3yXWo81Pqqcdx1hkfa0GzEZ2tujsMnPE6QB8tA+LnNOcqn/ycfYRZWk9OtnGSbL/W
S6acno9sxIuWWOsjNHVG0LvwsMEZV54Jia3C0NdtrMZ4nq5Qf/bpsL0fUSG3jCqKpQvUzt7lucOd
2ZzVUdnNgNhrmzeDF8P7Hh8T3XhboMl4OCarUoBlIsTNNH/2JagHbWVHkSuht6DJzBdmiOynSLba
lal2q6F7qbH/W6USslPFi6J/6X25b3RIzm6YeYsPWhL2Y3Iwrbukzj5Lvb1Ze3tjwJGMMlMvJbwR
nApHS7Kv4vEQZ4DQOn1fusyVpyQabfukDIO714BNMXBXiihbwG7H5vpQ1KC0GsSMRTV1jAfXn0yg
AebaoL2NdBwP3Tg9ubRwoblwoaGZvI41v7elfiSOfaOp3Gf9sn6jmLhkXZNHzG8wuPSHUkuORqZf
eagp+TIEpKvi250XTY29KyvzIPv4ko3iQ/QP5Is+tqYdFn0ctsZj05Svsk2e60bbt4MbSU8cV6U8
IxA9OsyKO4zgNNciJL0KfOc0EziiZhFcUQNNx/LdFO6LhZRxOxsKu3ttHPGFjvDGmsA8xs25z8r9
pDOizMx9WjAYytp9AY5UTtUus8HDm/J17Q6emuybLqGaFxHr8LNR3JLI9SYX/dwnZ9V8ILLvvpm9
m5G0Q2IdIjfNfaSBZ1tluxRL9HAaB1kzixthUtssyXgZyXKwqXUJdSCOCIxFaLX1h97pB7tXwra4
DCtQQZUpMbIRRPHMFVg9qvZ3XfBgU02b58XedDnepeuaa2OIe6lYEefHxbb5gMK9s2Z4ceLB6OH7
IMiSgV5eSV0efKXTL2rGll9gRJwULpNOJdeSA+foLa+bcyK2y+csKy8mharVazco7p8yM/0J3XtL
FsiS3QLAuETdVGbjXYPBGTp0GcrGYPaSjodlNEi4+JRkI7jEP6wzSSa1q/hi9o5j7T0NNsVLN4yn
RajRjCZuPxo0/Yb2s2tfnBngn+198iRlYTUUDzDPiRmw09inGUl2Uzp91Onq7RCXRnppmpd6aY09
sW2HddZvwR/eTfa6q3rAWqJnKRuTGY+29MvOMGSKcXnKcPPQUWD95BrDZR1I6b3O1Eo5V5laK2ck
T8E6/yR7b49rKuUUzaC+mvKhzuRGQbh2MyIwfbwpuAMRK7q+KbkCxtk6xmvsk1jzKuXVK9vbJREX
Q3EfPczGhTBe4Ev7GscedwYJaKPe/hzXj8J+zy3lazVuMsW6U+0dXrFmO/bul8U69Ot4abrRuMer
/GtuskujWk+VZlmBZS47jEjBxE+XxsqtRZo7oQUn3ZS7JWu/kZ/dz4ncNe0LutGv1OgPFSzJBAPw
baJZzM3ia4uDn0Ab48SlTbe2+vrAWgNhU1jMcZRp4xFhL4M8+1fdbaOvvsHoZejBVDp6gKGNoa2y
z/R1RzTgQQjxVrjKs2htUpTyObKI8t65IG02YN97WU1H1IS3lqAkXRUOG4M2HQkr7tc8LdwgrieI
tCIJign5o5W23wo6w1aPybeq1YdCcd0dmG/bzxyJHWaYjKM2sTDOnCZABvsjbtPXtiootuR4Zh15
i7roSa5kMEPBnE44qJmNLdaTWa1LMBZyDQ0j/xha8xHtYrOvh+I91aklDbfp9lSmPyXoQPC2HZ5/
do5ouV9k3L1WRc0irFeSoE8xMDpT/lnRtAYCP9gJr7ITrSMj5sy1P5KpeVAJeAi10b0TeQ7QMmZm
tTT9FY3CZU3s28JEK5PnGgEw4Mz8sl+tHSs92897r/eLLnlVUFGFSm9WB1xH0z43yYto+nndA+8t
IyJiQPS1KKJTb54C1u31iRDonJc8i581omPSjuh7+uN5+2rjlT0hruOFAplVcMQfR/pCsWJfheML
7ZitqGGON5v6KFBEcl/mDCQn/QF3zraw38UZs3YkZDtEWV+Go2G9W6O4bFBLOnHJBIRVbySmuL4Q
Wkcz0aHRc9xOCWdGmxEpnJtmMnMekdXjDlDosNf5uOgVPWRCtTI3890QI1NKbBmfs6bqK5bzin5j
jnUdQbdEeeZhSc6cVoP0l1MpdV35FrtzdbSVDN3w/EkeR+CqebQQjJYVzkujuOdJoVHq9ZNtVd94
/1GwV29prGIwWBpU2F0+sYzQ5VuVTU9xXh8V06Z1T4zT2nO1rZ4JLc4465LHfK71G0pTGJecVaEA
cFm0mwfdPNsWJ5yjNT9GrVU9FLQWz/ikpDjI20px6Dw0FBib+JYMGDcC0pa9a+VMkH8hyz3iKn2f
DMxg5hRZXSrbND5meemQKriCLBWkbvgq7z5Oj/gmT+LL0huGL7rVDpJSEdR1+hPY1Y/Rw1Ywazd4
+G9NnkSUdO8M/29rR/kBUsUJtbbYxTlIP1FHKcJhdC9YAjdMdIyTfx64lvOqMX2YkiIgDWWHDM/X
x+Rga9NNgjYQTuEStZqCvrph5dtYNYtC4zanVKv0+iSm7ItogF1mypOXGQdZpTdm91Ha8c+5d+8k
iRQ4PqPR1U8Oli6i39kbmAQFyf4t9rKA2PQPUUy3XZnelMsrHg5898u9YSZX1Cov5IGc26JD9dkg
zbGCystOBFveu4QlGdni90LBXKxMZ/bOd0ZVMEka7xL53M35Q96iLDYBRlpu+8JUwTw6lMQUjE3P
FauYjAhsI4nKZNCiMl+ys5JSnsbd7UhsDpt71ISzvKKpvOdtGaZ2/8NM4m3ZQIYBATTG+Dz9T/bO
ZDlyJUuy/9J7lACGeevzyHkKbiAkIwKAYR7MYMDX1/GsQTpTpFqk95Xr916STgfMrl7Vo1mneIyb
c17nT3he4jttZPDWqd7eqmbZwG1KVzg2Nq7V0ypZA6MhAIrf+GJJ7LLo8NiPg/gsB/mqhxQ5q5vM
achyNP82A/GKwbWouzusrPnKUcszTeIghxTdHsZ6H2vnPjVJuBYNmVC1eBBe+u4jLeDPsrN4suKh
50ZUvgk8lSP9g6ewbLm+q3hXaFz0sJy5oWR/h6Jvjok9xVdo9TNSDt3AO1lEhz4vHqAlcCwizxui
2030hpv3VcS8OXVRzedkCY+YJa8IQ9g4qizgYKAWkSlR5nts8OIgWlmorZ+mx2zBWUkA6jmtzbPM
yw9NauV/fX7/5fPzyeH9z2vl61eZ/5OWf/vH/0PL98jzBeGtDMa79XCxLv4vLd+izo+Mwo2PdgvJ
h06Eke8/PX7EAG3+d1slIrLfJPv/XiQ79r9RpUBgmv4V6nrYAP7/7JFZFf+zlM+WlJ+MLB/ZsRsp
8ba3+L9TdpFjjSn0jp03GNs/NJL14QadMx8/3ImfjBe71Uc1glC8ROs8Ns6EcTTtujM+dhXv/aBr
9ZNrWhFeK5rt5RHVaNTU1BKsOodTordxRZnzEXt0MRyFVC5trF1AR5gXpW1G2okOYoxMZa3ewgIB
nzsENbWHbukbh7eryuKPLiSbxs52zuvpOeocv/gdTYbb28o1IQZszPDV8JurTX5fEZJpN1lTTvlv
MwhAan3Q9/FRzt7k3ZM8ybdLVjj1WtnSCx/zbDHZytSEoKD5ZE7yYodocHvVKLPJZ+tlnOIfAE9X
Qk8I4X3xmHjWpXdzKkBcq5Qc5L7HpFeBUcNlbY9jO1yjJo7ebLv/VHHLVGY8dohrEfAkL3b46uXZ
O0o/YawuHupti6zERyqXqNorPGjzemld7eCBwZ9vZbS6vHnNwM0soUDU25VtO6bnKaYiN4zybHjz
LEn0C2DbsF5yo6e3peiXMl3xG/T1sTCNe9/gzbwo6BS0/EHIOpaNxb23dtrqOIig5FJL1PJlGKAc
rTNoA7QaqJtohLYXN1g9PefJrcBcoZ0aWtrXuLTNt6Ts1OyaJDH23hB6Sh8Wq0vcdZnGw7cYnOTO
TeQSPvY0nlJIm/ZcWapiFr9Ep+avgiXs44QXkjRndp0SblpDwQWey1wXPMWWfmWLKo5z7rh/ysHJ
lr3M0E1Za5ggy3Y1w4z3gz7q46vMhkLuuaMbdW2lkSxTxlh/5OR+4OPNQ7XHzN+XnzI33bxPOoeE
txx7UgfzOHXJU1bJ6N6M+NLAxei0CP/kdCM6f1hUB+a5mFmVHFHu4/6uNDCBBSQ2AEYpFr1irMa9
C4qBObiBHVa4h4ECbYgDoZCFfWzJoImfIExCAFgW1Cy5tRVEnPd29Jfw1y2CkD8g3yfqTw7mZcS4
6BJPXGkCprXeQybgkhusxi7ymo0o3fSqFpGE/c7ueSi3cy1iuS1gEzXfmB1UevS16cLn1owo5G46
DOTiAOtTRbuKluYmIxJAHR4w/eXlHQHIsORgte3SOWCFhJ+OzOm7TOeK7b6DtUDirKXOz60InATN
1JwLGURM7rrHGjnUd1EXV+tucK+Zr5d6VSg5P49LGn5yZ0jPiXTELg19/YnmAakqDovvimjgKu9A
f+BnVe3aWW6kn2GKd0uR1Qcc6RX+DKySrPbDYFjhmG3qtbRaQR+yWc5CRyUFwAjeL6AyqGqGXcnX
t1DqDVB4f+YdJw/BuASnGrF5k8RU4kovvTNt8lKStn9qbqq4XYZ87k2KAbBQccBfdOJ56IM4uK9a
mBBRKcJqdWtE2du8CU9TRHYeJUMi0lt6xoBpglebyvZHTuzhVKL1XHpSwet56AOiE5G1v8XgzBqs
vH73Kq/VW925MSNYzMt0B6nQ3ndiwtRLsv5sR0qRquzmes+5rw8LfXW/RN1CfBK5ByHKa9kERqiH
Xi6sVesm0cYZ52k9tnbFNDFYR1Hm1lXp4cEZMz4vNdg75m00oI6wGcpsEKxMj1NOCPI7od+S9ZCj
OhuEgm0JFYkG0srGUzZfcVGYb19b0wFZs38aB5MfLLrgEVwconcY1nbcSRIWPpZz9nKm4Dmbso90
LlgCNRMilx2wuDSKG3XVPWNGTHZsC3B8R0G6X/CrkrJV8i6v/OYirb5/goSYH4lRzr+q3mZsh6dk
vXRZ+w2qpN/lZlIfaRSqR7onzEqljbtyOsaxkAlNFF52tmsp2HzgZE0sdsuBLL/SBQGMKxt/Vb7y
zjVdKv6RSCwrPxhwvxgFJ62lK9LDjbdl2xgfMhFMKJ4hsZLM8pjjRXD2oCMcdY+6Nyb0m4ke1xPm
79uR5W+bXtWsVuJh0/locSpghDHaT65pkyV71/LFwRA9+5oBbm2dwe2OQYtZbxCVOsTL+B3yJ9wC
vBJPJMR2VVVmlyKV9cEJZvfsLUn0q7QD/Lo2wZCdV1g5ROFkvAWAY/uhxUz8cmNp/RJ5jlGrjLp0
P+Z+fQQq5z44GY2HVppE9pHJSjlcNKf6DZn2sbEkJ6JliyeMWy7DbkY6yW5JoQnaZXVoP+veJzVV
yQD8HMk8xjR3l9tDwYbDjU4TIM73eA79jRT9TCW6+YHGxqsld28qlzUmMlkHscVYzX5Dk+qW7rNd
BDb9WWbGzBPZ6mnkyd1mE7E7Xl3Ruoc6s6WvqeML1FrXkSzgquvtxV2lfTMSvr+d4p7tszKwKMvu
d/Xiho9dGnQXURj5d1pSd7jAtZS5X/AlcBUZylXYqJzncTdPrZONaj9lsnTR14OIYyf9UFHaO+lD
3uNmbvEd48u2tlnKLrIMV7GfFz2kaA3YrUSnjrIwJL2AXoE/2L79wfvMfgZWLwbbHCcVJGqtqQ5R
d2QjhuqP55Dg/hKBwp7PbOuPnyNr8mMHl5Mvbx3vTNnQJF+Nn2VXYeGNJ3mQg58/RAMTdRBk5UtB
QjRCMcVsx/rIDYptrHGP0s8rq7WKquZptPgr1EXiXGUcjNueNFSwanHI7/xxWA7FQhXl5BLmmcIW
GmxYlKhnA/7XMXJ71CaljxbSxQXHfPV2I0QVq7INm58JHYZhv8myW1tXs0nqOmSjVr6Cz4xXJJTC
k4tcsKbqUF6tMJVfbVe5r5ZqJ2s7jr6CCDqNp3JaKK1v24XQWBTP7wP7jEPVFNXOTIv/R86ztw5E
bu0JDXxR6M4tLg2dx0iX8QnWwfgUKjrsV/wH+dpIFaojucXMWlGuwr6vIRs/FMFzO0QR9iqp4TPM
VvQjDMpEPE7hK6L1B2br8bnmXsMcmMnwcRDa3XW3l5ZNgca0ov6s3BHx8sdz2wx9vDFpL54ndtkE
GKyyxqXg1u5VoWF+GhM/O1UWPbTcfll8KSqm50w+dNKCdWtQ19sNBntkcLdWEsd8UH0a7VXXXAbi
AEK4vcKTUOvQ7/J9mYXlocm0EKuwj9QLmAhzyVNQqZmFsZJQpK+PEdvKTeV3AQfG8m3FGcOhZmfu
1179MYZzvg4THbcQRBuy64tozIT65PgEyCmuY8NSxi699ZH9odyb4jg4LYsNlergHbiS90M8b3jl
ZNT1eqR3jg9QFXdZnfEOx+NwlIF0XrI5ElcfMfGtahL2r/2cmk2qGvOqGTAPoaluRzn7nG09WyRr
03K4ZoGxr5VTJaeC/0S89qzWvizVErzgPu3O3uxCaoqHwvM2zsI9pvXn7BUjVHr1ANAvOzKL47N2
JrEf/Z5IHTALE625ayTDJ2JVjn1CYJP4Y6o6euInBTibkEJs4LbSdd3mjviOum70r3039PP9nNgm
fe8K5rF7yZY3IvAdRItZ4eWc1ItTNXl7tSwi2ysP9tawyVKM17zRmGC8eFU2hURcqTrOc9Uby786
2l4GaBAunVzgZA3s0HQK612o4yJaaRGxOoowQ26DZFhWcJep9Rvy5NA7cEjcjgOZuQBWYffO79Vu
00kP/Ng8UZnFAYhi0bXHyp26izVZ83lS/jfykLnOix8/Dh2szaoYgDiQegYHCAM6UD5tFeQA2BRQ
1TI6VsqWQ54zf55u6f4WjlGOaIdD4uj71S/4iI8KgW2DS8Zeh7MmRcENveWp3hhCQ3tcRfExUCL7
zQPqsmuLID2Nk/g1TiZ7JWBdnOLJSfY5BIgrL1P2VJaPnd9y7fxrCOgCNYl2v+zWC8e7yW7MjxmC
cDl4vTVnjEqG7hy2OsWwccqgl3fc4oNP2Fb2cpoAOFpgFsqxuwegJcv3Kp8NBDKPoy83dlQeKifQ
3TErE34yIr7i0Okp/MQWUdVb10tiyKZVrjDRk9jKNjNdwUdaNvg8rLxhhF0qh049e5o1wO8CqCgX
u6DpDnDXWncbhc0Nw5BmfIXDipvZUZFo807C+NNwT96iM19e6iViy64u+cmD3h1XpmsmxDCXo4f4
TlhFF1XPYfYVou9Z1ySLsDpZoeajiyhDhnWpXF7nPsvz0wKolDWdY2N6a4iNEc00Lc5o31Vp+Fgm
JFagoQxt+uj4ZZhcPd23/gbzaUbAa8knf2vxS/3RgV83dxGjX7COQIEg+ellSA6FLCMP0Qki88YK
M++CwQYB3KFmnGF1EF1/6JzbrqpSszpYUr3ROl+eEs+Lt+6sWEzI2L4nhZrvKBrzDiKR/Y+9jNmn
Yum0CmmrfCdysWzbxan3CbaovaxZqnM5j0jzCKow8KOb8nvWSSpXteuWB0K14hyZOt52dvBR9r7m
m2+H1SnrB+uUTqzs/aJaVlgbwo2s+deILDXfWlRI7yXXgp8qv/ExhCjjbTVXJbvUpuwPlt+Pv+dy
aYj9+ck3ujBEVdIfmHQKe6EewWlr3ASR3c3relwyVikeQ6DEzLSnNHLeBeggFpkktqAiFeNjlTjJ
eXZSvQ8tkECzXS/bqVmcXZiOb2Ezz7uwDJytjXZ7ZjfAk7fU4hLNhbiSOMMRN7R99BHnxK2AUozf
bmMh99vsAggQ8+qAmfTbasf+nKHRYHETDpmpLgJAPYdARh1OG6x8qgTFinOBILbL/M4Dv/OrgA9l
sSM+4eTRnXsma+Mm54kKpw3jdXEM2UGN26Tw4suI+w86XuI/N/RtvI5pWhzhZyzehkiWOvpJN68a
JZwj5mq5KaHOn7OJ5I9g638Y6YgE4zy221bn49Uuoyg5JEnX/pL5PyCxlq5VfG8DLxhP5Kco77OE
DybX8t02ZOl16yMunB7H5Sosm3j8j+ax/zUQ/x9xI7X9z4rj51f1rxCx27/wH5qjSw7FjmhE9Yii
gGRxSSr8p39Y3HTFWyUr4IoQkBhq33+BSqN/o5GI2MQ//gHfAdv/35qj5UT/xrwtSK4Ieg5EgCH4
X8Iq/6/wCiTSf2Z7+QF+Wh9BFJ4ZYyMx5n8xEI80wCvLgyIOrHmMNxmU9/wUi9sTjjGPtR/J0xs4
0YHq9HfoHfPe4T5hOTTlTjpZGxi902/jynncy6hOOw5o22ZZPOo8+uPXysMu1Fdpld2VWVUwuAZh
07zlcRINIJ7Zfx0XKQPnU8B2KB8q3xr7nSNx0qyjfLYf4cG46TG26kKvkmTJ6muaW1RAgzEhzVKp
6cMjQDjvkPPnaEeVV9Utq7lClF/3Qjq4PurRuGgBwID7M8T7AG+wQ0C1gh08W91jUg01C0BkH4ul
UxekESuLRgWHMAtrKiiZMNlfd7BlFpYPDXEkjFo6e1ksR3Ow2wOw5YgsRpubj24oQSrENeRoNajn
fljaXZ40v7y2ur3Y698IPcVGzKyUqJ7iNUWkY6NohfgKbT7i0LeXYxJX5SHviK35ppFX21b3uDVo
mRTYIcOqQqohkLAtMgN2RU/qPAwF/Ri2+2sec71OWsjo4GrCB3EzDkrP/q6DUiEGYAGrSRdt54y5
MVz0GUayPmXsYv9mxh9PvEvcfdFre93GUGS6oYVHQwYE4k44fvhVhBthZC1yu9513br0RtTRlT81
3ng/lkEBOkqObQfP1opgRb2aoEWhKcKBP9Sqb+2mf7SGZYlJNBCeO8ekUfFC1WgG3CzBx8SYWfjl
e49FDsg4UIyQg/S91Hm7siQGYDsQ06Ev8Jne0cn7UHd2km7xmbXJtobcvyYHU3g4F3yMLUD9fDZM
5EcDCBQo1gDyXhBfUInxg63sCJ6GsTwMEyEkGVmhCOOn3UIPoTBBcq3IsHt6GqR8r6P4iex0GewC
K1bXQYLcIPU9PbJowjUxa+ztz1nWi+h2RuhfGq+eB+0E8NxpYUqV1yGF8Hi62VzDi1OG35md2d7R
chNVnOiAydrV5PafQ8lXpglqP9yls5nSfZlGoj0k1dIeKIR9FCzLMdm0sCT80T8WfuC9Fd4ykGmc
nYfad5OVmutD7AZtu45rpzqDI0JosvtwwOvo1lwzp3zeqdTCALG4ph5+hoiLImNLNnAFM8nemULJ
DlyHS0cPCfz2zWwK2G8UKbTiIcjaaFxxq4dhBkf44un0yRXtXQeYde8BuXAB3q81aQp2e537bvGf
az6GaOmac4s0HG4sxy5O1jwn9XfaSZAbqvTaaUM3TBlw46397lyiNvabPCwx8SSjj9OA9lHmVzLM
d1YDYnXdT5pU8kqpG6a71lm3DnzvcyZLRvvEHBKTg8qjh/bCC8rhPr4M/E0z1GyG4LTLh6NDpOPd
M9XJ4/esd4BC7G891y7r7wmRyeK5dM1v3gVQnHpCUhGwG8YtBHIvCnYp7SvVKtUCz5S1uHo45ayx
Jd+JYdlAE8n6b13qJGdNUFvdVutEik1sEQyDSGj7ZI3sKIkPWE8yUlK91SFjK9yGVCVeWGU6jzy8
XLzmqrmGAQbClg6JfZ2Wyy+W+3O+H4MJmrkG2mC7lJ/IElCvq9SagcQ+ki2rUlTU5XW2y3ur6SEL
ue2APsdUMKvyD/f0+Uyu1NqJxArPkRzdM0K4R+Qht34ilfu8OHErrgb2SfbR8dRMsYizeO4u7AZ/
F8bqT5EW8cYp8vmzG+v3wdLYsKpwPpEta3bdEIdnp6a2d2n4vW/m1dr1f0/Gyq96LKMV0fVuy1fD
e5/sflwBdF1OAVnF7VRpNEkNwws4gaeLC+u8ZYMmj6Wutv/EeZM98b5NLnG0tOsuMbixUqx5uARs
fx8GFUNV1cDCaIPlU45pgwc/XD694BZ+l0kiL7KsyyNekuIx6r36JE117/jir+kqQG4hEeITlaa4
KceO+ceokaWKL8jJgcTqggZTdVFHxxzI7wk9Mnl1DeYsn9cgZooMSz0p/ek+54hhkp4cvNe18L8K
7ce/3JlLdgz/9UF3Uj7OHuU5ESCO0Oncgynz+lDASrtgvaL6JSMF4044DGvNZMBPEmIP0+MZf1p4
F07DS51UGPBdllbe1lv8v1CGnmgD8o6ytfW+l8klmzUYOM1n0TSHphVfraPWDjEHi/4XZAtqhLva
fqZcB6alfKxMd05pLmEvZXZLPE9nps1lJ9sWG647HmSvup0PUnBVl2Zc2znBQnDiVKFm/a735icx
847HeL0BP0jTmh0ePYfJnM/fe4s9mijlNLbrefLifZaH6dUgiO449XlbMD6eAlONZMet9NtzlDot
C2g/fy6KTabD5uqwFgkbjPFVjFBf+vNPimn8MZqWY59nL/0we6vaEvd+mx7mtpleVK6hB+VWMM3r
lIVV4qq/GD0fCzzMyWDj2HM/h77fpDI7DU1L04UyK7DkG0NNS9pNG63s+7x3TiyPOKSDaOfmeXpF
tcRK3cunLOwusZxOIDnYI/Wpg6ureROTf8Drs/YHC5K638lTEBZnUiLz0RQt+lJOSngvmuVV5q2z
gjtZ7fzQfgimiN/F7OIGQdOfA07evv9F/VLFz6QDoiUzM+0y+xkWzazgveTZT1mRxC8FNSprBPb5
o7S69C3q6hxSlYcpdee0Kay3Wktv2LQm7N1d3OZjdlxybZHTKDPgElgFyy/hLvdtDTssYDrcuEzR
m0gPPR7xhcewhln/I6a0PHaj09jj1SFTtuqUInQDnwLiBLC3XU7Smpd1YZ+zJaneoymawbVhC8Qc
XimyjGGVB3ueoHZHR4J7xBTvcaSr6h6nXwb7wWvVSYAe/EVRmb3z+zkuN30+oLY3sfVo1bxd0Mxw
7Ky8UVbEq+3IfOkZEqu1moTFRXJhxYVSONcIpkuRu9eUwEf4rpGm460zasneHGfJA/m38X5h13oY
U9qXVe8zVnUps+VqopOZzHar5XGK4aRipg6bI/b55SFmZ33XZh1okwLBYDFFt2Y/qchy80cXlRMz
GdMzMiQlMEsc0PdtOtpXkXnuqqyw606eVm8Nt+nHaS4e+1ZY90Vqkxdx+e4u3Pb3WrTz2dd+f519
9QRV61fnR3wxuIIDbCWF5NXm4kEAKdduWvgbU441K+jqOR0kX+jRAUso+zc7IDgDN/wi7CXbU99d
bWlcsjf1RPCBWwsMHhxSJCmm+5QHGgO8fbBzl08/gS4fWF9l6GSnLNTpNgvzw9xbxyGQ05cfyW7j
w7fa0is1UljazZtEcHCuJjPVL/xZ9a+KpN3FSuMfmgS6ne7AdjeD/95aQ3/HCOQiz2MOs4L6Gdor
R9gc0lhbtAPZxIa3KwH6W7/x4uXklzDJXCKf82QNiUUeSqPdh74rl+fJX4oT7W1Q8ER0LZ3Zx/hg
0qN2OUv8fJ5fKmb0dydpk/0UhKxqpIPdps2R+uVMXEBbHK7x+HvCX5o3pv2obKqMUJg+3dEBKTTZ
1WMC82zrVCb9iaWIL0202B94xfY0Y3H3C7rmI18WmG3QMZ4WUz/beV19jLn6bRn7WLKagAgi51/2
oHcST++hTCvvuykGsr5Wy9ZFOT1MxCT9bscw/KYaTd33GZ75uOgH+nuTUHJTQSeoJx6xNGjGZ2Uv
5Zl0N/3Tno7VXyR2tgts2Zjp7WFvjSFnGvvHfSC68HOm1Oq+pHYMS6E9cY3POwtFrnyZfX7sqGzM
Mw6wI1ZmsUcbdH5KO8ItHQkLNKypP4eiy7akipxtYZS81yg460F41X0ZzTifq0rs7IB4m4jqd+0a
Z29cXK0ALPfNlIEYzdN5KxEUj8qL1RplsFzn2ITXTbgsp5JE+X4ZnHzf6ZwiO1sJ4t5l3CeIlY7G
966qx5j2gwg9Hgt3T8tM0NjLQwHHF6iryk8WUM1X9tQae2Hg73lQn7K2GE6z7bOpbpPHbLbBrWaj
szGyARFNsuRsuMjTTgbXNLc6wB7FVirZfuQs1x7HvnkBidOdDav9tMK7XgRsgiNmzYNL1gXjBiSZ
tm8NBKw0/vKHjOctUr8iz2QPlZMGZ3Q38cx2Mbt4HB3rgqLQTZCn/bZJ5tekiU/FVE4H2WTuEzZX
7viWHa+kY8pNUMMvMRgTCWLhu97MdTK/aC0B4xbKGVgU1HSKOh4D38xB81vWrEq52uYPDVr4E2M6
02UCBu8uKLofif9uDUmqVSs/ytJzh3XkQmbOPuXs1laMMBX12h4zx2y1vEG85SHXsz5beKkvyume
tGvT+Tc5zD40FpPVq/y7oivTK6QhzOMMWZyPDgEVD+8uG4T40M0Dn8bUp5tcjAOWudZ/qm/3Hwy4
OA8FwawQOhNhl01exJRFJDaWu4TH8zhNnKmi7eyd2w9vEl/Iik5f5tBxapm92+YA+Qy6JKgXHOzG
+9OlNYVgmXhdMmyUdYdLEzqSwVGufKIe/xiU84+Bof+Dr/ORFA3LmQVkkqy8YG9pjZs2XoIK+oUs
t5QOVdBzYnYpjINUZVGqYdOoasMA8jND2SILmBNFhKTM3DSC7EpJGXuLPTLe1RP2kxAyXUvbyu9U
Fr02mOUdu4kh1UTsmOhsMh02oqko+KTq+DG+2QMdpZMthX1f6CQVp3457oO58M6Ozg6qlgsVhgvW
rfJTE8yUQLaG4V7b8ZtFDnS9OFl4P3ONPSOvs0x0lqicyp9M1Okh80d1xetKNzdiwWcCJGqdlyCy
TbXsrTk+t6pvn61A5t/sTUiMuwY3cls8D+l8KYOQ+kaHgAwksuoFj/wLwtHwNqh4ulecAwRPtfub
+eAraq27xql/wMLVX5MZ+ks5o/vCuJ7sA9SggGThreLRYq1AMVlEJV+7hVhnvUPuzfchSJcv6QT+
h5k8e8/671JqVjq8ZLxyJag8427v9oeJFduBIfzTvVGvlTd+BJ75zVck4bFwm/t2ENbeJJN9yevm
EuJ72jbuLYYzlt5fL/GmlwBRB8aqjtbqljtCdYXxqJJhleaFOYzWLZVekiKNKqwIorNZ4tJy+GrA
OvPezvoHORDKYmQLNhy8hFQU9ZxtK8i8OGl0KlFRsCyw4I/9ctwFle+sbRAtG9/r2AJ6ZJ7a2Ole
O400QjoUPzVhxkfheeWpLQQTsP13wTW3ix2bSLDN87BppTU8t/PyWyYCMuYcsVyt7f5aYyol6dBV
tL6Jeot7HfON6w77xgYSHs3anMUS2/u0W+6cAO/3HAIt4/I1e9VAXyEGM6DY3gWQBBl2kMfso8Yk
/KxzBuC4zf6ambO8jMKOlUZQX0Zp2m2YxOGl4ZdbR+28hRryVmYJofZ+yVhvk2yPFf0mPqHdPZWO
5qscHXM3dE158Bun2nTV8qHwvezYX4SXfMFfTYLN+4MdwlrbAKsfS9XhgbfdZOOkY3VtMrJdLuPv
CYqReM5ru9kN6PVICre5DjMii7+ImbBrrX7P9pj6GIt3fMicsWUb/di1U7ZpeptdroiqA8173bGr
auvojLGz7nPxFwUqYoSQz4MollVJiBShXyQs52rzqIve2aBu/hVaxudau8GhEuF4oOmMrpOets8q
7h8CkiUoLcJeT/iWOQOH6jRxf7qLo1FMq3mQuKYD5A6WXVg0weIyMU1jt+b5oQHQ1AofddHsgCXX
yHV9jDwK4qo0EbejZIqTzeLO4UYPBJhCv3zlgMZCYs3LllrdcOUlLRauAPRqn1mA43xaLdvJPkdh
2hxTgUekkv79TFy8zSLaAFPT7ntijqinIXdH3g/M9mMkNzO9mFAAovwgDcqSB8ti73bg+wrROtsx
6YZt5Q+vTWreoB5iqeJv8knB3nfZBPeiSnqobv70BjSOotiyx1GKk2GPCH5vcFXBK/P+YB0r1mOT
FVvw/8WutcIRxYegYB9M3UkkY34h9sHBWsuQogeJ8sqOZ0jNdFxSM994CSiIXvZlYLy4J2Z2UgBi
zlKz0t2QNfuCrlN9ESP2wI5aWUJvqgDHmxBK9FaVTOx6E2qRuqtBsI2/p4xKXkjC88kGOEHnNXnh
IUE3i3X21oUuYLIkySCSxVLWHwZbAxO0bVyzaoMq+piW4UZxQsR9p6qxfck137dVV7c4ORV2wG7T
py0wHhkbZsIoY5cIad4dNIdlaaXMldE0611IouNCXqVkSplm+dzaQ+r8sUbkuscwmCbrJPtGWBx6
IB+WFf/3o3gctc3ALTtowxsnBhF3dadeCHLlXczYGI9Odsa07uqtT7trs+Gl6SwnC8eD3kwpUMeT
N/EsUQhMbeylCmxFObCViHv4b/NfHQQ2mGVtd/XGDMBwySVMiqg4mD0gVPMhqNOXalFyp2f6lZPq
mqjwtXSSheACAhxh2v6JePwJhyqtxzVMg9IZt5r9+Ao6yW89OssbX4TpFf1W7gPbzODg4Zy8O8Nc
AjtC6qAMw+zI+AhvK4rKJwAYtddYDnZKTjdfiPsmSQSXwyq1fDN0I4yPYlA134fehIe4Qkhe21go
nnIEJLlNdV1Wz3U/tWcbQYjSWWTLoU+rdxoGyLjCElXXqV1YS4AcFRZh6yEr9LoUi0Xv7dS8Ga3f
y6Z6qbow+aI903tSpNWeWgcqpMjmixFcEYMOBPfoSe4Wo/9s0paxgJckFAR8XPtOtfVDNWbt8d/Z
O5MdyZEra7+KoHVToJFGI7n4F+1OHyM85sgYNkQMGRyN8/z0/+dV6u6sVKkKUm8bggQUSpl0upNm
1+495zuZb6Dg7mmZf2McjFug8pxtnSbNs7XE85cdFvXOtZJ0xvqjijWwjmdsSPMm6lBFox1iKujE
zM9FmH75TW8ALmbF8JgZoHc9eVNTteSijOJzshRU4mWpnPlNK6Die4a0OXhLok2dvd3LONrx0Pvp
tyRp4TskXTm1oEu0gAEdVXVjX0wWQY4b5YiwXsukhvhQWgx+OCKDfneDQlp83NWA5NVPWBBWpEu3
5TbDiEt+BWrn4iGTTjPRU8sSdtV5M2dIDbBf1vOCuzSKSciiLAJ9Nl569fjGKCjUK4vfBnCiH6+T
BX/70i9PU1ze0Jo+RrM5r6zYdhGcls1eLHRqtZl6UJzRSsXnafIyzuaRGUUCHCs5+12cYtypQoEg
iGhjO6x24HEJ+yQy7OSTIHnFvGM1clx5iZrmGoakXNfDpNHTymgLm0ntkUsY142D9KeiKbkeUg8y
Dqu7cNZKIHzAEu+1q6rV1gVg9ep10bH7HA2he1kLmWzEYo+vce3Fx4kWKXnkMV1ZMt/o8uql3Ea9
7+29eoqOPbrefjsyf4ZQ0ScoVXqL3b6Ko8xgDFzZ66yRNmHMsWmBgS9MQRBBdkcgyusSheKewcCl
FuIwznHVb50pHr+Wppl2QFUr3og8w3kEwnuw8ALmbde6SAlna83+WV0DysbVtXiGXFV0qlDOAKCG
KD4n9PBp+TwtrQ+XKjJo4+LEHF5U3UJUosecN526rGy0sTxNSPYLapi0ssoTCqbufai86w61WZD2
SbelQkf3b07TEaE8yCCSwW/j0r46583tmm7eeUNyBZ50j43SvxCI+DDsmGl97XsDWiSmA+SLwy1v
Mr8R2O0qrPDIvAAKkAdisEU/oKu/YtrBpshh+rZ2eSpNmoB3tkxPqk5IRiNllXFeI2yeeREXL7WB
GwhxyBu5bVi8JVOm2E+jO6Rkak8XIL7N3bTc+IO0dmqy6N7GfGhEIpvZ8rP3akkPrT+8FRW5DjOk
CJSBNurdiU06utUIzj9Yb/XT0AD446lHe2vO19JonQBxmacxGqZz0NgZXSTbFOO+rxrnnlBLKXBH
6fRgjcLe2+k0BvOSWQ90Zb+PKnrU0P+uOCVGlw4ZxXsYmUswn11yvvavVOhGN1HFbwgUg1ohd/rm
AA7XO9QTs6YG80KQ1x029QEqftmRl9oLpwlIZtYXoIvGTSxZn3mhPeMeOnF9PwzZXaIpYsNSDluP
2SbW7kwE6MCXA1GI5Ce5ujyQEPtE6p6Jyt+rMMmO+qQNi0Ng2OzImGjfowZbLDLgK/f8pTaicTF/
NGlgapt4Xqq5CthIoyyMc2FP+ZaW3+JMw7j2IDilYnwbUwE13aByJ9uR2HHFEnJR2IU+oYlQgYzU
BwgGhjTQAR8Kj73AzoaTcmLOWkIvuLPCLTdIO1rhAqRVdlWYGb3jYt6QVGW8urJA0M2idZYOa8yr
iy4g5sbxw0CMVHuBP3doruaWMglJJhrVC/yx4CKaZgidTZejZL6owZKuhkFI9l0SocNxjKadMdkX
JrKnBhoT1S4JHeqoQm0ljww+4nSdYRhQ+2weyy7gRBjX76FrqosmVLh+695qq+Mv8oT/U2r81Tpj
9v65UuM++d40b3+5/F4Wv0GN/vLHftVrMH9Ee4EYiuhNXGCWbf23YMMQ9t/ofJiWr0xiqU3h/o9i
w/8b6o5zthvhaBa0UUiRf+e9EQfHfgBSHmOZi3pd/ksesd8SJx1EIR6aEAeapuOcP99PDrFm7god
Lt6hz33xBtqIfljW9d27ANf0J/DO3yI0f7nUOfbRQxFC4BuQy9+a0Voh0rqup0PjyHbNQm6vTKf7
s5zH378IKhYXVqtjmj/dj1XhgsEqdagEqbQO47ENqu/5T4IXf+dLg9wHo9VG4OKqn211U28zgMaH
z5fbfSonp0dh2ePtJOvw6ofH6U+xow7yDP4rQdKaAiuf8JHt/Gjg40xGHslYHlKAgTS6ozyL1tA9
2+DfuQz+QeYCTDrsn7415r9+5UbVgSXefiCbE2qGWXS/AiH/Kdb2/Jf8D1fwfC+KDiXKPGbn3MvP
uZ+pv1CxjXLvYBTa9WOH1MNuVYdkh091mO2q/nVZ+qcX/PlZOF8QviK0Xl8Jwi/P7siPt7ukiNr/
91fxHxa2LkQg9l6xOBIpeE6XQrS3+eOv7vfuilfbBQV3jnv+GdnqdvSnW80mk8hsbTk1CICRwlDi
q6HdTL/qf3M5JX96IHLdLMNiiL2hfWcLbd1ZdyiBruMFrjXrSH37x5ezWO5+/tEcvkRAkHyFrlJ4
VX/8DhfVkigzFXvaO8VrCWj9vWKMh2UjEyANsgR+6yrTXnYzqQHED5QJX62MqW8ezciLKCQkfgpG
Wbn7UmnBKNKFl2SQ7uSPerVw7n9sNcx6at643fdlZg5vWZ44xm0zkbWzz9u2Fn/yi/389mJsZbGz
bW7KUrzA51v+4bGASB9yBIFeNbfM+P2xOWnLOzfCw+Tyj7+9f3w2XBY6lncozq5yz8v7j1cKldeY
+dzuC0Z3G7r8LiLzmYzJErv9AJzmz/KCf+/OuIxp0Y9DgPfzA5/Xs0BN3Oxh/ONmGgeqYG8a97k5
ZQ9/fGf/+GpxZ76rbB56F5zpT4/hhK0eRW29VwzW121RcqoA67L+ly9yXsHZ/Ngx2A9++qF6rIVE
LpZ7fMDo1l2jXCWjFts/vsjvfGeozxUdYvKPlfx5VbJscj57V+8JyIadNlUA3WHX0RZBOPRvXIkL
OCZSS9aj83f6w3OH7t7D5VvuU69JLlMSCbZlWcDIHGP7V+Xsv7Dw8bOYioh2xYPOgvvbK9WzaU3C
oFtpcQgj2ZKhlhv/GYv79744CxitA6/Z94Tz0+1gx6rN1s32Y+EVoPNUC+hLsIWgz7z54y/udx42
cOIs4I6JitX7+XYI6iAobc73hp/MjAPJQmokfL4/vggm/p8WuvOdWDbxtxavu3n+9z/8OspcSsId
033pMourIFRULh2xUVvqrrCG+VNUU/X6b1xSsrNLQiOwIEAC/vGSsRk5Ft063FzknqVRXGzNUei9
atDczXOHtAQBafkn90mp9Q93eg75Bj7go0RyxC9L/g936rp9F8Gu2LWKkcNm4GD6AfxRnRsRIdrw
8EywoE8EpdE/x0bYZpO++8Y5S2K2S0brVLIwgH8Jm6D7QRdYlURQTKp5RrdMLoXHEkQ+F5+frMNz
dMWQM1PaxFnr0x5tfFAnNRB3HFvn0AsHF2l/kw7lkGxFDl3vTiUF/oKuptUb5EvTgXj7e5BGNsRv
4LahGOGdpV+V/JK7oei2X9NNSr8Sx6/bIwG0TFbJnCgfjMmoqu2Akw/0aDbuERpYHI6n2DyZVk+L
v635MmBq6PHIXMmtV8JD7bZpNWgD4WcT5tW89ZhNpSH6mTkExigG61BMGWxXSRLNjp4UYpkeN0yQ
5jh816pOo+9GkRZB2PZwv7WTuIzAIjFkQRKb86VXdiUTSvxdOXOTCdon+r8aRFpVo0imXeY3NPxc
bEC8Xh6MrBrt5r5Oh5nIjsWDWZVLd04JrVOM70rPwaDFZE4+D2bMdCBrB/0Vt3N21bCc5evQ7sL7
usYptY4SIvFAmKA1MYpJfEpUTwaUFTW8mJGolg2BVdOpzWk+ErtSzJ/GXNEdQc8MgIyk5RAHBcGO
F92M6BLtFVq2VVgXndpHM17uAA8A3obCcGLkM3kx3/Xwf178MeveQ16wNihlZHIEXRrQpLNbMmIP
aXfjPNKOva9JukkCBh4iHggUcrzLwU2TdI/LP0MZW5b2iTwWA1mREOWu8aZcrBflerumqh+UUebh
nqnVvKvqrjK3tTMyc68wRe7icHKHdc27dueBcoIF3RX2kRl89m12vOUVLcW534mRjKp/yjZQFzJs
HbV2ZlTEhX6IFJM9clxq91nPXgn+nh09WfeIjoACuo2ht1aKKp8Hsmvf5zBy0XTE+LWIT1LJWx+n
zmfbJbNY+2E0Lyi7mZ5dIBHmFdcOPRS4xFP+FdH4gzec41AHYqDjt2XCr3IYKidMHtG88G0vjprx
XHZdlgSSxOZ7B1JstzY4S9IaJR64XPcsKcwjzZF5DtN6g2AYROCnCMkEGEw6PIcKz8050/WMWfXx
be2ohyIj6IfY+GaTHC0CWvGkEJRTTV4ifRbUXx72n9d4wPCCMLyfdzFrWougR9DkJynTFMjqUdgH
2F2aJyWQ2ezVVDYhWda59w0n7FStinjGquPLpY83ash8bP3mRCRgnVjZqoxMCaOajKMuQEqmHysI
BjASfQEYIiWhYNrUcaw/smlO7vOETJ3NPPKiXxEEqfMArab8ykmORodMsgr/qys8zDbQ/TLw+S0g
EtHLjdeDnZHJg5s6/MAuTpgDvR/gXWZX5vm2Uq2FvsrKAU24KoaPJktr+gBUC+i1AphGXNpsYc5E
aYPCoo6JKKepX0nHDyo9lA6IDCjk4WU42wSMgQCysCoIIeKTItjy1wP1/7Vd/sop8Yet9B8I+//5
1VCgf//LZ/+X+/7zRzjPL3/w70YZbC2mbdsuBitO6aSF/JdRRijiWuAHAt//tbPyXy4Zy/ob8VrE
igjaFCaTKCqRv3ddIJX9jagYH/kk+w5NHP66f8klY5539x+Ow2y/nudx3Kaq8S2cOT+dTmXScqY/
m4QTJchp5YXFGWjlrUtimtv1L9YkFb0/g8yWS4zpC4u2XTPbJxPPaUkAY2QBKw3cNgFVdBmB90k5
G7C78ni5kjLtvdsRLgUh2s7SReFdBr96uCxSE+61bVZ+s1+wmkH8IEb4aDFYhlYrCog8AeSWcbjH
pmIxQyExmMYjo6elJzEYXc5bTobVSPKxtiKBwDU0otuibwmlB+kwq1ezzbrKB2RPBtYuQwPrsGxR
v03X5LpATVgthWR3HRsU0o+jWymXpflMp5m8ecmvNVFhzQ40l5fem5bhgK5Mlkq/t0br3jpoIs1b
p+dcfMTXyWTZnsANB5aYNJwFlDjlPoew4j30bC9OGySDByrEH8Yifwcjje6v8/wRf5zVhaXGBp0M
/mkooXgG9rC47nyyOY6k5OJpur5Yv0kajK44V/deggJvLucXp0N5j5abXea77ZHOS61ydgi+5TEM
vMAn8hMVk1wYqVYrZy5aa5/F5GbdViJOm9fYcZP2KlEGKE98FSMRz5Wdel9e33b9XsA2a7/D2xCM
ZicbjDtpX8MI6zhAUMcqFuSKzatex82UEK/YqaVc9mnET/I1mblygqRYhLElpqDkZ6u1lIyaqcv9
6LoYsUCz3rEn0RvrhtBgDujxYfEPA5IJga3Uusnb67wHQno1+IW/PBu934H4RSaIeZBiSIn2VU6i
DZ8XK57qb3U3luWNWxebMfdrRHjJA0EVkua2nX2Lqqw7RKMPnAaAIMzb6lOUWYjibRgoFqMqCCNJ
ZhcP7m2Momkt0V3CdxrB3uo6Aluso4ghIYFa+U0ala79RBxM2L/UVpaPF451FmiadjKaQZuYRgp4
sZK9F7j9UDgTO6mvH/KpLNhAZFoiwFmW29Doqi0/qoG6MIYAQwyBw2Ns+zGwZgdlwHoSCV02P0nV
C6ohkR4gRjQIK85acfMK2Gxj3owGO3m4jkBCNIGpkkRlK1HJub9MyHo3dwlw6uWd7kNIJrkzZY51
lZHYtMC8Q6fz5IYI/SCUW2TXGAlcvg4R867082HLGxa+8H+1CGHs7WrVSatmIBbxn5Ofx406miIp
Ma+YzdDdGdUCl5xiO2bPWpklM4X7Liul8YwCrx3eZ+3746cHysQ7mAqN/54wijE51ajaieYxTVQj
wujxFSGfSNMN9WmPvHqy+7y7bvBrdfsF6MWdZOqF7oJzmODRq/HiL6hS1rJv4fGZw9mfLl1m89RE
Rvli4KCJgzSzOQHEPUvHFanCy5H+N7PUxedLBRthgDD3M1h4brFgUPI54KPa1TVhUzTV/E3k0SWx
fHKx1wyn08tsNlO4L3i8bOB4DDwxsJYSgWNYInM0K6xNG2ss9fOAhQ/NZuNnF9j6hhtU8UZOJZYy
4nUqmRMNYjvFMxPR5TszKFwRKlnw7SfjZ2l5wyYqR3UHDOJ5CZ35LmwdaTPMbmqBqp+gAGx22U5n
htqEACUt9Hisn3wQ+FaLa5ZAlROxW8phRFuf8Mm00bYvkz8pBH/aSD6icDSeMIJF1x1/J6KWNtnk
qLbvHI49u4qm864OSQkAtk3lmerxFjehbR1Dt/1SpuqAhSWFJG5kqV6qxS8fUxd1/NrshPU1WCKv
Vg3t/pUxe2erUeKOG+114iGyF3RKTjFEXyZ14rObQwdbT4jg1pjw1abpyPk79qpx12HiOd+kgsm0
o6gDiapzYoQt4hovu0G7cTBAEbmOkR9sFOl2TOFMUCqrorWn730zPHaNGnDBjUPxTD54/cAKgPJM
SCNskEcCte89T356+eBfJa2MAs8posAurPmE5id8JfBhEZdAVMYNTEvslp41ptdunbq3fM3TQWk/
e22rczqTKL1+S0L3gI2E+hH/RRENyXoygesWNTPIfWVRj45s9uDH0TGgiBikvMvJe2ZVdOPnwnSH
UzRAdTJDIR9U3DYvjTn2Wxo4sDkmN7mr8GZvarB5+8E1jrMXJ6vYrh7MbKqvsJ/A/51bI9szfIWr
VWmwnGPjzBeYPBT/3O1RsCLiMjED7nHTmUd7NJ3HRiTvsq6KIyKIywwnNUNoUCXfRFVJnnpTnlwJ
ZXb28oeKHltAeCeoY2RywVSClxmS8LLDMbd2+q657fO+vKC9TilgV5Z+SUIEbyRNG3cj58CgK8ry
Gid7HFiZEb0QRYrUTbsDHn3H+Mrxr09rv06h61dGKW8ns6xJRpxLKNu40xQCsyHC+JQml/nSf+Ed
u/bd5FDUdfgSCuvGHbP2XtbowdGeyKfawF9gJ9WVm3enRtT9IY0rHHBGqc0vmgt61TSATJvWXIta
xt8MgEWEcrTBVGh5IPqDcqFtj7UPvUGbAwuLLUFr11NjxehsR6JG/RK3kFo+EY3QdMT9S86WRiiW
pbgCxwKQToO3YGhzpzpUFvGmqxobE96i7hpgzHRBkePtWVD9SySHxo4MTecbZZChXuuyGaLPSc34
LwifqO8ygLVIE/N6CfzEIKYMBlL3lCaljXgMncuD45UteTQG+qmKnJKGcxjmZriqnKMmfQdOanRf
GK4N7zHkmyqAqD3vk7QvgrGDDW9U4quKoBltWeT0d7wgyZXXK1RCRgozK2Z5LuuF/p0JGSjE9nlh
49bf46sWAclIC5kJTsz6AsliVbhmfcon/IyOSsCK+eCsJtyWl7qavWfeDAMNParzHR+eiXgZ52hE
KTW/kceSGIccO0oc9CJySbhDeNdt3WaeP0BmnfXdQLe6aylDuPactz+cqbA2UGshGooRYXGY6pxM
IDUE5D+hh2gMy9+mxA1uMLpUG4Qt11aaetFZVEn4SVxGAa6hmQO2kPoS2R6fJ2KiUI7LpYMbONpq
TNiXM7E4KzoRBQj/gQatMlyxxek3wD8wCP2gcj6z6VvW05Uao3GL2KvftIM9XkJSa9ZYqCu5aiKy
L/w0K+4hvxcvXuZkz8De5PMUxt3d5KMtXUUYN7dkBXtPXtN2e1QKxXZCGr9o16T5QlhxlJreqRLo
A0pFyovrLfmnHi17h0fY3MfZSGfDR2Zilba+bmjGBA450UEbtcndAFsLMZghtuGo9aNF2+F4bs49
xW71yPEZwUztmbsyXYbvDJGAF+fu95KnYTf4MByJiERKEIPVHbLhjjKhZTNNJIC+muwY1dbejVWE
8QEmY3RqfJdH1psi9lozPDEt/J6gTzXWPP8+SmJZ3zX8mvaxbZUO2r7XT2iBjKAsTNKayjx+H6kk
GY94vHCoHLPHFl7VTra6uCrHXr6OqH0fWtTvE7KFCkIZbTZ319FsiuiMzPG1HBHS5yJFox66Hdwu
oODOOuPwhniyh2O5dlLrq0icngAi6gus1PTiRldbDSMlF+eUk3Vs/vgb+g1SVHWosoWigVxtagbD
kofG1k26KbRHcFUd0es7ejjnqnU4ef0OtaH1qCGG+jycVReUXtQDZA4t+WxYjfNFDyV/t+qekAW/
o1pcZIO/pbAC8qTCct2kaPJXHV2ENxvN71EU+OrVEvbTmv6FuYlsaFC1QVbSrc5d0olGtUSUdO1N
bo3yatBTs6M/Br8k192dKyznqjPP0zKUIQ6AvBJasQyJb+4t4FOEnUFHUNZikthhgkVd2Y1buMFE
GlJ2InK9X/fEnazFNKJ8bYyBNHIkak4grTwPQjfGNO0wEzrR+sCUWsxWwy3NtH2RIducBHlixyu/
R30Pi9QMAzA9YXUxOam7R0pm39WGOe/B0sv0iFPZDYOO+fzjWJkcPcYU7AIKlZkIOFfEBAeDV52e
+nY+NVZR0rcyyI6m0DbjPYm89oYSxrmxw8HY1ZFUH/S3TfopWdnfMAvFKDtn6SXegejdbbXXHiIz
slwolyVWXQkpiniQM4Mvw28NjjadaAulkNEvnNIhxdFuk2Hru332YtCRuQixAz1EU8urWFI3rmIm
L1/S6zRspjA9E/btp6h3sCaQ0Lgpu3R4JqywuO7lWa+lECgzDdAsVV1sXPdLH13jDzDDNYqz/Fto
I8wf2GDwLtdzfEXoab8BM+ZsMIWXHsWDTc6ynblXPrgq+OPnWOhayY+hLMnnKFIH2lOehugAWRRJ
gqrlpSdVgZDIL15cL6KcrmSniSggjfyugiWxrYs8v5jNznxVWURQchqqg9k1hC+z/YSfsurqAPLW
eA/jDVYAcJaE1Mx2rHfE3niB6XQC+XLy4cPE+pYNcLxnw45PHZ0ICJgaSd1c2+2dkMXCuJroNQ73
bnqJas87di1m5MrAOzjitDjWQLTmwDHlE83W8NB0w3w/h0b6XXXENc2+jTSp5FHsgah/QHhqVx0G
piuEwNkdzXSLjSfpxxUd9Ow2tvycB2xq30q/IvYvNMOtRRb1honzwUE2jFNER8cCygISZ25/XRR5
fe9JHb52Xa1PVtVw4B775DLWCfu4EZOwhAwLoL2zz8MC+0WboGtbw520X50w1BeQ+qrL1I7EprbL
e0JQcblNtI23vp0mYBeoiwDsQCbfjXmYHEUEPF3gRGG6MYL1hoEw2utoYYN2ixx/veZMyPqtxa0f
We1TUbutgsA/jxTwfZTJtQijhT8xKv8WSDxheHBNFxdcXMzhmu4JRTVpx6vJM/GJUjUVwCsd6Qdu
Mw1v6GHlcz+142MlFlzJxK06FmEQwvsmigXSYpGCxCc5vfIvZnw+6fvCmMrfpzU1/ujrzD5ImdVk
UXHGa3eUyp+kaZ9xnS328EI642qovS/TS4cX8lrM9mLCgJ5el8Khn4RTeDFXhHjnq7TJ3lt0ttND
ii11lU8WRqmsHqMnn6nKvp0kbBLsDDglJkWuuxWZzsEmjdZdY1qe9+OEuAeqpYMZU5voIgMLO/3G
S+emABskySAZa3+8LPrCTDfMMnz0k4uNlThsiecpa+dTRWa9I6wpHUn0oRrHsLCQCuiGRpAZufld
LTNNkNK0NpPv6nHdMlfJthxPl3HDMy7koVIjjdvJs+ZLGjsdU7So1g8l22W+LqCfIq40oTENZlU/
Tg2YU3guBV0vH6IotmL90XfCARWP1502+H0S9kPQ9KPxYbY65txr0wpY7OmevrG8pEC1A/pT7nrS
lnllMLC4FflCyOBIqoDXFO4JFs5073ZFdsWdchAzdPaiWOqxURN9iGcay9hKChJxZiLbNyg8qg37
KqEMnudHm4VwqlPd1QBxGeixPpVpkmydEte4Apy9xgMOKwsG/9k+gkL9hgCHrF1PYemYJ3K96Axm
Qs9o87EduMceOJZ51+TYl6geujm/oNsRkeyZWEgHE6jL/YoCwrDv0X+X0Q19/55zG0/WqJOVldH4
/y7R7RfvfYQtZJs5TY2Gp/OA860aVS+QeABjePs+y2J8xB54u/AZciRaCJ5CFRo7Sw9xT8OccztI
ktTNnBt0rYs84FLNujX+Vg4ynY9v5SJm9LpsPDPhqnHnuJcOE/qvMe1S/3VC4+3kdO5ZnDZli9H8
cgi1e8PJQaaPCEywWuCYStqDBGztbeO+DL1TyLk2vHVCO8Qvw6kBX8jIUrlduoyrJpF2PgvOynWw
nFN3yG8CLJsgCk2HtXA52WLcADrsB7NjhYK5m8u/x4Vj2rewpqt8n4qB6GyujX3LXXyxiXpAC3KM
u2Q7araZu3pkjrBNMgwvO5O3yTkNrdctF02WzaijstCO9/SHtHuRl8ALdva00JFcoV4X4Z3hoSMI
WsM0QIhwo9GOTuE8HABz6+5mxvLB0MPL4hl0kmsa2yyGnw4z0jKMGyABvt4BVA3tlZpbq9z7clIh
Ea5TQZHMMcp8pJeuWHZh5diUWylKpszllHjjM4vygwUx/bT+j/a/I2JB7M+gDJeC6li+MWepjq0Z
+tjQYx/1jxe2+OjEOQVFxwM0JWVxtlobo2AMiBVU3UBNGi/DHoa0C6gwiGteT04n+X6R4U6NRkOB
1Cn8HO2idzZKpXWHvJW6X6v3pO2izQBW8ZE2Bmp/sDSHnu7hQaMou1Dz0hzCPoQUbXGKB5oBA9Zq
PlRHkg5U5ueo9KEIJVZ9ov/qPoAjaq6HnPJiheB+GFekTY+ww4tPuCCPk6cxn4B8a2YN2WHxj0nV
Hq2uC1cEq58z4gZk3AJIxHCGbdQmxCBE1inxknS04jx+as6wnSEFAJPWBgLIzmi2nVw0Y60o3sUo
+vfu0HAUlpRgReevsgw8CPFJG2JfITg6C/A4jWtB+B2h62yWN05bh3CkI5T8GIfIOXHaAVpBYpkZ
TRUW8PnM+vPOASm4iL2tM7HKZlmLdn7txrhyT0uzpPs4dy8MUAb71C41008C7GqE7q3nvCUqJ/ZG
s8TfRl4odgPzuYNiqn+Iwfc8dJmqvmZPxVcthzKskJXOb3KG/WQIgGDysC6dRN/XL6ggsKy1Vn6g
xjdxMXK5V7yanJucwg407xSRSvX05RU+9Hqn5cVWYFF2YSXUe5wOl8My5d8YrkVPQ2WogNOG+wGE
3n03AUKSfoLv2m2pOwYyPu6ZcZPqMYnhSoh83jSMiNb0y4qNxvdCp3/wz8JvWOulJ7dmFT+pkjy5
XScQuK2aGjowivzozuhVtW8VMSxIkQ5JPV/bNBRX2eA+ioLIDZFh6gf5atIIxa3uT+GXHMaU7E/t
vZcADkjILG9qS5OSDjAMLS8hIYvz1Ct8YcKVArgP1brR1eHF4DbVjaunN0p6Y12QIL4+t2dWJWF1
Nwm2zUAJ2rEB8o1barB3zUtLxp7P7jOlNznjG6QJxBALgGbPS5nBYcklhqkqqer7rEtw7ifplN8t
5XyLFD08i/TMzWKM8EjhNzFNLqZViY06mPNEANjJ7tMYGEZYo6IMQl5ZUPtt9QYK+W7p7Lu5mx/h
qWDjgpkDwPMZM1LJTFvtE7yn+zrjuUrt8aUQ03JK+vlI4suyQVEbrmRcyV0oiu5imJryBOl1OgqH
dg/MqvFQWwbnniqeViJxxM5fiugqGTtyJTzxvfY7yjn8vucWsIeLv1b9wbWbj6RhfAW+Kzu6tVuv
PXRWZc6cxOr8fIsfk3Qo6e84NkqyCKI5QKw4rq1WPbOGDi99NR4lhCVIPJDe7T5Vw6avpct0IG33
HWGNc27hwo2rnO6itmERhcIB0m4N9rXnuhkB0nbnaE5QQIA4uRVxIHhfxl1OEs2FTXjilU1KbFCh
TYanpeeALKKnykzZU5tQPMLp18z65nPsr18c3Rg7zHwO/62d4rGJ1DOSmoRzUTeR2lywfLviSVuL
XPNjnU9sKbbAJJ/phiWtl8C9VE8wbj5KFQPU1YojmlR6Ry2gN0NSOJey6I1PnOiEB1vkSJLyC08+
Lh+rjJ+UZNreWwv6eGCGz2lP+JTosdTRE6mq1H5T324T12aSdw5HTbD/vQzMD7EQz/CDB+2tq5Rh
GwfH1Lm123aEXn5eyO2oOm8Ec/TJQZRaw8rFOaANJ30nK55jjN7Hkd7vKvQI2s3C+pto8OW4EY3r
NJx4KeHR7F2R4I+xXaAbCKjUvo/6HaeZhGNx18mAAeE8boozeUCr/khzkDU8xjZf5O3tnKbOBb9h
8V0usMzJbOWQYibxo+wBjYwIeB7ikmJjZcCs4NZSKJ3n5vCX0VFOl21fPlrkOgS9zDyaJoyOAtju
ZIGads/9CmOUp6bikT0gQX2d6CEfDL8q8YERZNFtJqwqKz8m8tFreuteMTwMtJjeY8sgtZwYrzDd
hNA97ABYqVkBm5Oq3I2uZR+ntOmeQjqpF+XMZgkCurplul2sgce7lOi00oAojWCe4sR4o4FBEW1k
O4484mTZXf64hOm8tReC+ro6+fRmJwpoSt0KGAKdAdr4XCkq0oCzJUiJ7wyENGlkZ0CSAdd0pJuN
xCTQYrYCs/I+krQzsCSbKty0iaojqqWGSLZa5qm9tqqKEKw5oiGMW2btMEmjqtXWNbgMnGA96Y5D
QtJSAeMDnJQCMTw355DkxWINIoZy2FYzNt3YRFlfSADFrS/y7/0CX4vsaDrv5nyRtMK4Zr1Wu3lm
a6ZYNYLGC80HROiQt+ZxOP0gMbj5dTL/l6LXN0BzOgTiP+kd0fG6EDRBe8mzel26P6lRa/3/2TuT
5biRNFu/yrXeQwbAHZPZ7Q1i4DyTEqkNjKRIzJNjcuCN+jn6xe4HSdkpUiqpc3nNqqwWlZWiwIhA
wN3Pf853QFOKanbD3B4POaHt83kgNjfP3h/SBW/tjr7lCxNXAKYQU5L/sH9yDU/OlFNIA8pfVLI9
LnF56RMwK5a5/f0rWk26fzsQ8DjighCehVPYMh283e9MvJE/T1kDm3MnmKZ6u3r0ejpVyyB6GGv2
jtuANxU8hxMkt+BInPHg95dfozTvr0/JkSAS4zkuYbb1jfjBiDi1aweKG6S7tDLgNETIsMAWU4wL
MvFoEvINL6B10TGz8cwcCuuSSCRKAyiEaMtA3UhO46AxgzOrHzrnm03yH3lrbkni1uX/XX/muW5m
lcZJ/9Xz8fc/naXPaEb1a//bP3XwUp8/li/d+z/05m8Gsvr9t1v9Lm/+gdQhG+mr4UXN1y8do9e/
nCfrn/zf/sv/8/L1b7mdm5f//I9nIrP9+rchOlQ/GmgcfK//Ou+0eWyMjy+qf/8T36NO+Ge4i4hC
CE9gqV6jSd/ZtCgxHwQpJ+k7mO5x2HCZ764by/tAPgMPMXoH51cR/FCHJT/4jOqg0gaObXPOsP6J
50auWYW/73ecO5hKbaz4hIMIa+AIenu/AeEBqCY7/ASmAe0SjEUMvC1wH8hryuMRifkzz53YptFP
2IRlW0ajQY46AZSpfMQDepxwUoE0aIDv0BlLY1gWMBHdppeP0q/tk8E3S3ig6USRabTYqLsE1/37
KOBZhZxLF2s+1yViyjScGjpilkchBTAPcpnKgmYytLVfb7Iaf90gnafMlMaj5OwOJ9WadtIkbOy4
C8JMMc5HQB9xe0Jxv/vhI/3Fg241Rr19nzAmkTvjNIVN2GK89vZ9qmc8nnklXon02HfCpDKqg2ky
HTgDwSAJD5d8Nvzqw5jeaGah7vDszNgMQmyp7AUNLBs3RppZJrY9e/xoupBzQ8VWb5MZyVld1E2B
OmaOaE5KxZzlhiHdVXBH/5C++OXrwJqO+Y6IHQm7dzZ4OJo0FE31K5vJ5LqMIspb8/mgaFAlCtdw
Ngg+X+AvyQ12TnEQj4l7HVCxgc2hM8LZa7INwVvgA0U0HkdOLwnEmqdjNtkUryTqJK9GeYnAlx3F
FjDW338I703aWKUDC6+7TRiL7jbr3bNZCVgOXRC/ks4r1+5q1OMVLz/TV3gKMa/+w1JgvWM2c68E
xAUg2fLFYKWz3rnRlolW48D2XgZR3Bu5c5cUa5llk/WHPdOeE4KnsPRZOTdTA/0HzOX+969X/PTl
5BfwXNMmuUKizn4fRCyzTqte1y/pUpBGNzJSYuHQZe2XOqrs16WIWnMTdVQAAUVIdy2TuifavWFm
LfBFHyerTcZ1k+GfIlpeOIxCEaeXomUySVnDkoPs30qzbziVY8I4GcmDUHNveQYMPQMTPL3v+1j0
tHfGSlwvgWEMhxjR4k8VyPtrI/JjqokLv/lDJsR+uwbzTAp4KmGBo16FcCSJtbffNSmmOk6S/lng
WmuBIrjz8Wx4073SLc7oxUzrfS1S8xWrkk1HVETfHM+CqDsv/MK9SehLo+Fu6HjL8qmezweUG5+9
VzN8cg2Tfh2Xls69dvwr1++cjzrR0zn/l6IKrpWgYQaC1k2iziynTm81dEDPk943m+q/TKP8dCsH
ls0dTCwJvyWWp/ePXasGwaKcp6b1WN7p3NkVrN0huDEOsFkk/7B9+hpWfPOY53r8lwkX6wm387vI
WpuZbJjn9mnoA33v4JYEFkHGuypwuBwNZWA/ijzwDkdjOUn6COJVHnXX9lg1jG5Hnke2F4+ndYOr
e0vFAaq3Bc2byIk0DgDseEeGCZ4ZMdCn7HrIKVpdZru7QvQcb1dzqRG2FN7fWjibe8/tT6zI9E5M
vGvMk6reZoQnRszkgToORDpg6ZHWheOOgv6jNTv3+6/Vz7cXDlcJBBizK2lI/12qpZSp1MzbntFS
R9DoQHRm3rGQ0wRsl5BeC1aXP1zy3T6ZO5pLIhM6PMLc1YH79o5O0pSRb6OfzUL5R0HeL7TbeZSW
gBf900Prp2cG3xkeknzMgb1+ed69OpZqkACqe56pBHQV9fLgxLviwaqiDQodTdsc8ilLch2fxhff
Kz6nKsvP5tXa9IdfZQ1xv10zube54UxyV/xCxP3evuqcHkyfQddTLbX5kM8L/LwBb/2lnSnqZrCI
E8JK9OzdZeDFcGfhNrlPqm6ijAynfVVM7QWmu7oA9jYs3KW6enH8yFnJUimDCA+GweHYNsCXPaUg
1EQp3kB66KDJ2qgLXLL01B8+yXW79u5FCYv4LJt0cuYo2fbbF4W9xG8Lw30s6OTBP19o94vZKTzw
fNUvKKImmkP4a51hu4AdG749L1r5AdM4KRlCx8ifrbLyIGwI35wvte53VgpLZetUFpw3mI6vs4t5
MLSNBWxjstg3siu6cwQaeY8JcfzY0txzwbN4jSRZh0gC6VWe9LSqoEDjJEoR9sE99rFnIaPU1aE9
D/NDwWBQ7hoD4AQ9j8dr6dIJkYthJaUz77VGpmnUgGUusGdLMq9xRd9tg3Ik4vT7r5/98x0qOGJ5
nLR8jozcG2/fQTH23dTF9iPeJfNBDgoOjwXXGYRRwhQcENusKJIONBPL2tVUe2hjky8Y8bJSxdnW
IRi+YtOhrJTFJ8/unes2Vd01FmsavJpGdAxaY3c4AQ81xKHBFPfq6yv4R+eg/90h56J5qW569fLS
nz02/x+cdL4erP/1UeemHr48Vr+KGKwH8u8RA+cDJxrKLcl/O7j117zA9y4O8YFbnP94xA98tAOe
gn+dd2gGBtwSmJYFCwH0An/d95ABPxQIApvEAiwGwayV/+S8sz5y/l4HQfUR20ZE5tYj1sj88N0j
KU78BExz8UBizrxFRcadoYvimA7wfmvLyGVQMLby27n5Xy723tf49NvLcnZYy4tXvBuqwvpQ+eFU
7wSlFHMxfqwVxuvdkPsQS+rZie7ps2ig94CJnUDa0UjICHLqGQwN3i1d1nToMNs9gDQmnCPHMlMC
ny7HiINm6B37o3Yz7E+22+kv4KnTY0r4KMIUTKiYGFpt5uy6odfxvhkGuzno2FZT1jiM9zjlJOL/
PCvnLBeLcHedn88XcczbsOHh64C69QZ666Ea+c+4M4L8DIqBRx+yr7GkI8LySN7UBAlR412mSMVr
n5qYtL0hEkx+MsYtPuMr3m272dEhgqa9q4hgp0cLH3FXHPlaGe59QjUUQ4k4oDcjVDqBE71tfHsI
nmmJiqYtZSANlQxpbT5Nk5U91EnaVAc6AeJz7WPXOpOTT1Ub/0q7KUaCYDH2qk2FprXcgnIvrYwa
IGvQHw06TpPNNHcLOSjGPM0+SKRCOWkHSiANEsE8LA5KIgTXDSWIPqDIzodG5Jn0oyUDdjduqo7N
zxLFYTxpJz0YCFJaB2ldGlTe4YDHu6TXBahyYgTBDnxfPampZPqAYnuoYyNhwkIlEn2eI6vLrvS+
kgadle+86bpBTlcNYbnkNvHKJ1tNDV6RiWWaKTwPx4k+OXpma5WHWbY69WOQWTiKnSGhRA/c7LC1
kP9peDU0LCr6LGZ6ooTVQphqyvyeGfX40Ht4xMNhthidmEFEo0nVW1gRTWNQSTgT/F7CXgOkD0tQ
cOaJ2Rfm3m2n5i5Vo/tAs9dsMNvjfTuoK8BGoTH0ZD3qqEjIdDFubQ81fweOVRmfgObk2omXvQyQ
il7KgYUnxK4fxZuE6umXzpxHScYnsZGzKzBAwCGLzVI39mFTC9oxm7IuyhCLGi2CjioJKRK+mU5X
5NlKKHYSChx9V+MOS6P0i1lqkLytiBQ4zMQRWKOm5kvcwR3bumbaHFfl3N7Jxm7xNC7gWEKScgz2
zXKaIORWU3VQcmwGwIW2cOBFLfcL825InIz1zJgNesSgRA6xcx1kTfeFFEF6PcWRvbL3SnWOQbz+
iECMGIJ9bzpdyVM95WS5uq4dqnAoX6Ml0kvbuDwY+ybfZwlWlE0NNx6GWM9BVpd6OcW5skRbe2Ha
xV6mhsXpe5QsbwKa01JSv2KC6bvm20PgRmOOO4xKV4qmJ5Y9fNYd5Cih82G/mGudECu8uiVb31xl
eVzTx8vM4awlGPSgmSd+ruNg+SQI5VARSFP5JWfu9CbLh+qcEyGC96ym4HVcauaPvLuewBRUCJR6
mmnuJTsxxlMQbc+tQs+386z5ErtjH1xTMzJ/hBBZPELRBksZRb3Fcl0bKfPPsTBz3CbFfFnL0p7p
DDYYAwB3zIndLlZGKbTu4IZ0wHatLaimuaQDdkzsXZQ5uQl70iees3ULJ/c3ReQgCO1a006bV8mX
5SZ3Yk+9pAJP0Opf7c8CjMs9RM7a7rfCKauaSUzVjOGUx7ZNlpXbfQM+FycGZG+AiEYiq3S/zFRx
N2FDIeOwpzHFN89i1TjOlxKoBU4YhrnQbJ2G8RyB7CXSkFsBalIsYauAsPcGvxkJ0r0PInDa+E47
eno/Dp3xkQ8Z395CIEtuclck7q7pCg/DTc3kbDtljpV7FDEQkur3RsNIJ98bU+e7T+5gAJtnMrBm
p6N1+0ibVONXPIrs2GHsgouFxvCzmoRDte3U1C8bux6t7jCpYOQXm0EoUIoS+nNl81cL0ZPAkX7O
+G4e3TmADoZ5NOHdgJxKBtWmp961axMPTeDl8yExIeKrmyCpXXm8LlHWhuAJSAy8wEPt4l0qA55x
CaEZU516fbpMZ3MXUGBARBpj7S2ZYkn/hUgVuj1P1co7aFw39ypGdhhgbqMxT2yiBk2pd0rRbrS1
+lZFn5jhdq8zHJmPE1VdVjgYo/lCCLUhdW7GZAS9wmR2MmeTc0BToGStcxKTylAgs7jWEji7Zvma
5ZF/lOGe67exYchq12XMzihaQpHAcRgNZ1TZyWybKAGIjgLhmth9m3wCPdcfG2bSPw5lj3+GXp/2
Sc4wUzYZFPxgg79gjnfR0lhpGGfMD7aMzkcvpLGFQvKWUqY7Hh4qYYA+Ulro4kbHzLtiDmcj6Y6U
Z2HsYhGy8UKMpInwOAlxUlkJaY5Cw0gIU9yvj62mYTx0vEby3acGdNkj5C3PXcTaz6F1oOs0zUvz
CwE8dYuZzCX3yEJH7LfIvesYXXXYubPdFxtbYHrZLEFhPishwY0H2JRvAnwfT/hqWHdmd+KFDnOj
wQK3xqhYdF2/SvYN/jPM1RUt8WGZZPrKmXz/I9b+vqfVqyidbZNWo7djszCrA43re8TM1ZbJtsji
qdsVVTc+TESyVxfrnHCU6yTdxUXbltEGuKp3Bwc9x9Fadm6zC4zc6skY9CD/GL8QRiYAlT2IeSLw
T4zT/qL5WtOVRXr6McbEMoalrPDD6DgHJGMWA8W0QZDVNqethR+XgDXPJQ1I+da0ma1ubD/XMtQG
FDvyFkwcQryR5kmQ6CAiWpKyB+GBPA7bKkgb96wcVcEqhFqKJGLw+GKLs7js14z12so1G/coG6Xx
KZ8EpVUOKki6XbBagGHV0mp31CFRvYlUWgchfEOe6JAtin6DLSah2LZw4XdCr23nA4biGWCCmv2P
nhePKjYayIqjbqpHKtKl9IYDClKHZdOLOAV2W3nucWqm7aEjHaqziCMFJnjCweW55PPEVZNLCiih
oOe04g9jpekNi7Eydd2CCEHCnTo6XuSgYAdBtyG7mn2apoYWbgp1yjHUpdV9Gfo1a6CtBbu2nhLm
qyUSEtDNUstLXF7+1Thq45CABx70QDs8PyA1mBsTafkcu031OSiT6Uz2Ls9uJstgYXNPf3YsJ7H3
EhO8xjZRYFwfR+/C1K5JlhHbykvTL/qSFmWj3+smNz7xyl2PjrF4vCUqkw9hh4TTb6wuielTn335
WHs1SSusIC+ocA3fThlZ4CF0X/K0w0lwoavM+IwFTj3PKgPelNRDoKAMq/hes1u4jKAwnK1RoU98
WsNRM6I5hJ7fAkknK93g1F+WbGsbqX2r2sUSG1lo0MS60Go6qDuPPpy2G5zt4ADc3Ywcyh8mplgl
3nbG2wfj5COrzRSVLhvSejVUcHPMy03dVnARTZomboqs7mNszG5UEWfQMXdorgt6X6rJWf3jwRgm
MUoJKgD6HuZiqvLC1BR0qvBsZJSPB45Ii9eI2AlxKzk52oB2T6chXq6dIqE/A2soioFYArsDkZ/m
mGo649WxY+N4GdkwhlNnefcVN/xlV2TyivSMfzR6AKt583NJ7jGJMaLpiTzfURt4k7NSAITP7Bqf
MCmlKAFm0gcvVRmLzyXPmnFNfLjG3qwkDwWHLXhO2nSW4NGpnLMoNBL5aab1uvT4PdT0sh5oxQ6Q
XUYAWzwcwn6sTOwchlW2W36UXWjbA9DaESVS1xbFUDAnopgmqKl31j8OHZicMhu6/mBgrkKjnVHC
jYUbx3kmqNVF5+YZzAo3FftsofUh9CqnuvAmK7gvm36UyOm4VCnBqtojEniZ3Gdx59LBVVrGS+VF
dAn7aTyUp1lEUTHpER42Ye4XGeCYwU3cG9+kpGzns03UYZKVywUmAVwUEVVTIzuBNibQnI2dc0q9
bgKtPGv9o4m41mVBd6LaFCLGUgcmO3cJjOS4lsTiBF+sqEjvS74Ed5qSKii7c4eG06ACIYMYUfkU
+55+SMeOt9sn+vzkLxRIhZBWUXb4fpufqyRg39qAXQl5Asg7ZVtRRKF8VF+OC7/QhhQCv0+OgfeJ
PA+/hD1GwfWaVzb4jRv/tmgtz9tiD/fIwtAhw15oMrgtGnNkC2INLaB7e1HuoedUVPWKjAD1pmhM
qKk9ac3TmD1yucM6v7a88VhdSSlMH/HBDOLQNhg+8GylwAQbVDI0IGAG766eWtwerV4fU3QSsBom
kOUA/A4sx2EQzHa5ZTEO6JksURSH0p+vsohdyI5vVD7ueg+fFdjQBp83eyqM4GwRMYIwvMTJVJWi
gQAOYhCFkQK8A2GNrIjas7S3idm6EGk1R/oAPSPR94hO83eB7N/y0n/ALPxBK/wJYXHz3/9V/fd/
xY/Fj6P0rz/zfZZuWR8wm5hQEhwp1/kQMtE3bclgYg5U7qt/g+pFUzjosn+JS+4Hl3AoQj/Ddt8l
n/Q/4pJlfxAWBlmOSys/1Ea4+ctGcPlNv/ldzetbcclZ3RougrtLtQSK/09DHYZyqZ7L6MrlSYz2
Loo7FC+kGEsP4AJk7+unWnvRwQ/v0fff4kcPznuVfb2qi6LKqIyJLvS5t9oSsZmZdongigwvR6e5
TG9alsw/zOR+eZEAA8NqGECje6d6Q5Nq/bj3r/JYyvvZU91tHrf6T2OS91Ox9aWsLBHeFi5jvufO
DT64+UH6V+WQANnx7VheST8lfR5M9GdV3h9YY++l/K+Xg3WIpcgGX/IeDZgDPPaWwbuCtNyeEAS4
iSfLOe0GJiP//CPy/r6QeFf+67IlHYi8XoHvx96KOhqaikTq7y/yq7vPExKlFH0TjfPdR+TGMK6S
xKXFmyZV/hD5bz2tRVBLY+ypWqDjSrpxsv39VdcC5R8U1W83PWMQml6l40KIeXfZIlvSOSn8K3if
awGbSvBn9lJuIySYPcpBfjOoAIa4V3ifHL9z944o4ycgQyw6VLNq5m5wnzwVtPgcqToAmoj96g8f
wC/fG7RoxGW2e8D53n5HBqWGNliz8kPb7YGBYxL1MxpwKbxPX232P5cNc6zD3781v/jOQH3Do/O1
fhpO39uLzkOSyGSyr3TWW8foeUQFyKP+8y8mdiC+/K7PM9FbjUI/KsvKUGMCMuqKSQ2o1cinUkIN
f+K5frNW/C1gr58yM24uwaPX8zEyvXstQPIzRZjlVC8jcT/lONN9kNFwdqz80q+3qc/ubU23egMn
D2vIdmS0gPHLVljD4Wya7SujgghLZFmRIug8ieI0VXwkRJ06r9wye41OCcqAsp/oA8AIuwTudT7N
oL7tQESXS1bhrmyTXsNg5yx2B9yquYN5CNBs1K16TUZYMVS3+4ThHEN0pJcpEIQph9DxSY9qPbHY
fXbbE+Lc+KW0jnDHiH4Xm4OVYxNNO4rEqNvddew6rZBvrD6NjUlcNdqP7G3F7vjRsbJ0hXpQg0jJ
mmsdMPQWdxE5Zna8RiCulWgF7RpVIzhwWaq8ysiBLJB7GmGH80TIP+ywMn7Gtk5tUUE5qBk6bVNC
/+saaPX1nPJHCJP1LzJhn0pKqTeeY4TlV5Vl8siveo8JGMffcUO3cnLD+xgc2VACgiNScoHc8BWL
T1xQY+VRPSf9rSkIXOxjGl2QSjwqbRt0tTpEH6Fnh0jZlBxUtTXWW/KK+atPbGKmhsCy410KNLo+
tXHeYqPmETaHfeIQIYg7ZbyQ0AOiwPzfOQzYPXvHEfK1vwdsZH+usHfrsAz0Um9lawiUYT9Z4yAk
ym5E6rSXiO3teV1yhU2We8VtlbkB/ZTgT+5YVOID/nbEEZ/Q2oNvYAvzfQqVtq3I1eXCNvmkNYP4
MSHqBsQmSyrrwEUTvq9IfWVkiJwRPIPUYGf8bsx39tgoGjSR4YgWEdVotiWAW0pPg6nZosGSkkeE
MgzC6yt7xHHj6jH9uucTRorpyVqm5okQtEevyezU9D7Rjgn2Hg9BOATJ2kaQeRUf75LHz86o0zSU
VUMuOa7U/GxO7RCEJXVAO2RZ+5PXDATMIdJDD4HrSbNL3U6CSpvais7rfLCLsxY9mnwJ4s60pTho
uunTvD9FlxCvJnfofJkjJ5/Y5PfP60yAYKkGe5bbvCqRPIsZETAsBwvlvFqwGhxUhUPRDEgOEEiZ
gxYUBpKUCWEbhUF8LGFabJZ+MK9biw4n8gJqosR2nKg3GYN6XIlt2sfyaibe6+RX9Lq2I/3MBv4a
RNrWochNusRlqTwwoeXQAqufU23JO3hE3WcamdIbjxh7TrOHO7sbmwHI49TOxZ3kHHnF+Cl9Ytbr
j9tUBlRSg/nJj2okhvIIrUCft5qv3gF0lxoHQG3oDa+1eUrtdTxCWLJ8Muknf+A3IIGKWZcEasV8
e7TLlryPVQefgwLgXTiPym02TdBTRCcXBuJR1S/Jzua9jVF+gO5wljTNsyI31edULhNxD11mLzMf
Q0awoRpvLTurn93ciB78ym+bsJ7s+HPTWfKjFszxwjzIqosMpAT9DEFuEOiva7RVW7IScurN9KVv
OFhhjMpLHyIjSc7szuZ4JYzIcUHD0BkEo2pR034qWxHDHhBNtTXw693RCjHemsV6D2pz+Ki7zIiJ
EmCkIhDSoPP3iLqwLBc5fbSIr13BMipyEqkQFsPFGvL0gHEF8KtqGpMz6FAMvjxiczP+/RFlOI+w
c646ppURXkytV2AFDgglHsuaIUBHzI0FDHUsse3psm/i4mqq55mgpWNYpwB3HbBe9GGYu8GxQctr
Y2WsdaBLJ96msbjKue+ZMfhNQataLwk3TqVBNriPlzsrpn7uGA9hfkR/iOefaZ7kzedyUPWSUKqS
AhgKKsPiCdTWFZNnQsZOmZ76OCW70OZxXPVhMzkECcPBU5O4cUoF54IJnn3eK0mf8pr5LrcGXnv7
2AiAgwD0zDOD6VfFN9dpbOBspFGrCM1AKTrfAr/hhgiWdl3sYlrsG3talbklLXaj4dknlki91wrN
SO4AAQEFElMTrzU+NSglCaxiWk12h4hG5gngUxs1UsTug3KK+VQ2pg9dcXHHCk3eNb6MudGR44rA
l3eIff2uzsz080AG9tJkDvQCaNZ6Yf9N4bGmfBjcvUqS6WiI4iTbGnVX6J3R+vKqsZOk2gna30zr
o5925m07t1mxbeYuTg9b8Bc90dk0NzeNqPOEUYeaUSSaciasqgsn3ntkFb44OrPmLdkl6vtc5MRs
owmh0oo4RaY+FAUK3A6Mt3deoEp50OOKzNrNgvD7xgxA3exw9hRiM5ay/ZRlvachywXlp8ikkTiE
Xzr01Cpy+2wN6M95WMn1zpJuS2tjW8K+C6VIIndbaxwuoqrcRyS1nAptGzIeGhB5vk0QE31HcO2j
YuPMLaA7jWuLJb7vIGUIxhfGzswoYdqhi7vcioiJmjRMET0LLSV41cJkUhYpvjsWYMV+z9ajiCid
iRKQaTTEUtMdEIrYSNgGFNdRoDLhw5/WspRxoQ09GBitkIK1ydfh2pnazZRy1++8PBoY/wonpyKp
LBhj4vBlmXdV1LVnpq2JbVGy7BPj62pWKpey1+wwjSrXODXhYCTHmqUg2JFxy/RR2dXik8fO7AgK
Uzlue8NV94RNMIL25gxtDVSwD3wqTrtoUwGTCm5R2Vh/Lharpea3ZFR/tZSW99lup5Fe7qCd2Z8s
vbHxrTzKWYREiQhFvAKwKDMtXtkiODJQBD0bF+CwLCZ0ncgAygiXjYOYxpK3MxqlSbdSb5UbVqMB
TxPEDkb4HhyFsBMTgDoPAt+0VSKyXimHGIZDO+ogjmrL9g9suAn6MgW7RyE3UckFEpJujEMG+eWN
a4jBP1Tz5Blre5LHD3Ww38Zj5TANvEOxxj0lnYXcrgqsmK4pFhFamns1wBniiyG3CEysap1K/fR5
9GHLp6QKI6wIaHqdedCOcStBKLeUiVCF2TfM2AbL9PKLOctPa+YDx2NcG+MRbZJq2AQBNKTNFNuk
3GUWNy8dbzTxdAe/QkiowKk3NEk3DAakA39XMF8/HRo3A7/DTmXYsAcerE1fNjF4fwg/QIH6xb1A
L1/nqtFS3OVLkAVholfuC2ctSae0wT5b+4lxqx24HCelO479UZMF+QhGOM3uh3T0im+u1H8rTyhP
nFt/Z2wqH4v05a3uxE98050c6wOyM2YmkEKkMjhF/iU7SRMAKh5t3GzCX9MTnIv+Up0s/pVvk/uQ
60ySA9T/qE6GRSTEXu2n6CkAjYhg/BPZ6e05E0+T5RE8I7a0dtXAS3l3NmPWyHiYupTQS2b1lE7s
17PBRF/+4R35hc709qD//TJCsMNcoyfy/XGW0jw6HBfJJKvIKCDnnHHEiHklbsUN0OPZu/n99ViU
3kgLYKfhdXiSE7tto+fJ9W3/8Wwb4ZOdIk45IKRYEHvY4TOqdUh4X2CMLAn243k02yHGDkhamud2
R0DlOEVa8GljI6IKQ74q3f6KBGrpH0tLy2Av5TjX/kHuJ0DvNyRLc6zfY29EBkHRNGNosB5nmQVu
DZkI4EDam6OKdjg6+MgSTg3OS0V608rIZ83LwPxyo8TgUfjpNXDNpxM15vP0DGlvHEEsoXatji6T
w/tIxapgVdsWLH/eshb+lK54UDhT0mlLZlpSh6FN3DhR6EDqdJlsS89TFvS7lOH6IYHNmINDQhIl
undmJvwfvdYimrPRHfCdw16l/LmN6qlzPDBlu2aqe8wuwH3gJdYR+/2pwqexdfAVUCFmRlRWRGFd
e7leQsdhDwBtBqgSDCp8WltT8dC3dwnkLaYOzAEd7XAeTxmx0mVH1JzcMood+fnW9jn3+IWhrrCb
mMlxOYxGwJiKFx7hJqpVeUJzb/EJ4kjrHsU8yJjh0OZdcx5zwFt97mKz7I6cwJ9tViWikfXrnPXq
1ir7yj6iYpODVasXW63EnoRTD6egAKJh6du30oK5RaNKXA27FQGffQGc5qqNaxqeecB7bpCqxXug
9k3UBMnzlJMxealqCOrs2/vF4liRVaI86REsDJph0Rwkew85+gw+LJtS1XTuk720yxmjF+WVLoH0
cRFWeZ7KyXNY+eg0PdHMMMvrZiENRcq2MlglwPU16AmQ9YziVOhqGG7WLgD3rGgGWHoMHrggFJfc
PC8mcxInNIoGHKzAxegUzxB53BAeWCNAVna4AXFpTaMUnA/XHETaBXSkuX3cuhc6ThrWGZBkTX1i
ZHUAeCF1nL4/smZONdSrFGUtd3oa3EbtJGWzFBcXmd2w4ynawqMsUelueQhGgWgSqlxyKKSUDS92
r3xJAL3kY7sUdWsH5yrum5Vf6OclwSZM++cO0rt1KxVbCJQonzpgI1ro23BNEJsuG+zE6vN4R0Ao
BSoDJLOozkERl+kZ/oXYXet4QRO22kMcOBtjOeHoKBQbSnA3QGYLeluWZj6CQC/c48ztl/kc9BgW
ggFesrWdumEcOIXEy7KS9luABZjzVJd6h43VuOqBGoRuuuJ0FhXkqgNVjTdscGUBJ9Vo62yAylrk
n2snK3vID0BY7zJQtsyImO5CrN0OwmwpVZzdDMPehixa2S7X04iPamHLM4ClH29kKQ3V3MxBL9Lg
nGcWtPeN4pxYDEB2A4oNTloGdMp/WrChOMsRxpwIswZZO2O+gQdFYfyYCqFxkCjkjzAbvTjbtXCn
QSvUgaIt2MvcbJXQQMIw8yPt4m5Gq5lEGWIStYIL9PuUjTODQw6k1MoHHtP8HHMS1FVGW3vmjdQF
el3vmTArMyM7XozKMHb4pv2IuLATGYe6jws0iczAWWIa5tAcuTw4rDsjN1oHRSH1inAAWiiP875R
J3BGIUqTVgM96xn0QtDGIG08hlRD9wY2OjATgTysBQN70thqPTaE2C+kyh6wMoKlPRnJK3CqDCpf
TRHw0TJKoJ5MsOSGP+jkb5dLVhVfYDonjmkCEHVxG79dVcgGDj06NnWvAyc74KsDqMzCXdJPv1+/
fnkdnzoRkiY2A6t3nl/WfdyTEgtPnTdrCqNoxpuspof695d5uyx/XyRR/AV7E/II5rtF0ssI2TDQ
5DDXGoF7tJQaeaw96pSjTmUiR3v/++utf9/fSvD69pkmQSJmJsJZG4jeXS+qvVgvLhREsWioyFTb
sKlF6dhWntXR2sEsu5az+ZhH+N5+f+m385qvl2ZPsM66BO+e67775Gr8om4EjRquWkRccsqLPQgo
c28iWW1/f6mfPzxepCCdgGGdBXq1qv+49WCxdog+cCmrV7BsEzC/0eDHf3hBP7+X6wuxYZx47ARJ
vL29ykAPROcJat4lndctqxsdHbSSOvdS9nTG1IpVbs6Sw5Huh28f47+3+v/BKOSHz/qnIfPBkDJk
fjHCtOsehx93/F9/8K9Js/hAu9vqXVzTSyaz1b+2/AZNCZ5FmaLJmJn/4XncG3/t+cl6+zxfzTU5
SpThx0kzJwVGQXbAtJks2D/qp/x5msWYzRcoWzaoYcow3942muKAkYLqi9g0AEe5XS+MEPSkeRDx
Q7tGGwp2irKMPzxp1mH9D1/9dQgEE5qUBnlUTjSk2d5el9FN3Y5NerGqKlZ9NuICStichWo6ddPy
RVJ/3UVpEQYiv//hI/rF2eNXl7aZOrs2w7Q1tfzu0nPktcTBYFGlgrNw1rTjDivJsg+yFHOvbL0k
PvMXNkRLPODmN113mjb8WTv+w+PvHaDh65tAoo0zoE1dHpSGd0+G6f+xdx5Lbivbtv2VG6ePHUh4
NG6HtliGZSWV1EGoZBLeJfwfve94P/YGWLpxRKpuMfTap3WM9hZIAshcudacYwolHQueK4mKsD85
dxrpSqUW+0k/ScRhnpoEkmAQQC99USvIVllFwLfw0wT9CtrMKyPW4Hk6jiqrM3fojQeDYFQIUfNp
dfanHd+gnK6zM0z+HsacIG4x9XKa3V2dfRiHBoEyGgK9uOqMJi/PLJfzX/zvTeH1R7Hmw6zpsZy5
p85sG8VdBr74VucZeCkwJrwMhe8AGRuiSyg+4lNHjX+n+VWB9T0+t4zON/+Pq7OCzt8YY5l9si9w
wlBYVqi3ZB1+jJyheTHQLm9kQ9jG+8/h8bbw63vODibegdkDON+A33w8ZhgO1aQF+4CD4Qc4u9WF
YNRy5iJvfR1yZ30b1zebz2mIXFfYspCBuZcBaKzUkoDWpK6vKRibD3//dTzeY5skORS5p5KBtDNs
giyS21Y47RO9v+rW9ePqjNX5ra8D9oLlSoA0IYrx+DdrAUsbCKtucxr47HE28E9OptYD6sbxr4fh
noUKxqUymWfup+9m0TPkCqLk1qqndt01ITJ8bD0wiv/+ZyPnkUG4zekbl/rxN4LCOLqETfFjJdNT
TFvvWkVQ0N+/iDi1SbLaUuQYpsnbjAXOY1f7/VmDKSBLpHy3RaSD2QLg1QFxB82xxFRZP3NYbR57
Y7L1VT40BitvzCR+WZeGcLcOMVbmmc/zxqNPqAOvF40rD+/myZee0nnoknp71eT1LpET5H8tGdbv
f+n5O528ySytRPrSOEPNcKCV/PZ+QcozoQKLvcHQliZW0MJXyD+FafIy4A1//1pvfCHHYPOE8qPT
uvujcAZNRp7xsO+DRO7wrY007aV9brs4LvEOK4YDsQhEACotgfjk+C7GeciQLjX2/tgZl4jaGezW
Zbji4YJlZ+noGPE3rQ1m9aRJYHB5hmWirWsrNq+nVgt2BiE0TzBJ40eDw1O4qPV6YGIYxw926+dn
Vp75w5z8/HNDkmhWw6Q9eXDu/vbzW7gEK7KD945Ra7dT0ZUvjrTpBIwQr0CUocHqdfvh/dvwxtZx
dE3j+AdqgDi0cWPtY5qACHeha+MJx/tbet00Z0o4wQKJOVl1Yh6dOYhZX928/6s7863nAPUXJg/w
BHN78/gDtKWin0UWjRs0A7O9Wt0MYXgOXfJW2TBXT/BEHB2X7SnXSRWiAu6n76krTHPdDoXRroxQ
MIUwJpz6dqbCz1qp1GPrj1Q0k5kzIqzxXKytWNfkKsMbAL1DIyrkzIst3voBeOmgEHGkonA9OdFN
zLVLv7L2PMfeKqiL8EE0UfoCP9sAElJHHyuzz1dCKeh27OPD80DrbR1GXcR/8/27KBjET7Du5457
h3ry9HEEYeBDcqHMxkF7fGcYBtPZ9vV9i+MV/F+BdT5Nuu5SdYpmgj1ESMtU8dnJh+KqZjz9iRYG
ftioUiPJIdTwa0fWxm4o8wTzn1Y+vf/kvvm74cRBOwqghQ3u+OM5Zat0jgl7rbbzrcpxD8SJ154h
rL2xIsIY4LxJY597dLp7ylFIFArdPisFWZko68IPmY5HLpqCxtrAwM7ObNdv7Tvomg2+EY+qZ3jz
fv7bIlBOXS/op+4RGgDqaJj7qiS2vtROb9z1hA34dFLDxMHC14sbKxLDhWXr3WNAM/T/Y8/hlcQq
TNOB+YZ7UtgBvC5AtNb7VJIsNAEGYXyanqkZ3vy+BClTzZlzf+z0aEFz2SQGRu2zmuDw3gPlHtaq
3mKuNR8iDJBsvaGqKCQCesUtrT0NuEkTrvO61s/89m9sFu5ctjik7vroUk/FfE3t1jg0933IWSEz
BFlG7Q+Cel4Cwq2Ild7SLTi3Qb3xFM8kMeSNHiJpEHvHtzspPUfZBdl5PQGnZMFXpLlY9tKCqEsj
B0NGjtCmHY1rYt8+oV/Zu2Z7b4/NuhHFFxhg3t8XVy4HvPmdZ6LGCff480ymV3V+k+/9SdY7Hu98
5Y9EYf3tqwsjBa0xVTwVAM2c44touax72Cj7bDDCD7im1JPA1PjX38S3UUrO0ky6SBAFjy9SiDHN
KrvfZ61VfzN7J7mc7KQ8803+rK65iEf3D/kykvNTmE2uYZS3nZ40jd54xCbV7IIJOizAcBusx/u/
2htaXw4lzMTpb+CldU8pQrTy456BDylGUT4y7bHkfYgT/qOphmFa9wNUSqxC5gd6WO1u4OTydRRG
CNPHuJFz8BCakg5fXdoMdLv6BlTuWpmqPNe8+6NbwM+N/0v35/4IEpI/1g3bJms0MJDHDWC9m74V
E3b3LrrCUgCuC+oTtjY81BnQ2F4RY+uA7L6QqrDTv3wG5k/COYE3zKdnA9fq+BlIzCH1wmrcY3Kd
lpShyQp8lX7mvpw+A1yE5igkQIs1jI7VSWk+ep7UGtnu+7wmDaWP+xtHx0g35vH+zAMwb2m/78iH
K83nXioYPEreyZXaOjP7hgcgG0jYwiUc28s5NvwSyKrJLIpACX100PT24T3zlfAut3vtR+NX/mXp
VtOZ/fePmurk0/gn20PkkiphFA0TOKVu2ETyu8ro2ztd728qskvX2HLDD6nDFK0dp8uSAc1m9AZx
4TrSIGYapvJ45nbP3/+d3+dUjY12K4rroN5jgsILz2L7PcBUdN/36O2CBNAttAV7TQhAvxBl9ber
2vx70E82UbEZAuXBSUGCAscjrkPtSebAcl7B1SJP9RyU7vSMcLgISw0UPrI4MJwcP9FBp1V1mvAI
lI3xUDROsEHMeWPUw5bHm9lsnw9nmIV/7NDzJbGesFzTj6dIP7nPKfq5yW+qvVIehtChN4zrDCnA
o+dDUeNXbtp8aegFIX4MoR/ioY4Egcyc/BYmqN9zA5eD1v30JiPa4JXmKOz+wZAxUaIzyFacWKR/
NXUZzbyos1CXBrH2zPomFpDA3J2fI7IdfNS+beRB0RBOfldkZfX1zDs5/+B/fhxefFT7OkrLkyWm
gS1dIGTfk/igaSujCNVnESlYLRNVZbxsc7+/KUjQrNYDraCI9KnS+UHKRlNdaiX+x+VkeR3Yg6Bt
tzGSrAHQsy66S+abyY8zn3UuJk4/KwszSyKLIWXOyfrBrqEX8Lb3HXTJCcSuBYXb0yeP+9XDJ0Uu
0Gg0MaQKkfgpvbljROf+MCdUq8ROIJZYvf+BTouf+cmaj2VYQ2zdY6E+fpjrlLGt05V7oVUTxG9M
OltHEPV6ZoF+85FBNcM0EB+Fw+J5fB3U60hAo/l7m2joDFbzeJkARqCoSnJvGSQZzMGqAK3ROe1U
gR1PRLYqKzPdY2Ul6SDIce2eWaze2DbA/HDyQ3kzI5VPPpTX1BLuhX+jvNG/lrmV3nciDL+QLNw/
/vXPDLR55jodnHanC7UbBlYSpNoNopdhZxFTsR6SSjuzTLzxHtBlRKCECovZi2Ue/8YuRTnKS9Lo
EKRcBMGAZ5928X2SIJYlqi9PL97/Um9UGWi/0HAJCjBcMaf1XT4FXVaD1FaRoZ71umwwCkORYSjv
tVZOLBhipY0i7gS+edwBwTBFP37PO4L9ztxJ1p3TF4uajHkTWknOyT4zkuMvz+kpHNq2vDFDC800
ibe4O0zmDM9DPfnPttn0HxzfZhoRJlRf39BA9QCg6Cupu2EeLi8kocP2TQwRVmHdcHMIJQFUoV1G
ZEmyNUQxaZ90DVv75Vil+iUifqwRftvw27YgUsDdTZnslobTDHsBY+kR+lT1jXkAWaq2LrISogCC
7QVibStbWYMGmtTOXO2lzdvkHlY9BpGQPfHbLF0iUm8Yv9mOkta6ALcvUNim7sUw2qO5k1kyqJvG
6YZ+U7V29g0HeKotG5qh8QrgRPsAUgLZhZ9ywliI1gjaje7KllRGw0i+Y9VgGt93QnuosCjly85Q
OWpsipcdWZn95zI3sbZE4PeKZZEk6CDczjS/CFMaiDM0mwEXGhPvNopQwgCfNY0Eqbmet/Do/Zag
oMFsL5qcaZVAQB+iMCUDLaPRMxy0p8R9CXSor6JU9FooVJtEz1GrIsghMgG9erNAbD7mGNU8bVyi
+vCybdYVqF7jrgsTxEavqticU7O2dF/lsugC7ZvgoKUd/SEaNkELeODOzztvax6Ut6AXSdNWsyA3
jyO9X4HVQKfbTQma3SZAwrzQ5+UZ401P1AJRkdM+M6EeExjhVBjpC6S7qxrkITcwSQsbWwSr/4cm
JpJwFZO29WR0dt0SLQ7/HigUkNwV5ij0P9Xk2CSsNxLXU6e4OwhwZH2vZSbbJiJj497pU0PsLTW4
rIFBhwwZyICAUqvatr4Q3NzPmPQxKTRGqDiohtkMtCRrJme7akNks34kEObSyw0mbfhS4KSZLnO9
GLUt8dj1t8IhLmdfRWOeLcXkQkFJJLkZTSoLtRot7ICLxoyFWDqRsO/Gxkge5FTxBOljWqlFW0Ha
QT49uP4SEQdRnYxCeaphJxHaaiqvLxa9PeuZIfcgQc9qExFOWNJKXXYDiRSLtidiBitrkNVrQkQs
89pIW7IwyyKWXy0ouwiqgYY8Fs44PJmj4WQbK4rDbsPAawBoC2LsSSeshv1RT6IQy5rq7rqg7+5F
wWAO+lgRknkz+MZ3JxlKsak731hnU9RdubZZbs0U0EsKIeqikGZo7gKbv2ZZoR9bwPmIPzgEJELb
AgT2hJ9YXOM11a4qHKP5wlUkqCwyD+/SrtDy5qkhZo8IiQDaFOzKCsgNzaKPje6hkzRA4qTrduot
1hBZKUKGrQ6pyGH1/Y9+4V/0f3/biP7QLzx+Lf4LAv///T8cnLS7Osq/RSVl2CvIfvf9v1///VcZ
g/sPbz0qWs5qVE/oBqnHXv3yDn+CJnnevkwqYX9W8/6PiAG3vMUMBvcjHnvED/zRLxajpv8zExpn
pREjGpDUqHL/SslwQGj/uyBkSof2BdM8bUYEyhxfT/at1DIGqBrtgiS6JTLZcqfnk4LeZ5kXehrV
N0kAYQWrWowjwU3bYOdmHEvQHoXmZRdqXbrKEjf7AGyrurMDVyKzl+P0Zaw6bSWJeHzC8twYZ8q5
Qx/u6FNbyKAEZjv+k63VPqmcEqsY09r93Nnk1i+CToi7EG5rTAyXiu+liasi9Lr8HoEsNK0MIsot
nLrqJ4hI88ZMTevSVAZIQr2Ob+HHus1SkuNzNSTYi9DPdf3njqDfp3k0aK0zfRrXjR4516y+aDq8
KNW+1YHd/9DJt3rguDVs7NbsXmKri240GbjrLuQ4sgCJG1+PhbFJO/xf2I1qLV+6E6vgwpOT+gl8
mFCaqLCv2T7JMiUspDhTlxyfFTHwM4rluUP7RnFBoX16NKFeSd35d3JBr+noEtoqWiY1IlTDBeEn
RP3r1vxnWfgXfcR3l4UDmvVoHZj/hdd1wPT+QZXkzFNO1gLWA/7kF5NV/MOhhMMPpTDnEtem3fpr
HSC4wmBlMBhX0STFYsAf/VoH/H/mg5PH30PDmMm0a/yNf+HVCf/7+0T3mcw2ULEcRVh2TlcBy6vQ
YDfOMxzl1nkKq459l3figJHzQAe5P6QODyckA25SZf3FanrNGNcyQDh/MZqR0Jf1VEAM0gcff2/1
irFLLT+c/K2y8Mssg/KAuzNf4XcBnZJwEYc2Gn4KDcdQF9CHgGkVDCDxXAaNo+KbtrDQJatgMI19
PEQzE68lAArs3lgAL0821HUi3Eo2ZedFYhwbk433Cu7rARHMGD98ZN2qOvD90gPrj9xNXNr5gQEY
UQvqxZbje9EvdTyC8AJbe0yRLUyvLEFttlYnjkYU67oJRrTvtcSkFa3S+V5ealUJkTA+0AkLmzJ8
Q0TQjC2EgQfD0D3wDAV1t76oDpzDIq8FoeIH/uFk4adduogMm1XJE8Iq5JXNTVVQ9iw8GwgZs2oV
J+VPEzd5sYI5hMZntjG61UsMYrPaO1IWdY5vwM5zhiI1pWlFbjp53zmHJrTvlVdOC9caPG/XIFBI
fo6FlZM7FtE6aa/IDm2TtdajHELVzmhvQRuo+BSIhnoHe3u3CwOsatCc9YEpdJpWd+3sPV4MvtU+
crvs9gPG6sa8ot1HUOQizlvzBi9xG61gznKGMWDmXcWtJJgWgxr0MIQL/RxHnk7w+QrForhNsYB+
txvXT5clJ5R0nfAAI7xpQxySNFWa/DLTlSzWoeAfRJgD2K0KCtNbugRpQvtOTNle0oPXP8EeoNi1
EIiDYbBF2dAUnTKwEyGZ6sjk/CwF80h1hlGy8fgxc845+cKHbobStBr5lm6Ha5ucssxyV3Ax3XLt
JSbtmXQiTmZYgcQkspNI7wrhe5bSG8ATS0obh6fSaD1iV5IIv6bhaWjI6SpE33uiM/ut6+TsJrtO
2IP5VWL2M3ERFpL81K7SSvBn/oRUeJcXajLjbZf0gO/o8QLOayE6FctBQjBYtTIyb3MfAeK6njzw
eSKWfCh0dyX9VMsm5BG3LoS8MfPLEYsN86LFwCHorhW2+m61NV6+KZ5toGzOWDdHs8RP3o8OBlAh
O3nHGzt8VHgbwEPoKmeYO8aw/jSvb25rzq547ELmhRyEsDqSzgRecuO3ZvnZN3u08VT9wbbXcJ6S
vVk3XzD/6I8urqUv5Fa6H8uqJqelG8z8mhiLQlzM5sL+GlBH6y5UaRB7q0Bg9KuwBde3mKyYhy0t
UwvrZ00HhbCTxpxWFaM0YMuUuwSs9U6xw/ZXDBgyh+4Bl079zKiDE0k5hrjIkfvzqfOA/G4MWjB4
K4slBt/SmPYXsCjG4rqetGkDOy31vgwhnoF0oSgdhtuGfiY85lKGeE+NPqtmHKSnCNNzIqfdsFSN
5gq4od08FpRX6U3OiWYk9GIqMn8pyxwQIHTo2MLckBRZDIOWgZU7fSIuVAsftMZvsJhoVU+OHC8g
5iqyPwe0WTfS5DUVC2WgxlkxSWHb7qbSllvDVyFceZfEQ71bWb0u6t3Az5GtCIw1Sa3KROVcaVKz
ml1S2JW6AYPiaVe8t6F72RN27FWr3q8IvtHcQneWGgmlHhBD6iWTr+d0hfxGJynsvkBgrAuMqQHc
L/yfQvuEJCI2RlCSZR11DmSPYQSMHFpuKV5m0eqU7ID6SSMjR9UkUfPC77E3fZh0Zd8SYktOAFB8
60Ov45y8BgxsmVvD6ep6W9IHhMj2bKCxypd+p9ECyPCrTGOoPzqSfcKzrow2gtaQtEnzKVZJol0D
1yvbhzxyRLkLQxWMeHwLI3wk1dUkwngCZLOChjxUC5NUVSq7kGPTJpVoE+EOMP99kJnS3SWJX809
YkI7WtZIntIFCQ7xsPXHMiDTK+6zfdBhr1rRTza+enoa1psMcA5+LID5e2WThzf7F6g6JVIKKr3I
Jioe20dVLVXv5OmNjRlGI+zRmemlYDQw7aKp2ncwRNlMFSLAdkEFZ9w2Kg3GLU6ljJjVMQzumHnj
fobJ0I+7wqr1ApRjU/1QjlM+A1qYxg14TfemgzcAH1dW86Oh65eZzAgrxbXjxxdTEkz1IuzVpO8i
R7F7Fuy7xgqNmiw3rlY4khji1EkZWpbdGILebbqvGq3y79IfvORGq43K2cCGQy8bxD7sN/QSQtAq
7YmDSaVixmcEln7Zj0Vck5jNBgD6GmRHhRVZyxN8zYVPPD39Y/AlvWdHK4+jwlVkViNIZRcgyyzF
A0VU+2G6CUg98QG0ug2rapdKfRl60Haht5KkabnSGrD9TdilbR7Xi6TxVb+RcWl/GcDkaHipgB1A
I3RFUy6HAuDyha7SZnpwKoVXBxWCue3ayCkueaDoUlb+4BAfAZ/z0dOrElfcoIffnSCtvCV47fHS
IM7dW5W14RUbsyy7et/mQX1JZPFDSrQ0f2XWp3vfx+i8oGGUf81aVT6BZHS89YBjgtYNppfcvCF+
lmcskrkgphQDW7gqFXCFi0AZxi2BKQOZ8VUsOJSEyVSAyh1Z+Sk+wntWEvOzWXCOuAD5Ev2wucv8
oFlsGs9dY1jthxkS326ZCNJRqzU/NGB4Wp2+zd2uqi7A1kysQQA9aNRYFfKhxsmqUrsf7NJsvkc5
Qsh+6TQuEp9e96ebYGbRhtUgHyugkdjDQ6F/C6BCZssIqiu7TVFl7XqcybbGAXIb9DXTDmNm3zq9
0L/XVksfvw6ly33VzekbJF2Qufg6SBH0VIptP5ypuskBsEsdh4WGWbIJ89xOuMNqpCuoUcX0HFZ0
Y2dn/BALJ7eiDLy91d2EEtwo963UP9RQ1PuFe4D+yrihTiRYFxhwfwAD57TDWI6blA8fi6l6IcbC
bRbBTBT2RdFcgooLP2kdvGEROqOxdg8Y4rQsuhuOZ65O3HRDmWX5knym6AAwztlhd2qmGne2HV6r
mXSsoOY8twf88Uj69pY8dSx0NRTmCrbOrIRqZm5y33YObsiZpkw4pvoZ2n4RfKoOuOVKn9HL/gHD
PByQzCRRznxmwIvAmo0DuFlLOSuYZ46Kxw1s9HfE43FEmbUSB2k1TYffVUd+V2F45EstwsooMu5E
Ca+xELq6h3YNNVVVXS3+9poIPzh1IAZnnAkgkL7L79dEu293HgbBhSuS7MoyS287Qc9fj2Rzr5O0
U+vfTmR3rwea30l983Tr6JjD9cg4pU8/X5DMzePr2RqgkJRHfVGM8t5hv13yG7drwXRzzQSfhuwg
upXBxI7R2NDdvn/141kXvzAiupkPiBIBDBqNi+Orw2hGtSQQbg2Fo699pwE4b+Tf37/I8Uxpvgjy
JWbPeBA47nPoPL5I3JQ5g4jUgX1tOctydEjUUnSg1jLpijOTz7evRZwHcVB4qNyTLgw8X9j+UeHg
RMz8VSO17FPV+/p1W8etOtPyOZG+vH4x0JOkGNEcs3GAHH8xTVT9lA4l5O2K1ccZ3Zy6ld7MRc0Q
ZZk1ab8uqbpX1RBXl9BCvBeNBto6NCsKzhK7I/uO9WkYquYrDJwRz2VZn8Mn/nmHscsfpBm4MGj5
nkwzOymhugDkB2nuFeu2Iy3E0uJgc7jF/2mx/IuItN+e9j86r1c/8pFH9N+d1sM//9phsaA9IAbg
6ccWhEZhdoa8dlhMkz/hlaOvgaWQKoq3/leHxf6HEBq8REgtUe24+pz/96vDoln/8A458/+vAxRz
WS/+psVyIpWhVT/LaEHssdTNkIhT4wpm2mjMsCTZQx4I43l4DUwxSYcG5Dekpf1AEdpj2e7a+Ic/
jqa7yLEra9fBIYcFKOek+VvdtdtRQosSzfj5t5/yjbXx9GWePyCusnmA6eq8ZycLhyHdogyS9vsQ
OqJYg8SysiV+gxzd99CW7vb9qx2/KYzXmXYbjjmvg/P77J2IDDvyaKgPqJgjKSRk9Sn9CAOmvP/7
q+BD0TmtonYgd+94zQjDMTFDI6cuHyt+NeIcdyn10BlR1vxZ/72rvH6XA8TW4NWH63myc3p64UvX
qOJFKbJ4A6tY3/tD2F7kji2vklDz13jHfxDxOp75ese37NeFMZrRAGRKgCTw+OtVld8pTnQcHXuZ
bkcx9ruaAdxGjHX1Vzv1r0shOWRUQLAdVqXjS035UNrVVMcLCIwws2gWEoxWfe216aduZuLMYv/H
F/MQOKNUAAxL1UqD8/hqfhZBstSpB5NRfmqsSoe3r36MjpjOfK35Yx/dOqYeXAL3L11y6v6TTSXW
CYexqhBNjgACYcRRtgaGRZyJQyS5rff5lV8H41/VAfyWnpjxuuzNNiUID+bxtwsYE8RDCkwjoWLO
1tAN258QnAjT+cunf74O1hrgHXhs8MQeX4fhI8rYmOtABSie7QD3gIzK+OX9q5xszK9fRxy8uvhx
+Z8nl7HjeDQayn7abg0MhxLoRex31jaSyVNZWzfMd8mesLYKSUBV1Rc8LqQfdrtJL25GYpPAfxV7
uBp373+uP1YYvr2glkWXq6PPdU+eoS6y8yKky0I2hZ3vhB3Tl+noH7x/lTeeVMpXG+wr3xz+z8m9
1KcYcKLFb5z1dc+oWkCQWNhKlQXQ+JFchPcvd1ykv/7WTOnATbvzdjIPKn8vmC0SozQSkWANkEC1
6S3vi+i8K+XZl9Iuznkt374YuCUqSjgDp7YUu8B8bVVcrLey/CKb9OZeRDPtPdFwOdOTqs49Sn++
jkwzaICZbJRQIk6l5wHcu7oXvI6d31f7OPSelfAu6X30S2JumKBtEdREYAgHWLFTUE4rspOX8wEX
STPkLosZwALV7cdQK87mTv6xVHBMQeWNNYAzBLTl458eRzZybI8WWSvJdOAj6aS4ZOPu/Rv85/PE
VeaZDpNZGp36yQ3GPBkimJuZJ0p3xqu5oTGsujgN+q0MIhBl71/uRNk5P1BcD18ct5fVgB/++FuZ
AAXJuwAqW+q1yi67znE42qN++2kxJaTrakr5HNsyjpcYs6S3rkwPHVIYE6VZB31xxmzz50vLTBXx
GAWXPgvJTk4U6EgxNNR8/SzxW3XRd1M7oDpC+XPmi5+70Ml+Bm0mtPuQC+XgGS8KyoQ1w9Bzq8Mf
lcHsJfMcyPcIxpixnTwzRtMblgMacJGjxRarOjeRhTeB6Xzsh7iNLhojoq0HzbYeFkFVhOeWi7ee
JuaKGHiY9rA4ndzdgmjRMYL/Qv9Cm1Yj6+GGWR6BPmWnXbz/JHFkPH1BgKnN94wRItfkfxw/Svrc
6YvJfl3k5AxVF6kgHXZhzZl0LI4AamYVrv9kEMDjLALyWdCqDZir2J0wBZGlIbwPURbkmgfiMO8a
tFtlMUHHBAPoFS/U91X+jW5S6+79umwhadlhiFaWekuWJGRMVfC5KcdWXGopZj8eaGYotF+NIbnX
euY5S4Yfo/4QDhEbD+owVWcL2UxBvkU6aFvGQnp9oq3EaE+Qzgp92oclEWLLNuYzLbWpq5sNUOqq
WXeD0xAUVg/mNiM8DTZpG0ffpSb9ZpUrTTpX9JsJb/MgZ4V8hCZJtsqnz0bDjunTwjBHkwFUVAT1
iplFM2MUvbqCwJraXyiIzOw6IebI2GaOS2PYhLjk4vYwu/loCQkMIk/4i88TSkC8wU2tShd4D3qM
GeWDEnsG+8Rgrzj39jQTgf50YdaBABp9gfQPh1XtgQfyNFm3O7cImq9WZTZ3+H+je9crUUQolRUd
WHBoEEAgrXJcJamYHhM/qSCbxSV98xZf35euybLvda0R6AbXXZQrkoDibNn1gX9H3mDwOcpiwe7f
FuQ2trxt0aWBKsvbQU3zkrWHWNxZRYMZRkwzfOibTmBGnzvN0euricEqAo6xGennd9SB9bOOqgm8
nky1z8pMvcldMZNInYwtg3AiCNlWdRn0MteshRto1p2EIepeVnT8GoIhKbNWbTnEzipm+rWdxrTA
5pw3I9FP6Au/VjStxwVRRcwJi0QT4dqXaVRehV05frRs+tqboLLAgLZDYF1IYm8DJh0F3tCFIBWF
VzzJhL4ozVIMdEWcomDG3Q4PYZ1jeNFIfbwl8sy/R+A52Jsp0acEeCk+HbUCUlWmTKhIfBpuYhdT
kT9jx2rGDLHvScWF0zzliXP7+pNs0WIv86Yp77Ui7TTmeE59rZTlRyvqIeE+5dCB9Ic+ixm6ZGYb
ki1niSklYriRXf5xGBTCNyEb/THxBqdeewaA3y0nUceVl5aFyMy7yjtHadEuZquKdpxoiB3PCFVM
lz3jgmw7xJ5+52p6/AI1tAlviiHy61XepQg04al5+1ColK4shwQSO4t87g4LoKgILSdEutDzCLGJ
RhX+YOQeZAs8gINPQBlnrMUA1UtfxUYsUqbb1uQv6O2awYL1wQlWCUQ3e+kbjd5uwmpCsejk+UCU
l/TmvxKbDuAuvEc5D5yYQ3NAzg4rRJVDckGokWGtDOVN17E2KKKzMKEDcIVrUK/KyVe3nOUKfz37
ZRiIEPcJO84VPBDoYtNrJ0N2vGhyCRoiACmVrFSOipPDZQSoNQjz0Vg6Q+RpIPea6avwJ/tTOgqr
Xw+MMnaRpDe5ItY9JlpP18rPYd/3/udkqib1yQriFIkFU45vVQpE7HM31Y6xdcAz+1ck19rmJdDf
0l0DxcnqTQ0wPmYqn5lfkDSnYlMBoo4WJuNhbRVgFfsWgtTtthlDtAuDU0e+LmMCnPk6pI8v+JWw
kipSjqoNVYDrLEMaK3CweaHHJYeSEQ1ATKrEHMyE90MU1nPqt/HP2XPiLcG9TS0akco1gdCI7Dnx
9SmjJQfObpmZOasEIkcVrtu+6+IFcL4hWWpNkTUkaiX2g2zz1FmiyUiIs5vKmKFOj9t02Y0yTK9w
nFfjY+OIxBCEBTSVtTVAdZclf0VYi41K8OHTYSNQCPHkEN1qEwjDpeQ9m5KPveNLL7mg6KeIXVdR
W5fcxRrjZNP8cOPArj9nYWkzXhI0tcORZxHLw4agoq69Gzpp7DQ1FV96GQu1HAI7j1euXSXJZVjY
Vs6KQ9zmOicUNyqXNQgjoOi1mfWOveIg0ktr6xujnvziePyn7/evA3n0f4fD3rbya/796++dv8O/
8UtbRRcPjSTgNfrCc4uNHuIvbZX/D/wHuktUYAiv5gPMr8afRdo1tji6grTkfWRy1Nn/0/gTaKuM
WX4JYYlKn2f+bxp/9LNO6iKG77g80ODR5aK2PWU69OkYK9qSD7wpU76ro4a1QWco3xMeN2g3o6wf
KwfXwpKVPKgXJDobN3Zh+tqC3QkmQe9SHZKyofOuCxic28ZoU3sZjsKVzPB9pAngv3sYzZmc6Pvb
hSpWYTz1z9Cs7XGHo3okqk/Oqo3Gj4Knrmm6YW1UZO8tBBPsr6OTASfEgDBV1yAxqjDg1dUbErET
MXXBvT9N2LDSJQhSJTZMz+f3MEFYbW3DoAR4siwOr2t/eHWlrcxlhYCcNxoREx+VLS1zli5F0mON
oKum4DJG4ggOC0OvkE1jR5kGuZVRAzBW7zI9WyBkyJ77VmN5YcMi7FoagjoshNHxU28N67maV6UE
fzIUeyNgseoYrI7LRrUGJdaE4HOpF0VdbRhesNCNNVArgsbAOTK3RwGyzlSpX/h0ZSGBO3HyLXaH
WlvVh0W0PyyoeDTML2ZsVB9ADRCa7KG2IlA2qNx1ITHBsHWX8TbVLX6PCvatfwUNyzW29WH1RgqT
fLMPa3p6WN+jw1pvzMs+DSACD+LDbjDOG0P2ukc0mf0pnzcO97CHaIf9JD3sLbrVD8NSO+w5PTHd
QU+ayorcSfajJCO0rz7sUnNA9bxjzbuXd9jJqnlT6w/7W33Y6xixse9l1jhdu4fdsDrsjOZhl+wO
O2YeCnZPB+QEG/hhV3Vckx3WFzlRFDxdglDeDIHJEnQlO3J52J1pHrJTM9TXwXQedvDssJsnQ9H7
JNKY7PLxvOHPQRcg0w51AJMyaoIeywFj4UOt4Es7AbDZ996+NuCvLHpfo7KgZ06VkZtx8iIobe+o
SKhC0kGLvnuKoxYlYB7CvldO9xRlrvHQEzTXm/QIshryePIaie69BqQjv+DAMCbST3/KrEqJUTd6
Z2p3MkLqOOuH55z1qbUdb1nwhqOCmKPYpdf27qLVB0ttw0Nauye68ZZMZjLcJQo8+wZVD75D0iy7
5xrcyY1fZKLc6pi65CYXeWSv3UzrmmXuIufY9BGx8UbmDd/hmsLOqA658tKdM+Z9twzTi5xeqb2b
mIdvzTmQPmhC9ymcIpjGkyKwnsEciT6akzbosTxNJVeNq7XRemy14cIoDakvatwC8f9j70yS60bS
LruVspwjDX0zBfAa9qRISqImMFEMoQfc4eh39K+jNlYHZEaGSMUvmqymMclBKkjw4aFxv9+95wKJ
nC/9zUW5r0tRHG1CpBMbmHS9myZle+EizOC7LtLyMkjkulzQTyFZl6If3G4b1Qd9zDoeXTIYll1H
0cHHSS+9JM5Mr7YjlKLdoCTtxEZWkO0QaN7nbcPi4kM7WfgLLbdwnV3hN+LBoZ+dBhw5Wg9Z4xaf
ZI1NParxB2BOLl2PAEyiu9eTa7Kac2TnxQz+nDRWgVPek9+wk8tCFLgju6CrTrs29wVLeS7ffeV7
nR1VWo4sZIisLg9G3y/faTNvZnXuDB6j971nlS2YVxJ99Qc6VXIZDqKcvmL8aa+8ynGbOPWy1Yuo
J1kwqvRDfVEMNt6DOVM88ljaLFdpv83Ek0Gf5N4JGoven6SjAYBKbppA6aHrBLUKWaFuANO58IRy
ewHW6UPQpi0Ur1GsTaoujoZu83vqvuzwW9FNAfZ/9Gce9XaST48BoZh+7/bZ/E3ynP/MaNl7hL5t
fHCbzN9bqtKrXUDCTF23jrCbLlJWlx5bjSY8eg3y4NumYTtxi+t8OvX7qd3KZGgFCbOqaCbqv0YB
gVg669EIaL/YObRaSxbfLBND/iTX3dFFvn7pvZpbwsNUAus/rdompqdJUdtIWdWwQ5/R0r2pKHuI
k2qQkAWcAKW1MbT+bB1KIj2q1aePdL/MSKSO8k+t7RSwsKdgBN+TQb7sWY34Z6n0r2cX+P++VDrP
H5c/flwoPf/3Lwsl0/k31NhNpUaQYlDtMuJ7WSgF/+b/ZDlECsXln8wfTOhMTwl++0iRaFgYC5CQ
/rNQMjChP8dQcBe//OvvrJNer5JYgJGdQDzCA8uMiWnCG6lMLRYApm4tQ/jdkk2qmocdCOv8mmV9
d+t17vzOfOC1NrbhQw1zG/0SwcEKztLxtVzlqMZhCpHZYTpXRdwZtkZRqvY4Nt1/5vX/K9/KfI6j
/DVmwo9Bvpe5s47DZsP2vmUIYWqoCr/fmoDEYqbGrgKqlem3IrC0zedoPbseM2+L1ZJP4/Zfs9iv
dUQgY1937sqWmpgXxDuDwuAiBendb+5nY1JPlrLnqK3ZYh9pB9G9c3ZU4tLTEpMa2SnNY5ga5e3Q
+47G03G2+lgb3Mo6J6FYyZOsCiZwO4YYeHdotdF+mw0IQ3unnbz04HorrkZWSzOV2ZR7UU/TsCPa
Ij9l0kNG9JcB2jldbpeJN9Q8hFw3N3e9JpbyohDp/I0iXnWGAUp4X+tibm0Qoal3jQkuuRCLl2MJ
q+jEhmZFnYpjKrHMcULpD86Vkobf3gnXgJzjVVXoyUVLm5wVhLiRlB9mFHggSblJ58DdJtjX+uek
WeHwa8hCU2zQccwKe51dyYnh8v6WpqNRPTRa1ltRN2l1Ic/mZSBcivHUMltyhEttnMEKmQX7wbn1
lR7arH9pV05NV9HUpBeJvVq71fAbez5UbV0WIuxzv8yLmIrjdvoss2KSF06qNc0decRlcnGbOw7q
WyFxpn/0prlUC1VG1qxYTucJCJSdPznTirSoO1gVQ7rpm64PqWdh97xXdJMF1q7UCWbYp0WtZcK7
wn/m1tiytFp6VAs5jk4yXZ+S2tdZ1NmL6CMMnt56jX/SoGg97wvLq69W3n76BxKDsv4ERr5Y1W4R
mUk6cOVd9LVqtFZu8pC/LDd8AHwMsSgo0KZ+uLYVE2U81TTYR1LHsIbP3KD25wNbalVf17lmXyW9
o6m9gn2O69Zeu09477iI5KiWeo95stUYA+q8XWHVB1TGU7Q3xm5eWSBZereoj2PZLX40G/Q57+kr
676thVDrrkddHQ+rLqz0I/yTlsoXfps+jlSK9UN6pdEWnhIiTmqSqJzrNmbi3zBB8fyhjIc28CTy
0ERJuq2lfnCg5Ck/WrhhafmWWN5DmimsK68cFd8mbIkybtx8sJ4mw5nEKW/p58o5CALnFT2H1Vm+
jJlFZZ2+aF6kk/aebwurV+qYSLn9pyxj2GFwV4Dx00q9oHEnQxrY2YDdzZgO6VI/FougnDFPPVf8
obeVXR6dFmPHmWJ7MkXKNLpHYrc4eOkCm0/yXmCuFVo+JiKsmM6n62mHC6ofdqorFTFnPwnWYdwn
M/VE9b51ZsclCzfW4wHzgJfGfZIJ46CUTtihR7adQytbxNFclGsD1Bclhc05Re/Ui2UOzEehQUnQ
cY+zVhwHquq6wmmO2zCdjGxPL1soIM7o2ERwsl+XxGjUUQz1dFcaqZleJNzI/sGR5mDcprPN5bvT
qsouPrZtMrtHq5/FnEVY3B1ZPMxsBYiPk8oe+wt4e3Ra6PTw5MdFFY4WD7aJiqq7OV51mtU1cd4Q
S8pONNOvJKCbJHti+YWBNyMes3WjlHjlzSBLL9lZUzQwo+Tf5kY1ZnvHFRpJWb+RZ2w3fQSndXLG
3VgPDq4/Xgh1XBr5MN9yVU5evGROZt8TdJqnOTTIKedUDs0BD+sHE42cxWUnArtYH5aAnOKHBLs6
HnHNn5f2S9aMi2k+GICuAq7LicGIRRC3FnlD5M42dLN1d22/sp14SmXTKLzGo50wF3nEiJnkVhpZ
y6jZ0xOALFXL+3/WR/2yhW9Bl/4wuPrJQnb+9f98+L//A4inbV6tkrafelklOc6/faIKYGUZYhGI
24xQL6sk/oUsL6sh3BtEc595Hf/RkwhJ/Bs/Oew4UFomg9vtFf+noGRSmk1Uj4gf6y78i0ztf6Pj
+tlE+NdigpAuizjwrwbuGFQvpsWvFy6mvz0tFaOjxsNcdOlNJSZxf2bwFI+8y7y9tWiM1aB8UANh
j8GI09lctOnM6Gybh1HjrpAAEl4AB22k9CtM1iZQJ8Zs0pg4AjqtTj1DgzknHLo5Q19OGKlZRFVe
jJHURbjvMvO66TytiZkrNBWX84Kt3OD1+5TaRcBWTg7Wh57XI/RrZmso/lWgmPJMzHTtdLKGCMf4
ZzW47bdUy71Hdi7t0z9X+MsVjnL5qyv8jotbvWnS2n7i5eqmwH0LjzOg3WiWXMRcpy9X91bfjgMA
SppPbhj/wX/FUot/YqoLbx7vNH4i+69r29KJqLIy2axEuH+wR/zOpY1Q+4Mbi1o1huX4HnScmJD6
2Y28vrILVg2zjh6HyUyvv1TFlJ2udh7EWTKMtxNvEJow1/naa3QuZuwIhx/O0/XLLfSjO/ztjoD9
B9sc0Eib73xTkl8f3l4sqlIrlIFBusZl26zDI6V+823vEfj5zUMR0tiCwM7GcWbPwzPmRx9Pjbty
VlvJLFii6m7uCxcJdSBsZFTBO5/qp5O6eeiwCmH1wAeFG+z1oSyW8103B9W28c7D3tByjRwIGFkM
fA64fg5559ICZOxRb4M/1MRW7B1TyxvALV8sn3ILOBvYsLjwnDcfV+VDOumMRkHajEV7nIIpIwnX
VAMDkzWHbWxIwTxrEeupIq334KS2qYejVYqPFvyaYq+hnT+5zOzNXTN14j2u4vbI/OuRuv19ILHw
cWEfdsjtvuX35YvPaJtVUNh4q7oQWjGesriu3+Fdb3vlt4chLMLFy4MbH/LbC0wOG+YXdCvT0SZP
QpeVAoS0cW05GaxoH7w5za/qAQkvoi5tWg80VwWgctDXnqY66bKbHN3tRsqGqnEpx1bb+WneVfFQ
F/ptoVpvigZ+NbyGtvL265oCVQ283mIG22vdoSsX09ovrF6ZARbC/vbri/rtFh6PCztpBxwDnkbq
hd54l3hz1Qv3eB2aQ1nu3VL395LbLZyWetqpPpve2cG/maywHdY3N/fmhOOAmFzeHDANimHyW4aO
RqYfiICyVbXcGNtJjPL+xU+629Z3DgV+gaC1HybdPdUpWGp8KpndhoojTqIi4/zrs8DD8NWX/PxH
wZLDxMUTE6TZ6/vNczSd1OdSh1nn5LeCJ9muTpY/VlX6ZzMR3wiYze9BLjkRkANwpnFTcIdzt7+5
v9Yxa3CqUDYVlH57Qj633DeVGn/LnPVyFKZsHIh1kQmh5PUng2zoq4LxSygrQWnyxEY6AQf+zvl7
ey9un4W3ALRW1BKYem9eAstsu8m4bQIkyT98mz09tIFXvePZ/puj8I6DVILzjVni9rb78QEsA3DU
c9dyK+bya21b0xdDdvbTry8FvvK3FwNWeg5juKhrDkGC7c/4AeU8Gy5WpNH51gUDD3s9mxwMCPka
iD+g3NEHJ/T0k0KA0o+pbWvUEuKYcXapMaYEWSZRTZdDT5vwpZPnwIEH9HassrXTq6NyC4IA89q3
8qSnYdmPwC7CNTNnRYga/GDl3NTP+1XoTuxd2Zbxs/ZATvQ0SxzBq2fR8VOPKik2JtXzvrfLegLw
WWNfrc8747USOjvDISuOacns6CCbnGTn+LynXmoHIDZ+gvkRHGOJhtZPlDCsdUe/iAQqm16JMbWw
73VzBbjYWpDUW09T51VGU/SHwZKrfp+0WWoSx+x6+LWB0X0LZg01uevq1Y/0Z13Ae9YIyme9AH7h
ZLO1N2sZ960pmNc96wtwGPz0sGyygy6In8cDpeQ9MV3hXDWyK/UdnW/+cJqsYlxpandaI+4rIsMX
tlAyi7GJtUvs5LanYhtozJ3PLEin5yoLjL22kJoLDXtJpkgWpi8PJk5FD5MYGYZQt6TG65v4sLHD
Z4YWo0YDeo6h9G6frlVrnWB35/yUir45HyseP0PX4pd2qdtyJ3KbsklROprcG3NPS3YqtjPoVHXV
7xYyBDf9PPPKQ1dxLhcSgIxqOaVpWIjeV3wZC0T6tVjHh3kR5R/dZJGbY8pZIunx1993Y1edmfTB
fSA0YmhX/LIOQl1iuPWuQyOYD6ZA89rlxIQ/lWa+6BdzW2T9jgmgTrh/mZv9ggOYKgTFQ/jUhB4w
QYewyupaG5Xs9pg0yjx2cLBLFhiD9tmAz7XsNCGRckXV1Q++NdaPeFtHGHy2l+cXC8lSzE6FOxeX
oO3kA9H9yo9rOrPzI3Q14slKr+XTaMmhDAMzH4+5UVZLnFLF12I+qdQJNtWm4MQ7sNu4lhZjl9hY
tqLR92qPnQy4CtYQddezbMRKHTW4zB4pSvO1HfIhze0zehoGIm82qjNhlEzRvGIqTidtKB/lwlsL
J2xqUG3u2nC2Zk/2ZUQrMSaVpFG8pHOq2L4uHjyRoysrmyq7RTMfGRzOFP4xe57Drp41SAh63V/W
cm68E0SspjstErmM104VONwpTGjMyCxNFNtUdhCc9aIyLJh3gZfsiWO7+S5tBOlchx4XMuer0PpL
ZB00yGYZVu96GJX54IIiEdeMl9Lk3uiJsp9qxNdh9ZlGiVFvzAGoq7HBjljOpkvNQ8ZOLlXa/ACV
QNs6teexjZPZM8a9ClTzZQny6cbKKhRCwt3MiREqpdOHqkycYm+rnuGQGIUB2KNdyvUAMd3uorxc
++pgYvBpY6I9ikZqwv7W0W8GIiPB4gssUKpszumZn1kC8cwMIt/PlE2Pc4rHe14DRkpW0/kUNSoI
bmZVB7BNhrGh7bzK2riz26wCQlvb67XpD34ZMua2n/QC2NPBnpc827vFnIHwaFt61pNSPOVW712Y
4BEINgmd9/AwBwXz6EBpUVP44swFmnDHn5RcJIXywYK0jZlQwFkpBKSK/HRedSO3bdGx3R2dxr3N
rc4+0fwOVoWrV/ZFKTwGajJhUobaKMo0zqtiBDmdiwDDY9V2FwgLrIaKzOqsE1MXya3tMTWm0cFK
nwIcfZeavXryBJrsMkWMDDDAkfYc1kNZBauILUdMEt4czdUnKFl2im4+BfSXu7jnMIgo+bVz/OVM
xziRR3ZbekYErbD6aMx10O4ET6sDbYGGjQ8ys+Q+D3w1RLRt1rRiwaAjIW5crXOepzuhOWpCUOO9
hviNLJYNtnHKvVlb5y6G17NGwgPkRATiBsT61s7adK4M03pinLB6JrY/rHtMHwq/6CFhoS18515Q
nxccZl9bsSnd0yotJ/RqCjSjce57nWUcRJTQ8xM5hoARsYhkpcZ2ULhwFWi2J1YfzsJzvgQI82aU
ZYSH96039sSSVEZhn5bW2jWyWVuih2uaHlHGqL7ZzaSSPX3juRFqa+Yzs8jrTt9NhZiYVlgWDnde
Ts2pnVIIEjno4BAeW1e7ShMaauJ6WNrbhMkGWRIjz7hwqiG/Kxlm3gezSL7XQ1CojeVp6ufspphx
kkrIm8OaifS78pkxnTilVX+EKMhWx0yVM8TZTK9g6DIB8EKJLO2HSdJ1F8OQqHONm1qGORCDa1e4
EyvGZDTvKwg2MJn02n+gulTcOFrV3Lelso2oBMniRHCkBCJ928AFcRJ3WXZMpSz/xhNFNR+NAR32
sExLpx22E3JpNV47nVKsEIxx5ncE1R0oFd/q0W74JlxdIv0mmoDCUcohCEXhrHTeEslP3H4r0UFc
9jlmwGPENKh8O1qs+nlNDVy+VphoHh2tPdyIuzXIt291ZO5waa8YIGI3KOcGsE3eYRGqOuSqPcWL
Xnpt4XScbzXDLiC2GHDZvNOW/w90B0bxBehM4y3cZWblpktFLfQ8+CeSARfKQEuJBE/ZRVnfh8yG
3TvLFHLVTpW5CwH6eWH3z3j5X8S4f1jj/iSf3n1t1q/NW3WJH3lRl2hjR9jAhUdygyCuuw1C/2vF
Y8LroM6yLeJBt6HR/9ROKWb02TBtshSyK9r3RrX/UzxFsPJcIgUUnpvs3vglv6MwvV72E3fZYqce
2EUDpSegFuX1enzMSzPttYqldJoU865Iav0IaxPr2Q9n5V0paTuO9xw1Jj0MZ4Dw3evjsF5cJIgY
4q0YVcqwsKbhm72u7ScYRu+VLfz8mTYE+rZt4vmxqdavj1WaLLZkiz9Dn+ldHurBJxo1VL8Fd375
RMhybO29rRvlGbD9w04mU1ZQ6wHF4DlrnBtHSeL3LMuyq9LnOUfpIhuF3zyHm6jIBbNdLDicnvMm
PxyxNG3lS4y7YHN4uIcEJuc4swqbUXiRzsf/v4O9OYlSX9ZpsRSkGsNfGO6yWLgvU0uHYzan8h31
76dvjHoAVFMUIHLp23b69TeW9RusmM1TaAmp3RSsHOJ0cn5PY+Qb4yj4TVEgGDmgZr4R/owal4CZ
sXr2xVKclayBEIAowVAwRaNfn72/+0AIMIz/PHpJkDVffyCDDdqwzICF2D8aJw4fJuKGnt65qf7u
KOzXaUAFmbolxF4fpWJMV4HXK8OOKMOhHPwqMliLvqPSPWco/xIDX84buExmQKjhG6zx9WFMjd2D
rpfMXlOwQzFd2WygOYki6w9seYcehHY/IhOOjvyadlqxnJcUyRuHWW5F7jUb4O7OnLnbo0YRWmIq
OyRsyQGgX0AmplWMSMIAPQkkTBr1c+9CigFJN0S0c3YQljy9xRs5Gen3SeVWEkM8a6vIGYvgq1t5
cgnXxsqxVzm1+hAUupQneQ4PO26G1ntISVO9FyPbPvHbM8KFqvMFo5FjkX19Rnga0AcA4I/1e8lK
xaGGBmhTW920XV9+cEdPC5lFY8qfdYbHjpYHv5uY3rRZ3Ec2I7SNZfrmD+jV6PoG2gkcIeJhJskr
dt2T9s5V/Fqeff7iaU5lx8HNidPp7SMOprg2erpXov/DKjfp5jyzehZTLIXcb7++YV5Lpc+HgmDC
QIWPZf4MosEJ2edggxidlV3z5M0jMaDGsWDsgiLKbxucAs5vKV7/OeRWgoQ0y6DlLQtBE3OOUZJD
Un3AR7TncZ/n/vLOa+LtPQoZAK89+BlIF5vt/c03lbNxyy0j2e5RzcB94eSKXbA3jX786zP484FA
rPBW2F5IyJ72m0dOV6KsZVqBn9hws1NjdYzQA15++/tHeVkwYN3n0tu+xx/eQe3cyCzTII35QOVD
+P5FbPk4ln77KCYWpG08TMSYK/D1UWrq3ihBIwmPYag+a+GxhVi+tOtfH2U79T/exQzwrO114xgO
dRt0zr4+ShHkg0xzZMhAreImN+oaK5i5PBn1k7ltrJrM3P36iOAM3h6TV5Cvs9h6PixdX6+P2czU
V07sTIkFdYhkSm8aSHSYvzH3wedqTvwhcD/Z4whoz0xkjQTyvJFD7ZaHtRaDTUKhMqtjxutr2I2I
an4MEp0IRYEDBto60q2/U1PRj7D76uVRBcbkRUZtdjD2sMJ/X+VU2fHo9p0Z+xD0ir1rrcUcBnh2
OvbuTVqdOnTas8EWBRKQYdGGAuzd1K6AlBLLaFaPCgXsxdOtE8z2F1qqAOaRjjIl7LuEFOkM+/JI
/7drhW3fIRs1Gh1EO/qygVYYYlojbTIpCk+miVj6IjyrinC7TDlO26mkoyYBbhSKpMo+Vz761s4I
BIFr25cCdII0Onw+flbPaAcGeMnFnDAjB51lUGjGZC2IyMy53pcKuZkmhNGnxB7p15HkqrJsD+Su
0zHe2czZxaLJ+0AffHSIntwhGzVyeW0bdUYDiTdOG9pPTvVgwXIjHRC7n/B5sz+fk5lnLvkVAk/5
YjjikCEBwJOo5gndpFZ1ZBNRySN3JNVHVG5qfBWbgw+QKRGQINHwx9mj4cvK4DvS8PDN4iKoYs0f
3UdEz2z6CHAw+eq1IzoRkWUwflAClg8BrZtPc2kAkRvqWt6Bx7G1R+Hq6x1mUjMn7yH9+ti6xnSb
+s6YnohiamtgFFm97gDhSe0ex8/sQObLjc9ghbMvKGNwFEVgigeZMokbQ9V7uHOKaYIpbJslCTbZ
ePjBNLOe7EgCSvQRlRDDssiUg7ROy3EZUcEGbfzSN6Muvnhl3ds7oFtJtiePGjiHYRXWsseXb29p
/tHS9ppKEfBqtUKq1FAazYOdSSSuQNe8LxoK8hBih19HDGMp13lQWtaHSs9yF5HKlf2TnQNdPlN1
YmknviPzMZR6lfaRFuh9tS8h7l5z3o3iE7QYaH1dlVT9/dK1eNPIQVbEL/F1GfGSLN7nFA6RG6ej
KG5rbcmtk2YRnNgmqORIGCUpbXrTx1Tf4yAvyfMsZY38oXLhfXeJ54AKVpZdfGPOMGuXY6sXHuRZ
FLZTP8BCci6HARS8nblU2CIv1rjgmo5iHXLIbrYeHe548QTsLmfYn06dG6NkzsREXSMXNwvz4WYH
W1qD4AePz0FpwpaGOWsL+ja0+REOl4OtYrlgjTLM1JYx3vkaXMs8+qjpweqlO8fKbT/sxpQ1MIb/
vL5gVmOqiyzPy7rZQYXZonrqJbinXmJ87UuoL3hO+MH+29J+z8k/+FB1Eads9RQkQcKByxYTrMkM
Ddc8cjK1N8fnKGHzEiyE0kHKUL1EDrv/JBDNl0Di/BJP3ELBhBWhMpNcxGOWX43PeUaDMOTa6kDx
ijQNdivgOKJYo9llBn7656wWVZDV14TT6oee6IZ5RworuAvSLeOV4mDbhq69/Dj71NDw7J1TnLSt
VTX7dqrGLbbkbkV1ta11kc02IcAaaRkADp2OlWqQdSRqlaHplJgxtDCPRFoIxw5V5Q5P09otVWSN
clBnOJIRxRpWqfphITeZXNgp69QdDOTFiQRO0TqGvww2l5C2bh9nV9PznT6q4lKbW17ZjoX5dVf0
qYMu7Cs4h7LFWReZkxVc07yO7Cl7g7+eXhCe2UIV9W0/O/70QXdTtjGyTeR8cJ2EGS+ZMIh6jEDk
HLlC6De0aK3JqWgmXJNcaul14Vb1FTtyMPzOmOS3/A6YoxPoWUZCXU5ypmVUxq5iUW0CCtudiLkW
fmacrEpnCkLZin/LmTLr0NKm+jMUQS+JjNat/uhJ94F5mEwU8mpNAno9/KbJT63WTzYQ3ULamp2E
FVqFR2UM/AXxqJmDRyEdY5M7i2jTsJ/zUeonPXmoNkwYIl9oU9KYh17l6chuxE+2m6UOqr3HU+Vj
7/W6iJGkzbuZ0UJDnJvegbCTKVsJVQNq2K3L6n4VvDpFWOtmTipJM9svdUtzaEhbrDwJZN4C6Vbs
hELmUjytPcNYP2ogwqy92WfZFOVuP51xczgyLPRGXNgF8xsSRfqg71YzUSQRsdGCVBS+VUZzVys+
ZO+k90OhAEfX+DVkhIPczv7IW+6Re/5Mpz3pahjAXEAajdvkbFxx1te6N5zlqqfUpTY8SYVJN0AD
HhozS77Y/NgQM1DwxAl5kSkF/OmvUxy4A2WpY9ZnToTJ2kxvETqdbGfVyH+R15mY45ykKvULVWoM
9+AWY51nBjQqLtDSbE/9qmkx8goGTbvWlNpwCFBU9P2agRs+WQq4rudN2VrFmc+DJ9/Npr0Uuzah
FfWLY+alDR50JLB2UhNHsvZeANP246BDztnRAMj/TvAbkku4nn1TRlbZdPp5oDwJcRzAm/JvnBT3
y2OStW73fSqSAXsCoeiakTBm9LDlwZwfVwU7IJxKYZrhRgAyjkEgs/uuTBPJt+pOlCspP2l3VV6A
PnCSQKsAzS45j9QpA/cN03cgXWa7BNm1vHPUaVEJ3kZebwZI/UOeJiFzjYYXKmsn6y7XrWGrkml0
bvCKvf+xAaKHgUgbVwx+pjOYJ8WkU6LuaLRdxZIgOyB9iyh0LjdnckPdD9BcvmvWMCjA4ymYUx73
+cyibMk0B8cuzXgA69H/LrucoCRO3HHuGAHx3joMlA/nDLW99vvCY9aP/DxL73EmdlyTPCmSM8K9
nbvn3icFr+miDWLedAG+DtdkrIZQJKPJqBMbpIdb3Ge6QRZwtZQDhboirr8DFrKd30pqH+t65R7x
qwrmWOFUzzTwdO2iKtecg9318txKtaTeBRlg1x3lWJuFkYn2x0GN2pWS0ndjM+jc7z5fmk5mjbHv
jglZou/GxEww+ySIBvN3KLvOQ6Lp7ng3U7KuHfSE9WekZZjuwzF1um5HE1DxyWLI9i13dNGcl9jf
/XDVGyaDWEvn5RQ8ymDiENLKQ+tuka7ayRsVkWf2EfErwDYM/FRwX3RV1oRVkOH4UlBPPheDpwWR
x6uU9efcmfVeawZGDdiOrVv8olZ3ktITMQAFwMwZ07DCpt6rK4tsMV3gTtgr/IMAWQbudIeMwV0F
bvjRJmVZHGSarChMPFF1WrvWHueoo7nezgz8mSEEVVksodJReZfE6b3dbJRztbOGvMyipjLl6ZqT
5wxbqzXu3L4VWNGpxfo69l7D+enn4PlF3GkMOyQOakUAk01m15VYs5XfgIxypPU0EBY0wwYXX8M0
qTasEO6I+NxN5UzQjIY0xMOmDJYo9zuw1Ia70sdIBppXEdv/0ts1nq9uBouLPDbHYdEjnyRsEdOA
FjBM5po0Q8dV9kcx6GkQsVqrzkb2Nv7eUYLQa2+PM8m7Nn8P9We9VQzYSBnAhGi72bqEnLcVnLrD
4tRYyQpqgBHqU6h/WwNVnyTLeZt2ibsnHwQgkpmvvcZePkn6rsp1uV6NfmYtT+dLuV9wRS9x1lSr
c/DnGjOw7Yq+va7wrDUf7FEx0cnYsa17+mwL8ySF9v7QgwIZd/Qj5MkNW+00j+qFhHJoEfZ5AAhH
GNVYPevE6RsXGMsg0o+2WcwfixWP8RW9W4Z+KEqui4OWJBp4Yc12KabopmF8+PV28+dT5FA3jL3V
I2KFumK93mxmMhNJ2jhN6DeGca+5a3LE5WyWoYM97r4igHn36wO+FYxweptbMarn0fMGG+yNOjAu
haeXC8MwDDzVN1gtDEqR/7KwXfv3UMl/cyw8V/i7AMxyQHujL/2gRJSuNfaVTYWB09FJhAXQ31cY
/E5Wt2ze2bb/vGknFkcVEmjmzTRqvtFwgibZWmtTjOG++BwQpb1Y/Lx759z9fBCX2qvnOdE29fG2
f//h8xQyqKU74j6vM5AidWFm110tppNff0N/dxTPxHq13TPQYd98Q7XfsbVhkxPSiDYejZy+NYP8
7OHXRzF+/nK234+kQgAA97/35jCYpsvAUUR+ty+p3SkEZBI2muFCb1edo0X+oCt5neTGat6XGJzG
24Kt3Lpjy04uyVwW2zznzSTdEwBWi3eSGWnpRZgJ5iD+9d/6d2cEP5qPBshIDQf46/NuBUKDnrud
d6//YAlDO6F1yntnmvK3BzHBTqKjoqS/VQENQgcmLC7UTMU2hHWt6Px4EcJ/D7j804kHOMZ7jQO5
DNxoRH79acoNbt/1qST+3vd7imz6Msylr1GpO8n3yrR+PhjDzW3Uto0gdMbprw+WrQPClUOVAgJS
t1srXDPV4H8k2aa/8yX9JNXx/LIBGeMUhk+M4P36SKbdkUqHERJy8cJQW9rphLdZcZVT1HOBEyEI
+4H01W9eGdtDE/cqKvs2wnnrTk7xAEBFYniQ1yKJ7bxu96bN1fx8lH9G5/9i+vrDCf9pdP4lrx+/
Pk5//Bg7ev6Rl9E5OevNPg1omunqc9b6v6NzYkc409FQYeohrG/k8z9H54bzbzILzxNSBlbA7bkB
/pycUx/GG4Np+iaSg9fHj/0bsSMQ9Vx0f+nHXBIbJJdZD884rn6yfq8vSvaz1BRDRIF05jrDcWmH
pG9uKbnBQnrBuKvQDlkHtuKiSJS7l4bVsm00uru5acFMJfCRqSAz9rks2qiGbtCekHTuznJBCqDp
BZvWXDc+LJ7/ibq0M0+Z80GRMjxIH2yLlyCP+74sIghk61mTpeNxotoqJUqKwcduY0+oOxwt/n4Y
5o86ZUNRR8GDduMX9IuGLHNnMpv20nyz9KE6WSD2HDuXZhs7g8pT8OcfBf/JrbD9dNhBrPDPSKy6
B3pNjLBJ6HNpQKxCGNPB7YAmjlGUPttG/zg42Znl1jfE54ksDH4XVn6Z4GYT9dG3k/GMg14PhYGR
srnxOv9SWmi7Vp4NZ96SFsQMl7JB7AZsk3+3yL+gEKZZWoZoEPjZ2lk/IcGo+lNKR93zfDCcr3Kk
daeY2XvNun3L6FE7mZZyOrDrRkCf/GDX1E21z7AV515Bp+gA+WLfGTTadhN7YByiNGuYeb6f1/Fb
DRfiRpiLuJILTxu9LoJL157c2C/XYaezAP5/3J1Lb9vKtue/inAn916g6SNS1INA9wGip99xbOdx
MhFomxEpkaLEhySq0UBP+kPc8R2dQc962LP9TfqT9K8oMVHJip2EhWydow1s7MTepapVVavW47/+
qz2Jh+9TWPJEXEXUPId1eIboqdXx3fiGzvCzs4R2V2cY0vFbfe6RTIgX4YWmUYWa0mi6o9N49mys
JfRaoX/WPSE6yktni2nySJpz3V96sf5pDfLogqYotc9+ZGkDiOuCUxf5nQkCDjbQS6o9MFgQsM6S
6aybmEDWoAIxurzMl2my5I2fBGvCOcOoP4FDdt6uLpfZ6cyqzlyCLAKcCEMZvZABAN8vAYB1WkkY
n2PDAZRuudopgTSPdkFpvTdzZ5OLVkYBOK1IzMHIT5FhA2R1p04jucewtQo/tcDNnU5aVO+vZyvj
zKTo9368aK76wZqICswCkI7Dj3MOujm6oMWrfgaAAkOcVV+3PLKo3hi22vZyRlMc4Qxp/dTVzctl
WNUuGmMLgpBgFFM/7md1fTCM/NDOlsvFIKO8YEDjNRozGeslpbTzVnVBXWxCxM+KoD6xhqPLGmDq
M8OdLznXLYJacQaXoOutITakjTvOTe3RXWgPemYNmtNsSHuheKl9sHx92g0TazUYUjRth9SkvtdM
17zj4Kw5KU2o7mjM8s7Uw3ofAqEq7VuS+HG0NrVzqpwXt9FkrXXqkfdxSu+0QX1ax52rtuJO1V1B
4UORwiUMibRZHga1/kxb6z0AQVG/PqpqvRV47KRdrcYuNIA1t/llvpzPB5Y1NS+a4+zdKBgBQiWe
9m5aXw0WK+1tJBgNKQY/jbV6cL2KGuezJIguyUieJsv59K65NmYDjsE1ZuHd2JraoQERogf99LIB
a1I0nQmBLT5nhqVdrcMR3o/5sKY9T5v8QjRw53Bvdaza5E7XyHS36XB43Yr0T02qEz7AWD7u16Ck
OoUB63TRDGyapFb7xjTUr1e+X+uMtfVjje55D8uF/3YytO7DMBzMMkBpMJV1W3Qjddfr94EVD4bx
5B3wQntpjD5li+b7YRDBJ6gF/VYyBRsZRr24EfeoWBrUCQ5hnowuwmr9E9XMj01jSEyd1mG9lT96
gI35bau6pnk8BU74H36zvTZWrjNszG4tt3kdh8H8glD9R0CQfaKZYBOgGowb3kWw8s5oRfSJrqfN
G8PUAIJ7848LCgoangmTJS12wpl74zbn57VZU+tPp6L5+HRGnkS/pAXJALeRiEpt1te80bg3B/w3
iZtNUQFg3oFAiQf+OEM1NvW1d7+a1+tfZubc72vN0V3NHMLeB81xy0d+LsHO9mxqXY8SE+6zKY50
c11ftzMas/VMfQWXAtSGvXXa6rWCJ5PisH5t7tHqruFeQURByFSz/POsERrngWlcWyO32Z5pZAMo
oqJLiF+/hKePPttr/3FsrRxvrQ3qGOHthuleWeP5uTemK9zK1KiAqLuPo2R8ThHEPW3RTqEihePQ
XPW81vCqFs6jrrvkTUmipjMEDQmetvGO8Nd94FsXEGuCa18YxqdU4z6l3vgtkc74dOWCWG26xrul
UevR4e7Gx3L+AsSEIPgkafTdxCJLEWnXY4/Xc9yYjDpNBqA+LxBxn3DQ9ECsj3Ase4kJToAmUKR/
IEbrGuvmxXi1IP/prt9XgyaNGsfEjCgtJJ06TeI7dx6l5C/Xn9NYX/SG45bvAC72by2NTatF/L8d
I4QSIB4nyUCnsuIRWPOqTaGB2SZyGj2tif50Q1YKr6E2H1DD0WqSOlq644sloHjrXdpscMDX64QI
s5lYyz7VncPrkH52Lt15vbremftL/yFNFlREzfl3N6pS/ddpuelieQq8dtwnCvgudQlgaqkFMF2E
c1MLHK5L5IsGXFArWfF80QsW445Hhu4ySGgbZK6HWndimeQd6wBt2Oz6NfyqA0PjwmnT+bqjG+BY
G1kEZyZVFPa8Sgey7jipVXvVKAKBO4rnlMI0oL5anccJTI7dBV29V/dBg2fwnLDlZN6jnV1CPVJj
lWqzm9XYg2hssu4Fs/msQ0wm6I+ntbTnDb1TKsra1MfY9dTtzaMREcGwy8vSac4mf6vSNJRmZtVR
h95SH2F/Ts4QzE2V+HlzTsf2EIY7lxbtS2/SG6aj66E56Vr+mGw5qRSaGK4W1Y7p6RdVP3uYLbJL
4iCwFK+q72bjLOxAqHuj6x4FC1VeVtFKvrNezFkjYaBwOAm+tKqZTqtRGAwa+nQFIZRWnaCTrVU3
zZarLrUS9riRme10CN+ZSQNEjCH6oEVEkabGfUQOBSnVNLRK6PfrS+0hC1fjt40wjgaBVftEf1I0
Z2yNOkZ9CithbQmYIWy89+bZlesPk1NrTvcByiVGkHPR221YDWY9uKLguYKBjbh2tu4O69nibNLy
aqeBR81Ap1ofwjlMufjVhMZfF3prOTn1rWgyWGRUEtGb8m9U3UMz1VySVSKP7RHRXSbDy9BsDa9N
mpWSudPGH4i+ry8WCyu5W4Acb7qwnRI80S4hD/kyD2ghO2cqVY6kFixpSuAajc/jWG/2rLGZxO11
tIzhK7X6NCkYxE1S80mrazZWHyfZcN73l5NRj6Z7Lknx5MLSGp/qZhD3qrSivg8CLnwUVoccgRDQ
VMPkESRp+5DOh945eUvg7Q1yzB1icwt7Tt+8BJAnxk0y6fGwzaZZr0HvEqBnC8+Y0Q5PMINoyRra
iUUYpo1T4IlaszfWNC3oGRDLTHgORuT33+lzrGlSVD45oK5pztbRRZisqIysZfoqWoDgnPtZZ5Jk
3nwNVD1ctfrLlRtkfWOUfiJlkKU98u+1qBvQODK4atHAb9FeAM8anTWpDnpXHZMa7AQmoY0+DZg8
yoBGWU3/HNeqq7M5AFUYgiK63YQf4D8bVzu1JJi41/qsSg9tFGzWdGZQhK/0DpwYw9m55VOdOphP
4uVTSHtI+oY3DH9sme0q6ZGP1agx+rLSRzWSwysv0khfuIuxQF4YMEnXwMtbXeG4zs7jYQOTUKMi
72JarbrzB8qjUpqoUnmmn669tTsmXaitvfczjNvzWSOFtFdDn7VXtbnrnQ7HtbhDp0rzPBr6GV1X
V6v0Io4Ww3pvmsXL4ecGX3DhVYlmj9o+1JXRNX0RJtAbTVz3nsQ4hWPTxOvFJuH5iyxbeCv6C/o6
xJO1VnRqkPEIKcexAlacmh7PfggZUXvNV9jkByfzBYFVEDrtxrwxWV7qa8h3sJGDoXFdb2QLPBND
ixZnteowuLcm9fqDNQ7ojEhTFECKs3VjTNVMNqfvrQ9VIODc1FwnDAbq2LgZL8Yj92yxGHPKlqsZ
VWOJO40/TzMNytqw0fI0Ei0zHXbw1JsZn5ajWGueU9HRQB9NDS/tQpdqTuL2Mh5Hs9MRWBDtdgJb
17ITrOC9vKUF59z6qDdjFHatmXnVftW3tGTAHavCetVIl2QcSDUmtAbhaaOiyhh5GlTR0VwbTMNw
OsUESEaNKxgsvdr5SqdghipIL/G7hjZpYAWjOaInomtLXh8XSlQeplX9clIbrnn3hhYx52Sq20lL
lCeGNGd8T5f2LOjyNATL02E0vK0mhNa7a0inVlfL+jo+9VbhWn+iMK0VD6qrrLoAi6nruCzteZZm
F2sK1a+1hEdwwBVrLM/DZNgEYt3SxqA2otbiA82Byb+OxyRfb6oUa/LYBhnucW1MdNxPZnGzY2qQ
5GWxXu+li+En2mI2br3qJDjz/KDeScSbE1GKgjcLpCxarCbdxnRs9WiosqIiU7h3hpGetdY1aLbn
1cmNUY0WHX8JgzfwumHQbCdVY/43aznUbwAmmX8buu57/CbOJwUZxMTc6RC8Cpevk+oWZKowbL6F
nikViQMNhk6IphZdgoVDmvlkq6oN1saE5goegXY8aybW6Rxb/CMeX0KZ5XzVjM9nECxWu+46Sy8o
Z6PLqxHP+xa0Q5Bez/VhSFlhlFjnC6s1hZmqsZjcN1YjO5kYDRopWlF/PqTcK22Z12tjkfZ8NmA6
Sq+McRO+bnf8LoZu320BmT8PmunKx5fV/bdUmH7J5uO42xyFE6sPZ9Wos6w1dILglI8sFgYU0EQz
UlszzXSDzPsHilZtpyrCST3UR5K9S50ou3Vi6J3iIp4jfnpD8jS5D3/tl14eaNtx7T6bOf/tXx5D
PH0xg9Eeh85+9CufUD7bl/5/32ZR6RMDGy3B4wwzgqgEyT//UoFKEs7fzY9PxN+14O3bfqipgAdx
Rz7fk8DLi9uI8uXfeWkBTr4rOfWQYJ6WqBl/VgQ1/QR6YEpkqoBn848kAq15QrzbACW6/alF4Pi4
ZEDFQUkZtE7IpnEKTDpY5h/SeDvHQD+hIpRWk1TTbz7HdwzKngLNEJybLQKtJI7yD2vcEYFhwuFj
kAisI5oj236Bwy51BXTjhIAdVJmiXmVn0Zp+0oCYiBqAjZ45onsvIuWl1qzViNRz4AWR0vYjrd2w
TqAVI/ckGGWObMPLrh2KfsEWQ0J7e5/Jde1su3ECGS2qoGlsBbP5viPa/RyuX2r79eqJIFcxuNLS
2jXxgyqUOi2q+jafY9v+RlltT3kn5BdwYekoffGRVZ1pnIiSFUhUjnX7RfFeud0/oZyNV1+k9XYO
Pntf10FZ1kn4FYI5rquvCzRFqaVrKDZI4yAJF1TUO4vHFKRCiRQ7BE/HefBp3Vl28XrtRPBMknEX
lHd8ZBmQECYVjF/dEizb4nNsl1+oq3L7D2km6xIIjnyB/EvWgGgHqjBFC+bt64CIjusSmBsTbMMF
/tUN+wmvRxPKH95zjsLmFFT3FQEpfpNC6HrtWGUgKslKnYPmSZW6Nx6BQgKYeDvaAKJ5HD/Qj/rx
uTvVsl4vdi31nw3IOGX9D7MmNc7mN6kc3dFvldWAKECKuEFOFj69rAA1wC2YxDBkHp3VKwgqSp14
Qh0ofaNVK+wa+cRzKIiygbyk9+72c2yKr6wENGH5QbIM2d/B50+HdBZ4kOiFe6QSoHl2yVOQG7+w
7gJglBSeOPnoQ9B/WyvjmNwdvezON6F7odOwKHzffOQ3X6uz8U24Wb4+B8cX5WhQoV3q/mtGg1US
yaPqW9p6IoCoBOEQHN1bJzgySy0al+Yb+c/O+15rnVDPDdS8MIGO7ql73nTnZyO77DdNBU0TMoGN
kYPjvCMCvXWCfdNoCpxm/jk6EQiqpFK7rxHZM9BocF4cjGqa9GSE/sAyufz55+guACjz0jJonUBm
RLRDUEzv7L/ZgDhLcAY3v8kGaR+R3qdyuOziTa45DNvwEW3tfPkO0F7BrAO7rbU2QaUjWrwu2FJK
nX69ccKLRziHmE5xwXf2X+NucPMFWcY32RzXAaA0saQM6JFhsMHwIWM47S7ewtqB5IueGke7eEFp
VeoAiEiX2H+wmpuP7O5hFPFpwta1/fHRZTkE6VIpCQiTh74OonJmo+BlFUgskJQWinHnhTy2G1D6
DRRXgGA+dv03Pb9zE+o4PSLm26LEKP8cnRnwvL3Oz1pCGu1w4G+zalR7fF3krgyw/2GOhGFg+zk6
859QXMmrIGwhzEFqvETN0M7iTVo0UoNFD4qt13t0RhA1yCUXzxWA2J+CyWKD9wLfqAm4EcUJ2aqJ
40v5lXeFmidN3oL9pA99OJGNuQ2IIJ+ju//07yi5/Th7PPN0gdma+ZZ8A/K4EL9APHwTXjkiM3AL
PSgR7DeIfehmjX++ne2d6w/wg7prDKHi+m8cjiMSAW93yf2nLx+2DkS+5PQl3Ud72mqLmmFcwPwr
jmnVetmXXzeJdYsydJE03dlxuKzxeqCAzKs480NxbIunrrrkluvCuaVFhsCG7ayduA9NZGqkP47V
48ctKbl0jdfMgLGBe7N97mR1V6sDd8tJc7dG8fE9doJqopThzxJRd7Jvs3MMNF69BvTEIgO4/Rzb
FRA9IEuJQNRpw7VAbAO4kPgw4I4IyHBWQRTkdLDFj4/L9+FNKikCoelgICKls6cGDJyeegvGkW2Q
5aj0ftn7LxYNfg0Em+zv4+2alNLDmyYQEOJzbGeeUGTJHW+eCO52VPxOWGfn0Avwj6DXPkYr9xmV
w097uUT0zXodlvMWF0deNTQ00K9skSNHdNrLBzmx4IjeQoWE27qzZgFoFuk8QK5Fzu/oTnt9Y3SW
se3Bc4Fa41p/y1jvCIGEtiB31mHiz1W8oI85Lh0vulSUfeXo1weWR7R+3Fk6DWSFhqMdyNbnP7ql
k5oruXbgejjugvFcXjt6HgVXE2pu8zm6iA6lBiXXrmG/1Ajt1uB93yxSNm9q5okFbp+k/9FZt1Cq
lVy8fgKlfq1eL7Kae6ZdjcwODW+grNlWrGzsqCNS+6WzmuT1qEwgg1+AddnlndsPzIuIKVpvm0E4
oqUz5ZK7D1CZxjv8UzxssplnYthD6qRDqCc0IJ/8+35IBD/wS18LADuu5z/lpX+eEx+qEPzeLxR1
b89/vq15ywvb2Niv3FH5b4pSwM2Xb8rfxJ//KlUG5rnrnR/+V17WnT9Kvxs/++Xt2ne/a/evpJUe
XELxl6eeE9nRo5vl/0u2XdS1HVBw+Gaa8KPEe7R3ObkI0hR/PFjw+O3NlmT2NVkv/e3OVhQz+vmf
7+wEuTGy49JQv7AVu6Lc/u+7f6VGum3H99ZOIUpxjAze2G9H4Fkl6VfT46U964RxYldu9/dMwcg9
v3Jn+wv7KYyKaYpJiyBl2UkPUjtxAtuXzplQBWUHPg2nT2lkx8VI+WV9/fxujNyXxHyNgCN7lEoz
1gUwo+yUb+ypHcjDil5wLw976HT+pgvHw6WXvnDHp/s6bMOTtA0i1PnyLrx+bAaR40x9e/pUDCUO
pEA4lh34yll5j2ExTn7MG6+q6dfne2dTM1+54Y2InArTrlx589TBdtn9Jgp0ij9+70F4/ZveQ4ns
PFXuEjSBdF0NkVQqK54OA0S2X3kTONGeaty8GN//BibzY4rXjryHB8eWREMwk5ZCgov6uyvYjP/n
XeAmOAPxT0vE2ghCG9jnv/f9PLR21XYBQAIw5L93XZtDL5kzxQReelrathtx7Yojk99lfOLvHqAf
PZ8ZfU6kmyXYGMqOOrDXNpc28mbFWJsn9tUX63WNcBbt3SXhi5Sd71kc2Y5fjJPPVRRNlR42sufF
KPmghl788ddV4nkYPe2JwFAggot0aXtJMb18toJMv6wILp0Hm67fxUCbcRWcsLfBngxE6LnsZN/B
BxMVw+RTFYWVZUe9s9Mnr/Imsh88yXLIUSylB8+ivVENBZds++yKOVd6gRc9e31V+CQfnTiptO3p
pBCxkDgBkeKPv35F/uYEjnTkDFEoXVbU12GFQ/evcWXfUgOeWX70Qciwlbv04YlWPVgj0lWE5UGF
Wr5Ppw+Vs1jMX1L5UHjRetlSIKM3D2nlKo2lc74dXYGM/vtt7653+6HX/R8VcXicCIHtn3/o36mW
gMcKPqCGJXKIr2qbQ5bG73GTmCwRzhYtI+hpKpBtCpym3dW8HqXY/e2eoGSSA2GFZSKZKz9khW2v
m7jTIFhapkGLB1PPy5XoqvyPYXMNnDAayeq1RZC2rCK5TeNYHpVOrOWHvf/j/0Y0iJNjR7VX1emh
E/B7Tn/NAsz6QyeBgzlF6s/inZiL3zbjr+EjftYrv3MUAdQv+95m3pfm20pEjG+75B804w/HZEVm
Yf9c/eS4+wc1R7WVmSnd58KZdEZJ7QqgUJlBr+mY7R504/M4VKmx36S8x7a/d2EJKJcU7V2YHp5z
ju0rJ4+34ibIM6Y9X8ukQIJaMbx6Hsjnpu3PHY0bjOVRuP8tDYHeAJIGZgFQKp1RXjKgMUJ+KIjC
mbH3DuKhN2Vvm9NvfIs/+kVt2yevcSDcRHUJlwkUFh2zRVcQ0pL7O/QLX3flxOEsTOxA3qpDVkH5
tV3ZIzdyHoppi4f5UJCn/Bd1ipBX5dpJXCd6Zm6KhL/oCw45GycEogJRGCJf/2fC/PNeqY16kgyh
rVklvz7Sy/KP8Ar5eObywVPg77+ZkgiKJPtfgcWU62B5rroCf59cG119g+Lw5f7ns5do5yj+oLpq
hzGCzQPjp060dkbhwptKIhGEhN898D/6LY5v74XuBOK89LCpP+ICS9N93Yh8PW7XdaaBHUm+vgqn
/CxCDHLiROByykqhFyf7TxumaulhO2vn0ZVlKypky8627z3LHgkejNLD2lHoHIoX4KWWH5w47qNk
B7YU3OiB94CtthfFsxTs3AD66GnsZMXCha54PQH7+rUYOBFBJXlYFXIgoyhL11JwK+i7AO20pBro
k1aI5NfjdafpFJ0jCSFneih7gM8enykHgKTl53uW2L48W9HVrexsz51o74CB+VcwLGHFKzuTA6I5
JW7ZCV/atJyRT4OABZYe1kvcdN800Z+7iOk3+/4Hn8w7P1zYk/0pK5DxpYdeT5wpMcm9FJ0gdi4t
kHTlBA9hGo2KsYT20U0FKv4q9J+QiTRuXUGk9iqc2nvAA9EYs6wkroRuL4bJhSDqa8qO+h03hTIT
BWOH0dKWdYWKp/lGZAueiunlklARvr8hjpKObDkTqgKIchvyyskXD1rOYv6//nKIG+3sD6wrOMB3
udaMvKmEnjFUeB13s708Pl6wAkksbBy6SDoThqFCxEvnSX48DBVp7Lull6w3wYFi8eIY5zUQZS/0
+4mASkjGJbmH4mt+/bRt06IX3nT0FMpuo6j2LDvtDxhXj5y7Du1KitFymbwYH/nBtw+NzAPljCL5
QKvwau6caD+1LWpiyoqDRKVTCb9gvEi5XGgfVeAdNiHjK/vRedr39Ki5VmHP0SA0XEjShqGQGjar
vGj++F9C/R9yzZrUDYo+Jy1qZslL18zXv+7PC601DkSLywbadlezjdPt/lWPIPfXHOfvSXMJKOE/
ZR3AocSIireXq/kl9Cfb413cFqEJG9x9gJMWvY7glsxbPBQ//p5WP7T5v2ffv6I8f++R3sQcpIR9
MYGX8IVvovRBNq1fk+zrwQ2ykh5g+DwS2rajh1SGTit4Mt/Q58yjyWYx19wSVuByidlS0hBL4ypw
YO5dB8iTC5RfGloFZqtjZ9jYh94EFY5iZ+90CIblsg98Nwy86R7uWoU/V4w7rdw6s/TB9x6LuW50
SPGn76mM1w82gP39OgAV7hcFL0/A6FM5Py74ssuK+hRsp1cMk18SFYiTc87x3v7BPF58za+L98qO
AHyImoJirM29VuDNCDM4pm7BTuShFeiMG0LESSiKrCSjz1CBDtxUXFx4SRLn2vTaoZ/y7gqghSr+
+Oty33zLZfq456mrsIbv8aW9J/spn/59+AB2oJiw2FxDRUrsPo0mG/l0OJdhfEgZGiqSZBtBffDI
YFAII0xxEt2VjVbA8ZR3xlTwbrQj7m/sVj54ANIOKnlgj4U8f/0AvL978RsUPNh0kbW9SLrXhopa
wQ4QkUdbPlKCUqCs4ryzZauIUn0Fg4ryqR7mMw6/XHwBy6mC4fPyLEyYxP3j774TSMEE2iMo+Aax
gCubb5AjQ7BPimr18kLfjC9egcq/9fNM4b8XwwptAc//69Vlf57lfwjgUtjguWEubuhP1oHvrmb7
v+/+Ve/3+7UbnFrZdWFsfTsuci38n1XfHo3EjGTEhmg18m2ev1aE3Q59by9hpiKS1Y5smsUX08uv
hwJFLc6ppKYFA2NZCXRCPwz2YoV1BZLtPWI5ywXoKupc+5j5j25lkHqU/RarFwJWkRnq2/7ku1E8
BTHCQZrtzVoXHCtlt/AuxZCDB6IYSYhDVwEIudlUzkuPlS662Zad8Y0TpcUom9kqeKLeRymRDWmy
hoob8oEY/Zpaaum4AZUsFvA92+7QW/B7wlwCu/5P+Aj4I2rCpV1QYPgRriJxW+ylOIyvbuzrwYh2
mMTL/auuYlwSq1LmxVDhyKRROn3ydkUg2K3K3vGOaz8Vowixqsj2FcEjkYMS7l0nZPekL1HgX3Sd
IHwkGgHq/PXvU3ACO6juKJQLcl/XLq8fwk4YhJEcL1XhkH5laMhLZg4H9F6E4v9gdrRjz5zKByd6
kt61F4sXfnDk7tgDuiMH30RLmLInvjfKZkkxjDjyKhyv3hzKnRC95wujZ+pIqkq0bC49a+IYkTys
ilRxL3G9cCaraxXevwjXD+x9i1Uw7JcVxMB+kC+h6ApcelB37xl4Pfn7+s1+fhDy1u1l59r54/8k
TuXpX88W4V48CB7Q8qK4cKaZdHoPFK6lPw0gvPQe9q0CiPfLz/aSQqDElR6XvE14WSEz3z0pqAhG
XkGBNLJjqK6KledmtYpnBKBqmCSSEs7bxpQVBMBBeylZHXkncgXD7g2q4BZf8ZA+yjkEiBALUX/P
AXj9Il/ZuG77AUdd9OQsLwYx8j7AL+98VnrocC30734qSEWNx7WHiV8sPj/BKp6MfFT5JdJVBHU3
alhre3Fsy+6sivzg7R9/T6ee/CLlPavK7t8tnsle1l/0/i477J2TPbqO7ztyqkVFMcK2LvdZjXbe
wqX8vIHgyfhaQ01AXuQ0K5dOuAd7FH2HSk8a8O5+/bMK1qU78CCyg6ni5b8PZS8t75tQWgR//GdY
uQ+DP/6eZ/tuoj/+9/TRk/P0eYuvsl8ERYu3V+qck2yXHteervcVdN6mpezA70fPLriKIpA2qVzi
jJW+HUtmkaGioAIeW28vCk2HzfIXpUccRgAXipHEo0LjxuKPv/50f37mg+SNRcru3WcveLAflpK5
Zagg0tro0Of3W0XcvO1FlXuMOSnjAZ9BeSm/ecgcae+ahgGOtmqZrSaQYBT16/7UnxeHPUTw8E8Y
l91QdUL8ZAeh7OApuGdtqjH3QYoKhr0Taa/wIGyjpmD4TiiwLv924UAdPR39+yHUiwq3L0fMC84t
4FkiIXboe1TUjnXCsMD+StadigKyvjeWb7iC2HOf+hjBkFfQ1OY1C95jhCm295K/yPj6g/HEbU6S
ArDs+fgKQhHb8XMNLjZbgJu+sgtVLvmjtCkqEnTAHqVimufMNOlPR2pOHWqhtic0X8PVYxfokV/8
nbQIKD7Kvx4XHky/PP/FSLlHKbq+ln2lO24EJSCI4e1yihE3X6Bg5tfOstKx/QOFMCqqg669PRin
ioDvB3tKpFr2g1Ugs66JkcijqrizQsCfHUJQeyWbosdV2dNx4yWPIOoOPi66ikj1jT0Dwi+WcCAS
LHqOll4BgpFlbik41DxSsWv7/qFXikZT5ae9wYCeOj5Q8P9SeRMDBY2JoOTKBrAr4L5p5cmudNKp
K9kpUCCW//L7cAJGQJIafbFVjAsTQzFM7r7UVMw2pTh1b7IK7PWPbK+3wfv20ySVITpwahbr+HW/
65mRaagIxHZ8bzYTWPHi0hYTFQKvA21sNuHHoqsnzKkmHd2LH//6OraFqxsafdj6p2FUeZsmfoa9
eOiC8KV8cxUi1RbVVjDGvZ77+/Mcn0PcbGUdn93VCLED1tz9q97vR1saIoFVdlkkCb5p6+MAW34Z
kbTMtWVxzMUtUPAwvqG6/MH2xnKIUcHL8iaCXVqO8Cu4ohBhj3zKf2J3Vw4qCGCuwAEGcq7OUDFh
N+WJ252saAb47Xj9IkYWeJAchBFNMcuOCurlIXyS90xFlPIu8oRLNJGeTBUJYdC38nOmIuxJ26NR
5UL86+7NbSHU3ItQkZI5g/nvmUeqqzB2GFneOl1FVuPcnsnHV1dRhXmRRaNsLYw/ScAqbLMNY8FF
uIef0VVYaJuA7YGxFVzpC5qBTNznIlFwry9tGXIG6UEh9l83luCEsMNnV0QFTJ3iQ/Cfe2dZReIB
eMOTt5CToXpDwVsncBPZXhRLV4E0u3ZmchpUbyrYOoEhh/PtkEmrq2Buv4E97NlBVkEveEO1BU7B
s9pBJYh9jHx7htoorkbu1+kKTse9a3v7QQ1DhW1xb4+955ImG1Ms4ddv973tAUkoxslFocLCEKWn
wizcPx2GCo30fv3gHBCHirr+D56TUM4hyUOFqnsLaXq4qJwlxNNmlb9UesBKwyQ9FMKsK6ld3n7h
BWGA2CVF+JdK8Z/eoS+lmbwCH+NuRuDfzw7pG/jCVdg+V97TEzRIPTtOdvdo07js+3Zx/IPZhK3U
7lxvAg/5FKl9/c9Nn5jdL6WbAE1KFITO8lfFZoMiz/9///M/4omd2VRPZ+AKmcEp0Fh4BQ4JFSad
Rk1Fmc29B1xdA3YpYw1FO+KaCmaEOwenYFIc9/gvXc8OM/wlr/KO8gdbgjRYzXrTUAE964aTpxAB
3tsT3EhPbhdqiYiOiujVhZ2S6ZCInCkso0u1mliw5nvaIxzJWhynu4dv+x1KgnrT0YGRlZijs4SY
84HBX324DkWXXog53Tpx6iev/sI2bPXokw376/8HAAD//w==</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7H1ZcuO4tuBWHPnVHdF0AQQIkDdu3YgiKclzesrxh6F0KjkTJDjzq3/vEnoJ9d87yJ30SvrQGizR
Sg+3VM9+EVZWVFUCggieecLBP2+af9xEs6nca+Ioyf9x0/z+ziuK9B+//ZbfeLN4mu/H/o0UufhR
7N+I+Dfx44d/M/vtu5zWfuL+piJMf7vxprKYNe/+9U/4NXcmTsTNtPBFclHOZHs5y8uoyB+Y2zq1
dyPKpOiXu/BLv78bZeW0ENKfRnuT0k9m03d7s6Twi/a6TWe/v9v49ru934a/ee/5exFssSi/w1q8
zzDBXEXau71IJO5yGO1rmCOiUR3dfvDykWfTGJb12/j552zv55+rrc2W39i2qdstTb9/l7M831v8
91e/svE6v/qSnwtrDiRL9O8xubh98d82kfCvfw4GABSDkTU8DeH22NQQTadCipsb8RAcnoccgvcB
NbqKETHmnw0kKXyfEKZSfTlr8OWz51g6ncKGlkNPR8ti2QAPi9Eh4E//eHnAm6Usk+/+Q2/6PMAr
ZJ+qjFIDaQvAGxuQV419g6hUwyqwzZwV5xB/wk62s8Jq4QDqq/Eh3M3Dl4e7JWIg+XwJgm0U9ky4
Y3VfRQBXTthK7qyJJUr3VZ2oBmV8jpcBwd9uaPbghraDf7VwAP7V+BD8x6cvD/6v0/ib/6DYfS70
KUh93cAqUTfJne9rmm7oujaA9+M72A7u5boBtJfDQ2B/fQXAtoDNJSjgP35I/2aa7F3O0vJb5D8o
Xp8Hfr6PiEo0Y0H5CNENJGCQOYYOuMEDJFz+/PN2K1k527u53eXtFsFOeIgxtyPmod8aIOuhrw4R
aI1fnlsmO+YWDDqCI8RUdauoUrC2D/oDUTZQEY/vYztqlusGaFgOD0E+eQU880fk/vxT7lJEqfp+
rxdUxrbrZWARYJIlRhAamK1P2dB26N+tHMD/bmKIAfvryxO95U2/PyQFniehgKTBW6CY6HibdgYJ
hbDGQHkDX/SfAfSvwVd6cDfbQb9YNoD7YnQI9Gv75YF+q8amuwO7gt/08sqlHjpdE2+a7BDWIF8I
yBedLH2qTSWs4H0EHrHK0VL+gGOw7gA8up3tNL5YNqDxxeiQxicHL0/jl7MygdjE3v8Yy2lyM/uf
SyjswAdQweslyCCEb1WsmravqUzjCxmDEFk+e+6CnUz3wDS53d1yYtumtuNhY/EAGxtzQ5xcjl4e
J6fTUvrFNNmpwkX7qkYR4TrbsEYVY18FFlEZoXNZj8BlWGeEp21mOxbW1w6QsD41xMHp5cvjwJqm
yseZLJbA2EZ6z1a6iIBJoxKw+9d8YUUl+72zAIEKdSGMlg+dM8JTtrId/ncrB9C/mxjC3vr48rC/
pY2bB72e54FeUYH6uWZQjW0XReAX90FSXd0eJX3ChrYjYLVwAP/V+BD8px9eHvxX5fdpsiTBHdA9
GD06hc8gNA2xN2pgzgyubyX7K/HYPrbDfLluAPLl8BDiV6/A0FxE4RXTz/NpuUPQ430dayrWMFjw
6yIHHACIUGCI0IE2WJf2T9/JduAP1w+QMJweImPy6eXJ3/z5Z+LvkP4NMHMMQjlVFwp2UwFDoLRn
D8SXwl/fxMjj29mOieW6AQaWw0PIm0cvD/krfybldO9kJh4OeT1P+Ov7DEwbsgo1G0NPAJgEvqCy
3jJa54Wnbmc7/DdXD7CwOTnExdXJK8DFVOxdi3i2N02+751LP7nx0x1qZNDHRIfcwMr472MMaxKK
gUkErgP8s9ANA664mm/v55/KrFCesr1fIGn7zwyxtf1b99B2/fJom0y/iR3KLgXt98qZGRpe4KFP
Ta7hCUPeGb4BaFxIN0DjOg89up/teFksG+BhMTqE++SPl4f76fT71J3mN1O5fP+/bjgpWN83VGow
jDazlpTtU4oZVdcc63WgP20z2yG/vnYA/vWpIQ5OJy+Pg2uIFeT+dHcIIAQ0AzFAN0NoYo3owXCF
mCjhkBWYf4An1uE/38iD0nI78FcLB5BfjQ/Bfn328mC/Anvp55/uNFoC4a9TPsRJKdcQ+MSbtlIf
QKVgTTEEImn+WT507io/aS/bYb+2dAD9tZkh/K9eA/wf9ZOeZy/1Qeo3f22j/GsYq74S8TTapaTR
9wnj/Z+lE6BtCBwKCRkd8jWa8StXud/PfyBw5i8CC4ckf/uCMH6P4N+/vMC5zZTuUMy/JYDv1Tve
p4ey8PZ2HBji+zpIcUrwWuR5TctCfIgxqA+6l368uhV4e9/LfkNL+b9N6fxC0G8uv0f5fdRp9eP3
6P/q5ekfVJ3/bZfSp49AqwRqRA28NPM3xA+G+kQoV8FIW4RHBymC+Yb+A/GzWjhAwmp8CP6zV2Dq
n0/b/CGq67Xt31ebCnWEoZ9M98bTfIcFqlCuh7hGENe1DcxDmpTpOgIWhaDJuon71G1sZ8HN1QPk
b04OKcAcvwIG9G/LYXaogkDUgSdBNLaMh2yigd+Ww3CsL6cH2Dh7woa2Y+Ju5QALdxNDDJy9Alfv
cq1U7vvPP2NxI6ESvi+cA61gQfn7DnlDUfehXI8S+LPwOSAWta6nwEtUoXiM8Dvhuc4qf22v29H2
lN8cIPQpS4aotuyXZzYLzilIOCGwlD/bFP3zHBwKxU+qBmmRpQ+5iU8wB7EGuUDEBm79U3ayHV13
KwdIuZu4B/pXUPZnzxaMdbOqkt0TP/YKb/bGY3MZM0Dnf1ceW6TlnnwK6Hn89nY06e4I2a182H66
bOvU0BG7FrtUbfo+74vg4IDMIpC5GeeEGjlQaZxpi9l7daCPbGa7MJy/woBz5oNDIXj9CkyNR4td
n8kMb6W32w5YDun8qx9/m36rH/Qpnwf4PptCNfBxNX2TyiHOwCnTKZh4SxsD/E84iviUPWwn8buV
AzK/mxiS+tdPL29qvS9dyPbu0K3B+xqBuIK2PAQ2SPISqH3AjGmGtpAwAwQ8YT/b4b9aOAD/anwI
/Q+vQNAcz5J2p7CHHKHB4JTdhrdCgAsIJgaj20/ePbqL7RBfLBvAezE6hPbx6OVp/bASsgUzdpoX
S67/654F+Om60Z+aWIbxwYNY8xQVqHiGgCa9Oxo2IHjr5/8twIX9f//7/8D2fPmg9NuOh/u/MEDJ
/S8MsWO9ggOpEH2YwTH53WHmLcCy6mJwSzhDE3Sof01R5PVOD2T0QWbMdAwhxq01uCqkHQ1V51Qb
MMVTtrKdGe5WDpjgbmJI/OYrUMOfZnkxk8ne1RRaUjzKA39fqPmWCXfHgpBF4BDhHHaoMPrcApRZ
LH2MoZPx6C62436xbID4xegQ62evQCGdTiPoRrI7cCsQx4KaRugIwhawxRvKCIpboL4OG1RfhjWX
z55bv4/vZzvgl+sGkF8OD0F/+goYbpVumodt/7od8JZQW3TMeZKuuZols7fyobuOQ/fSh39rs5s+
9rfTRkRon0M2RAVVviFvFAwTUMWi6XAQZ1vt1iIIuZRC27hwu8RZLRyInNX4UOZMXkHV1vU06XZ7
wk+BmmmVcqyiZV0iZAnXvA+iQbSP63DkY3HmdVBS/ZQdbUfA3coBBu4mhii4fgVn6q9EX9Qy7wPy
ENU9M84ErQ2gYpqoiG963qoGRVwcU+h6s3zaXNP2O1ikLv+jgpbh+gEShtNDVHz94+W98RE4G4Wf
7NL8UYEd+p5acIRgkw3wPpwp6HulgXxaz9M+ZQ/b6f9u5QD0dxNDoF+9Avp/tKvY8wj/rclZ8URz
p4WmhFH0cHur58FegZy2xikcpVxUaPWnuNdkP5y1p3D6Gxp+DEq3rmZP2cx2sl9fOyD89al7pG+9
vLxZNn36u9LZvQ3EKAH/a+nWahv46BuwQHQW6gy2H5vZSCQ/oaJlO4K2/8oAVdu/NESaNXl5pJ34
39oHQ6LP4xlQELpKKGXQBOT2s8kykC6CHl1Qkd03f+o/4D6vq4tHd7MdJ4tlAyQsRodQP/ny8lD/
8JYTWi+P/q93zqA965LytvlEzyP63gl7887WEXrbHHYY/t4uFHcWHnpTDxvHa+bdlbcaTw9MDXH2
7CPBz+OctxPLw5zRA7h5YGqItqF7ujMme/PDN5qXb2WvITJ+/lu2hSd3q3K0fQPqO4iqDhzxeVU7
WxW9D1yTp+1lu5W1vnZgaq1PDe2t0eXL21s//114vkgfPs33PNEFSl/FUGgDbb42vBCoBWFQBo31
pZsyMHGftJVfIWD1Fvfgv5q5B/7rlwd/b4lPd2dvvTkZT5Q7bpsWO7Rz++gf6jv6QjR8mWxYi4dA
zR9UGkBfhTXfb925+/nvR/fzK7pfLLxH9YvxezT/ChzrP+C8TLRDolegK4jOucah+mzlO69BHyoB
NAbdyam6/cTM4/vZDvzlugHsl8ND0P/xCs4yrzsaT+/5/Tzx/9aP/G9NoN728isgl7dDDur7Fb51
67y9dOdJ+mPVIGVX3sNb65enVOlvdNLdFeiVt77B96+eehIXXNXTzo+ghH939qvylkYdhj2GPrM5
e2sXuSDY/9rg+Kp5za4kz1sXnmfE7eZHl3fZbPDtXHb0xAqCzQ42uyL/t3489258fJLaXd0ttitE
KG+3pz1DEM0LWN96Z7+G3tmn01YUcITtb7hNBHgCyjUQ5WyzrJVq0K4Dii3Zsv3KoKxvsaWHTOLt
0aTVwkE4aTU+jCd9eQXh69E8uL7DUMRb8uDpYQi4VmO2B7eGfN9hJBtKxd6uDXmSHp4H4vwyf4jX
nxc6fbs45DkHeeCM1w4ruDHb7++fg2sqFvV5eCN5CW25VKjMg7OD8xQD/O8S76sDbA/u5ldSv3+H
eyK/HxzK+9NX0KZ/ccJih/L+7RjJI9167hGH6PobSeEEx5L+/nqZngJXMBLIXxKVL1rzbBI/ofsG
9GSEXgODQzynT9rML0h/be2QAdam7rHBKzjKMIL70uROT7G9Fa08R/KfzHJReDttuth3bCCQn2eb
lA9VXdBRpr9tYtm9b8l1c6n/hJ1sp/7VwgHpr8aHdH9y9fLVKitfZJehhzc369H6YLgseLf9Sd7u
Q35ef5L7bWx2xQFvPXweEvzPiMuN+oqnpXD+6ybRW0XXM2B/Cb17dtnIDfqAQ8cwxgjWNpwwgvYR
dI8kq45WoKznjDjXxo/vY7syXq4b6OLl8FAVX356eVVsB/43OFD+oMv5vOBDX0WH+2ZheOHiblpC
FAKi0CwJ2rssKhwHrsBTNrQd+ncrB/C/mxhiwH4F1wdC6e5ulTI0TIDeOJtt19fKGOHqZMI0XYOb
NBcYMDap/wkb2o6A1cIB/FfjQ/Cf7KRw/detpKCA7qbprSJ7WkxHSeEX7e25qblIenj2F0sXcmKr
YpiLkMPvv7+DayluWfvu6Rvy5cEzP6v1M2jy9/s7vg9HPTE34ApgDkiF07fv9mpotfX7O7hOjWHS
+xNwX3l/3hMiSYmQhff7O+hd3N9Q0jd0gOah4HXAVN73jfj9HdyNhzCe417XIS0B3Te0d8u3PRdR
64pkBZrF3/eSMj4XflLk8NtALun8a/1WOQF/B46j9rcQYx2KYw0E8zfTSz9x+2//r4iqTZtkpSl8
ahl1kR6ipMsbq6bkAEW+PA0dVfGtugi61ORR6RzyWNeoSTqPHFWeUkV2HPL4A2rc7FxzuIutwm27
r21WKbZr6OKaMrdQzTWAb9k1BbBt7prCCQKMoNcC3BDCcH+j7PquQyraSPIvlZaGqulUGJ97vtsG
VhHmwYVLwsD09Cq5oMTBnhVLx30f6Sz7AT31ySmJCD0iudp8VJAM3kcN44XlZjo+bsK6802uVPWX
Kk6TayAUREcx6tpRgXx2ggGIiqn7kXIjHa2eIb9KL+ukacZaSapvAa38U8V1+KjyKspMKZPgpBXq
OKrK0DdRJ5XE4l2Yd6budvkPLXR0K/WFdkIiRbPKNFeE9TCgIA+1Bicd2oFwAnSnQQMW6EHL+ps2
1uFUqIYe8R5OvLDh4sszr8x8K5SCjlRetCbGcoGaBZsucDOnsBuRttJ3vWLw13+d+jdS5OJHcXsn
yeprt2R697f36Sy5ggjKrDidpsNv9s9bfRV+f/H8XhRs/OWeXFjywlah8YvJp4kFzIA34J6VX4iF
1fXad4LkdsVcEDC4bx1BKxYIniG4tAH1/VjmgkCDUwMgz1VEQBrAtUTsThD07YsI4bzvmgpLDbW/
CHMpCaBcV+tvFDB0Bgobmqo9Tw5schQQPpyX0rjeF8jDg+DWr01K6YIsSsKQN1YScnykZLz5wLJA
enZSNrHVFXU5zvOM2UFWFLFZiC6Y1qjmP7LMaw/X4LaFu8GGWCfafitwe3T/ViAgKVUHRJsYba7o
3G8tVbj5gaayzuaKXx7wNOKuFVOvuAh117nJGto9Ilh6uXEnDUEAErhSA/rX9YjgcNslKIJ1fmGZ
q9Q56YRtKN5HvcCd6STNLGj0sXQz8sjDAOXDh0EbYkAchRs34aKPwcOAuZimhHpqRwpt7dYrpyRV
wsnDwNz+EF2ft+WD+28338irEulGmpLaauzjQ0UEld1xQq4efsqmFgG4QesJHTBl9K9i6PqAetK8
KkSCy8IOK3GhKSBFQR9cG7ybubj7EnbpoV7F55E0Rg8/lwJzbMKQq323HVWHGzPhbg21n19TX4IZ
UnELVtqRJhTDAvGWtOOw1rNPjh7SYuyoXYMsX6ApcbrutFGEce1RJyRmVgkntssgDmxHy/zIJFmt
f2hbxSBWGhvNJ59UaWdSVUGeqcRY6cw4UytqG6wrLD1vyHWR6/Br0vPNuqw6YcmQhc5hlrTdWdto
XD1Uyy5STVXNVWEKqajcrEpXNw6NXPLOJJKWmmXEvvIxCchHCSBzD4gsWWjiouR4pAVa55okzRPD
bJlWNM8lQEA0VsEGwaAo4L72XiasA09LhRJWbmnHSR6eKsgpIeZt8Eeeco+noAMnKJ/+si/oAQ2W
zeZTCr/JY1zgwq5RkdlGASqnQ05j0aZC46pTE+thmhjoPKBFwoCpwG2E1m9wIKifX3srpsSpVnqy
sKEtLGCuTIhZs4zabhogMwuFZuM205//kmCtgWMEF6tDBFkbmFGG4XGoInEKm4fleS7T8KDw8sKs
iXGetH70yCveY+pejWgITpNpILGh2+bmK3ZAHJXEemlzLyjBvqmxXRqNfOSdcI+ZDWnYX3oKuAMZ
TEFpsSHmcKr6NQguu9bC5Kuuw8vbiZ6GhpkJX7/Wq/REKSVz7c5Vw9hqMx6PE5/K0lTBMLlmbaW9
93Oi6/PXf7Mx3kGfDB38AWiQCj4DVjHqJemvbY4/oDmNv/T/bu35bevnFogKvzS3OFQouiRgSxgq
ZPs40BEo4KXrgaBfMnwM8PKBtJAGundhcIDjSQlcBoYZ3IVLdGhS8yy/Y1MqgOCBTvEYgcbgYJca
lA8YpnE1p1bS4mubNCkb0SpimbRy6SLSmU3IObaoYEl66OWOY0rSyiOSYRqB9RqnUr/MQ82NHBCh
VZTKr2CMSuGYtR9KbsuIo9a1M+RRfnML3WcR3n83sxV6Qj1EQne3Q9zZrbdL5lQDZ5IQnKiExv1A
lUgHK3VFRRrc3wiZYhAQmHHoeQeksqAipW81dXtdMhgDKgMZDBS2slvVfRAnQNlgb8I0FFM8h470
Pvm8JqTgID/U4HFkgDAHadV7sZuyMNMTvTWqGplYMK08aEXpFMmVmyZV7pw2XRcoE0/6AT4NnJyN
M0zEMdjh8rpJhGHmThaYBPKBYz8LhBU7fi0OjQbJYz8tQdgVaVNaPsKXLdc/gaQ85uA3TvLUryeZ
rpkGd8rY1PUssGJFdseJ51YHNVgNbmloNzShwuZpfs1FrY/LsvmIwGK2pIM85UIPXJGbJc+aykxp
m9wQVEaHLVg5B5KVqUW9LjkMYPsHKXzlKqW6W45qIvRjVShsojoUm4kjVCtxNWEyF9VmhLBnC5p+
prj4VmreMWHxBaAUgdWhSzPSQ8cUZRof6NSpjuGh52WAx0abXHCpn2UkCCzie+Uxb92A220bJtmk
81TH/0Ea1CZm7HpuaObCwRMqGnQoUJcXRxKF7MQvsTbNqjo3wVYWVoPoVZJh5bBuw3pSaK5qubVu
jJI4icZehA58HuDYLLWSjyVuk7GseW7XpKpMRfX9cdNVN7Fe1Bep2qbvs9YtTRQHxhmjNbP1sCtH
SE88M8ydD2VStBZL0yAFp0RjpiI8x4q8/LwzIJhRKKQ5xMjL3+PMz80mr8SxomjMKpswszAp3MNA
KUo7S1x8XelOIsy0Soob0KjduPZz/LmLK3rcMo98BetVmcSBjA/AgKwO9aKMAYF+gUbMV4lnpkWS
2gV1mGk4VLXh7suTsqhT0wvjrjFrR45D7PmZieq6PUgNlHpmEaRUWqGBCktLq+669mNp6YXIj9qA
axex7ing9UjfbkipjVIvDY/1NkcmKjQ6caMSYMjUJre0POI3Qm/EZz2I44NQb8FlSxv1kDYkuA4q
3ozjTmRmyKrAdONQHHmuKo8Nh+FDYsTCzOCtz3Rf100/oC5I0rQw4lGDQ2Vcepie1AIpxywwcG7H
bl4zM2o1PHFkJKZtXVeTVlPQJCs7KUy1q9kByXRUWSQouFkbklqR4bgnRBbdoeplNdC1Hh6LvNUM
0/PBx6KVZxKlIjdepXzDrTHhSQtiP8hr5aMR4cQWhdFMnFIYUwh/ZR8U6tErIJwOKIWHdq6FzQXF
Qhs3uUCmx4v8xu2ocoQCt7qUYadYmvQ/JTHlEy3RINiF9NxCXhOZdVd5J3WGGyt3YjJOlQ6PDIPI
seYiZdRoAhcmQrkXmyHxwNuts2xiGAk95kF74caua6pJ4l8kWjOpGuW9LD1jImNxkCtafNZIdpQW
sTwB5+WgqLPkindqOgEyOOMauwqMZCpUmZt+Jg9qVgS2TNIeYNXXVjWU0064l7Si3zrN1cwyoHLi
ZW0kLIOEV1gxuDCJj890iT/zhrKPYOYHY5Kg8kCV9KDi8RRid2isJgKfNVFErEDpbohUqm91Fb0P
HeNaCDFJWxzbOqO2DkEyr+s+xEY+cfLwIi7baa26n9uKf3BiaeeJEo/1ItFMLuQoZ/kILhadaEz+
oFRzjwXSPuOouuGq45pJVjujJnK/OWr2Xked99WHg/um6CJudmrjzRyWXoLJfJaLODuOGuWT8PG4
y5Gwksizc+Yfx41/yDzlMwTj+LlKlXbk+9mnytUt5lMzJblnidQ793h2RFKujJMEHYGtn46hAcAJ
BMImVV7lZkHSseK7wShrCYgLzq0sT+kVK9R8EgUtiEaOO/+6yTTtR0qzaKxw94pQR4DL0B7rEcDP
q53ETBPjzC2oYoK50sfwtM5sea2NKG6YmRCjGXWlPtLj75SE6ZhkvrRAZpzqbSlMRzGio5YJ9Sim
6pnhetxMFd0xq9ToDmSknXCl6cyii24Co5n5nTLRFLU1GfVOjSA78oMgMRuqQPhV827cIjjqMhds
7+SAIUlMjzYjX3dOicik7dWgUwrJZ47DCjNK2IVX19dxZBw3wBkmr1T1c6kAP5V+8D6ueH7QeFi1
uKde1CoZIaM+j8DL/hG6Hja1sGBjrzDC3nU9C3zQngELXYvDD4y7LG4sRsSE+wYy3a7Ao4JCiJhq
fgWudYJstePHQVNVlvS6DyjmqSmDtARtm8SgtIr8ystkabWk+1rmuBo5gR7N9CiPLg0FkEYkrIUA
UNKYeVAUE6zG2Y0ujcb0ZUNNJwrl9y6vOlvAm04MVckmgkPUyHar2guOa54VxkXJGRB41xXI8mhh
1GMIfTlnou0aD4LGvoatLKqjb2VR+VdpBv+2JUqi0tK9sqoPylYE44yzi9JzxEgpjdR0Cw/itEam
mV6HkiM1yh3LyLNqFFeB5VM1PIkLn5u0cxQ7NKhvMS1LxoBs7SzQs4mqAMMpSdZZWM3CMWslH+Gi
aaYZiplvBwVBIyRlCzI6z9LEZG2qNkd5YXDFrvy8aq5jBmrwyBdumI3UmBVOYLKmVNLzJvBVswq7
UZxmqVXXOB4HCSlHvuMfuFVo+qWYglc8yqRrq4awQbNYPA2/oCz3Ta9CrtWG9FMTlMUhAOYc5ZrF
s9I2BCotT8tGYFqPnNI9c2hoG1EgQW6DBrBS8OEt6uNjFLXf0qo9gYu3Cttp0EUatMLyUnaOsV9b
AoFmLRy3troqg3fMfFM4YfxDRy22uPBDk+GksQGFKASZbDR22daNnUXRNGAtNUuH6eAQRCYYQ6Og
kb5ZJuq1THreZEQBqSKisVYr31rRBO+ZyOUkNshnIWKQnLnhWqqWuJZC6thsBfvgZ+2pFznFgZER
iMxw17UiRRqmg+J05ERApTR0DbMO2w6CQ211GOo+OYh9VHELaU5rh9StT0PF9Y6xXocHkSHDSdW2
MJsnX4huOJ3Fa6Yg0xG+P0rrwjkRVHfOqIwiW9eU4GOdxd1xVRnFVcW1r9zLsnGW6MpJWxU/sjgc
ZxlsBQFJKnFdHYIZxr4GOeYjI6BFbnayzifCM8ZYiknOOyAj3aas+RS2TjaO6tAdQcDSs/y2ODYU
9lmjcT5CkCG5jmNgeCmQAyQgdFNjFJQgxL++lZnjH7Vx1oYW43lqZaGsphABtguI/YFxU4QjUGxp
0o6YpyaRbla+mhqmxgGpStHFAAAhSnYQuoCPUaAoSjxS6yYMQR24rZJd4Ays6dgkUQzahtK0k8ei
aAizSYsbWZl+m0WtFRatn0FsLBQQdK0bL27Hqlt+dlu/LUeKpxBpx56uxKe6koSVWcE94u4hBIvR
BQqwgiA8zHI5hpyNH50rbkvw15yg5jDTDJJHtvTbWHz0gjxAFini0DvDKYLUDgjYls/SxK0bbBGP
OOmREfG6mGRhXn8XhcshncXUKDCoiYyk+YQg7PGjwS6BAF3jSyWOgIuCzIxcNfKPSOnkhi1LNU+P
coeBSahwxI4ThLzsW1roZW03CkSwDjq/8wIrExAx/ZCCcXuUsrKxQgXkmdmQzPMPnIDkVodyeiSd
qDXLqGnK41xWjjZK2rx2vjJ4wLGP9EZ3zaiuKnlW0zjMj2Xoede5n+Y2hdzqKKd1Uh63beU3R6Uf
YbOVRJcHqqdo4tCNjRjeuKQ+qH2RKJ7ZwSOmOm/DrLLitsxck2UsrE9wlwY52Mixo55pEOABz0RV
ZHVIkBNfG6GmfTOC2EWg/TAEttOOBeWItFnomVHX5klplrQr4Mdo16nnQRW43mFVBUBldZPqoLu8
JP+atArTbMF0X7GCJsX0oC39VP1cu7nCjxLJGMijRPVLG5KoNMzNOg9keuA2slEuQ092tRU3mZ5f
Jj7LjE+Y5yCwCW99NEaRoRQT4DFU+CYr6zKyMl8UkRmAaivMVHV9xU4qmSmTRIgkAROgcNkpx7FP
jhqsetHIxX4R2aoSMrCCQXLI76QqatA+nlJzUEyNdhJCrBn0nmO4H2mR4Gmhg/g1ReLID5A8bGMb
VENcHzjSuUQFRszuWu43p7XW5Qd+Izr8XSeVnk9Q06LKtQqMwWUxs7Zsj7sqEGdKAUpwAizG6iNR
ONxEja4EE+pJvfqo5AVK7SBomuQcZXUKyjZuwT0mgQ8mQZHm3KJKXpttjrVRWTmfRayzSx+F8aEf
xZpV9DpH5n4M3mzlW7JqQpslgTEKgrY5gGgeuHeqWh7qHUHnPEPhuYpkZUW1AXiVqRNzs0Bq9sWo
HXxuNJR+cTzvA/hNQJ+4RJmpeInjWSown1ViI/5cVyx4j/2q9CxUKBGYWLKobB1DNNX02gZNjYhB
fgRBYs3MU14YBxnY4p/A4ysUW2YNz4/SCAJXtte15XHWJMx01TwbG05TqBbLsCOs0JGFcVQZehLZ
KavCa9a40yJU2akvDDnOHAy5A52edWpVjiJAQOKWp2rAazPwgovcpZanB2lwFPOyicCXxdF76QY/
2izIbe6K0Bi3qedaNUSmR1lGG7Oq1ECYEM0opwql5VsAFKo7+gBmHzj/dbxzcOp5uWAeqqJwmRuB
ggbIsUIAvk9lLkNVFG6lgtsRIdYJsUtIhemQ6FiFquBqBsb6a9n7DCglkEZdharg+CeFXm46pF8h
TAUh8GelWOlmpAriugxKdxAcLaIq7I8NSy1klqvIDxkxUxei5iZStPagwHp3WXY+uoRYhDZ26lLD
4FVk1Q1KwBRywjS+UpNcK0aBRN0hiKQvUZSAGqWudD3ToKVnVyjxwNbqmBeYdRWLcyeXsWcZmsdP
E+wA+Xc6g+SRlrvlda1pzscI175nVqSIvqYyiU9EIkVpJ+DfKGUsO9vltDnt85adHaROehqFqPvc
QorjqoxCysE8FbYfex8yF4lPCkSlpIUiyLqYKMNsgpygcS2IeY1CvXY++ZpIbhpDMmXOBfP8+vk8
EbFeu6L2MeK1/AQAFHrZQ0qTwRV/fRJwkOnxjBi3Udxqpq9F+LoTpTzSqB6BQoUM4IUACfe9COto
xDra5VDDUkMqMHPy7NLAcfipDY36R5dF3UHnFCk2YydmCdju/pVU46a2RUKro8CL/j97Z9JcKaxl
6//y5lSIXkxpTu/eTjcTIm1nAkIgJIGQ+PVvnbx1322qi6phxZtmptPnANLee61viTg8gAtp/osP
/4/69/VhuEIZIG+CKxb0b0xu7m0Nlw7TdAgBvFqzuN6PgbNV4nW0kqwj5d8tlH/nYvn/ZIv9m1/4
T55RCNWxTVce50NCc4+Ru2Gocx9TYbhEDy7qdyqNMb9ZeiJLuMMmfeEbv+U8QOPhXoPaVJqqAojM
4T//YP/kZf35XAmJKV7HB0uCXtmrv7froH/YFQ98DOUQks9WD+Lk9ba++R/8Fj+ArAKmCq+t+KdH
ZfK0xPQ/4VHx4vmilK8qGS7mv7ip4b9zkRPIHhmJIIkTgJL/+GXCsN+6iGVJnjL0qHknIg/yrl83
54Cv9Y8WYlqQd4F0ryRR5IeKE2/Ml4Swnyrc5O8Ww0XV4TeERdiIrMnZvLVlNgz9Lx/DZnidLH1I
DTZpq6X1ZEmiVpgDyXi11uHNkjXLvR/agVWMN9OT4Xp8k1ObnFw8KMiENdqXLhAql+MCrXYL9KiL
0edHS0zAc5/Z7RiOYdL+xUn8b/km/0uhoBTP639csP7hRZLXcuVf//1f6hVMEiB+8NpQCvDiMuxg
f61XVxMObgagHxSrIEMi9W8FC280RQUBUhhRkIN4/wqq3L9aK2B3kwyvvc4COBbwvjP633FW0qvX
93fba4rmmSaEomThcY6Rf7r+/d8Z6Z2SrmukqOqGB+Y8sE2EBYpQz4tVqvgbOzMcA73UJD14kzOy
EFrO5BQOovb2eB+0vxVtb1x/DwXM8FOdhHH03VLMd/crDb1bwtqt39dsGrcyWmX9yidK19wmdvyK
7dx+asvoTYYOmsIq4FNbJFqGp4Uo0XyugT81F5zrtp1oMIs9TPJ6x8fapGeH0sl3tT8Q7OLZANQi
rjLSs+zoVDSpGzcrA66o0/OLwjRhcq5qNeQBgzJTbRp6fRE3Y7v9dtvk0ktinJ8Hfc+mA2VJyqoJ
72NuKpswb0V95G1E9rCHEqyqODbk1yh5BtVnybiJaD4ugkKp3dYxiw6DS+ewmllt6w86B07kPHZh
eJuIJfSL2iws6bA/t32Sb0aFIVjEuP5eFrG8yt6tDjNAPcrc0ZHsFmMMilpCDcypZu0LIl3UlGRZ
2/t+0fFYhhCGLkJEnSptIKXKp6Wr63ImBP5SLbRfQpELHiflht3cNNG5TkjdFbPjb873wjQHUcNu
Z+dRDMsuGb6Eifq1mO3YPmV6CvPBwrrIVxWYcohi9jGEYCzylWdLV/qiQ30hk1LHWnpygMsRtLZo
HUGR9UUd3fZwaaayy8ColBFb3v11nXVh6Hang3atejfbfSeCcKcgfjx2UzR9gV/Vfa7k2vl5749v
bvbbw4b1NZaDTbcfGwaY7zHuM78Y2zURUEaJx3dh1PhL4bO6r6jfBk8Ddn74ZVDjtvoAjRvXKlnr
uS+BsDTimRvIxiX4nXT5aKSyUPUadDOXMZqpnfAoJi6s91uT6PDnysYh83PgeXq7nba2dzs1z1NT
qC7BjfWCzefXddGLHWZ48by5mJ0jqbIyhm1mhL2BT/V7ga6SZxOGRMg3UBJ4d2wMxJDRq7tcdfFS
EpnNlaXLhWvMcqrl4yeL1bNTSlW0aUi5TAT1wqb0a1WTLEMbNHkGTzP3jYmvDQwQNpgUTTBBu2u5
ObDGbsXUej9mTn70UR3uBZSl3bb2Pdydie+JXC52ykr0iv1uxnc+OD7tA53+qElYibE7aJp6oJvg
4vTOZzlwWlv1G/nWdnzbXPIpE37uRFJtNml20RrRXxuPvj2+5YzW957bgqdREcyj6wYTRPRY+/VQ
1VMQQBPKWOHQfZV8Tb8bAvMucbWft8HalIklZR9Pck8X/26TlhVt7elCWN3kIBW7T4P7fbZ1tk+G
5gKBFg/NGgevo2heZ9Gcsqz5iGT6tLKoLdaOf2TxXJcyGmhpvOV2SlnzPrXDA2CL48ZMeGA+UwVH
e7mlfMKE7N01bX1gNX9tG4/BGN3G0s/IWqDDr196f0ge9TS9xNP67g3z3br1Ra/nM+wofojFcmNr
MbxgV5cFXWbxO4FytROrgEwJn0TgLlp3Wqfkka3bknNjRNU2MBog6cHl5WhbFLjtKtgGy/JujDVk
MCB3GGy3orYG+t7Eux1N4IWNwTIdGJ8/wk6ZHYuTb8pUfyM3wm/HTN03o1lL34Re7tdJdoHqgyuS
ohdwsaa3ZExUASP8UWn/la9kx0RI8qyN+oc5mw+MBXMeivioCeQBW7+3SfQ5ZpIXE8tIySP7OltM
8YNV9a7ZSFwl8G1uxq5Hhz7XFd4ayaBOmymHGFYuSqJ/n3SEqwBKu8vUuZEBOy2p1+ewKKYq6c2Z
9vopXfT95DFsIVPXlku6fcUhfRz8WJ4Sw9V+Tdc3zpvhSYnQQpmwslwJl2U3B8HBh+wb+MbCOOMh
Jp2uySEBll0oL7ONqjkYRKV7j70DfdqrqPkc1iV6Nmt0xwcNI3IR8DjxmDLpZ4eh7WjZzmY6xKt6
0Xb5HhJx0/fdeZwg40Oy+TGI8F1TjxbYbLxbOzs4fB3nxexND7yLYWgE9mUmgMhJ5J/Iut2I60a/
8n261EHha1dsfZLCcXBXwaned1G07xdfHJJW72YBhyWCDyPirOTOw9MpvXuzmG9BhpNr5G3oy6Pe
iHc0Y/SA/W24TTd855lCAYNpkORxPH3D1nqJyfg70O4E46lycmpKK8TFdHBj4bTy3TZ6DxxyVJ5m
CmvdesdBRqfJ6PmzNWsF4ccWg1gbeBsxKyLOU4yk8ksIdz9wiEbNNH+lDYQc2nbjOVIdSPpVwhXQ
wa4nzeO2ZGGZ6qQcTPYNR+xunnn0IFh8Stb0ZvMp21ROazqMB5T2HkZ6HXBsdyOJZ/mbzKR/ngUe
xlw2XJAoZ4bgDmTg13YhaGUOmZ944sv6do5QUlLIqlk7b/6P6Kox100KRDFHe45naofgubRfaag2
uCN8Dnw1Vps/AOwImzRcpjLbaHetYyuF8vRMlx7S6DxIdgRZPIDlH+cl7pKHgA4ikzvioeKI34G/
pGI4gjFmwVYtPGsTUtSaGb/o2mZlJcOH1eicAr0G585fm+0jInK2aVWr0VJ/b0mf8WAfjt4as30d
isCOez3PFoxLo8cDrHYTvODmBcLcusYjJ+La7N46aR+07sgnoKgAsixqRVCgf4hb+4SxD0zkIfXa
JMiHwYQ7qeTWxK/9OvIEc0hv/TYfIzxDDzzAOvQqASOFzMeIgc+WWN1p7GHGBkk7lR6JpmZ4qx2O
1SqpEC/EH1bu3XVEgaY4LrQn73aETj2XLZspKIUxj4Nxm0XpliiS9sLYSocirDvZRo8BVMCy6+LB
5j3sFsn2Ewf5BVqggQESZGyDihhmPgcAXIfK3QwBWWSgc5/Hgyz5MKUUlzfcxjjM63YCVEsFHEiY
m0MYFxrpCOwL/YZCc9vWSul7XROFTVahu35ww9XSCbUc9nZuGIS/jOruffTVx4xC0L34EELSJ+sz
cCSApCfx2UV4UCu0UPfKWxjqyRbUqdpBfmxuWu2FohwyBUsbZWdb26GHvji1o9kDoIbr0QUcMHM+
qrhefoFpct392lM7v81isMOxNsTWZSvRlhXW4qJHUdf1pSe43Z5pE0fJzmhvZXcbDbmjVacUTXcz
gIJ87Ezd7vt1gJnMUsMsaIhAP9ZD3FzlnATzcCInwMqdyWR02xrbihxaNUCn0XICuCZjsz6F3EsO
dcZlum9rwgiWd+SXLVrmofJgItByg6Q75qbO+mJt0dGUWOnDUE4hhPc+9yDQNRrjp57lwHLgFa27
U64Z0x28t54f/WkMoh/tOi91Pq5K9OU0bDqrbNoKgYtmaJ/DdJH5KoBsS7fNc6G8RL35NOxyoAUs
17TnpwEO/26J3bxXdtogX4TT+8LZgl4tFCB5usrqONivPYODWHuNLuFNwVBo7XzMGNxPTAfexQKy
OCZJH116s6yHLbLr0dOpfBQcu13svCXOtV7LGZf7lGxbetksDQ4pj9sTodi28C29Kms1LVOVQHIT
ICsOiQR+RbcGMA9fhiKtud6FXSKeNffmQhPKCyqm6MYzE/85s3SBCgXHkNmUgLdt1O/RSXSJKXr8
X7wmyW81bbbPwXh7n3RZYEUFWOW3NuGs8ocgzqeu30rZA5HY+YIu6Hu6YNemA9v1oSafLkaiKR+w
jRyARGAAkfNtVrfqWlc+J6SKcr3wuvCEpPfQ9/pPzKxtNSlvBgfcs4O1oo3AbkbNUXUEYajWfXoi
Xo+qH9whVhnrig56V+EtllVdg43Ra/rk2NCI7BAUo8USjG8oO7yInAW+5kxTZb0HG2eq2x8TGWwJ
H+acLRopJk5YPvcTxpN0AbeXLdhv8tGE5jXTtSqV69KyxQhVUJdEByvnX5rKZqfjVjysq7wfRjNc
mg6P/baGadFT1PJ+g2joD2mPgWzIgjJYZfRiu+WlXqP2yEjkge1IdlGTAkVqTFI1E/FPfpO5nMmu
+4JmikE2HcTNMPqg9xeflT3T/Ek2CrPjCkNgjcz0im+CFtVli9mLwThMkiw5prW/3a6Dno5LDSAg
643dh5ACS3yTud/9kR/+vxLzf4Irnv4fKzEf1/OSfv09K/3nB/4f5Qq9hMYUospftP6/SjFB8C+E
kBBiCkSQlCKW9DfrgP4LTkoCF/vnH0CUiSH4/5VyxZs8cTwkAG6C943AIEdC8a/JsX8Va//TlGb8
xxz4m9YdJ3iJPQTjP+8G9eFp/zMvPU/YbLxowfTb13NWtsMwdqcMVEzOA92NEO9aek2L+FdjWivf
vsq5HmBXY1ZuVq/s0BR/gwbEjsjo2MhTNhACsxvUC/0Vj7B+MV8MzdDecpQlUnhJKsSPLqspbHPA
EBaTEEv8jyCzPb8fYm9WO/+P406v5vuGSE1zzP548nW9teMNnFR49ZG80prDsr5F04hozuYtju5o
wweUOzdggyhUwHzY/+MfFqABGKkgll4ZgclfNZyO4Q89UA96BErQ/eEKiEwaWqETB2+QtunY7xNM
F7kfyuZDbAHgEqRebrrZtM+b55tzGxP9ZBWdi2jq7JvUfDq5bKT4YHp5Unqbdl0t3qNpwLCyjN/o
CvoycP56XnFx89lFc7l4qfyZElziNIYTU2cDP3RyVfvYCnYDTeXO66IRd2NxeToMU+Fj36/61kYH
zFjw7HU/lh0J393cmaKeCD2PgwbbNpC6YhH5HBN0MTWm7sOIjqpybfiKAJU5h3FiThCZxt+tjedT
LadwDzaDFBOa2xI8G6xlYNh5K9P5LR5Alk0zPBEmasCKBY/mKTR5vGK6v5t50iNvw+ZJIsTnURb2
LzYBt7PrU40blauJCPXg6W3L3tcWs9Y56zV+JB9HFsTwd5c0s+BkoKpFaRHM4Yj8Sagac8dMhzGO
NedrwnE9YOuX/DZ24n6UpG4qCqa5rsakV4URSx/lgKkR3YUzApQuGGWQvATY7HNt52c461NOGTE5
ocorLNJxbZ6qrWLwjPNayWrMjJxz1kT4CVDWBtuzMjR77NBAJbvEy5YbzTxT2jpYH7ZoHNPCGSrD
p7ZVwVVMXMy7UTWNDuE0d/UJ/V/IbjTEzu6EG96nF5+nny1pSXT0wnrpMZeSdkKcR31ojkcG0YQ4
3TXOrs2eNzSYDvWwTQdOx4dgUxICDd48tcVzfOxhAkFegcDBgFreow+t88WhVQ8BLRfZ6A/n4Tod
wkQHAh2jOUXbunZutzRe2udbaEf9pfHOow5MTKtZwW2999eUbYVn0msjxJ3qS2f7JDvSGsTYfdJO
dM47PzDXdbBdItM8hmgIwOfyfcTmX6EGFWAIDfNAyPDVw38n3jTdpDhPugf7jWBqf/IcxMZP9Nyt
AnYSTWuZuognpe3HGNBmCs6m7FLu2bye45V9Gd73WUGW9BbCmtcXajUxcm/Lso5FNJpWgoaLPhyL
264ULv2CtnfsjZ4u2KD8NEebh3vaUplkxdSA1j76kKRfIzucInzPcbf2C/k0DvbEApvzOj/OLrTf
2AsAzSooM7SkM3rJnPGIJrsGBOmQNyZY0ZpuodGnLgPkj2dCbwAlx1Z9Gm6gr9UYp2RlTM0CxD63
PgadQmKQ+4TW2cGTpmWVUgByzLREeZMl8QWStP+AxWurGDzRDdT4ZT81HduPDd/eXYQmZD8nKxA7
o0lJwuY7YhyEQbgshZYRObbwWZvcrNuLI/zOE1cIGDm/fdCDO3cL/wUQ2J2Rv/Z2Qe2lZwo28DwP
bXSKZOd90aWLsXE2ost1nEhy9KPFyZ3ytyjcpVLHuzRbfvVND/Wu79yHnMdX7Zl41w2pO3EpxE7q
LD37o8rdJvC9+3guxjD+Xq3X3ZgZeBcUa1nh0YheV6LmHCm27YQWVlXrYBA1g3TZjHkYmf4Cv2or
MbHoAx/Jr6wT7SP22/qS0Q0YWW19kTeQjwuFDMk+TYbkGA9izucp2T4wOYmdR1JMukna8ZLVNbsw
PvIjbLz+gapoPDE73OE45t8WXNycp9AATgmtBVhLuZ1Wu8w7UcfBY7/R5U0mYt1jp6XHDsnGEyJq
9UsIErmKsQ3KHDPlevTBTd2BdUkUyDzfhcUYxD97E2fvoRuzKkPo7d5IxuCKyj2ovWGX+jI8WN6N
h55I74KUbp9jbMvycE1wEQ2wP3ySNLlYM5+7jqe36aqfxxpSQBnKTEdVtMW/aWsf43iMjmwiZq9Y
fWmdKZfa4FoIcRBT8HO66tSJvveGBcIM6uUgR/IUQH6oR/YAqunc0LBIU213W+bWM5SybcemCfZ/
CD1OLXKHmQfEHbdzQbp4NyNDjZBCq3Yqco+Bwx7v+qRUkQTXSdJj5G+6wvWPfmRQYXcMJ0AUbo2y
fdulDXRKCs0PQbXCAJc8JXbASQmR13xG/rKcNjBc+9j1fdmaVNz43D9A34iLIVuhmsTuqzHN+kDX
DWNB+6y0i/LRC+7iqTm4SazPS3c1HTtQTK5o2g16xvJbID/cT1Nea7KA3v7QSpUNa09aTHnfLhYu
MS3t1r5CCi3NQu465Z/SgKFIJxRTVNfcMB76uVTsEWz4JWPrqaUbA3PaYPRbxI9gjQ9tIpCZ8BAf
jyU7JWl/ZjJzR9tDes47Pbp9ILYX1oEKoALuCJKm9wmQArraXQYJtIxdgsqr1DsEzQGfySRlPF8N
Guj7LRzctse+FJHH9orZ9wCGwb127o17svlB5QiwDUoP4gvwsIIM0wuLrgNoqsJdNnVze9w642HE
423IC6UT/jMIt7tpjKGBtpiGwkSFJTVaFfOyYRmOCOp/QRnnRzn7gsw3fh8uuVyWCVBwCLEREle/
6zLfx2bdk3MLm/2VrtSVGdlqoIDbsOQb4ptdsscKmna+G8IjdXOEkr4Md3pbWo0uY1pOgIe3dzUC
jI+Vy65EpU53kci8B2/E7pJrf938PJrZkOwpqMSfwGLp4OVr4KGR3BjI54LhxBEo9T1k3iYMTAqs
H6AeGFbDxqozurknwTzfbTpIDnPThXeLilkLYc/5Tb6CJkzydjLsuGYR/jjiGNI13Mb7jLnodmql
LU0f9rAdkPExTb/kdsFNDwY/y5sxcaWuOYTetSN3UzOTm6CNQsx9VwgxMssPnKTCH1bXPyigjXd9
QzZQ6nh2N3T7exNM7hybGC5ivDx2nn2XQBseIAuhyIn+Di2gvUSLxAwP5SwuLZ/HHQfE02iGB3r2
pwIC/A+SWFUiLH0JEI7YW0iQlRYRKcc1be7QtQDXS8fbVZP1rsGCLoQgBwIEMQBZ/KtJvJ889dtT
m2JQbtPu4JR31Albf8aUyTLWfVatZJuPVkhX1gEKZ77adXzGbTXvQ7voi9dkXzg+Qe6MRFZZ6PgV
iIS6xQgUHsEgCSg145NP8KCmLnVt1U9aVUhkCsC+08y7fAPCWGHVthcao54UJp7YgVsT3isgNU9g
GfsTQNqwdAG94b6LERWxzdEgBJTHnXPPg23HV7+e6v2apEMRMX8qzdRlO8sc/Frjobhm8/e6hA+d
gCowEBjP6UA+wtlHCGQlw0NdexMUDtt8ZSzILoJu5C1uZ2ihAr1fIsVbt22kaMaGPm52fCLdOLzN
3QJ5mRw5ZWCkFHPvRMMZMWt3gGUQfYpeixMOTFge5wWq2IjDY4DspumnCOPlTrVR9JL1SlMYJilD
p1LHT+OKJdYkYn5ayMbPnrUdCHKTLb8hEbld7A0GoR+i996coqYF2tsngUyR8umWOy7XMW8SsqKN
76RXhRF/djE+NuXCPhGzHnm3BHsyRf4XJxShCBp47xG344fuZVsJR/2qtwu7M5B14UBFAw67ceQd
sluwIwlXZUDHVxNa6Md/EnYUbsGKFIrBkTkARRJ1XKJsKSbYPkVXb3Uh0m07cZKK/ab9bi/BDOP4
miVIsSNlqoaz5pv9hPzbQ4YjH6iiSxFwNagcjtN23yfC5S5aupPXef0LFFpTdE0S77FQHxFhQ7iN
wLJyU/0ANzgsRTv7pWWwVda0jc8WjXwpzFaZzpNHkvYVW9j01iniP8xKPIcEkSEbNjfNkKxItC0t
TtPpvEM40/4OyjRycmqyYP2b7GesW6w3urzTyLb3g98k52nzgydfh+0Fvrhf9FEYlEnXqErU7qUW
2QnA2Hpgog0fGVqkHUT0LGe+5YBg1ZRbrhA8bOKsK91Yu2fAy21UwY7RBpEEF+38CAOfQ6H5ZqPo
K7S23T1CTu0jxnRMl3Wa6dukl1+st0GxsHBa8pi2zRkMeHYZa0j2ndQ6xwgz5NkWYeaAqYMdJNru
O+PM2YvX7rL48tGEJCjm1cfs00DrxhEV8W0veXNDmUAAFUMW6iNOP6ojmCwOdtpBOmD9dEUCpAvg
9LJ+ih/Ha//TrVbgoIvpi6Q1Vqj0y67PcEJGTXyo5liex3VFTQ0mSRDM0VAiJfJJbYM5FAFHzN6T
gDccdShEnc2K2Ea/ZDO+MZgNL1uL4wBGGS0w7J39xP2KT978Z1Du3jSG/jc8zsdaNB1iVbzdMQD8
ew+eoMTXT4ZjNDFeAYBCAo1lrrEYB2tWQsElXRES4GvwMHgF1jc8RT0D3xU2NCcJuzSG0n0d1zdA
PB+DgDUFI153u7T0RXSm9InIjlNGb0JnlgK4uCvgfONKjdlDVsdZ4YONrjbZ/YROMqDq83mfICNz
9k17WEYGD1tuR9LwDzNEK6y+Wes7Q7IfHu+CYvPb9M6hjT3XWT25wt8okkZfCE40hzaelxuq0+QQ
QCz4qFPw6hBgRWmHbe+57DwtanryEpz9B1u3RhdkK5Ac/ZNu3IUn6XSpfa/fNVE6PMu0f4ZwpH/o
JVvvFtQB2Cgm/MZ88JNO3q3wx69Rt+PP1Wp14a5HhCZkKzmIZkoKn4A/9Lxel2Gw0VM6TZWXZN5r
C7Nmn9Ig+cn8JH6zKwgXL5AXbkBwYJNBZCTYwga9fYjg4mz8A4bwj1D4V7x/hpJrv/GI1FgWobib
dODtbb2SSzeKSxqFTQWbju1i2Hu/ozpanxOIOnnGrjpwZkCduEblGxIUedP19oAI75cZuLQ5HXRX
BpIgl+2b4cWafsa+3ap7pqf5iJEtKVF4vRIpM7AuUxAXkd/QE4eKUnkZ4khZzOddMiC3RJBnLeMI
1OEWwSWcMl++SANpBMZjhODcuj0EUcRPOF4MEzD5vcF/2OEYlWYnCNZDOTFPP01u+2Z1AFfS0SjX
I1E3yEiiVlI55FYEY6U8+Ls4CwFZHYJ4HnXGnoMtI/tGbrdgwC6rS1/RHqEpR0DndhLTcJy5ii6c
hqIQI3drngLw/xg7DMDZ1P62DrUcnqMstUnGy4x8RJXWWXoR+HIFnVxF2vgHb2uZL2pDKHnYYIIu
WYqiGw77Xo/2J599e6uluLIICH8iiPS2bHLbhW5JLx18PPzqIPqFk8y8ggxe9MAXabF6wrr0m3m4
ES1c2hDj7wnBkuCpG4nYAXyYISlc57pwWy1gesyEcvLUXnYUZ+Z42OMR7kornHzxIKcVQXVFghyn
+wwHV2/yKIfRO/ozyB3VBb+hQFGMEOxJB/2GWAtOnCMyqIEBjPbB9MovoW7+DgzLzpD+k8OA48zg
6l8PeFGyqeCx3SfA96G0BASMVBejBurhtKJ/us1AXl3jDwx2ZwK547hCaCwjKJoFWWdZYP3AGbTj
8uAlwHZgCIyQ65AOUwPXJbcU3VG9ZnW5hS4tjUZOMY35Cwq0KDxALdVYI/Yc1RMM5mQkyD96H6h4
XhVMKzlTxAWOTbCGu4HFd24cjhOiBWe/sdNeidbldZ2id8T+gNl+pqx0CO5UFAG0A3JvMo8IfOBQ
alv2wYTQZS11NcT6RTT2h2ugLEJeDD4arj65SO6CAZbIsMXrj3nO9PXZ0sfA75Y9gPc7uylwNEn0
i6DKFrNo+2pVSY8QdDpD8XG2UMkqT0E9d5caPHM1jSy97+Eq/V/2ziNJciRL01cZmT1SAAUUZAuY
wbhzvoG4BwFnCo4b9Tn6YvNZRFVXVop0jdS+NrmKyDA3N1M8/cn3BkyQXRfjhq3xvARjv6AgWsnn
PEaReeTO3kcnsZBZ8ce2S+pdbpf5eBa9PT+2SSVlmA/5sN5FsTAtv8wivdrQTY3pd0AmW24hcGXn
lNrWGNiRqVMKy9orBoTjIXlpHTPz8yhKrkYK3di3ucspu5KgMGciMKX7RpqobgNgYcUrQffmKR35
vOE5Ntp8GLBj242Km3rwqdtyJ3QTQ587vzM7oi9RocXcK91pGUOHKiVxK73gljIt2WOjd7HxQ+uR
6+4de5q0Y6ZqQX63Ms0SaIlJ3eS+H3Uu3BnZ4pVEUDQ0F5N8nDi2RksihoHWSE7NIs1xKw2V1xsO
TRKMWmaToZtioIZHa+K75K+JXc7n0iaL7a9aJG7xAZefo23r1PVGva02c9ejfqZIy3co/97e6dJl
b1fxU7kOWTguNmNaeYkG57kwqCN2BQJcPBXqAWDEsbUMutnV4ueF0W9H+mJ0iJzvI8SzFz4I0zP6
bbazKSAJhrpieSWGUvh5htRRat4cdvMqYAjm1CsbiEAUlTs9roI6XavrWO62/UYrxuxljlrV34tu
qPg8qNnZYw5nItCjsXpIEZCybTxWRUkMbGpOOoIQOSlkSzgw5Ws+uPHkl1MzXEBqYEskxl5oRhuQ
0KRvJFZty6OzfqFj/FrU5VPZOtGngvr1MBDyfmiMpQpEspxnwYhIe616762M2aKXjzP+HZJD1CYc
SqLctUNT3ZV90hxyT3OQO5HMX9Yucg5m48qQOL56E2uy/DSJX+4ckWaLbzZ2Fcg6eiuyftnGPZ1i
k9zZAQFAHiYjyn56atCWIOHEcPEMyFte3Fk1nS/nyfg+C1twhKyNXD5LeykF9dKxEFtG8VbuyeQn
8Y4PvZe9pGnnESXvibcd0qQ0KH3HTavM0ywymW5taUQtHdwW9gI0AWPmimzXiLiVJXi5/uhlWy/l
QPCreezqMK8xfuGA1EP1lFuSeGPvk6bR5bJd8nKYl02Prb62+zgBC8ZYFDvTdHbb6RMrKCImy+8m
7FePcukakZcd1leyAndI08d40Re856s1u9Rqb6wotaWeuYfqmnRImqpBVVz0Ix5FatEgdpk6ZTXt
7MqWoRkjY0tOO/zSfA3gpF28Uc9u8Dv8ievKe6zUbeFIK2jHudxhqsZhXnT2Xq+v4AVJ1KBBlAzG
zAXYxuluyMA2xvYQNddmYdOVggLm2nysZeK8xWPknAEKpVtjNaePpHWT44xECgojQZUFdIfKCzMj
jAfP3bvtHB+HxCyHEDIGXUNzSKF4DoKnPb2vXNsUfGQAa1pmuXUSXWSBqHQq9FH+ALfmY40j4xFj
4FwaBkwUchGhnBPaJ4oen6EYy3Ua7QEjeLUdhQ3ApOvp6ZXpIugnus3tKPnq+qurgT5AqQodIqro
8daSouEj+bySkaC9EVNuCGbG23e77X4AV6ASqnr73JgNkbuOwZkpJUYwFPWln9f+a2zc2x4yyyYD
ZAKfZPFwu+f56KZJU0AKEfdJTTzZU9pO9cvOHdMbGrF71djeiWjOoHgeZe2t547xxcIdCKbOm+Dg
edjeNBCMoIbCswXRkgJ2cfonzYlucDt4KHKZvm8dPpXX5sGDaWUXu03Bwcljip2nIMmVWJrVe0vs
APHZ+QRWJ6gN4zIlXhY/GEti71EBkvvCyeqtN1piZ88C9TbhRXtevV2El381a3bovPGzakB1LB4K
pWmbk48aEPXxfdno8zfO2/J1VM7Et7GNQltfbilISqKBPUEkDYVgo8wcFcnUDagAjZKPkDzB71B5
JfA1GebezEiaL2sunlBlf0x2/FxKApbcEuOzLKlNEtBeN4u79r5XgrGBk3sXN/wO/fQ6KxRyUIcx
Kd1DO+M1qWuOoWh7wChjufh1T1Yevo7aGEZTnmatnbYkMPkSkwnTHsnWtY/jmD+kJUNsVFtjCBCp
IsqWGxutEesB/qPyDdIJh2pwXkENApBZ3CbQpqm8lJrgEhipXSGs7itW1LwNev7O9U1VBnkELnDZ
Ri/NZZMyzTWl9qZsYe7HaGB8yyhT52VHioL8b2ZM5KFJ/bsakztAy8z1bY6QU0Xi6hL3jb2xYvtb
5UhMGop8T5XLs8DMx4stE+5aRkn7JI5CfkDkaDv7JZXdUINDO77WzudJ+3CsSvMbDq3jPMpyYwxr
WRFtoeo8/mo959O1Ab10jEkxhTeq0eWvlrT61Zjuf7Wn24gi9TgaFs9dUoDRNMXzTpvNkz41XD28
hmm3vZax7agU6TPGBx3t3OMivCeEX/cbboT0uKNrpVv9ane3v5re/0lq/O54Amb8V0mNP290+1WZ
uf7xv1U8/xC/6lXutZBieYagF/Obaadd19daOjBQ0LGkJAyXMMbfOp5CXjMcYMxs25JQE6/1z79X
ZqjaoGnqVG0ILXkYUP9OTMO1qez8qTKDnm3zyoiK2IChpWNafynZgYfu4yHvQqubdbmvs6yruDHo
af9mTrwyhduhXDTukgBpkHozFw8tj9v25Hna4CGRAmJ6MOdGOJcSeFKGwBD148+kFXV3ciZKeB4k
leHQFSJnks8GswpjYvbzwXJjgFLGqidR2MiiGl6cnNJbMHMdM/YtZCZjY8zgid5aJ62ZHKMlraZH
tzVk/h1fw0aRN7nl2hu9Ksvue5bk6W1pdqrZJDWG9Pe5E33GjUApnhE8pq3bJFUpxwNFjGDQM8u5
T5MrWWWuSFPBZEqM6El3wD/tmDXmTbpoT/3kfau96TI6oFdNld9HlnZWZmpGgakVILxAi/furhx6
qva0wWmrX9zac190XX0AYAH1MNNU0ANhkwRYdefZSpNXq6XbvWKzVdtGzitvKXypcjdEA9PLyihn
bKvYQVNL4Bq+WDXHK6avNlvIak0fnyYvb48Oj7zuxdKAJO3sLoG5kM7j9LLmai1w0OiWVod8rk0k
Ric6c711urDOuVEUtRbXfsXRfMCvKLoAro3x1HWWR9sF/C5BtCFyo8OKwFcHEZP3g1limAQGVX+X
2FmdzF+ZO6czNibklN28oJHcrRrqSlDEXvclOiO6MaNsde7VtCZxGcRgRPwyX8S7aME05TQz76fU
JvRcJJcpkvamy00NmBduOjyd8XmtenFYUsP8UXQGVhvNK6AJfjPbSRJWM9ewb9Y8yBjsHDfinSSH
N1yabM5IifTe+Jbartvw1OiQEJJCFR9Ziga4iyjX93BrVGNtl54K10NSZu7t3Bt6ZlIriHPnR0p1
y/iR09KZH+n0QP9aVOepm2Iu9Qp7qilMEQe6kfdlvzNhE8NZZlZec3PfOXVG5hp7L9cPPKpT8c12
uL+RJFz0CU9vwBJ/bXq5Ou+OTnTxrvyVnEVPyojRuiYsCH9UY30N2AJlqWvb71sXKp8oEJCH39lc
xC5NbZeKNPE2r7uu/uKoH+KDHGc6Is3cq/TZjDu8GOBoadGiN681AIVeoPndUX1Ii5v+d5A40XVM
0MhQSPKO6ZI5lpDxvGsCmU6Jq2GjmiVcYGyU+pRntrvL5aiYZTvoa61XMqOZl0SOa+XnQ7Y89mvs
fDR5G58ijLMwduT4kVc2woLn5BQTFtoDLSxsbr9UuowVJZFX5oVo7tUek7rcZV5UFQEXfBvFPYft
AQWM8Ec0zetJjG6BPLVU+RNI7Nrxs2Xg45sPw8syDOrEGZft7X61j1VGEDeiLp1Bh7uZm+ipAD/7
UOdrfNQLh/e9jtuO1+yRIR8nvg/K9uzbspnNJyBaDteXSlnwLPT0OLnAZAH6ZFO4aCSPYhBaz7pU
673XLN2RCCz93AWixNIp+7pCQNv1BbncwPXIeFql1YzbsTXJNKceh2k4oWLsWoHl3AOnOOkkYKm2
t0u1y3J33FPhq99Fxfw7itTauqPVhE7iWqNvpYJRwozcjYF1S6tHL30db+YAwUW7DGN3Z4AjCbKh
08O4mmjRt6sMxoh4kj8reERCWPMTpWkwSVlP30jN3hb0DtMl1cOA2uBlmbX5S47atJeyVQ99N6d7
TU9BGVkGEbtRzKGwcqK1lmacrNTtj0syJcBucoe47eQQB7NV6MysXUjL9jF36NHYdkabybXj3SrJ
YUABzG7SUtbnTFPqIdWaFIKTvbyXSqd6Y5ua9tQmzRctLRWm8wRKx3UYvXs1+0Ncm74BU453ZCJ7
YiUnnes5WVeMpAjX6mBnxWeMdU2NjD98/cgbl3gt+SOuwDy3EWTh0YiwbKipWMS1EVpNb09hbzoM
syMuc6JZbyIT9skii3EgttMc+6g4jUJ1m9Xu++sjS25rNVR7q/O6TSvH6TLYsXkd8KJLDM5xZ2pS
7OemVp9LNKot7k17sJss2jC5D3uPe4zDr3ArUyEe2mkMy7JIznmcVXuD2tqJ0rT7Xuh2Q0a6xNKx
ci3FcIx6FGFaW3dNVWRPE7sm3mFPwgQsyAvv+lRWh5q65h0RdYS9mCjEwY3NAXJOPFUvViHva40C
rNJ08aBZrrnRuqTl+tAsGzSF4n509MdRSWdvlpn9gX1lcKFD90v1Loe2ZbrHyarMV29x5CYTasFV
mr9pxcDRkppK8P8D7xUFCPLmlbdojUEDDOgR3KbuC3deFP/VcSn55m6TSSmS6LUbKDDs2zaKWz5A
jXbpY5cgAK1dRANV9zcUXHiKk2+qkkCjwKbCajVRZDHgzyKfs5+QDszuPOhJlsqcDwE3XWME+Tek
fB/DBa006YcdjLXCbCzfdnnsxG8oNcqI71I1DZS58K8iW6OyprFUwPE9CZZ3ygKaWVFBfNJNHLCp
VGkwYIlS8AtXif6oC0N0gJqmgWtlMOZ6Mty4ttaVPywDsPansIcl17H6ZP/Rd0Z9aNcW5mtbYRgX
dQ8WuP8oWuKkjjdlexL86Z3baVSG7aR4yiXAqp2WgqwJdW6AOfdFFcMMnLISqbqsH3qN30KVR8aF
9n5P3ks2QK/KGfe279Y92cjiyicF8eJg5yxOXmDwdiBretdUBxTV8YD2m57XRJYv15UJlCgbp/42
iYjBStZJEsxpXW8isojwAYvnio0dfmoBNDLTmmyUzLML8MHss2lL81kbmknb9r0cQpVP/bGgQkgs
rkEV57a+vHadV+/LOi/DeVrlj2xZrMAWqbaLV+dzirhp6bFj3Ltj4R1JrvcPzlBzbPA/5GOTDc5A
ySFNNB81vmI8E9gXuf3YdK67kVk2gvWi9ftNzNQuvX5ynltJpyda+seKuYYUbpI59wh1dIWuh5aO
OTT5zRAVYdFPsj81dUfDdY6VeJysqCTxoRVVtlthC1yGFhzkPHuPBhyvu4bpN7STwfO50Gd3LZ1q
6aNTRc2mjJqiBY8xZBtb2eXHzA3vkqKU7tdaoqtChUV4b9NdkTjFvk6AG5ISdYcnqlnzmYB/HyTa
Sv3B0CS41gyBqJStzQNj/dK8RPoYV4KQlVW99c6C/RiNIP6u4DFcIVHPE24mavS+71I48pS6zXt7
dfW3wWzHlZxLM2D5UgZ4ZduA9W0t9e6ZJ+NYUZBeC97AIb9JqoQzfDaNQ0bH8ylZXHGR2hRTCoyy
r5yw4ryJh3p+HoXe7p25vD7KyykB7aWJyxIX3SWh7HopjTI65vwvPNhNjX5ey9V+qoy+PVk4u4VP
K9qyNsbKHIOemDw7noEe06XzGq6mBmLOmAQYXkWCN1/n2Q2YNaLuI7bHlPaTqK3px1xW7gOv9FVp
0C+v4eGctn9DivTLbdteXsDXqOV2ifQ5pozOfew2Gww8Vvr6LnxbTzen4cko67S5aFodCd+C3NJt
knjoKk40bjCW5xf0RUai5y3P8wFcl7wYeJzdNi5NPQ/KopmNI2g9p0Lh8nLXH4Wbx3tXjkBcyG36
mkHSYu7SaK+M8uCaBKtG7gVB1rWv/FzNNp4oxauGb1Si8QCkwtQ2h9Kc2rM2acuJaMtXHuXzZVml
d08UMzuhfSf03igG9RO0Xvxpsqjwb4LCIObSG1q8IdpChPzqxSVFA9g/LQ+2ExNjlOX7mBf3gxgJ
7Vo89J1lfI8EE3rDt5qkbKHtgKN6B3sQyXe+oOZjzNEdWP0k3sHRJM/YAvnRQy7epU4LjcqObUZu
SQpUI/L72dltgY4/mp/YS05/MyF2fps7Apd7S2lLwlUJMfkwLlwHNwZRjuyGKd7+kLDXSSSORqmR
rCn69tboh6x4RVGcWclh8ehLZ4pG+9KwkUgJ9/HKyJyKPRBn52OI07IiiYJ5HVplOugH3SzmZLMg
i2KX0fI/aWnNFXYtjUZtdewSgsl5BvAQUmPd7nXTbcwt4IN04O6V8BEmueMOhyFjyjiKWU7d7eJS
S/y0CHGLbTIM0beUVFvvz+21/9qZPHp8t2Hb1JlchZN8On1paZcocZ3yXnNG3jp6733gYTJznEs7
mY8rsp8GSVKfr3DYNHI21nxNfUpziJ37Ioro4mdT18T3hqRJe7FG1UiM1ChZg3JN4blq/FA/RltW
9Y3L1c8O3FxbJawFzIB9nhVYmaum8dvWnMQ6JzVvn29AQOey2gkovq0BcZEKwTLsCc69wJiAe2FZ
Hgy8IQrTzCNyltRp2K6RtRdRpr4R00o+sBxJuK+F/aqxaGtLRqXaRVrU7LKq4oGJS0rXTThXVa+c
i69ljGLUP9Ms9pZeiJM7E1ttdfutUHLkk6875TFRnXaMJ0GKCv60n2u5s8kq/lpctfXXKMprc4Sx
4Bu2g936QhTetlzKovbJCKi9JlX/fSnWmkayjL4w/T3OQEmNbwMLygoXinoQaV2gE5Rd12TdxhaX
wEw3m53GwqzQRgfRfD2ujZ2IRX9fRkZ0Ir837hzNE3cwOtbtBOoudOL+xakxEJ0CeJoe5eo01tfS
xVqJs7vk4hITSafW1yj3zUvhWK54zV9mrQ2nQldJOAvcyzJ3xXeSaeqUoNE8xIswrpaxO4XR4tB5
NHjaXHP/9LzInc0BCy+4v/OFD2Vp86asuss7HN2zaICb9WxGpwk9m7TBkB+cxOz6bZRb3rnvl+u6
GDJfpBTyZ6gZ+aHqeEM2JTPNQUYEY+pB4AKBhsMUmKMTTN5pI4TBRhCDtKJEB902Y9pf9MJ1o32E
v/EOmg++CBeCavBu9a6o+mOvaVIySMp4PtKOb5zbpk08SY5MgeViFVvt9bf/URx/K45Xne5/r4bt
hrT67//68X/++7/a4bOvVfpZ/FNR7Pq3/4bsMf6wjOv6PXAubOQykQv/pj+y8MAgEANFTv8tTP6D
2GP+8etPX/lztL+vGzT+R35kxalluzp/jfOYVpch/i1kj3kl8vyjJMbrgdJjC+R3NobxCv+6xIvw
ldUglRPRrHJ3a0XFSAjXXBllkzKt3miQZR+ZV1/d8QUkM7nYtpp3dBZ7dSkajL5NyX4s6Qs5rbpP
Cymhej7a+VvVYS8HctK5Hg1IlZQ3dO1TtrgcFH7guFBU0WtudEJqLBHiOvSkg3C3A6AYbGFi1lS3
oINpKUnBhcSJKlphWmE0SRhZCeplY4rqPDgap7XWsEHm8Kdf6N8KdX9Gxf0zeo83xrL5tZmU9VwA
YGzM4Y37E8oottZZNhIbFmnnqKf18GYYQ3mYC/KrRaYZ6CT0UnzgY/Hrv/6X/xlv9vtfZva5is+A
CY1rf/DP/3JiDJbJz8WlMWbrgN30rIYymv8P3ezXHr8//+IN/aqGA2mCJGWgYv/l51umdlHsjQo6
NjrEiE3txMhFleVe1wyumgeJED2enF62+b026uN9plVJCk5FG4Z8202rfV0yMDR5DSBZNWRRuzVW
Z3ywFLhLtrDpQCtik5UNoKCasKQQ5/hG5QzYuFNn0auTrfOM0kWsolc90fWVFKwVWDOj22bop54q
ApdnYh6L9Zg3tfUdxExbb0greeZEd8MpHobJmN9V6yQ3+Dnip6pnoNhNrC/rkX4bG7xIpOZBIpaR
q6+xQGyp3aryOWqbL2/tCvi9bOxC7PLM9giLyMo2GgoM7Z1i1bPLzFJbQFN1iZTTqbGKtyT02/c8
m6x2uyKh/nDRbPBPKZIIKsEQCPw66wi9OqyaIYO9DLa+BxLfLfdo0PWdFxfJQhChHrOt1QjjTTBK
RNyZiV36aTzWP8pBrPN+nNr5EQVWt3Zl45F/71IK3Vy0jNTbxHoT5ac8slOWbq7FSO8Iov/CTpA6
vi7KgunDerIvpkh4QPSuu277rz+gf93ypHMquZxqtnA417BJ/vIJ1Vbw20X3vYYHfUSl0u7HucdL
Tlxj3kzFSC+ALObAD0wjMJ9RR8wb1njom6nNG78wkvg3EPA/FeX/a1z9oP/9OXTGke+T+s8d5V9/
4/ezR3h/4F4BZMPdQpb6teruf/Y5IR7hO10ZbUR9rity/o43Fe4f0jEEe3bIhbHZ8Lrj7e8dZVP/
w2ZCM73fppj4t7wvTpvrB+UfhxDnjjSFZNmDNE3bNsVfK8qds7gtKSISq7DJNm2Ww8qvQLXHk7uh
j6LfNKV6MCx6BMtYnAs6Htu+Ho662X60aI2RPe6RjlBL0H52Mh9DoUhy1OC/g9ZhpC/4ugyed5+i
Gubea9R+1lETxFSE2zg7cp74xWC/jr1iX4PV34x6+gRXub/FBgsR8rLAc75TAiVNSsBKTSDiyv5O
pcVh7LOP+Ao7ZWFG5xcWm3qqnnYXnWwVmKZ6wfrdJI7iWx2xgYA6761ZJae2N61NYtXnqkh3SFV3
du5MgZ0YYwBJ7lA5vPhR0GO28mQT1TjkNC9+SDYekAPd5hmqQpdOYauNP9vZnsICthQoqa8sL27t
nB9La4qCwl8Piyz7ACQ4bGw2k5CB/KmtbCui/vymVHk3LGXFg7bziS1/k+mZs4Kg0AtBgfEj02Ub
EGTgGyxJgjYTq3gKVldcM3tXoEncaE8VcJxqnP0Zc8afDOfBze00aLqMMWGtmkC265td9BvcczR8
EAgFgbeNObNgqDM6SlXdbZVO96Bnbk2LO6EAYmFAQfKY2su6el+VgUTRzEcvj52g16sLsakqMBT2
IQsZG9KN1Im0KUIh4nKXZM22yIvd6CJRx+s9Y8zFVOUNyvKxUwnTg9Y8qiFjyFeImLFWh3YPbQQt
7Zs2wxVz7CMctG6ztPxhtzCVb/ZLu9O4oW9G5OnKX8tOO/Fd8Qcepv5qs6+lhHWazYFBIP+uUuaj
Bn38MVeIXVUUIzROXrVjneOLZlFxzuvHVq1t7rftV4q/S+TdNH5yYRP+sNjTfmQZdNCZS/SSuka8
qcyE4HCamgexTMch44rHbTpC72AbL26YDDIJoyqPrZ1td3dKRT9bw7zYQ/Na5RVMCwQaf5a0i5BR
zqaVhJSmHDY3dUuoRZJsbkvbXS37JfVKimjOMcEI8/tluDEkqq2mUwLpV8O689zp00r7NUSYBflV
Z7yuNnnLQYKawo3JA6awKrQEhvmg3lThPcPPuzg858Kk1WGgAau6sQitFitQumXI3qfBwBpS7MDg
6vdCrpNvo6hvpgbGjYb2t42L9MvMhovBmgXQMzYEEFPfe9mlsEYYTimFzD6LtaAcWApBlB5NzprZ
0pTBDOw6ewFrXpebFKyM78w8jhK3+DYZKcyPlMRb0VOx7LPhZODS2V48bvqp3NM95wuekO67yilO
Nn/zqvw89kPnJ5HUw6bTAqHKozMzbmozm6BS8VWNYnctfwftUMATJC7NvyX3XkpVK6fU38fFNilu
qZi324YvSNLf09cIPe8jM0int232LZ7O48AVGdjaXWL1Q1BkAqPJUsy241KyxyK77pdhhNqbudGe
bQ0vT3pNuVX4saHQweEbSXFQ0Th+FHaDRWZExhse+qMclvMSLxEj1UAKmBDnTdN7MmDRaPWtRrCh
fjLYm6k0s4NFij3A1vNnbxpxc8AjVk59a67z5erYtYY7Y7a0+XE0qi0fhOZu8rTT0oynrvC+r874
BITp5QqDhyONajprP1J79IgtgCogkXAb2ywoW8XRGpdT92t7B3InUnvGkOSa/EO1tu965PpFTtRx
a7O8CHomLGhhmxpNj7Ke9rU2ElwdbrAWOQsoUuyHK5Q6jqfTIN0jCDaxabzK3pOXPw/EjlqbPeKi
hbCZuabL1jXOr0a46KiVKI8sGBl9Y4YUs6r5rBcVunYZ937nVNMm62YChq0TLmP1KJ3iPVcPNUDD
atKEH6MMc+gX2566Kq3EYnmKCux6xfmNwtm/LLbo2OstjtQCyDtWx2ShmUeCiVghAf8VtqA1hUOK
1JyCvw/YHUaVhswyLo+dX3I7udUaiNhjweYOfUjIDBY9uDeqflP5KXKW5ch6yAInX27weezPcWi+
p3HfEYNLTMRCuVck15JaC6deZ+MN/Z7makAD9oURFjhGeqOl6csKcmybjOURseeQSg5fSXpj1KAf
2gQ+qHP+gFPKVpW4ONnXSIKwgYnO8ZoFDM5BPlZbtkdt7HYAneE+E/72pyE6sfbhu07sdo294FoT
h5uQXBjLf6iueDYcMqC1pWSYKD5MtSxK5PzZwCKohg3QqTxc+ij0qoY4OyVNv50BXCSJl9IkAmTY
D9ODNcIES9ewdjClPFy+XCeLXxkcAJOZ22GnFfnF83gCjev0njoEOn2nMwzysUBLdHpf/uyyXo0a
qwwzACPbqmNSF5W2vrEA8BX2BK2XiVq0bLjImBqiWMWIu59lPQaoQdmxqJPsK2VbWGitGpKbpIm2
cWZWWbVRTrnaTocvHe/+sC6se9ESa3hl3c/yIhfcZdJ25b2eU1pcRtZPylsZhwuGry+JgDSj/mhq
1mtZ5d1TRp0vWMngNbI/1GRB2K+EE022k+w04f8Qla7f0lIp/OtqD69zuLI2+GyxPpWwVJIQ3+c4
6zqBk/bH1NkmXSCX4KIm2824yM8s83YjAbsD+4p16EP9q1hsnmXOQwSioJ9G89WCGhBIpV3MGK5H
LNrqOBl9FVD7GjdNx9OyyKnTsIAWf16xi5NUfB3f9lV2TDwdV1f4yJ40RAAdyardQ5nZCp1CVZoE
uUMrP5vgCsbUcuWLk7ZnVlH5Fc3CsoUbQjw0BOPZhcWYmuDXmv2SG09gauBE4Hv4gOf8Jpqn294U
u6S/fh9ZL9sgVeRLG4B62GaZwzOzPusD69niJKhsvgxedMvOJrR182OpDd+julAW6kDDN4SW+NwV
c0A/eAhYBrnx6PvYLCfyPbpGQHq3RWLcGMQ7q2gKZKFtMpiXpSV+iK7Y1eJc6S6QWhqN2D0SM8KS
QDPTb4VoTis9mMYG4TXOzEsxXwSnJFAe78po2Ec43XUrdgWr5hi7wsG2Kb6RbjIAwKHCUuFKlxh7
yFofyHTcmFTf/byc2h1g1ufasHVeySTZRjMM+3aYXtiIQQAWkAIPdvt2qPi5pf4VOxAIdJ5n1Ml/
jnjnaXstV03XzeUAGUhMmam45UPNyJeSYVgRyFsvnMCyFiVr4liSmQ7qS3UPmj49Npa9YavipjEf
67p4H5sYaKpB19MNR08dVq2AhasdnFa/wRJkiQ2l6TorxGaewMI0esoGPvI7pVp+1rn7JjHwrmdD
brfvtaN+WHp0khMtMegNXVrsJjHgylq7BBSMTNmMJ6fvI7yOlMUmozW+k0L39HhXtzHTvArN0jub
+Y23Th84HucuPuvWQ2yv9/XsnYaCvpfVhS4IOJWos62De4hYfZUYHGT1rE7KYrbBNbwMefppM+vm
M6hn5bnMTE31JVqxtzvqY/mlX5so0ONWbjyXbcfoCrkPuPhnlfPBZpq2zgslMELwl7atb2tT3Y8a
cI0svtg2fyB37+Rcblf1YHbgUaB+0dotbourN6C14qKnhOyvDv+k8TBp2XpHmDA5eMv7dSV2ZBev
MCQuFoOq7IyTI5yX1Eqem8qidg25bPv/2Duz3bqRNFu/SqPvmSCDQQYJ9DkXe9TWPNqSbwjZljnP
M5/+fJQzu7S3lFIpz1UDDVQBleW0QiSDwYj/X+tbo9HQneKjFbaXuYHT17eSVZdj+W8CElBb80KN
P2gprAB0I3WuxxXJUgvkKbs2c780NpuXsmmPx0qneG6izzM59JvGXVncqwGIhe3+YCaFq7SJr4Wf
4yGwA6hCIFXXfdB/B43tromB3ohEyrNshEeUkSo6DeI8ivTL3iaFrAbZA7jAW3htH9NPe7JDC5Rx
O34JiWnnRBHAuMOmOk/Lzn0Y2CtFfMr0TDtNoPVMwx2M8y2gDSrmblgvbdldwzBcjXp9UYKt8kV7
QjQTBazBoRPPJ6AdrB3m5QX5xg9dd+EmBQTM6gwZ3I3bequ4Mu+RfMCIoqyiN1UFdK64ayccqY+R
pT1N5gmukUvdXqOEBMEbB1fjaB1BPjjLSzzoVR79RFl/Rs7hF0iz1tKS4zqm8kVK6IwfPrf6EOdf
cyxktx7D4pdr5FeD363zAv2LeqKHcAR88cSHkHfuGyTI9R4lfRA/dWce89HmtAYJqQFoG0f8d6Bd
ZLQoCxSFPPsnTRtKX3W+03JTLPtECeTbNUVbbRsCEyXr66iqqm+xo32tcHbGYwSHT0fM7VQiRC5n
PSYp7MLeP7fAdVOdY7ExOaZDu+iNJWJPZ+llPSSQyl+ioSYYLCh+oaJbFAK1pJ/p17HmOGsFJXgR
4j5YqaY3d/BPkbSqfGkmzq1XBA9FGrPZ6tpT3xDnRVl+6UByo0HN+uMixdfgjdYXmU7jso3J7jPN
6HtTyBtc2/k2a+LHQJAER8JQuWVnetd1sHLRT+w0NNyLVqvuO698SGNgZ2zgfXxAA/REyEMph9Zl
NQ36MRI/tZlaSsyhY3/3+/yaQDYC31vnsoqI5xIEqpAAV18IvT2D4H0ew9Ui/Ik2Htgm3qgaVjwe
NnuB+RtBW+k/aDbLgFbL9Ig4+X4bSdSVOf6nre4gnArpVS36gmZa4A49hr8oO8YzRi9nDL2vhuHf
guWafdE9BNPSby9iVmLC9tggC3pXPJxugUsUUrrwkL+2IM5MSWPLYwevVf4V5qLl0CPRR34Z2O7a
C6m1J1a/dvPyicz2y6SaNl6SG2hSPEShiU/+ZEUs3pkKBYeJEh2mckptNVDa3MA9cZd2HqqbsIPy
yy0dWB92o4BmGcF4wzsyXDZeTM3G7rxThCnQTcxCEyeyzbJNgSMO1xw8p1AVxk7EETslUJTfPAc6
KcklNUe0Hz6qG0ePNmCQFqC07nMNn6vGQakWx7ZF5t9spRjTbwBEnaN8zGPW6YjorEF03xBIffGi
bKdJrEOorY6nmk/b5OLJ1c1T2uzB0ZCJE7amycJmrVpVKYngBRkbmiR7kBVOGflta9CvXI8JRk2z
14Idn5ZUU5w8DI+PnyXYCufORmVG+Ggkg7Ee4i7ZAocSW7+hBjMEbb8MuiJAdRclKl3rUweGZXZv
6Lx9rB7eSeR7Z2MNoR9Wrr30SQ9kXye+tF7wvXVjlNbGSQfBQzITnTp4pPh/nintNnRqtTIKshRx
N4AS2ARZhV+L0Fm4FQuCVjyqMHyW8eBKTI7Q0uAqrTPc86L1j2yAdH7VgmHDAlQYGimJOUmjuZWd
0LU6j9iqpSI7rvrwSbrxOiS/xg2xaqQByPnvie3dDbVz2fUQowVNbUccK8z5HSFodSshiXf1N88N
sQqm31EdnZdJcJKMD75qsSKPV1D0L4Yxvtey4hRN6pHFps3OZ9xPeGw5+pWTz/nRtO4rLVhBKD6V
eXRppjGVpPbS777Cab+OitnzNU1ryynuqSrInWJLzIYxr/nEapISgW36Gyi4xoZ81vCUHJrj3ivP
QWFDCEvGM/jmF4lw8eaWYD7rW9KK52bDk2TfN5nt1z4oQabX+UmYhdcwFtzzbojsL2Vb6dhWp1VN
qi6qEHNlatVD0mW4eDTW3dw4JROH/Da+U/jn3JOoju662qecVfbDcR2E1PyLYG3pyLkIxj5vkJMi
ipxuyLR1l30L4Z0Y2yYzLvzBA42XC3aXoOeWWVXe+/E4khRsXGtujWWqSr4AXqPDXVKCSAq27627
iTuxiH2AC6Mf/KrjKt95eu+eZahiKeVEZguwwTmqwvgSpSKfRcrzQwupGkW7P90Jl5WzA6d44k24
Fv3gjMKQu8SObvNhMMn3VEYUboXOJkcUUdyuLd/fgW/hgCgV2o/hBm3zfVeypX6uYf9vOf8/xdxK
+fty/k34VFWP/3H6lGd77eTnv/a7pg9HD4aooFtL+w7JrCloH/5laDH/gOChC9fWXXrEiBz/u6rv
EhxDdIwrYUoLOsq0gf+s6dt/uPgaYVNjglGUMuWnavr77WRLSQwxum7RMbWs+fc76AxVY5Ol3uTs
2sQ1HilfwXWJm7b5blCS+6BBu98mfR7KcKH0QzYVkliv+Vd50aDlNB+VZTnsKksSaoLUe6FbjfM7
huhvA8PeHgQaq6J7b9Hq2h9EFCj2p3DYFYYNsA7M25oq4/jBIG/cNLoz9OFNNNyKhK/9QYbWBKTI
Xoub2/y0LcLuc2H2V4MsvfMX0+mNpvbh5dDtUZZEdqBzGJSk9eyPBFugD7w+30U0hQA2+QnhzHRw
69U/GQY5AXwrHE7mwQXBMXQL5Rc7rIrmbRtUnIz0rPnd9PvbRzP/kH/1jrgO3ZYmWXvQEyXXcpjP
FbkTzuNeHllpP27bvgFZatY2QZsxv9VuNIvy+LNXZdM0xvRluCg3wI7v3zyBBQWYqXlkY/JbNtmI
HB+B0fr9Qd66Kl5tRbnfEhZttv1BVANnqU75AocyXgqrZJvXU8qXeADAJiHZ+/8Zzn4OIHzxEiVg
qLtJM44gsVsbHWArpgbiR4KplRvWkfLq/eEEy93hQ7O4iTT7uIWKFMX9y5vs2ka8mh2BKcm+5aUe
fi/A0SEvjyHiL+OQHj0VDSe+HOyOMg4nCZLRtKGt7nTf8THESrTfHC4SxcHBAKmnqIlpRxnBfOli
gl9xV6clFbsCP9ZRm8d69xgTmaFdVYMQDFvXpfHBEzt8ezHhPTcwuShh8wLPl/ziFjboYrHSU6Ec
a1iVbl+RKODMQCcvPH3/7r2eG4qFjuUdpY5CG3LwWhFoXRGaXR9lfqOvoVUpBLFj9zTmbKk6ChDD
J9el+coYBh297eCePJzwhA0aKB+royyEMzv1HW5uZ+iPEn2Ib9+/stfrEiORaoZSCE2BZR+sSwNb
J9R/5RFAfLgTWY47nqP7723F3y4Ybwwyr+B8/Phi8D04eFAtJbMx8vIjPItobJVGWkGfGpv3r+SN
2YBS1kbYRfKTLQ9XJWGGmtGq9KhrcurjQ+HAHKYmGZUAcP/BSAxg6QjBWI/my30x79AIOzgS86PI
qcLTyGjIA8oz+qB9YP5W+X3qxgmdxFPQTSii3IN5V466GAwN6o4AJuDDZeEwF3ykt3rrxqFEUhaa
HNcxrIPLwTpS6rWKj/rMyWiP2DXFXINPCJzxy/dv3FvzQLA1EZYOjZ3UvP0b10MHL70xOdLccARr
Z4arStKDeX+Q/VjH+es0X4lAxcUng1SC+c9fPB1bn3JpNtFRrmDKFZxCCgXZpU+FfZ2JbvxpFEPx
7R8MKfmyS2LxkEsT8/dyyED3LQF1BucJMe7EZGcbvTfSI7uCHT2ODS0QTQPU9P6gbLX4sfvfYfai
yDfYj/LFMp6X/BdXqlTb+JxPtiSCQFjv7F7/QYOPQMial61fefMpJWpGOnEELzQPpl5F3136xciw
TEwfa3ay6DzyrL+gUTJBM7LzCm6sXd3rNOyypcMSpC8Cfn+C4mTtbboENto6iGsXzA+5HNWyRKiH
uyQQ8tzC8dYSE5534cZI6KBc22GGFropcTSukqlqKON7AhAwpfkueERSRaUKnx/clZBJgykGUe+F
qIzoV2i5ZX3sjdzudeVp+S0RRkWx6XAd0V4m1hQltqAyMQT6mS5aUFV1yc3g3JT2x/DRVLkwHFqK
6zrFhm248YDRLqkdGGuRBwd29Gi4GZ3YZUNM/15atdzCVgH62qLcJycQNyK/TuQ/aVmUrby6RduV
WqEC5eYbXbwKA308dfKGg6zAi0JsXDbQ0YVjXVIGL8qYKgfBcRXgGoVlgdfLoQ5ajiziZdSNPTE2
DnXJRKoxWtJoB0OXOxZmEghz8r7TA8zmcd2lv4J6jM8rlrNk6ZmNd1OSKggOJ/SKDcdUmKlaNhg/
pd/5Gidpu3vQfaOY1oYUw1mdANFZZG42/tTGAsoHXH6KzG2Qeqi9o6Q8aUbg4TCEYTIvvDJr7CN/
xHe6Qq+MDjvTLDLdpiQbr1tqPKSEx813cgcnorWkr5NyPlW0n0eVg4r06AjhkkhJ4C0HCmorwF1G
0C3K0HJOOxWF0RGO5BjCe56bZ1OAZQr1jZFvK2dIjOWE+mlbFeWtTUKOdwR9bdwWJT7PTWn19ASK
rm6JsRlUt8Q/Ol47lOvQ+zSZeUxPMf4yWs70DSbozO3B9MKuf4jXOMRjJOhlao2Us7P01rch1C0s
6Ln36egQo6z4oofLdmw4yRSq0tKNiEAGMCGb+vtI0BRs0gBvycqM7PCxDSLrZ92Eo7F0PX+clqQI
QfkAdc8rTgO3pqLdD8kvH4ANmhLyeNHxY3t+nAa09buusLzwDnYrd3uy7BF/WNPE4UomVXRjoQZo
lhpnSQRTjUmdtmVJgaun93DJoE5qBI0RZnDmg/6k1QmpZFfgD6Cu5M2tdBePyZb9kK+t2o6kQFOl
vrECKYXSNB9K0oLghUAxdlC+fAs6xPkEHLTjNmBNqwHTGsCqnCTUDeIh6EeukOZXX20DXOyRPeSV
txrHxPmCa28oFlkwYitw5dQGawLaXSzI+lCszDIU8SL3dYkOSfdjYqPMJL0rFH+LTCIDEzsBOXJY
l0GQ/oiHMbxJwsmq12PPi35eKJUmK2Wn8lcy5igiphorMPofQi8XJsLKfOXyLKg6wSQKlp0Zs5Tg
/PR+YG1FsIsnjQKt3uRJsinsWsAJFgmmeGUH1MAl+Vs/ECPQzC8oik/LahQYySDGQgotAyvpgVMV
CPfoYHa5hZ0fpZl36o2mgvjn45JdVIZhBGcIDJrfB+r/LbugouRb+Pdll9Pw+xMS/n0VJX/jz4qL
+gP95LPSVc51Ekxo/6q4oMZ3BY1tRhCG4RrsNf7UUaKilEjqZ30sFQq+xvytP0su8g8Am7o979s4
4XEMdz+DEDHl4V7DZsfEzyNdXRr8qs9//uILTFNBtkbDXKp5YTcKICd4nQQrLOyIcAB0R+uCBMI+
o30NioKYzxJT1SVmgMJayKBs7I1j9tWGdgvkeoy25Gg0mW9iGp880gjiqQiGlZpi/RRnFv0nO1ft
dSBSmx4nrFB/47b+pAHQDatt5+UhooMipJOXaHHuwsbrKnvhATN4Iq+b0mfR+ulJHlRIyNpkQl3f
twP46pLsIv4PQ5u1Gl1BS11o7klvCfNrYjbaV77ZAdzQwo9uHS9Jn+wsVztHQ1K+SDV9DfaNYClM
Z+PazRAV4hSfQO7igL6p9CK77UNaQNRAnf6hicko72L8XvT1W1Sguae6b34oW3AWFKzbrQcaQ197
YzYrQ+vc/eXVZnfHwcGyTnJgQ5u2r8ZpkU92aC+JpaBGW8EowoOk186NYgPkL5CJeGKlpWZ1jQ/Z
fMxqt4AsZUf68SwCeaTUrOEiw/F3mvVj0c7dGvF1SPCebHGBEYAIfoNumUkGIpXhyOxO/LJyylXT
ivYhEsie4rLK7KVGkM+0ajpVXE59kWSoLaYe6YJqo21UqN6hnm7w7bD6a29qnBMcv80DcsECl23n
oLSsHWJQFp4ziz5LeoekNBSWOEO7YJyXbki2uDW6I1Hv0AYvbBPH8qqPzOYERVp8r0RWJSsUKCo/
7ri4m0Zigl4gdZ39U+OctYVAjUBm0u5gUHZ9PVxgorCgbbDhebIH9zEbzchYYNpCVKJsq0f1R5Dg
RV+4abiCjVHfDo47/ez0cbgC0SLbbZpbbnoS+kVDviw7enaR+NfNosKhgP0wMa89K8yesnrMfwZa
0wMptnW6wx7MrFXDOfBCs3Mf38lIT21ZR3IQRyhIzSPYF1iuFHb0M1wwbbYbC62CsZf4NnX23hq/
uiHgcnyGIbBA3UgzaKy+yJei1ESzASXm39VNUFVQKoS6TZvByaHrDJW5LNiQPBhT3tK0puemLWK9
Ks5NkYeIDdKc561nRn5h4WImsS6jjEGLZ3IggUIMYYelYiKOOTx3Z6MBon/JsbxCPRobtDq7Eo4t
pmcSkjcgDjOEZxjrN4CdySZVpTsB9C9s1Kqz3yhehqIL3MUY4SlEXjanaMBoo5GIw8e7HUw9/QWO
hRxlU5ljiSWv1e4bCh3aEuwzYXFl3SjMr60lchQ/vXufixipYjCiJ1zoRm8wD8v6Oq9G46zKXIXB
tUEtnLmuB1kkJudw43nF8It0Wr1e0aShT2aJVLusqQi1C0yX7bKRvsVuKMughOQa4pZZjkoiHAdd
7REMgEQxLZqeH6e7tFysxD5zSgfHKb1Y2JYF4Y8ZH2PwfwtQ0kds9aaUg94cVUAId37rPm/rR1kX
ZBTOu327rryL6PkIkJY41yGmEGN47Qo/eHT+PDGwTciReOqTWtmGgc+j6OKwvu6auA03Te6gBG7m
U0g5sk5fOXbM4cStsK0usQcTr9jN55eGzSc8UlWV+qIOEo44pVNX92nqc+6p+5F35/k01CKZCats
jmt+Pi5NrhN+hw/aPHQDnVF0Ejx+nhqHrNge8CK189nL6UZNrfthdMtr6BYxEOxAn74kSaffp1HC
4gqHzUWNbMRlSCJSFhfRRU/5dLxItSYZN0lfstP0QbC0yGQVvuI6mVJnOTSJe8ExSEUojIBB19h0
nSy8MrUc9QPKYnQIU62QWCZ1F42nk+WNyOzqqjjDYQb8xOcl+4afIW7hVERWfgzdt/hSjEEGZhSj
aLcxNZPdWUxqIJgEs2vIbhiRgqcUQrVUW8EP9saFUQ9K34HHo0SZV/B1cRE08a5w4/yhcgP9yiOD
Uj+BK56RM1mHbKzIfxG3Y9TZKQHEZnM2jrU/XWYTZPOtm3cx+ik/o1JTZHzzCJUE9ACYZLi2hwHO
a6ZDXZmX895z6JraYrhQTePhcFZD6HZL3OrFhTVNVb8hZJtIhpYUrEuNB5mAdGFJG4sI8kgQ1i3a
JSPvfhfCP7Vvuyiespumenpqzh6L/5r/6g+ifqrQD5r/u/+PhMj9+ZNXj83j3j8gYQyb8ap9qsbr
JwIa+au/a0Tzv/nv/uF/PD3/lNuxePo//4mMOGvmn+aHeba3v7Kovv39juzsccyb5unV3/i9I5PW
H5DXLOQ8Fj0Gg3iwvzZk/AmlMIF5jw0XrTHBLu4vXwu4N6rOlE8pyEiMJxZ/9ueGTOPPZvujpDyo
S/5U/1QTbL8iMg9sKxN72YyCMQx+z/1CjIYsUpgxKqPcdINtROPttCXfZWPF5g8PQuTv5/9vlufm
4RzaXzDBOW3SfrPnytqL7Z8csKGzLLjQjEh/jkei0Pj4VR8Ueoy58/CvOs+fw1iS4im7WhMu3v4w
QaJNpZY0YDdK114r+r7HMWiHpcllnYyRT5xlXWfom1GoIKV3uvN8kGL1Yhpc/h7upSvzeZTD34KG
D7VIwQrryoP+SDWUejsUvbvgPJZ/jxLdvyJIc4qA5+bUwX/WbUcCTZ7Ux6mNWBWqPkkd2ryIZlVc
XBLcI77hsTcWRmqmYht5YfdUAYu/ai2qCC2pZMuJJeo0rAneWeh5YpxwDjXsJWl3cGgIN9y0QyV3
ftcN0C40FAxlgAUdHzuWmtKMmh/Qy0j0sUM2RugC8IyjPPsWQI75NlXjpXQL79wuKDY4SZBvkBL2
txCFEbTDDSXJ2kmnpaF6diXPd+5Tq8RZ+KPK6/xXs78kPL/m/1ov/setJZJO3Htryc9H/7H+8Vjt
LSfzX/q9nFj6H1LNyAWOanNH2WBh+N1Rl+YfdKk4cEmDnqFLd+LFcmL8wb/LEU8xCefW7b/Od1js
/7B1XmtH4ePm5aQm+tdS+uccfy/Kc79e7cxteYzg/Ap0FQStfQZ6+X47BVteg8DkOVGLTE0ishfS
b7IP3qz9Q6Rj8PO5GA6Qc2dzvuaDUSTn1aFmM9LRqQj08q5ru6+tNaxzdJGLiuypDxaUw8uaz6rU
kST3G/Hjs1jh5WUNZkr908dJ06BnuAg4qG1d1WuLF8/6rQVjf9XiXM42m2vSqfZz4J5Bni9HiWKf
9nA0UiPGcz5rQcVW1uZHLYX5EbxYleZR0E7gpaebMDdk+LjtjaLFTmJUGcfuFAszjGaYPLCmZXiK
fOt2iKIfLTEwH1zawWdmLjm4UjBzFdoracr5Br9Y98cJmElfa/VSoj9FsGg3G0hT2trSxHia66r4
YIbMC/z+RZqzPESas8jEoU+3P54aR91z7JLyoKnulZerFcMhRJ5LbJ99aCY8MbQdSBVMqhsHV+aN
VS6iiDy6jKiWY6p8tMILcFqfH+W5YUHrUZiGcfBedXFPNdVpYT6VAc6miK6QxmScgxLeH+jVqyXY
bPAO60BmBQ3O+UG+eFCRdDt/ClwU2AkFBtTN8Rbbu7WEaW4SnZCLX3XTfLQreONpWSBqUUfMpaZX
8hhyeWyOmvNBSshsbRMytkHNrm2ykp3C+9c3P46XE8OlEYPLmKYdkgA2ZAezXwel0/alaULK8aNt
nhMI5vVw398f5eAuCpOFgunOYjtrjJ5tyS/vIrizIHe6CdXc6BGK2Mit53enBRrqIdN3buz6Hzy2
g/drHhBZiUs9jX2jY7oHKyKBWlkxzC0PCtQn5kxScTtXHSeg0Hfwo5Oj96/vreHm1GdmIy+Xffg6
l3UvnbKFN4TQgGq0DqggXHQBNCdCRzVj2RKGlX1wTw+eHJfILmquRJIAJk168Psz08zsqHZiDIyq
t7VdId2buLTqT18YzXCmPtwSTt6vHlxg+MSL1ojR1dDXO19PJfKwJloTpoCQtify+f0b+dZFzcsT
m3CTyXL43KQzL/qpBlDfNMJNqwoMO66v/YOrQkpgK7R27LwPwSmZiTejMKDxDnNCkpdpCfk0Ylzm
DXBzZPQfyUzeuCq+Y0xFntdcWT6YjUpq7cQrHS8JYkQ168h4DQxl+NxHmQnBI2KTwX/m3YBzMAqR
R0lHUiWOVgq4lBQJ7I1bIiDef0IHa9M8iqJWLVw2SWSdH4okGgrUoTNxPHaqAJEr/3PNgTwitwqs
8+eHohsv3Jmxw1w/uKBGGD71MPJxIOzZy4C+z01tuP3CFWNER+C/t5VvbDXeuiruHLBw3iaOoPMT
fLHMtxOy6GJyaZHa/i1ow+GkC2kPF2Pfrt8f6fVc4OxrzBHzsIPYuh1cFCFrRBIStsH30acc39kt
mddhrv7BBbG2W3xFOF9yWfsXFJi56huk3Uub7KqzCUiXcS5aSKHnOhrjT6nruGHMCY6VuuJzLyUv
1v5gfZSVTqVwV+mYIRa8Xd0ZuTjO7x7Xv39W5pSMjAWsDwstGkgOAS+fEX0CSri8osu+gkIX1dMD
NW31wfR+4/HADDItdtFcFSfm/UHCDmqXZzCI1mbJeuYYX/hN2X9A8Hljuu2NcvB0ROHHhFNWKQGM
fXDkAMVeTE3ZrhPRq5v359vroSSbCHQsOvphaFUHh26r14axpNMJzklM2ONcK0ZlaUVfE6fVPnhC
b4xlo/5hZlNJQ0138ITcOI4F6XEw0K1InsRKEVnW+7jvWK4+WBtePydpy/nbRKmGrYt+cAd7T2iY
SRgqZ11dW9VISV4Y9QejzBP3xe6IiT2rk1m3TWFxkjMPZgMBWD0h7wDnAr/wuzPR5vk9nhunOemw
qyASE1rifDADX4/JIWQukVhs/zhBHjywnsOV6HMft7uB4YT83orQAOBwSU2nQlLu/mAfYcxPZf8i
Z8URxc9Zu8V55GDAnKdjBHkJHqR1vXqpzML1t7ZbwGZp3NH5omGQiLcITMh/GbumJjkoKvQHQfX9
vjGczl56UQtopMgEKX62G7QXsqXhgDcvHoigL6jHbFqp2ScTqPsPhFOvpxy6aDbL89GXop1+8MtX
UY2cxuRzRIugyBbJ1BGvEwBc/K4lHh7Rz75MvEucsWHrsNxxy/ZXh7oCWVoV7PP6SDXEdceWuCNc
u6nwC7nWn2Wfv13w3pgJkL50B2U+jhp2s/ujCQ8AfZvy/ZMmiV3EBkPTyLpZ9z0M2dgtOhjZV+9f
4PwjD+aCAVVIt1gsFHPe3B9Sx14baLGNRcjFTN3aT+Okp0vwzKuwpLMlZX/z/oBvXSNvr5rrumzH
DhVorS6xfJV8DrHMaQB2za/uEJ7RxfBog+MhfX+0N2YLN5NKkXLQabMa7l+emXSm0lAMknIldUKK
mrq41UiY3kWS3OnPjzV/DgkIoVrCGX9/LKewqn6crf6WUw9rvHjaSdpBLkrSelq/P9QbT23O5+Tu
CQf+01wee/llzILMtx2vzrDOFcWqLGN1J5xah9RAMgFHyGidIPX64Bv2+slRSlb2DCG0rPnd2x80
d+DjhKHOu2DX9Vk9pd7aQrS4c0P6wVT+5eazF+m4896CK3URux+ui5rQsL06bNHafujJpspDhGhh
1Z4mQa8fR2B+LwFTW6v3R309Y2YZiJDIIxE5Y8HYv8oaLCiCCUYliyPZEjtCIFkMqgJow0eTc65Z
7L97rF+mC7yQBoRAkLI/lBm5CodakS4jkUEfmAgJvSzdCseqmU3ZlwRWyU1c46VehAQ2fCQGfT2H
KDcwX3Uudq4SHVxoEvItDAvgLKqqmrN8xsGUksolubx9dK5ZQPM9K7U+2uO/+o6T4oOu2+L9x2zC
yrN/0THRDWMGU2CJXsDdDY6fnLpm8DkrEBtURmENlSbnPaFDZtwfBZ+EGPUy5HyeWsVKxfjBXVD5
H8zQV3OFwhcvwnwHXcvgW7o/StMMVWdY7B2Nigz1eUMG5rzhcdG//idDUVPhrGi7OiL//aGSqa2a
1IJFIVJyqoTdDCupj3hXI23Yvv8GvPGE2GAhwmUtY3k5FHenRuhgLsZ7PZAUSsAfqw0EqCT/ZE15
fkbMAopETH9qXofbkF5As0yziYNR3Re0b7wg+WY78F0+eKNfTfTncWZ+67wqs8vav3W+NoDg8q10
6ZYiLNDPeJ2GUNmtljFK+d2Qa6LeNGIsPtg7vHkfWffmxiemtOcwqRdHzBgNT2Rn4wz/d8tjmvHR
I9037Pr/4HGxH5oPfRI30jxJXwzjV1NUKbtPlxxAWqg2BZ71pUY57INpYczL0d5yxX00MSoqRqJZ
8up6VAyRbuJ5SUw9DoFtgX+bIAxDxprsct08KkKKN1mP/xpNAO6aTHzwErx1R1/8Bupg7XCToVat
jcSgbzW7I3jJzr62crKuP39HXw5zsC4jDR3GmpcLvegwnKWuc2emfwkB/nav9/a1zMuHworE7n//
sYkOK1fvzXstNNnVxtF9EvsIX9U/eGxvzf4ZiwtihOlPXWV/HACNXdyWIl1aUWmjyR+M61oKOqcm
Oz65yFXpnRLE+NEh483LM2g9GMiA6XkfPKqxtXJXzxlWTrhClsEUTV8TvzWv3n9Ub63A4Cg5GFGq
N7AY7l8dQFeNiiX7O0+3ALnkI+hy1VBmkb2J/OT9wV5fEy8zfBF3rqCzeh18VETYyg6FI6WCom8W
Ux4UZNRDqfv8G804bCI5xM+yiFcneLOAKpyzYJmTE0NG76S/RZQWfrCfe33vOLnbyB5moYVOx23/
3ik6/oXABsBMGElLnuDIdIECi2kQr/D+nZsn8/7SwZZKMPvoIFJFlAd3jqzpTrM5Si6DPvU2Ua6V
26Ia04vANvKjOEvrD+pTr/UPajZdY1lkBzeX+A42yJFVWBigWrAXiGejC9g2Vv6YcPyvOFu5VXMV
WIX+NVMNQaIxanPxRZGOpXbsGaBPvn/xr+7zDGGdkwt1SiU0Qw7uc5WJKCjybgCfVWqbUOnpVqeY
cRWYZIC/PxTT5OBOg4DVJSdH2t98V+XhphlHBsmnXqiWSZ5prJRjpnXuhRqlrO8zs8DCsYqdvkT6
N0n4jT3yBWeaLqoucJqt5NNB0ANl2NsSeFL4GI11la3C1IeCAlnBOk84aV1bdBat43jQ0VtVRW8M
67FS4HeiuCGVukxdUnYr00a/iALEvwMipZ67I2GPZrib2O6ZawEYDWIbKEgU24sUszOPxh1E25+H
OeW+a0iskiijBsa+9yXVExeGZyAHxJZRHHrfpQsMljBeXlZSPdD4zSEuAugfbpXQUIVJ/vWYKrJ8
bDYZV2MQa6pc5j4JIzVGH7LezYVbqRptc+wzCdrGsKNq0UPBNs8AOOMggk1WB4QtmWj0TtMu9gBE
um6VDuEisqwMeaMTkcX9c7A0bzhWlpN4yygzx+GH6fjwJQn5LnsL0d7QIXT1634IVyQUp9FXczAD
CZovBKF+rbrcdUFCVpl1mbc9AVYlasd61/CAxbIZc9dY24UcdS6dQKlg1eduVG4luGr3PIaZAZ6i
7obi1Itx+lyQl5ZodxrZvvWJByy3u4WGYsLICQ39uMNoZmHRnabsCefU+BTlrQZytO3RwzhBaKvj
UpnJdGbLOKp2osr6duf7uVetw4hC8L3rlWB/WQaRCCrf838SZy2cmVsFaQfjJODKE7MfoFitKAYG
4VdNBqA9fBblfNFByhx/oB+mp78wDS+IvvG2xd7KK7Fk3HgeMvhjwyoctaljMYiHdDDCaG1mWWU/
DqRIoZbuijCFAIZDrfTXMemz6SIOqoFICHKrPKzXUKkuslgQopuSIMX19Jn7qxKueKoQGvULPP2p
f2SSgJWwISxUsO5j5cmNn+vaRc2BNEZD3ofDrdlWnoE8UgJCg0luVU9l6OkPphnURPoS3w6QRBSw
iqcyzEpynLL+VAffBg5L9PpE0E5XNgtVhW3E3rYnrshI2bwsyIUP70UlEqTWdW4RzYQgrFy1FBlb
2DR+7q8TmenM7SlW5irQB/OH0aUptDAXzhtKVwg8yHMH4ncRZkYXdRMZP3RRYwvKu3Eytz25lbcE
AzrVztLbHqsOMGfSKmWdSwLYiaZaEcVTWpus0MWTj8gyWiGLVt124iBuLUhnHAjW6OPmQUWpKc/8
EeX+cpxsGwINc9ZZZHiLCBCOc+O26GXQ4e4i+PNYFRZnriqIi/jY8YgL38g+83/0OceUtUiFCS/F
sJtvaoqs5i5kM9wuK1/rOfGC0qw2FIDLGyzF+nimYmJFlmUfwCHuYPO41qLq4GnhPtS9epNZMQ6t
JHUCHQRml3pn+Mkcc0meqlMfR2XrSyxvkXk7kfASfJ1CO+NhRBHJ7kQl0F+PGkPesfAHXwt38K5Z
u0U8gyXt6A4CTsZyA+16OupZM39VumwerC6thhOKBtGD29VhekJGZRsvvLq0hxV7cE9b6eBxnyA9
GXdBR6N6QQer6YkEER0eZsjwxIsNXm5/mw2P+hXqbKP+mhLVcK1XWnNhTHggl72GSeqEdSi7IC27
TaBjFYSBWV5Fajq1oPKmaAglWub/j70zWbITSdftu5zxoYweZwq7ib6TQhHSBFMLOE7jTs8b3ee4
L3YXWXXKUpFlkqXd6ZlUlVlWCu29wXH/v2bVlvgxrVncXq4DnbHnWI5uedMVFMZZhR3k544GaOuM
Myj/7s2O0yWjgN59WQOgxyzcSEztBTtGcXJKLeUNXW0xdKbZDl7Cwu5J8o+++0qlpSZ1lovC0jzs
iyiv1tzGWruu9XbTjVjlDn0AKfUo5txrU5pI6R+KM/Dd1Iu2vfdAcrBwDpXua5JW1eaLYy3wu3/J
kPP1bV8D4Uu8sZi8I2tJNCdZRE4t7YG8PtJCbGbQer39SYQZQBYsT5VzrXorJLPvFzu3Kw9gPMdE
atzUAUlTnVlLJoiFou/IzqzZFjqH3CrXIO29pc5flbNUX7pJuy+hagX8I8LSmCE85bA2lLwDzHEZ
50kzj/Fy/ZRZqq/fq8oz8Qs5gDI/R4rHNVlajiLUX3vuE+FR209dmUGbcjLgBAmnotpQo0Hl9SHS
gSkOhlas7NDQMtfc57SxqpewAYx6rmIlthvqN7LxmdRsm1E21vGWrIpJ1YcKmVBwI0oDCKmg8TgZ
JiBMZ7Nyl3+EJViEqRym8cq38oVKko0f74jx3O5Jw5gqSwAmrdVFUy9b+8Og9q+cmab681xE0XeM
ocJ8XarZwQA1YSU4llZbOUm3WZpNAn1uFHwCBPEI/mTKjh9Zrfr+ooW8sFx1PKNeSuEhXk6q+QZ7
SdwcAOCLq0Nd0kg62g43uwjBituLMOdd55+eKsfvind1lw3+pdNSlEWkRox+DbczImuJV7+FQ9TT
G8xdssmyvTXFPFdXwIFidZHn1F6l0yZ8iicowNXmpcGcTjl4PGw1xNBq85zp0xCj6n8OhrzPn8qJ
Stiv3iLI3gdlVgR3us4FbVKAJpPZjgd49Ng2yqSRzrpdruFklUda5gIMK7SOA+0Bf8Y3nDbtUuoP
7IyosqeNjHTWxRIqx3/vV6vt3BvAk/ZLCBs6f7fwTY/nddKzujf+pp0T8mIxnWW+elSneaN62WmU
69M6eQ3RS7+W+gtqK2HkuFr9kT4zV2NYt8TOe4XpvjBViryroIfR+NoVePVT15G1IYYhtmtpb7O4
aHD6l8nixPjzaehzatqilD1d0DlBEaUjSqe771dDN93cwTB10t4feDCTwh4b61NdV9Z8dgqdz7SJ
c4Ubn/qc6MS5Ujm3lVOCVFqGpSa/O5E1OWFDIexLmb27POS9VbkfphCKvTZjG91MyLnD1y6m+evO
z9eWaUtU+U7/rnDxjyR1P5O9Gayocx6iRkpxtgc//mwNtt1/iKC1N3jk4Ggo8DXWGBx5PTERBfnb
+lYKSGOlHXeYyXV87vJ1pje6hWbGN1Svz39spv/XhPtfVF786VyxBwb+FQS4+1wTBLhtt8/1F2pQ
vv9kwt3/pX95+u1/CC/CNoHJFS87B47/MeHCnMDD6UD/9SP+6w8J69+e/t26S8UQsurusv0jmvk/
nn43/AfmW+YFDt4P5lj/P8VW/DEe9mC0VMTi/cD5VmOyeRasPIDUu9iOlUAQCG7qUchHHfb0Vfzp
q3n45yH2zyb3N0fbP67lMN4LcBaTRXg7A66miN2A6uZExFM2pZkRE5t9NvgUK2TTtQfgsPvNJd/M
IfZLMjnHjMN8G2/nHnH988QvqETNsVbPiRXOlGZzPsEvX5SXf/uDUaIVu0xmMeWiuP98FYVhQmc7
FbHI46a4pKglTDEWgiwt3EbQohc0TfObOcGbo/Ifn4xxOuFYhgURt8PP1yxAZETBsG8CxjXmuLPW
WaqYHRFxjcb8N5Ox//DLidjedTQHIU28NebIzNOOy2E4mcgE3XlNHHzz21lfAOzorhCa4vg3v9sb
vcfBZBKHjILJ/xIy5r9//nTckPbUwh9Nprm4tvv1C5CI7nocgw+9DOKbugmvC/07/s/bm2W/KEIr
V/T3ocDboVUxZEsbLhL8B2848lIcy3vVqt/cLH+9yl4lR7cSHg0e/LfzlknTwLnZ4Ma10013JUPo
W91HX359R769O1CLEAOpo2KY8od+/PP3t6yN2DrTAU8KHPNMtcT6ULlhe9nD+rr425dCDeeBxsy/
G2Xf/FS9n8tC4j6iEAgeYqogGtD+763zqzcX49+Uc7kxmCiyXuF7R3Rhhfz5g81lq+u2p/HbkiAD
ZbxmL0U3jS+GOhHgsGsBt1SCIfn1Z3x7//9xVbxVOFj5Uv23ftJ8CLXuRLEBeQqHxzLblmsp4ubG
64hzI9LZwW/u//9wkwic1exKmIWxxO///E9KBQdWLeyaWugy0+JIdSmlHdH6N+WrP75MAmcIf6yP
tPnsA/E/XaUMwGOUdQeAmkJAmjUBtCzxb62K/+HLw1aA6dgjnca7zv35KpCuo2KzQdbOxtXntgqs
O/L70ZUL5/VHMTb64dc/1l/XDgEBjjonXq0esd833x0UmbBuOw2U3dsu+JanRGyxTtphfKVbjSis
AeBjnN/MUf/DExfv6jAZLuoPeO5+/pRk8NzaNCAwxLBGR8NQH4pDGF/QqTo+//oD/uXm2NcoNHc0
aZoyKWT6+VI67KxReasPdNTrb8GUyzNxYvl3b0FsIJRj7WGf3dITv/kaOdrY0idNBm+gXCEw1ZTs
MsNxfjPy/cuH2VcpqiS4y3fj51tNTmpRUg9ZEUIPO1p051jwhoY99Te/MmxJbkRv4/6Cxtu836N/
utNhBaJ0MMNPYrjaBxfObdq3TXT49VX+cg/wxGKbRqtlJUSpfXOVlRYpMNAkxqnnsq6YQmwPSMdM
1sNenn59qb98bX9cCiczyFvEjz8UyD99IJu54Yq31KeeofC2ZK1xC5HpJ5x3/PWF9gX1T3qEAxON
khDG8ay1GM/f6hFmEmM70PmUjF0IgMeb1yG6KH2wUakbrfNGDmOtVuqcIkWlP1Nnap5nKZa//Xl3
6Y/7PtgdUXhrfv4BeV49mZdRlMhlWvKrNePQdHa9umt/83n/+huC/6O6ZG893KO4b55jK5Pk1bH7
J2ppKaVmzpJs4zZe5F7nvv/1V/vX3zDkAlhQ95QO+8Y3y2+4OUAGa/K0/bR195HlNxegIn7nlPsP
V0Hr5pCxMzdZ6/cP/Kc7ZcX/NHuKwZQUgB7byiP5PdKF9evPQinamxtFcIaxOUNge+JlgsL+83WC
EpjXFHFqpqJtWI6K9xdpD0qov0ViyMxHAJrSr5JIsz89DGWXhRHaR4Zgl/dV0bwLTR9REEXFF8un
BTg9Me5iOXRl1hS0lKCbv0XB5GFklGtlvjMCR4DxM59e9rXsbfMu9/opAnLc2Oa4Sb00HHVzpzJX
9gINgeFx4eGdu+qhnQxZsjrTGkTM3Qpoxncs0kxuLzX9VOWjLBZ/Os29yEMq411XT4/BkmEqlPxj
/7g1zeg8RvD0qsTpJHakqKviONUyWKMzsooprkfZdx+CorXPwEwwf2s+XQf3Nbaij0ynVnVrU2K1
JShsESWXU0jtmI2BO76oythpHrY4aNdLeBVb9WjtPZwnB37GcsN+e60BfkUwHpJmlt0OuZnrpUmI
JWS8U6ugjY7D4pbBE9X8WXEqeiAdyKOB5T9WtGiVOJwz/SgZocaJX26siQFTfLjYjPJhz1SY805j
0LvNq4tqYV+1A1aMZ4IVBTIOFs9SfVbUWoFuEnC3kTO8okgwTo4UkDRCDxfGnyLQZw4AgsSEc/4J
rqjI05Kq0gqCllM+20VpbZci7gBb+av0i9S4aMMPEaPQZ1G4ar2APq7mywmx7MeGZGND2iODkCcq
gkaVzNNqzIHJckFHfTYWjyC26fSqo6J2DmFbMRxWNX/6Y2FNJV7GOpxl4mG+2NJChcsM275WA3BV
2oeums5VDyNki/D96ot+vex7v4FDYPn1HMMjw5jo50QsqWIfD/PSF9YXxoyj76WQfpf+zki/Ntcz
zAzv2FlyMt/KmgGZ8VaRUd2iepiCYc3BDP5LgVTmliEVJEstBsOAWo/ll9UEHTGzBsCOiY8grgcQ
GVUYW25+6LPWJnDd1DqPJugWKp6jA/Nxe/oWe6093JCuUv33UUvToXhUQ7zlJ3/1nDu7Fk3BPBDo
/JGmIkdD3Zj6rxUJrOCcxVH5IGpb/7D6kNh43JaDdZ2jqS1jwga7bh+0YzmDz5HP86avexKdX3U0
VmxdxssWTl8AMbnNGWM0OCo31oBr8GIz98KyNsyHWBqJDmFvFMdT5mNRaD2VCp5JUer8kVkpiq4z
kDy7XYaioxUzr9tvuKmG6VwMPMNf6x7lLxWWbq6HDfTtjVqYMJ9m0U3i0isqxz6uPDzzQRXBdDfM
Xp5fL6MY1JOgL9c/mVq67pFZvHaPDthBlIfCyDbJyLrTtkF/Ywd5kvpHZEuqec+FzOouZSXlDQb/
l6/BWuNtL/bPwvt99vthVa0NtJ0/0j/6vcVt30e4AI/CX6b2YnBLL08Hj06q1O87naF5TvmuekTV
922ISjbABSJK0kE0cC6CcW7mj0Hl6/6y4MQTX5SWqb1ryu1y/2GM8zl8wUQ0lk/MXpvuMhSMv89u
OwM92BggB5DEhvhFB0N5a3exlR+pY2u/287Y5wg8NLUQm/AbSCwZNXrHOfeFAtUoFEcnu6UAEREE
AuIUDxjXqrZ4385SxXT0R7FE+XKbu2ppZtgwDETXiyhvoYY62GFQaUMO/BdzVTjBgZasqaYkxZjX
NrL6/TtT9WM/Glr1MLhbd9Va6Xcs/FBalCcAQoH8Y9Vomn4woLi76j0Ahc5J3Vwshr6SLOhPG/2Y
3f2auXbB7zdQNdCXBo9HCcFGHLtAYiYZmsUIFIlOQ31YkJRec3Y1HN2BODo3XjxY5s6Z4/KyZb3w
L1onkBIwiFs2H4ecpsFjM27xx1Dx4kwpVZ3DHyjChY2jw2mGa1olIVOhzMzuQY+itm5CGnzMQTRK
hVfb7PQBqDJ7BCGyOaud2ENDQsV3R4zv9jQ526HIBsoUu96zkDGJn7VUDbbDBjhMAXQwEBZ6BIZm
Ga70lEOGXcIuYLYPSENeatsmZZorkInPw2DQRJbIz2PAfnm4JgsC9IbjnRc+2ip1OCevYXBzrNwu
+sKypu1besygbOWBD7Z0ErQ80ggWENSIWj/6NEk1xeli1XZ1tY55XqCgOPTZg5plKNGtG59kzklz
HFDSS5kGRHq3Y2z8/BVeGaM0ajYrO80cuEjJ1qGBp9Y803mWL264ppvTsSns4tB8by2k+qNfrmpO
uaH2oqnYmy+WqTfM3NfC1Uk7VyDiBt4Bn0pG7u8AQQMSqq2QR1EpY913VkYlE5yGaU6UQv05uHKK
cYoTLzGHNbbKhbXLNxIYLErVYdJL5R8YNcofiKikiGhGhL/Zj/X6RXS6n1Lpe7M4VkaPrO0h7W2I
G04vDnHn9OPRtak1vLDrbvQT2qQ4r060/KSjOys3ZdGNM1bkKXwRA17Py7JugLz3hYPCQLcRlPeo
LddHpn6UaIV9R+ujca1OnNpQqutBBRb9bWHvf4i2qQHjQWRPJ32ubHnwppHm9brK5g1jYovtZkPU
5u9TBA6VrrtkodHjq73ZiILYiO4iOIJzxYkTbkH76vLq45FvNg/lX5vIZeqovW+wejGUWLPHWKuf
mr3sgzcBfI160hakIF4GKG7UkqVA0pvPqwG2nXQeYvUk4pxXgXIxZNJtW1DkIWd1DAn+HKN86qM7
D/VbnJgtLIINktIpQ5I8ixP6s2z32KFAyxNe0Uw/5Jmt83taq7o4HXJRD9Bi5DTN17qRm3e0WN/L
NAJcWdxWlYKrp/Qsl3fuVk8B1a1+IO986W/TGcyUXC4QEbl36mINnetsqOLqumMvMbxvZOzWPGml
n5VXWDzzjmLAovdhB7ZBttjbqbZK4V+2mi6U/Mb11jL4ama2CrxfXR3lh9jwIg2TiYp3wvmd5fnd
J7Ytbnsw8HdA/ug5yw6+VY8XJS/E/kybexhclGj8EixYDRwddwA9aiBI+5J3BzRhTKDV9qoteGtX
RgnoNsTbwF7NbbQ+irHU8aEc4x0MbBVldTJZiK93E1QPHRj8wK1k0wUEoKDckK9f8xUc+WWCq6H3
+v6Mbq4ebasFmRWaYHtpiyBv2YNTnHbIjfGfTD1PCGKVV6Y46OBRZZ4vU4jB4ZB6eWjxhqKu2Bzn
IYunV8JK3uvK2ZbbzUUrPtnZ0ERJTHvUcJpQMfMj/7/NpfgLLVrn4Tdm/WEIVW4d+3S1PQ3ulZA+
wxfTdSyAvBqRxxvrzjb4Sbjlm4y/XrsyIp+YKVAijHHlNbMLVhDLyuo1Gb3dMOL1CJLUCMvxs+Gl
PqcjRXQymag4rlKjsvlFS+HDTZspgEw6pwvf93JT6tg4zlgmrsJhlai2Lm0clbmBROYKM12staMk
USjdvA8s17NIbVnBcGLbFz2ERHz2iKaCUOqVhXx13dJIAntU4gBZVc1F2HQUqBmFOJPocRFPziwt
cJQUkOkDhPoasHWhp+9qcKHf5WvHYyi1JG08yhGiT+5Fw4d+XIuvbWUYmW4Cz+GBM9v8oxFr9xKW
Mrzws4y9lI0ATMDAado+za2qv1kjw7MaGItOSXv30ye1ZAgKtCjqarCmqv08W0N0vTU+xD03lyo8
LjT2PCysdN0zfdI6xDRDBSVmi7WKDuQ1nFMdRLZ1MkUIXRTLAd6mqAlmPI5tg6dkcjVvPRBq2+PY
yHzYfWD+TWRNeX5VyMZ61mEe2c+dcLM5Maaa7jftew9LPyJ5i8K3nkoZF3QR21N4Ivw23mh7AuE0
BKsGrFZ17RdsUO3DNHJkZItNu2fSY2yh+3csMKXWDtL//jrIsrPrj3K5lCEHjUdmHvP3HAPfD9VN
5P9qq+ftSde6aw6xszSfFx+bL69c3yx92mQT8OC0yoOBY3C0NlvAGmcalmlun1b216DTlvijtW61
eaxsK992fiCk4xNeObt69pq6Geqkc1dAoWnsGReUBMl4nkqrs3sN3tYY/klkZ9EHrC/b8xzxeB2V
aoLpNHYebW7zEASveS+n9z5HQZMi4w+ozVvTCm4luQ4k7Bch6B10putlY9OeRhv6dcLTWnLT2VRt
rQuJpaH4bjQUNiy8Yvu86H78JvVQTGlLFXXDfWp57DEtPcJ3rXPCcSwZDWacrChOGLTFAN6ORtSj
MpSRHjecRh/a0rM/TJLVm8VWYbokbTNeyIbauKMG6n3X+B5x6drqqD+P2Kl/y+FWxmcwcNVrFyic
dsPQqFPVERVLQ3eLX4NlBKbsViHGjoQUadB9GUsOcu9VjUj2ie92dY4o6Xo9YluS0DFo+H4uMC9U
WLMs+oAtHQ20ZHr1NJ1yQFn+dR2NwXucfuNyXtgKAr+bmCbEjxbjDHkNVExQXxhVln90p97GOVrr
r84a+KxtoWSzEmF7oxjWqZbpyLCJDXlLG2OXGt1xUpggI19AC1Uo9+w3Kfxylu09lNDxU06w30ug
bjivYg1CQI/8ISk1g7wqyjmcPswlzhseDhtrCHccewfGpwHv2pFSjYTE3d5TW5tuOGgjcwWut8M8
FxJp+ooZY2PlQ6VdkjCQ2A3GIaK6sWlHzKJFHHUpG9DaSeaxHT9bcwEVYQ5ah4rDVUS4RbwgyxK2
GuOT6Wu4po4llrvG6ev4CFrLinnJ6+VpG0qHPjHwnZrTs2WVZ8Z+Hh91FBTqOBtJmSiag4lZBIPn
JKAbTN8Bao/ZdgsVYlWonfy1MaLNDmWI8SaJgtp9b7UhbjvsytGU9Eu4792UNNdlPVKaHW2W/MCW
b2UDCte0TU0W8PDrGcNaamCnqyQYnNpOKhGPUTqNvvkatfmM69SL4ZFR0lipM4acoTtwX7IcQjfN
nSOOTUpRVC6JOFNQqT7pmWUm6Ymjcby2N/VsabHd7y1M302tN57ypTTD1dxN0zfuy9w7UowSlT+2
FX7Z2WZvbF1lTjk4yThQqJlQ7OuoC2HGoTkL0v1AQh0xeidOvbaNA8QnLN54stJHYw/bl4Vmblb4
uoBBmJVgiPDRmY/Epyk7c6bS7F23W7Va2a21isWt3xXrSHUnzrtVnueOLcl4Z3didbF+ba5zaDdO
ql8ZHMj6ky3DiW574/TDuc87xlSUHHNWf1+xjdO8+GY3tF4Vic3iHaJiRCV91m2AtpMioHHgSXkK
+FkQLgguuqIr+FZk4fxjXirAACsF/azTLp5OKgo4r5R05d9Qnp99DzT1+Gxux4/dFBfuy5RRVPRD
Luy+T1Q1e3PihICPL9e+k+27ggy4PrtKDMX7cECsZgqg5cuQD09NtQrYfdPgwC/l1vCajs0u1XUc
iwJaTbvAveB7/tTXzo1uzH3T+j8471aHoou+NcpdPspY9Bjh8vgcRvNVv285rc45i5oipcqZXf9r
js2puP7vjkcpq2jkTwpjOc0B66H1YIUNDeyBK0dekh0NpSmlD8NHxhIBR5mIEezZ7efg/r9Fu2TG
cPzjgN7kS5K3GPoQiuR4H4+e846TmVPyRBdsT9dZ9A94DRfeMXqsnn89S/3LJJV6NRQRCiAdQo/B
226PJp4C7szQ4gAisUkwoiRflsWH3rb+Zi8KQS/UzD32h7yP//tt5CVYvAXAzkyzvlVWtzmvwYM/
0H3/6w/0dgTNVZBEbCRvZBEcNW+G930Y+ANYcTLMfmSuOAQ1NxhbvN9c5W2SYf8wtF0ySkcZ86gu
e6MN9/lgfHegDDueCbhjM+atk2ST3+gjLYfrXTn44m6ObM4UVa6tZ8EL7wcVeGx9fv15/9MPSJ0N
A/dd8PSjN3+RKciwSlr8gGyUx3Qe6Aa3cGbyTFj/kiv+13n1X86ua/67p+Yvzqu7Mv+//+dtu/3+
r/zTd+X4/6D4EL3Do98QjWx/iP5ZfkhdKnIm1ipsHqRs0OT+XX7oeP8QIthFY56Gt9323MCEY0g8
IylH6K9/p/oQhe4ntQQjGFYhZP2Q6zmEbt8WEkU0VvgSF76aZNkt59VepEKGb+34clP2KuA15Bzc
yUNUxS07gmE4eANbtkteahRdmy6kIJ2Bi3kfjU3Zg+qe8/k+bgOKh6ygJL6ZAJ6yxVU3OByLE0r3
XNXyb9DYfnD6jqS0rm2rPFVuZOQFqRfqj8m8tOGtT8jUTtecdurElPYYJPVgrU7ShuMAGGKRkUwQ
ZoBhh4j+jBVUWw3JyAnz1g8K69NmlSHl1OPM9CMIovXW7+NdBCiZINLfsU4p4/COP68mVEP6rCoV
O4A86i58ayjqxK9mukJl5koyY7OMGfOEywBWmMYRSv/LQlPgPYVg20O77Ahw6ipcL/zGV68xNah3
fgEB9TjkKr83mOE/F44IXtt8EN+6zCXK2q8BB8SC7S81/+PohK+ZyyVfckcPTDf9ealvV1fF9dWM
MXRino2ychh3C8ylD66lfedtMhwOW7fN7rGKNrAEUUc26GhPRVYkMhjFhxY/t/MuaHHA3PLaG2/i
EDQwv6GlULCoTN6ulM50f9/3ma0ueT0JCNOhW11T7ALboO3n5bXJM4LYOhYFe6JpabIPrKKTf5qZ
FNQXfVYYDzwxYOOjLnv9BSDSjn7VIvpahA0St+2u/oe5DoaPNtP94OhwKD6PLHua1vRGfEVbaOnR
nsu5P5sN5HxK8Tu4XTxr7MqEyM018R1rf9ePa3AyMiQlRPsjigbxDagLzVh7Ubo4/LXOQR8uEJw5
d1wMrWV9K/AHYyucyxKrd188WUPZ/8DO+DxQb0/ZTo/QS1WA6KA4S1G+G+e2gQQzVPqkcJ57KZso
YyXh5novbrtgtyY3w3ggWoPgafQn6SaThByUloXaaP9W6CVJ5s40iGO/XV4XBo52yuG3+eoOFr3B
wmOzSVIp2B614siNBdgpURy9FqejaiY6yJh7mO8AILKvGVPWe3x9zpfS3qQ69XmLbDRGupkOAKEp
CgqncsZrjzxI1bztmnNm01ZM/wCyTDIuzfbZt4LuHovvvmfTnAqTamrFcLDZBhMdLDT2HjDfsr1y
B4MqW9pU5qd50LO5IgXDWNktqYZ/pdQk28HefnRGOnA5ywkmW9y6dde/a3LXLw4RsGJK9QboF44M
3Kds7aobx9oG6rlNZX/TenK3U16GS80UUIpXGeTh4xAOVNxH0R9ZISdiVg6Por0sGIjda7QO4jmK
vSGPXASjOR5E/t3tV1hNgcGdxD+cmQP1WuAOCbwW5TdbFvU8Fzkd/J4La/FZtir/OMr994mVLH3C
SI6wDyHVYeCdS+JzjLAXeuYKT2gWKTzjt7GQ9bPtcjVwTXL9sK2zV9xPdQ9sg8TpWD2ZxYeY49lW
WB0yseUXvkt87LwL+sMxN+GijhykDGh1DUkJvLGqeaCQYHkDlz7dFHFW5yDNRwwjicXmrjv4jVPX
h26iU/5UAgMZ2f5V+6eLcfofLL+dmDeqqbztGRoRBcbWi/i70WELvdLLQqK01vTRsqP2Y+1r2tHm
2eqYDmg3nw/DUmLRUKNgRkhT5sBBLyJ6pfpm/tKjAl53S76pJI8DgjfVCkHt0BPPf+KGBcm9ZrXa
DZ5+MR/LVYfqAL/LtQ8dDxxhIG8DFpD5I3mhNRRyPkZR1xX3WWEXl6Yaqw21KMLdjxl/SBDCx1Pj
atZk4AEZ9G9l1ZjTdV/fEv9o2uuB8xviLb3X6Bm8g0aSAoGsTyKrh/gIIbT5VArNTTGW+dKkgybk
2GdWhtuK4UB4UAPvO27rpfxIAcqeWepRNRnKOOV7fHVDn2yZ115ltev0x4pNOKNIn5ADSsJm24zi
1d6kpN1AJINVE3tcHGVpDnstSPVWuvWHsi+y5hANdPAlmv9gNLLY3Qe3bGMG2mPFzUdkqClS1dTB
x4I5Tk7CM4OGF8qtOOK6xCNIdN//tsSlrRPe9fKjCCBvNZf+3Acz3PWw5oFOwsI43+ahbu7I8gOV
dp0tumSSWk9wVNxqPw2pu2AJg2fXKrePanTN18JiLQRq34bfkBMsfAatbX9YWpyKjDRN+wP8Q8GZ
Nmqvwb1tn0rHHW9jdBX4Cxm96kmHkNseQMnTXlnq1nla4UO8MBlAqKmjtoqTmX/7NdPeTF9y7G5P
FWL6j8oapitiQiXQJSSU86wIXKYFlut7361hkcvdW5NMWPCKxNZFi0+4mJzLYIy4Z+huDVkaeWhK
/MTzhEBXTuH7Krf2I7aBIpOozB/0yZd5Nx78xYAlnYLKvi2Uxr69UBScLLqDXhEovCaPuUdCK+3L
0PPuKIFlsGTlYt65CbKpY1gm1VR6n6vYHugzWbbBGa9nF77bA6UJAQwsN5xHcZPH0OBuwtyaUM9Z
QLPmfaiwXRxmIX3ugSpasguSTMam+DCvbY6jlLHYj4bposOE2hAMYugcN4AkPE6+ABjUdTMUoUmI
1TlfI5HP8zfyWbm+gYumcIa1Zc3KpOIRxM5cZd7+b4IiU2vhfYFtL+fUo+5gR5GFfsY4ZyzRAzZS
Pdklc92xeAm3gQEU9cWNfD+sU9MeVCZtecFgIA9RBFjlnRRkGl9MjHWKnx1/Q/ZpJHXsYZdpYsTK
sRURGdBYTdSk0D4W6+ZkgmCyv9Ovw1/eEhzpzsR1IX4cJizie3QO35m4icshW38M8WJXdz0LhDmB
qxHmtgSnYW4zu5LxZRFXzhYca/YWy8zUurHVqZi7MbqGVIOE7W8EK2/cyVf5l9ZYJj4wnLX5mWRQ
DynaCn9RtxgzlLwMF8SS1Evu+d+INo3qKq+mtXqAOoUVmN4vYZ2bXg/2VdaR8sHiwr17obSlwxOR
QbJ53Kathz0lLJ0PvY034pxrWBsJN3KwPItJwq9ogmAu0V5crEFg8hznFSfA4p7JQ2U/7JFsw7lB
yV9ZJaoVVS2zbZm4GzczTZ/1yHRfM2y9aJSp1svdrjamqz2VfRoaJqf3koVHXRfSHb8TsZ1B3GXR
pwgOcnRyxFrBWzQ99dqemOL1ODdl44IgcrItbYMwDw7bHqjmS5vau070lndcR8fu6N4DK39j8cFU
GlkehnLBVnshBR7pL6wJ5XgKpl5wqzt2SQDTmydxP2Ddx0wjlNcefbYdmt0avV+8311U2TAU9g/t
2RU7+JhkZhKCxPSO4egi6LVNQTyYlP+i2INMgzqzQaB+RAcLz1vGrKVLOt6bz35cxvxPIgvvW5/d
9GlcoyFIzTxD6auh3YXHLirlE60DxY/GDWWVqgm/TELKfL0euqxGsmRLPRwwUPp50pqe6SbRzjlO
TFyH4sopcr5iE9nFi+V0+wAzxBqONcLIvdpzrNiqaHrTHrzR5ONlE7SIuBMCUnvtzwoj68rsv023
2ZLNRTy3XZRW6IRYUUZgt7d6MYy3WiW0e12R2qOczzNWcUQImUqkJWe2DpbNr8CoOqyCo4+XqEgr
/jBF7FQXWTqgyPVgUeD6pIwb1wjsUzEjgRP6/DpZm2IX3Rft95yaFuwhGbOsL51CDv9/7J1HkuRI
lqavMlJ7pEABKMjWAONuzmlsIOHhEeBUwW/QR5lz9MXmg2W2VFZOdZfUvje1qfQwdxigeO+nbdBg
keGdrJJ6CfBLqmrxm8pBJAmX1tFTtKmGrp8aGgidWgx0JODGpXYPYytQfglsHW7n2cSBmWWl49y5
nPnhaSm7tL110AKmbyhapj5EhwHctELTKLefGT1xXVIxSIf18ru0/X8BhL/9z/UJPv6tlhqXP/u2
/t6dIGwaEgiIAN0FB19jnv8LPnBpxkOy7GE7NDEDCNP8M3xATpeJQX71d0BEgPv84doSvxFttOZ7
Y0Ui2EI3rH8HPvhHfOl38ECSYgS8QaSWdZVi/knSWWVKhAjLggFH4sEO1XJmGhi2qbbM/wLJWpG5
v6t//+uT+CCuBtGOf3UIdPCbLtVh1Fa7Rkx2JKPgBqw52xWO/rmmb2X/Qqj9j+L93z+Q2RbvD74V
uMe/yG8XXiux5aUBuqpk3zL/dth2p/nX7ELg5PAy+cYe1pUH66j2+icA6Z/40/7ZZQU5JBkd3x2X
d/3//3RZw1EkVWyvyRNE9wWK03LeWwDvZaCTfJH/i0v7zz6NcBxuIIscfXxV//hpGJq6kobTgLDt
0njTCLWgnQp1G72ldd8M/5Yp4vfr6uIFYiIEHf3/AnkooI/HKkfGQEzB3jIWLegy553oCnmk8YBE
rDo1sQjxP//zNV01zH+5gaD/cTvBGiEQ/mvIymBD8mZuFQy0KPsLTKmEl0cQT2MQHVf+jPTj37+D
CAzQqRTxyF4Ecf7H64rhTsG4FIFAFoV/hpn4kDVhfQGoUUEuM3Ej9GUJWMz6f5EShKfjr38tUZb6
KuVeM7EYwv5yBzmmrFDAG7uhY/5DKEXgGPwt2qFNz3HyNToG4QuVFnoH3ugSUS+z6DEOe/0ZVj8a
/dFRzfrKtnE8a0auByVFEj/pwBxe5Gru9eukpVy1o3cRjUzZVzdIQCJGdNGXnyPZZh5iKMO615Bf
QZIaShQvFo78auOW49qUrKjK3UoX479vT+HgBHNfznfWmA6PcQcBHazV1A89t4WO1jOX0MRRXZ80
5mJG4TQPBc5/B4AitxY5b4mLowoSnVJv+FpS1cofVt3vGfFKtqS7qZ07AJZOyjgJnALLtvCrOU2H
/VxbdkmBbaEPBLamIHFpX9ooqYex+ALnnN7TFhhxn4gke5SLpeyHgVbP3Wi1TRnUvNetgORAAKSm
9JrANBuUjn3oYByJ52RoD2h6YY/pXM9fkZAiRNJyZyFNQiYxiwHH+gbxtPlRDSqtdjHCUrlx6UaD
6rU5aOjT042AsVu8jLWwyr2nFFEeGWRSvkvdnKlLGYPkjtaj7lbOk2ERf4KySF/s7meshm7edq6X
fiGkmumeDJGmQN0L+8QiN+Bbq6zBekWUWq6RAFFWEjWh6hjWmGnkA36PvWAkSEW8kwCkQEk6MhQK
SsAjRdfyqAkSRdJJlfFrVqgKRMZgvAiDiUWrfljQy2vnuUlzSZJJD4sIuz5YWfOuZRFO9S6WcXw7
VAZdxRut7KEFbxEiWs1dZgwxshKrstJd3BUJwcrk2eu+qCZ75Cwse91DpUEl9KMukyQ+Ffo4W5c4
HoCylOl6VUHYAPFBFps5PoobUdRSe4+BHlAm6JPWwVjGjIhVErizkPOHESU5Vd8OGS83VG2ocd+h
C2u+miqB1PXjKdOjBRV5h/+fL4jv5VYg7op+6D1z2JPFrG7uKFZOLKyOjebIQBbxNL4vYGn2Bo9I
2wSGbK3wg+erbcF8dDTVDLxMakVXOb/6fJWSEYyQef680uCsR4zcNB042eBH9jg8F07TIbLDXtBs
zCQitDKzrfmdlufxeZ4mEAxVF8RDOYDqLoa9Unti1x3fazNpACp5U/uCcVIwHaMl3Lh5Fl5yp7U/
zEiF+2IRSDMRDdNDOmsozTdT4VnwwWho0C+hjdhYC5knBD9VdnyDTLbi6Utn8UQi2PJSYO34gVJB
fPcoyfwwOUV+INxCvdzwO3VbSMz8Pipj/bNVrvdFx0j9fTRCiH49h9/eTetuBCpF7zmyNFt7sBmQ
0To40vwRYQwyNkZYWk9lj6QYiajH9VzSFIhkWs8d11CoMEKVZb8A/CSaTRrqvjtdjlUgkhrSJWtg
Xf7WJCYbr+/8jrLAyKUfoh8X/sUVh5knEzyzucIz2YrUeLEFaEPYmfzAuQf9CccKrFNIsqb8ZUV7
6ivwY19BoPgKCEFtF69sucBE4xUyQg1KVGZc2myQUbQgNybEa9E3mrnCTS5OidT3rjDUvCJSI3Jq
vpwVp9JIrHKD0ALBBEwZ5HvtojbfeLET2QHhNYBdasW9ALKBwOIrHNZYVvENaFV5W5RbwMpWSg8r
QB8CZhT9C7kLSN+K6hzSx1NcqH1F4jtqrNGbVkTzJVQF2l6sT9GjuqJ2BX/WEW0GWF7i2gkZTcqL
qyzg54ADExSm833d9m1yNEVft6ep6A2wPmuCI7eIy7H3yhg9ezfxtIVIamoAy/YKXhpgSxdw9jB8
9mASlh0KvjVBhUCu4am4AqTlFSxtEXNz343KjAILbGiGalnB1SQGcdiOueaqbqN0K45+evUQeS/o
Ldl5Y33Oxt0SUxmxd5xK9ufuigAb9ZTHX8JSQ3sDgAxqzOJszUd0DLUXTDiGm/us7mrrzJkLGh17
Ve3yniYv/UDrqap/0NWb3Wica9o2ZB4cWySTul6eZ6surAt/17K8q95FINdhXcGww1ySdI9ZGvbG
3cASprYuHXntnkmlHc62MvT5FF/xfYQyCQLGaETT+GmXxiC2HATo+DfAOhInCqBYFfQDEpugTsbk
qXL1hRxPjr5sIwfjJULe9Cuu4/hxXCmPzmlhP/qVCFErJSKQKwyYjlamJJ1iy/HFlUHJr2zK0EYw
K8aVZSHPHsbFW8mX6srDiCsno678zBA2k9p3V94GqbTzY7iyOVPkqT0CFjieaaV71Jhbr+Q4wQFp
YwvRc2WG2pUkGmNe5dvMU41J3ZqIikOkux2c0kov2fkcDuCsV95pTMPpHekWbJRAJno2rxyV0pFI
HWs9rtXdvOTLibd/AqUVXvktQoGguvpKLRfciUI8mVPsvqpoIqvGvXJkKnZcJHnLOBgrxAGPNko0
M0/DlV9bLMNzgiiZsmHTZMIpToNjDcWlQtAkNz1uh+ItaaPFfufwJlIq0yq4PEGeVeuPk+d8RSvZ
16y0n+xs7TYaRck32dmC1AIIQjLZ4ArllTdcWrO0txQ2V+auo20WePzKMy64QdqgDDWwVKpv8AyZ
V14S+ZeEo+SUZxXn8Rk3JMpBuLUIrgZf2ZjH/Kgaom/ki86XhG0MgdrA8LMxV1rUgN27qFykHQNe
DG/aEXAAgE/5zZe1FOqmyuLCuDRln4yQbLGj7eAzyBbWiOFp30at7zSMEMq0Pyd39sq9o81hfqBs
yNb2HQi1R8gFWNuJ5qMpO02ay8HJgNGEuzijGHandVaMZDycG3luMElXz4kkPuimRQ9HyEJCBFGy
seywNrdFH5WMZDGjBPB8xIMBpcdqtCENleZd0STWOx7AKAT761LPNzNL5UwGTqm2o8qxnQEmRSfL
wVKKAj+uP+nbnR2i5Y2ZgdSbL8s8uO22DXkVMekUmbcTFMvGAepejuF0ShKylqaewI6g7sLe/hpB
CAHJM7T+iI8dMwp/pXjr2r0BqZUE6J+S9K3wzDqLNx6Xz/3hEVFFyi632CtO6upT8yRYVgQB3W7Q
C1DctJadfq/wFi0n/ChOQqVwbPwapjzBTySmD9WUxSOV3rgWHpOC+NLA0LzC81WZsD91SDp3UxnP
+4UoBu3gpCq+LZMs/YbjuXyjGrB1gEvN3g560iJXWVmUfJuHyYAps/DQoU8161tEn+4vOs3yBw+0
LNt5Vdt+NNT4WH5FDAYMqNVZxc1ipPMdrhQGQM7fCOHynEXUldQTj7uy6DI0BPlj2wRtb7cf2orK
UkZjS2OIUMb3JUlJlSWkpvS12Um+3AYieSvomuY71OV4iRtSKPjExv3e43p98qxGw+TSK/3QiSqt
tl0eLvcYHtB2harVEeFXgAEJRqXOV6HQPmMMB8eBPDgCkEZkNb7Gfh8Rj5Dl33vVe/fWSN8xXsQC
KFijolSLj6bKXBUYghWFkQsmeyOStnhZymRsth4To7O1WS6KDQkMitAnuIx7ylmReKXA0O9VV4xv
9dyUb1YeZrdMZKLcMYhGl7BN24/Z6b10Z6J8vJGoJ55tr1kwhVqkVfjp1CIEN0hP4m06atE3jiuz
3nrmEL+PoYAxRCvgnBItwbKljNB+Q4quHnBKLs9dlMEiItnsErLSJ6wpcz8bZ1nQ67erW4ExNKbK
+xnRFiHxtcW6dV5NpchTmzBz4UW83kNf71pkZ/Eif8jrEOWmZfFmLIh7MfzeNGikLckJS3yL0em5
G3vWAI+B+lb35qLcCQBmIgLNvLuhYLMEgQ3T6Y888P8FB/+2xtz/9+Ki//yPLmZdTX7+GR1cf+R3
cZHl/EYSCL1OtFeYdLE5oFS/i4vMa+Ey9nHQv1VStyIAf4Q6oUiiFMK1/8D/LIFK7g900PxtBZ1A
nZAYWXLNaP630MGreOjPoAsNEB7qp7X8B3XfFaL8M5CVYoTTO3uKN1EmKuc0FK28N2rZaHTZG7Sx
tykeOBaREvXuBkFQrDvBkC3aBz4QhM8YWo32vYlbq/VLz45A/pwBcvOcOHn6YY7eEJ9iYpvY6bED
2wGbhJttRVzb7pFnGI814WYhs3eRCmufLk744cg6vAcsxwptZJmoAw0HALmBhmDdr8vsW1bwtvdV
ptpon8KMPiFhakjEa3XdYxPIamQXDBB0TaIoeTAbs7snZDbWNisHM+112eJ64R+hLn5pRuSjaVe3
Z8PrInlK54VK+zzSW7lvSlmLF6zoY30kCgJilFRYzBtDVkbRscWBHQaD1UYRBl09yk6m3nj6XWnN
WrvHK9HQfhqW8YTt2WCMYYwsvRTxZFsMGK4m0/TuUmx+JrO9S0QiB2Mzj2skDQL0zYiZT21re2F4
CkD/cSFKAnztceOUCKmCBoYN59DcZ9Hy5LA/qOdhHTqWY4KuS7mfBi/pqT+XLNJ6/zDgUiRHtxm0
OPVukVvZanw0NNyBjV9AX/TFkawEqRZQsN5CB/242EQ892S1602N5kqV7ar3NpORV1pfRWA7JYF8
u6wqcMKRN51hDbUbsz7juSy6c9Ln2TehNVWKQ9aJG/d+nGN8S8uEoHmje205PEU5z8vWSh04ITkZ
onysGvy1F1N1KiMQchhhUJGIawF72RIzSvQG21jrhag7InKTAzMxHOO4dG4FUBhmI+wPUVNecpil
0R9V2U8q6FcPEk64KhkCbMbGuLWidnJ29hxZ3FXRoJsnAztndanmMcEHkyTls0d4tkBPkHX30TDw
k8Lkntswv1qBAh5iro4W9z4GJBOBGoH/ER9Rxck3lN4Ba5T1wUOlhQ7JTKZ3B94chUzljut9a4dD
srMR8U3HgTAzw0/sXqRIqBTpuqBrs7GfZCcjrkyCPWPKXVky+GKJ/2aAimSBmxDQu6lwATZnsp0H
SDC3WE1EIozq9kHwLnr0sFYm2Cd1RmFanEIMMgPWPPFCwzamDSOmMH2XcK/XuyxnMD5GTGLGMYRH
znH0KIQcFzk7Ci98koSW/a6LqCrxOtmQn9sUdWz8PmCd7O7m3IZAJC8yt76t5us62VD+rRHJ3ZFg
gPuWcsjwbuHNZ14kD/9wGxMWGRLB2Mnqh0jLZfKbKLbv9WYoGQ/jJdz2A1MZO06BMTdrmlvq5EcL
fbxwHxo8p/khn+pB21iV0s6xh0HSHyuE3psk62uKZaZEVL5EcvBgRDIXW12LZ0kWbzZpSDiyIiIE
OHSfENnIgzfh49v0IhmX7YwF6iGazGzPpxaoFb0FJXpvxRgMrKZgg7URk8U7veiTo2OhGNpkmQs4
ma6Gi71t2/WnjNLZ29JHh4Zr0T2mSC3VvJPbCzZj0q2HB3sOncc4TWJ7y2ma4CAUWIh9q8oGhigH
m/e2kEwrG6dyI2RRw/xd6TC5W6wdAFwjW+m0a6yQZ4HM4/xnhPECtAq/wOe0iMYKKr3Rv9kdtoyg
ESFCRKbSyR9NkZ3CUHdXhwKqAFy1EqAMBXfT+4juXGNbeaGBeiMbiHgwSKs9YYYjF4wnpPjlaGV+
brvWehlKdBygl0UYV2+Z14xPTBecI7Pwhp9g7A7hn9g910jxsH5O4tm6rYXeTFscEUx65ij6JZhE
Ot/azLPZ1uhJr+L2txXGeg461G2D3T4sbQEYiQUSEUNrtirZ8SaLl5uMM+++zBzYWnMpeaAiYxjK
gE1BfNhaN3FOWP380Mo60uBPI/Jj/ag2evduJuABbVaeh1HDVK9H7ppF7nUVFmR9kphQMpOvoC2U
XW/1vGAGG1yo6rcaIS3q8I7Da+MYGgkaonOJZ6BTm4mONGUPe4oVt3EHLGfbDzhMks7cWXbOgpHp
cnGho1L9rdVyrTvZMwmsG9voDNcnwqhwfK+0xJdBWnG5lU6sylOdTynSGwTyNXRa2+Rbq3O83I9R
0X6VaB9YZVp8MDih6m4VQZHd3u1M+rVtnFdleCYCtsS8g+oBYDtDbdsYcP7zBqKqGrZAM+B22PXM
/mX0rP4phIK2EefmzT2PAH8rwUXz6uDThmORhPzZnimqtwWn5IBBJsb3i2moz7apEXn92e6XDH8c
UmKZ/SKe3HGP3BtkhRWI3hlqp3xYf0mycyXZuWQb++jy81cnUzNa1T7uo2ctlhrjKrL75jNVesrV
NaqqqIIslKlubbulZRgGVQDtJWZ7SVefUBcZW2QR7L2K2GU9UCnHtA9KitcqHx1MBHodtgCbcYf0
iyA9ku24eMC5lZagfQ47rH4Sz0qGvYzNg/9ufnWGznuc2ci5R/Jpfh71wbllUUXF6I1N8y6xkSzQ
8xPZsYh6XWxE7egRjZEuUZBlfXnr6WA+3mx194YXwtGVkbe8eV1ofeNXHT5SrV2uIhswpzapH3K0
Y8/mUMNuRSaZSLvC4vWIaI5ChfUWAzQqDepGMDFXnr0hK3o0N7GH3BAcXbcZZRBUTr701jqBfCos
steJJr4J1YjrRZRrLju6qtHHkpTtbCI1in3Mongq+VOQI2dZ+6jJaewJTdCrGw9jZLWNXVm9Knds
b4cohCnplzp9JGpBfY1KyccsCwsrQLsiou3spmGDqbRh9utiLdzndLnhBy3Hcr8U44gOzpSy5xup
BR64idVnp5t59bJCKyetBWsPsNXUX/ippImSbmrfmdCgiUovNn9wwE68ipGLZxsM+x3Ipxu2d7FT
o9vzFkz8PvfJGvvuhRr6kbgfD10ZJtTZCJXdzGQxMXC6tf4DuDrTEPyNLeoTSQwGmsYZ+U/R2OUz
7IxZnomyTsmNKqgSJXeiwnve262t9l7s0ozJSm1/6CJT1WY2K7u8iXlAgeK9NuWw1/oW2V1HFvN2
AdctA49MeTdQTleg6ATK/IDYS99TUwCn9TjSOfQWOwPQZ4BRSDr7oid0XUSd3zuL9tX2RE5vCIxB
TiihMckHoNmgC4pSRdbGxp/6sn7+uF2ze9gxcxPxlE9BNnESmzpEY8Abg6iazRhpsccZZzbigGVu
KjBfLvYddEhsBJ0xmTUr6JSRsUH6+aV3qlbsNabBZG8DPWN/Rb+gAoSu+gHgD2a0UoW7rcildndF
oY2PI8lK0X6WDIsaJ7bFFduQA0baQ5n28mfFn6Q/kYbTB3VO1tIrmSYLwHRoWQmZREXKHoG8dtEf
cYMJ57lV6I7WaB51E9LFrPlF19UPWicwGObO2L55TY7Xd58AfKrdvGgtJ3LiVBpSaXusk+nSjEad
Q4uVUA8BBOiC6YB39iJ3Gdrhh3bx3LsIEh3DYtxPjyHxCxUDVS2mDUH6AtM0Y6QIoDLhTBAxoIXi
+C+YFhqrGPBwK6/fReQrvVK0ltTnMtNEvC3iEYbDLmxwl7Sqo+9J2a1MDVkwjCZumO8N4jDsICtF
nwZ10WKSvm6e/7uD/02yHP/3O/jjf/7fuv/M12zl//PjZ9m133+1yQ+u7z8s5eu/8ftSbji/oTQw
iCAT14bdNbDw96WczZtt20X64ApsdVjq/r6Ui99WNY4DcAQGSOYy+oU/lnLjN8NAyoNDyCKG0yW/
+99ZyiFz/yKFAM3xTAPGwaMnVWIz+ktAGkQsRGKb75OKmQ/57YjSXzuw/aotZjHrYLVMeMqs93rt
9d+sRVdBM9rdXQ2v+iacYbproxrIDX613EWh8F6xYnyaTYUYfqkHtToS7L1DY30A9ZeUPsuz/OmY
6XyS8EHB9V/EqzoFxEd+zlQCB7PqIHxbx63e4qnokuNsETWk9/X0Gsm6u2l41T9aYytvbDHTr+RW
NT9N7ABSjja9YxywX/CVz6/TkDp+16svaxb8i0oa8VHJ1DnUMLeX0Y5JwBf8LALQcuuFeXnJS0WS
So6RPiky1itc7Gnn3Dp5MQU2ef9HenT1A875LxYL7S0pi+6OAdrxU+FUb9rUO7fAoOW+J+LrWMyJ
c9t3tfoFXvc5FCuyyE9qWO9ukUvKZyziX4TNzWd4sBwSlV95HPnwadLkr0ZLiDRMMufgLumnE3EB
F8fM7lrqfkz/+mfEpWND9nCdrr+lizb4Tjcahoi5/sJ9/OlknKFRbYogUT2n6STtQ0kxKIUKnfxl
pXr15vVWS/6YMXZ3Pa7ng1Rxdie9MD4aIp6CbtWnTI78xbeKgFAgaSTYHq8qZKMQ+3y2CCLQucxp
gUkBRnzcgUk7t0gtHMKn+H3nsGXNaubsbrSgsPAQpc7tgqfortX49VEk6uceQDfDKZAztrVxrh+G
OJ/IzOAHNoJOicBkZfxiDHRIeDKZKG2pkeN1/fKaudM3beVk+/XiprFrH5ap0MxNPYfyV+rkn02Z
84nm+FW0KYSzZvhGI6vjellLk9xIz+JPLnHdBmZTfLJYlv6g8aFOHdm/XHduf0krgtGs+EKQXDuH
1FRf5hTat5bEwAkIY30zKoOr6A63WSfHe2S6oz/Ad234T1/1UL8XeVgBazSVcXTchIGgH5v8qSV2
cIvI07nTkiY7C4qf9ohNVlqKhKtX3u3kXIStfid5B29rMOSbgvjtbWR7SOUhAKod8y3CUh5bihH0
fqvXU3i2SZG+YDkuyAns248km0bftqbk6JlZzLpqDkHssC1vNOVEX8RLSOoHyikMpFGFB6d3zS/m
M4u2irkiiQ9GvkKY3YKCVIu6dGhvfBfP0E8ClpERD16UMqp7xGOwdhD/6qq7kRverbDkzd5EcUmx
mHLvWJn90Oij+Vb37viYWg4FNMB47EnmHH+PBh6EZbHbs5tLAf83j49z5KS33PX9WxtrYltOVjNg
rm+oq2n06FbZoj45y6jvRAGvadNvgfVM2M22Mkbjlp7g8NGrnJhbq/PuexSCQZNSf2TrjXHJyFG7
jeqJGomQhgW0/x28uo7HkGOD7L+WFkZ0ssMh1vWx2YRl5O5xzKRbYjns287uzTu9DMcnvYJYatxe
91ltolNe41VBCz/ZF9plzE8iUJPdTOTJsS+qH71jq0fBUQk4z9xDtbCk8KP0bm1ixAKcdchaGvUs
Sr5beo3KdmvqIcEAYd3wG5btajGEnSOAPTASwzpqBsLhvizG06BZr1XjVfdxL8RtalfJS6aH7cko
NetTsY1F1K3rhKESmSgYRLvsVBBqArcQueZRrPCjbidvXu7It762T+YiyYugp+HZScpqy77rcsNh
ellEMR+SZcQ2NJZxd8KYGb5KQ4v9hJH5ECLYuicVpD+0hYvEKywkSIKZdT7SpuzciVS72K1DYU+2
eL4e1gjwW723gExHgYabdWhXrz3Ffu0m+Vddhz/bjgSFWJsOZizQhtlL8kSMkXcgy4NwKgRSDgYl
LQ13+gRLZ8St/UbPjHEUXclo3k7ZoSVhZot0BTmzTRxcDy/o+XmR3iHLKhHiu81LNJLNzPwvT+Rj
RvdRNGk+Ykg3aKU1fUwEA57Bi0jFhDPaqizSARIbfYOuLt+SGQar3rI40ZhIEGTkRN8XRnAsaThH
KQPBXrdo79kSLuZmaiuNR2WqstPiLsVlkXkUGK1hHAleQ8mRgMe0JNFlKEYGdN7FRPhiHx8wJPF4
h93wY7D6S0uYLUEhqzhEk+d8mqzAU/lw1O3ZO9Rhzj7mVhI7T1GY5D7P7SVrKr4OgTpE39SDKc4x
eNR5JqFL51g3uKFIHXiM9To+MJSMfqFPZDF44Xhsycl5awcarbTRHX8QGeUyA9TPaigTwOm6eFG1
t7zqZG6d5ynS10fCvCWRxeAQtmbjhNm3kRsyqTqsJqMmH5JEwXcvmjwSvFneoKtfDuTgE4BihDmQ
OkAXLiVyxvDr3BIMw/4Uq2aPLs/eahTG+YNe8UCgdSS/0SF9oTFP+B+9O4N9cEtnnbap1zcV77v0
aMRW+qBF0WPe9/NtJEfvnHRL9tWPglGchgS4yPIZAQvnszBGvzaN4mck5vJiFx7Q3MzEHqZWtWv7
pbovcvVURHPi4TwOHQrlw/Gn2ZL9sXGnOVUUEdGxg5XPOLvkSz6Q10+MDHeqc7L5QFrkhubOq3E/
pq7tnBXo5itcMSk/yjrriOsIvrL6cufJpHjIocNv5ohDzQavRrC3jNyOSfVowtgQViJkCVeYhHdd
1TxMaED3Rh1fdNtqHlhSSn5gDT9sO+Mg+fd3UivuezClIBnAxMtRrfIaamPCuLirY/mazc50r+kh
6HU3IKBqosEH89wgFkPtZRYXntXZjxpuYlSFJ9KEsGbUdXHntM29MnkBJISvkMAU2MXyyQQ7B+GE
laPy5DfMZNymnWtu61anvbdN5Eas1Xe1kz+ZiUP6YOsRBCwn/VTglyKVw9F8+n3UK9pr58xJU24F
yOKu6i3afups+FyGqVpjXCvsYW7S3i1STLRthdadKjV0XdbkPSa15+0V+ZQrHLT8aj14JnCWJyFV
eIcfXbuVpTtscUdGuyEy56BoeM/Zo2vu08ZFlZo07cEgM3A7kKy0jUdz3qWzbe7qsbd+mIlbbvPY
mZvtbE5yk3fqxebldilSfGdENVJPTLoZq1lJSfHIU2NI34W9CNZ4/hd3Kuwfs5jyXcngSzmYirfK
s+tgDnu172esbVQ5TzuzmrALDa6zKvIKWKGJxEbZod/lkT6ZsrvEy2gSVUO4lrJ1uCX8bHtArUtO
4dKmQam49yjJuNU0zgnERvaLiWQlbaEoFmE0286xtKNddPVeQo9A5VNMTb6O5ae0R/kF0REbWxsf
JkgWkvUw9fJymHwROVmgNRxxEWGMh6rU5t1iFcIf5o6MVFibcxIPyXloIBcaa+wPLmjmWmuW7DWr
0b/mOLP3iNNWj4tJ5JInQ1Q2/XKW6FvuJ4aCEkz+R2QXhU/Q5TdF6M3GIpv3YWFe2Zt4f25ojGUa
HogmkPEdFRYgfhNhOSkGz6eZYqfOJhG1NCK6I/vZ3fNiQHNH5OawHTxN/SA01vrIebv9COPZO5b1
wN1V6Ys4luXorkFziILJBNPMC+IaDVWPlK6x5iKOZ8+tWsD53Lznia2PYrHkxa1bdMiN6JJ33QEU
kkTI3YZD2IVIDuT0jAa7+Y5NBwGJUcUHb+FI6ZUQqFmH9LKal8+uWyzo72o4zDqhtHPTD6J5lFZb
PhSepn0QG9uSy0x21n401VBteas4mW8hvrsfSBB57HlECyAWM/yk2C08MBOqV4nNLmJEWuajlijr
JalKeZd4drcLU9JmpL3625DE4QNOaxcSzav1g6PpORFqZdc8DLFH4p5phxOFtuXQH5fCqT9Nu3C+
eFEsdF4NAxiPHcX3WCGWfVdx5xFy0O9JTXRexwlDJwpf7KH6UIlL5OXFsQy99D4he6fYrNlYE6FO
ZnqJM3mBu4xJzVJEkxZNTCy+dEza/wwcFqxKj0QAB6JjsIIlcTdxXXzP0joKCqWGszshunbirqX5
yxs30ZBgd43k+0T7FuV84qWwTdcvneGLTKxki0GTmbGikKznPX3Th5Aik8Z2Uiy12jaO+72rkUk3
7UDaehsPN1ak5zdD1H3PevKvGtFrO9IEAas1hvWQm/Zr6EhpjIrh0VnqvZuhLuZ3fZ2JyvMNutCi
3h63Q49iB7e9tvMKSMlpkJcpVckFE8T4mWHZus2hM34JrxYPYxQlNx7BE0GPt22zzEm0nUy9ODD+
PGAJ/DaLlDCnZIgua9sbUth+3M7kfp4cIaNT2XTaNkPwT6BjczMV8HQ6S2nQRla1r7V4uUWxmR1m
ZxCvodRwGDszZggNK580upshm784OzNSPGP3UDjWrqIfcqt7xS7XvNewLZ6zaX4qOlnsOltlfprM
z2WFPaVdw2WG8WUqnFVdklof9Rgv56pInXtzDsv/x9mZLbmNpEv6Vcb6etCGwA6z03NBgDuZ+6ob
WKYyE1tgR2B7+vmoajvWUtdRTc+lSqVkEiQCEb+7f/6oTU20MlzzaVHDa1Qs5Y1CleAcyLDc4FY4
13XG01x9pLVNzW8h3ifmrxiw/CFUHl4wvXUg2cA53GTm0j4CnCxOSOzdvmK/u2mW7J4Rw95N8OTB
78hfJOTYIZuWayYIZjil7fuc6u/lZS+VauZDS234xo/wL7GzPWRF3gSTnX/TyPkFvbDvo1H7wloV
Av+6rvTptRoruFPTeIOKxqDe7eZTFDnawenpJVzAtEumpnhjE95+iS6qhPb8A1DLDvA0UmiFAx41
GxUtW/tdbpzNrB7WzWJVB8r28lWv1/aBEDMDC6uWWy/OrtiWClLTFlajbIrWOrbWde3E9R7FBGd6
r04maNzvU+XO+BCVDh7eBvzr85ALCeBOD1rsekdvGfxvDI07ZCfk30HGh0Y3OO375nedJ9dhBHlI
qwQm9uqc24V9TeqAAjz2wkx31ddMJHQ/zmZDHJ5CzqhajE1EkyUfDZ4ix/9GkuB+aYFxOr5xTlP/
iB72Ndrquxk7m7LJD2h3A0C14pz2NCdVCEkpovWZSc5V4jPYZwykmdkRYD4rm14U66nzKoTe+amU
2lHzM9wS9Xi26lm7q6PMC4RRfTkkKlRrfNhw3GP4JGEuOMlBir9Sqh7DRF16cWBDr3shnhvdfwaL
Qe7SaHZDaaNk8ZjzYFwjn3cHSiKRqXK276Pm3IOcBMsN55at5WvuoVuBBLQgQ48vo15CehQgLzkW
Ys3H0U3nEHTRahtZ7jWzYoIQXoLfMmPqLntMzZ6BikLFSM+RfvniC34pDpox5EPmj4rpqY7t4pbu
E7XV/PLg4cdjACAfEca3BWnvNXbokMf2k9b7NHjK6WDo6pP5HNpxPb/K0oI2lXTmA1mK58LUlts6
01/BqbJcjd0LXonbyhafhVU8N77/Ps7xV0ZKeyg4uZioJ6b/FUux92r23YY0aP8tehlMVnK3qP4t
qZrxiN+Mb1ttqo0ju/0lY/pSa8QBXCHy6143TfaKenRyiwo3iWa6hKCTnI0mfsxcOvAtiJDueOKh
/3UFGQ6ZhLiUVnqjhgBJfzvUxWHqzG1bWQe4Z5zqNGfXxMsHGv7ElJ4OaKh0R+SgVy7mPdhjei2r
q9KDKp9I6Jam5LGq9ingjaCAjU7FRIuYT6Pz5mIwui6VFkjOaSvYhvek05AZm2GDTFSipev1pkp9
fKH1Xc7ePEZLZubJsUm6NxgOtxUUHm9w9u1FXeVUgVxXIFw6+N2T9OnCFdHmpEMHiN+cCwbHvXBH
i3HLsCl6dPtR4p6z6efFQTgMEIbYx99qi3bmftjyU+6cJbsG8tqtQW1eWVG2h6s6BrMnn7O4uxtq
HpRRdbR1NtJ+o8IqWx7R9GYSyjhA45xpRmcltwXPLXwK85MxJQddRtfQS4MoNvUtYjEVrzmh+zgH
CJ+qHX6C+MEsEdN0R70S3gS6z4ljKAsrcCqR7GqWMqJbeGvrzuXbmySMhKtaj1bLIt23FvgoDgVM
tz3Ayy6gUbK+6+rhkSGh2HZSE4cEoHTQe7q1pfUZnTkqs+6JPmRoQSqpGGD45YX664GFAkPpcuDv
l3NF9dVeUSgA5RcReiwbagaYIk8rk9HQmjoacXBoF/iUBvz9CDN9SERheu+r0ocQU1QHy++GMzvV
8mPOLflMW0O7hxCdHqBXqY4ZAS2gUByK8t5tk+R7BPHvlRGbtSPIZtxgYuwe2w5rUdYu2sroM2gg
jOkO0s3nQ1xZofK7H79S9cTOxIW0zfFHNBz3Ojaq4Vz1n4vQ5JHb1t7QkcoFnuN5QwH7dOMpl15M
bOl3YPsvQ6Pe4SiXiHaDi39Y49RdrvOljuA+WdBDpZ/cXPA8mL2F/5Ir5QSp7gyARZIGLTkpH3Be
5W8xbPvthE9pk0ieSubYGweddNbtkMJ357KqdGsIbCgrs866V3pBCOj34LtWLRIzW2lDbnyLY5iu
+nErW3c4cVpn4NC1xGG44fDvMnWoUdNXyE5paKd2dO/iWQ1RrQFcFFOz6+xGbobEtXdNVli33rx8
zpg0zrylaJ9V3bCJKqwksI058Ao423u8tf2BJ0p3LMnQb/HRk+J1W1O8YFIbzhw6SpisZbKZLUYE
o2YwJjHj/C7x5/k+qap477qN/FCqx/Jidy8IwUYXuko7Q0M3wzJlG48bY6H51rh1WjIIpZqrkAAo
N3fDRKPlF3qLUm++h2GD5t/TaMKoa9qyjVGQGe3x6FTeHJQgU3dW02qB6j02rq7ojm2syUesypyH
KXDlJchEJZXUT4rn36lzNCu0MJ3DoZj3mQ/0vFJ2t/fKWu3ztvVQ1C3tOtGzbyQJ2a066f1y6S8p
6ua6l3p8qnX8Zr1XPqRWb9xBmjeYNcMlX6m+AM0gOTBsdB34AaQpQEhWVu5lgbKJOSM/teibLHO9
3LkFUiPccoBTRVIO5CXq6vuSD+pIdGPmxKC0tYovH2xbZu0hbtWArsJ14Ju5jiNHnEcYbfidx/u4
MPu1yvSGp/kUYR4o7H3pFlmY+riy426WoYrbmMSIGFdpobDNTEN8SHFRvk2CM2JvtNkaXx4zi96p
zzgIIXFaDKoF0LU10bBsE5WqR3o12oNHVCmIJ9u+lvPwoOp5vuthYRMJ0ad9NZcDu2UYmjQ73/az
7W1sDCBBMefLoen6KsyIAK6zdOQUSqBtiyF2XJPsnII6KZJgyZL0jm9uD9hT4K5zmpgoG5oJgo0b
pkYrNoCH78FoDfd95eQXzd2k1XIs8SRlFwDG5B5UxqfByBobiQscvXUTgvCm0WyZtSCbOJp9JRom
TG2UNbcakc1zNNnRht/nXBFUY47omGeyTsXJ8PJvFlXRm3625F5F0P5r3WWAwpmLrhhMLuiGB+5f
42YQo7rGI+oGRn1B0dljji0+kRs7Vq/KIfiKCOydiMqVOwxr+Tadp3fMeSSvZonxIzWW+NgT8r3q
cdh9xFkHqLXA1XKYBywVINPbQ0VY8YwUlW3YoG6Yca1JQvYbw1KC/XZJZFmWIsSZ7m20mKRPOQK/
g4ytbyemEEeGljomXCvdZHb+OaR0ifSYzvfmhJ0g1jPxrk+lt25tcwqTuLMgcYg2aB3ms6R5vI0H
JviAfT8PnJH4W8/asJlq4Lmt1rCuJ8o7M4NxHwfTkuc4qo1wTDrsrGhB5CS7u7aWMJGLtnvIxwxE
fU+/QOk03IE07h2AXmCUlQUt7Zkt3xAboSBLfTwP/N+BqUsNfIFr7DqsVQ+0EoF/wtO1weR+SgqL
rT0F70sQ502+GmLCMyCauNOpHOFNDqC+/ZbSR55Pzq0BD6ZdyRpDRVD3c3oPxK/bVgXANwkfCZtM
IaBQVXV56+YWSpRpOo8Cas21wBu40xa//673qr5q7GX81BRKptDgKGHaRBSLUAzPc700226SHMOY
qdwsKaRGiFIak1+g/Zkozb1TLeaLWC7j1U4WTzDkC+aulnxyOPmEUmf+zK/p38wpKtdkDvJQAJ4M
F38YHodm+EjTIr4qOvYyzPWd8Qlr5HRVE+LAWdJ9+MkPFZcfohx6sQ3l6mlYOYP1snCL3+izG7Hc
ifYF2pl/Y2pWYQQRFU04Hlhl2Jqbuf7cjLERTo0zvBbjPFIVQnGnHSgLkNsFBOmvDMXvFife18Sm
iHkrndqhV5RT2Im6PwxlOT1Rt96FGRvCbwRVted66OHseHF/UI43vBLUKG5F79qoVvhNrsza+xpL
G7+Zhhb/WniiO9MJbF27mAkPIldxyjSZi2n4NGKkLmOOFhXyjKmieh5IKT4hzn39cLC18xxx3ETg
tCauAKlcovYgltGGxkl8WDYvl1HmylIXZ++N54+3jVmOe9IWjL80S982xoyibOod/H3dv8nbMdrH
pIjYTaat+qLErMtCoioOvmyf7ZVrYASRpVaGcmGikfDVMTxUd9tVuLBrwcG6nfkPAdCnKZySOQtp
QONfZ2W8y5O+ucGySQzRt6K9cJmnKtbkvam31ktjtPmaO48ru5j1xNGH90tNGe48odqXkpK0dKXk
5XerZKeFdLSjEI8MhM+LUXBMnu0Ft+LQyvehH7MQTShaWZRhBbUcPi54nRA3I78+AMJ6j8xeH6pR
06lCUfEudgvzmkXVvykJSjNLi4ohMNq2ep/t2uw/lFM0tXbLy/RHotSs5XGqe0/C5NtXIVqrFQw6
t99erkrJe72JOtYurDD8fTqYTHZ7OS+Efzw0OfO9WXIMAhVNkBS/51iZsXSl1o5Zn7kqzKZOwmXy
xJqYF191U+J5x9SxhI05jR8Ro12MlTA4meVQjfCKzN7ad6lex9O5lSWoIXzNX3Mx0MyDWp00p7zv
0zGMZMKLRmLG++ZPdfYJcaeYNnbW1fJa0qkQjl7limM2pwsFb5wkkztDusZ1HekmvmxstyLEqIDP
ksAzFUVsDiXnZdYFa9ksi5qeIqYo0X2L11uFmhffZalnuDw3G9x8YQGQmIs6tx+GwN11l3EHTRzh
i6W9UhldViuj69oXvYg5/TL5lk8Lpx6ept2iPWMQHt3n0rHA8OX4Ekb2ukN+lJXBbmMuaocvot87
9I+4mf8yXkoQzsg0j8rgb5aRlP8buMNyubIGYXvbqfLUwUsrQkok63TxlE6VJgJQ6HqzhwETzyHw
OJDdfCyPGPI5MmPutddurbIX3e7st8Ee+ittHDRzV6SxUSPH5o1FUDyWLj5fSlzStClvvTjWA7Qm
QVJyjllId6A762OMTScUnE9jYBPInuFlprehFmnXNdpx0Z1oNUrcsJtEcS5Cgswo1SDXvZ1l4d0w
3GaNsGda/1QyUgUys8/wDpaFIfV57KIp30KU1YvA75IsW4/IH1JtGX3QIiaqvjkBEWsZVmaObFIq
qoyuRbkTlgwTSLwmNMeO9G1VJLTrtKUagBuohqaT2CqjE7MSrw/sxHE+owGCLxOLioOcZPYLMQAz
77u0iYoElWE0Hwn2W/PayKsY1oaR1F/2EotrrdGtCDDVkN35s8MZ2aTlASWMnOYdNJ9JP2aFOedH
1NPaYdJTp9dY9WJrrUbNHw7YtNHDemKsQQk7D9hstDCo96vk1hoMN0wgeo0rk/4nLyhiyJdwKliY
9VXX+nowuIuLvSceqdYrGp8+h1WZL4qfVWu+v+kmpI6vqaIArGzRq12wayH3X+ATNQg1QnF7c5n7
DaFr55qJSLfVqr48iUplF6gE5Wdlsl2Sun9gl2xy0frsk+MJQcSpi9Tad+c1WzuHsggpn9ijnRfm
Bq2Jz3mVOvPeElNLLsjzgwpXa1DhKrzlagIy7uYXrZo9MGjzrVsNepBKRuhsQfpAU+Z39Ei2v1X/
3PAkPlkI4smcWJvM0b6parHR1sVtzwAD9yWLRc3S2ftWscUoi3Eh42TC9Po4MQQJh9GJTrVj3hct
1VHpBfiLUzbMbU5IdLgzl6ioTiKqnSxMPZIqnCq6hdgah0nTBzOjNKDjKxWDWmGrsllq5RNCLOEi
CGJMi8Xpms/PfFhsHrJwMB6WmI6uAQ55WOFcTzWWMfSptTsN/VqPS+8Z3hTW6kZwIqTWWuCWxrtZ
zXikgdlRYFGwIpYpU6C2WsqrNG3TZ/AGXA+j7uSpbsrmwR7s4pzM8WPRsDl05/rJZ0I7RoFvj5ob
gFrA21hns11ceZHryYR5pFMzIYpIsKBX1ySFfFAneXVhqYnphqHBcFgqpEi2P+m27+11EkfTyhby
6Krx1r6gVDP7xlrqHRPjPRn9at1Q4BR0unbDcIysdsX+oqBtJYqIUHi5q8OX66cqIL46BrL170qJ
motZedObsKoRTE+0B6eBlohrpTPP9UuHmAusQrLkJCMbK39fss7dYOIu7/VLzUVdT0YwRkRvkPv0
gEnwUcFF3JYZJjogXcuwcnq2jgRLHQSChR05RyA9jGkm4zOMs5vGZ+SZtP2WBEx2W0jnGDeCULUx
72Mh1xrTwX1F7NiyinDsm3jHGJCJVlRLefAzjwmfUNUTWun4Bp6UIRqZNCaU6bNGH8aRdpVvJlit
u0kar5TNtkHfQTYAeIdsNurd1mnjNUUYG7qsjf3s2Q72eZ5OenTXinFa64Bbdp01LFvYTerTd6MP
kSdMpMpiDpsCYZDOzKf8gqUBa+pd4UpkCEd6/STxtl4Exzo0u3gvNXO6MCAMSCkojL4wlg9WppRB
MO4KBwbpid5QfSMZv7QMeag8IFKFpfsl4kGlSA6cLA0frIjfOEe9RF2f0RqIDcW2xkfbFsCme0lp
4Uy6pyNLeW2lCM69Nb95E4dmQvgcADLr06SwLWbtKq89sSBck8bY8LE666jDWDJMOMYXL3tzC+zd
yLFoXobCoWMTaiCLCX/Fs+6RjT6k1rKpmCaPIWPWh+68nGn68fb17D5qljvxwMdGiAcHKUI3vdcq
N9ytZaJiXKJDaaoF9Dp8oyoz2aatxvHhKy+NE0G/7wAzNdZyAnVAddiuxGX7kClEJaghO19oa9HS
u6f3TL21w1w4N4bPp94ZntzPlWlcwTW8LYzhPcvuKYS7zonor2lhChmzHWFWXllmP4TEFG6MuNZ2
RU+qTpnFu9uSra/jc0ey7KUeCOj0xXpOWzaKI3J7Q3qza6PoOzjsTTrI+aG1DfTI+a71PMZannsQ
bXuVGEtF6yFtfW7+jYNw6NXJl95npIpdxjakU9djy/jNy4l5ReNhlqbNZsv0t6Zls0N3qusM2M0G
d8p8EAVxSy+No3UHTXqyanhNoNpSQADWit7wYqVb02lqKbVpBn/jXFILnQvhddUb9tnmUFKoabw2
nPTaseWjF3v7JLPSUKuL/cJAimPIwFlrePczsEh+kfjrSsuubEmSyHDbx6pPDjB8wiiv30w2fzmN
SKu+K793ttgOMdgSSYoHvacEhQxtURrZU+w2W0AzuAj7W1+vjp2A8J2Ou8WjgC2TOzPtr7B4O8dO
73JQ1QTmVmIoFQc6GQLjP1jEMOBsIv9jlg3dlhFGWVWPiddvgUtEt60ci3U1a5ulsw69yj+zwbjK
KwJ9g0Vq0CuzMNOAXOkl33oJY5r8Cb6YbHoXExXaFePsNSga+5uZ4xwakiSFEwBLGgeSDLKscjle
G85FrzM21ICBZY/d8c4HEAqeRDAbFz12R9EUmIYGl4BhY1gnoP3iqrN4bhl8AyKwPAB+50D0P6Bc
QF0gdLl/4LrUD3aXUXCj+Qk4WqYs1B2TTNyLJLq+lLhejzLnxINBxM/5xeSIrlXziFkG+w602pPH
dj9I8OruQLPClgJhQJR/5bB6WksD9cUKsFTxO4LV0AKRZJgay4gZagIGFMTKtdWaAAI4St8oRR9C
V1LvauZ14Cq7OZWF551k1nRBko+3gGi3C1I4ZwmQFHqurC0jHO+gujLfjt107M32KhX2E4+2o17S
9Wy07JVSqVOaXglnl1c9X4LRKm57czRvmqGwAy7/EHh5dMroGQLuu+NwgjTJZIga1W3StFDj63eG
02gNWS8CvbqgXz0NJne7793xpPUtU6D4DBxmX/XyiScRfjXA/0X1WMsRhy+cewb97LNXcxR5H5YH
HSBQTm+oNVYZ+3O0zPSc+WV2Qp30zzFy6CFJG5PuO/aEYTTY1odjso8D6f1FFeQY4DwpSJCk7Nzd
zrsV7I6DcYYGiy/XvwShaT1BMjsVXlX8f9BDr+vP8r5vPz/781v9X5dcw/eqntuUE/L/+fmP3R9/
jj+rS53HT39YM7/u51v12c53n52S/FN+0D//z//Xv/xfxAT4KQ9z/fmPv30H7tlffhpFiT9RPg0T
Luf/nDt4eAPNX/4c/f/xT/6Z/df/bpHRx8NvOb5LagBk5h8xA8P/u2lQ5wEaQAj2jBei4z+z/5oO
MMABCg9Y0gNpJdir/HfQQBPi764jDAuflmEA1DG8/yRp8GvZzqX+BiXf8dlSEoawL4zC7293UOu7
f/xN/G8KQ4yYlgmekTFEiDWtxvqO49gUb//lqvwlLfNSs+OKC2PRp9jHx6f4S5xh9h1AVpFi05TV
GWNvc1TfqWmrng3XGcPfv9a/vydXmFxs16GvyIW38vN74kTrVw0FxSt9YtpLpspD61fy9PtX+Rl2
+sc7gsBgGz50M7z5v5Aj0XH9Qsf9AT+Z6nAb+gtrqpEm1zlJ9XrldXrxF++L4Mm/0DF5RZ+WIr4w
ly+LJWz9l1fMDavzmpY2jMzqCJrCseMkwV6IZYp46u73b++vXuyXi9iAucFIgNu1AWs9IfxX5mOO
SJky4Iqbv6Cb/tsn5l/SM7ijbd33bL4nP39iSQ+XS9ksfiZYvtusdkvgpnb7F6/yJ2/JMDl043Sn
zINQzc+vgmjEunnxnHhY3Y55avbbFs4nJiaAjL+/en/2hmD7Cryi6DbOr3BYkUpTzUS9Vklfg83n
zbDu2uNf3FR/9ioWFRgsFiYrjPvLzct83JZMKFEIa0tsc8WDXxCWPfz+vVwYxb9+7zjDIbZ71BmB
Z/3l0zE0F34vbZurnPEuGgrVfdhQPGBzPZSLQWEvWPqhw1pgN28xbdXziRBsgy7NgA7hgiBD+2BM
3O1B2WFY2UQwqzm/EiM/zzBLMZwAbRKrgbQ7Y4Gpd2yS9FQ8oqJzblxFrl5pq3YU8dfYpWYUcsir
ZGAPmf/mSLehGbU00wWJoujufLSvZp+mC6oEyFP3NUZXU3+k7P54hvzJanZ5x5WkxKjcf/zjbz/u
RIMvqs4HLFg7L7znf101WQ04tGuXxtU597yVPWNC8F2gTFXb53fO4MJR6qnD7SbG6CtbS/3r338m
f/LJm7gTKH1jO335gv38C/Td4CDgodFOuoYjCDP9SjdH7S++xX9yw4CNBkPNzWkK49clLl4WRpY6
3ZOqUQDnBsM+gpUdQs6Szvffv6F/W01Z0nSbbCdvy/Ad6/Id/JfnUAa8LGWPSdQyb8sPJhrkNUtI
iNBQWjO9L+3IsK9+/5J/cg0tnbsTpLIF9cb+5Rpq9ZRWqcdLCsETSaGDblJk5r94TPz6KobuWhZ0
M8uDFQ3N55dXwUXZpqaILveoJvJQ2WkH1t8dBy/8z97OZbRNFEC/PJCMy9fi5yvY5sRsEvSaVSac
5EBng1i5Vjfd/+ev8seGARP/RRf5+VWqqcT2qTXFyvMnZlfqUs/oAdL/j1/F8Khisy5RAZNv4M+v
cqkv6ktDFUw2nOJIPQoDgUFqN79/lcul/9e7mK4Eog82XhTbYyd2CYf+9J2D4djEKV4PBuf1bXrp
9GHuPH9AGTLow8XUYKx//4q2829fB/Zsns5m68fLgn36+TVJkmBYcGDDjkWrQfzRy5LU9Y9ieK8m
c7HH6OY8W8MAoNeIOMEFrDQ9M2EbzXopagI54kfpfMLjS60HXVBGT6+yp+GEobp5DUKOwnqoLT2i
9qXHvvtRaS8KgxllXrX519KM0gKx3bdG6KGcZBuH+NREiqinetrR4YgdQJBAHcKIAq0MQcUjfp8Z
2jX2b8aT5UKdN6qgOd6DFbG+xR0f0Iaeati4MsZ4uppQ8nd0HDuwYfu2GINSa6N2Lcem+5yRNBZA
k4Yz01b5Y3xVuwTFaW9hWD/x0KSHi4qbkQS7TF4Qlp1ljd82ywJOPyDQJfNNBfUhgc+SJQKDxIy7
gnM/phSyOyoGUCRLnmPf5CScPKgGov+bglhXEzgLvca0sLT62Vss9/3iU2wefWpBXLC+oxWbmCZL
t6J9liI85vxxCdriAESNqFNj65X7bCSJQ8VmNLHmupxXUZGAE3PcKxtM1DHEKQa2RVcEFkpsGjgD
jl+56kZI4yEMEk5/EVGLLKz8YUIw7cyEkui6NL+bFKhK1KDBeafYLhmfcM1Gb0ywF3rsNG5tplfe
fOfjiv+YYBFNIASK5mFQmaW9146+PFhsScDtdI1X7CpH4AZBSY73NVEMZphZUizrVvMbiri9cgJh
raXiBWtw8k2ba/3CQDHq14bZRUQ9b+92MVSb0c03lpHXUHXx0WKgMwo4PI2YYm/jZAlKGaFNRcyH
Jpch21hKG7715aDX39ycoeJaGyxieBl1a/YWggQpDc2RDEaabjC1jdZRkb0qugUTLm05mbG1KEQ3
Vr6uud9ANpOSYd7H6HXCg+CFfm6ad1JPQGWVmdP0H1aqGfOxKyJT23t2k4IB1SX0BM3Xewqmm3y5
4bqL7BnWi9C/UwQv+0d4GkSBGF/IDH+Ghktijmb3BTpv5IRE+rP7QptTE/G35sKW8L4ukWH856us
GGJ9Y+uozAiGOd5CJtq1++UUFN5zzSjf/t65ctLgZZO9pZGtMtOD5zd9dmqUikVgJc5Qv9P3U2Tx
qiS41GATc5JlZ3PH1x8N7CTc3fHYOrDWF4q9VzRP17ezPyYlzryCoMPozAbVTHZiK3y0EiZbSVRY
rJKG+FzYzEXzKAyEgtAm8liChxo8zIH+4sZr20SkWLVDzB64suq0ODMaMLpzQpy5YEpjuWNsbTuz
GB077DjQ0iBbpRXuy8AfIKGsIYvRpMSVzvODb/nYimKOejg6+qWCVRkbezzkk7phyUm6jTG0IplX
ZVLbuGBghNjta+eaqu8/21RxkEHItDO7ctckAmIv3yWo+Uv+lHk5+P9pnNLrYZAZA9M6s5ZKx8Wa
xbGP+zJnlLkajDYR/XFxCvp3J7nIN0yCGZXt2OandV0b/oMf89RcEV2Z8CgS23mavAEXEXCUGKGn
MmW5qUY5iBURaJxJbWFpYJg4JtAuRwsPvl0bxAXzrdZliis00sNeznFhh55lU+IspaM+xqWlVcYc
APce+/wCgCzZpepb8qpxdKbBa8jWdZ7ONGY2elKE6UJ0YuUNuMV3k6Pp6VqHK3+lTZh/qcYbbUxQ
gOgY2Xidi5pTYfgNjNH0b6QVL3XY9ILfPmPXMmH6zIr7frLJ7eqg97gzK5i/W8eO8AKSdOxZp+sc
QIpT1/qthlIa4YIbIxyDyOA36JrFNSdyrWQ3HaX3/Azm3CPCxxLmAIDzI8U5rM1iZpi8wiozAizK
vETslw5/0EbUlXfPlcIwa2pj8VIRDI6wSzvys28alzwYwSpOqguNgwGLDmNR+hOjd7rXZ1AgnCRM
7NeuowU4Vup3DWtKRtglyR9MyLdqM0Fr0ve4wmG5EoEYztoYlca271KQCPTBRZebpfDlxmVVecI5
qtehTnzqAVmHMySdOsmlZDLmKNEVjiXWy7w4bzWPTrLPupHqQQLh41tRofauFrAsex9PDtifjpPQ
ytUUq7UrxPKkuezGNwYa6gisrcdyyFQAErxe1mfwdSSvWqXjqFqMCI9Cojexs4JHDYtoAibFm4Tm
9qiyDstMUY4t3VYTOe7PtOIeeeTXJPYOFNCVfIEwpL4syezUx77QXXVMu76o8S/iolyrVqHvqZJ0
8TfcppgHRNcw3BOdQCLEsUgQ0XeURRyWKjs7yEgPxPdqAp2zNgEDl4HbGkwU7Ujm+rmDDdHhunDI
3VSehhmlbnKjOlxQj0TaajjqBLYbTW19Jio6kO40WvZz5vvDqcwrYgAeCw/Kj0H0a11F/mx/s400
t+hoJzCJakysz9y4fjOnT0q3mmjdYOqP1mNT2NEVno8e/5hJfFo/4dZtLpCpkjzBrR03dfsOQMpp
v+BK4zZE/bJhT/N0wCHGwpzulk7MlJ/kNT54jbVF7Hy/SR5b6i+RkDSHqfXSUZi0JlsCydKOfE0G
DD2hPjljggqENs1subEcvDAUftrdIZM1TyO3N5CHEhoLI1Rcp+SByt7JfED9UWZgTKXODQ5yQuxK
C0oNj+YB7kNh2AoKxagz0ra1fBzCJhnHrQeUDld4w2lwXTqoayGH5Io9TFrFw8H2K5b7dGJTNiea
Daig9Edofcz/rghiRtl6YNsC2XjhubVVeUXHbTa5FZ6VjOiOlybxo0ski+8kK0V09Ey3dTbc+8A3
NL2ufDg9HUPhwQEi3DAoarDPkMMMoYlnj4lObjNczM5GDCFRka7rWV2uL41rT7gNuUc8ulV5yNmS
8DfPhqUNZKrZW6vFGmHGWlSs/WQezDX0KRNSpG3OT6obtOuuaTwHn0kLp4EPjUx2s0isPY4T6esB
jDMifsTQYPoCzmK/RlgEhocpwS231ZmHozpBWwI7F9ttux7Z+j2bUMC+p7Zel6ccawncNr30WNZM
c5oP5ognPLDwqW8rZ6wU7H8AiSjWgvJjW+K/DFTd+Y9ZKxPKW/HDoS1Oqf6SKVfzA5dHKfvPqTWK
DQ0XLhMHirbuLSLa7T62TJfESSsKwhKty6HeLaQZU4y62DYikut7qwpfAS9UJfaDdLLq3XKjMds2
cbQwYWJFRU7Ol95aebbmEJ72vckjH8ZcZ+PEQ+cSdc14BoocWr6pqHAOaLJvDks6ofqQJBUPTg9M
iO6/vHwberfk+vRQjS8PYuzOudG0Bu/HYljXtvC5V5wJ0FGYxpgfqmldhKdUkkwSSUGTCezO+qUd
c+iEjlwwrqQlugARv5bglnAWG3einvAo4vif4/gFwH6rTL7koTGoS66/TEQWyk745BD4ThoQAjrr
CT9p7GPhzOSRVpYWr29XU+ncWzQRo2Ck8+3vj1LmrxMDDlLCMDkcAlXUXdv75YyoU9o6igW3OUTM
uThY3Bx0GPeYT05V3FKymia95m/nOrKWEOWu+b/sncdy3Fq2bX+l4vahwDZw3fR0SSdDnQ5CoiR4
7/FH7zvej70BSVVFplhknNt7EXVvpyJ0JGQiNzb2WmvOMRHFJfN0M2Mt4CyfQFXbTQwDpk2Yp7O1
x/QLi0HbZVvcpARG5He6x78KcS+w5p0bGLE8C/pYfgZunvfbGUuJf0upHUQomvMIAUth259t0w2d
9wI2xhmDL9vZuF0ZfNQyRv04K5zwUxoJcw8XPbD3hu8bHsp/bYN2qwc0ga/foz9vESwi24IU7NFW
AS7yvNgMq7D0gxwzugtc/4Nhz/4BZ+eiTsli80Oqp+796xc8bRhJ2uGuq2j2u6Yt1TLteFpR91MM
XHOChDGmZvoIlivbUHRwTi5Q1bzRI3jhWpqeERMS7XBBfdoNtxWxhRqnj1VDB6yq3N2R6BCcAVTL
3yjb/yzaLY9EM5qglqDdKk96OB4sucbKSB3x3fLBw7pzNeFrf+Pe/XkRUoL0zznRMvVxlj9/2gFD
YYW6duRgEnbxjwxP7U2dlcPZ67/QS1dxMPGZyzNjO6f9G7IKKG0ocsAHpv2BvKRoLUxM6a9f5Wem
3LPWilz+fVoqjovXh9TU51/Gss3EsxpkSMuPVGwbGshYgwwBq9Buagu9Rmc21Y0fiVl+AMpq9Pcx
pdy8pWRvAT9Ok5akVVmVfTZ1YnLOQhEkztrHxOJtXv+sL90RV9guPUBGakKd3HfllQZ0ruW+O+2d
KiEDNEbhvDFNefEiWE6AejHXoyf4/H6I3utlW8IbgAwHPWCMytpFpVG60xud6T+eCvTnvNe4EOQu
gGQn/SU8B31Vt0EFT6Ztd8YQItyMKpcgHD1Uxd99BGnQWcuobRlBmPJ0IEXiDY0ra8YvhMt3O6dG
sya3+mMtC/ONH+mPVh37l3bo1CEsUiYN7+f3T+raiRhJdSsWb7fSUzGgMoATEwEivfLtReXYeebf
feyXTVOaNl32ZYRjndxLcjQ62bgMD6KM5G6NoBd7Bav55/r7L7Hvf6TFY/CfR+fHL1n09WRyvvyN
34A+6x2KY0eZSwSmJ8j++OfkfBmAK9uhZUPTViM147X2z8m5sN8xPKCXQ5eVgZhesHm/CX2GdPkz
TysXhxnyN5bu3xmcnz5oDPX5f0ZiAvG5SfLn8xVZghYUk2ypJuhy3DZj+1cjMMPbiSt3T+7KC8Mm
Wy5Hmae7KasPPP9y2rG1u7wjnl+LlD8BZziqVgs7H2fiUO0Gk0vH4O/QxsG4hMuCXGRd6c4+mn0a
4j0fh3sn8/MvZavyY2HiP6u6MDtzMwt5nGaoE8sMxE4ov3sLT7Asx0+EoqvzpmuMmwjO+gZJg7xJ
iPL+rEALkWFUHEPBgcUaLVBLVv99gsWF9zNQjxGyhbXrBw+Q1hET2CUnZFtnkC3aiAgZuikuTTu/
t/vrJmtvepAO333lQxwVlvPVhVePoUzDfaY1ttJjfJ72JID5RQXsa3ZAMtRdrWmAddhF3cxmw8G6
m/V1qSC2RNV9XTk4KNA+e+GWdDKnWUFNCb7PQTKjphmDaBfKBg8YTBayEHE7BUbd0ufzjERsnQyb
oHnvwVYGjIFhOSroBKoOA05F69eQMzbXsZjIynJG1xgeJpnWyMyHmC6ENzjKuq492jN9IrrHdAyc
jt8o09E6NXP1pRnplmKp6sj7c2nCgvluJ7oDTWt89vzJJoHPL/BNFNGd6CbPXZPu0dOfFw3gs3ig
pm7nyvbO6OZBN/VCyT0XKMmDcytUzsNU5J6xIleHLmk+mON5Z9R040Vt+4fZ75sPQHYgcdNRjOxz
PTfQ4wVxe9NCq2a6Nnmtm64mUqU/SQiA7bnRJJNJG7tnuQUVNqNz3MTaXvGixw5X46q2YHNAHaRW
94xik9cWwvs2I8wS6WkQnjtdCUcLqTRC/mSu849EJiED5zu072OyY2iteRMEisjsqA4xxE6bGeQ8
V2spStbCDWGS+zobmhXHaPT92mxAdqnJDAPqKEcBEevDgnlBRLNoeQN97/2GoQPaffnNLRNj3ntO
431qlYPALZHgpmkyhZ6x7kkYRwEW1h7c5sjHyOlocAKqjyzeXCQwxZRbsniMM5Fea9Ov6k2MPaWi
9sWiyQS64GXAiab6Nic2hXHv+EmxNXKnsjdDknZQjGtIeLu+9qY2uG3aYWJfYFOayuZ7UrsE0SLD
Hz7r1KDRQDd3PCd5Mpm3MPWpptzGJnAnNFJRbZkFgLqoMEwWB6dts8WwnjxMdYi6E3Mm3KFJ9Nwc
MozMaktTMgB05SdE2xt2BDGw9p3gVlmx+8iaQHhcNgThrEW6SJ1NJ3Zxo9LQ/VqHRghaW0JL28Wa
UeUWFQG7Ccsn+5zMpnEvYydxNwPA1OtZLPp6MqVSZGzQOuTeK1gzdFaD4TYDJ4qfI7KpKInkRHUL
AKj9GBdd96HJc+mckWDVgmKqXfoNDXFUdPUJ8zrkVOwUCKPZfM/hBkarKYpoluReNx3arLc5yhTa
qgDu9TK+MXucPY5qaqzu+FpazLE5w9XQMIybgKSpB5OY+eBBxZ76NgrAFgKywx224kxtioEIsbUD
A35elTiXUFn2WaB3cEuh2EEgDlMMUvG2muzmxmdKBRC97MJqK6wsgqOEcfYOjQ5ycozebCOJVwY/
Evpq0TbODF2ez3UFtbTzSSjd1m2qwq2ZjUV3beoJLaFHv8vBuu9T7bkq6sJdHUaAtuVQhTQiyVeV
5yiAafxWDLLmbc+Ij64WGQnVRsSxfOhSYmbWg/R6ABeaUtzALcGDRJUUXE402Zj4esNkb2fcHoSO
SLMy3ksgaI8gkgYctIikXVh6Xo/4JWv9bRGo4cElOyU9iKTuXcjis5+sIwmVjSY5hsJPTWJNQJ5A
v11aXcE+QFFp1jy8af8xr4OU+aQppvYq9SiQ/iroq7ffXWZn2Q+yHObxK+kWMTgzfDSEQ6ZCDDUK
jVG7t00BDcRaSytHwrIKe1dZ2yktzeHeM4YgOlJSC3ItBsdnCEIWhyQJzfJxR8O4ZGqR2IyQCkPt
u3qKh2vuMwf3zDUK3Mc0k0qQSPz7/oFWT9JdBDB7+EqjTtPeWfngEtSP2EjK7NASLp3Q32l75NUr
giwnZ1dUNLMBuUz0q4Hpd2KusAwaPjuS6VTNh8EziXTH4mBm7kdnQvrL5hxgySnxG2EKmqScD/lE
uu+e2Ckn3Q6q6tlKWp/0KF3RaTsPIlHCWE2ldm4M6E4VuWay4B3Ki7Z7yESYFHszl1rt0cwlYh34
EYaDqXIwhtgkqtDeoY9c6buEYkUf8qTunDMDbzl9bPzVgizZQVTep6mxW3ML8YuO76ZETBM/zn0r
2/dlBw3qasqcMbuyCLmpNrQ/JjJPxwEw5yV2EAZ2PrgP/4OZyLnfeCa5F3vJuCbj0zf1DDA/G64H
RGLE4rlphI8rlcPwvZ1N5kJ9EmTWLbNcdTnCGrMgk1Q0RRssB0ydJ3vM7xLPIwshDH37sRQaOapR
LLbtqMGat2nJQO1uukmhTae33f2ogYaGX1ByZN2V7tIquEQU78izhOo1NtFue224HthGTWc15VNl
71kqZAXDtSOZm548sxN9bs7TN/DzmjkzOjovjrKjbdAFJ4h1yvCPTiW+48ybrUOXlmG3jrOGWXkx
wSeSqsFFNMacOHwrOFh6fB9LO/88JGAKFpxmuY3mFHAVKPYjZ4bxh1WY6XZq2bZWrM5mp3PGKiKm
5svglV/XDBB3squwxNEUZs81Sr3t+6E607ad7kdTMTvzK2vjwBA/60nN/ZgnDLxXnYAK6bYVo9eG
8m5COpNjmbWMq1yM7r6mR72iJGIU4FpHWNVQ+RznoEo1XArRDDtajt/KKYGg2hKa45jsJHTNyx1z
3GAXt+O3uTPavQ1iZgV2C4EMLdVPVTzmN96YDOvYCcWhxmD4kA8hUblJVtNRKszQhlqUg4BqUjq/
K3+WvOTkxCGTvGSAX45TMTK2DjoltAGafTttSJCQLOjSVKCCO/JSfc0wx4R9/0jEz1eWSXMzamGs
IbQwbak1gE3VDetRGiQSjG5ab0PVzTdTkSYbdr7yvLIray+s1ngMtL4EO9NuKmMRPM/KuPZx1jHj
AHMUO1N939vEGK0jWBQmu1gd790m/NHluoN5g4IU5b1mwOlF1hHOi7Gm9vsIrAbDIWmJq6EZTAhH
Rr9B/+OcVeQVoEbIs/sS1tiVL9zqqm3j+gwDKIefzMSfOTE8Dk2GC2j5eEkWfnk+NawYCl5gK3Zq
RpeilfdjC3CR6E/0FwEzHCIN8m3VoINLxjx44OGtN07QtZ9NmeNtM0Z5NRJ18iOHlXbrTw3kf6Vp
ygp1AxrugywxomHqMw5p6//QE2OUwWNQzskY/0Qe1cQpkVzjROb0MfXHudqFnv7L4ohLd9cewe0p
ugnaTPFeujMP9aY1XPtL5/nOjRp5rTteY13ZvDj3pRg+kvGVfQaXyfsj6dR5OjoJW1VVfKs82a9J
oSjO5ZymZ3mY3nsVmRzgGjgBtj6OW6Ii8m2sMnAtTaSNYS2l/cGLqjZa6TIsvouC9vJWxUyFZCOj
s0JLRDKdxZzDDcA9rZoESNSIIn5DU6ft4DmZCfKFPAb2krndBnqrsa16jqcoKh8gDjvUOKm1MZLE
ol3rjQwf1WBuJV6aH3EV9sGvhsl/a/3/gZj/pKpdBPu/5fVU+cjrL6Ov0/en8Xg///t/VfoAw+m+
CeRe3q+a/ZdGHok8unSC80yE3EsjkWv8rvSVeodqHo2YyY/IIIDy/HedL7x3uI/o11qW9etP/06Z
vzSW/l16O+iFF4UnwhlqM9vmf/HnT7qyzaQIR6tnhJY9FQDY07HburkR3TgiqO8Zt41viNKe9xVQ
raO2NGk3I/LmyKOX9IGnF7QaiAd2v8R9jmm8qYU2No00vvZ57b/RV6B9/fzLLfJRVMfKdBRfjhHB
SVfS1G4au1jeV3M5SSwsaWn7oXlPToihOPVxamHaHDoSB8M28EYTOyBIB5NNUOyy2kaSRzlAhzES
a9yfwQHhBKNkB6vsN9UAIsVvOgcHOy9M5zK1SS91DMLO/OV8t+H8l9x3LSOxXeqOqkV6B8j/0huj
tDoLUw8YVyhwxOLkygTgPAFLYGcVgxPsbWe2+UUkM/TqkNOaD3Z5LECYZYTStBtSxadl3u9m+ug7
XdbcMJiJ5LYFS51cwaMcHzsAnhc14BDnC0TYQiMGC5ybwIr8q5K8U4p46t81yBOAGuCKymnc+I43
a3udQPqiipm9JC2u09j0r4p5TJRH+gjTXeTeLfdyYwNlX1L9xFS4l/gHa+JNKZsGnOyGDQV1HoHZ
HJbl/RgEvUg/50bYqnU9GFlcXYwT55vNaOL9oMzlYCIuIFKO5HBZ2PE58esEVgixwtJurAnBAxMu
BTDWzTVC/SKDuUnbxU2ieFN1cDoIZ4yH6ooY2Dx/7w6E3NlY0SwLRBUCgd78CDiMIKZ1KdXY4LGK
fJSsWxchCo0Pz7Sg7FI1QAQj3Mo3VKh2Daw5j1xok3OgBshohKVz3baVnTW3kZFVDodNtP4dPvfB
zziBZFpPZbtmQurMN05biTzZRPiinOx67pzOvPObvMo+BUCY5mY7lQRPboCxDs0XGBrg03nyGAjf
8gVgDmAXbjpsUEmmeS2uLd4NabdGW8MkbIVEdqruUBk12U0WGRpDn8XZqxFRn21GPdefqmBiEVVk
42a7kl61seF3BL1CSeahq4lwhW5sBPykp8NJyA59AqljPQrHD3b0AerHmRCkedsyhu73s0mr62NX
Z0VtQSORZk9ud4+y4Bp8TxSse+lnwMS418QBA7xA+ea4HTrgwuNEY+cD0w5tBK6390FLH9TQzBn6
6qBfih5XXWOeRnXXqpgblttRp74NwhoAQTawLY8CIb66TPuxSi+iqQ9VT2E7YdM29RyO9zGKzobM
Z1IVjiIdMYVJngrJkTcx0Z+NITqvrXbRVm8SYojMA7BDuktR4Njld7NIdXKwoPMGF43tBMO6kaL+
2tAAwglgReNZ1JbaPC+NCOnaKqWTHsznaFAXrQN+c0bmdCQ8EKLo/VvDznZApC173VJ093uLGViw
vPZLMHSNORFD15ULPi6cyoOkbMFSaZcc3PzImhh9S2b0KzpLRNeaVtUkO6gdJhD52MqhFzOd2AVt
PmYr0taZAyijTYC0eKXXHMouG94jKJMMCniQ3b1VyU7cU0GzfLdGmur4Y1H4o31Q7ViO4Vrp3Kri
z4BiCGtDFCn69orMXH/xE81GdJia2DI2nSadjFIT1Bt+5NAoL3GKm+EZbei02oOHCb/lSttoOlCD
Unun0H7W9KKC4xTUKZBTYMb3EQ2ZcId/HooE8qjqgnYlzNNhHiw4yNg7+o3khUABLdCw3bMqB0D7
oRXqD5DWUMjhnEixY9Iy9disP0sHrViyr0tPx/PnabER3fmhWKwQJB9MxV/Uz1Snn4VBIhnrcoh5
mtF5ZsgO0RDgRJOFvSWS1CUBJag4L1UuHkzkEM3XvrJ8pi9rhTNbD99GGTZIDf87C2mnxTOCbevV
89GXf5BgRNn+3Hz482/9OiVZ1jtX2gyG8bPhIxCaycavUxJ/IoXDaQj8oa0onHjN/3MeIs13LtNx
RhSK8bXpLa/4f81DxDvl4sXDK0D3jqbJ38oRVicjOpaStmkEC1T7TMiVPDkpSegsdtz4NVm1SWgc
HaARmL5HjtybnneZsyOdHRsrqprYX2sGoi2NmMkYLkQNsgS1vT3T5EOfMBM9VjCP9efcAwRJrUeu
ABLa9BytU4ks3Aox5boVZlvg8W6Kn12ZdrmEOsibvHZgLpFJDr9Ii4X2iXCn/hZoGoLrJQvtruX1
WG90XZKRQpcD5lI0dM1BB8MiYVLlQ0Mv/jEArfaVhmjx7b8r/NcKZxj22gpfRfU/3n8ZovRpFfDz
7/xa30q/46TPRs0al8xaLQZqv9b3r6P+4juDb8G6kig9fq9vKd+Z/B/dVkctK3gZd/9e3pIpISve
RCDCwsQS4/ydMkAs/tRndYDl4AK0HM9k6ueiN3l+LOclmbDCJ4V6rG/EV5//hnbgnHj1D79UIWpb
Jgy1E6zxErWiXFtg5+g4zjipbfKSDfphO1hqlnX399fT/2+WauG9ulL2XZT/3//z3WCS0Hzpni6X
n3/x13IxhHpHOYbY4eeMniVAofRrvaAieceeRyWlEKHwUy1R7L8XjJDvbNdyBbNjD8Lt0wUjcF1L
6Uh064tH9G8Nh5/vhRbjaVRCi0EKaQRV6uleCD596oUfXwemgcvFblqFf5F2zd7nL23L0ag/MMoV
xhviD/F8UPzrujwGi1UTqZL5U5bzpFrN8p6JKRCokOhoUVz1TFrCrAXKOFzaUfZdp5CA/CjF6pM8
PHmYb349Cf/Iu+wGRWq7WMNfuDQzd7l4wwhZt+2TupWZa4W9p77uI1VfZHFZ9VuwBPOOHiuoD10R
O0OVFRW7OehMYlltm2xv/lvyPd74JPy6Tx7VnzcBwcayWVjQGPk8zx/VQUDo0VN4jccdNI9EYZrS
ktTIdgeYWiBLmplEgNTOxVfcR/TL4gx87lp4aVKuA+WGFzI2WhDpdlNWb/xCLywMLSm7TaHoTvAm
f/7Zcg/C6Dh7xzDuxLDSKWEcG93X2QcGhfgrBHLH4gKpUF5uXr8ryz/87/3r103RAtUEG5NUjmCj
fNZWmFxNeGzAKCqVX8G0FV8hd9FvlWN0nsJ9/QTPglEEhtuPph3/7nv9R7/s8uP/cXWOKMs3ps1g
LYvn6bo0dWNbjXeMSWr4GNlj+5WNPuTILt/iDCynjD+u5LroMViKHlbI51eCzjtWs+Ef/VCR44I6
/sDAQOxfv5kvfR0LJ77laoSOdGmeX6QvrKBghHQkWZp0Zh2MH0hXMrdt1bYfXr/SS1/H5TleZJWo
xk5FjmmPfQJMDhGAdve+auzq2vHi6uz1i7z0dVyEMRzh0ASiNXn+dbqEdxt96OtceEg1KrBOZ4j1
9V2MUOHi9Uu99H2wPiKJYJug2XfybBbD4As/SiC3zJgX2zAgxSbounH9v7iMg/fesTTL7ZQn0DIF
dWhLcbOS+X2clcFlExGb8fpFTs4EP58pi92D3iCqQfYb3mpPVzVA3aCc3PC6iExpbCqHCmyX+423
FtqpH2AGt/cERVvmJh9byc4bu5m7rksO83vbF1hfXv88L9xb+oU8XkjWwLWffuk5tQsrS91j0+b1
WRLMpDUaybh9/SLLdzp5vthaqUvgUTLXWKqQp9+ZED1V+5U4SomGNO5QT3RF/gm++VdSy94AD7zw
hTDILqcuspEcvNrPr+W0Vkbe6ngc/ASKeAdV0FSB9dbrYvlXTr4RRzCWCUxZW1g/g1if7E20ZGgy
p/LoTb0keg/xclbDFWVxFeipTERVvtRbWUygDCSZPA+WPRvbWsfqkjmZfyaj1H9fUZ8glQh6EN0m
2gRlxPGd1Xn5GzvP8iiefliOtTbUGGoaDirPb4nuZFmB0jjasjau5wIvIep0Qi8mDSCP+dLBHMzf
R8z/uHm/8OrgvfHva8rn12xDc+ziVh9jFPkMnIYY6cU4Zhel28+rUNEzxg/TOv1aQKO4tBvbuH19
zb20DigoLcekklVAXZ5/gMW6EbGpHB2/Hbe9UTdXI7SrNxabeOHYwGPjEu6MlJUievkUT9ZBUwi6
kq15XIoQte3GQnYbGQqNGhnO8gOW3vCzUTbNfedNnGhmRXTLqqYxtCWv1aCHojDmkiiXkZbw+vcX
L90AHjpEi1gdFsXh849GFFhcepU+so7djV8X4R05VunXIozldsan97HCAYMVrCFIkPf4+DDSut6G
UR/xvzzvJvJH8SPNCIB/44O98OZAbbyMWXh+HLSJzz8YFhhvaDzz2EWxOHfCQsbrNOn786Zv9IF2
X3Tf1U3x2c7H4qKuh+gTA0AnQJDcTAI1iCO3dlDLsxGa8TlyqPL965/vxfsG89JjzbiaF9zzj2eX
XcNkyTwatZXvm5yhdJy43dXrF3lhR2QCgjqZGQq/0enbM5gEDbigP2b48cgxbXX4AeYgMfez32oG
E2P2xuv6pfcOxSgJ0RzoGH+dcmzKGX6bFs1xNLv2QrQk1DVJrP+q7UHeDIxJgI8jILFXhN2KKx2J
8QD3qb8njgz7z+tf/oU7zCOJiRZbBCM85+RghyOtUKFbH9PAQHYUdT9IK0rfODO8+H1h/3Oag9JB
DbiswidPJiQIlKJhc8xqUvoGFwxcWDf1vitCdRdNNfF9DimUHCR8EgeRULao3cE5I3upzTfu/Qsv
C5pp1HdMzWgFnL7+6rZ26sioj0NIrZBJ8bmcu++Da371C3QM87zH3/zWC+qle8z2RlvNRWTDrO35
109KlzFPUR7VgATIKBcgTozDUwuvxcUtznROU6yb5CUe6E/Gsk+q7hbOJVzJ4q9gOXP8/d+cAm95
5l2L08bpbqTcqvfa/OjNRLawvPMNxk/njW/955dexsG8d36eAKB4Pf/S9KfroS6qY0af+UNkRmTv
Ygf929+E6aeQLCn6nwsJ5vlFCgEkurKGY4aB/lENNvQIKynf+CZ/7pFcxGWQC0SHvq17crrODQ9A
uD0cW3OQ92U7t2f+POfBOga0m73xOIo/NyOKEkWXil/HYi86WStwiOIBYS/B6FGOxNfVwW04WtFH
1YzjvB0YLoA8iNUH08+6s5HK5cskZHhO9/gqaFKr3BhOT/RW2o4LoqSdkmTbqIaMrteX0B/dAm43
onb60fRHmHP/sW9Ylj8pXx7BWRJi2g5o7DamRyalZdlk0bsNMatr+uBwU+2hITTcbqcJWEZB0/b1
j3K60JZPQp2Avt6jZ8M08/kaSNSYMlydjvZCAuMYytTPjMw3fpfTNcBFgEaZ2BXYw+hYLUesJzvY
5GIfbIPuOOQLZWCIhysbP5Se8vgNptFPJNPTA+LPKy11LyeYpZd6ciUGkQQLsQDQmta3s4Heau0C
JTpnLKZ2EWF/K3OyHeZT4W2d9yEU/8H43nqVd1461fz+9Xv7x5nq5NN4J6+HyAkCWxbtMdJNc8VL
JL+p5NDdmOZwVeF63DKKDT+kNkr5biIBKADtPrmjODiwDFLA6Aag09c/0vL9X7k/3skDQiJmFIOi
OUK6N/H5C/HNT5v0doDJs/KThT4gtLVNEob0oqz+7q623A9MTIxd0ExIehTP1wHzH7dDa350MgFJ
AjM8xm3iGV//iqc1ws+LsNWgRLZQwpjLHvFksfm9UdVpwhIoySQqWtvfDdV0Jetxz/KuN9OQj28w
rv54Qy+XxNjGdu0sTYRTL25q5DFBKNWxaVyzRUIq5WXWTPO9i0AcuLhou3wtzSLgeOBGd/FYR2JD
0awJ3xOF8N542l58CDAf8khTCjscS57fAYblLXTxhool8C7mPqOZh6XCLtd+bDywv4kVKhznzMs1
qCHPzjZd5Jo7CoP8piDb6cvrv8cfm/Jydzi3YC/klIQq6WSLaXtQqrZqCfOZDOJXirD5LDDsu+uZ
UyX0a0z/V0U1NdV2pBVEaDL45O9lgFHw3CgjDweMdntrZfhdtydWRY0IKk3RQxiuku9vfNZl/Z8+
H2zMbIlshhxzTvYP3hpmMRbZkUi0AF9ComEdkXrm8nsNeLRWaYL8b10DpaoITTDbm84KnO9qHqh8
+SUz+403xQvbs7uUZcyDLFxWp29P/CZjgJz7KAxw/WtM5sPeFmnX/2+WDDZpV/Ba4tixzFCfPjTI
KPJYogbuHYXEAFGYiNeJp1IOVUnurv0kK87yqlAzuB6oPes5TATc+kqlx4j4smzt5wNyl9d/jRde
G4v5jSMKQq2lJn3+ody2DiS86avGnbzLINfpbS/C8C90S8P961d64TZ7i7PSomlKtXS6UTuhrxM/
Na4wOY1njGjt7ZhUxhvbxPJxT9YWXcbFxMbuR8tMPf86Dodyv5PuFXweffCBQG7ghavbJClryB/Q
IA+vf6kXThkek28GPRzAkD6cnu9y/E/Y6vurJpLNg1mXQO7nfMjL1eB28BCacB7NXTN7JBd4cZ+C
kBbD9C0nFfotoB37zumX50zGvIkJJ3UyppyTVyHVUziCy7tSIdKcNYCQClw/c4aHsZ69B0u1wwdK
baYRYcLp61HrflgMHlWLAprWFVnIgDSsqzjzfTKHPIf0MgJsPbLHvGBO4OkXhL+YRuPM5xNRWedG
p0gb9bqWe9vVSy4LsAeC4yWZgkcxl8l9FVvVI/MAWG6AGWHMNLOLAQCmGQEFejTIY0W6Znzt8i4h
pLDGOYQir3psGzM4QvyYHgE/kDVSVMAgVkx+ncM4WZM6wx42NlctZvZhV3VW9ji1CiVNSzMU7JnK
urtGi5pEiZQKYyU66XdovgMQk0jGk29OLhHUD70w7qq5L3I0VARbr0wOL2dJXAyfgaVNyMekAVC0
SBK0ck6v1F9CBaRP9IbFgAt2hXsdRaqo1lxcAoFbCLPnY+x1UHpH1R1a7BMolMI4hPSDXSCj0TMK
trQ9qiFRbgcX5Fu0aevIjfDPmCQZNcFizAtrqEorOZAUv1OJa4Bi92o322d9kSCo63tysvGiuQ4p
BjA+YBsBzO/cQ61tYPYETIYzrrsxGnd+Z3jjjZf37l75JNysPF233aFRvviRx5E5bFAjj8Gqh/sx
E+MSDNWKcAzoFW45kAHru/V8zFSV8HJtbbLO2kKQllPbKcB5jUDRIsSIJ/RDGw8pYHqtk/eyt2r0
7X0TYUEEdZdu/IHCc1XN9uKxaoMJcnjDr0O4WFDfGpnitSntlGzGgUCbI0RJUFg9Ts5snVkNuRYz
irD6IPhxPydxE7gkCIaYwgyghv46li3jRyPtEGI4XiS+Nwa9XH82xr+KDprgeW6CwN8H2q8fC/g4
87GKpjxb4/wj2jYh2eoegVPRbCbtxnrRweGRseG030yY1u6CuWIFmVPK/L2rShfjoDc6RMLAKwo2
jEJZ1Z5fkuehGoSPq8FS8bgjmBAhSlYrSHNhSSt13Y9gOVYdek0PoaufYSvA0KUuZdrFcKqKOPii
WyjFu0Dlzn1hT+N7NUkkbTqKw37HwAt20RiPyXsTfhHvRzNZYCRR09/0/tDfioLB3Krj1Q+gcfTk
N+i2pdjVvSe3GVj6CxDT5V4tuaDp0DcHjFmhOvMt/pl1hRNiNQDB+WA7EwmRfleH70F0i0s0EcYF
7Ef8jQ7RqdgZ3bKzz8CTtO/bzouuxxZZJQrdqEJeRrPoY2u6BBKQO+vBkpoHzR4SEGiyKaG0/Gbk
/lfr/j+MjJ+8iP7Qut8X2Zf0xNe+/I3fOi7xTi/DX5fT6RIVp2if/NIt6AX7jtN9QYlRkz7VuWB5
/zlxQVslGezjfv+XzsUQ7yC4Mwvwlukup16OSP+k4d/8evsC0v+Pzf7nBwEHng6QiqWVR5eZloh9
UqEQNTA0NPskZsip/hoNCmFLZ0JweXJHfl/2qVzg+dvw92U4CUj0G1A3TskRMkIp5s/YVGwyOi5J
Jg7O6qEVm94Mym3oTM4b5xsOTM/ev5zXsBE4dGFgGdOKgQLw/PDhJ+08+LWB/tYrYpNEVuqT0cTj
k6kIkQQxH8bKMasOs8tAQnOMTKAMq3NMrT4QKd1iCILLlNntba1R5p5rMWpvx2saifc+cUMqvnXr
EZDFboJX0OjXUUS4q7WJXC8gjdfQTKT9zehMPo9gEqQ1TuihNLq+3reRgDW6muZOC6itqnNA5zml
FTnDRd0n0/AoRAkgEtqz8oZ2nVE3eP26N9VI6GHqcWqbaYxy+lafa/J8yLCrIlMHzno0TYNsDQuh
G0ZaSDrkkKBCjdzMO4w5qSfY2JNc+Q/WNLTzRwcoJlr1sYE3fuDVx3+3rpf3/Z6BsI1+uO1nx4M4
majChzA15NNobiw4kW65Nv3YhplWFM7ClrKsMQUxagIQPUtnxi0bs1Z2LgkLTh3clRy2kQOv+Cye
XLtstuhr6Vx1epMkFVUizSuieW5JZDPD86zr4Q7AKFvi0LDn19lFRoX3SWcphBhU4wkW3HIWRblB
xiCCv5qANMUzWj4T5junzgihn+K2fk8eai7PjNiG2FfhYKYcrjD9r5iXQI1Fgu7K97TWy3EV5EHe
bWETRvG3IsBztLaBkpp77rkBDRd/S70r/dILHweUYep7XhDAEa1YZoIe25IYe9Hi4zUArFFo4V/P
de9+JUJUJrsyoj0NVhWnJtmjcrZDvOl05zMaJYPD6cFJfP9ihEid3aGCN4pz24GgCyTKJHKV+Kqg
MtJLNeZdd18GtWlfpSXA9bspnrhgYgD3O6aDOagLLKVesqabZow0WRKZEKM+G6XaZm6jbA4icug5
W2aWiTInanjVXNjQY+zrMQjLTuCiyMviwiDvET8YgO62PRPkMBKZ1KcZ8VL/j70zyY4bydL1VurU
HHHQN1PAGzqdPSmJ1ARHVIO+M8BgAEY1fUt4+3g7qJ28ldQHj6hKkVKSJ2qcJyeZESnBHYCbXbv3
//9vUtJtxRbiJGpl6LzmGvhedqXX7BIx9ctTMFom4DhR2Ij8q6Inj3fACF9cdhWP7YYCzQyuIHa2
GjZvv6jutQwd/pWDysl4sEXvVkVkYrg5aPFSYTChVEEuHeANGYpkW492hu/OJWEXnNnoV9nlmM34
CBcLeOChm4h26C5BwCqwdZjSg05EnsK8vAcm2M4Hcggt9zx3h2W+mhcbd7Tk7G1sVC9HiaKUMhKC
xNJ1KjfAO/WZd9Zi3BVPQdf36jYZ9Rgp9xLQSrsneM2GhqZrHf7cMJVl8blx8mo4ov0r/A95wsmA
1WcxAK5tpKV3Lb94lzQuSdggR/nlTo2T06+4KM68zUj+HGmk7T3zDCtDOqMPDTWzUGZSyltyw+pJ
HrsWH6P/vKA8cZbDGgspHnB82Np834GlohoG9jZt3Ea0rqI29RLc7e6i4y2kaO36rZdD8caNn4+K
UxHBxm40ks+Md6VZRzHXSOkyqqSZlw9jrMa5o2fYpBO4WmlWm+xwvMdi7zHV068DL9fy80VDN79l
zucTQoC1QDubhoQSXeRaNnN3dNkeXBYO8sgKDa9mXWZeGZK/HNvnBcSzY53oTbGB1UZKsKcZiIVL
2zbh+c3E6WlgoZe2DpguWkzbg9ASPYEbZLkmBFk/Jdo4i+A4zgFUp9ug9tHhE39YxSlJEKr0cPS+
vY+93C7ZVehdk/RCA5vmjutbr051rplJLE9Iy0gLScS2qmRDpgoYyk//i+vQnMAHpyPkJrrmRXuC
fZ9AY5vIiaYgZCNsy3a8z6ly/9a2/NcmuZ4mqU1oIf+iuABD2pGLkIZapwXuYammYwfnsxeOgJRo
j+9F26yb7j86Auvt41CMHg7zmcMoYNXI/9x1iRsvmRZMuaG1UH/CYyTyfVnzMWvP6DdJlWDsJujg
Czil92bXL3srp0tTE7CKIBHk0bmvnlyjw+ol0zkNB6zx25z4jt3QEXKq6wwU/+7D40sizDdpBLJB
m6/6HmzWTgWHKQ2NQcTXxKQXF7H032sW/Xov1y8Ce4g4PMQpr7uMcp5B7q30Q1stDG/wi/FlsKU/
2mTpR37DYbee8/RstCBRn77gv0p9ZK68F/88wuovqfILjfL6J/7SKHtIlJmuBCSIrY01euT/Xetr
hoPc3eVtwIRpQk+hzv5JooxkjXgrxngIWde0wb807d4fxprluEreg1UTiHzuVWn/Vqn/a5t8/ZvY
MekvMoNDY/Xy14fTP5FWlV4SICu+4HhkKJn5/vg9H5bW3ehZZd84Rm8SmwSaHk9X5Y3NMcPm9Oz4
kAUOxdAjO/np/v3mYPDyLebUc2qTrR1CRBXrDOvlZ6qqmsjiCdjrPLf3Vak5T62ay2Dj2nHxOQgS
9QFnKP0yR9IIePvSL88kf1064OTDMm4TO/XqdsDJ08hgyS/rNtd2SVA7F6qiyNXMTL8ZZiN9/vuX
Mxkz6C4LuutZryZRVjVhgSvzS98uiYpPU1F9zbus/hz75L2MIHe+vX29lwven1/v5+vxxv281tJr
dIXkegA7UwKDdLbhjm6Xj6l3+/aVXm6Kf10JuRaZrDYa7FNb9qcBFKE2MGeX4lIr6+GSmJXqkJMS
/A4B53cvirkKntYZMjX9q/Vb62nluX12CZ+62YMeMH6ILhMXhLGUBzMeumfZARYTpfsew+OXCSJv
qOmvkkSuCjjk1X3sSUWqUZZfJkitraitbYs2oEru/MXx7yjKxuOERySqCle7i/Om88L/xd3FFs8r
aq8IuFe/kMCD+evoXL9o9G0rMrWnLyj+/m8B+cUqO0ZBS7H9amMuHH/IhxXN7WfOV4mldG/oS347
MRi9NFsx3Lz9nX4dIAa6YSMJNlwux3Tl1fXMyYea7CSXjAZRik2t9thkZnbT6FZ865va9BTMVb+f
1yOoLvFt7lBjldhcOYD+uZf90wbIb34m/BzX//CztH55vGM98vzj5HKQpRENLekvsaSJJgNQj29/
6d9cCc0wciLSTVYX/voz+ulnIoVW1FXsXSD3J7BqorstgsVlWJvnZ29f6ddBCNdAKguvCsnSOhh+
eamqYyXzEKwipDEeBm7lZ68t/OcWebQ8x1LvfvTiNG8jAgKLL7Emgyma81Z9fvtj/OaXQ2uJb4vu
xGbne/XLQYfi1JyuLsxWziU9CcjYZOzYl+1StNtKX5ZLtHTVxwVVzqEq7f4dHdlv1neUDvS22FeQ
LL6uoaslzdc5AenQhY/FOBh2RZl6m7yYxS426uTw9rf93U1nFo5DCbX0ajhi83/xfAM7ZeM1L1Dx
dT7tZhLsI+kFjR0WnScf1WhNFyL15adM840zjbbQJwH04J3l4nc3/edP8eotY6EnA6GFSDwN7TW5
uslVkMfEEZBddKs7vX5b5/O4n5ug3Q9WkL7z5v1mK0DypDurJ4lV5JRs+dM77tZFmqnFuBimauF4
ZzpnBpSQ7J3v+Jtfks3WRosPxRNBsa+20kEJQNqtcQFPe9jGzgghIq30qEfP+55K+HeXon+4di6J
6aAce/lQvWRhwDQaF1ibcs7K6ewxMUtTonatEYZQjKPhctZ7dcjM2dzUZLJfOLnWkcFUOd2DB8n8
yrE762oqVb6i08W7CcDrb/kfZ6rT7otwjnB0C2Umc8ZXr51f9wSKO9OF0Yr5Qone3howbG7MTLn7
OUmnu8UTyXeOXu17L/z6N7+8MmHsNqY8XHfsjSc10E8POyBvfew09wg9p7iO4S5sksyWW3d0e6Qn
JVAFb7aZuMHzzmsC4fkM1aFGILTzXFEDqdF99U6V8JsfIfRUmly02LBGIJp9+bysFaCLuOA4iqbc
xXMhL5MqC+5J9DWR+KfJnfA8eRYY87hZDGXsMjz3H99ZCH7RVDCBPpkBqWfBmVG1v1gI8rRbAqBS
R83K+suG0dYFAXTxldMLbSMcr74jO9DeT0T8nU+YwaKqtuobt1Fd9M4H+fXlPd2JVe6IkpZWwqsP
IidrNKR9jKs+/xa7yP0SZzoYRe1u5Ej4XjQjG9sng+jOrE7PfrRWbD3aIpDAl63lkGLaC2m5iStf
zfZ7v6zfvD0kSJ9OSnh8aUC8/HBGZlaI2qwjBJFEiwKZOhvOtPbBlJOkW/gl1pdyS5FVM5se4+3M
ihslMm6OMXjvjn7VOH95536tG9KrF3oNF/Igw6wmlNcqxcQeJhRo+hEoA010wkram4Xou007UHsk
bVvezUEvIin7L6m5jmX9JjjEYzPfpiIhJuWdj7M+nl8/DjkaLHWMjl4DC1vVgzjwrGMyF8leeLFr
hIJGdCgnMWyXZmgfbJKx7yYsEhu7ra80i73m7c/w6+KyphPR9XNWTT0NjZcPSQ74rXplHvVx8KAl
Qk4nH1svNrS6iyc5u+KgjP6poMV09vaFf5USBlyZa+LsI4WCM9rLK2fEsumlZxxzMinObG3IALc3
HqPXUr8tRWB8JvpOfIf9zoJc6Fl8mILyQNCpHZrcnk1VBcM7a8uv98KhiCC91aFJTCX+6l4QTDPF
YsmPWdMsX3SSmg7mAkI0dIvE7kmsc2camJR4Z6QByc3bt+PXfXW1966rCbcCI/MrhZuWKpvQIQA8
oLHuBpXO9FHN4vnti/ziOyEcinMGjlHWUO7764rJIeDF7Jb0uHhzczW7/QikSCuiURCOZA2evSt5
HfZ5GWebmO43Y4TWimYvpeVcSmt5agYbyXrtI3V5+5P95taz1eiIGwMs+QQDvHwZyrgtXcEH4+6Y
Z1PD4KQCxUPODJwbv4aMNzdxHfGjfWcpX2/ry18gnivqV97EdeL6WlhY0Osl4k8794n5Lolw8cUQ
tYqUrG0qmzbblCpOeOFUAm/s7W98Ota9vjS5A5x26VjSGnr1lQeapzbMkaPwnObC6jQylVSGcic3
PvZNMUaDS2pwtUwMJTr3qJRwdo429zuN40TY0r+/EV3FDMiJh3vP7q4Do15uF8MRl1U3jlE3Jl+F
Lh8kkTDnZDfn27rtiN0WJOa5/M93aoVfa3E65sTfrBZ+nYLtVVWKiaJkTfXOzW79fZQCGsKSxtae
MOmg2Vrmkty+ff9+/cGsF/R5ZTiA4Ml/9YPhdalM8rvOUYck20T63Y4xYx29fZHffCt+lTDBobCu
J5xXF9EhqS3gu84rzYhvRs+u4rCrkzyaDaOccZ+n2v3bF/x1Q0c3grLU5Qe6rsfrv/+p4qoLJdaR
7vkwd2Qe9tO4LVPD3WlObb7z1f4UG/78AtKjWnUGmFBgyxIa8+oF7GqkmHAct+ZS2MOuSxzCyRiz
1p/02p1pMGejA94irpZPZsvKRaacJsytp6yxPrh97F6ayqDkJYzLOoOguJhn/QzBL1qmLpVb6c75
NZEaWbXJa9/dl14wxQdExESjN0v1nTStvrufQVEukS0ZvEZ9V1ofFUrni9Eagq89nrJ04xlp+4XJ
vAcyE6WbIt0qhaenYr/8KlrpERAVpxLnvWvkVy2PS3LmHfpgZ0qTSaOYKgcM4qKRNN6X5dcB/eVF
ZXSq39S+JZYwa3o9ZsPFmcnwvixuPLSxRei2Fsnv6At+dOUyHYvGIwYsaxTjXVnK8kdPtNUAq312
vzcezlBOqPqPvp7MWytTCL/SVngqSlBNPteDUSYkUjLmYnBdul/yxjVHZG06yLfKmCf4ZyVDx1jp
+bEu7OIWCiHJc9jztAeaAGa6j8uyxZwLAms6LrndqEhgK8rC3pzIs0viQIaTFufcvAbV09DK5pBj
VWVq3WnfBYefDwNwujhMJzfgDW5nY9wCnRqMfdPOubsrU/HJlLImFNgYYBHkadJ12w7Q5xKaJG+T
gDbAxEM2JkhjrmTs/LBSXZzrY+k+QpkiSRSgQOOTGl/zRxoUmDZiqXkmA3dIWgHPzVLHRrOXbCPp
9vbRQNz0EpVjjNRPw9bHwalGoZ/Wc5CGPWqEgAwgX531fcXokmTcVENoCLAjckituq7EaKUhmRlZ
x3Q8M2/smMi6vWDqeU5GKzZWY567JGKc5/ohclQ+T6ejyNvG2GubKEWiSvhgnPveJrNc1G2yT+t9
qhX+VwfZsB3V9cC71VvZBBGgrMeP/Bg0BIW6g54ucEQ/bC1hzwert6onyiqEiqw/8bN00vXB1IkG
tCybi4M0PfGRpXGaomSerIeqNtJH3G2T2BbQEr+5Nbtt6KSdfUeKmOlt4qHJJPG28zRzJ/Vl7VcR
Ick7Ojv3Sre1JwL1ubws0i6PWrdUR5C6pbNH0RmTujuMXXGWkFifnWcpPDr0IDk2CK2XTKLjwdO8
EAL4/LV1s3WqVJW1GRpJwzickZkWth6qUkLdkyzYJM3S6pGhpbUTEvRqy6OdZ022T0gMJjvTbLp6
r5oJk+osHPIdIQVTLlUqyKuo9Xy3jEoGqHLToROueQxNUIZ1UozPLpNrpDq2l372FqSyPC6r1HcB
JNMLW+nk/U8Ah8LGGeKnOKgKkJ9A5K5bSsI0yprKcMPET+0Li1jJbqNq+IIHo3Gss0nM7kqW1DN/
u8wafiyoluLYtAUS74aHPG5xBsTPtpvkLWp43S82CY5WZ6O6ShvOzKYdnmLfz4drb0jUnTOZ+FY6
AA7gwLiRCW0BP/5Yg/9UUVc0HRJGpbc+oREZy02sJDgG0VkUUOUCCyHMWl+vNkMGWI1aS28sxJiu
V23ZMIOv7UwTdQtM0/e2QetV/kUxt3ij5q5RMzAQg5J/QYAa2nHrPyednVII0Rr/ungF1na98x+s
3EakSrKFYLJakOC9N8hpFlvRueAfiyIxvcjAcH1PYiZekVLQJggHw88tmmU163TZwSVAm7SW2Vlm
yg+ZJD4iAkhR5/S8c+oSadTz1UL05wfLBz4RJaMJujFvFp9TndJ+eJntzJGykXGGrjNptzlS8Dh0
ZwrtKJ9ZfoE29OOlnFdKAsTn5tYl8B9F1BSoTxgf1JNjCvOSO0WmvJv6+QcewHiXxJ5+jxtfsyKf
JJwZQyjq0m2DTiXf+m4OYSEm4BJ3bGCk9c4E/Q3zAwMJ6gFmCVFv5eaFazmIViQFWDgE5QkOESC6
LBxj0UlKbvVk08CSc8Nx9ElqnG12lohUC+sbDNbsEusJjquZb9iekT+f3qNEaz/12WI+jyh3vyJI
ke4WvU/1gUADFqJcBB/Br6irxCIbKEzAWbhbUv1dGeYklpOvWo0DEoi5c9rdkCn9lphLlCNDGfBk
Am8iUVG0NtbmLEEDGlKWazeNj+w2HIZSnWWBlX8y7dH4TkM2vikZps24Xyb3rolZ0KJuQdC1odbV
L0oyaThciyXz9hT3rR+OamGvJFApTnDF6d0PpVMjnrH2rtwX05CAbX0QuER59kUVjryUzaaVomjO
e8dRj2gJCZgcM8CmB51+0GOHUmvc8LuSw2FmKi+O5GdoDyRWOlutk1a6LxE2r8DYICfKs67LD4VB
dCbUgdi9RlpTlpEkzgPI/aRDlHMrwjQjMi1zXno5GxeULrTtc21qRaRmjbXbcVIBp1GLkU/ZhNt/
nxjcgLuF+5tEaH6EjDzhBOOhnYr6fMkpJwwWvOtMMVr57rijPDPYcQBR/6kgP6nJITOgLCdiyb8W
qL7KkGAKlnSraK3PtlYV3YaSCHV6d1KqF7k7PhUAWA7qpGTvLItc3WkVuNcYUBNUWMjeoa4OcwQE
M5A7/6SMFyeVPEoyeceZG+38dNLRt6ukvj+p68kZGftLGDGr6h6J31l90uLjwLAJhJ1L52u6xMnV
sLjtV3VS8I+rmN9eZf2NFSQjDZVV7d9jKxYkcAb0gIyTI2BOu44FJ8jvrdUwAMQP70BF1c6mcPIU
iDjBX7CsVgOdM8lyHsee0j5VuP4LIJ6rMyFWLS4FAPc4FhRKIPvSYP2hMoQz0N/gbh/RZWtlAyVI
D+JUbSbeqDHqc/Cq26IdQGwQR0mmK0nIDVJ9Sfd8m5Io+tFFfQh+pctaWmkMpbal64jHvkMttEk8
VE474bnpp0wX7jc3VjhK65Hih9T/zPxmS0/dOgwLies1S5TgtiPc2zFGckKkbFKscRoVOjOr5g5G
sU81HTr4BenvLHDSQ1RUBmWRbzmPqZalF+jN/HvIg/P9TOP1wTJS2zlo9UoS4PCFZ6rS4zbb+sM0
OlGSjoB9YRRnG5xG1id7LubvDtrXdjOMlvMw9en0EPgJolSamax/EIW9EWVqG1+nTG/ULqjkEN91
jkjg6zjEA1FngXyNlLX0WZj0fjtGtZcHxm4try81aoU2mvJ63XsaMd56ak4/V1o3bAYSjS/xK/bb
FkpKuqeiZ01RCICRYlq6eaUFalx2cRcUEAL4J5+JPBXTJp10f9rmLL+XjhxHcPd61R1yQp7as07N
1W0J03vPIpPVexJl7QUmArgA4h5TXDd2Y8ffiZlG2ogga9vadSfDAfy32uhqYZ+0WD4JmyVH2AUz
M3dLmGteGxCij/xrZ5eKNOo12H2h0JXBDzKeWuJ5YX8XmwokzMo0qgbjMihsssVIQk2gxfuDjaJB
LiBO5yV27muIQx/alD+1K9jy7WjU+uFpJCdfhDYo4uoIzGpeIjFksxHRHHW+5XOTfxmyqcpoHPNM
Nq7h98+Uu4GOE04l9W6YBxo/Y2vxTMrZb/BZDLb32GgZTQHom9WDjuCQMg2rUb91RtrRW92Nk0+E
1hqXjI+Xzxi0i4/odSwgzDIVUYvP5C4ApzpGzdjLvTsV3upMXTrKn3mc9wRbV/GZNfYPY5MHewvk
phFlBcXWnmw1DXxr2lmXEzfnFrZ2lp+1meNfsN/aKScU3aPETvtBUgvlY4WJgeFGg+ZUjA+1nehu
yHF66Te+KoZnHDLj01zW813FS1Vu6mDI8XZMBABtgq4e3DOW15jSbzb0IlqAmhwZw8SYkGg38/Tn
FgkS7JfpmygHXocUL8kliWztsiVWZXwCS5locM0T89s0JwVv9GS1u7abY26wNcT3GkiVMkr6ubhi
Il3+8JYcj0zgLfZjYzpjutXQUQOkgRPgnGf5NCkIB/OkztDT+jBUzK5HQNcBpY58SNcjvpSpo5kY
TAO4r3YSdqRJx60QY+jzBZY8cpqrMXaKXVyvFJqljKsN0cDJd1pa3hix97rEjQ/a9OiKXNp7T+nx
j9IYzYNjzeiZa9ajp3UocZViX88OPAW1ZX2vk21qmtNHAiPHsC/76tpH1AnAG82jurB8rbyPE07A
Z17nT+nGCkb3EtpMgGM09vs1DXW2OZTI5JkgDD2J7LYx3Q38MmwwPcB50Md4JCNf1ShRXbPSbkDB
L8OqG9b7DYcc9YPYGE3uBHrhMkIQQpJwVwfeU80/uZxV19/1Y2ncAIQYaPmbJG2HnRsHZKOySOza
fvCMECQa6OzWxSoTEeqnPaJXIj8s7RhG75SlVz8KVMsPXe6TNb1ILyspl/Ath51TAmw0cCAUMJoT
8oQsq1wIHs+p1baVUkRGa5VTnzuCCe0O8xoVcwVCGOMbVela89mU2X2dOuMlOa652roNqXrRQO7r
Z9sUdb+l9wLgBXhbc52IBA+t6PwMCSwuwCuocMiNJ5lxpmwmbX4ahNVZa+iB3+xUk/sPAgu92Bmk
kH84NWz+pZT7d0YSP/WufjHFRP/5/4bv//bt///H/z2MTSa+v5DMrX/0L8mcCbzBpteMZg67JG1O
/tVfsZ7+H7iykYrSdyV8z6Lj9Q/NnP4H+WAMRmjNIrOkM/w/mjn7D2a16HP5o8TEorPy/45mDofA
qxYwTTYEKgTmYOdeDTev2mB5aU1x2c2UoXEyPExxErDay6Uhn49fhQ79bG5dTTyRxFFnnyXHPPOu
T6Q5i4OedPgPNgo/SO5/mzoNlf8ubVun+aYqC2fi5RT79eMSCwIYA7Zt7SKrJ3HfkTrTntVxUN+M
JiaChN/ms17H6SdY03FJQDeO04PMqO1DfgzYS2MO5HPYGkCICM6Pg5CPjEsM26XX4gz0p+yigLA3
hYCh5cMol7wD0mJIZ7OoikZ+oJriVrdScWgTvA1Loo/zNmXEYW24KUZxPeukiDw0hmYUj6TCo9hP
moDcBseuPpMfyFrB8YN9K0oHNf9Ia4NOV7nIJiRZPP1sd1pth1DLxgtwioTHuwHGQ/IXClrnYZG6
znihFuypGzTXhb6Z+sxZbmeWgJW4nhB45A2+ND6aMqMCzFprLQ9L8AUp3BzOxTvXxOIZARpSn4im
sovjXKR2u9UHy/5Ydp5bbhp4wgAX2mZJIpU4rULsXKj0wHxdGy5Zgjs2PKPPvUfLyow+bDsi3qMW
AJ+7IRM/ZTF1kZmHSD9nuaWghxFOllXRR0ZrFZzGDSepmKdiuNuMltF9izG4Zjtple1F5VCSRktv
oMVw+wJvSElnIiLydnjQlFmRfLJg54yogJvlSqMGevDsib0nnibd/uqZU2JHFmcwn16TkSTHNEiF
GxEzvwAWEHmG08fsQGrmKJeKcAGAM4feIDFQ2o7BXwyEUF7z0FW1bYCYxRGGHSVOFkE6LnZtuNvc
kPWT8EuAhN5CAlHo9SYnwh6u88e6xiAdGkYcH1QSLFqYaB4VjlTSj6MO95wPJ3KwT6bkwIiAe6K+
dz3N/0Yzj5euDErhRRnthHkjqMYzKKRD7B3xp9bJzvaW4Aav6/KlnVTfR7MeBzRbSU0g7gi+IMf1
1p4++5o53RlC977g1tGYQ7oJnp6xMFdKg9Sp2WfLKvCpJGP8JTeClVLM9vARnJDVRb5JRFpkJ/wd
XTv2j7lW1bccUxNMuE1ffM9h4nWbhhHLcwI+8X5WvlJ4ksV0Vo69ZoeiB2MXEsBh7XGFJMsZd6f9
oXJR880cK/igpXn1kf+nd9PqICW23iiHe9Qw1kUV5DU7kWGl5moUMoeQVnbFgZAYdMym9E+fcoCQ
c0hMLUYkOqBy9Wa05g+jM5u72uLHHaHrMFWo06ci56tQw6cEL8kSOf3g5LvSKEqeBz7wKw1BXROS
39d/LRZMGiXhuCAEOhrpWHgW90pNeaJ2oit0nfqkpxQGIDrQm/PiL4yTcqIOcynmsLOH/GgaFSdE
bepjvCucj3kWSJXjyEzyefUozU+66odna/I4ilhIDa4WexgFI8AFiaJe0IsHgKhXHxYjb+2wB/7n
H5JEDBeFpunPJV5oi40ZUtgGo3N1y0VtIuUEDBAIY4Z3bXKo+GTGvsNLZwzdsW8997mZOwpR2fHn
wqFI54+9DNKrvovbe44uqzZg9uoPmHWGO1wm1hFsDGgzzSyMXeNlKK48kOuPWaX8hX7jXHfncLG6
flf1vfNU5oOXH+JOi+nIanF1Kwu4nXzjam5Cq/M7dCt4JC69wG3xLeildtWBJ2wAh1XyHnMhVajJ
jngv63Y9cTpDdeR7N2KTaSktMS5Fm5MBtpZHft4JcHxexSxd+PXHTquEEVX9qPRNoFxdbbG1dGrr
GHl2QZQULUTghekQJW5jkV7QYHqjFWEmz5pFt46TTOp5Gy/WxNdCVPl84UkP0kQg8vL7VKXOFLoL
QhQ6g6ylCwARRqZS3VgJzV5yPfnUoQltcIEUkqZfTQ+cHlivcRAMLOZaRq7sjBYLsXTNjUnzx9ta
dezvTSgAoGJU3tHdFWbxw2xd+YQAOQGgh8OpiJIEK1bUkLL2YK9Eg5AkWOkRbjaal7TwuzEq4cKa
IaH9zgfgldYdbwp9b/oK1rcgbpTgBFinj0lS0iKfdDVFsd30H8u1hV54PX07s4C/Qt4fTfZKdTRn
zLX1rkpn9vaEOtKWl3+26DNXfhSnxn0ObpbpAQNsm0dNb384dflPDX/71PxPToMArOE0ltgVqgTX
4Tos4L87GNN8r01oX6wDhbqv1DnW9iDdY3wyb9DYMnyIbfA5ICCZSdSn8UR/GlWI09ii0HRFLME6
zAgslnTYtjpnfM2qGXg4Lbvh5Ai5kKOwjkSU78+M3ddJSetysKc54eOnrE/DFGx7DFaGqQSGSCce
ITSsJvfR64U4L9d5DK03Gii1UcacCE+DG8uGtrz1TwOdSlfVCBJmWKa9fxr8DL5n95cAQBkL1UFr
fTDWWVGPCO5BuRaItyUAd8rMbZ0wsTQx1OAvrFVkQJ+2joy0PE7+p+nUCmF7qGA3gxudK4dbdZpn
qTZltgWKL/6smRUTrxq7y5f4NAfjOM9MrJkL85nxEJMyxGxMzbjn5m1sd6QlrEM1MjG97+I0aav6
uPiRnuZv+WkW165judaQ4oe3jurWRBuYyK2b34ynWR5FzRJjjcyZ8clqGHtOxf1ykfRm8ZW5O/PA
0eqdLVkVa9ueIP9ghxcBzBSj2fxqaOSguJs+r8+4jhptIh/UVp4mkOZpGumvg0k8gxzn1DquVI4s
LoZ1hMne5+VH3n94yUm1DJdp0g4tHCcnqI6B9G25F0U93So/WL4FhuCk3wY0IbK6dK8ts6ViamrR
1xGDCSY8ntPb39tA2G4orHS6Nuy2nzYOqx/ztnltnbp5jZ87NWaGBtLN9ftB+k5zLlOjDfYNyefH
TNcTZ+PMpbhmND+3YcY7ZLHWJMZVTiftss0WcnJl5TESqlxjAak9+gZ7Qqq6DuKNNzyZsekfRZOP
H7LWU36keXW+r6tFyajmjaEYHb32RhQUEBuWvRoxpdeqYy9NScyq8DtWzUQdTSoLj1prDe90VUAm
L0KxvN4nCDU+VWrmpyEDqV3kE3EgkT3PzRcR8KXORW20h6nQrS/eIMRdUk9QjsYBvyhFTO/fd2CF
GHY1Zi/wmGkYH5GRzgvYtdbeKU9znCPPWn0whB38COZa1GGQIanbWhMqwr1tS+iANX2gz04uacjj
TczYCuLBBFPiq6dknoVGSdXWDx2rzT3WWXotILp8OnWgl7clkQ5npaZvAZZADJ9dzT3og1l+x1eZ
P8gi1vSzwhq0TxMT2U9xZwZHFDj0tYcSDErIji454Cau0hkGLOo8IdKGryKT6mhMOSEYUKW073nr
UiG0XVkHm8IXTrxSjlOi1+1M7FO3mLUIREua7AJlMDWkcSfvqiQFD88gYrnwlUimzbjEvb5J89GE
mSoXfcTiGMfVrq86sQN+Mbg7p29aAFjYWW8Es/QkNFQ9eiFiPor+oMumAdhyQhhKBefoLxfmv07V
/74GOP5z+9l//h+BUVwAy/j5OL3+mT9P0zaQRJq/5MyR5AA/ZY0E/4up4v6BBBRMBZpsWJcnDsZ/
+8/8P6BpkLmln6QlnLX/5yxtmBym8Z0EBN8jfUNn/TfsZy8VOeQ5n3RrPlYvA6MTo+qX2pXM0coq
1dDnDZTyO5Vw6Cgo5Pc/3ZCbP/UpbwVNmGuaFVAK/OII2GgRvLxK2heNOSgHXhA5QY+M9KYzr27G
87SSNEC9QVWbty+4Sm7+IZPhewRo3bk3a8oT9iTnlbJpWmgeewsRQFPXM6CbkFkzthvOEdnm71zq
lzu4XgpgyUkViVXl1aVmVBYrHc+h9C3qz309g6/Q2vTh7S/0yiZ4+kYItKjC1n4MgkNer59FRoaL
atyYJFl9ANVuam9N2TWVJu5NTWOxL5vmezxU5L+RTm7tJsOTHED6+pGAAW9nG0v5jo3kN3eYd1fn
P9xg27RfvTiILBTzWj4PKbjUCSb1bdT0Q/+FLkv+juzpt9fiEOcQiMejfS25TeoCR2KuaGoTZHLd
dko+tF5BqIdXkgLxzo1+KR/780bT+MJzhCcIT9v6739SczGgY/uiKAnJT7LODRHED66T+FvRaM2l
AwD6plic7jzVhwnynRGTJqCTRJ6RlxWOZFqQCzJS+ZLCPR7zoZx3NtvROyaa37xzGGh42ZBBAmR9
HaMy86AXo6igr1davY1XNnBrMul4+1b87ioudwEvBxpXHLQv74Reow1MfSKsvc4lAIsO/0PhuXn5
zh1/2cs73XDeIFYzRIj09f6LvTPrjVtJs+1/6XcecAySr2SOskZLsmy9ELJlcx6CM/nr76JO34Iz
lVBC9dyNBrrQVXVCZAZj+L691z7GVsYUqIY8DYUndJIuxdyF+4T4lF/s1/XegAnDfU0z3bUL2/f+
4yc89VU5GKHUxYzE3NKWmffXj62b1ZC0YWR6ah2Vy3Yu7J0bqrm96XHg31hJSDcf6YTld8KhGBC6
dbMrOKdCuhK0sXt23M+/dWbd4h7n3dss/4d/UkgAoUAUwlpJheourdJxVTVO/vDxk5+Y5SQwgZoB
hKnqLCyHoygRrHrTpRbVagpZ1Dl0e48KCae8XFBEo8Ab/Pp4xBOzifmqARrg4ZDQHo0Y0KOWZRxa
XljXic975DSPxHH1+VFcKq2Ut1Adm8dk2UGPNXsOaW+4qcCYOWc1KmTF2fwXo8D3BTi/bGzHfN85
73VtBFpNeFbV32oI+NaOnOUZafuJZQ9wIlqXxc4DdPNI2k56vZZVtPK9BUK/1aKBGPJJKVeDonwO
ifv2Dbp8BDpfAgX/d4uezTFdKG1ueTlkpBXtz2BFs60886UvC8bRrkzXiaMLEw7/5vGypY51nrcq
wb0EfCAYgUrEnT0lblCsylq/j6aYlq3h3PaRe2bBPPEqXQ3QNXsIPDZYIYfT3bHqTEJxtcAyoH6t
rCbfdHMvfLpUypnNatn4jh9StzA4OuTe2dqxIYGykd2ObOVen5SbrBPoM1G6RGrYeUqhX8imm868
1hNfFqJq/H02Jx52haPTleWWxEdT6vWMyZi8ifohOszknDH/1Cs0WZ6tBTFsqsfnHDh7ctYH2/Qs
yoO7ktb1pmtzIPxdZ5z5iE/NE2CXJt5ntmC8P4e/VkhTpBcD9d1RFeHeDR19n6vdsMWcol0mBp1O
mNTZQz2H/UYl/fbM8KeelO4S1lhMF6Yrlvf916ZQYpgoRKuzhuSCbU8xsyvh1u0VVf7qv5gsJHeA
YaenxmH+6LBRIJtEBtjz09XDzRgUX6eY7M60nv+IILl0QoBJn1258N667C5LUiONuqNX2xWskE6P
I4lEaGOTpIH+JY6ltf78KMCW7eV8ssj8jcM3OKZm0wUB3aVYq/IVYCJ9U2aYrD8e5f3vZPNPpxGI
Ip4wt2MzkkVdcA5DKth1KcU9sb/ur64c2tcMtP+ZC8xbQ/Hwq8a5gNxepyGOJ90+mhN6GtU8KjcY
zoaoYIMYyOPKiI3ZWMVab92g0SE/K3IGNHm5RZlqbfEvsxWqdTB3itnHz3PAP4UmW0nZZWh6U/Et
NA9/YgTZ82YcJFAn+j2kFBtGnv+gDUZlRBVZ22+gRMVXE23adKW3/WB4MWbWVzdCoeXHkUoGFEYC
c0RZpFsPAfqX1EtRmJVeEcNmQ7AYWz/xqbV/DDbFG8sqkqfSGYTpVRV/NX+vLoYvllaYD4iGOdIj
ayyaTcgf/CNS5i5f60VsXbq2EvKIZKZfBLYTpSumNdCowW0UtKKhaYV+Z5A2s1Kz3HTOGBOX93v0
/jUNeA+SfA6KdH8PZ1RGLSWOQnVR4lr6Vd5Vz86kBftPTyhNEwtxwV1Axce7REqEeYOp1oDRlU5f
EkMn1Rq2nI/eujk3oU48zxKJQ9QBTg7u34fPA2NErUsrNgmhz7Mtud+AAYPJIsAIC6h1ZoM4ccy1
6QpDu+QGzoXhGJCFK40ybMYFqrAr+9fQWVSG06xyb4E8DMBMJe00H6Rg4NPLwzmQOPr0akQNqvEx
Te6k5bZnXvXbyfr4B7X4nLBvA+aDonP4ArrKMNuSI65XUW27aCtBkzEwYmunEFiJ2p2e1BUheLwW
w0qgtA9NOF43PQwrr6zmVvfC2LJHbzQK7mFI2II7OTrquaCC95s5v/eCaqAqDv11Cdc92AocvcQg
woklkLn+E2njuEK1Yv3h0q//HiZNXIeESP7+/DTk8M9txKBVfwIDnkFbLPFhVKjjL3M0Tasc0eFu
blPlTFLFqed7SyqhLkWamX50Lkq1JOF+hVPAirjIqs6M1swe7+q4/D1ZCfHR5XxmAzqxaGuLexQk
ExcQMNyHb9SAhZUn4VIu6Qa5aypL/5bx//RnzBafIxIsp1pbW9DtTHr2cVyUh2MVRVdyCGs4pmtV
t9cGhfb8YFSXUOzPAR5OPRYjLMEiFOf41g6HctjtoGRzZJlbbdjZucrsyLi5tea5097JkZiLeKH5
ftxjfvsw5wAme+5RINmMTcm+ihMDb8Cm5HJ6LvTs1LK7SH2Y/La6LI2Hj4XP2bWKgAVpAFVyNY3m
vOHCLH5+POFPjAKLnvsUHCHO58cXHXAjWq81LE8R0pybFOX6blaR6Z1ZBk8Ow3MgGcI5YLlHS46r
DkmjDEyHkbLGvoh0gzzeUd19/mE4lXAoWTgY6jFEh4WMChhxpZ7VNv0dfa1pFUpXP/Phvr+/c1kj
lRHDM1dQaoKHP4w1qPhsAHNB+DbYFM38T6B1t1psX5YKpZSPH+nElGMVIpeAQjW7x7EDP5m7KRgN
BltCub4j7nE2rhoNW6LeP1/ZopTK5R375pKdtGjS/l5wR1PBIzIIC6116Fw28+hsnKjpz9zfT7w9
gALIxxbs1/IlHY4CMT2koc5dxqE3u3OUmhgmFFdovEDthsagnymWHgEw3lYiKmjkMTPzeL7jNJjR
bUCERlwp6EQFsW8Xqf5kaWZ7oVCQvpvRiL3G6azdg3UtcbWEXb8b+Pu2H/+Opx4b8AWlBAzlBLwf
FRRmQ4xBwBHPQ7I/72SiV6BHFf1b20bYY4N2OPMpnBqPlYN0PD4HUChH62/ONxJkM08d1mqxr8mt
psEVRY/tHMz0oa1zEZUn5ikdEdWAI0ltBorV4c9a97Qflbc6Mca5jdO52grQDU4fW3z/+E2eHInq
mU6pBMLaMUQJNRtAn4xOf6uiHxoAgvtkVxRfyEQZPl26AEK+5KKyPb+tw4cPhWpW0ULk85SZzdsG
8v03JZTzlXCAhHz8UMvPf3QkY+N6S+pYwBbHi70V6W6CcIuWtd6nt+wK946tTLjkapo0EaqMVY+V
Y4fT/pyv/sTKTImLGhcpzkzQ44N33Y5DSnfK8vpodB7ZiwJPz6L57uPnOzEdwSiwZVEt4U7qHH31
lDRcRzFYWxx7zDxHmb/bILmQMEW/m2D4/AJN/YLFkgKCo0F0P/zZJAxQtddZMxfTInsB/gQrSjE7
oZZfV1RTzkyTU6+QTsvSSaTlRTvvcLwMoPRypbO8tJbjV5Qe2XboonNf9KlRbDYv/OdAEIBKHY7C
YQuBZ8G8z+boMQ1Etx6Ss3eDk4Ngcl/Q96D41aPqAdkqJbIx7qFlFk1X2L6s6xoYy/rj2XDqE6bq
T3X1LdLoeKcpSkMSZ+RY3sRtdmuiKrgYpUk0ipYoZ/bPkw/EIghmgUQn9pzDtxaZreBsxoF+rvAj
pOHoXiadYp0pFy9b4/Hnu+D1qU+Y3FqOm6zQG1LOtcyAEbvvLqytcO00IMB7Y573g8QuayvVZa0O
TMJSnK2QnBh9SVOA6w+mh27o4TOGsTaFndrzCeep+i2rmvAl7lz9psDw+OkrhMOxZyFWsNRj3Dg6
I6hJF+JCsDgu9s7kN0rc30dll21Hoz8XZP9+SWQol693iZln/T3aUZCsRTOqZyrWQLUiNCNW4XdS
Wi+g3O3W65diOXknS8tw8/H0PDEy95YFrMlGyDs9+p5rLKGCRAYDnJEVbFMuwfdpaTmP3EEddEP4
6tec9uLVDFv/HF/o/aeBRp8DGG0auujvYj/dIkumnNuF14J/9JeL2a7FRr2fSlJnPn7M95+GCw3Q
dEi6MGwgfUffekB6jlWalLRspbNv02IgmLNFsvLpUTiNIwigoMs3f7xsUWStEmR4Bnem0PWtyVJ8
/pZzooMTzwIHiFYphwK+9bcqzF91Y6eMJhZmjuN6hitdyHwxAufqp9ctl6nPKrKkvy7b2OGHZoky
N7QKlzKQD3RQLfh1d0KL3DTmvP/4tS0b4uGKwlBECdKuAfr1rmwEI3tAjkvFRc+b+CHsOufrFLXd
SzhALGSNjtZ9pGuf3sgYlKYkm9lC+LGODo1BaLsZqQUUOcMgfF6iIqGdKeHPjx/txG/FMQNJCgo1
uJD20XKlYRKNbX1mRnCNJn1sMlc0habVfzMKSzLXJ+58x6NUhCkpcJwNry6SYM3PhoQhz+Yzo5z4
XFmglqvZ0ll9B5QjlkuJoDoSIIFRdE3Zcia01Zl9DVnqmaX3RNmO1ZCLIHmOFO+wAR3OvoGuGYQQ
5ri0AUlAV1GLtWKnXeNRRtD2IzvAjxiqwLrR4J8N+CheuariHpajWW8zJcrWoraGr0lT6KvBOguw
O/W7wuIR7H8U6aFyHf59tSgnc+S87BlDl+/M0lb5S+Jzq9b7kyRvge+Bgg/tUl7m4ShhHQSxm/IN
hlBbnwzbLi5IzapLP1Oj3GeDjM/8xCcey6SZjdd4eflUjQ8HnJzWDSvJT1yFQr0aMmPeRBZS8k9P
V+7EbwUFbm2Akw9H0VGddnMMNSi1c+ORP+N7F2Bv/HiQE8XoZSG2iEYlRNymS3Q4ysiUmax26WKU
lXmVJ47Yi7mo7psa2bVnx2HxlKPw9uu8KK9Iuche5zTCBDr0SYMsPzqX5H7i81lSmjlqUnuixHs0
ZSbyMQiEsfkxuVx+xZUfb0sh23uznc8lLZwYis2H2t2yHKCaP/oZgSWHKlJ80yORJLrJoWRfCgID
NgNuszMNk1NDUYZCirIkC7NjHL5lo7SLf1twsnTkT0cUgJsTyD19DwLizPZ64nPAC0h3DLixCvZ0
+ff/2vjAiUw4CmgqqlpQ7yR+letIAWgR90LZNFN8rkF74mugZ0qhlTVvuRYe/WKuyQ3E0XKTqnxg
rRP8SDuhTufo28dvkHeGRYh2qUHxgjrr0VMNrSVbQoto+XU0gmSL50x1wvghyZTPaghBbuPQWdQ4
Jj+VfjwFxUTbr1ncQiNdO19J1WQ9Nm115mc6IgkyuRmGUjCxBfQWBBqcw9+paJu5T3uGcYA9WLm1
TbvEM3AEz6Phd7W9nkmBGtMqwcCobVwzeJxVTMNhvSK66cxO8v7t8rewxVOVJ3nMPK6g6NnUz6pN
8xZPSekboamzzbfOtsRk/snFc9HI8X6poqDKECyfh489iKJN8xhFhkOk2IUrouZLo+Og+nhdO56U
yyj0Gmi0vnXYzaMThZFlkP349D3ZiPFZs6bmSZrF908PwpQUJgBOzpjMzMNHmWQXVV2jAnkke3QV
pXrjm1b82WMLpTqNdRnrN0F4fM9H25uohrYYB15YajgSV3c0fbEKNz33s5jH68YyDiIEYmFRW3DF
WV7pX+uG3vRgp4yUXHnEzr9KFI3PfW5nz7PAPwpzw67+tJU7PqZV4L4YgyZfjLhM6IsNSYdrAPla
T7ZmjuBelvZ0y4JnSah2mX2R9aNqP6T5VGHOKiq73sbAxvbhXFbhzo6r9rbTensk+Jt+0J4zcHFZ
FAmGDDH2xq8pS5V5HYeTsiv60tBWyjzhZMUslDUUx1S9WY95bXerWh/kJXY6WWGOiNofRh1wzsuz
sQt3ECkXm8CsO7sMfuMLdrgsBViUJ6Y/6iK2NtjU0jDyMgce+M7BaSD8kkNpeAOcIL3OJnv61kO3
6fzWKq2biA+32ZCDnOibLK8B02nqNONnNjPcb1AA8qcS6/09hqRq8l3Sj65yoFYPqtNqL9Wgm2R/
ZnLEGJRpeb4lrykM1o41tmRfiPR5cFo5biBTmyRiumSwXskkYN2LYr1M9kkaZbqP19AMtwEZoNXG
cEZX8aB7AChTtKqAlzWKwsE5aUX9VkduFT5GchhbvxZVbqOc7LMv+Ugjf1W0MOFYu7tyYWKSruUL
IYeXSq20bwbYg95PowBO1FwU7gMQbdHso6acf0WGQHLXuGOn+yxv9R38i/TW7GuMH00w5t85tsQY
ipK6DHzgZphv2rSypW/FNf6M0Mnkla5gPtbLogELZ4n0m8q/Zp63vdgRiqrXaMUd2W3mNunrFSHl
LP8JquZs1eZzysEAtiyOrRI8C9yOSipeLHXxM8BA+q0P4rrchXAlgOLYJSQ4aVvytQjrKLhCWYXj
LjcU4yFUgZ2s9TwJnmw59cHO1qroK85U57YKUmOfTJ27jyMTVN8Eh9pANucNaLGfJyUQ3yjhN8Ag
hA3qSTFwy/jBbCS0gIgXlb6R9Jg0kaXl4xYDmPuqjnYarypc5kx2x4kVFsFa+cneln4HSu9WftLJ
hVKB5GP0XTcavtZWP1crWXHiJJNMyvzCdjSM4aBNKY9x+01Vbwp7+1vflIkGU0Jmv/p+zPItXIzx
snCduvFk6+KrUassAFFlJvzcSU3EPMiO8RVHnP1zaFH2rAFIBZhXqiR6Gik2FAAVRXkL68qEzqaW
NVg1bXTg0GVFZSrelFRdtKZdMV/WTpyPN+goxEtUx1aGob+w5KbFL9euSzisZBdKGJaXie4kww2Y
b8N4AEuFL184U8jHILMW75CZ5MYqEy7Oa0WAyrhDJ9H8iJYW1VbTsDmhxwESgxm4UfOrGEgHkY+A
XL/X5ExVGJWkNRNZGE9PWQMCDud2CrviWc7KvNHceCwvC9LzBvx9w8JpoZf1o47mqGRy4OzyCebt
NT+1qghoyNjX3zt1BKKmWeWI/18Qd24kxDBOTePEF5XV6fOq1UJbeDmhGFiPTY7P6HUycAFYTp1h
5QABdIB21S0iipmI4EsLyo+2S+KuuAS7ktdeDxfyWz9n5jMR4+o963/zXLU53RLHkBZgsb5a5EtV
9aPqJ6ichiKku8YoveCYhjqt/ZD8y5tkSkDFjSrcRA/pKP+mhbHjWxSn4W0/iRjzaavPnRfSos6o
eztT6ykQcf8QlYnzyc5etNgMb9NAApCLwexN22DMeCch0AbSoLkeZD6gUHNcydkpQz93Rxms2zA2
btpc6vpqcVyVvjvp0BAxzrpENSP2DXc44rIpXJO10Ol76qIZ9NfZLYaHqQ76u1DroM7YUe2Y3yTJ
oY6XWK32HICueK47loKLTrNG40WIghPVvg8MWp2V4wZXE9/v4A9Frf9QtL4vWP9jUH0oPlNr3UwW
IFLCG+ZLaRBSuEktsn68XnMWAK2bNXexHSU4g520W9y53G48mbluuobIOl2TOtLPK6vnOOqXmirH
tYSIdI2drXqI8YzjCkNEY12IqOt/I+ECjajGxnCfTiNqjaeugC2xh1FhPub5qqpqcdGpRv5nCusK
pkMEGixNIcnhGw2wayyNJn3Np9GAXuU+X4CpgPfpuYHqxLgstfTCiJCnwU7Tnb3VKqqGq1qqz8RI
SHOVKJPzU4lQ7vN8Y/Yb86reemDs9XHTUOyeWWVMlL1xCQ5eccvoERhVm3uDAVNtHfJBUQvPsrhe
cgQTJnCexWKN9Nj+Ctq9v7M7YsRXSPKDC0MBMgUH1OFvNzG4u2t4P9XPeOjKbuugxSlWwpTcPea8
i/dx6wzRxpB5Q3EWuBKlWXcmSW9U3Hz0hjFIt3JI47tWIxBjzRZWQ71yJmvXu9K9d1TIY/yQYlQ8
lf6TtdJCloy1yZJ3V42xtkBIuwpOVWlg/guBHvW+qWrKF4KkezCcs+yynZVE7h2h9yM41VTK6y4b
6+uutc3INwHBrVV08K4vy0bcMtHnccGWWuUvSARR4JtU8fvraUTld9WMaRnczIE2jNiIu8D+Y2aW
omy6sXLUGw1ZbLJusJiYz2Mm2mzLtLbbG7UzY9YOjVl6pYso0VHBkyj5NTYb1r5YiG7aRHFgiu/Y
anFAmp3Sya0OK4KvsJmthMQofdK+uu5g6VvoKJG+58pTdnscpVkFjycerE1AyPjgK242vNRVO3Q3
U9IZIKuCIJg8XO2msysz4HrrwA6YqtyIreIHrB/jz8cH4nfXCJLCbEoiiPb4P+9sUUaaNiznEz6G
aSjhOeUWjLQwvbHFEN5+PNRyO/q7GsppdWmuLJcWhP90Hg5Pq4qhoRsxZtOzUZmyLwmxErXBXDdb
d9zUIuguoD/q+6aa5nXTdMX64/FPPiqiBQp8ixDyWEMwpGqURnnDNSae3Y1sLeNRgtJcOVkttx8P
9e4us+SvcQ3lKdlpOdAePiphxCVZn8iSy4AGsAJdZSurdvxkiYIX6lBtUjH/0F5B7HY4iiKg59gD
O5cOO52QX05fXWe2iKZUeebqe+K3Q8+51AuQMdFtOKqGzKqTze2MfDdLTZVytoE41oqJQnUiYVyz
kMWbZK6iqy6xqwsoic6vz7/Qf1PSEJxQADoaX8LOKzjCISl3ArmdpqBaD0vw8sejnJoh2F6oWmAd
QoJ0dL+vunzmJjWAuavLam2OCgQum4PFNATup2cIxXmaGXQgkFK9uyLWLVi2unCQdsRusp7pClwJ
SAC/P36g9/NwGQVfAzsb1aUlv/3vCyIp6ZxgqDiRU42uWu+dcQUppT3z2t7XRbTFEoIYnv/FArtY
d/8ehoBt1AchwyhNNpCgK+x1QliojwK6IhymqZzrsRk7Thr9eC1yTVlDQUgVKOrJsHeavqfQHIKS
JA74TDNk+QQO1xw6+YLiE0fsRQ569Inkk2wgh6OgMWehvoS9pWxUNuBNF3BEd/CotQtP55wQ5NRr
15AHLVIhKrXH+SKBO3UlW+qy0mkF6dMlh/gxMs6sZydHwXNHS45ePxmdh299TLuhZeUEkUOSOy72
4UlVx3MNi/clBrypFGbA8+M64nEOB2FDi51QsD+g33e9qNW67wWAbk9rUvsOJvX470P9nwn+fxBo
/vXxvkPL3Zfd60vxtwP+7b/wrwXecP6hIEu1/61A9rcFXtf+WWJs6DZQzn3TUv0HJ6fr/+hvW+3i
S9MRsDNB/jeC1f2Hy9Wic3HffOuIAD7jgcfwePSZoQGk+0xLQmNAir1Hy7PpSBLjW05E9dyJh0j2
EsV5SGaHWl86RR7av0N1qJNo1RZzU9XPZjso+gRQtcin3QSaTIUaWQYboY5uyt05zyGNkJjNZcDl
Hj5nsR9UhtHq18Yop0Lf4B/pIi+hh2Nmfm4JvdmluQQrA9Y6KVZK0MK3X0gvpKhT2jD062SMBf/o
TomLAXxqqZZ2upEsRhEa/cYRP0OyA6d0A7GnaNrNgNQqtXd2Whv9SjaZ7UCLMCKxRjwGKqcYZ/hk
sVu5arl1SmKufDXRxzjcdABHQs7lIZKs1FPA0F+QoRl22boNJr1e1aGUDaD05be8UGRlwWQtMPVe
lRaIyM0EYRMaEbe2It7Y3HJIE5gdOOeS3IrKh5GC0bRMiqqHiNYRDWATicyWzwwBoORU7ZUsw1nC
9Bom+oswS9Pqj1GCpFwZs5VzbwbybMufSTdH8lqEYQkSBI8rKGeAxhj+JRG6HawrVtMUmp5TzR7Y
NsfZt03ipH+m0izg+cZ66HZf0Bh36VoZonKhP2fcClmuyqdAa2GwOrXS7yNk3a03huoIj5gK720n
ey7co2t29/xcVvfYwK4yvkjFTBfeXNGBec2dLl7JdAa7rMsx+IJepRG+7AqFsMMQ9kqNQmBG5LAk
BdAULQr91Wppe/uVU9fZmmBRvSK7h+Oe1/ZTW0CNb0JOtxr/wTBAAujLoDQc354g+1NwMMLuwgJB
8uSoC2DGhP8RebGlVa2xieechQ51f+vVgwsqtKApPfa+2jq8zGIYJ5AqLZk2niYnntLui9l90rDw
2CtovHZFSq3BdS2bFd0aVwVqua70A+JCSFPMApzn7BRZD3G00jvnRgDZtxJfR2iHVQJW4CtUdu7P
9v9ept9u1uGQSuO7WpVkR3k9xkzu5+5MsPmetZlq1rZPhwAQdVuXOtEdyyV/DCtDXyH8MVAULWWA
+q0koCVcOlfzW6mgNClSc1IAuwjyz62mbQo1WgeblUSUe63m1exqgEXzWyUi5CRGVcKo1M4b3qoV
GuTbW77Y8Ruzltc4vFU24rcqB9q69qaOUv7R+lsdJOmD2l1zvaU+4nZG9cM1Btmsy04PtoPS5+Yq
TOr2uVgKLNyAzOdZHexv1b/1F0wrl+DjSm1H9nA4XHZRBHerqbDmeQ22pGEVdYKNcX6r7mRvlR6r
RsuAI7E15hW3YYIi7Ja7uofor9zDW6de1C6lIyd36+/ZWz2pAgSk+dVbnakIUqaKHcFAl2+VKFud
ANNXKllll/VSrLIHK3OeR7gGFLEa0wjGm1bVndbXqzCaBmATuaRYPTpNcdGKWHQblqrJWCWYztr7
UnP07KoI23Ly0mEuc5dotsJSIEOIxEw6Ly3zZGh83KX2/NSmrhJ9VVq3HWNfkUMwJnyA0xI/X4+m
NK9Cg89UIyulpmVpBLqkKDFXVrjVXWhqGrMUUl6/InZCqxEdOG5Oe3jRRMXkxJB9GCpmu0cvJZur
qYsc5QvfbWRfDGZJBZJSIUkesJBKKu6KrtZoJVqnL0BnZaIvw18ce6P+eXSDmlvCEHTE3LhQNp8K
p0908m0yAn974ZGIO1EHjky70n66SDPndF/AV9MBM4RGrSY7d0hESBOtsW7iMKcs2oa2+TioMA6h
WoVgC3XR1/W2ItVHFfl3XZJi5bu9ArE+9yNtniL1HgFpxAX4C5zNYPZTKlRPScPx87Lv9Kr7WsQC
xlIUNVy8BR9MdJ9HvVGzIWUU5UeYalioQHWQ3MAp3d1koaFHax1BqvE1zBvV9ilttXcO8LTYr2n4
Z9yPlGTculMVBCsJn/I66KXurArILi8OhZF6kwfdWHg6aofrhttByYub04SKyDIl1dgqdd8FSyX9
hu5bdmXJAVFlQueYEiAhdTkV/iy9ps40s5k24NMhJMN3uKHSHnDXBEozbEkSCm7BnAA7S1yyNfal
Waulr4pW/m6oAX0XxTxPG9dN7CtYzNUViGG5TA1VvcjD3MKaGKtUoec0ADsZDc2s7mPRsHuW7Lv6
KtBYVDa2UopwE3WZIIkgqfop2sxT278oZV69hnQDUpLZdSk2CehAPHqJKxqfS4sGelkMA1MmbAIU
UoGpXgzAySEKlmwApZeCP5NeYyiIGiQVH8Bf+Ilhww+OBYIKfP2X2JBTjOHKGp5x0wrcbLUbEZAJ
o9D12L5bVtU+C1V8pVWc+pMepBcmFxUCReZZ5p7FdN2lLdzzDSJj63msolBJuOPaFRA5W2tBzpdK
Pe9I0WnnrwLytgDibRjbvosFsLGYzI+VJLcFxno9CApgEkY+RfkIYH8m4YV17XShZ8HS2Kl1wMwG
llGqWQV6BbIyvmYS5q7v5kN27bqoMVFVT8VL3jXVw6BQmVmPvQgk0Ux6XBj4+ULmGAIPbXqciN+I
IFvEgbILGl2/MYU5UgOXiZbcZFE6E4e01HR8Dh/RHSuJ8cMouzTeUQmKf1v8yrzQHLHT9x6rdvdY
gFLotopIysKvAf7pF9QvenVb2D10cYKBqESnBBNS+Delpa1b/OyVcjdaldG+xsBW9cEXrQ27ZlDd
+SqoY/1nJMfwXhpmSYsr0tRfwRjhVCN+ocv8spR5t6ZTaH/VewPKdTDU9rLxRfWDGDT1tTa7rvfq
KFxciqox/8pGpvvGtvIcxmSTUTCN7MJ+SUmg1z3OcZQpCVw0vgBISPmFm6mAjc4pZlhTDNL3Vs6L
8ERBZg2pUmYPoU5rIn63Sn2syasaPLt0OVSECU0vOpYVHZBBhtTBi76JWY5bwOk4jGf5M69DxKuB
GrUvrla2F5SxoielL8qvWiQm4sKmlE5PVpX9VVxSd0MP1HLMMt1QFOu4bUktKNhh9w3pA396sj0u
G7sN/tC/UFEMRWZFFLxhbUVGSjhNw3mQXumEtb4nmhZjXNeTmTlaMvimxkPzhzpzGTzJOsHeDKkt
H9dun0b6jzHT8/6hFEtXhsSGrrC3elxr6krJlhLPmfb98UURpT7iUESVCH6xbunLFeGvXrTbSytW
eCg8aHqZ80tUWbamEL+U7VNK143s63NIhXdjIvjg1gHNCTEUZQzjcMzFwdI7gGs9YM75FzJqnO2c
KuMat9W8TvHknrlxH1fB0IUvjAhqHMuAUEUOx7OUMWFT0AQo1vBOsN/6vONurSWzuw4VAsHaUetX
elfQ7eGMeEaffnzfZ3QbXTHKLwdpGWmWh6PPKYlSkQZOaCxBs7j06eiDF69/XTpv/y2N/E0aW+7z
fxdMuL/ZBtni8ADoEnLpPBwkaasiGlnMPaU3hV9NQgK4RXKzJsGqfPlvxkJHA7lhseYcVacCjRo4
vRfhdRy6Vm2o5E9yIMIH+DN6yI/Heit1HT/YgohAdYdJx1SPChkKIIE5G8FScU3MfAFLl3Mrce27
WsrWz0kZwlXiKCs5JvIC+R79GccW68iQ9GiqkHVhcMyncZTtS0V6xMUM3vGcNfX9L7xomGAN4Hjh
0n5c0O3D0CjTgZeflE657vo425lKEmzeXsX/lVj+h4Xgr1nxrsTywH3ooMCy/Mf/LbBo/1BUoXBB
IX2RMwMV+P+MQUX9h8YlLMHlf5B+6cjf/1Ni0bR/qPQjwcLkbr8Jvf9TYhH/gGoyUOfwIdEH4Pjx
mRILirnDDxP5PQsPFbgFO8LRcvkD/15fK3WeLDshdiw1xbYYMuXSTgpzuuq6kgNVbbs1qHG7nK6N
gk70ZdQQc+kPMQhpBd71HzvSxxREuwhuw3wMviWc0Z+jIa0eSxDm6lrXOyP0VEvSyoQToRdr4fbt
S6no0qDrrIjJU3USEmmMSTUisqfvbiryqGaO9qBfOWHZyIgC0yxvDQxv3U6XtVqtJ06rP7ShMadf
RTDV2hPZSAGZhU0PUjgkCHrEiJfGe5fjmLoaEk3IR1hKpRsC/tTEowHfOl0vvdUNGUPE3vUELY1r
+nQCSmxRVpqxtgcSnti8I6Xbi0nrq21C/Kq2QU6jJV8bsyIRpQ25oAedYopLNQzzq7BK0nqT2KBq
ViktbBbVqKl/cmyf5cYRLReuMC3Tm3JBow/UKOLbXjOJiMTmqVFi4OJl5Hi547qfbuqOo7ZH9Vmg
R5Bz767mLuIqOsnUCi6RExX0JaXdPWTASWPf1TlrbWY5cT8mGirvm9cScVXoa4RCPlrNaF0TmECE
+6aJYvgNMyjs7g51ovbqhnFA6cEcij/E64RfUHtx5ktqc1jLlhAzX5rpQLJJr1k5LeTw1QwoRnuU
mpqUU4EJS1rNM83ZTCWwX49klfreSemIbC30RXDsZclZvI/TIOVi587R3g2sWUX5mshLSN34GMO+
SokNUFMiV6wpCP90QYPQhVsVs6CesqD2BddWoNyJS7e+lLN8bdilo+3ABSXxmpbDl2erkd2BXScl
i5NB4z4mWQ11uJwWgU2SQ7CdAbqLFaLt4HuTVUQ161livuAl/RK7Y/H/2DuT5UqRNG3fym+9J415
WPQGOOdICkkRGkPSBpMiFOCMjuOAwx31dfSN9XOyqrsq07r+ttpXLsIsLTKlMwD+fe8oT9yRqNf6
Ym4exmXgjVFBcG7boaCB3YFglVv8sfZ3Zu5p+HKeBapsCabWpK63Rk+hN69Ntm4gbOd6yGrLPFV2
P0mZnTjAd472fEoKI5lHVQl0F8rwFsRPfAKH1xGlLWK4c0UnvAOAy/DRxoT8llWFGKFgM+9yr8O9
fiC6vn8h+FZ/1GXjA05WXfTpLkJMlxvdcB9lArKyUa7NUB+x4VGu6J3Xx8qyXA6dcFNsYzPRgbX0
BaryijSnpSmFS1VbX9dfVkF6TeoE4A8Q67311e0Dn74mU69bXiNuuqx3d2FjRQlAf1cFhjVbBgmb
FJuXMbjbFrw4/ZDIjcL2zUus5hUN+8BgIRrma1Sl6qPdPERcfhfrvAY0ddMt6qLiIh7cpTskpSHz
OBZuYuWk4fNSteWGDxSkUXcU7lJ/gDMl4yHyFxSxO4gALZdLFWS8hyg4xSty7mxLbErLioL49NRo
bT3pkaT6bF1E8Ym/PBmPm1eX6nrf0eqBTHooe1FbdXf7bFU3fiutPmcwqz9N5TdPVZtUSAm47umC
k113X4IxzaBDW3jaa3ehaUTZ7fs8V+MbV4yxDwgk4oFUQmrOeMuFvIqmDjmtZ8rwCUvvuFKtGBtq
vII+PG8avfXFp1DpcxWrN1EjuoTXgzODB/tU1p5FABXVSAwJRB1GhEgP6RAty8wDVfmnngV1yb3F
UBLI+tlchoNHS+O/Tni9Xf7893/zOXv/cZLw44/qnXn3EwHk3/7zvxzwrvfb7wc4M+05Ew39wX8f
8I73G6mwrosRhdMd4OF/Tnf+H+wcWEJhSWzkCGfaY+K5WP37v0W/Uex3tpBhlGduOLf4/DMhwr/P
7n83nUJpB0wQeAWJx0I2/Pvf/932NOzhTAI8miOrAc5NY6fo1kuFQkhexkXlZDykO0pJ21h3zaOH
IOgOLIu8+jipSNgHIcgq0+zJY4Lgxr8Iw0mGR9F5W/Nln3tjf6HXdLx3o31nSS8pezvWLPEFoPRu
aU525N3yOKneVU+VMycwCZSQuYaHfS08HsJlsFCg2obU/GXhLIYvQa1oNbkMEFWwE3u7snIT2vC4
mM58N2vhgyip9ldUxvHQf6uEVMSm28A6xrfpGvEoyYQC4vwrPeZ/v9/ysAGRcbrBLm+Nsnr7Fl7b
IU2eV2WjAbSaFwJiku6iocI5fCHQv3ovtdxzy2iaCmyEVt8w9k4H7vtkULeSNsdctcUTTa+bBGsv
IkV0ibUHAJEePyJvMOd799icdnU7ArVbLwoRCvKxMinv666fYpXxQqVpsl4j0rzm6dcF1BKVHSC6
quLq3rbwNsBDFU4vfxqA+8+RTnu6U+OlQXa32NTPPZRVooP7wFJ+/ypLNWzHba/Oj1+z/nRsvO87
gXUDYEm0/SLv1qcqsJ1JNjqgyw2/+ltrX0wFCs80JOdHHKcpmG+oht3rr0hdOP6tM/oDpwQQhFAJ
UKj+HSCKB3v9rF2nkXdtEVZE25R6jeKDS+Tb4yiS4kpZW5TbDD8XNvlqd/2+NhdkMi1pQM+bSad6
MgdB3aFHcQxAJ9xG5HfmKGiK6Wm7kWd6MXM61SU3yVgl56q4tUsgh01PeQbYW2vYq1Jy2G3/C0Wd
ABcZjQ3lkCFsHDcHtihWEFnJLhNKfm3kuLvOox6q72v/OwA5B1h+DsYfSOGnmbhycohIs12WmGHp
exzWEGRahCSAmSKMv7nQfvMV9pm6ugoLRod0LPS85OemVnWkcBh1WaSasb+k0Td4DoF3MmHtJh8G
M50WIN3zeiij5WDLUF5vXcf03HXTUf+O0c6J6m4Zk2F8TLFbNwUmHXVcWo/OTEXY7mEINnVhnAGN
JNUiX2vmrtxFYGjdxtM439Eu7ESZmdyeRr6yLZ8dy+oviBYL+KzQSlZI5zrr5C9I5Gg/Vu2D+zvu
XOlqvMS95t8ZJP3vtEKHrwWXFgWAEVXJ2UQIP23U9r4HWUsJN5077YAsH1kibZKxaDgPUYcgMxW/
4971GQIPi6B6NFTo3MYNUK9a3LGY6LN1q6kbn/S81sL8ZGmoix1sTvtV1FEEoC3uJvowinXUyw+e
Cr43H4ptHDnDTO3R0V0iljYs9GT00bLUuqdE9SZ2Tp49ahPBwa3l/uY67rS6X6rJt/VDMtVIeMnM
q0I7kwCw7n4oDHxwd9kkExlUv6RavaWWsKkFEtAc1lGs1xRe1pKiRjnEi+oP9Diu1PWcXco0ThTx
PDo6jcORmNl0dYz2j6pX9siE4a3+USZrD1+III0krV3bzWMBRxk7N946Bev63BVVzIjkxwpvagob
1NonQeWHS9yF9MsxCxeXSXmK+qV6GspWE37ckwJYvQPyTf1zouc+fEUiPDSPEDurOc7OPCjqPLVQ
N2GBrOJAqY+ibWJY537+pkBdqFNSNR0ouiHPHaJ3jdJCBeH7PAa0k6OFjC66RPgnTU1vOlCT81bx
5aIaRm6JrMfLq6CVV97SWpgYUKP3VUuRW9jVzRFFZpVvbgCW7vKDbvZgVFdEU8f3VT+WOV6i8KCE
p9oUqne2TnRH9xcRzVWvnre6Gf03NFdY3j7ny9p2RzEv4PHsL87JdEn7XLGbfi31RiOUPdjJgdQ3
O/cga9KuivzLnqSlrzO2mGzFvXdRhH14osQjvrTlSpMFvGnwtmxzlOm1q/JuXvfcTqbugtyU4Trh
cU7P4bhvj40KKkT2baAPXR14ebF0LcSaa9yT208Rpaebmxx9T9Un4VbOU9B097ut93Qou/lKzvav
0Lecx0iCZZLR5+NEUMq7TCrZP7dbTabIxmd9KrzoQzvNqN4qCi29K+p8F6rPWm8a6AwZjHOA1ecL
R9o1PRuXvtUMds7bXkUXxoPI+344exiCzi9ujGr98mcjpvod3a1rvYRY1Mpr1Td9jAi0toqcG8TN
vZVLJp1Kl0ZOtjyqRnwx9Xcm2uRJMK/StzqH/W3Y7MbO/d534MZZubej8Olpx8pSxjet2Kc+dxqe
pWO36VPtTls2Kg1YzKbBdpF02zcd7FTZev1sJ7mZmjq5DOmjDhuKlmOPwkqwW8thQN9BdE8tkOpb
MO92Pq4+y5vN3XnXTWN0XdRNeK/VHgXZ1CSlSiEczQet5eu1oED6fTXWbmez0NSOWhScHPZgax6A
6qEMgbj1+0IRlCgvelLi2WB30pt+TFVQVbdFU67Rcev0GJ8KJIZfAC3c6w6hRJTWJX0/W2RVv7bd
L7fTtDNkM2Poee6+/WuG/utQDOz4j2fo+//8Dzl/tGKcKbr8z//ohh+KPuDf/23+f+hL/gihnTOO
/ipRcn7DWk0MIhpi3GjkX/zPgO3+BnrGGH1GQM7m679N2MFvKOQIPcGqQjEDVtu/SZToCWT6BumC
UUC7B+L1T2mUHMLw/oCggaiGsefz28//EDD9Z7fcEuPztwyNVII2XW67csMCNM1ik8OvwZ7QE00b
W1s6eF07Ur+8OkXOeuq+Eu09NamDIrpEspGgnwxsj4TvQoXVJVNDT6MryhCVkyixixNLQ/TNL8X4
Hs5z+VCdS+HgA4QVHSDqqR6vVVuJVBVsJCnUl30ZBDxQsBdBMKa1U8EI7oMdM3iHq7hGtA+PuSQ0
9aTzZtzvFg05JCIMbYt4phzKw+DZaOqpYGYiYLPcreNm7aq6nNdFs/FXNCrSrbaHPxDIm1c+dB1/
GYhM5anaD+1PSvIafVyGAfmuXfM8xgPUwqXtkboaPGS9xLOEFNuqeB22Q79NNOesaiyehCf6H4Ef
7PPFEsS4orGcUHJoT7p9ZMCiM5mQiPkcPWr1b7O/byFPHMc92drlmWw22R+VwSKcJoFeHyw8ANu5
bzOibT1ax++jlyh56HU9nuWGdsCf1HCV6KicFYPeGGzbaSDDg+pfbWhQgjtYX9bepfXHb2qDGGkX
7Vvso1LMF1fxe6J28X9t1A1+7Vxgl1Qidb83rbX7Fxot1y/KHVmyukYs5nKUO8OZVdhiPybbWKKP
sudYk3fhIxWptQrco5islk/ErecHphEGZDu07EegxeBNREtLH0Kj42c6nSccfUPtPQ/FRIMhEK/G
Y8ZatitQC5Cn5XlhrMVIo4p9YvsL3bsK/ejPaF5g5IUoEdmgmWIHwFyG3GuW3oZqeBlUnbrEioSp
s5BscUcB5ThxDPa+VVwSPRJg32zEKvRNM7W2A4pDOgglxKMdH6j4so9hZ0vvtHSB9cZ4tt3azKx7
ccKPWPUXoZLY1sjHrK+UVyYh9Vj2ZuN3ZDscuHP2Ek6TIjaey265QJNE4KGU4/Xo6e4KrG9grpRh
Kvt67AzZBJmhOLy4VQz/xWGxff4EG9rEc68S5R3bJWjWS5jus8T8jN8Eb5vr8z4TXzmCjk8uxi87
y+tybWPA2C9REA32UbqjNfOKR6RoSdsPiLvGxh2uZGwRylsvCGczgl+jKYeSb+wbi/QE98Xr6al8
2D2CmTNiuHyOMWQsa87Z1NpPVJtD6S+9WxVvrZuI7nkeIbhvbRJq5JeZUJIAGSyVh18QgDUUh8kZ
v9/Hjoqgvm/PQ+HRAGr593bnGtplVolq3QZ5W2+lnKPli2yoO8mR8KJaS4EMLZ4Ec7x6h3XaVvvB
H5niqNWsaS0k+UR9rfkS+TVONNeCadyj0dFa9/Iw03c75f0kQorNO1nlEOUMnmUrKnoH67V9ZssO
z0YTZZBOWAHKRNVt8fWGkCOtIx3YGeIDR186qB4//aXp4ps1alhx2HJ9P2MzNdbXxGJPhfCWvj4q
2gvn963y94eiFhH6pjCuRW7aRIobZ2ToOYQLBqJ7uw+bNWuH2L8jBzdujqyIy11oXLfle694KFEJ
tlKprgOGhgIxyK/SpcHELRbuZtGe+0WFx1eKvm4dZkoXLfeB86nuHoJaiHvRKNdkDRnmbK001CLZ
oSYVFQAjTnGktCO4a6Zt+gFkO7/4TSV/iKi25yPGgfWjKQkaq1P8nx3IxpmIeCUeBNcTYtCuviDo
251ygvDUSlEJklGW5zaiRXQVGNGSXigg755iNlb1XheZ3gQfljXb63gs0T923IPj9vUMbPonMfuM
g83odzdEBNJ3aIVYgbKeYY/O+bkdvuo4SBp83HJMtl+urLrmVM9xjOW0LEycLXFLDPk0EJp+Wha7
vSJiAHEnn6df3Da4859CF7jxYMiLpKi+sMNvbRNGyBPRTAjmPsuzUQAI8aLHxXtto83l75A9vfph
HQaHdesl/XthO433sDvyOtjxQ2WO04VkQw8udao7mEVClGHTPztjMm8HZ6lohptdsb72ZR09WDpU
9A3Sm7DdOLJsboXsil/DJBjb+rjcIef0tJ4Auab1IvQWrG9FDNOUBmS2s33Bx+bCzHh1FWcO9sUI
u1DmQ+fQSegtw8kbAaZSSC9eatNOSIKrWgvqgYISKqHo0YohZHWp+q0K2S4H+jZRICxdvN1VXbu9
jiTm1IeqqfG6JnrwuLh8yy6vYq+oiGzsJjkSXWqonT+rCZ+MV6Fbc7dooQQSZALbq3G9i8GaEo5n
w/MsLSARugOqYc2f1mAzpNq4Rn0CuJOsdwWiVQycKrxoViPHXEgbyyPdgZaT+csUypzlIDoZtJJR
rmsZP7oDfXlU5W7JfctmDD5Xi/qDaqqqz2iS5nHWUSrybXIpLcYQ6nhPi9y9GMFgO33lmrDf6jGY
phy1EwwKCW/uBxMNnoeVSo3XFnTmg2zpiBy2yV35iL0xOV/GnvXIJl69oDBIfrZus/bnEaChickr
eRHBuMEIkG5uc2wS/FuHitdD2sYYXNtq5Ctktz07QlHgnSU46851Txws6kOorgPJEVbwEHPPrLnd
OzR6WqVUVT5RLdZdRwAWHVE1jvXZoPKFu9Jr7R9LbcnLvYxXFl3fKaEYVid5WZJ6+DqbJugARCfB
0x2k76tbtk2c1RzX4gBeMX/DMjfqk5HeIDKyxykErIsSTYYr2s7OGkR790oPxYgld5ihVSynG/N5
6W1x8CWyb9oJ9niBXZzrBn+6ZE5pDNKlY4nq7pr6xlheTJhQvXwN+aBPOz6XHnrI2l4X5XXLKViW
/ZenIo+LYRKxOaDfK7rrycShOV97+zWKIfmTrH/rOw0S5SMqI5QJsV6TD9kP5NvwjNw+Ozsq5nzn
wnwtzgZMYm4s71oV87Rg1/MVfhuMVxeLmfZ3T80xRTctus1MFTiOsz3GHclIa8vn2Yn4fjZ3im5b
wKU5E4aHSXZOtJ8xdqj6C7J67R5GMRZXdrCM3mFUiwYR3NEfl53EpS6m7mFS7fiWLKb+WWqE+rm9
RN2Skvgg3sa1XNu0E6p/mqt++xzkJr/Vqyh0Fu928ghB3VyN6zq/M76io4qdlTpf8LO7QYaISRd6
kcnNV7J+FoFwfrlq2x8S2MOLlZ2UVzxa7ttiW939bGHNTOkMIhl8q1rxw6cblrlsKpMPcvjL71vU
Bu/RXCZ8+1SHf8gdUXg2N1tyrb2Q+apAzd1kTJfxa8eVcmOw6fiQc3Vbp7W36g68t0XyaGy3nc/o
ZHy9RhtpdFtZmzEHjli7jI4r+RGOIwECGyEJZP2pWT6WllkvusrAtfelib8p33fRmbhqhh3a9+Rh
61skfBGBaZcOj/wSGKJZv/NMg4orTYukhGgCvNrWTv1yZrxpGQ54HAJ1wD9rfXebJaYwLRRtc4g6
hRwSlDqg+XqT+lPSAvqGYIQWVbq1ivqwViMREb5L/SbxDuuPEOHQY80TQ9JoT9MnBoY9etqgwmnv
3ut5OCY63C/2nSKBtGzPLLxXTlaRFdqE2yEIzsmCtDwIDAoF/QsXEjAByfi6lQCpDgWvh95qdHKh
a0Vnzz6CCKY7AQpLpsALeNYPvqwpYfJjyF54u8diIjUZ4tuXV/wvxfNIMwcEKHOWRctoTzm108Sl
dyj1uPk3BiElqFCyh/gUrBbxqB8u4Xe6YSbnnDIgkXPjd0PrrDuIuAbriUwJDBk+DTrK5EA4AioD
KF2fkXVLOFms0KvfoUB72ArPcPhIvdhvxlrZAJdKkhTRWB20QVxEmpZrm196EKvxXvie5TcHrf6r
QqpPc8es1lsLP+8L3amzS9lbouOD9uPquerKMT5GO0XZoOAALDkbGGxw3xTr527Xhc9Lcuw6k9Oo
yyO3y3xRAPwGhwLkEDC3D4B3XUQZhKew6g30S/kskICfW5+d6XziHcY2rI6+WYngW4qRxXJyOxrC
LN268iK2O1VlBJ7b2N2aPrJSf+ZZc5yCtgZHEqXhq0H6ijI7cDqJctgoh1B8HR/r2ocKCEJt2DrK
LWnS2LdGN21JJlC3Fiw3KBFY3c25Vts91mWMyXs0VnGuceFRlut5Q8BJnowjjnMP35ZFi9NOhyYs
AKRhOET40Hp1CwRmlayk0boDCw3kb1UZoD5U7zqES30iPoTqbDMMjswXrwv7Sx23McLGvmFFqJeN
A93eg5ZZfC+SOUcB0HuIMkzfnxhmpkfSKYbmqgixsqKDOYsY/IbWLmSakqcshQDBbbKj+8KisVr3
pmO0PU1qJnpjC+cmuZm3YTMZrnHeWrMmyc9a0fSdjdF5H3ZsVxZHybbRZlUQTttVUzijuGh9vTyN
bQOkCqNAM8iQwNZcuZWdlE+0h2s61gS6lpQYM7wRCmE1hWutI6ac+6VK0n3aENxHRvkNuCDHEHIJ
kQynseXSwjS9IJhoFyrXjyV9vKx+uOCdnIia1spZCcciX4ICdEDNCyD7UrVzfOocVOJXYPXAfFPX
NvKiHaO6unQjxLYXJQfzcFusrUL6HZeyu3E7cLgLzn+BFpY5rzpQgb3pS2m3iIXRzWOs0OP5b7Ux
fXWMHcHX7AbYX74xZq+0lofJ6P4EV5XyKLEtd7dl6e99ZlOmPt5ijeSkxDKz16c6AAK+kEtYOQde
YDMcG1UqD/iwY9HXc6DVoZngw2im34JftU2gwik6H++5HqzEu6p4abj9d7Jev87s6u2thcNozxH2
yHMt+qZQG5GbONMqsBlxIJrIFUefUO4+o5Wuk3fT4toib9qmCI4StQfxRYldDCciywsyi5KeYRAD
1KhiooHnab1czRCtXze52cstTMBMdTHPiPYuGfA5PBYEpchMI9xZX5cAvQTuKWffo/tlZ9m8TrwW
W/W2NpM5Lshfvm8IxOurlasa/ZYL7Hn0ElEUjzMiGCdmlp7/EhoD9juy4irWdJCTAxfUeOZgeP9Z
t1X7fN1oKJCsI0l7OJBvUuLIS0JZ464LdXXhEkLkHNxWk1aWkEY9wpIJZzqQ2oEypZHQoXHUdeOV
ROES52B+g8k3PuLuGIte62vlTZvmRBWbddJb6W0H0htWeQrRvsBM+bSQZ55ceidD1ZbAPfkUch/W
FZLvrLCpYbv0JEUGRRPKS9Eger/kgJ+50gKI2PvR86v6fo56oG4v2GV3ihpvdI7BKmaTLQ6Fobmz
LyUnt8dHefIS411bsZm3HHlAOGQyJOY4XVxP3ddhW7+vfRkgDJkwi2TbrBh91bRb3RlYd0Ueyna6
JeYv+mabsuvSbWnnN6Kf1Gk36JdOLndUeICWUkPe84qHw9AHjIQQSDaRJv72gIuxiNNir40P1dKO
fDN7LB9D4jupfVodbafAj/12qAEExUEhy44zgfFnOPhib78BD2hi5VoTXgK94SjEDREiOJvq7jU2
BhOxBUlwKyDGtqPFovsiVJw8JwuVuekOIWVnxTxEb6TCNB+bs+3wdXUMn0QGQcARsYjlCqmjUGnj
8jnztARD5Djv2GUNBo4y9VW7ydztkuSNBF6nSXcU1oI9cMDbQTXrNKYqGqaf3PyEkyaRGrerZZmc
7bsS7AeXG3KgZ6B41FoyVMjumOANoyjBKTN8CSKoub7hZjrXkG+L0ettK2dB8rQY1MQgNdhsziTp
9RW2zdDqBHItS4bsbadidowiRRly6BZ0qy4fO0TeUfNNOShobifLwfVT5nPnN/KIT0Hqox3OAVit
FZSTfICL3Ns0AFAKDwHkxfpjjnf3TBH6wUBAX6Vsi8G9IAUKGhs3Uf/oDF2ADcQzIR6PsCGTtIzB
i+Rx2JSNWWjy53HD6lW50reOPvkVcVYt1SKOixLWzAmQtOFFG3lFmy/jEMordkECZv2GBa5KvRlU
/ORjtIzVqcZf4bwv7ZYsZM/bXXzhV0Xg82WHZXTfN/ZmPqfFL5hQVTuzVaL9igKsp2w0rDDdWAac
PCzIFY+LRq7x/KNKqmW9sVE/Vi+KTpIFaw96fEgvpvaSKFTCZV08RzNc0UgCl9qKN+2GzfzYFND2
knyugi0hRV8KMIbtEeXelkY9aQYIJdpqegzKPSYYiMCG6qcrsIFSc8PsGz5EMmH4TnAvkizm60Qg
isJxUX8tuTSGew4kgubSTtVS4iIa9QGH73hVw6w/qYra99MSe4Ou03iObm3IL5CwCDebb/k78o9p
DPPRteYg44vrLgvEMyPCGXQ7ua4MWhC89u2nvRXjpxyE86ydGqRHrCNRu96IBpJlIqwkD1cctaeS
ZO4qJ+5lty79RvSEElk6uo6kVs4VGgczpKuMiylbSaUlG97rY3OKsSwT3VBK5mSHPZynmCW3h8ki
VCtdp5GmbLhSulNjPm9m2BGBGbBkT2Q2NpvGZS1zJjeTCWgS8JA9viRkmP206jZIwJIa64EqtWSA
DJCde9hAmPYsabixL3szVN8Wl5+UFaulb4CJyhWfymrx56DFAUDTBN96d6C9Hvg/LlOF0cggHlzb
n0Pc487ck9XKRRujiiH5GM8gpT7YfFVUiF8OKChvIaos3L+K7LgMBHNyc9iLEvsdXPuP0dM+pK17
Nu3EhaZYoN5W9TL0nuQNt4t7X6/aLLmjN+cHa1p5pGe6uW96U0EAx4gRdo3MNx7qusvwAEdLrrU7
sTsgtqOLaVnrOLdlXB7XSdOqxdXMNo75ZzTZLvfobTBrgBildNXnEs2hzkd7ae62yNYk9u8Rl9li
7/Ki4fq/L/ooRogJxH7vs6AMOUte9UmBSnIPHMKns2i1PmgSGwADLVWQMGhNwTdL4L7kxdH3klo1
d3LG9FCLo1Qx9aNhL6omJdNn/Y7TNWTHkP5+k0QCBZMyOwOmJQsm0X2p2RrXCugv7zj+CHRqWuCO
plbxuyWS1fDIk92vs4Dgc/GIwCgAifJt5EFxbRXBuRZbYRVMK4BojjKx9VaKN7559ZmGtxyrN2g/
6bHrYwH1glq3tcoVGkqYOHcdrIeZb0XrDUmDWAw1PtJP9igR8OkO8XXX1Kt16As7yOslDokn7KVl
Ll2BnT9rk1b8Cno7FFmte+iaQAbgK75HZtltjT9rz2tpn52kJMLUufAxihzQljK2KZ5+1ZWay4ER
WQMgDehAWDDtBqkULiBhp/sIDV+W7WLjZRe2PiZdPBVpwmOJUkWrZNKHC+uptq0G6KAwVqycUlkA
Hyy94UOxevZzrItkP3a7V91hFh25iuq9xr0H0vSz4eEOHEIoowTHWVjHgTF8+0pJOf7A/2yeHO4k
OmYLZ7ol98UdsygcrLt2L4UAFx82BOCThvWaW7d4VL5TkF9Zes5ZKEzeUzomkCC3jITxnTQDDXOG
EuMzND8RvIiN04ku9hDzcj6TK/aCX7a0sm7xwou98Fd5jOOz5NV2xxEoJ9y6JtNLPXeX7H7uA5tb
dFWUjMiHya/xZ9vFOQFSGXg5QlywoGU13s0w80akDq8IkPWveqQ34izuXn5G/t4196GedJK79hkA
BoaBCIrjYb5HMZdYX8Ko9251EpgoHX1dv6Cgsu9W9i998qWvxPXE67se4zqJ0pWslGcf2gkXb4Vr
ALynl798OexzZq8uU8Zk2cqkXuRU90s3De9YmMYm3+xxekaIX6Lsku3w41/0/F/o+ZiMmn9Mz5/e
P4Y/pISc//O/elj834gsss9JLfSfezhV/puBj3+L7HMUCPU2SUQS0N8x8O5vpL3bZ7eXTYiw52GL
+qvE1UIxi4CQmhqas3G94O77ZzSufzaW0fSNzws2n+gtl7CqP6XV+G0cgfdGwI1jfecPw5RLEUpi
ml3v/2gO+uNvim2cEDafghMg53VoC/uTrUxj2C+6jeIPh+0iGnvCXZedFLeqUIe/++j/F7PcH/1a
f/1NZ+Mab80nLf9PnpxYVBCbAeblij2bhYqICLOZ/P//S/6Xt0NaMd8ZhWMgWX/OVikZD0fQU+K2
ovGCNqvy67QpfYzRDf5fOeRB/EeXEe8IC3nILndOLSMa/M95SYUnq7kMzpXiFMgw+qHER9tJKuyB
XJCYaS2oEVCU+xQe2pLt90viMxulo9i9BR1y2IH6Mdi7uexLtoUY3K7NvFWBTCB9G4B0Z2F7KAaB
yTOsxq5LAejUfG1Wz1UnTTbJj9EpkhKscSZMwxqi4XsSFJj5y9X0zq0FyV8iYR3DXwIFLGm2WOiX
ozcswS8BAh9l/Ai/vtu6kV/sCMv56VvEsnBwQa4w6KxEbjayTeKroo5Cmc2sh/C6TR8+zXrhZ3v2
3mAvcLoF8zEhoD8i6lTxDLjYFVPDSZZkTRNtrwbY5wXaBM9yAkMLM98uTC+AlkanOvK6K2wO43os
Inv67FH0FYfWNtvHUhTmOzhd94vMxoC0lgaRtAXZdG9MvNcEnMCl88b9ysoS2LOXuAM0zfZ+sD6m
eYyeCr9rnuBMlWKlLkAE3Nkp9VmBUs8vcQ2SZudO1emXLiZWkJQPPuk+buQbDrb+3sXOUqYuJMt1
ZzkxHhg/QkjOsaVfVNA2H3DJ4oO7Zn6vtiQAEMeg7mXF4CLUtT13eo+ciWNxd/hmgG9wPTDRdCXR
p/iz+MHj+nrulgtOEG/blO2RF7+WHscN7GpypxjEaj5MtIEpYQ3Nd+PGG/t9Y77ukhyZbJ9189DP
igO5bzr/2VmMZaXOzIoikkR/N0W7Po+NxaYtwk38wN89PUxML+2RrXS9UXBtW2oM3um0IYTnOsad
X+bO0nYkTUhjf9rrWv9YCFXFbE6LW5Daiyrv3NId5xwh+mShsUC+fSr62rkaBWMt/LOwrlts/LBH
opdOZhJdDPkKwnmn7WSeM+gCr8hntbkAWUOJ8zze927/L/bOJMluY9uyc/l9yODuKM0yf+MCt466
jujAIligrmvMIMeVE8sFSvkeSSmpVP81RSqIGxeAu59z9l77dlrAKBa5GN5SztQfYQM2+o7TTPjC
VNnmONRF9J2a2nEib9YAem1qZsiCP5flsh3qlAB1TqgBwwhqgU9YpRQssdjuX6gMmIlLe1Sf0rIr
Ro+aJls21kqW4fkrbdR6iZZeIcNbOYTwkIBMTEt+VygnughSg9w9JFtGuVEOLNV1DjG/IffHVJUR
kaSodMw0o8mc8ZZlXDHbEk5QfRYRUhwAeVA6qZO10fCjti8fm2RYHlOWfddvdCv63BsZE8YI2Mhr
rmrrVjZqnbFkNipxPkyKrgHRx60OclyeST+AK9ClaNXpVOk8/+ivXcNnuIlZyTVy87UlpuqT01r5
zVzRk6UTVfHcuC0DFy9OdDQ/5ETn0lNWEDX4dabhZckpiChl9PbTxAN0pxL5UroBdytF3nzVimn+
4uAxciiBA5QKJDsSOO6mgbNNw5JxtFORogx4JemxBQeT8dSwZL41ATCbjdnDq1mrIipQl1b2e5zP
IUchNPo8UeHcJLuwBDrkKXhDKBSjKiEnupoZ2rUIxi/LHAH1Rjc0GocYnzE6Ug3RRk4mNGl6NOV+
GEbq6yJ4VCY6WzTp8HkiGUHmr5jru1G7jbM5u5X0vLOthHJ3F/ILpDvILovnVNbgWw3DXN+AMWTv
WssYAxDeZTLtlBmbHItnqH37oTUTumkJSoyNBZTlrCwxvgpGDvS685jPZDrOCFmp6iSLGe7LGzNg
XnOQOsxJl3LF8Y1sCuFKmU1+gqSslwSTiKbyMaehWqqntPMyxfpsQ0MZVH2ce4eG7iBsVBXtOOnu
Rsy1edMM9AtonzVM9Hhawa3I3gWUFdHj8JO0VwP1Pm6NTdS70WtW0dw7TYUZfonFbALFNZPhxsjy
ZIAchA3Lc/Ruuu8tI4NB4xj1jGSYGPFDWrguh9WppEMRKxz1XiqG9lMwBH3kRTRTMO9lFYtvSwfs
gGheuvQOirj2oeAbz4VRhPR8bIrWKNb0L31Q4pCfhaEz0bKtg3Jm1AQcgnKdgV+nDtoi62NqYPn0
amFFFwM9/k2vAgOtsZk96Gnmfmi12bwJZ4KOb2ht2Ppj04WXJjXRVcfAR+2x9ZTDtnTiWpGCiJDD
z5ssftTsSv8Yy3iitkXI4rG7a+meRk18kxOTWnrooZtPVTqK5zAamON0oxYwfxsgs9EbHJrU6y1g
YDpr25bJgCp8+EvlB/bi8bZsdOUbeSNu2BbsK7BtOjqiSe6kZpOBzr8/I8uLBuI7ra5vDqkzOtfz
aK3PebhyourELJje2EXLmC+P7tzcnOZdg+39cwrv2PIE0x/h241EyKRs1q+NIarmpMXKtBEskmDr
IYZi92lkhxamE1FzRPynfdR8G51HiBH9y0HZy8GWMaPQHJqAX7jAgiaBQXMb9a0OjVvwRg6RW9/D
XLff47pubZjv9MYqw2oo75mPmlvVJdgNQtnu0XCjIdHjZHnm2RTvpVtDTl8mwQaS9DMlkhLgcrZM
MWiSOVXSvS5zGlLwzDErAI7gliGua0zXttEZ+QVB5NRIjZzJLUDfU78yk+I1tZcyu52B9H2NdFVd
9WwUPEe8fSH8ojB+k936fiT4KywfdXdjU6Cq4hnOZfxmJS3GlGUwtYOBN2sXqzxofa3B2YBzE/LG
hhB6dgeyx6zHEPd15+mF3UNvnQ0EKnkz9YB7sC5BQklmfq+R06TL0AST5QzwjtmdRlIEK5GlC75T
Yo26dDt0ixsJOAj6cMsUu0xvIWlmw7kVCO7UkRakcSttZvw4xVvuHSjvFg66GWYzrmmz/sC6StNk
0TD+OI1gl16yocR+HcUT0BjppOdiUKN1bCLWLR6cEnN3N8bDTRJKWe570vy08zS79F6m0dZQFtTQ
4DbCtpuHKubcCTcBZC7kn6q76ca8iLZO7jSHqsD7TuKE1YJyNRNUEU1vcOcNkU4fhTZKy59xDJ4S
ra6TtV2DH9dI+0hdq4Q3jo1Ek7eylQxnyUPHVtpOdiJvaJZyJmrrmb1LX6RzAUnGHnbMHhILDxbY
3qvIrrLZnxFoJLt+ElZ2ldfW9I7LgxGqyb6Y+ammbCxbiTN8bqQBj9SJugkGXQftEDRWzrBH2utn
7ufQQRnrMhoDrNoNJ2OiFd8vDI2YzwIGJBgTJYsn8JkxvW/pqHuNqw+VB0gIRAA2OfMrkHj9OGYZ
7ft8tDMHLo9Z1bfomdr2shtU4m5dcEwu8HXcfNmQ43LbRMw5Uz8bACszFLbUhz2K1t4ibUqNbZC5
sqV5aLaJuo4ZN+96V5PLMZ+HlBcjstiBlhgGn3KTSWN41+sdBhICwARLjhwM7CCojCof/UbRezZA
6NwvOVNY7yih0bDhC67poLt6WFgfLUoLsmcj22E7GMLUNS5rBtJ8riCrXkSQhGKLrz7Rn4KxnKr3
OE7c+iY1sCzcVHLtxepY8MiYATuSfvlPS+L3lsSq5f9/tyT8JP7AFRt/b7xdf+L3roSBjB9lP4MF
A2YNik6K6PFL261e3t9ABeOdJYTKlSYr17+ct0L+ZiP5B61hWFJn0aNO/aMtIfTfKO1tHAVoIi3K
fOOfdCV+rODpFEAsokcARki4xmrz/ZGqgZQn7Jm9yE2NL+1gIcz2Ezv/57BnrgI02zJ4PQyq7B+v
UicAx1fWALlRxnwRhm30lIlGbr771v+iGwFr9QeHg433UYkVTcT3I6XAWPHjdTJWUiVHUB1p3xly
00XNLHzkDc6Ng0icALPUNgBrOnhBJ5DREAaJafFdY+huMHOioemGvngo5pEwgVw3RXk5BLRkT3WK
QRRrfDPZuyK1FRoY1M9r254OLAbdfmp9MAf90UhEEKMfmhBk24sRZX7YiblHLsSInI8ytFXhr2f+
uxiZdX0O3Yp0W86+lKAVguzbgKFqcdB7AB++HSNR3VLQqE+Gu7SMxKZunfUjdcMIXSCV0vo0uQ7A
2inEq+N0Hsk6uzPt2Imv9XLSn2YJ8Q0TYJI+DkPu6lum7+WVIccu23UhQNGdluQ4P+suyPPt2JP3
sUFDQ6OgcU0O+WmArwG0AMZfjz+AZ9IwnzIAv060uw4TQrInElcHByVzYDr7ijFPxbEcK+y+zzl+
b90gLoazZjLe3nSSVgJhBXN4bOS4dBejmRvGu1Ga0BctRGwFQnijOjfJYtSHZk1kCmKUOxux2h/p
a8/deiimf79pwqJ+x/3ovrdrvlOBjfbrkCuL8QM65bdwkNlbrPfmJ2a+6qvxLTxA+xYkUH0LFRAF
2+0BTkJjElW2ztzFIsZxS/pDlRwqqTXJHYApagBT0tbYhDUG1jPFSYORWkwVa7qwevnWNaj5/BID
HjWnZCy0NUSGGw9lSzVuZ9dl8LaExBh7pj4l0xF/NeNRQDdQExW+FlI50lCMLw7OCrGJzLSoDnVl
JdfmEg6/hzP+B3v0X78GS1NOt+N78f798rz+xB9cBBcLlmIJhqKmu7Do/s1FcFdiAiQkbIwsNbrk
b4qyWekHmrBZup2VFWasjeNvkXD/t20srd/WSGKOxhJcmskq/U8WaKGMdXX8NxsBS5m5hnIb0mQf
WGFv66r3HRuBGU6oNwj6NnBOGCs2qmlTwlMIjcF9IkbdI36LmskO6D5ca7NeWiT6mq3T3/AwUyqZ
tcYyWArKQj/kS9Av45yVg2nTGAZIeMhW2OKRyvqLsOdEcdKBaDobZxra7tGecHMd4RuEz3EvphZJ
x9zREh3D7B3pUY1UdIjIZSLe2nlXCjQhqnwUyJMDqybB0Z0GbfoS26W5s0YKnDqNGN4NLHK+GeQf
ZITEiMljB55lllxpaFZfgilgqoZaxDczVz1rhcm73GbF1gBcdkPZV3hst8zM0VjzDcw4bpgCRTcO
UVgxLBUXFs5saZrHXaOTqdszkvJeMx4kIvTrJteC3M+YHN4ClnHOGIrN/WIt05XNnMzjoIpjH/ya
vRVQUK/E2LUD5+zJ+sw459WVofBsvQB+OFIYEmHCAc0eg3JXIueCu5eUJdrCetovSDUGaEiBQFBM
Z3VTWaVz3TJi/mDxwUtiZw8mLqMjuLnwgagsihatdsKDskZnSynlPMaDzs8hzE+2phN8bZzqNW/I
spmplZjJJ/2pZbcF4oPVS0WuedQske3zsMIOocadNpY+Jqqx3aglFLtSQxEXWYW5K4O+PndVnO+5
YWBrVNs+rlqp6ygQ8BpTfG1owLvZaZif0Tt+AowdnPNw3VJLLMefG/ZZqq1sOQiVY6sh9SC6tEaN
SbqEIOvZic0Rlc+GSlhY1XXbDtOptblbE8ANmnHgDo59gH2CE4l271pDRKtXGD6EKWBXhVXuwXos
uzrqa6+fdfPEMLmjQzfMiDvkFiWPy/Va8N0E2/QKLeiUJvvQrsSxVTAdnEFdFkCBYGq484VbW1dm
XQDGjAIk1tkMLKht5J6zengZyLF6KDjzXAUoLj7jDcabNreMIrMuHvaTmuNtYET1Exha/Q4kd4Wd
xIk+tVAC/HZlTeN2NuG668lVTWgYXUx5xpcT38T0FY9tzjEj0pb6VMxpvGvy/GJJ8+oABhtBNFI2
YuXGCoKGTEPoR7LiJuRMfBlIUW2bM9ScBi8SWpb2wYBWeFdTru2TJCRxJ54fZYywjLBcOi4JKYs+
x4JTn5vijNi28iEgv43KSI6IisI7yLOIaUO01B6Sc+Jws2q6Rg8RMWRWiY/8B3qCq++hDOXXHblI
O9ok6pJ+g3vdhsVyVWjgIsheas9LrC/oEnLX+FwCIfaoOMZjW0/xuY4jeyfs9kU0AmMmZy2MLHNx
mdCip7axnkKCR6ZzGJLR7Y3IHRyMYq04If9GSoIZrjrOofFQBDVnNDdq7B0BwtMLcsZgTejaItXh
luN+w9g4ycwLEn4MtmjDs0NUYLmEvFuTSH2m+tcObcQN9IfRJ8sohFsC0oTObZPgnLNq7HBh9jxa
GNxrtC1EMGmpR6yDOpWCkCW7+SyH9AMYvX1Tw4De5ZxiPChKZrhpEQM9TXmyzHs7qnVUcIwRU8b6
aX7QkNnhC8RxN/YfLWb0YW8JHtQa8v10tukbCaSbxZXbrxx3mgbi0A1T+c7JOPSyzqBNBuf4MiBn
V0esoaMgj+Ja3Nmta6MB4Dts0i1BTeJiwfiDLlq1JDOGOTfydmrR3ANkovmkRoFOb8gYDfWXEKcO
LUqLg2yqY5al1xriHOxHfXKQ4Sz2ggi7NJ6fqnA41UJ6Fte40OOB45v9YazadCPaVbax48QivdqY
D0Ccr0J0sfgWsvtOdSBqkeiUWe3rNd2XLNq3Qt/l2IwJqzpkoIkde/5kxPd6wDrnmK/1whQh1Hei
GfblIC8d2eyKhMZtlm8V1AYy8M5VgrHYyKC8qTMHaMyufGiA94g1jyT57aO2uHIoI+wG7fjgbvNQ
7YpguZ7RYhYjcStuxPJBg04DmyU6BgDVVFWe3rYnzUSAJRSCeUYpdMYnFgd5SNmIQBNfjFnpawas
AI25Q6cbDyxwGHvJbGP4YEVEOo4yjjy7SCfTQ4Ez36p8VPD1KrWVeXRbj0WxxW99XSt1UYbJfZqn
uyZr9o0G3xnSnzyYemZcZZmJ6ElijDghgha3omGzRXmEo9EJrMdahjDimQo8MqiMSAFlPJLYShSo
HefOG1hMdxjy8h25edoWai+w3BBujtm5X2VR5/haXZ3JmbgAw/OpogmyIahhoRkYEEE2L/3RxQkI
O70D5aLTIemBQaR1FFxbU1n4tQ0FvFDlacK85E1ABrYSHO2O2NQTyyI8npEuTly1+Jpod4syOoSV
e13azez1JInS2nFKv1ZhtS0RAW9HZ32Tu+EzHq5LEU9H20n7j6VQflO617la5CEY3YaXqbw39eDe
xHngcXh575CB0rQjI2AlhtH3VB5r6C7K6h3QuCsx6ctlZtuzl9C2RUZyIitMeROy0COd+WfoFaE/
Dfapn9tTGLS3eqguavArizZkB4de9IaAifx5pP/uc4oYD12dFpd1MdvvI6XDKXPrYh90AVojeufx
ThF4uRm7XrxGBgmkFot4q+Kwx5HichQaKudrKyp5YeVUVWYdpy9Rr2uvo71cspNkSAodggawOBhf
Yj6SRTFy7KjGtqyBo1eYItwwb38LBulscT6LrTnqcD56FP37MXJe4Y6b0OeD+5HeEx1MVj8QXQap
HsNQ+UhJQ/I+y/zGkvCm9L7bJYqNKa6W58DNR89tsuuU1NWK/ulbt7SsgYrkrEZdDJjsTlnbHIdR
exVxvIPn3YO2bHfRxDg5adWtueTyCmz2BQwaUoSl0PZUr6wUUvvaVqNxSUcS5kh615suzW8k1pgM
zqCzdlpf+hOEQDTrbBm0QS0/UB1UpnjZJ4NbHtJhsP2IY+oGFKPFoa6jJVvr82Mb11gOMg5i1YzM
rxPq1QHpiYxV7mqmGoe5qpD0VK5HxMCzlWBpDgf0tk2CpaoP8mZnVamKffiPNb9T1FSXFUmRJ3i4
tN+X8UFKjlBWbrwHjphwvLXLMR30yQf97SE0vota5zoBuEJsRi3miyay2xtGIM0uBUgMOKTLmI9p
FnkRafkZDy92K4GF51HonQtwrAnCd7OlQYmPVS0bSP4tIyxtviixUd4SV8KMLzZqnemC/iSDCa2D
MxKMsNBGnEFJupt+JA/0IND1lrgHDRAyralhLSmJ14i5p9hw62HWT5lVzx7pMYAE56hG85YUpbot
WpXhiwq5oFyca9S/zSVEJzKHCTS8Cq1puemqbFGHvKgBpDGVKC7bWdZvxCmBV+PMe0xtvWc3moZj
HVG0QpI3SU7WnAtNsynH5cKzbWupYupdrQDR1D7RI34hph77qKS43reDIWiVh8YLMacceHCYb+KO
xNUpztutE8U3SyQYVU3TxzT24gDBYCpuwq7TK9+MGmd4EpOjJfuqw28PUsIakRM37bTXh6S8auZ+
PvdCaCYogAkjQui1ZWG3+2QqF/F5Mpf2oLm4nC9FJ3QLBIBzFxhxPh6QoM65b/QT6DdnBbSZXYES
GaDXU6YYk3haNpkXFYJQcER0isZ9bodh81lpqWVtxhSHkT8LGWWQIYxEnfQ+j63LsiyL4sxa3Wh7
lvFY88ndwXID7pn6YnYM7MXLgB8JIOmsB92+sYxE30m7JaG4hHrqPhcTTYc7whK4JdHUTHhyWvyB
B4NOXtqujLG452W3rHo7YVKzT0sfV/IFL4QwDpXlxJrXmAEELvyI7ds0VQ7o+hyHIhOHJIyOyOQW
eTMwpGNxXWZAUxRT1GeberGSfrtYAr3LFIURsvrUND/Q+uUP6I6b4WhZrDRgR/NAXlFosk0zvUrH
iwJ8UEgewZySway3zfAOvarQVvKsEeNCRpZ+UpFmlkfkAgwmADzjrJyHeDqlQ1r15zHguK0aGuDr
uHyzNDOKUky4ZHkWGoVMUsZfwNqHRwB26UcW4XqJFjncBlpnHmE+WTdR7uhe2S/xjvujeYndOsz7
LJBAWum6OMe06AZkUfYQhyQE47HisTw6pgaDLloAT2uAmwDjPRYQm9Do7GQqrGOgWvtQp7avkra8
ZttY+ZtUs3nUvCTIgrZWX9fbMl9TG9x+ZzMRuuvjuGMAWbpX6TjkL2XpvAO/oIlnDU/FpGovZ3aO
4KIUYNvq6B7T+n2GenzTVPkj/Nxym+MdJdz25Oah6yX9eNPFhk+qrtipTDuLlAlOQhw0YnoPLwvD
8xbagYXDaI4Z9yxuLTy9NG7nUr2CqDtRJQREdUhcGFW5l2n3pSsxdJTz0zi6V+OcPAf9bDAa6BHw
oHx54la/dnV0g8ODck+r37PypuzSo1l0nyChHnJrBkmak32atK9Wwg2YXEDiiw8rzRssVBzQa49J
jXkvibQnWeh3davvokFcQ5Kj2ZoXp8Adv+gu3t8KZdeV1Np7I1vwauj5TWiMd+lSg1SActAOGuSG
aricgvYc2PKmmzQc+3r31ZU0RuoUt8E0X8CQ4xQ6cJgvQfdpGAbDerhl0vgyu84b1fkI2SCA+KRm
xolUSLyGll7t102wiA95/TUJ8o0FJDpz2MqU2mYdwISaZYBB7BshGGeMIhPq18GHVGLsGCfvF8qN
MHM+8FZxJp+PjlSvDOk2xTDGrwzHJpTqMcDb4DVzkk8kyMiz0Is3+h/HuUEsyyLpI55YoIblT1Mo
9W1vDPtet981YBwkMcCbxuk67gZ9XEek5aFhF6zC7squjAHxglzeO4PHMS4SPveQY8fpjWO/NiXr
FTdlLcovWz4yvtINQvNXRg+4+ihcGURmn5Er78ou0jeKBR2zUnIGInfh2BoKZzRfJEFgsETCA4IN
XKSdPBapeQuzbl+bZnMbD5KK3+Fbdqyj7cZHyenWQRu78OdpZdh7p8vuK60FMdNSvxRgr+U96LQr
fEZXSTo9TZjDH7M+32Zx4NtyuVJu+qhI56k65xQN+rGstH28NMBkrUPT1JnftAgr7GzLaLfY63I8
D11waIL55PQdtX36iAbMsxwUO0Z4LNziXjoVtucxO63TXDEY8QU60lNXib2Op0C12mNQ9oWHGefL
ZLTGNq0XtdeN7hTMxRYFxJ2ag/YQEWuImQgktR0Z21qQFsaL72Vzc+MsmnM9WPU1fZQjLZuXpI0/
BxwMF7Zo3+nS4CpWRn+hj9hQ2MXJ8J7V2a0kzX5pk1TMipHgFfMT8II+zkr3ZhxRDwzJahLVkRtS
Rz1Nk4DJp6SBImNKyTXq8tssCpmryOocN2y/DQDNTapn1/hi7tHLbJ2E3ByrvXTi4MFMzd2Cc/Ou
DyP6Ftrqia90bxI1fQ53jzzbs+nynJbKOAk79MwhxazTaQcaPAjVM7mVhnkPBvs4o8hjbwv9WqvP
CxPIXTrTT6LtcQsU4kRziyqcDuVhwWQ9Bdo2TgaUCHmxr3V7JxEDYqUwP5iQvLSae7LRPdFv4kWJ
bdgQaXGlElQPustQneUqXbEkln2yMyKXSdgAgXFMHCInHPIBJl0jYOeqKeuLfCQpZmQcnHZM2g3h
+KkLiMIIPiNfYfBJ+niFMcCMGHIF8/DUhJXv1uFzWyqe2HbfsmXjIvBs07hhvd4UdeOPZuLbHef4
3FbaJdn1dxDFd1lhbefuLqvsI9q1R51U9QFpmeQLN9zmCBP1kBWc0QVHUgl90O5XuxnKIBsMKKJ7
06A2X9ATrUE/hJm9O9GyBYLw0IyU4qBfrJ0IsaiZWorqXK8PQym/FDmAU7F8RT7nZSTZQAtgfi71
YL0Aagc8Jw9gly7D1SXZ1pygM+sODiemlMTZtgU2eU3vGN7Y9eehLrBYjm94fy6zMdh1YvKtbHkG
ufqKL9/DosRhpbJozBSlh8ztZnWhF2Z3nov6cuTMYaNEqkrjaVqY2WPNeU7y9HoQjWf07bkAq4mT
3V41PMTrkeC2aVKr2GBU3Vqz+YoM7Do1m6tiltNGwP5nxc8AN3TiyEHiCXfGTi85ivflK/2042Tl
GOBitGhBqI5BMF6AR9S92qLVK/E1U7nKxxBFYkduE8UcsxQy6i6TpbcRpMb3jo6DMDVcn7nVrgUx
tBEMlrxUmacOfcxOQOEFmp+/ZwLQpDm0m35iYHgUUUJrVRivxsSBsq7CcZehSNgUMaXgPKDVqXKD
ryUqUC+m8UfPLfCxtdj70WoPnAdfU7wBHrqdrZUhkeZIWnlD697mSfYIut0dX9ADGxxlY2N2Qf+Q
aY7znn81LoMVFmbX3MwDIHst0+/zFo6L2GpONc295tlxo/AKDlGR7hYnJ/FPVmkDk18TwV274jt3
MTTG8mwkSwptO0iMxyW3GA6YAUmbW2O0xENeZRGJREamRaBuTRvBnT2wdbLCtpRcY/C5tINx2KVp
h8CYFKS7EuXQHfwswh0jV5t4zzk9ET6H6oZeZmb0dDgrbcFIGzbV66hCkXpVM2sllZRTsNPlI2wc
q2K24A7ykZMzEF2C6+DTyzmaXyYbcgZulUDLdnbeQ6ZPItYJPqMTP0oc8emmDVoFtAiOveUx0VyC
Q7p6y3Zw32GYMEg1m3pfgBhqjwBSLABi5CdN2z5texr6haPtp7nM31bB+u3oNMu1mNIw8grBmdf7
jybid00E2uDvxvN/yhrZMnPr4uIHUcS3H/mDlggTUZGrC/nQIincWOOSfldFKJ0oEpJDMF3QNNVx
TPx77CZNZBEI813CqZnw87P/kkVo0sbJYZsSqphAlWVa/wyX+C1r5vupm8kED0UZn0GwADEV+3Hq
plD3y4qtaxPq4R4GzoMxacPMuIvCfd+Y9E8c07G3blgQQNwnxXVFKMJ5TOr0JcNs+7YKuz9pEbM6
TouSTcRJa8lRJr4ees0igBV8D+gqMP9J9OxYMeKA+AMdt9qR6XoqOh5khRI3Hxo/6cwHrmXuoZgf
5dzsery2NCrdcyL7l74hVRSKuDc7UeQbk5y2csgfVI9aW8FNeMo5sWwjPZlXNUKX61v80AN+cWDq
0UOSy4ATIKM93rAuK++nqMgk0YHWIAFEZM49Xddoa2YLemqsxDO4NL2+Cgs7R2rXdDeamQ9Adecp
l3uHpYLKdDDr8EmWMFYfhNYino3rhrqug189fDbqmqUFJ9vQ+ejAISkpDf7bZmDsx9ipEgisfZTs
4rLkUHTRWYHG70rfb3juDTW7Wwvfwp54hgFxNtiYYiubSSL4qvrwNjLM8ZIDYJThmSuxjFWKFrRU
s5NvKy0IHxbh1j0hukW/lwDRNfyHTniJeHii8UILuXSt/BIe3J5r3/YmwW3s2Bg+Zh2/sM4hVo5l
eMGjsx3TgLsIh4zCsnGPGqoOjDBtcKgdDGdojQugcGEfgYSfjR1COCYutW2cXTPaVgjLaz05d036
ULPGow9p7l2tq3bxsCy3pHmloCHi58V0o0sZcVhrEP9TzeaWLHzQRzpTqDlqxLPDSTF/jMDsOXCT
ibcNfTt0u9nXCkNBxf/nq9l19aW475ovX7rL9+p/rOqDT0jN1zvVfUsA+Pd/XcafGsJFvnY//18/
/FD739/+OvxSrmvID/8B25Icg9v+SzPffWn77PcL/PF//v/+5R9pCA9z9eV//tcnTvHd+q+F+Ba+
FwRYvzSd/e//Fa78oJ9/4I+lzPqNqhlAjYOrQyn5bwWBNH4jdNJgISOcWgm8FP9aypT4zbIF6gCF
kRBXmom4oP09WkEKdAcGOk2bYDBTkGr9T/QDq63s38sYmUz8G0iuDIOFUyEy+0l6RZwiWnQDjMLo
GMz06fGV2alaG3B1hXyg3dXxw3fr/F/IsH4SYf1+RRetG1dVfHxUbd/LFapVMtkslA+p7ZwV8dDQ
U35/DnmWuLl/cYlVrvHn32ql5oJdxNIn17//ThJhgUkcAtcJvcpPjtSa0HOsr8EpPsSb62nzhd8U
auGnZnOqPPf461/vWxTFT9+oQ0oZ9wzZPCIw7tz31wZOU2VNETBPbD5F7XXGax9Z1bnCBh2Gmm/o
VzmVbz5//afXdZTLU4afmosTg/XT7xz3/RylOtctOqZ18Fi0RlyVSBgstTVVuMXMfyszMmWst19f
+Uf9CY+QgymOQAHgwUwX2Qx//IU7RyvDeZapVxpMYSdg83hdMaoMw0MJHd0npcL8mxv8p6eWS4KR
wyfJS8Xx4KdnKEZ2loc9l2yr+aOdpuFkJ7Bno167GXT7sUHLeAemMv0bBeFfXBYhJnIb4kiQKsqf
Lkv8cW2XcQIqCpKp2IxCfqTQ5qDxp0eqJV+5JwPh9adff79/emEcDkJkxyvDRAH3pxuL2UirU9Bq
HvC6lhO96LLnOXNImvj1dVbf5w8PLtdZKdDSUhyP7G8nnu9fmjCDUFkX+B9atp81IAyVeakX53EO
/+aLXIWWP17KBN5sWrrtmBZr4k+PjMXhyTZrslALu9vEy9VEk85Y/uYif/7e1otg3iUNEh2J+9PS
VlEslSRIJDACYlTndkBY8DRsf/2l/eVvwmFSKgvaqfnzl5Yz5QcdpRLQVGUAdQZT5rRU7yrRI/+f
X8nAduoIZGOGI376dUil4TTXzzwGdNxZtz1ytD1evr/5hf7qWzNMk62KzEl2oJ+WL5vBuiGrMvFC
GT3YZnMPnelvLoEE+c+3Hzcw7y6UbmTMP/0q2ij6Sp+4M0NLQwAQqbzJAnQAQ1Peoy7xw2KEnjgL
okk4/KUQ7WZy0UHy38lmQH8AtLLbTsFc/s0H+4vPxUvG18vRXJIx+dPnmphVL7rOsShdChvOdx6M
OyZBwd0/vpMSLwCNOGT4imLkxwUTXynUwHBFw5j0J0DfgsmGLdT8zfP/513QIe1cYdpaBeRkMf10
nU6vEDWQMMAxf/xoXHvahV3yoJMP4eupqW2lXn5x7dJ6NSHwbcCqgz7C5dmewJOlF3UIn81IJvNY
083r7V597XoGwWOmIh8Og/7519/K+uX+tCYoyro1GheRIavCj9+KRe505q524WW+z6bPdnAF1+Z2
Vo+/vsy3/fdP10FCayG7dyxe2x+vI1wCCMlEpoc1kCdVDSP9+3y6cgBCah5xCcx0mxbPDEPMaaRJ
NjWHPiXFttHCcD9rKUMRHWXBrz/Vn3cWjoaUkuuhzwEA8NOtyqtW6nPfsoeSc+g0c3gzucN72h16
E3XWqB2KWmh/s4maf/GFk+jJMwgOgK/9py8CfhRS64T2S23Y23KEyhLFTFzIa/717/bzW4VJmD2a
JZKd8/8wd2bLdSJtur6VvgEqSGZOOqLXrKWlWbJknxDyIJIZkiGBO+rr2De2H1zd/7aXq63wPuqI
iprsKgQkOXzf+z6vQPZ69mJTQcBmX/Bia5ycN6FcjMDaat+5yvnqdX6V5af4YfWaM5IZcTTx7eId
grMc+5CZZ+/SGuxmmxeqf+eNnT+98+stv/7D9aQZJjGChHTtqis613PzgbLa7x/cP14CWAMB7ez2
Pef8BVVmj8aBS4T5CZ7JqgjQPTnFe9PEMrZ+/CC4EweZMt8DckqX9eXnOyFAFJtAafJBuLE+4SHz
KAbW48fBl8O1aar2tW3pyyVzs4JafNsKZq2ZFup7EcTnE8D3n4NsWVKcMUn9crtjPsFYD6Zsjf9j
jwSYujRK1JU03W1nmcOWWt07Y+b7hP7LrbMRYZYMTUpDZxN+4GrbNcshWzt+P4J2KaK7oh8hV3t2
jp5wSB+iNnQ3UwaDtLFxDJO3uhszeZuJGKFYeo3g82D7d0J4zSNi3j8idfjUw3gzXsD8zfGMrI+z
MebODmcjhyBOJ9LtFyOwsx18TJZCGAneO8PgHwbbT9davq8fxnMDUYz4UabFqUGkatpfvSlEe1G9
c0vLmP3lif9wS2dP3PQKLfXMzl3HYXCKy/qYJREOWedmCpN70rWw5VT9K3y/fPP7r+kfpiGMHMvJ
mb0ae/ezK5Og07mGjaXX9eicjMrL0OEG70124peviWVlocxwGFpu8zy0m8URzFZisa1ZmvVJURyA
/xqQfc21S+igSuOnCitVGJXHoafsHsp3JqZfDqBs3Rk5HsmLsGn8IDibCXHLKxhbZJ2McfzV75AR
2vmDuUTA9oW8Eap7BKK0IWNwZano4vcP+ZdRdHbtsxHbVUNoZu0AqdX+oqnAWUt/LwjeGavCOh9F
Z5c5G6yi1lUDKU2tGz1tfb8/+Eby2lFiWXlWffSKGAXsdIEM78L2DShWZSk3gpCR39/sMmJ+GsvL
T4EtL3A5A9vu+QEjA9hjJi2vGkTebSOHY2IYW0OkD3YebaMK3/CfX2+ZBwK2R0QJOWcPN/CjKQPA
r9aYRpHGg8Yfy43HmEJ0OWJK/v3V/vEhU0Xn7pZAUA5SP88I0hiGtiW3hIccHmSdHKU73LVhciyd
5k6k4RUMy3olZv9Uk4K4qvEIryb13hx9vjNaRrMPf4k/E5+Ibe/nnyJLfN3rTjTrWZZO/9i1FnPU
bLT+DVGgjvpQEjJQP+SOXSEVy4favf/9Y/hl2uAgHFBro3jH+djxz3YvZTsaM6LUhjOBPvGU4Y14
8g8rKMthmwUILBUFDcqBZ/cI4q3AI2aqdT3mH123x3iIX6UL7z2zeumi6Z2N3z/e0g+XW76uH6Z6
nUl7ljH42dRICJnOmuM49A+/f2zLF3j2bfx0S2ePDX+PpNgw0+71e2QQmk556ZOpw9fInPDODQmW
6vPrcTC22bxQ+rKpup1/G2SfBBJ5FCABD6HkiDxRbNxeGOqtRwyNvDsnu2jTwn+Itguc5qHi6Omu
yMOETwURuwaKnLepS5JCkNY3QQzu4lnGgZvTqBalf6ynIYV13UEreEDOOF7nWhgvU2n6l/YME+lT
2zaR3HidU92Q5kIlLKmjijQ2Qmq4PHarQ6YalCCQ8imhEwl9E5kQJp5Cgf2GaaOfT3oM7/Gy04z3
Df/Jpy19py2pg1NitRoZqw6R3YZJW+1pUld3yqzstRCtF628eRg/mBr43fU8B9MNuI2Ctrjtogux
oreEhfUF2X99ZZEjcJ36LuyorEMsmGVvrtvOzkWbjSGqoUGA8IvlHINSqXDSd8oByzjlcUwkocUR
kTYomffQf0BSTyrMXgmXULuElt2xpPart4NrEgMfQb54MesQX04blSdwFjHggaCe1XHoEvs269Id
ph15qd0owlSQEcONDZ3zp/KeTSNDzuNOwjyZonTuwhHVw5TODyDKu+uGPvOFniXUzQzGNMFku6hJ
y+hCYIFYR1YloSiXsjsYVVTpz0DcwWOhhUUg1Ts0mO3Ev1FDh0YsQlO4LdzC3vW80Y0gFqx/iKPS
enK7sdWUpJLa3dDAht1Lc3pGVFeDTWqsggdXbLsKZyiGkQZeCkyaW+DyR+2kHZJ60rYCs9kXdea/
eFXevimzs7fToK4EGYZrn1xeaU7NbTEizGNkkiuZj2+Btzgb4CtAKpSlQTxrsa/d6WiZGsJG7nhf
a9DV6dpD9JOR6I1oVHtbf/brdm05sX3dFFZ2K3zDvON9dTdjkpgCPtn82SX8dGXy0uBM04SHo4KL
CjFiBXagfLOHcWI3G9xWS12pghwRpxLKaUVUcdmYznPWzp99O/E+prldnkSr621ULj9gktUXQ7Xw
qSsAvWQnGxdWbb3VtqPgiGkJxTZLtjWMQ5KcVkaePZGBTvOtri6CgSBW2Tv3kfwWTi06ELBABnHw
1c1U8Y6ZmOA8TfbjbOMZ0/NE7niNZ47fZBwKf9JHtSz4xhzhBOG3IknprZskRL0xV9UEKQuNJNnO
YpeK4QbijLVuvUkcdMHZPteX+dhs59x8zO2GpiRfHYKmeCl7ATZr7DH5VIJUWrVu0cPZb77YpkoJ
AMnrKxrC85GtU3YDitr+qkd80Wsb28cxUp+IWb+kMCeQ0XdlHL740LbINrlBGvhUuC91tEW8rJ8q
hkd5Bxh4rLZgyMpdmSf9QbYEwvBhltmDNmjYrEzEjQ/EcjqzlW/MoN94hAwFufwIVPg1NhhmozDJ
bVtUqbz67jGjtHVJYiTRd8iXNyBOvS01cpkhZPHWzYArozeaHR1m60ubGIRgN214UcTMCpi/C0JU
xZWqoQUBJJ0g4oLqdL8R8XPZ5u4R7PTue1Rl1/IBwbaQgTcW24G8UbR/FiJIGyb0OuiqD/GQ1xvP
EkRyTSBrNeG/yLgLTrKoYWc97x1J5xPybDmHF7JwVo4ZfnJ7awfVfUPyBsAwMNEOyPm0fx59olTS
hMulG8D93de+iFtCks0DBsdt56CvHftD3R9SG7WQi2LKhJw04C1ajyty+3R3GGrPfsbGNRI+2r4w
j21CCGjD0ZziI4ddxSlzfvOCjlTRGhdV7n/A3D1cpx7TQuyBeWtmhNM7QZHtszBBuAyedWMwLo6O
Am1rZrbX7JLU1mjtZg5OQ9y3X9q0+RLE7h0RfPhIMKngcY+K5qZ2OvLdjFQg+ymDByQwAePMkTdp
PxtoLjW+nV5FzT1oqJn3beP9rCbLvIWxnsMsAl8OHz+6GKboa9AiwSziwftgAl46zLa8Ij/m1CGo
LQFRp3hW6wAudRwEt/Bxxq3f2od4mptbNxsa7IIks2BaYXoF9JKs42ZsGE9Y0sWF2wiIVWoanbsC
eD66+QXjBygIkanP+jDn0XNXVtZ6MYrlW8wBekSwG5V7AD17Enkm3FhG/+YUdW/CQE4m+Vh25XRr
m9m4N4zCOMUe0duoawv/kvw7aWymYIb53hbOVe5YRz65+ASW1dgoRS+vpd4t0xFrTVCAXhdf2n58
NofRq480FJxtP+joC+rysYGnYJI75Lq3uY0TaGRG3eisRmNZTSSEwQIaxw3nhQ1Qt2PgAHAjSbGD
NGclxWJ9whdWt+Mh8S0TrbOKXMp/PYhq9CDmc0qInnM0CRRz7ls0wN+UQJRPei/+J9/fmsq7sk15
RYlkjxJpO/sazvsqaq6T4TppKenVJGSluayw2jkKcDZ1F2w6XnOvJtUfUfRrEGk2pGyhg/QliOWU
H1s5EgjuoJxYyWKEcj6FY84HzSfqRo2lLpR7kca2+hAS/3RcfOwrIoqhBAJczMNLHEHzuqFCsWIw
E6XSQRteEfQHnttzPPBr80ESPP0YDH3FDdZN9zQrDSuc9PKRBG3A/0hZIElFce9v2Pp8iU27/NKi
9mrXRI68MFO9UoRGdlV0DslwYzjdxZahD1B+m+vcGFJ/00bmiEUSuOW1YedYVUQ8oj6MQ/K5NmrK
LCB+ACJWk4hQL45GRfLQZG4q106fDIL2NN6pdDzkIUnIFYUE/MJA1ZKD1fh9i7UtRC+M2PRTo2q9
H0OXlDQzdsd4Y7UBNmctSkGQSUIy5ho803NIBHSaei+tT8oJknkfPOMwnjrLuHDr5oG064qYSrfb
587c7GoP1z9Pb6FAJFpfF14x3UpkLnDgw2ebDNKr2jcOADS0xBbhEsdQZ1glUW6jH6uIk/KZqQ1Y
HitsgmCvARjWOyBZTxDm6HY0+jvZOkyvOtR9ZAHE8UtsVWxQoiRgDi2aQ92VkjxLd/7oTNP1kiKZ
HrzYPkjyigzo2Pliyq8gOwUdAMMx/QLlFZwIyW/ItqPxjjS8vT9Ul8LtmvtKgtOeOKwDhccwhJJO
nspAXyD0tgWlxniLdv+jSvsLXeZKbpvsroiCx7Iu2xtsn88FCPBVXNq72a0hmY44HSNFcdJwMuwM
MRbg8BJLVravWR+IJ5uj6zZz/IMzDzdhIR9IVa+QtffsDwfMVCts3cW9LQb8QBnf0qpiC4wBPHfu
08bCE0py6NGZKnUZWLJ9yafxPs7FHeT2Z2Oy97CauviQI26O8m7r2uBX+D/G3mumIa9uI6SQBbpn
kd7a2NKYfy/U7Ay3WDDAaqeuEYVLGpL6rIn7fu6iQN3XbHxvYGx3a93O9WM/15d4rQq1qXR9nySL
Wr4DdZZ1/qaq6uxtluYez/r4Utc+PtQFsrIihOYDiTXjxjWtVx/xeFHM40laY1yDBnSjo/L7qyS1
9B5Pko18y8L+kCUfbLuqNirriw0x0cStDRh2e51fxm7l3sR5au0JbcOOM7Adb6fkOjbNU6esbUge
BbETrX5olsASEuoBexu1v8EX80oq3dobav9N+R7Fgq6Ob4o+OHqwa+vA23E4XXv0sp2+Iq8kZT+Q
N3Z10sIuUReHw84LJHgHwpRYhwPSLQw/xUfINLAxakwVXkFCmHc74UYbMqu58nMCFwC/QQxzx6Lb
439Wa02ISEXyTWMNl7Y7VEQYqWjvjcDVydh8G9OKgq+J66Fdwacp9plNcsoSiCS+9LGPudbV1tpp
pIYyyU7ITeLP3uLN66GBs3Fu78Ow+kSwpCQ+FU7WqVHkUzKH4Ia1yDS7UCTxXTWo6lfke403JIsD
ZgXlWO3SEA+y1wPK3ySZGdMgo15IVKQctrXwdo1DG8hJFgz6iMVgjaq5fLPwKl2osQ63Q4opm2XT
l902BR8JbVZRmIKitbUySIfj3KVbQos+lxMNzy5KnjOyPrEJs6OaiNRAuSyHeperHnCkDyuPRgap
5RXuh9IhU8qpjOt4zN4qq1d3qdeV+LZ1mN8kCcvkoWMaRQDba/ahAp08YhcNwGLDh1O+LoL+5sip
OYovwTzX5Qln2DRXbOxtwsIyNwnvw2iRaHDEjMdNLwKiVcmlK7JDiAV9XIMeLBt/hZh3JCe36Hza
VJgQu01YZ/xsE3pw715RvSGilvVAbJIJZf442rl1rGtnMm9RZJbR2sBnpg+DUxDEp9IO2oQPv6jP
sWM/J8qxnHXsan6A1AixcsU0YDF44OXryrBA32/a0TMOmCHBeCF1sxdSpMSq93792niRIikuy0q2
Rzinn6Z2wP6hx2l6or6P76Gpp/BbTDpch8vTr09Dastbv8076BJx/7G33AgjBzi28URIlT7yO4Xx
ScdBXOxT3IWElAGSI3GGwNDPSVKHtxw7KmblOrXtGzYkvv4ge9IcozjBcxuRdRh8IHCljG4kVKcA
+eHoJyfAIV58XdkTmQJMTzVT0pLAloTdqUbOeBiVvtdlNV8YZeNyL+qb6jLCcbBU4Y0pOGjhN3eV
fSyyEgtgVQ59f0k5Oi/XRo1FI8vccA+xte8OI1C5DQWeckVGUpxtWbwjj9EYXsM41Ff04F81Vp7S
IC45KhusUMJAG7diZsu+aBWrp0RoeUKanXPkEgRstj3ZKG7VOSPoEdvVw76OHo3wIUnUMSGZsl0i
IpgKanxkrCQ7Fr56kNcVFtEUJ3PcPAB9taMj/EjrxNE8PrKaQiN1OMWae2HewSUkhyo283FbKNsv
DnLegKOOE5yVudGKTSQtxRLcm5sWRfgpmuag2ZWdwEtPrO+Cz7rGI3RpJ+62NqdLWz07/qdpDtcz
Acm7yJ6q6xhVfH6nlOVFB+I1oADMhH+71wTDVHd16eL3veWC1Yu2RL3TQ4oFgu1+PCNkF1dz9KwC
4mnrtTNeQgGJNjJ1qdClqtnJ1PlMwQPB7jA5Cfje8lS3yQn+Q3dFGKrhBSQ38JQ8nOHg+DBpGGMH
Qysx92SSm99augbE+pLNC/sJ9+Mj+RmgGvnwAHxEg7o0yZa/ty3RfNBW81RfBqAeTn5f5ayW+Dn5
ptaoTQujc07wo5Hbr6uy3cQIejNLXHtNGpdM515o7OoIqe0OGXJ0k+DVJOEONz4ndsJu2OxJ47OF
W8xbQN1eN69NJtly7hdbDS4G0BUkmuihJEFzIrgrIczI1OwOeUK+ja8H00dx4YZzk2MT8AqDtloS
MsGBwgYX4Mm7ySxs8oBUJbsrgrWP0rI+hfM0fvEJKgWWZZCbEmsozGsGJIcbv/Rey8yg6AJWQ68U
9fjyFGRJp3bGiPbY4pvbDCGRvZWZT+11nDURBR2bDNgWMzKPXjAZ9IhrH7tpvMxwNwXk9NQfiSe+
8FWk2cLh79XbKmbEXwNDmlZNLx8bRGb1VvvOt9bBuOy3z4SDWOahKDrpU7KSHqLtKbsWJQhssrOq
bcZ38sieNL7vwnoHjADgFww098ISlKBmbdo3wdS2akcMSYPbqCmG8dHxyNmg9NWQEIlAetP67daM
u8fRK2vvc09o1inNAp8KCL51MKzkhc0LRnBVtMx3JdLhMjIuete4yrIWjo9UR10N1wP8NypvIck/
NfhU09mWxEdtgAu32cbt5qEmDcqAJYDGS4NXZ+C42Qki4NxtungxEJKreFU3CoM/24ZXEWlAyBM7
7aNfFhb1hAzFHcWEEVzOkI83Q5kxKwbJzDnMr97yXObpXUla40MY0RcCnTIDLTZz47nCVXQaDd8s
b7LSBL8UdmN00QeNsiK84n1DymGk+vk4uK15spFYBdsoqojtHDHCkagS48Yd2ODuMqoXFQmkWfko
s1BfzNKTzxW4mvJEFkdlEIObN9Y29qwMjnQ0xLgxrcmfjqKOH9k+TcY2JCecqMNxdN7MbCr0ts04
Hw4Gknwiv+qLsLS6LxEenMeWRf9rbqrMIH/JKO7m3MerbRCRsgGt0XB6aB0SeJQoEM3OaElknO9D
d4q/ZLozL0ORxodohtyHX5p8ZW+Vo4S5CIIAJGcAGpIwydYfm3JH7bou3Pu682VE9KsGK6sbYthq
TqMfNT5BTl6GM7YYZ0XrM8cDcYhRAYmdxHTqj/RtMcD3YKsiutoSFXyOuS6R2AB854ma+K3dzuUh
K2z7EjQPOOCCg5HobRydWabTI4y8/DEdGFnUJURFrLI5BA7nsyJ1t1YzUYU/4AGtNfTADHM/DA6g
8cbaMEnggvM8apDIK2aA6fBnXQWG33dFk+fCD6Rdf9aSEqBQpKxIQms7tUkof03M4V74GI3vdH3O
u07LhWjqQd6xzADR5VmDkVD6Duwj7Qu6CoCJUqteFyJ9zqT3zKFVb2hGdQiInOqdTsZ5a+b7dV30
4rSpTRtw3M+tGYkgHC8XarehKPK9qcgJL0C5v6N7OG9cLldx0bd5yJhc/nT2GAmP7qTMeYzSISSH
BMKYgJ/d7Ae7svCGCyJey3eaied94e9XXHqXPjEgSOzOOlydJH+00vQSywIE3WXYOmsPzvefjw4a
o1D66LsjLjx7eOwsSxR1i1QwuaDszKlrGw72iuTVd97SeXNruRvCYkDFURvib8867HVuOYW1CDEc
asixEe3TMlPXWV8290mUvtNS/4eLLWQ/eqBCIL0816sBBXasIO+42MDpkK0H++y2UoSP2+88v1+0
C9yXS1/Z8TACfA+2+Xn0mX4KQ5mC8np4CW/KaOeppwhjDItDqaiXw0ZxL4CK//nTZJLjFpE64Qo4
v8FEhXFsRpyL8laWpCU0JikWFqCbDMxSVKXGOw/0H74xBJGYHTyXQwXSn5/vUlKkVfnEMAkzWDIs
UNg5HbH9/Vj854vglrRQGlquuehgfuixusRftzrhE/MFpQiAQe7GliRy//4q/zA2YEki9UDEB2fy
3L3R02Fttc2jK4ObYiCx7asj71X+4fdX+f7h/NjMZVxwGWZB3CghXpEz4YHpRUVWE+29tnJaZWn2
oU30K6sfup38aKfpLaKenU3a7SrvI3BbAXQW72T5ILZ08GSVPGajdaZ1WIW3vm7/fPzwISIYpX3u
IzU8m1tkV7RNz66B+pMogJlTsh+murxQqHTWNjqjw+8fx/Lqfn4awD5RavoMVjTM7tnsKaDokvbC
VxK06T7E8ZYHwXWqQs6i00FP3Q7n1ecuy19+f9lf37WDWjrgdOQA+6Tn+POIgt2CMtlXfPhEvbJy
bEayGdzWu48I0v7/uJTjYnLgqwyxHvx8qbGENDgslYqCsjBkXhO9iVAcs99Zh5Yv7ecnyYKAMpSF
LnQxZ55JskraXWFbM4/aTQrNk2DantwNMW+1knj8xLJDfueL+UX+S8aDaePtR7MDD5GJ4Od7CxaY
leGzsvfCsVfTKPYwmjAoJj2tcvMJIt/HtmoPMX0NLHjwJKna2d19mtLL/P1T/uXuHVyqiMARwONz
/WUVGQzRTtmi+nAT7ta+q0C10ipc2YpjWn6AD/D76/0ybpfrYVvFBEsthv3Fz3fu0ucikx4oInrY
2+5yXjUb1H7P3R+qonjA7FKg0SI8Dwn/OvscS48Cgse5YU05HEe/25DMEE33tWs8sglN1oE1bH5/
Y79sZ86uaP18YwROY2+nibf2gJUQWzTkBv0TmhAGaLPi3VVyeU4/jFrkg84iCUKSywaR+f1sBCFV
IoY+YAWuq/4ovOjabotNzRmV8kgVH6w53MW1sZO18/eAWeyO/8/Xht+Rf/6XS/LsH//9sSr449wx
+eN/8e/7b9X1a/GtPf9N/wttlUws/zM3/z/y+P/8p0q+/Wir5D/421UpFhfksi4tu/TF7M2g+Nsg
bgR/eQTCMTWbRPz9bZD8bzCz7f/Flm0h2Yd06gI+vX/ZKkXwV8iW2AFEzxqyyKH/xFaJNuznUYJT
i8WfDS8fG64dRP0/D0r8sJFiE3qsNFjU7FGZreNcAY2j7UopabL0mBCgxLaH6dWmAAeflnPsuI6X
2zXCVU0IbUcqWDiZH4tJxzZVo8Kre0DOQ2vHEKPibgwxmOMfNhuyrPh36jWVFAzufD82SVAu+inR
1id3DJuh/CgVWlNaZga2hnE1S1c6T36Sa9p5IunHBxsCCA2HoncHwuC1O5AVi2dkBd0HHLC0ItJW
BAj93VSZ88OUQULF8Cbjaw8hESHYKGLg/2ISnIF+DvJrbAd5syfE1pRw78nIOAkvATc0OBYQ5Bmt
lbERIwCYgx+UpF41oRi6K9rQgIjXjlO6TfrR6cZ6JM4Dw6hHiE3vpR+cymrMFnehr8UDocJjsKev
ZMdXTV/oxzysw/bgGB21iCbRIO1lV6Jr4K175o7Km1ceQNAtOWVDl+0sQk7ZtEjhgiYua9q0TVcQ
p9RXtkubSE71gfJ+CZ00L8BO1ZVqoKFOThBvIK2Ww96xyQ5ZCnmGR+57MHr9sMO13YKvYlMCHAp5
kUUr4tgYyRAR8d3VDhg+F7pl4BluTrlDqM9ZJoj+bdgyFkhMCmiQkA2thB4OKC8vxpg/GUIo6JSW
k+acBGKnHB9g8/jxbQE7Q+yimILAysfYUhKcMhPvA+S4bIprbApIFrsaov6uMMLJXjl9liE6sgXM
yUMRDX4NiaqA0V+ASilX2giC+lAIlt41MuMm22Xe6M/bsErRySftgraCBtfoYzx77TVFstbYm/3o
ZPuB/8940B3rw50oKOlt8zwXkLDioWnWhMRb7hqvjSvWoTWVT1QevTvKZulH+ggd2eBsfZ682Ryt
dZr59e1s5AH1zLjqyPpV6mqScNpprEUozzhATlQrUVT3mxmzFRlZeVZ+6IJBOhemrOM3X3ppuZ+E
P1IZjWLHPIGDzNp1Djew2piyJXvcI4Iv30BUhvzWVp5x4xkVrXyd6kSsYfyH5dEFgPKCdVZbtH0L
ZW6xwAb9WjkkZ6/cUrfRziQi4UsGbVeA7DMq/AuyMG5FDSgQNRH5Gau8hEezG1MD71onau+TCAsg
B40Xw18NPWiwq9iwcT4EQUTgrZsSuU43KenNVVBQ0lpXaYxIQUsf4OxMN+W15Zovw1gYb1mQdriU
ACgnG9O34IDKQsNUiLtOq5VqAyPeNXGZ3ofw5/pNFiQVzFmCiD/mqvGBTTVzp9c05gmBtOs+fDVG
32dnUEq72RmKGROod6X29FGiausPff6BaCMwTFkJ0GLN1zpfll5L3EIAyDBflViAGFKK5xvrrQmb
ZUDiPzdUoUtHICOZZgetDG27lApVH47RCsBbF7xKyGTh0WjnAt14Bd6Hvzh8a5rdYN56j/1QpeZN
VOs2vwsm14V9nvlRWWzCcOiKaqsCDh+vetCQItZx1C0I+8SOpfw6NswSfFhzM0P/osgfo/4xwnkh
QCfZ6LD1VCaqmJ4G0TMo36A8hGgcnUUi2aoHhCwKAj4JaMmlP/dV9klmKXGOCy24ax5Q0/rIF4Y0
X6ZcZ2iK+ILvk9mb+QIxULAdqU0X0HrEhGiNaPnlXOurlqL7GmqzA0C8JIb6iCwkqj9E6eA5MNGE
DK8TUXbFZiB/K5tWiayr6aXQNLfvAlKFhpXoUE6QTh4FTn0xWqLzn/3E6qzDMvWSp9kHRkKPNh38
IP4K5WNGgKDnCQXCVAwwRgw60fZOKnr624T6nr9O61TBDdMFmhCTHmJ9gSgmALCbWB8HbRnGwzC4
88h02jt3TuT1moZvIV7lbGTBZtY1Yr9+GAextTPIPS+iEGa7m3TUk4JmafIXJSAMuZG9q/ProCaZ
e997du88hkGvgq1TebRhtaPjB8/qxWNuClLZUormAQwnYutXXAFDlA9xnzwny46REOLsPeXRSExo
nhokbRKSBoOJLq8mQJCgvoYPEkTcRjloGGrHkoDtgWY+DRXcUKBATpNcZOhxwtWswQiuKEQn0dbq
JaktDo1AH2wy7c1iI1DagJfKAfMykJRJuhXBTOJjpPIyOKSD4Rr7uOHrWedJ3qh9O9HLomGXwbTO
4UYTEu4B1YR6W5AI0EcGnUJoKgFPRVb5vcyT1N24TqJ2pqPHeK/B1IGVKlUcH0oJGOXCzyrx6EK4
gYXfGLZ3JVqndxCU1IG9t+18fiuCHrKXy1H4E+MYol7QJla8KYtYxjf9IMA7J34RpcdQN/UV54zp
CYApeWs5zzG7noYAu1WEtFt2KzORot1KSe97ZZrEthznAsFt3DRVCV4+pcPglrmsMZrYbJAeygz+
GeNNmuqmRAgNY69wgO8jtBseUi/tKBg0jnjrg5QqcWLkQGyp87bQuPt6hJoNnfo2T4cAaHIRutmu
GePhcSoQWW3I7CofBohmnySyNJSxLszOdZdOKBwkbt1s7QM2jbYxRQyC5SW/vM3YA97XpaKRn1sF
phC6auPn2YrKYGcZkX1HUgt0974ug2or2FV528Gi/XLJvmpUqFRmFvINukbhHAmmG5NXSM9tm227
QEQBupEUEdLTmGqV7jNRRV/mCnYp0Xht/NiJcBKXNF2T8rob6qb/Uo2+fiOQllc6SAtxBKB1Q27y
3nMRMDhNRxYFGxlQnm7jHkDnuPW+LVTnbegxl9Rq40LkaHimzFi69om/C4aKnd9cel51I2IbGmmb
6xGRUls2O7czmnYTJYVF+ADPgEoIYthVn0wJCXc0DWnJFZqqSRV48StxviY8+EwpdYhVZfgX1L+z
j7UFvPhGwLGr761i6tSDIY1W7YVdqbcwb2d4diVuNHiD5DAcMx0k+a4urJJQg0ShTYaz4tE2D9s8
PSboEMPXpBxp53f2JKrbGb+ZBYeTmJ2XkqDa/NYKzLR/cOHPRqTFa6DeGT0aAwxZ0Mi9DFRdkZ3k
VdwGbbTQsPtE8BWaEqhzth7m2G5PqBTTt9hwTVSPqenLvTWJdMHp0qkgQwMFea3M2UadE1OxMlIf
YQnhkijRuhAAMgZnlsSjtJVls0NPk/ygWs9ZIgqAh7LzyclEnOkzzXmW3bG7ijrWarsnsyOOAsJQ
GFneqmmnCZabZzmQ5dDLrNE1W9E6Mz26m2PI7nnd9nXwWkfSJtOOrnq1JsTSSNlcEZZCDh+kIn8Y
1E1ftg7ywUgMr+xapnGXULt3ab46zScf8s6jjzYVBm/fxHcQ2axxU5G3StKtKOZ2Q5QecjFRN91q
COEAbVM6nrsIaQJbK7SRCEmIZHhJdG7CLCdjCrp2q40lgtNM3+zRGWoUXEh3Ie7jtkHVQVwptsAR
JWheZNYuIFTyDdIbE0Pf2KxKC7gjOBDBRYNxRkD5WbieJgiyjyac1XE5QYyq6MrmaW9/9XMLBZ0Z
a4hFvlcv5MIqRv1j+gnrOzGZ6Iml9OZDXAwxB/zSGfJ9ZhoiYQ3J1MtUWag2TQS9MKMUUsd1LxsH
8hhBxmkU5WhoEr9X2zRP2aY6BnqJVV55gweg1wA8/P18+kcH9P+RavTTGf23lKT/hQd1/OG/O6pf
fiun1x/P6d9//98ndWLsQhMgDZU+mBICT+J/n9Rtm1+hEk/x61+Qo/9KUHL/Ik+JqiDF5tAnLcmm
ivRf/CPD+cvHrrz8exNxKmXpPwxQ+vmgDvBhcdaCSrA4BBL0tFSXfqjUR9JIpqIUn92R6A3rZRTp
SFaqjUBMv6CxxVBG/1obF4ydFKPCxOkDZOxonKLKoF3fO8FshHuqbj1StSxCgPXxh0d5+3dl6d/+
L3tnsh23kW3Rf/EcXuibwZskkB07kerYTLBEkUQbACLQ4+vfRkpVJVK2tPzetKrKA7tMIRMEIm7c
e84+VS+ua4wr7f/8sXbXf+w3rR+QQz9/eR62zrezM5MUjyYu+qcpZfayZXkhN8cRZcVInZxSb//r
q73uWzBn9tyVAAMzBSkI6JQ33a1hQd/GETHHJ2JQS5Fl/rmZiubmn1+FZEMdQJMJC+pt5zdNcTKm
ZkVy2kxoTCHy9lhW3vAbs/HrDuu37wJ+E6KEB4/J9970YHy9RrNsokBsDJHvhmbUr4Ip7Q+V6yTn
yM0DzifNs90m82++3utf2fcLM0ujB2rqOi2n18+U5JDcErFAoU0QFofQeTyqVit2BtLG33R1X48F
vl+KVjY9UJv4yLfZiUs1NY5cFCpLI6/CvkPMkC7yy6gtL7oljG8r3KsO5N8/i1yN8x7vNt0zl0i0
n2ZngYDInq+9JYBEtx2ZBFvfbp9n11h+87XWt+4/D/3pQj6XwPdOB3kdV7++g7leFNTrFI8x0P7I
xCG5rewRqrJLlLuD4OgcWf787h8+lb4BURIPJlsSjfmA7uCrpcAesnwqKTyKUXkCn0rTvxh9Ttfs
/3AdJtUOsW38pb/pxKNVwkhC9Bpn+bS+A39bk3LR5I+/vorx06PB11lJCut/dW7pm8uQ5DtzGiSg
Fk9av0kbZNR5MNj7jH4k8ubLMqmjMrf3rYpDKdWBx+VQMP8HRHw5B/B7DVVfWe5y/evP9dMKs34s
JtmOSf8ViOfbFSZzqpqCAVXg4lRHw8GdUgykA/36Kj+9glzFZCTIpQwoUG+pI/qSCx+QN1LcUY2r
k6rmhOG0iGZIW59RT//6cn91r8GUui7gKraTt/QaO4hJs8njlHoy0Xaj7T8Yg3/e+s4ZHa7kN2v0
X1/M1dcOuOnzDV8/p04NGtDGbcpJWdDPXPTuxshqzuyEJZvb2JTyd4/Sz6+jyVtoeJzj6I5z0ddX
jJ0pV6PB6zhwbrzKU/+uNfyzoB5HKMn0Cpa91t1lwbyZcGXipl0iqwChv/b9yo5kBjvh085V/jmF
hvmbW//z82Qyk3Ho9fPrXiEmrz+bu+6bfGacbSDhELMxRjMtMR9//Qv++XniKjZ3waMuAff6Zm0g
tzX1uRLI/FZ35/OpSRFL0/SJx30SZ3nwmy/1RouxLoBcD64ev15WA278628Fl1SXdKqwMeiqFWfD
4HJkrJe0eEE5aY8bkH7JXY5jMadTCU1qKy1fu+UgZPsRmsb68tdf/69uMtrSteBiXokn6PXH6foq
8YXi6wsSLNoD1qB+OmBawLn0/7vQ+iT+UI7VeZ86NDqJR5B5eagpE7a0vn+3OvxUGXB31wElPDWd
+bP95pkxu9G0XWLkN9WaT0l6iKVPNHMs9/NIXzI70H0f56Pd5WrCuVWjgPn1t/yrp2mFfpqQiNfF
6c1vtzZKb8461kCyRJZoZj3ciYRM36AZtMOvL2XpJrfs1V667gL8zpDHcU3+5vUt1UH6VOjd4ZIn
YysPtORjzCMq4FAnSKPToz7zg4+mPQmX1KnWG0ITs1nC7uQYwZMRG/6nTMSVhmJ1rAbG8nQi0etu
aojd9SP1vay+qhRj2FWgmj4mbj1NcWJSbwHJwacs4/uumXvjTMP9gUBYL8aVxWdOxQ0y9FKEPXoc
/X06ZWw81ShbZmJJh8MCAVyDhgfzIjk6kYH1Hq0606ertJkSO4SqTCCFxsG+2wUIQLrtMLndEI1q
WoOGoAaT2JBnTwm5oV2EnTdxz606WPB8GGh4+QhdUexbMpY7bGtV7W4gAZObrkNXV1GnT53Yq8BX
8oz33HmgILLERUFOm7kXrgc6gRmJ480b28KG5+Lg9lLEsqTepGSPYK8yx/hSkcielDfANDDLn+vE
Iar8Pm8qI/FoNKTFgF0mFUNgH+bAIHyGvqLyZ/JOtUT1R6+Ouy+2tLrrRpTZjec3iG7aVtQDGRBQ
hkOZ2c0cFaWxfMCLIZO9njMVCmlpFQ90xcniVITTbywmTCTIzx5ySUySwXWBf/Q+E7nB7t/XMfYi
3rbszEwRkh+NUvnF1p9U5kLEJz4zssdgSM/c2MruaRzr6hxtsG8Ate9mC7UYdaC6I3yEg3uelNp9
Czt6WWM285LI5SFw6IXjMpNn8ZhUECA8MBDXZLmCVZCCRGYGJJRZEU3A3I1ymtt7pOUYAfOqg/WO
lCH5IguBsRsHG96qutCMFDtimTXn2GbmzzYxAj0QAFsMUT/F9gF0HT3CxKoFHCejHiWveEEvetNY
zRob4LuM/ZiVTu/pfmeCIIbZf8cAA/I+rT9SMAqIDh3ba0IPWI1mQ6PIG5uMzACPHh+d4kVTcKJy
GLMtFy6rclWIj+o26ZntgGDtmhutLgctnFeVftvaQRZRDxnex8paJv39CDeS9EKrT4N9YxtLSSZv
lwwVHZa2jxriMPUPBfNEtfVNPBp7TqIQ8s5snECVf14NLub0Y85WlR050VTuQTCvKsOR+Bmxx0ap
X0MByB+xeHTpZT1lgVrTHteIBKZqV/R1GRR5HBLw8JGDlYcs/SS4tclCqIhDw17b0GFLn525RJFS
EFITbAm1CPzV6IfZPDeZBW8QEOGxxBxGRB7rgxsjy2a8wniv0/tdKhePNlRVTdkG+sP6RyJsYopc
59y6XhpdzAs32VPUjGIqDtivTXv1ai4XuTaRxigDYNj4dQJHRc0StO84y9XBtqHhlYR5rVY+gGfw
QLR6AiEN9SexIVViN1HclPC028oaJw6XGUiLOCVLInSnzNc2IuuWL3AAnVuQY8yXJvTrxyyxTDMa
qiYvIkPXmvt0HMfgvmBo1N7aMfOBqCMt/assfYO3YFGuuXeZ8wTntcKheuYrryEUmDmBAsjTcoBW
pbAehrgrjZ1ktExPIZikFsWunn9N/aAc9sAc9IPJqaPaMnhBJSe9wnU23CVcdK3KpdxRBZBikNJY
cTdrzsiMhw7QL5EdrbCw2mTyqjVq+w5TbP5SQ0P3V6MOyGO69Fi7U2GIuyLQF2gORECkqEYrVgkr
tdp0248D2eUFMLEi1Loakx7sCed90lelG5auVTihuzQ5g+UxhzQyzElanlclLogPnWtgKgl90Ul7
b5ppRW4momJl7NpC6YohUAksZUTkQJaoZ5ALy3u2FJ9HN0j8gu4gI06PkVyvVnSD8qy+6569PHbU
vUgbp8NtPigjZcAwK96wnlq+vyZkwzwyIKwxZuUGeZSxUwHOd2RRnBFCRdI61rWJaUIG7KoJFUhY
bQoV2ZuuE3EQGRN7z+RZL+S32vC/fb8/TJtD499LdN71yZfq6VXn7/QT38nndPF0tKn0PyxnbbHR
Q/ym0TGDPx04PacKDLLDeoD53viz/6QaQ2vqW2AAEZ2uqer/avwZf1KuWQZvPZhrlHN0wk5iqbfi
qf/8/Y+tDPpZb+oinR0bVTUqR9RcsCjoMf5Yao7lnLford/zpizIRTNguphP+5QRejJpl3MC/Jbh
PE92XcaKNAHHvHQI6NE27E7pPYF/VIfCHXXedbQt2b4zezrzKaKDJNS8YB5pchsjecACrcSG2VBL
5Ha+jHdIZQkCw90/E0CTYEFg9EAA0wBoinQG6eek9Oqp+DKDMpvAhmNAv5C2TvQqr67eYUgrjGWI
b4JlgShaht5YYf2xvr2HhWsqe5/GTcMbWp9eVwjOvLqJAz5aDgzlpo0zznxUtjThhh5F0gdlJ66i
4DKRITBDZ2EYWxOUzlQsjCKTjKS3UB+EzuBuXVPGfiVHsGHpLDWkfCLfMOP8BbKcfSfXVamYBCGr
iRmzWA0ZbX+YA71JibWUvkvwHFIaxpzrQjcrl0UvYHvD3K6PebUVbaMfArqywz528+JrzjiO+e1p
ER1PC+qAl+rBylcfXN8mRJAmtdr5SywhmSZAxNi6m3xf6jbrEjGJDVEYmeGZe3Vavft1IScelDW9
PK3vGPpZ68112acBVBQRKAV2g3ndGMS3PaITzm21bhzeaQ/BzMp+Up72lnVaO2HAXPecNQ8qHs2O
dem0H2GyKS7UaZcqvu9Y6+7ln3YyuW5q42l/U6e9rjjte8KelwvvtBvK085onXbJ4bRjVqnB7um2
rcUGftpV8faywwYGXqsNT5fR78Bd1KRLnXbk5rQ70zxkp7bkzEB6Pu3g4rSbF1M9Blujstjl83XD
NwRzkY061QEw/KkJRuIRcwz8a60QJE4BWmUc/StlmlQTEKmoLOiZU2VUVl48GpS211QkVCHlpGXw
SThqUQJWabYdWpcEKuGZ70dm9gx/rUIos9kWGW9AGzIhsgp4nyX+vfu5SILyJRGydLSNObpLf0yy
hKdjk/pTUYdLj8GF2WUQFJdghfyvid9jE+31yW73KY9bF/rGML8jUJWxbkJEvXOpMdPUw7TuhzuF
nv4SRYzR7PWFc8quQjLlENCrDR1QclshFmNSemYKf3qaiRRBGdZ3jvk58cCB7VG4pCh06ZU6R8RQ
895q8u4xxhf4MV2yEQJUK8obxLHDiPGz7AgO8bW2OO88iFFb0pmmA5gksstUH2T5ZnHgD0+ZW+xW
nf3BLgtFjKgPj2McWxvOVmMGL3qDGSiI5TJfeprPbFfRP/iwHlTv9SFVLF0y6OetMtP086gjjYlS
Zmt2SKdo27cSvSpxVeQZNvS8L0iKkTAgRguhkeXmrrPNfRyRK4mkRrk2WPdp5ea3UuBSCgWm5yws
ClLEQLLq7vXomlRzjlRoB2k/JxGQ1OJTElCeXyEhkdVGESJ8purMJztx5vHdlb6nbAj2GW0ho0lF
sTe6bn5pSIGZ2gsHvPTg7jyrqG3CTqpRvNdTL5ObvinGL3Ff1u+80nGrCIf94oXdks4I3LpeXOa9
DUB7SluWPEqb+V3SFZ0gUBT5CrnXlWWTVabaOIwdn7i9uMpgFqLUzdsbW09dbauI1gKC58ccL3J6
ibBhRqIDDoZu8+eIrlDDw6ScsoFT4U8s9XacjY+Bn9vdzu3S6atknb9b6ZCPwDyM926V+juLQLxy
G0xqaa9rp7EZ37eWSg41SLIKmXIWfF172E4ENasYz/xuJJ9tTtoSMEGZVyPRPkPDpFI6y8EIiLLY
Qrfidky04UB/KZpB27zol4fOE7wSXpCaS9gzzq4i08USsgkC3Bdb+jOov7AlpkkUl2SQAlAI6LSC
cEP/3ReGQQquPn5uMGDSInVa/8xabwGFvSLaBn1r+32A8N9S6Y81cOPvK6V9+qV6VSet//p3KfOf
lDSMQHXOf6B+YYH8q0zSrD+Rl9PIxqhgswGeZn/fCyUE0DR5Ua3yH5dAToef+l4orQPStbHFLI8/
jZ6P80/qJBrzr+okh5QrQ+cvfIL0e4BRv2n+YssfUEd9oeuDMidtdGxMbg2yIzesTPukyPy9EC21
HK/h1OD9b3XAQTOYHVKmMS8eRQotIOok9rJQNbp1bxZanh8U3C95BiMS52ieuqSN9uQL4z6OkShe
A8pyhrNWW4KGHn7eT8bG6rK8gm4G1eRiZnBI947SfzgnCL0kH8vtuyhL6zoI+6DhT7MqtMdHjs3B
cGZR+4QT/6T7qNEtvkFTYHVR2+nPpts0yYU2d70RxnIiSymYOnlb5BbqS9TiXnduIh8rDkvetM6X
cl5m/YqiwWwOfjDQ2naTRhCEbFh9HeamMbz4SifNPsizNZo0z+Bt9TE3JiIpCgaeWDPqAZHY6b4O
0nKIvIClq0Hq0SO49jqOvZCl2kOOGS4hV6tsQKsaPS+/CeXrYspGi/eTiMhntizt3HEq1wSsZ804
OYMcF7KnL84nH4QWMqjWaM5qnP/Bxm/WCHWnkJO+hTssHxY3E1/0nJgsVKfSpYmtBQRKJrN4HwBo
AwSBXJxKFzjQJ9Sl+bOdIMWNNBLKLhvdF4jMmx7J0qLbJQgkpHQX05LAlmPvjZ97ktA1DH2u9klj
W4Q6WPp6ix2MApO7VBJWlgL5c0I9iNVe4zRp7CrYYXKLbqx7tHObdDJSKLwPMHsm6HIZOw5C4gns
ACKdgeGcJ7z4MMzIDjaW8DuEcy1Ra0ijMV8JC+7kwu8F7kugFffwTsQDfpR0Rft1uraR2cyBFqLJ
uKn0FK2bSAjwoBsM6IZ2y3iMkXXNkQVDrQcIU2nvTEfh6UYmSxCuwZN1PkI0YKKmp1l6LBobnLI7
9HxUIqK5e0aqaSY1Q42K1e3aQgsxqQsAa36fXi9LkD9aQ5a1KEUN73lgEIq0yDG7R5dE2TtlrSQe
Ys9SBPl6Ghe0KOR4TjpF/ShI6LC2HWfcGx1FlRdqULyee7dxr5C3JeW2MMTUhCZFPo3lwVcDZIdE
PGm4yWfO8B6kj6yk3xJa1ghkNLaLaVOWA/mKMY7++hzCh3FbOl55VdvWAijIsKdqFe6gp63jvvjQ
qBbFWpa6dbMnRe7cxab/aI11gVC/sOM7PU9Gl93ZBamKcjojW6pT1ouut3m18dnX+02x2JmNDAri
OLQnWv77Uc/U08oe4dMFapg2LZ0nWotF1xEWHbcJpGG3T+Bo0sAKk8HMgQ8sgl9oprfyIo6dRd8n
VrCkxzErYtRVkkAAXs5gmKOgMAPS8dSgPoCGBDkFysj0UUHZQLFl53Zrju0SM4cMsif2X5qWyi7G
eqe6xi9DJtHjVsl6giEGwfaMnlH1AnQiJvy9qMyn2KPy/YCManzxvGx8AfnRepu00OoxwlxHvFVf
+cYdCaPenUPTpQ5pXfmfVaYGZzvqXvlgO3l97dYKVdVCy+4lS3MTYMliBhwBoX5tOEwwgwhQ2Vy6
SZw8W63dTO9jashm4/JIlgDAHHEmJJzPbc/plRxifi1HE7Y/ecOqgSDG3q89LIhUbxpEGfPnRNj+
HXgXkpRpobuhWMuisAUTQ8yvB4Ej7LogzfZlME2wN0TjqvcdNed8Xw4x0GByJbwjq8ba8K+9wQ2d
urb8TU2k8a0X41m+sryeOF+tjP2Xou34chU1NLrpbrEujSLThj0Yj+DRMEe/2iVuylExUKN6ZzQB
7TIV5NUuThsMiHw+i+gDJCPIHbkYmUE1bqt51rprTn0JwcTOQpJi4nQU/kU/zXDPAFRMh1Yxhoja
yXM/OvUU1+HQyeQdXgyYaBZAw/cVdntvsyhKrW0uNfRm5AbZN02OTpGDK0PsMO2gykEJaysvynzd
a0L6vSbvy4iqNMwr1X3Mfa8IQp++H3DE1kiuSodQ7/X3Xl/0LhpcHiUhn9gMvCrKDCdBwlPnqLqd
BLcI88rKWXYIe+d+27gsajg2iFqG+qigjARUjbzRVkZlVhpt7t2ZREKxSnoYXS5nAWf1mPB8jkem
2xwux1oQj1zQOCzpgUr7s4w1jll9PprF+WjPw61nTtY6qtBLf0cViK4amkP+1R0zSKCb2OR1uxhi
FOufQSfmBO6IOgOWXAKOvmkUudXkhbN5RyUumtsFES7HlaBeaHUQi6ZhRNFGzC6WngwX0FhYli2E
+A85zhbcNkZj3iTdOL9MPue/0E4F/KbNsEjxkOSleWDcl/VX1KhGcTfxsayPpaEtBU8Fc/eociZO
OeSaWc+ymRya2A5xj+6U37i0m0l2Gx08UrxrF+KWJDSOEx7DhY+tN7OoWDwS2YVizSXZuZQpYJ3O
h/1WG8v0EpcWH93OQQtzs+Op3PSUWcERm29chkYVgxah0fzYMknTy1R78Py5ulYdjd8D0xP1IU5l
o11ojbEuebFf3clknCBtzUMCuicy4rYfX3Jzme8DSzpPZBGjo0YR7V4kTmDpG1ExEuGiKv5vzOya
/Hh8+p8/fJp6v6i6v4jH1wbC9d//VnaTskSSLBI3/ofY0AWH8e+62yCzkVk3/9wmF2RtVP67QclP
4cD28dHSi2TBXVOVvtfd/F8nMz6QCzy2LiFx/6TuZjr7pu62KPg5EqB0RGhFO2Od6/4wCm/aCfdD
Wd4Qm46AVptz/6ESyrmxhFeybzl5XDXvbCPrgo/eEHDGnXBnfdSVMz4tDSQkomn9nLR2X9CzKf3y
Fu6YP4Hry4Mjk1jrFkeLqe8tCM8RC/3yvnaXQoR6Y4/pmcQlrV1IT+g5pvY++9R3unxQIEkHGDrT
2O0cFbfyMtNSnWBnUSaoeznMdBRUw41LLp4ZTRIaZ0DKdLW2AEcIR946ayXUHA9kPiwwA+1sFC0+
AYtmqTmMLafbNLa3Lm8CHRylKSuce2RZm5mJSbwFSrQOezOfZlQjLTglSvq89LUef0WqiF2RNY4q
e8k5826TClV+RCXPcA3EDv2ryQam5c6AlwBxdbzWcTLC8HaKFsK/Zo6s7R29z2qrFdPwsdFJz+j6
dVmRcnE8GDxMo8LFXt0RCg5bsRGGnObI6KSWHy0Mg1tNX2mdVhcIzhAdLALMNPIWZ0wJqz3ABrh1
iW2AyqvoSG4XRFlVZFkDXFePEdJVpi2MLHEz+9TWaECmA0NbOKLzCEiS6lEV00Gj+8xECxkZo9fF
fHKM1E52ARUBCb4ZwF6KXKqxDRimXA/nZtRaDhIFozdfYBkMZUFWeuQTbAAQK59143NrptSvNFsG
fmpxyJ0iFBQpvHKHnF6q15cXJfinbudBgkhCdvVGbEshp/dDpidngiC+Mir1BBSjSIMFgH3dsUEW
uUHVAnnd/B4g+N82wh+sNr9a0T72mHZeL2mnn/jeSjD+JJ0SjQf6TMbi9goE+TZx8f50VhkRpmif
CgUR078XNDzRKEeJ4qOdQCKjY/Mz3xc0srZNwj+cVY+IhHDtMfyDgQsNjh9kKN4qIPMRTwEgoNOx
DndeL2f5ZDP4pqmPUlUXDyXwyzOOAQH+y36Ad17iclXLdO1V+ngOpKrd/3Cfrn8ro+byCOaYGwEG
WoNh33Yx7NnqwLdTD2CQIhgVot1j1sbTB85FavcPLwUiBfs3sAVoNivV5vU3FUi0iQ+AnkXDofw4
dbnLHAZYoDTK4Dff6qebugpxqXvQiyGmRFL6+lKWqtBrT/D16N7BmTG0TOMUMwgHFbBT7xYu+dEd
fGGAY0yD53ZsZ+v4629rvN6n+MXyLXWeOQMtJw+e8+brYmTEv4G+YrPEQ14fxmBM2xBnWM/UdclW
b65sGIrPzXJGGUbCScK2txmsovlslWisdhoDuCcX4Y+5rUaFOfnXH/Dnz0fnCjEopyOaWd5bFk82
++hjVt9N5S3tZaPlw5kmpPgNzORNm2y9DRBMaJHp4GEoc98+YLLPmwAqIEg0rcoAbWMpcjbWsMBP
c5Sp33tTkoHcZQ4Q2pWAga8PnHNYXYX9NApcSzcZzfsbKddAMimHWtv6LOdl1Itc/5C3NSDxnj+a
+PC69HbLkrRXyFU6CFdjp6m9KmbS4XFJM7uTeWN//fVdpBp69foilCNhBVwY4CsEc+tg9sdqhKJI
AKYDo2xiIN+5he7vJK/bZjxB87p0/I1M+M141qMbyl08yWm54IpJeX3BJMj70a9RLhigle2VKEcV
F6FdixjfPfix+lD7zj5HdBTU9v2ou2e6H0eV3+0rt7pM1pvYasNvHnYWw7d3IeAeuChBWTHBjL3+
UJ6j6Q5aLrFJlZN9aFjJtiKenzl8+ueYpRgJSjD1v77zb59fQqZc6kleCt5w3vY379cypBVytwBn
VuHXx9TUC+Ii2uEfKTy53VyFUT0Xoig27dVx8+Pvt89w8ufMcOk/NlVojZ0Vxm7r/ub+/dV3YRcA
m+ZhMaE9/foqhAm48XDCPQC1RvyNvbEO6DX94zu2Riqxr60oPfa711eRQSW0SdW8ipn8ImxrfDCk
sp9+c5GTQOA/wkpuGX4cLgNHD3sPbqT1y/5QoE+Gi55xcL4qiPTEl6Sjg4opo2P97BpM14dGT27b
BFLiIbFtzYxKZHfONjEGcsAlLOzxqu9gSV3h5sR31zO0Q28vnK49tC4oNijTXS2PNEQTP8wn1WUI
M9vM32Qt07Ab4KGyPMdJ6lsXcAb4WbuXpKQAHG3YeqjrIHG0cd4fWoCYMKVVisfUI0br3SKTAX1n
2RC2S9BRfkgKBtB7WWUc0KF9e9j0hQMLG1HS9Ng5RpFHqls5BTiAcyrIlpkpdF/g8/gmp/JWc6yZ
uRzQ9vaiTEW/vO8tueifSEBKzP3Qqw6oU2Cor8GkMZJSSpDzoHduLg4wSKwiKjKVDlE1oyJEBWUK
GXVAthj6D+0MT7NxfMJX7UXd6g0U9qgn6Lzbibhx3lVSFfp2Vr7fn8VLM8AGpUVkRF1J0sCl3bQy
jUZzqmdw4baHpTs20o8+A2V90zlpYOy0GTDMht5LDIMjN325N5E7eyhNMUJtdEtqbN8GIMwtYtU+
AWRhWAfdaHW1S5ayBuEJ+ySPitZZjj56Xn6mTfSHesbmuG1Ay8a41h064wbELsKNqfyJmikFoPoZ
I9JNN60hQBl79tVsZkhKEm4pfWSgCC2/jBkC/JIvw/00N8WzGq2h3SKVKJgp8+k/0dTkISht+z3O
M0N7xx8G6B0fmiu2ChT/tDfhFMxbmqLLbWECi7mc6hxOOTICPdgF8wRwFBtBfDRbFuEzk+MLBwXO
NuW1NrRS7VB6rTBFbDCSAqPX7gwV1Bx0GikkUSlK3PvWIB4RyNPrpibNsssZ5zaKyZy2zJVRL/Ke
6PTSjwgwbbODom1N/qBOP2ywJF3lwMyGQ2YUAMAS6dIwAfHQHtG6k0VeGw4xDTxLs7GNbXSf4eDT
+Q8HWZaSGgKDNGUjfoywQqr6SAuSRGy8ewHQdaGlqBC9ySjPGwKmGI3kwE1HwBCPcmbXWmPcDSgN
LpODzeRJkpJx4KJ0iytc3iGRRsmX2ZNoc11I/morZs18RH0wtWGLgGXakI2h2VGii+6Ks1DlHRsr
qdRZHst5uHbKwOFNYcxrhmZhxiaSPOVP5CyVhhVxYPfi3TCnbsYxFVZBCNIfLr25NFp3hbHMnvbV
3C/edT+05r2ryaa5ZkadxJ+MrnWyM21u4iPcTvJ7+2bIZCjaoULTXEymG2YjoMhN0mrTfT62WhsW
QBmAKU6ewcE3aKsH0jbHGystU45mJn7/jhgi6RDGUMROvrPbjglzM4C+D2U9F8s+ZcShwqxYunJv
ohKsI/yB5D4offCsg1/1C7T82ScIKgFLfMFhGbAHw0uDrijddiAifYJRZAIp1G+xs/vnsmkHc2OW
IqhQcwzVVQl6g9gDu6YdOXFqXnCD936xQStjP+m5FRt7e5qzdOfmU3prlDWRmhgjm6fM6jyCzSxo
+xajqXNIEQG4/SpogfDmfnPuGtL9yEeKL+O89RnzkLQAabgoWyuaSikPWakGXttcVeVmYKL2IbOU
fdR8FYyRq5f2ZdF4TOVlzLgdRWtTJFEGqAA2Nih4VNNlrS7BQVEN5fjGraOpN/EH20N6shmElTwF
yIKvNHvx5FH49TyGtl+ioqX71C/7ogyWJrKcZpTXyEUX9+i4jZ2ElTMSFOOSXhejMoOwQntlPtdR
X2WhfUKwDENafjYmWq9bsubUHtiAYSOmTkG3ZIHf9qGT06FOrNjddN5ivFtOmJdGc9oxTAmLMDaJ
CfQp7W3jjHdTWBfgwbVzknw4/A9O0NxwyDeLHRAFV9LkWcEyeLrRDqP/BTiTn+AzajK1F96F9m5e
2TR1U0PRGBdp0Z094WuGqeuYmjFAXrscK+IGvAU6M0YkHAebEwZHPyFxpsZzHiAPAMpJ08FvdwwW
YIA7LRinUEvg6swnxI4+apoeLlzzK6gVIDzyBOTRlhQ4T3sC9YzfoD10nu9yNqfqzE7M1AidE+JH
rbSf5AT+gZJVf4jdzMSQZjB42bLIZx8LFBGfAsbZL6IP8jbUpDT1C05TCCWwNmXVflkpQ+0JOOQU
lvg8nzBEZtI6fZROFXgi94QqkhrZS/j3IRj1fdxeaLzUkuA0CEcM7cizKJlffyrjFAQSS4l/v3Sy
uXG0svpUF60NaIdQXCc0dbORDA3orkVO7M7z1mb07994TV5OB+MEYJrHWeFy54ZcWZVXj2fAVME1
pb7q13RnOX4VZGrxmzhxnUSsNbjrC0l7rMkdiAgI7og+7qBAiRMRyiSItNmYxkqKsr5ho0hBmi2G
S17Rh525vlYnwJR3gk3ZJ/CUG5woVD2ZDkwWT3iqCVNCcm0hl54+aMaJYQVgs/POav4Z/TfcJjMT
lsqbecvMb8iryZt6/yjbmhl4VNOQZ5WdW+ulT20Dmo5M/EoA6wZgL6JTYfff5tIfq8/677vl4ZdG
+/ysuh+N/OtPfO+Xm+YJrMeoAnrk6s2l1/CtuaSZzp9rd4W2ON5xDm780L9kKh7qFhdBr0kx7tAl
4Fjxr3a5/Sc9i1NXiinaenL+J92lkw3+P8X4evLG4I1JnnMMGhWiYl8X44lwzRENQEIolOYcCxts
zIb0bvfeIZHgbCgW66GZZ8IXS4RzQI1lF2ZBYVm71dn2pTZyCufelVtNIx1uyssW3Dkqrndu09lf
bL82z3tfJ63Dz0Y2JWazkgynavbv4oCyK++LMYuKuRa3QTz2F2TDEaBZehs5cGg+KCPQbntJLijG
hXnPgus85rqtfeFQjXmiMUZe52IJHZfXkGn8fOSoNkZIebNPP/xK/6INZq734dV9AnKw6qiBIEJ3
RUX9+j7VJOzJorJeYIWan+igMyovJQM8h8g5yHKlUDC8RHpInAqFTer2X505IBq0xKsNLiVJeIXR
QOqb3DOHz6BhxbxhYL+myeI0wbZTbnNNH6iulUogq/QoHqvCXi7+D9+DfiadNp0eJe2219+DMjjx
nLF+kU2avhdx/JyyLu/LJkc3B1ovDJL6SYEVCr0qsfbJkLrvAzEhQ55bZC0sm2HcJcZjzPJ7Fjud
vQmETi7MaB5JXFPnRTXY1xaBW8cEgvNvekWveyk8q3AmDGaHZNYCdMBR+/qzK1jJVhskL5WIxUWF
fv7CT5IOO9VgXhiFVX9b0P7Wtf8mEny9Hq6/FUbJi+GYeOpfX28Zy2xGEfjcW+WdVjif0nIxtg6a
1UNXV+V5PI6QgcBThGNT8+xP4jcN0VPz4PVDh1IKTjWR6B6NjHUK9+NJGb4Dx9epfs5I3DTwSDvU
UT35iE/oIc0XkgQJ7Y3b4ehqnZNt5aDPjwiYQEsRejETVEO6Npkwwr8oJ/OdU3lIePqllNhrhnK7
FLNHfoneIZVayCU7hzRIXh2ZltrnOtO2g6sXzg6CJlObRFnvF2qc/iBKldxWVZW8B6BGCkZPNOX5
b57R9ff46mvTmvX/l70zWY4bybbtr1yrOdIAR+PA4E2AaBjsxFYiOYGJEom+7xz4o/sd98feQiir
SmSqRMt5ldWgLLMkRCAAdz/n7L02c0AbqSQdQf3d16bxUAGg67+ZYzs2foV24nTW5PTQqmZC6oHR
cMexVX+NgR6OKEuVta4FITE2bu7cQv6L0bYOHbcMNcpMt4DjLNF/9fCFOLT+Ml5xYjsFbhGJgf0Z
+d10yT+CFRU3ls8yVB3KOm4vyMRM7pTLYQHs+wcNnb88yviTeYLp6TMlWD2mb39ZXo4qGlv7uW4k
/vowX7Yr1opoP4OTXRr+ycD9j4+y+avrrZZoFjCwIdAT3l6vgegkzLl5HnpPgU6I7O1MVNcGW1KR
HobCE1/NzJMno7acxdDZZkrh7kbg62qZL7IeCYkooapbrUB5h2+uM0pO8y39mT2liDwwv2uY1FER
DcGAHgjQkuiuE7cZ7wQdIaRjfTTdQQ7b9NLpz4xQl9g6pdmSMt+LoNVMIgdsrz31zGR4XXEun2xn
NAMtbT3ng8b2Xx8vOpCWAw2HaYpD6MHbe1EgokKas3ybCBPbZFGrb2buGKKrNj4jRtHv2F0+uOR7
Lehq1uFFZivH7a5jBX97yRjuWG/X6puOR/TgkU+6QcwXbews9D5atNZf8u3LAyfCIg2d3v368rz7
dmzVhSba7tvsjQ9OWzEhrfsuf0SIEaSLB2cTwOQCsMJ2Jz9xUVElbZpdzES1qA8+yl8m8ZCE1wdO
h6/CB8Lm//ZbZ14h3Vh4z5Wl9MdsXgrEZ57VXgkqxslXI4PTIFazvE9DjClkIEbaw5p29iBSJwvK
fGo+IbipcpyFw8JTqsoX20WR7kOCHcGH0dQ+GRmSdMDz2/JMhIlZ+zmW7YTiPHS4ZCE/xCb89ac0
DcZ70FwYGEqe3bdfSk9Iz8o1hwBvQV3mEGb8Xe9w2re86p/GuUeKWsL+JRcd7cS25u15Ua2LMTFB
FrORkUiDpjUyiockmy6XStFTSuLE3dgoU78iJZpfZ2dkVRAadSfzKHFr0di5zKLZeliUOX5GokeK
rjbQB0hBj4RNcp3FfUX8zwwM1E/QG5Nt00dgStuwKk/EPCA+qzVhbWtYlGs79VRbhH1mgeI+x1Nf
MCwgIpRxv52Sbx1Ralwj8+hhgRfU9R+8C+/6v2yrzLzwqTHlo8UneTbe3kFz7JmnReIrYxv90Rpa
p8RjYRE1incLgUJXzjgkDNLLz9BLq4OMyUrKljQ/TXE9Q7xHw40kPw/xEeVosnr7Bt9yd9NlxLME
dW12va8iZzjzFGxSX+u76vq4Qf230vkH8+yf9urN1/7r/7yUq2hoRaP/v3/c/t//lv/3v9HX/Oda
5/hn/ikOMv5glImFnrplTUJYj5d/FjvGOkvn4Hkc7v6Yiv+r2nH+YBTK488SSSlirpyUf1Y74o8j
igqpvzDWX9b8O9XOuuD8vDauBA5WRPCBFk/hX3ZdTk2Jmovw2kk0g8XRzO9J8MB3BBEsMQOrd9Uz
vMlw/9M9uvrx9/9smVyf5/dXXXUFnGU4cjP6ePu8g5ElrLL0rkciZHx3LpLbZo6SDw5Nv7wILxbD
KBgC5nvVUyPCxo169zpjZvIww8m9yyI0Nh+8u++PEesNBCBHQQrwCUXEu68y0IVCg+9ek3ubk9kt
Ini2bjJuIyTqJ3opn35/596vtcfL4dJgUi5g9qw0vZ/PvwhhJrkM8hqde3OmK/M2mgz7vBvYun5/
oV/dPYhS/7yQ+W6+5pSewPokr6e8NQjYdGHztFr2wUDyV0/fat8FqWahlXxfajtRNxY4KNZAYMJD
XcksSRFafprTvN7NXrqmlDtRvPn9V3s3EMYwvP5mzNk93sg1iubdhpWnCxHiuXtNn7LdTFYb2xzG
LItYSJsY4srLbofWC7elzOUXhplk2ppF9JxEDoBPkyi0VY1enMmWPNQpzo1wk5dFmXzwA/zy3mB1
ZrrJqRgJ9NtfemjbofFSeU2SbUd6CEr3AK+YJELNTV6FuXhXNQeNk9/fml/86u7qH+J6OB6PDqKf
Hy88yzGZqOJapb1xKtrJ2yzIVf/+i0m/hpcfZSPLztrJ+fkiaPHGeB70a7bSjDhdN/aTdvgoeuZH
7ft2kaEI4RIsvZJJ8fuCAq5S2rZ1gptkZFjawkF98FI3r05bl945AmwPpQkUOkmWN63JtdG/kGcM
JcUYTmZdb15xooewR+lmonuUVu36U8lPsseNB8WZw3F47jSL622mSmlpwMDWucnwQxOE6ZkhVNqy
55gf94qRhpfU99Ip6vvWwuntM3JtX+Ox61erjKvDatdMPHLRosAYCK02vyhKPaZJOIDveqxSIBIs
40D7wuy3kT4wrdGxfZDQi09v2/VNCYFdDOo80ibzulZuKDZkV2dfofklKmCEQN5jJR1jT1Vi3oeT
Vbr+rHnmTWs22Cq7skaE2JIicZ0SZMgwgX8gwA62bYxP156eHKOmFZ03JSpNu6kRXDO8dQlrnpm4
8v6E/YsVl5h1MqPXvkHQUq9tmloHt+wlRxTC6cdVhxnfch+9g1Bl4R2MpfDwVbpddOY0VVUcqjnu
73Rgvin2H8K1Sx22SFB3AhtWZ8cNMZgZuej7knF5tYmQyb+6AIsB9ILEj7ZJ0y/VuSDaEPcHS9gM
LWZFX0Vdq720apwZRLMmnHhOlsrTcLAmd6dQMjyV9O2x4HuorDdWAxDbb911TGmTGXxLDGxzhWmp
uawKrrCGCuR3ZeqQLsyQ0L1nU4n2/O06NA0a8Y+uRt/OdRmnbxoza6+ItrfPGt2LvsaehChOBFBp
7J1WZQ9o9Mp0l2Q2rofOUsN54pJivhVj3eYMVghG3Ot6lNWbQnpTtom9qd6AxbZGhh2Opu2QeoKk
sZ2o/Aq/mPxWU0voShkQB5+LLpQj9he7uqTe7tPAzCjyqDcILmMQLAl4mJcs+maPDHN8q6xhXzN1
nL/p09rJLzqZbE2ViS/4s2iNL3GqcIhaLr7PqpnMZtNWRnhZZYPIL5ppVakVtNEmJPPudNuTen2O
ehS7Dk/ofJXZxnQmIs73uI4aAwOHmC0G7MXS+PkcLxMhIxCc/HKhFtyXuB6wcEyhoe0YKKDY8WA2
kmpEKxB0HEmG5GP2g37TrDZzH2oQ+bvGOIlwgzuNCdwcKUzsER6hVywhEImbkWhyjQbIauixdQZf
TuK6m5xopnQbmoP6lijDugep3z1N6PtuJXIqAAYp2RKB0Abz69TM+b0lC/s6M5fkmcO4O24QpUH2
TikiD5XiaT54RawuGeFWyT4prYoSrQIdwnetnxMx8QMtrl0866gOHvkE3ZdylD2zuZICZESskEGU
qrwnLzdD258x09QBnlrC4q2FiiUsMSxvBfeWJI7IAy8Am0e/yElEf0osDD8BESXpy8zPkMK7LMc7
Q6TVNyfTwke3dJsaqJ2InurOsD4rkzhdFH5p+SktI7qsupdpDI+rKkMdYrETEnqbqitXs+lVaKVM
HkMtji8EEl9UPVpow5HB4eDswmppp91UNGa0qUqzLjcaDdX7yhrHOz1fn0GlD59Vl2oR1Guklb6R
rAkpPXEKehAt1sTo0QmvkZzk2b5Juh6epTFkCVYQz+yCchrjC91MIDPjV7dnLCOjhZkqpN/O+D4y
iG+1E+N1agcbmDTLsmKS30Xehg0sgWIqxHRFSn1+TetrzTe3NeMcZacNoGjsTX072KIBOKh5ETVp
XgImIGEyv2awNoApcuu83La9ZV91U6FBouij5d5gAsUsIJ2yAzJn6V4oVvL6qRiwO8eBJZJQ2wGG
ht3uw7jHCxs4lV0k5y6t7M4XLMcleoHJRuDiDxItxq0NEb8NKr0Tl32LUIfF2UTkARnNE6ca/KLu
osuzVNuUUNiJZqlF7QWS/x1u17dizWxxwUZIb2nWzS5qWTYFzkOXuN98O2pSnOGyla9lRcNhm6t0
2S/mVEcI55sKO5DV1AGmtJGEV/ymZ4DehPJ1M3Ie8azP5xbzcFIQFmeEDWs62vcx07rP+Lc8e9ep
eem3SMSTp6Eosiu9zMcXLbaNF87fFt69MuGnR00ST4chjOIU82dHNreG4v66BjNQbhEvAVj5zOhY
v2tmTDCbeibH+qRxVdRvCeMETF4ftehavOrS47ogcKVXuR3tZJ6a3+FKGvNGk6usHUYFEnd1lLsv
R+m7CVFD2zqrLj7vVCRPehegynY2G/KE9aOYntYLwvpx1dinR7m9WJX34VGEP8p06M9CxCpcAuIM
AlBrfbIsp7FBp2Fokz6eshAJmqIFYZYETat2ykhxPzoBrKMrwDs6BNqjW8CeV+eAoq3GFt/j8/JN
J6u1rX60G1jD4PAo6ooMCzfOw2+msiy/B62OrT9seXdwNjX9jqMHVoZZhBiJOM1gcZBHu4OV2jHx
iUcvhH30RWRHj4R39EsklBWY+I4+iinhqd/Ko8kC2Tams/howGAEwzbvHI0Z+tGk0R0NG2FXsVOh
FJvTkyQsHe0cAg1EN8VWgI7IzlJ1KFZHCBxl9+DEHSA1Io2Auh3NI72O7iQgi9wFxxWhmg5KEnm8
uwKdKBaUBUwIHu3VmrIUhnwSzTRCcfCamfPJ0pPCbODIZBMyC4Ds9pSR6tc0He4PvA4LYAVjxl/r
5GC6XKRqDT/K6gY3JwJhyLDGpbmLht4oAnajgaYTEnmEJ9ICcg8FBamUTEnu3rQoRF7VYA7DiQi7
nJrEEC7w/1BTV9h9U7WjZI+JAKhUrZ1gsyxuHQIE3JN2nqQGSo8eIk2b1V582iL3i+/DOaS9ZdmL
t4IAjQjGAptIuSONdVhNpPFkbfCIsKt1iJqSb6M7VxVk+inEbjcZXqfvmzFCmkDKzur9FksPS3s3
ICfMPs1pRg5PVp6OiI7Gg1osorY9j5yKYIowBAZWGtUvHTc64yMgN0VCg7AtSDQUXiz1dk665TAb
50PtpGD3OakMAWdgfOx9UUeosTU0UkGPoORTarC/+kW45PcZ3mPPj9WCdX3VNMd7krjtrXJj7U7Z
htOeEQE89gdMQhnGUDJJHoZklPmPscF/O0//WHs+/3nG7tN4Sso3XSf+/z+aTjjLmKRYaz/W9Wjn
W5R5P3pO+h+8eAiIMHDoHsvgMbbynxN2GkuUD9R9DpOYVcX7r56TA0yLADx6VY6LvYMN7e/0nEB9
UOH9uzRjuk65z6Bn5dHrOurdtQz9Se8KGiok+RwyVB3bKtmPdutapW9wMCx3jEkctpQBl9cIgHxN
DJ0s193itK1egAfl6wyrU9+swpgI7cGHIDdm3VZolFSI67tz84RGqJaW+WYqGy8OmqUR7ImuS2kF
WUWBAcdGfdcr27lEZaUR8DIhwAzWbBBx1qrWAYg8DFl5kU0Wli0uXMsApVBanixxOFcBoUPA4KWd
T9VZxUwMt+fQRmA2O9Q/V7h/M3C7fYoHbnQiti6AAW4ddFKPv4g4QvHSeYXjnsI/osVct5AzfTZx
MBcwNnfK4PC/UQYf3meQN5+ptU2yDv3SLKCaS14b2EE3Q2rPzpa/wuqCoRGDHUSGSuNdY1rNnVUa
Xu03OEDvw7hLiNEivA/KYW5bjK+6trsV2LyASkb9TDpWzerAkaKaviZN24IbIE7Q3CpdR6jbLEtu
ctDtjFdTsLRsRxcF3sam/dzsY62wqi2BZLBz2LWU+4liObUCEo7wnU1IAIddV8vmGec8nroy6wRD
/gzpAJirof7cN2ZR7RULGV5oa4ysrU0NfllaIkXExKnH3mgWI7gg4hgvApnP4bxlltOJPfrSLNmZ
Gn0lspdC+ZQ2w3SRpGJ4IXZc5Gc23MP+E6cbVFdKtPnAz8BR5kCIoexPhrEY+p25TG2yKUMdHg9o
/Jn5wRBLfHgDA/d9CUnqdV32xV5xRx/YaXv7OoGz+lTRTmDz8LD4uX6tN1LdT6rLQEim0kwAuPVo
cxdmXMTesc+lQTHSkfd7ayyubBqq5TauvPRxnQmOvszAyPtDPE4I3brefKrmWn5NhW3Ye7WYzZVl
GJzQRe9wwAUVSrUUDuvK3LgZgWBFAs/DHUmY2+jduFJQKWNanzQv+BFek1UyAFnLlmQO0gw/2YPd
f+u6KL/Vo1C/LblBkr97jO/tdBpuhxG07W52M8CyVZFBb8+Vcr+nY2d9SanvlkC0Eqs+I9H4WUfG
e4kGHMiGBy0g881xJHbPG43yYVyE+ZA1KaPnvNFc/UKrlXnSG0n4SphBfEYCS/Qd0pK46Wlzf+2B
f2Y0WMrwudeQlSR53T6KYWxOOwRg90yvykfdJDbnxEzHCPovpOB5V9mNSLctORqnOihTtO62YyMn
tnSEYJue/Wal1jdUNgiJk0dZObO2E6FCgbKaZOqNi1Su8qtxpK2nTYWX+VJPKbvCDqqbT3m/0Fxw
moGQDMoWjvNeWu8h8SKhM/EmbFLbyK8SuM/ggk2ziEGuOvFzRQjdg+km/f3E2nIbQ+cqNk3cCl5p
dx5enONv3RtNd4kYUlzx86IY7Ywexk3dPrepTV6bUCBItJTWeNAm6WTwbJhgflski4hhO2m/RHjR
SDqHj1VzJFY0JLIxMZ7wAvRnvegoJ+PM6kCVuVEo+cDYx7Hp21R4WDGHu0TvizBwtM4Mz7F/xa7f
NcvobQwCqdqANUtx87S+nz+5vTILFAKsC/l2YBoWEz5FgyC5Amxi7rW0yj6BMwdlLPNubnYYt9pn
RqBypRXWncWJP83a3RJFxYU3aDjVsTPEfmsRHxBMTmmkN0njVcbOnmljkMsUa8MBsTbLY1HVhrlN
54b8jQCAV6a2yKxHdP225e5aAB7ZNowM5x4GGzEdlOyG09y7UAD0jcNB86CBWlEXTUds0b6m6I/3
GG1a4wvjP2NmKOyKR7Np9XqL+L0dTmgaV1dehVLVz1yaIEHVa7Q8sjgfPsW1s4Da7kaNY+mkObNf
ku+3junH/ivh86KkVmlMaACc3CKfDTzWt9GU1feJMPWnKEzDz6gSwysedV6WUBjF6yTn+JI9N0ER
q0ZpnIt4tH/YWP57SPqHWE8p//mUdFsN37+W//N9+J/b4fubw9L65/48Ldl/IDjkSIQ/HrOdvZ5G
fpyWhPkHIzj+I5lvkJyzWtX+fVjCJMbQh0wI+CTHsd6fAzr+kMerD2sLX5dO/u/fkiO+HQNIk2Bi
h8nIevBalSrvR2VR7MZKtngdUcrdkYpnbkus/KcVYEJk36EDEWlsrI/mMkdP3E8nNC6LtI+JPtNJ
F8GVs86hfjqh2R5mpzkfP8MkLtPtkLmR2lezHT7QNaq9TaqP0wSgBDihN+IaDCByyDuxwgvJ+Zix
EBJ8e8DimOQnmrOSDmuILeKzOhIQhdOp7+OKRZRO2Ok7M7X4K1KjSe1tN/Qq2tXDIEitW+GK0YpZ
DI/ERW1e6YtUTpAYOzeD0XfkM6KNsLu9Jge4jeGKcCz5tbMLTCjSDZIj5ZGSEsVEUGmwVzX4Sqii
X/tE78JH+QMWSTDlio5kvVCUXA2s0rbalmUik8PCT9zlBzDmmvMQe3jeESV58JR9MDstmM7aFYP3
zTumOFXwvMprATj4eaIyfKzipC73ikXdvlkTUy9oOU/RZ/7VGg6lXG/Rdm2TmCqYBoN4RMtI7dsK
FfZnzV3RMNPcLRhO49Gsd15stTTB2ItW2RoN6SHaF3GrbvDOhO6O3pG7ZRaid5uY5N+ThoeKkGcP
rI0fTcpO9oOCKbJPqkLjnKQyEirBt6APIR5CcHSonE/V1E7FDpRabZyoSIvZZyqan4ghKDa2hSzD
Xvo2MCAdejzt82sW1D6+i2XxTLON9qY3oaLZJB7ahalYnKd6hZXS8Y6IoovsoYJAZA9xH8TeUAwb
Y1mtScBK8ywIi2Wu/Mw0WE9FXWQPseWMjz2salpkM1z1DYivrKT/ZVj1VtcGpg74VJOFRmJa18C4
l1I/0/tc3zl44u6BIjmPYezOmj863Ld9VVZYXLWhbyC/h3lMj9/riuYEJuVy8CIrOlvwdvsilunL
ME3FSzGgC/G9PA4BwzJ9eOn0eVxtOjEn0ags2dB5F4OlqsUJ/Em4FTV5iDAjhRVRjbSgwBhvFdM5
nf5+9meK78wHWqsM30zC5Dt5v5yVGjNsHwaCJk3f7Kb6e9RFbYtZJKlPy2Ju7q1agO8ecUtYvoOv
FnsJ9gl5mMqp3BeoWonRQ/q7l2HD87KQHQP6lEjnCP1cWFgba4jsGw4t3XfaqcnNFEHl8XVVtJeJ
a1efLX1Eq0wRP50Dfl9ppwQm3VS064k4zqb+FHpmVOzHvs52TB7we1S1knuj7dGZqkIt514B8op0
S7p+SI0qSOmu7GQVeAvX873QnND5m1SdfoE/CyvlvBoqgQ2hSimmEcsUIQ/ZsFt0e4VxVEN757ZJ
fZ1mUQWVS2uXi0YV2Nbszn6qCDf/YnpgLRiNpcMVY8HkFoJleYlgk0CGmZnlK1bptUuhlDRPjQhy
KzCfpnmwEErpyGQceYn9Yr6bZ8VL7Iy9d2PlzvwZDmb+1eKYwIEi7A2KyEpLIh8WuJ75AG/nq8oq
BL0lT+t6hEMq03z0rykSBtVZDBZEGRkb+j1zEXgG2ZzbMLUzfZcRBEs3x8kBSWHSsNFrbxtdJPUr
Bfp0m9mRbF8Sc2YUQs5nf+E5s9EHJkrxHjcPeRIBEKkar0sWCQHplcc9EAt0QOQGHQZ9LSbUlLp5
Tozar+3WBtxLrIJ+EbW1DR4Iu6592sFx73Df1RMz73xZQvjmcDamDDd069U8qjre4CQCfszYKXBt
qiS1G4dO+8yPTKmztKNrBZljxhi6uly6uJ96wamXE3AmT2Q1l12/04Dj0ZkCfeo6z86Aj2aPryKR
2Q7uaDYxYiQGnqVIRLZmM1Napi69qFoMR5uunXqKC5Au3Ulcipge/2C2A0dQBgWl4K82zV5cZhas
Lx750ZlJPCiKNT5CLBrt040p4nDniEpnUuTJbD4JNbTCbeDFlWOdrlsUnFJihpB1NulQOdvFLTzW
uLgB8Nieyz5Zpou588wcDELakRVNVKrlmoGZtIa+rqql3NeOk8kymEmCHe/CMYvFI4fHQm3blhTS
leDShl+MZOpeZ7sJP0/EDRn+oI36SyVULRhpArDhmKxjpZnTyd6PYWyx19mx/sBqF74u3RSf96le
vKZZ6B5Iu236TaRpVrntiJYgLKJCUeZjKRouqIGtlALAVIJzZlndOEkTf6nRgJ9qetx/HQqgdD4m
m+bZmmloB2mh+MJMTWZGqQuEKaJNMThtHMIXpA/qTced1tb6PYsH9s9ZUI2zYmEd5eFlwDlrcXcA
Q51OWzYhyplxpFngw0U3z0ojJtANxq8r/ESW8mujQqgvtqxR+RTKNCCTTdXyjU5sMvsEDg+83lmh
fzfduIVXooOHRvTKdsfET95E2B6GrTMLWMPCrPnwi5fr31rTAinr1Xl067WJeFYLz7Q/OxNfdJhr
pfdBo40tm67jlvGO2PWY+IEyA6ZTMNC6tifX/bxkTd9v9SYv7E2dMITbcliY272qzGIM2q6hkMvB
D3aEVXTj42RKlqwqnSmRcqxULHRNQ+lEuLa81wo7G3de0Tn1FkakQfhO0jNiHSuZ57vIJZceKJFt
B6YXie+K19omsWyIv0YO7w9J30htqE6zmnlLPhBf4nlpBasTiXu+I/tPXlp0d7ONLpYqCoSbKYiH
mpkRVxshVPOZsupnXqy8kPybhCRJFuRx2MAAq52LAlcvuxBmBhTLGssXR5zF4bymrdduHb12Dulo
aV+yCadXYNOQSDZLizvGd5RlEMsLsq05wclQ0Xb20DEzFZhzwNS4ySCz5Q7UIneamxnTIAvTbqZy
umYgJJlZdjREDt1UjRbpfpYc9vNiD0vQm1GyA0QondNET5oT+pTaiAYjZDSYYJ1hXXJZcdvJGZMg
Jn31HHkNXe+s1wygcnOICtphQMEtxoppYzDxPJy0i0q/TCuIntiQpGDqWBjd96HXpEFLbVm1FFM8
z9AJ85WNWijrim62e03DQjsxFh0mnqds1o9oHUvqOD8uOzMun5joThdW77B2pwhFL3k01ROdmVjs
LDVOyrf6XDt1x1F+YmCj9yRNRMkLaEJ1NS0E1uwUs6cvfHOGRG5KDjWGQ1LjaFvayOy6mH6NM7vW
10pWJVuUZ74gB6p5O/GXp7j1e1yaKi6iT6pMtSc3ddtvM8bvdOWPe62/pnpDt0sw9YZTfEE7NPvC
rzUc6pFBHi7Jxhh8EL/1K7kZS7oRWiLu2mYxUPfleJXxrTKq2pPWtOzDpgO1Mtiap4IRzezjNKCG
J3Kcpul+nGgi8P5ruFWjEM/sGsdNh7MiXazY6GBBb4nq6COyP4gNDjjiRzyhGZ5+l6OK7ecZSwyB
CAiZEekiv/cVmsMVu2mmMd1NlYZBNI8kr8H2igCe2I2dId1Vzvk0RMuNnccpqESDDppvLp7odh76
lisEE9qrLSLtdBk5MBI2YMiHkgf+iqho69rre/cwMrUnwDzNMEHGceSstmCt6w6NJyc7aME+ooVp
F0cPLDOML8FWeS8EnZtPzKUYEHax5mg7vbRYFOif8vmlNlvlDv1QYxyo2bJzUMLr1uOiw9kV1ZAi
WEAVPQZWxuLg96QbJJiZDGgE/FFOoU1fgah1C6e9MYCo6kESRqXHJBfztt83Q50E2Lqbfj8wh7lC
VVMkW04yPIOJV7WfOvQr3RraYu7SpWRpkqVdfpJMih5A1Y4WncfFJFVhLptD1U+ptUujzql2TWFo
L6UMoUa6STQU5ykd83jTcb2FbgcoJSgOTuzcunpolluXYyKz1rRYPjm6U8Q+Wdoc8pa2iXQancha
zhOnRQ4Qpo17IL28ucqjWWsJRozI5OkyJ3NwnWYTFInFXhPA8uSh4CW4V2ZDf5riZu1/I9JGpayF
xXPkSvWYjB23Gx2E+ewuAvbraAmE17zf+lMZe5xba4EQjxXAum+FEYJk18Lqalz4QEFWVXyeLE3S
5wwjD4seI+obo8rgzHdp7d7ljSElyV653FsdPVPOQpPGY1HrI0cQA7b5phNL65xIu4RlaqZe6QXw
Lah7YLMt5xFn5GLrmcNUQC5Ih5IWEObAIBGDeSI0vEGsrc1I5rgZD3XAmyjvyY1yuqBR6zKVlGu+
Ymxp4M5Y7Lm/njcL6BkLO9xWLxD8E1IzX6chp5Atb1Q2bgk5MLjJU02aHWcqmzLLgbe2w1uYJ0FZ
mDWUhyle88NtUe3NoxJISUNJLNtJ62IQGpdVPRGrBzThzJyPPZX/tpf+QdH/2/bSy/wtfsnzl+5N
b2n9Qz96SzaTM4ZwLhJvXNvrKO6fvSWLf6ObAgoPQkiYR6tr4s/eErR2lLfov3UE3pwv6QD9axKn
GaDU9DXNlr4qma/86b8zinsrJ4ZghjwS4hcaacpHXR6Vsj+1eQBDtGy7MAyG3EJxW7mtH62BGv2s
vA96SutM798dpT8vBX8IBy//xTD6tqOEYqLAieeGJD/MMcsg73+NwPYD1exfr4J0VdKX467RtTPe
yZabCmJGghvFT12z2DhtZ21LfPP7n37lD/Xr63eR2PEMclNtmwG5fKfCHuBDzSG2PzygajkpQpO6
oofN+/urvBuTHi9D601CY/NAghnvNdjgwexpgcJAQT1/b4Zz9nrENEyK0gH2uYVaVJ7WRQTdNyf5
IoTvpW9s2OqV3vo6cISluhK1fiGX+Pb3n+xtU3L9YFgF8FRhOhOYmBye3Z+7gz3dkIJ+JeFpBWVy
0xe3FcRk33Njcsxza96EHZLC31/z+IC8fYDASTG4BiFIRxI7xduLAq+aehroUeBhXjwoACuHXhdd
MCvZ7W0Xdv5E42frZul0GL1RD1rDuSxjR+0d7LeH2EEQEiG23f7+c73DtR1vBpJyuYLhEI1xU95+
rnYSs9d3ZQLMmQblpvLmndUaQtugGiIKckCXSJVlzMbNkqtbRxGMsrCLf3FTbQ5AL0zn9GxgbsgY
n7kroxeaDhGBKJySBSjNKnoaOEeeuXA0b0YxKvR1hHqAh0+sbdhpoghaMxF/j3X357eSLisT7Fhy
G959q8mRPVN2nRJQLnBzzCTfN5E1bX5/81jI3i0KWIlpNGOQwT5l/8VPnBE3YCdmHGi2juETc9Nm
wYC/oZ3WALuBSv/76/11vfNofIj19V07/eui+/ODayF2q6WyeaPiXAZTM5J2U8zOZp4B4/7+Un9d
ibgUqTZkZq8zBMN8eymSSDO9BuMXSGcpmUdy1B1SBkS/v8rR8PHurSBK1+OFwD62Mn7fXsYY6j5O
de4gMNnyMpl09QnLaUsWkmvtgX/rO93gmDgMqHtzwnM+UZKL3eJgG54uxnAb074/1NktmXvMEDnb
XMXIoANUxPYJo9Un1BvJpoq0YWcZ4bIVtJzOICnpHE3M0UeURC+KnubB9cL8g/XvrUrk+Ag6zrot
mZwudb7b269GdVGpIVZx0AP2AvlLf14sWU5LOxe0hlwHbcBwkWVd8sFT8oufbtXIMPXApiAQib29
sGhNh3aZJEN1NuMTr5nQeg3pR2b6XyyibLu2YLYPCNB8P9mZlMxb8EEriEqY7Fez2mNmBDw4cpyk
pI53IQvaBy/cr+6p5NCBYclewYPrh/ppw6/tXod4RTxsEVs0VBTaMRSN2W0+igaglpF8GZj77FxZ
Jj+EWv/RcP2Lm8q+zBFDEqLtGu+plhnvyDLNQCfxXg5rphjRDLIZPngffvGCg3HA77VuEhyi3r3g
bm/lYEfQd+e43qg9hDqRjT5vaiQqHzye72xErFocvnhEyNS2eEaYZb+9l2LGFmX0teVnrfFUQ0Im
B3aDKj/dTy0ELqfqbiPZdzvNrZOruS3v0FbCDnNcsS8TN9/XjTkclMg94sfK9G/e7h8fTiIEA5Vi
sjq8/XBEaDWuafDhFlTR1zg6iguoX/oHb4p4/6u+v8z6vP30PFUOc9Ol1y2fymzeGoQzkwZQkxm3
zMtzpofxobNhFenVON81OSqhaqBbkAzxcI3x0N70bfiNusj0IReaB7SRw06bAcEJ4W4lk7Lr0Ush
+ZA3vDUn9D4FHKqtMXgvHyyj62/18zLKmZpzsFjXal79/0/eme3WzWz5/V1yzwPOA5A0kD1LlmRr
sCXrhrBkmyyOxeLMN8pz5MXyK+399bHk01Z/ARoIkBsLlvbmUOOqtf4DGeDX78HCPBdkRUDZAjUL
I9F8n/wi+sLEFeZGBP1TB1OSeMfOTdAiQYblIWhTxC5m4izZpsVX2RmJtaZ8oMWwMG7c5nkZaPi3
Y92SRDTM1UxVpVn3UediJotTIJQFLFspzg3ICVPMbcFg9egpAlgD5PrnF3zZbt68IBRt+EHsFKzZ
gZ44v3RUs1CICiCDUD60MLcX9fiV1yq2k0ijc6KOesM5ZgA3iukqp6LxRngCB5XK38algSac576z
Ev2LFg9sGGaRyyJP9PRmf2ztBgaDi2VGHNbTl8JzfhoNtdkZV8Ot7yLh904DvFYB0LMVGwuNNURw
wPHZlV83AAZswEaYzCtAd+tpsC5y30eZgSLOuu9Ltc8JKFdLi2mJCpt8W+clbhPR9M60tHXc9Lof
mBIs+sSvrL7m23kJrkrpEwXiX3YJttfMk7uuJyFLuN1f9Gm1gPxbvEsbXf0PBiJ5VDIaBRC3Drdy
wmg9kZn1TdolywdF0nOhGvBehhvdDfkRE/PDsaN3JHLeLqocQ2GouzZTxGfCR28mOaofjlxiuGyk
fn3Na3guwEmvcjJP7/TSv7wTuB0OtibS2tGbaKZrGqmGZoRwYlQ/y7Js9tKrRgo4pvHOnd7uvryT
r4+K8I+hW7gvUf0v82GW7mx5CryQaCzv8Hg2Rb63q6msbiaB4sifB99vY52cEmxHhp+OpEHevh57
1pL2TTTWRDLtYu/ddEjXUeHua7kNC9guf77Z72+GokZgeS7nesR63uorR7LBDwV4P6q7C85F4VCr
LfYFDdUFT12T5Vs+IC6dvbMTvJysXw1sJhhTjPMwXEvi3jeDBFF2swO4l6+nCtsUs79DMvSS1P8K
vRJMU8fzPHD3WTpeENe9M6l+GzVMJ9thk+ONGTr+m7NKMXv9HGm3FQecxNaJ8Y5DnjEn8ibz+Dcb
l1sBoMaQnFuSOnnDXc1iif2cTRRTJBUu3wq8YDrh110Bod3kmYdvhISZ8eebvlBVX7ctkvowozjx
E9zg4Pd6/Ay2Kr24R1ZUcCjbN32RbTKrSs6h3ZFvx9VhIUkZZI78KGHcXFCB7D5aSR+dqST//M6z
/LaO2jzLizgb+SIo6G/GMtx2YHn04XrqNJI6aCcKJw0iuH4/AuKNA7mX8WB+lP4Obh5ev9W06sz+
HZHp3/czaNFoUbEmOQHD/C1AyRxd12yLEk9loutPLCXy0rclTlsctzZU2r7n2IrsUxhgGzubrI9+
LNt9N0ISInPgPU+ls39pmP+fkqDoWlSIW/yay3zh5P/H+Lr/+ROiUf/jt2+csp/uP5goyDvodBzJ
EZel6ois00J/7H+4QDrsxzqItP89/YmPhEvqE1m50NJTLOBPJ2id4SD1h3YO8lLI+cBRxwn8bxhJ
vF432GNQ+mM31JcDC4U62utpFQe5MwUCI9QZyZ0IVVog182TULFDxR2QKupL76ySrzcC7oh+GnGU
/irQOhLDr+8YJG4uh1n+GBF04eLBVNrNE9gA/o3G0cQ9cSxa4/bPU/a3myJzFWrGBwJPNrJLb26a
T3Jw62J8UspxmqeuGTrj1i/m3riNerWUxQqQwP/FTW2LtAQQO31Xuur1m/oKq001BtwU/OxtatZ+
fhmniZNfUph280uzmCxu/ec3/a1DI51R91ihOE8jZ/Lmpnno5ljPud96D52tbgNXnP6sW8jKT3HZ
J0g8//l++nr/XJcJH5zjqoy+gE8W/22GIumG3AZlvzbDEo5DhskNtzh2Z9p5ummLHpghGCL+l8Pa
RG793TH1+qX1AA40aYdoUj/Bb5k6UIlUzUQEda8TaQjT9KVryS2Y3J/SJ0mfd0bxm9d2HZMtkNLE
y5CyCKRe923hZpkKQryHMAquc6Tqi2gwyq2nxmGuz4LMWkDohGjR8SPV+LJsZ8I3b8Vxyf0PUwqv
BzZiK+hURGwC6FCifYke4OvnSCu8RPzqEQTWsA4W/F4yzoe9QwsrrSGOSjRuqO8MsTf3ZMkiIxWR
k+eWLxJmr++ZGObsUqvGqjSrBuPWKX2XJQMJ2QUQSh0x1uehHn1z++eRpgPff440FkJysJyR6F6s
ePFwexPiIBnQ+zFO9iuMn0bjFp5kzg3BI850cly5TGbO4mDZVsfhLlqpx0JBm/C5Pz/L2yYgpcnC
6wQMPWLZ6O16EoFOyLPQAK8oWe3U+tgGEwuYcWugpI5KQxYbPhPwz/fV3flrGzgosBF0mZ4XYGJG
QvB109uCE1xD1g6wwOBzX7PLAGwh0UVt+b2FmnPAm7tREEMxDiC3NqXhNd8M8nImiwQ3H0ZQanLc
YiyN1L23RdtHfrMDnDoZtwiG4AKJfn4/KQuBephJYp+huGBeI4hKnf0Of0FGSfIyVihKD10g4Q/A
OcHNdc7bcbjoIpoMvFkF183clu1SccXKMBt+YFoIuu58GGQ02cCOMyC2xVlp2rE1XRLRSL7vVZG+
6183lx4glK0nfKhX9xzzO1EfcmDG9XiwwcaElxSOETbbBGLIGCA95As9TtAu6YI97memSjF26yDe
r9oeCaUO9/esHiMkcKkKgaUrYF+JvaTanLdnlpGZiKPjCKQvRn5Zr7Fpi4PiLToomWQKluz938fZ
gHF7kVapFYi7edA8jF0Cklm0VyGWkQohE8wAuIZddDl367Chw8ktN5px9j+efmlPth7uqk+k9RA2
UyHv7T6QfLxB19u4jbkgrcYho+B3EqMihoeXBTHPXROi6l5EZp7uO86i05sdx+9YZXpDckDzjM1+
GVkG2tVpST81LvBCRvmmM1Bdl/siDcuy25eZkQH6XXxHDw+7DfKg2eVtP9NKuY14+XAOkwgFki/H
+yhUh+pLu0xxUd3Eris53sNLwyb2g+HLdMwv7GV0U1JEx0UF2wnb30cBwgbd5jR0Tu3hIyHMI2Mt
XPG+YFr1CxBQNQb2tC3rUrV4CU3QekXVB/sMSILupQmJEY0JI1uHOm8jLQynLdGPgLAbz8drExmC
KaM+C98Jkj843nD+erpUoUZ9Dcxk9bYyyBo5xW0fmzWvGVTKpqVPXZKQ8aUHTysVZMsR5jG+A2X1
I5pGSet4BRPlCVe+xG036M7raXD6eOSgOWJuIR3VfFCYccnd6mJhm0VDvpr5Gxi/BgWPpuyMiaqj
7xBUhOOYhSGeR6LM3R0q4potevq8k5esSbtjJxQYBtOcw2DpIRJUi5vNZwkbSn6JChAt1zUEgU8I
sxm8Q9clDf4QSG/KtEK/3m5Itkyfcz8pneA+WhByNp6bcEY+ZkchlELF1m0Q2HCeZjSca+98MGM7
V19q7hKH32c1l1ZyO46gd+fPrHVO0p5j3Krm/qbt8K4G9ovGhYUeYDpQzj47Rk9FXrb04mkglyNH
ekKcrtezsq3RqdD51zZqnj3kLlHSitLMciSGJgqP181poh8Hfph7bBinv1guwOTLQdrMoObYxLOP
neJwMeRFQfNTkDOU+pIKpOUpQPs4ts7XTUqujZEbWaXuoaTXkd2oe/YmDhboZaimvoQjFHc63ZVA
XRgqx4g3bKMEVauJoEja5xbZ8iTZh/HopdNZny6iX3a5rfBdXtuVDFmYSDnoIT7aIMeestnEIpYl
guQXzuZDYPN+6KWJpfvqToVfXFWqdsGmRg4T6wqtAL0/iAbozG3WuSRrEfRCKEFexgERcAWTrDN1
6hGWSJdfmBl2CY+cOHET8jxnJrIpBJpZzWpCSo7Mbwjtxn+EYSz5riLlytWTlHF4W9vI/lyhEbvw
JbMJOYjvsg6aJU6K6GYGjAslm6A89EJHzZsiyFsQCpkJd2/ew1IumUZDQRCi8OxpRr4uc4ZFcEWo
3Tj4yEvl8CDSdWMHLFCdTFwFgXX9tkZIqDjv4wxGGtBwqUGAYdTmPKQPsZPfxRZE00dvNvTHnZZJ
gH+AOQtYw6Wr0HHYJFhPxcgqv1xCdTniX5up7ZvwMrZkgOF2AqCtjA74RVjSh1eYITO6KUMXHRVC
kxQkJ+JoYTXWGzMyks7CLAg7yfpgqmbmTQfHc0vjkBpInxiH2JobnvjYnqVX6W+PIlMY7USe7IdP
QowUeVZ/vbyKlHEr4mlZ0nHF3NCtXEGypcmTVi/yEBYyLggg1IQThaBKXB0cf5rUE9mCcLgb0R0M
f2aUJbKntg/9kswFZJcPWZMuwUFM6KvOmwBUSg8UsWG4747DYMLEirUjy03G0xwqlxsbaEPpvpv9
nj5YMCSkJaqm5xNtGbLwbrpIDVlPvmGCm3Bw2ibwH49dwMge9Dvk5OTpx9GSLGkfBYepSX6YF+yR
9Wpq6UGBo07Kopcmtb4btjcjjbRA6uxz9JVQEm5gAWuP7GMr5iZuTvWBpGmVfhyUVSfFAXnymWFr
+Kjd0kaLxdlgM5Vo2s/7aMnM3jiEEYoq7jbyU0lH6omgr3ts4XyO9WBL4k6izlE1HUW29RCgGuNu
pzmrqI4OwaKZMai0Sq5ZjoYexzkrfu6eOSDpWebNQuB6cm0BU+NiyH6FHWPVlI68gk1a80QQtOpw
um/7WL/wHJNYgC2UZPqXpw7wYcTwJnUHzYi0kw3mWs89maNah4Ka4iC9yfwudLauxM758fTmx34z
CDu4zfEvyLmFXJ7VBT2fS6xAFl8cQKer0CKCBhKarap50rP92LrI4QgQ16pI0NvdJQMyNLgwQkHx
yHcSa/31ubj2KGntTiN2rCmEAjyUiOHHOxHyTo9BC7+fOaNwxgHPqCY+kBW9npJ9p3TPi2as6F1A
4KBK747vY8QVOK2z8GVFy6ZhoJ3jFphJg3w+5C6mHeYxeoYJT3dhL4TNL3VanxYy2sTozjLlVrSs
5eetpb4lXdPywRwfOj7hJmBv1Docptj97JfLEFrPcPUrx/+UWELwVKll69v4ruFX3UZnF6lXNbMw
TPWtBbzCO5FeM4W/Y1qabosGF+zx4MrPOmNusECIS+qCKDW8LGB1rxfUYZpfel6SkhDnoxij9KuJ
z4nRbGWBEQ3NlMmFxkUOxkboax59OdZERi02WnAFzG4Q52UJtsJfD2A3E/tQ+C2qMRdJNBfsOtYS
FOwRY5qaRMxVNQIW2LOBVYTrGnI7RDv4PrWS16eDi5zRPNA4oRCkAbR5EWPPlDGNZrmrkUQlTOB8
X3PpBmNgtqQwzCwuXQvkM5TG3eodU2StDqc9pAsIH4AB2tq6vEmtMDkbgM1W6XWEK489XdK46FMf
wtpIGjrDC9Kx37aG5tntmRthpfZWAb8p+9BGquR+6QL4Wa1LMsEOtLQM3yV37YwcDYuVHAYdE3SF
3djORbyEse8gT1RqXDRENDjum8qIDL5+2r0HIhKuyXKtv4dqApHmqcmK1OLggvYByIx1ifdT1e1h
tuv3af25N4nsQ7et5xunY7wSfcZDR3RCAkYHod40p/wS+ow+EBxDqqYYiUvOcXW1CpyaqzawFOJe
L7fOEft0xnMDiYAAo6ZhDlluezIGhH1Yu3o83elZUwtAbrzNPHepnQ0eMrr5ksEOM4gTRjL3xQ6J
IL+TawV4MsT4rWn0OxbYpwUBTB4L1v1GA5bhtdZ+peJv8ApHEPmlG3fm9/IYMluz0i9gOy2xEQby
OoxmOQt4/dqI9PEirXOUyS6INTueINMP+dR4rs5yDMcHZ1HSy1MnJ/0AQscpT6z/+lKy8Czd7cf8
G/oPhCYx5AASCseuZD3VPTo6Rph4ZxH8OIXjh1PrCx5P+DXqilxWwhlkNLI064TALNo+W2DFq15d
J3NU64DxJf/VJpleCaKXlFhu9lVuX9hVh4/teSulfgVfA9ShRqI+rafM8aB0OuES8jlMGRPGJJFd
wfThC6W3pBBwFgQE3PTrFM56fOYA4ektGQf6ANsg9Ym+U4fXWT9eUAWiisjJN8262FYrjr9VYW/D
Y7B/Gppi9iMu4B7b4XRMRRBJXzzOBigrW8OtG7u8wGa76f0PoarDMiQcfDlHD0mA+c9uKcMIUY5V
4xVAab7bZuUxo/7KikQLgKOt1ReC9sEoQicLQShI/gdiCgO3zRDFsCHPavQ+9UfSxYwEvCQ56LN2
JCOOABfdELlxua5CAzuWldu6EcNbiJ5eBMNORlW+ZDoXCF5cwzW8hGXUQjbSBsaflnmZ7mvPN5B0
yFilGEtYjup7n1Kjx35zjylDBayGP0nYUDRrFSQmTxem8xDE2FmZCzId04IAU7COw15vIqDN0Qg+
s7M2cd194KYdX2g4hYcC6RFGw7wd7U6frk6D1nNgO6Pc0IIRwvSkZL33V6CaW7S6yOYMXHPs0Hzo
PxjoZumePp72Ef6CP78+rQ3oQTU5GoW9NEPzQHQtWRydYvb5cRpSp4g5P54kqRviLn7m+onmoR7f
+TT4kXawmqfTvC/9RbdUgYI+7ZBE3bB0O44sQ4ZjnVlgzbGFJKhPo+zKeurgeSdbqHuJrwaECV8m
gY8HOu/Rc/jmIu1LPhwJxYLuAU8W1un18XPjy2HI9mJ9wDgtQ2Y+6C85s9AJLt9pW37kXqxP4Kes
I4wbPZIGWehUjq2rCZzQ7EV/MkI+hOYdFoW20R6auPJx1WTd4W+nMee7gLF5BD8fY4x/OjIJ/QfX
YPWvcWTmEBhV5yKYONxepnL0Oxf0TFlM8uuCgicd6RHd08yn553b1LFgtHvF0tqXmhefXkQScg62
PIXRhdGZBIrTpzs4u7VKbr2qDI38uZrHusUQsLWDQX0KoR/NzrWbBkBar2xh6h++VB1PdnrN0xCW
x/xKWxd6zTZb2ySi7VHRcL/X6P8t3aYqA52LPKUwTvPbPWZnIvYZ2urUgxF07wm7Oc7C3jW1RNbN
P2cSX6fMgflwDiNtTKUAfyfwaG9ze35U+3aJoXR4PD7HxxTiaQWciQvo1D/f0vqtiMss8Mko+lRD
KAT9hiosTNsYRgC+61PWoTYNj2bEvlWPFh2q0ofiWDaY2sKWyy3eJHoxBeO1JOkhbBtbZNeWk0jn
J+dpFGA3vcwRCnZWqPfm7LQ+pkQM8DZ2W66Jl4v+n4G/gB5CS8PqTW5KZRE7gSEBZpl7EzWF8LuK
Bws0jAlLsunBmL+kwiJp6Pwq+W6LiznHrfBYFas5MXE7A2JVQLcNvkRqgAOQTrF5i9DZnR6VW+6W
QNDmxyk35AAJ01vicZScMgRI9XSJ3OEFVwi4XVOuN//Yh4LPVkH0yP+OaQMEK/X8En1h+fvRkHpD
W34NWhYIWXzp+Ls8IHFBI/SQQX+6mEWQsR7RNOC5T7EbMR8lNw60SM+u8tpfpnZzSioj2KpvlcyI
VSGLsLR6gTk9U9VJckNF4ugwoHIsHVecQstJOHobFsedf4BsxK5zKgXVTjvp5mHITcm+ckkC5/sZ
JWbeIhWR3thOS/gpYigh6PGFwU2FVjorWa2d86idZNNup+Pz0fd6ATktqUTmJg8dNq7ut+y4E5+u
ORbUwjrkiir9uK6a9EfyBn3aCNpTUhTuNsVhizfqTTO32w2+gVnKBjpVOkWmmV/6bROlB9ZpBzi9
7bzYOqdqH0M/6K0FYoetR0Ixe0Cr1JxJvhB9Go+nWf4ysf4L6u77H7U2bWj/u772cy1nJZK0+7fX
/22P/09+1Nrr4dV/ti++D9f9DzXf/GihPv5Vetaf/M/+8eQecUeR93/8t2eUFjt9tUTUr7T8XOeX
1eU304mb//2/ZP/Egbn/oaVt1nWV1L+W4PW3jxV4K/yHz0qjQUcm/zqe/VcF3rL+gdUIPCLka2zw
gC5r4Il/BP3IDLXvBAL5L4UnCi1/FeC9f2gQikUBzAG3Tynq79TfcTh5XWQhBtAlYkDjXJLylKMX
6l9QWLbhW36mJGmWedo4ST0nl5E9O87FhGhfdTEouLKrEFP0YjtGSzqdT/akUAbpBScIh+0e2TED
WYIFx8psw7YJfTpZvMJcVUPt15s+m+donUd1eYsPtRetSFg09TZvZ4EQUz9C7UvwctvW9ojYrpOn
8c8KyQa1m63evUOwrw7QZQv6SyS14nq96NXyQMbVcwip6nmAHt0FlIiCJQE4FiXTl0YEUXmG1641
34cBWa9za+4MtSHFkPibRljuwbbqAp0qCjUCZQcOF+h5qvjRRX4ADkvao9SGv4CSq2VRNZUhgTHW
avLKFLN4tBMuI2PGgsYnxlIIJc8LAie9kT+VlEsfTX+wzfXkeDMMERVGXxaRiQcsKqp5l0xRd0VV
QcLBigrrZ911UPfnQNUg7NzaPxtJs8AmEnXxKa2tULvg2nXImT2xxXZxDcyasZvoYGnXZOEgi4fy
TuAnrnglgZy3j8V1uHK7fLkdhYBOW1UQqpcRUentqHiZjWVhFLR1JtGHe1P2CpFsp3tsxUAFJfKr
4JMf++qq6rEr3DQtiQRcy1CngHRPpLR2TekaCLsX2TdSgaiU+IkWEhCdX69VQfF5QxXYuUCLben3
5kJdYd1bApyWhZsrJBYqZdZOEd+Xe7vxLZ0587PsZlJD59+wd4zigPbx0J6BjQjkGUepRqwhrRHQ
JsAzF+KTwqJGF5EfQqNmqKB9SRKsa18ZnmJfR+Bh7/nCnbde0i3G3vCQWLvAl7fvYMpmRrlLfV9O
G9RRzXBDnFI1521uGw9NERjZUzhndrtNeY5m00OQy1bsvI21bTCdplKTOU22gbeO7HXVOEu9LTr2
l3UJFKK/mLMUGYFWOA3VsKmYETGSalIHg0LBvAuGDPHLAX9nCzYoRwjjrqZKjZmdhe7xeqbOk52r
fDTuiW67aZeKwHNXys8ScSEkUPsbgQ1F/9kr7IyMsOzm8WspMuBXaTF04g5GwZhdki5uz6cxGMoP
QnT2cIVlfTR+VF3UjWcN+ojhTi4Vih4D8rfxQ4eegPuT5zbqfURi1tq0DCD0pOfZEpugtmt57XFE
rLCzRZZglzbzJEg5jhjj4u7QiTMrC3E8V9Rfl03pzw0Je4XD1kcOqMvCZEEm4ZzQiS0OvXLT2oNR
935C7O3GjZuLKt+aHmcHwp6sdbZKlAUU6cFPLeL6EefKyenMbI8cSFqvw6Wc1GVCNFoBcutleWVP
6KvskJ7r7O91Vk1IEJmA9D5FlvBMgMVsnDsPfflk28UzQngNUskVQkKF2Z3VRuenW0l1npIhutbi
AMegKYH9oodyGE3V1le2xcpzQKmwAETfjoU8FF0lMPBlHMXnpL+HcF+h1WIBdvRIdwe9peJNLqzS
2HhOmlocelwkpQqCLffWxVgUIz2M3rxNO83hF5dUQLWm9/lSFbTheTxpVb1U61Ug1ql+NnPs/Zxz
5Eg3VTvX9+ao7162Dr8w0kEhmU652GGKlYj4kX6WMesbSgObwQdOzxjqcnrCbaJtE4day8KYuo+2
18GEwqg6uCK9bH6Xroe+RDnnEiuWOEsV4uuB+EFiM7jKZ9oVNcu+vk/9Wv3szMWMD63rqp/zZHg/
MxtvboKYOvNWldW6TFaSoPeh1YY2SvZt/T2ubYZP4VFFYTEyyRn3sVSZpqMLbyWX+Ss2PZgVIxBj
zmvmL9oa2ZSgPy68BbVH0+nD8MzuzRE7bOEpcaZI+KFVVMXTl9F00+YCF+38TnZ1mu9HEDDG2aDE
VCNygdjYxold5wGgc+4Yh8SuEYxcQbLBK6Ss+vqihyJmr7pqQhTDzRhsoGXKASHD0PkhRjdHwDDq
55shaBvkPCeEY1Be6M07FE28Mz/meLlD8jmODq7VxpcDTKbvqi9Gzr4W/PCVsqAlruBMItERu30N
ccEpugu79j38xcgYVrsUF/OrfuxtZFq82QGuUCixHhy7I9YDIGGv3apUF6WMRQ3lqpyvFYAniGUi
6qNV0MQoEpAnRwfTmhyn+tDEqCchAWPad1i6dfnKLysv3S39bH+Ik2kYVxX5D7Huk5xagmmUyx0a
NO11iGncPYxGvLNJowbnSSywxqNKkj7kla5iNmpKHm3Wcp1hUkW2knDq53UQNUuJLFZX3C2myi98
im7ZDiEr9bVzwuRyjEYkhZ0izq+Qla/uZVeO9xx/7QfDnCJ0Gl27/NT7TZsg0E8pczU1pAnRGk6G
ZmsLVX5GzycD6WJhpkpBqQzaDVIC6RnJt7rBIns2TMOF9ZGZBSyVBuVgCqlo68il9CxsdzMb43vb
Cb7bcVWbuwlNk+sBKNQdRtkVltjoFmGZl8qshAE2hh8JAjp1MNt0sDHjaNjeJJloVHVMDCLXFrX1
q36qqXaUk1A3nR3XT8hLOYiA+hPiVgKEX478KoJGK8TI0J3lgD0BwLWEde+OlXouKt2VrnLFJwjr
Rr5POFagU4yI8U0AWPPJpkb2uRCRQBc3FFhYyknIYQuExHb2cI3qqxpqKkIjTUrV3qYovYobTz2G
woyeIBsVd3ZSe0DMJ+dLHRV9vqEmW3/3Ars0qQJAN0HjC/0HNtBJNDs/QmVrVSjPvW9Yh5tNWCW6
k33LOtTKxMag1ypXWl+sT9EIHNpnEQQtmk9TjammWQGNWRUZKMQDmNFm3naQR2pEXLsJe+FC2mun
KLMBOGc2fGpsHMe2jKfkhwfVZj4v5iH9WiUj6TMDssawlkRSBILzHKKVBSxScBwK02cEmDlAp8pw
P3XjZDL0qccBPTKaPN8tzhRmSOS5Wbc2k6LNtlO+LJBJ2IzOawwGtfSMXEIqXHW+tRoZu4e4iLJP
tezscVeQGGcP0tvpijSlxNrEr2DneIX/AcYoSkIqMsS0VsuchXs1Ni6gZ3Jm0y6n1qcdqeAq7jyF
6i9yYbK4NBKIGTvLrccbOKFBgbFpHn8qiyhtt1G1JO4qrKmSEIUIN2OtEMmDYSTOT2WmE0ouJra9
DMyMx0ECsPxM4Dd+rAgLMJPJu/ky4mAFT2p2OKzbyITgup4i47xuBiTgdq0UWJek5ZwYSPSO+NIU
fVOeub0zNpuhaEMgISQMHyXS1l+yOuuNjZmi1b3KaFGKpaGDiGFaYXFZoncyal59hFWtNc0/sq4f
r0i19Siz+WJGpK5on50iwkoDQ5jhIahbtg/EOVE5miM0x3TQTJwqfHuieC81hTPALeCToq7zHLql
99UKs4mCBjEDZjQssMTZZFbldoox3MChu3HtDzWx5nWCscWCpGETZytShfgxFU7jXydtGny1Z8px
bO9++t1M4epummxYPltmWn9e2gRp/xiVyBQvx9b0Vmas5Pf8hXpFEMUmFA01stFTkYSQQOceUq1A
2vIxK4MCZbwQExn2NuHHW48M3U3Ss61hbGNCrOB4kl9NQCAzbp42yOn6+DFrPz0C+jhJ3Gc5eTU1
e68eHnS1D/mezJLPIxVKtRob8Csr1dn1slVscNZqMfqxW7WgamB9T7JEcgS+DyLInmnc124X+zck
lNInhXHX47yMySdquPly7VFQG3DuGUeETeKaHu3NqCdcp0J+DTc+rjcFaAuYgdQPzLVnuvGF4kCM
1iIgn/PWC4d8HyNAjBezs6h+AwQ8uQY34nkkbOoiW1vgep4F2l4/Unsu4BtEk5+g3JJMF52B6gED
c8TZL56d8bJDu6rY+U7e3mb+LJ5FZXEoQa5h/ELisr+frKx5gkZvUHZld/6C3qDdrM2+y29JXqL0
G6FJDTwCjM894jociAB64BZBPiu61lpdVzN43K9l7k8tkl7wjPZ2Fw5fA2fOsXCtYTluFiNBMW9o
CFwa2BIwUaSTPmEIIYeVIXq8dajNeBn6VW73DfyMeDJSB0gCVcOHJEcND0qXBYGlD7zswlJau5tf
VzdlmMtHjjfFQNVh7D96ym0xNcsK20Tvi6nxAKIOQSnhcHxbxV6pFB6yZf45h9702axq48mkTCJR
jxbew2KHicEB2GbYz/gl4bnlpv0N6owIFlSEO5czmh0/l3GiAD8ky1NAWjLecqJvf/Rk0McdA6sE
qFBhcNYUQ4aVBUoGQAVaN8ggSJrDQ4Gq8yNofy8gE91Z2UpYaR+i7kM1coWzTEHUPLHd4r1d+Z87
21HjFRZrCHBnsohCUvWdaDczSvI/R2NKgUQiGvVdWHgFrRcHOM41cCED2GA9eHoBw1UFDh3xYAkC
8iemuiGlLGUX1tWUVnNJwNDV967XE63jj433SYvHzXObD5bagwzKPxIU2zYG2TFtHPeIU+E41tXL
rTtymlpFVM0LVp9OMULsGf81MrJMFIXeElGkL+OW3S2w+g9sqlAncYfD3a6vA4TGGwLFbYmIW3wZ
LVWLCFTeueENnCZKLCsxpebXCdl4Yimj7VHGIv9dFMt6VGEdb51lSex7gVvCp0SGMxJyCpmq8kj0
+y/IpX2UP6rbTv340V1+k68zaP9PJtRgCv0po3b5rVei+1aJH7/m0V6+dEykGRBPHMQA4M+iHWEB
+IcXdeKy4ONqgkeGVq9lWshoQXM5pdLs4MWsFdZpBOkeHjZ/OqXSLPcfOP3ya3BfkGD58XdSaa+x
0eiPWOAL0JnwcPCA86cVg14l0vwuwvdMPAqUTldFQFjAAfQ9tvfrssnpJkBXQuJA04em+fombllS
dyQOH8M8PSBATZZXGMa5STHqnWrJv3wdgHPk8HwMlcI3NLsEp5wimqOv1lzkEgOQaLhBtupduunv
t8GYxvHg41DIpOfe3GbBNiDDw+mBxb4Mt1Qv+jscCIf4b/EldLtxGyQ6SKd6gNfflptsLH1CbBcf
llS7/3mxc5+wUOLhYFubKEUikJS8POSsT++w5F4TNY439kDpexBENPP5TXo1ZwD2yjUfnDKLN47F
WroyW8J/5C9R1sxLm4Kyn13Nhmg+/jJ9Ph1R+b86/L5Gz/91Z4YIVkgBQkyM+1/HIzlELNet5aGx
ky77PJXuGKPz3y5wbHvbMA+dg8fHxse3o8DDwe6CbR3KdzVYfh+wJMiQbbfgyJBNeyuxwfYv8YWy
H9i73a3fJHeNxIkMYr71znj9/UYRnFDIvWiBk8bWyfRfXxdHhnQOUufB6HJKV73XbId8RqloSpJ3
uK6k2bnWP2kQNC168Dr77umCItyeN1QQTLeM0WzSq2V2ElJ3rkgpMscT8ySsZXkrMB7D5jzNcdYk
Mo3Pg4j62sr0y1CAv/YXwkySxLh6diNOeRWHxKc4QJ13he+4860cO3IuJLVURW2tqeINZbG8BrlJ
fL8aqPWECAYjHb1GwY4TioMhKMKW8UCWFjJZirMYTIFnIInutCUO5rjnxhlWohyhiUwMN0G/kfRl
QHbUp6b4AfGs5TL0Frwvl2WedggmhmIHskN+w/LUcS9bI4qra0SX03tM0hYA7M5k1gc7SyJ8PrKM
2Du3nOGjBODb7Fw1hhNo/AgLHgO39Vsc60ocGG23k1sJlJGE6bjk0dosyvq75SHlsC3MrBjOyAUo
qAkjpzsCRQPuFojx4CBF0p7JWKbmGpVhLLoa5cFr8JZaHBKCbAQF+nietuTz5+GOkHxxPiyVzr+U
uRgeU6NKvyvOdcRjyNXmmKeibhV/s9T/Ye9MeiPn0uz8X7w2C5yHLcmYQ0OEZm0uUpkpjpfD5cxf
30+oqxtlw23ACy8MeFOb+hIKhTjc97znnMfXk6/BdcV1HakJvR8J+AwRXlXYYrgpZo0vdqdredoe
W85Fqf5k+3lqoQnxntEu9eB2HPwNVLsuWEPBqmEtHgWkPDUhL2llGVCuZom+N7TN0hCrb3APTxRR
3GvUSSn10TR1llsXc7UbX+51HLndlRpkY4AGmJeacJ8marT7eReoVi0IWkPRZydpqKLVmS7z0aSu
u3DShvN7aGkJwMeQ1Mza+883hhyrN1pAdGEAXfMy/viRRmnqrGIWHigIbAvMxGvfxDhag83G1INo
Q61undjiMDYs71Pq6R2nf6aqey3m0NKl+l6VNeB4NHW3pcV47lUjzqOVVMPy6HASY+VQWI2l8p1L
CmeSIfKuVlUvzIXINbEjqEoBf9birIttix8FbS5LmhYmUMcpnWp4Xd6ngV7oJ6x0rr7rqE/8nhao
N6FjKf8uSN2kOdSG9N8sbCVN1Ntu+TcvazP5bmZA4PfdUoIIUa1ovAcO1toDqMFM7GaeeukrRZfM
GgZEUnPnqVmuj/hFxwuvBYd+1ybR1tBoq/xjrnswwyNLAroeQSgafBnmNCODmkYz7NLV9a1z74rU
3bOxVbSeOvhoQkCeRn4yqrR9dwtTx3S50kuGCdI1NLqKg8rcadPsNV9JWsx4mxNrpm7CZ3HIjTTr
6ETBCFTgHR12VNs+qIT2smD6sZ7pzxXiIetZlG/9BR7Ge74UjvW8uFJP/wSyb93fHWLRSD+yXAy6
dJ1Bmkw/tRHA+UIg1IK7XIfm5Yaiz4P+bgx6eQMu6j2eCPI7WKVBymUKTBM8YW96XqyaVVxY18k6
8KwxTOeMjXXlb5my14EY4z4uP2xO39UGyshvyM7OwTsDXlTnqTNiYV5CQxttfYMf021wBDXmGR2d
ooAGjs0Fy9L8OKDk9eGsbrzQvmyyGbcFwz+vaZCi7Nahi3YY5JE5f6ijVuO5S0xqGRAD5fXpneTJ
QgfdD6+0+WGXZnJmsW/ekKZYBObXbr4VCs/Vrd0+02pBcS6BiiSCb+l7YWWP1IgnHsBUjZVnbCfS
TuLgh6kKfRY7rfnDWjWrIWMgd1QKEQMYa7fgDeQxD6LV+KG1wp8gbll0AtZR9kN0pWhdPkzWjfNq
LJnzWk3AX3G8sFl0bkhY/QaHHWjxfZ5/iLEeeai/qb2yUYAZ1n26N7hsg4Pu1mp+Y84OQ6+nOAOJ
A5F0hErbEq5iBWR1GuCqG7jWCaqsiCtbVacVtpiLhjl1b93UpR+LD/g2NSfKuk1VkbD5IeO62VQf
mh9ebuqa031F+4k8FJqtD1t/liB2c2vNvhyMJpfxRuA1NFi8ucQvFGEKpG5i7KH1Gjdub3oj+A66
Nv3mCQXWF79u4Me85owsyj1lFlFzowBPC3a5kGZ673tObphgvIIgg2eYxiJudEUvT4aohNu4H/Tr
atoVbcj9DTzccFakqvcHSOz/wIn5pQEVyx9ocfkDMG48ZB3uxBvYWA6Af+OKvZ0RWjf2sU63+2nl
LLo8LmQ2vocMSnKHLeip5C8wkYEjSQol7Qep/ENXzlezjSktQpeoghUAs6WRH4l9X6VDuPKWDKgl
9+ff1g++2f5BOc83qvOS3wDP/Q/s2VsgW4Wme4NAqxsPuvxBQ+vr1HypyQEYjdmXvwtWBfkLSipI
acKk4KWtpXKwDrcI1pv1h0OdsHASO/7rG5/aJ0i2Keg7PqeFgwVb/tCsW00U79wyMK4nQY9/BEQT
SoEq+wkhxGycq9VlJKX+b9lA/l8bXW9NKv91AwOnsqH6k/3r2Hr7B/8+tVo6JEhS4Ugy+q0P1WIA
+ifaKPgHlhCfoqvbwOo6t/H4nzOrBgfyZsvQeaaaOibpm5PtP/wf9j9sl2o1GmvxgTBQ0F/0Hy6Y
f04FGGj+ywA3zUv/42H2dnxFIqP3lf/FBPI/t8LmaiBAYDWv3A76pQNdLAMNX5KW6UfWxft0Ke1j
6vagIiG2tdOH5e9k3UeWOW9R7Dau8zRaT7O1sD0pYliGQWRmS7QG/AM2KL527denhlOlfpPi5QlM
/bkeuNvdOTHerORomVdD+1X27t7sUVmUS1IOA+9rbfxpRiPu11Nr7ivPipzuS2vVaVhlccDUSAuh
odoI6HG/VQXGDKOnryync4dBy/X/CsV9TEeSP7DtKnyrzuNB5FqkeJO3yUNeWsHG7oYDWfowkAAK
8vvZV1dnvWZWhnLuAo1LOIeP05GSyqONQnSjvjlja4acnzQ6G7CxDahIukFrmaJOPc3GHYbVvdYP
O0WjtNeVu9TRT20HaWz8HPFzxsnUrWT2NNZFyZ9a+tB08rvJvqt1M6rUgfbzUCXsJDk8gi+0hmM3
8vm7YZMDUaBxBiQt5nVqOVOeDlPmx0PH6sLES9x/a3Ua+/Ib9/EGb/6uVi9+8Ce1XA7jLWC/NbiO
tnGP+x65dujTXcdRHG/rHa7Vl3V23T0DKkcF3U+2N22UgATJ1iy0hvRv2k2QkdwYwDxUNi9/zScy
vFkXVlW+9zkG8IIDG6GxgbvTs4zkap4cNXk27V/F7LxD7EAzNrWPVX7lwYxtkcVgfcB9S1tQ08NK
NMwvMazVrtSz4cR8190PLHDIZL5S3xoKF0M0YbHUoW/fkVGaOPpzO7mxl4hXA84oG39zkzpvbrbe
7Pb3coD7Gdped1yc9TGA2r7L/FNV8yLSgkOZsKAnSHSa7RkAR1tadxaIBEaPLZR7+r/mTbq2JyhQ
wDmGv60ouaJrdZzdaqPXzcHiIsV++W3cauZ9ubNBYyBVbg0oM0QDSVVoDmc5zk2c//077DLHqVhC
9k6xJ4obOl0xfJFxkzeZNtATnudLREgn7it/7w36hr9ylGvNxihxNcEWT9H0Jz+P1+IyBBKVP2D5
v1Ii7y87rfE3pp09CC8HJD1u5Whc2ETTifFEiDTkfcomU+HA6O5oRDngImCP6uzNpG1pJD9mtNXn
Vlxq2bbqfnc1pqtNqr+KdA5Nez6g229qqAiPQJCrAx3JHPDXm1/l1JDUGvIgqobPmROOW10GpzmY
TB1GhRecpNCDJRWzZrrsZ326DrNDtqV+sFlEOBQkW3aGOF7BxfD161S/iUw7GuxW8tKJaeiKITZ2
W32+z8m8UmfFflw/dfm88aZvbX3L9HeTlUnZiPYyyYLCWiZffZg4rYFSPPTOFZ8zLZvSHrb9cDFy
sE26xLB+nO3paWjzw9pdSN8QC7nZdvMKhIDcZylLDOaGMdmw8YkGGpYhNbCjK77ogA9TtseRgFNt
Zs0GAwhZT/dg4QKDMPFYFx9uan6LhG4q9sMDpzqRvTMQogus5P2Mr8qbIg9pH5B6rPoZzf+rb8gv
CGTplDsNlhLBINa55gsqQNhymzc6BrEWeOb6V2jfVVGHY+lEvMKxeOz6/JLngkfEPcb34LRaxjsU
Qy7tijBW8mUshGrK7gW7QR23HqUEWnGW1ESv+TFlRTe3GNrUkh59e3pUCgIYl4vspxqgUeWFBN73
bGu35TKNMUW7mJIED8D1pmzekAp8NcWlX98C/1egDbT68Q2n1bbGoMV1F2wSfdy1bS348LZhR2xq
ReTJ8dtT63H1tfM6P+m0Qvc7fbD9i201z10PcjthMLbx7CbaviDTBAK1cg9l3fKMT2BPnX1D3boa
03vlZP09bm1oW21WfsHveaT1qCKs2j56MvgcuWuzqr/ohn2ju+sfHe8aVRXzJ51UOQWogXFOim4D
2BuLUY0L4BYBxEfyIDnrmsoNKxqVFn6x7KTy4l4JuXwGOWgSoBNCdnfTSk+yo9xt02fjfV2zWzLq
KT8W5rBt6eTct7YxbGpsTuGadFeQNka0kOkNex0KdzvpVoBzaHTOVpPObxw9u10SlOrFwtZmURwR
wUDp/o5TYL4ZelfsFcnvcHQ7G2uNWbyrCo6ALZsjzqo5ThCK2JmQP+w6sesmOYT8guBrxj1FpL9l
YyQnrVPJASGd3c4UZALU7nAsR294gcuFa5m110/0K6ozZ4wzzIlhOvpvKTjNLAXtlwTZK5NE5BBE
3ELuuDhlwB2ZQgczXkBAbAJHJ7ZZJ14V+sZrsPDdKfvaZW6yY6cGIMKfDuVKQlS33wBzCtjGGPa2
c39Kkubb1mc/9Gq9+mJDjwOlEzq7VJdCU6LF+RpxYcHIqPWE+yk1XgiHHMHsnBYbnxhMMgYEGA7z
b0xPfsxvYG9NdvaL4x7oSzkYPX6CruIP7A2AYBnKkRGLyEL4iahSyLaEteMedJNeTe/ooW8NFEJW
fllYV+Mhle2jbNRWq7s35U20mlHSwVJbxaah06NRtfsa/QBkbMm7H5LL7fUSNjoDp8uaLo1sTdvL
rATl0fNlZlq/5zQf4pI89bPrf5OVUqeyobdPr/vqtRGav10WMTPf4YszBvZR9H4EC+/VPrP6ne12
/aXXEFEkqaeH0vMEgf0sdTLs82J4Zmedbuw8Sz4px0kBlFVKGVGT2gD+Ote5NeNC2zaZjinp4KHd
ZN4EmWyhu4gR/bESNgciZnYKBQpvp+zFvviqwG7QzOnwKhrXTg/EX5qLcKwaA6iV8/JfRivbE+/s
I3gju4IYkgrNMvFKHqG0fQNjFQibQquDo0fBCfhu7L9lOHSFPBYYWEBUpZp34q7uHgocCh94e6gQ
6GR/BjU+DzzC4M9VbPXpZveZSWnGUVu31YZ3LO9iMw59DyMMGlayHYIGXrPi/QoYqC/P9mBTX5EX
/YFnorOxR8jFxZpaMuxNj7doQWhaK9YTZKTkYk68OHpjqe60nk1wYf8mQVd40wln6fpKcG859PYE
aakwMOumrnW2ZjE9aV06f9h8+nuXbBlYNmHFQR54pEA691KvC+pVN9cXPoo44Nq9eqUYydc6PKVy
9VosRnDIg9JHMxtI7/IB1t/DZGa70vDQP50yDqQvQOAJfUu0qIvzW1l1OumnorG0+8Goq68q06vX
1KvrszNhqUU4ocF+8fl5FXIAfsRmkJQ0biwi3y/ggyfMpe0uwDJIa/Om0Eq5Zf+phaxs2iNBXMRC
p3jBk/a2GJrYBSKBtXfTTnK16SCifnrNWh+TEnuyqpzlWVuL+pfEtv4Kr1xsKKea9p3OSbk0MCuJ
YRFbk2jpi1cFKYy62twHrjDoC5kAnClIw4fF11LAPsklyA0nXAGA39mqZZ1rjfkVSuDvrMZ7WfVv
05gR6L6sbfeRslegkGKjQ4O7K9LmMOVZzRHO8PbCmQ4iEelDL4JiY0/jMyHwJGxVN3CPBunZnu1n
re8nrOXtnUYDxkYKP4vgp+Ngz7K/7cTQUGU0DVuFdzbb+UkhQdu3Awlnw71X8OUiZnVnmAHRWma/
kwyht8ndd2PwXvNRh2+E1DfmzqOwp+7ojvY5L76J0fnxUmZXkXf9o57zJhY5DD6VacUmT9Y3RzPf
KmfmaAtq6tSnbZSYbI+SMbgS+6MgJjktbLEBPk4XNmtv1dg/9mTijj0dJQD1SlYIyI3oqi80A3zU
t7nFZEhJvOKIt1OF2aJFrjtRPIJxDfNCxcAU2PMcpx4XiksnceeVTzxMORSzSNrWmlywCgzOVmnm
a5JhxpWZbR76nu6hRy/omnjluv2bO2kbW6kQB6Vp3mbC/HE3iwVAoobR9MBLll5jJYJpy03f3RUQ
1+6LLMt3AOFzoJFtXXBnyCDOZtS4RHlDFwP19JCmIa5i1RvHqIVvvmGZtjJH+dI8L2tfm3wnnfoD
EAz9rWxqPZZc3/GEOfmr61u+bSs93vp0OnKjeB9XAkADXle1bzQlBno+dCc7Qc0K7XXv0LeLQ3Et
Nq027sBB/qUiZEfUx4uLtO5DGOMfDMU5Ktb8C4fMGE1aEvz7pun/mwH+G2v3/52k8s9Sy/8VNfr2
D/8prfgIKDgC6DfUKWWzWd//U1oxXDQSGkkDJA1AE/+iq5j/MNj1m7rBPhbpPkCN+U9dxf0H7xRg
GMguHsyB/zM3AP3M/Ph/3RK6yD5kHOnWRN+hfvH2wf91I2ln2Kqc0YTE6BrseRMdX4BDqzT9Y7bX
Dx/A5cGXjxox/DNbJTbCkdXOAKZE4nTNPUs51z67Eu9erAgS1BEG9QXjMmb49d7GTe5fppae1YBN
WJ+Ia2HbigQzPth2Y+lNoPardPNd4dhJckT1NXqqqbBwcmO5PAef3JUWMxkuVWURUtXMdYjx1izd
L9pvvAkFQppEB+NZaMmlGrp1jqmpWNxPTqJ9EzC1BibHunz2MYmtLQu4B8oA5wbXZWWLEc+PLPqX
yWtcD/+tDdFi9ilWeZC1LOn6rrAJPxHIdIortUGN/Oq0zrs4SeXqF2dAbz26NSuh2Jprr+KUNeMr
kmPT1vtyVKP/PCxe7XRxNvp4EoJxqsovmfRNvidXO60MCJje5AH5fgzuxrqn3oxMCsH0O4srJl/j
XnosUXD94aK7N/yWVHbEr1cvH04faOtxmtu++Wv5acCTtB+Jaf8ihFC0cbDKqSVszkpIIOPDXDX3
RUpA5NIYNIR9po5HpVrmaj5vUcoytINsrNz/Rofqh70xkGT8uxTI1glLmSKz0WJGFglUEem+gXMN
a1MFeoVakozlcO+u9brPE/4k37Neuk7Mi9zQtqI2SDNGrbRt62YuboLkoZpskBzRYuUuDbz9SHUE
1kE+bMYXkRGZuP33quweymGsrfuRGgeecbThZxZbz2yYWfuVrtF9Iop0AnNaOrevLeNg/ei11WYq
A1rZuuzZChz7VExW8UrvS3+ggwPhuvDe7cVt/txAb3OkjeM7MlITCwxtPxfuJS0KXM+ofnFaT2zz
yHBrKpRJwjQ9z3P5iP3Us1AEbTF8tGZRctwyFTBH3YKpEncZm1jEvMYe/NgbRl6NUcdLlOUkfPQw
t/N6y7J7vUCcbUg8JeCutVSf6S7SGKtjK+AESpUEHwfJh11owLLyg44xIz8ETqaCKpLBlOn3BVhu
/XFi5Z2AQ+Sso2LdJUtVhLAcFnbkEDT0XaaZ8/pF2lggWjpz4YDFzdkZPZAaLsw3jw6Aj6JcTEpK
sBvSl7NQd4wZe9xyh4kP/lNzlzeD1bBcNDGMt6xr2ztI18o9goup2Y7rhKKuWrMWGEDTPjWx3ONe
5sbti9rW3rNx6cavBaT09IcekMA/YDAAGaM15ZTdtUtTm9jx9KLesrDJxNGdsKQj7CwDa4vZIlz5
oLqmZhDROnllzZ8XwLQ4PHPptYVFoK/Duz50St9QRAEwwSZVxIZ20eoPbcTsGudsevObMmWu90ws
65G1egbuAuC0EVLI5s9xUBToWTTXeVucW9rGrmXrAlbsa+QBvyZKEwxlG6lBy8/FovP6N4qusE5i
BTq+742bzx7UZYV3t0l8c2NOtXwf5QDcfKH5+6SxA36sF5btsZXnLhpRY+NOLS2neh9MiWZS2+4J
mzVJf6K1f6gHGzcJuaurTP33VTjLVQBWsA4Zv7QRkj5EVDW7YicLUnLMn0jYlKYlRz4IHtaVOOLB
I0K4W+txQiHK+GSSE8XHjB/WCTOJrRl8m/bGUjF56G97nAIL+6akJeXqVDfkiO5au5aD8LkyS/mc
5HK6dFVhmUfhdd9geBC7RFbZW1CHzUezBvVL7k0+nKreML9H08CvqRwXjPrC7pKJ3Zs20u+N5wSD
IqNDNSbfem95715pumU0D3YfZcvsblQv8/I4uIqCCswjr7Y7zetuFYTwoKKw1zLRFDgZSS+NR2on
H0iFeRuX3TCOeV0J5rfOmv8OanzplTtSDEUw7N0m7/zME4AuEcPWhNpIxqgDkR37j1+OwX3WsUv1
HXRrqzKXO6orxSddQKtxLsFiMrKV7M59c8ofPNQu9Dj651wZFJ8MKqCMjdoftiNFtwnBZ6oPUDlg
dUSzbqGWt4bR7BvTVW8TL/skbmbTbXcektW11HyXp6KXvuONGe+S0dd2GCHsZzft1IfSp2Fr+C6b
SNqnr41tIQIRmdmPyKE4BMgZIEbpxdzeT3YwiYel01Bf8gVZpmHnjCPUWU69y8MW8XqfmYQIbrby
dj8slX60Jt15UUb2ZbdNdTTm5FykgYNUOTn9q9E0uIIC3b7z7OGhWPzyuVlXgo3GqCLKaMj21Sg/
YybOHGndyKGS6jKUQ30K1ttRgECo/MhE5x2xIGrXCdosonFdP+iiSGOz0JKPAEVz10pv3LSU6n0j
uOhzFMDbZtjXavuCd6ctDg2OfZoF+BaiDm/xVtPz7Fyuw3eS5Q+Blx2qthUfwjAfPTqbnuy21TZ5
pgiJaKzBray598r+ThntcMjTho2JVkv9WxSYixBHTrbqSMsQ83+FtssaNOniuZL2IUhGjguMKW0A
kEXqIw8Wy9Zr4JwKS1SwTuJ5Dmpny5vvj2mJbIxcD4mhkcMuKPL6hINmy1xKTmXsiJUdGlPh3m8b
HbpX1j/Q0TafOOT4ex6owVmuubaTMnFeOQZp7mdbYxr5M3OgD6AxVO21KEF30QbUrujNOFWYwkT/
xvhoWUfV1/Oz42MkJjxM4rBh3aACPNa0JpKYSziUXOEWT95HGRjjF5OI28TdgtydgSWNGcB1mlyN
7yYZsmXLQ07+LXjl3/uD+0bmJv+QKuXxXLcrbC1dRoMAenWyyIjSGBcY8ahn6y1CkfJ8IYcSVh4j
agkKPEKIaLY4qfFNLDOabrP479wZ2gLj1nJ2fHgovnVaJtuao+brXI6Zdiib21N7MBLPvaVyh37r
qWX5PacY+PGdIDg+0GrY7ghVUmE5VybSJbaj1ZjKz1Hksox6ws2xcMeAv7FmBtu8o1Axp6lhQxPu
g5nneL1tn0IcO62TWGtLFEBl2PIsekh6dUI8ByPPmcqWNtlKakHPJBzxvCBk7qgUrpvIvcGiNWMa
MX1rGps2aZZYYzqep6E7JdN2Xk3quUaYfWxWVIRdBMISkIXpT5AX1VNFqPTDL5zifcF38j7TIHid
A6eGCOStlL/oi//mq67fj2NRbeeh/kOjKUJtrso4yXX/rjEqeVe7U7cF013+kROZq6Gw9X1a4LFt
6dPhQWnJBzXqsIhd2gW7pMuu42RXN0yxATJMSrRJfz06pmO8pV5Dlots2tr6+q7O1/EvqcEmmkvv
b83VsBsDuriI+bNyZPAO6TW9ckzoeJlm8MHaNkCJIxHyaNIEechXL7lTgcclS4UF71pd3BV19zcr
HVQKrv8APrLdXhV/TeuI7CTjbhjkm20RSa0rvdyNhFm/Jk6SbHb9mwfRNIoX+tBKzPeyuq+nwf6c
6qp87nJpzyGTyFyGGr1Gu36G+B571ZI+2JNiscD2q2ZZ0jtFVPWFE2F4CirOZoQMIyc3wV07rFdX
zhchHEOUAE+aCu6Sh2qGdZ6XfzHBlzcxL8O/Y3kRIkFwZtBM+6DYHOUbCnEwMrWJEvC9iUc07F58
9FW6q15kjsGSi7OhOMpPWCLNwrTf8bw63467lF9mO0x3WdBzWlxt9bmYpNBX2dEhwKoW3x7JzOYX
NTXyaFAWFkJqIaC+rHiVEvglcaupdrzI0ktTqJZrwpGueyzNyb6HqkIlnF4EG1nK/urhi7rvdYNr
u6sWJ6SRHdK5fVulDObQrmFJWdPRNUlHkiFUXImW8iovnnvywHdtboJAamQXGcS2i0hpABF95ENW
YGZZxsJL1zO0Ik+/q7m2y7haTMWvtBgQ63Qy6Pds0yoSG9AFn+d10kWsLaloTjPGoH0Kgezaavqy
R1Sx8+OoMo8tgWN3L1ODuSCcAHNE1IIuTjR4RmqGBDCM+W3oljtlYkzFvVWUKQdtPd0vlPNuOMI4
j5YYtR0sSve3Y7LEuIHFh0f04fJgL0V+xlWXfHlUcHaHRE9MbwMSWm0m21nSkC4XHlpFhlqTBTlr
pDov1Xpyaoe4Dq6Ukb3CUHxouc8hsHTVczJ33Io158YwxUnxTWul3LhC5AeNp9xbAmjga8yNbINh
b3xXdVc9DKxjQwL+BBwtV/Ko6lPtYViH5AEnnS7QvevyVVi5CkdeMEtERUR6bxfBsElzz6HYLq0p
MzMs/Z4uGe8+qO3pl8GRcrO0rv17rLFWR1Xu6AKXplAPJQ/FgxKtfcblXj1XflB9eH7CcbqxsVgR
e+uba9ME+ratyvK06L3+Sea021S5cA96rzTaFaCD/bEh28SGREn2LTVdiFsGJPuWjjLsOs39WCe+
syvc7HdABOC1GOs8olEnvetRImrEU5HHS2t1V8Ou1v2YqYG1ZeXl5xbvO6pgPe0aqOkhcWvn2Lr+
usQEwd5Sw0Cp68flaRFa/hdRC0tzYA2ntuZSHFgn/HYS9k49wbN7V87F1eChyIuHvuowYFq6pGZQ
coHN3a+aXrZLJnRE3jnoNq7hH2hjGs6lK5NjFTjYon1+fYLgZfvk21J89v0tc9+wEWR9mJ1TmfEe
19JiuXe4ilnn7Ut6N3mAUPxIjlA61qcjhDyxGGvOuZVQzWDVT93KoSWcDaPeBlaOY4/n94KnMV+y
3VSK7EhZZhkZA/lxTrSqfLWxgREBAzjPA60klCiZCXl+S+MSJGb3VrFqcAkkLxMHeKLSdmSIZOVf
TG5wSRIXbhTb+RV7b5UyXKOecKimYoZKRt3dU+oBfbA3HTuIMZmOv1rakN+HuZteGsx1TkQFAHaF
pDV8zAurTZaMQvhDz/o8oHy2BZ2+1l4Q7OlIxNwcyMI62HbRYqJhxut2HJX/lN3oxULvpseR1t4p
HFv/W/fz8aPLSr07zQjn+UNtUGeJBDCvetiXCxFPVbAnVfP8nI8FNy6d9hXx/Sl5C8Ti7rvZ7p4Q
PsSuzWZXi7Ar6s7BctqCQjGVLPtpVo4d6tLJINKxviQVnCzuxs+BKx41x64rUo3BdK4GihU2Kwpc
sVOrZW0D0flxVrfOHzfR2x1ckHzalCmncVJpaxFNnoDepJX6X/e2pyixw2zmwJPET42RhC/jKfo+
17hhHxp3Gntcs+ZyRtjpm5DmTvlc87osI9xyWhIurHzDUW/al5mYNdbUvkL1ChJSyTKTv4fecI4E
vPtw8FzqjIcxVsOk/dY7CcV1sZACSBQ/pXlmw8qarRh9yotmaer3GgiBi1FiVDEnC7SXqry7QbPn
J6+vint+UwYxTWIE4FFPOJv2qkh1JFcxz1gFxcVaupFqbTa8V3OgJD75t9VZlru2bym6CZAZBWuq
LCPYp/Kri7cxwtJXBpuUEjA9utU1PrpaVnTRjHFZvzM8gTJYGHTEcRjA5Xsc1nTVrwogCLpbiyHr
hNqR+NRSmGkeZej3Q8gBQrOeVNPVyaMmmoG5jStrkllI04rt/rXlOlRfQ8Juals4AO7KuPcVHg/l
tmv9Ssee6++HokgxVfiimGkScQZf6VyFrtB2phzTIcCRUaXJrswp13zsGMbtAw6VAsvRODHI0CAc
iFNqEmjY+HrGT6Wlyzs7c+N/TzkO5c/Z71h6hWyPRvqBOstV51FI75HJwcaqHFDAF9pLnnUHu/Zz
f5sONWYbKsJmcSHiI+ptydQwHdaJR+V2JRgC9zKRzp+KWbmNVwpLw5oE2kpasyKhHhkek+3M7sbG
irw4MB425IL4/0cLFepmEm/KPQF4bdjws7Fve2tgbJJh7E/2RJXalqX7Olxb+lfWbVaYUux07ibn
bux8fGyqKBZ77xTUL+/Rh6R3KmsMAjs84CiS4TqshrhqvsMP7zRdo56GXxRrENW34yG57UEfF402
wNAi/bXscpx92rZI9Uru+87UtMc8awK5Wzm/WKFLNLLes89xxbnUb8xyxRilv6Cluzx2KygtHLdy
G6ufx5T4iLWVn7v2K0Ltf++8xW/1GcNL1i/LWZuwryRQfYLUoKyUAjkMQGmQrLEvuvrsEYFYKf4Y
F3/LTpxSCG0ip0PqWbqP3SynsyAqEXnCRPujWzhkOin3qy127qQpDki9S/lbt8qdRUgv6ouAc4eU
7hdm7mSDB1+8IGNgn9WVRzl9PR1kYRond1nVQQyioOCRKZ5ySG2Tmuq325uwb4bhndaZgbIPs71D
f/WeAaarh5Fm8SIchUcRRsnoxs6++tOK+WX2Zc/P8t9x4NI3vAZHOvSO5s0DMboFyj0p8Q2nLtrg
UipPaEowQ4BCeZTivKeDJ32jXonEcd54Yd5qXTTRObUlOSA3bZqku3TutD0GQEZhmyNYRXSvKP6N
ujPbbhzJsuyv9A8gF2AwTK8EwVGURA0uyV+w5C53wzzDMHx9b0Zkd0Vk98rq6rd6zYxITycJw7Vz
z9lnIt7gudFAMhVLzzrt4tLEMR8MY4Qwbj06fRuHmjV9GbFUTOKj01OvsUmFmSOqcIAvUgaRTzr9
s7cTfweSmwcduDTILY8mPvOydmt2oGn7bOheHcDXlpEkKbVrRfHU+84nKCfMGiVH/FX5sbXXeIyP
7iT7Y7I04mXI3eY3+9rkvudSBuyqKYvHYvV5d7UO51dTjxdrHNsPacJBgjlJN4roTNAX/HHfJ0KM
h8Sp7G3JM3UmkT3/9quAOL1DIcbGTXMMVGzSfiQZVQfrXHwDZaTedGO4W24b3k87zrwfcBmQLPlg
372euUP3Sfq8LApL/Wzpe3hWS9SxIiLq0lQR2HOkJq0DnKeq25m1L3dmk7zBFlmy/c36yCHGSjdc
RKCejNFtDr2b/pJkn49puzzYCIqbXHuvZDiarZVjwXNA6iCEkpYO5vi31FN2tJLS/1E7uE1LxHFI
uF9LY7tozJId6Oq8ja5NMMiTFtt5pnWDLouz9rrm0SvnT0Z6FsqFRvLgwdvUTq4eUyyUW9dCjt3C
+L8yg/0oeWg3TRzw9pmzx4L1zYYhZdpRZVm9rzVh9KiQeF4bFvjP5IIoWsRTUDyt9XKFlEWHwIyP
cDWm5kjxlrGVBTWAZB+s29bZCinaeGbpbIAOCW7GGR7ZfZ70zafOsdwP9tMyLK9gKw5uhe9XDvW7
AabsDPPykFqmOrQ5v6vMnj6A5K+XdFygF+k1wrkZb2TSyH1sVcNZz119KSt/PkFh57rBXHtshcG9
B8cTMRHHgn9fKVrTB8pofOtXSzr8uSdKeJOA/W7jEik7enb3M+1YX7WIXCev9drQB7FPhomK+iEo
dmbLvAVdec+1UW57SJNb7J9TKHr3nTNUf4zNdJKFxgaRdzq0R/J30dhKj+1A1h9I7p6WQuAJTaA4
86K3K0RYy5nCQWj7gRRgLreJPTglNyhZnbi5VcnW4nmZ9kXspmc7jt172+Vn26zpfIB/sWxXXbw1
ZsY7tYutV7MAbYM+U25ZL1UnL2GTvZQdZcBO9dop9111/DLzdJi3hQ2XwfWsN5LqMuTLut3Ysrnf
pMWCGpb28IO5wb5ZhfWzdtm15yV5tV665Z5ZoIx0Wjl3shqNryCejY0laiB3k0fmFBxGk/OVziPr
rtBCx8P62gssCRnQOBi5byDXmf3msd+lns0mDxwMoGS3/NDsD6POgBFIetAPoeWogYtj5lyxHEzQ
iG4HOVjU24tgUV9cRJk1CP3T2MHZyDnY8DuuVXOa0H4pHK7uxjxuv1kdXlBPIVxn8cxD6bfVwQOH
wjvCM+bIVI57GNW45zaTci0eIO6yIFymqJrSu7F0xxPiIGd4Qm6vKvrrQlvTme+w+iXXLEZgqLik
mGnyKsexv5uyIn9JaoaNjVHMFX+1rGS/gDj82xgYp+t+rF/FYqbbUeY+ogmro21ZJDdviD3y97UM
nNpdw0/26Enn+4yGfIQSV8sQobMfotnzsE2DP2AwHMWzy/Jwi3OJ0I0RrADlujiLYj2l9naE+g98
qJJuvZ88YZ/mrBveoG8153rhZZn6SXNlu12FOPE9RnSktNDEVbmxk9T4RMBgiIYdxJXHugjoS69r
nC07e6WrlzjOl79Qf4EodYXPhVEs9zmOYhI7cs3XbUbD89aSJkJ2LkmHZglkGUKrFTNIK7Zm4/9M
ob5ugLdCPcG+1wLU4H7fbFpZZFTCNM2Ab1QhCLtOEjps0phqS/Gg2b0iAMl+p9MRVWgGyTAQZGHL
3DXTjugqZxCsDL1rlgU+mVmYh0r6bPICq/iF/fuUeXOB8m4u57S3jAfOa3e/LLyaGVYhyfux+QJu
c9iAgdf/SVT7XxLELkkKyDTS9WgikZA5b0GJv5Aw21JNhk0LyCYXWCZnJl+61FnwLt7mL16G/0sy
+++Zdx92GLkPkhaWSZJDQmb9+x+ExQhTXVySBCKC3Z5KNxXzGZu6ZW7//R/095yyz1/DtWzPkrdY
tHNLKv/LH+QvUwZEJo1stqnku7WH6Y7tSvyha2bHbcCHujKmBcmLpVxH/yflgNbfoyV//PmCflFg
z96t6vlf2wGn1g9ijERplFaGpCQPGVZuHMiTV3DWdrXzDS9o3vFPZPpighR+NFcoxhvZOvGWhbqR
UCLRmMHFGkbKJv74bP5L3pqXmmth+a/sjL+haS/pTzSj+vfwb/+p/0ZcW6rN//Ij+j/AtoSZUMg/
/8fus/8b0PaPf+1P342gHNaHDIFZhuuoTanp//LdGM4/8P+j8sKt9agnJL70v703Ftxa+qho8bs5
dviX+K/+ab0J/iF5FG6+G+gZ5h/0jn9JMP27RNNtjOJ3/R/5fHwbkjJQBmfQuth8bOf2AP7lSS5y
dBwOMqz2NarPoNv13i4D+9dgoIZAwNK4N1jculUAe1rnAv5YBnYyORgBc6Qo50Bs2sWKaNiDtQO4
YTLI+gU+JneMFt55jUkJwMaKOtKFOxfS1QHKQbkBnguWK+7M7dBnaITyteuG0zIh9xciYQvse6wI
+8CFTZM9J8a6n+Ze30wSJHvrGSp34JKT6jlbY3VB/Woj32qmB19LLAQBvCTe2TCpxm6AEYRLjzT9
lYP0La5IacLgGcCQlUk87Vzkqjcc3lAGPZYsVkJyJ1/NLY518V7OfbIHj9eEAk71dmWtS2qqJWVj
9q8lRkV0UmEfC/LeG88tfyOCB4B0pv6R18762zHS78JfCoBwVrHt6zw7ipQNaskf+pAFozxDRsqv
4I2tY5nYYB+DXr+mHkws2I+zdXJi6hKiG6jjiaytgffBuTY49ZbG/R7QvfVFuacHBivj6ritrMa8
LoAx1bbtwVb5Ym7AlNZyRTNZ7Qsxugq2rcrcncK4+ZuKFydKEqLykTN4TJBBU6qP2u8FM8Us+kcF
WvOtwPjhsy9cl0dwUeW9zVNB8Io92sZRnn3EujW1j3ieqkvaeb8DDOJyE/MR6kgM03JcnMDbzwuQ
AYgORDyptFGeQlLMKpbCY6/JF9jVxH54RC/YTqoM3kXGmw7ClEKi71vquUsbJz9WRGG9tKYy73Xn
XWFLyKhcrbSlRbbIwTVkbs32lEFujNv8rk7XLqozG+JaB5scGnPhPlBFVGyTnEiKwhL5AN/sHrGI
0aa1q/m+8BGqjLZcTqvyvnlTJfJTSqZ2z2l8YOfGYLXGsIkr8Z1ZB+cndTPDvKZv6e3CvtbcdhFa
N43p7NvVsW+37SMH+/qwQDs78U6PFP+Ira5sFDCIjtU9RPU72JnYXL2NTvUmG5Z3NMuL4jKs/PRc
jYIVhu9GCpzUWOYMtQq8QEUt2cKVKcM+C6R/TTrSXtppL8zfD7b29kWpQz+Pt3PZv3iZIkQkij2k
SxJper6fyd0M7pGri66fsZPvGzJVSvwkrgSyduHzNN9NJ+ufxnx8iClZm2W75zgadx3rNPoBzwVU
PXOJLwqa41wXKEELyZ5MRENV6ihY/QM21fhARC3krs+3agRnP22qI1/VThczDv459F1P7HXuWABo
MQxMro35KulPWhJEc0DbkAEApmCUyotar2ieeWzurOyRFh3E8e9p7r8i6YTwUfcgEEPyxUe7XFmM
V8dlyB6EX4OMpf+RrYmUXEvS35JTxZstGLV2Or9OHYE/QDNUYrR7WXtgaZH3aPR6xW5+i6eXeISC
/ntsCusuyRYdUhL8uy6412dNTzTI88PRbN+bdvqCbBpHLU/jUcjxPMMmHGe6/Vo8gimFp8aMR8e2
fhACn9WlWPG7T9Tf7Kkki4trTdMAkm5Nrslc63DCPeZRdYdoKpr7YWYVnNWpOvYVSIldhoFoiyad
nNFgF0bPIuvUqwq0jX8r4G6IOSnJt6yyoqUvnlWe/CK2+qOiLCqELZ1faf8NV8LQTcwttKIjCyT4
aDzJJe6/QNo9mYYZP6Efs4dWwrjPEixwEQxIjWYDke3ixBgpBE7gwwQ+zCWbUBwJpZBisURPBqnn
AkwSJBSyiyOjWoOnKsvYG+bW+pl3fXCRNhmSWAyhNwh4fk3PrqO+8UEceXGF+ZwQSGVU9t/xppB1
L7L5CFSJNao2YfFl6QnPCZ5r5YPtE1lzF+OT3yQov1njh31TvhAFfCxavU2Ghj3hSqihjavsIaYL
LDOSV2/hyajN4a0t653MP1kAh06inr10EbdUzS8/dQ/KjU9VX7Md4uow3IxptjufQa02kZG3P6nU
uPj5+BO0aR/GvURZrvNrZ1k/WYeyFlIjLx8rPZQzOAuuLVHj5hGuSbzrM7uddcUJ4HtE9MApELRM
UB2DpYJIwR6Oo1BMYRJzuS3X5idUknwHTvkEyzP70lPh7526+gq6mqhkZ+48lYelI8Om1GNI5oNC
4/J+KdOHFtIiewyiKrpKIvqgwrhttg3VcJX8Zs3f1vWjB+/XQp9J+LQB0NHJZINqrN+wid4VHW+1
QWbRMM4Hx/jA87Fny4evXKxvnp/vM+PD7frD2E44dGbUfGSvqsOJzq+E+xEaikNXjVldO8x8sp6P
q3J5HLDqYJB7xIL6YKvxDLAVWTmrfngevsPU7y8sgI9j3x2nipq+qrgErXyN2+Q9lsaJXrBTzo+4
TiBLDtkZRG84VgDobGV+h+fH3q1ht8rd2rus3viGdf8kDPvFgHe18Trj3guqX6t+bnsv2Vk6JuwL
NAdWkPztxk5kZ84+Fp8SEqyfGdbGJKkQz84zYK73pf8N5/KgS3VxB44ZNvAbCgNBzFqHJiaTI/z0
MYMPI8bkMQBITK34LaKymDzmYgMZediBq7wk9hl6Q8ZO/Cca21E1TiRIBGRNg2XQWvnIp10wQ0eD
Zs/Xvklmx44WYV2CmJRgaRhH3+yPhU+GGMBnZi0bkECbpH9LZnW2l7dlSvZ+qXbzjLyMC26TmVNz
MmHQblKln3RLJeY6X3WioSYFFY24wRcP7Tbp7X1c9GpjevFydCjmDKnv/nKb5pgEwY4PLOSngcyS
HGukdX8F6d1ho9FQUd0XMD1UwJp7OzO2K8eGMgHDJ0N3HxP/MKvhSXQQDW32TkZ7XHRGvjEIY8ka
t7VT8ggWrPD8QpCCq3VRfuT9L79w7wEGvQtr2Y3tcpC5s3OadbtSmUxZOK2dxX4asqPytA9fE1eQ
pL9r3xU2X6/p4qgkt+Lg9GrkHZ74uwXPBQl0dR298bXGSLwtJ1LWIzT2oj7Ymi0DyjMIFS9YTkP5
xVd5zPG04I7ezmN54dHazH221bk8uexbMAKRdGxNRNrJu7q6ZEE3Tllkj86l8YiR4ziM+kQ8Kfix
fBP9Lda40YN+NBJei7OFiDYd8bGZm8Dst2Lq9xbAc5dw6GSzXLSFs8X5h1jpl5ilqOvcSjnrw9rL
9yDQ1QvrzCqynT44BwY/P1eb5qaGNf4C7vbdql9YVNwPjf1c1xjStdiNxnBN/PbsCnHnDXTE9VgD
of1tZUcWZrE2rmqvshNPfqoP7Du/Q095HMZyZwR3YiI/spp7QRZy5LMvZH9XTv4LjjS9W83h63ag
70pJ4Nqr9b5wyHl3w2tbiSN+ffACjbnLGw8rGW/tIIkRotmvY7rxNOaq5Q1lBQ6yLHY3K8wewjv8
+Y3fpgc9JklkAmWKFqjfmFv9rZPRaBqIn6r7QWCavfWKqkc7tR2VYvxW2SUoPv+7KOb45EAUBufA
EYA0q0T2ZldVlAbuEQMu3xvOlIxzARhwEFqO4M2R5g6CWvw5ODocdXHPGoAML/DuKg3tso9ie9r1
gIHm8lLa8b1U93H6vaoZSMgW5v1eV8aRXcRHrwVvZtQuAQC5Mb+DP9vlqP0D1IJJrVFu1pGDeYKO
AQOxttvdAAeYdfINZ8xni/M1o+oDqO9VOsaLN63HKm3Cxk333D+B/ZNAEAE/nqkJy0bsq4rIWVrz
1sgkBk3HxUnixXvERISo+MlrYfTijK38ytut8sn2Sxu1Hp/ulPsQ/eB7KpDyiMxHnF069Lw7Lni7
mMVFmiNP+UX+rWWTnC635tng3llaPzSKHwGlXdL6pKD0cZHeD0v9xOIx75FaLSwFpxFsRS0+HWjE
Y2W/pF2e7EqgaCg9JGoNMrls0Vtio639PYmt+MNXLS/SymcttJnEsl87LpKpgAbfdt1zx5rtWwID
7vafqeXSzw3mx7RhhnCHGlOA4oWJQ3gjaBze2oAZOSagvsn8h+HY7xPnM7noGIMb2Tvg7joCa/RI
hcuPEnPrdk7bZ2v2dpRNrKdg6t9EmzxNjuzeMjP/ym7v0ji/MwzWa6jZ+ImvzjJQndak94Duv/rW
OHVpadMWCXEt97Y4Xr5aOYULP6Fg9i/CFfcFSO++yI0w6Flim2a9580faWXcKV6lj1nAdU/gJLpQ
b5Ddk0wJDkvvCKbTokMd0kU2BtYmy8runpuusdNVYB/HKXeei0H0u8CvkvfB9fLvmMwBsVdrERI8
6+/cmyg6NMb6naLjluW4NiIX/e1CL3FwCHxaT0JLsIra9PHk7oZiNe5wfIFUsI3RtACOpyWNKGym
f7NdazTLAKxUeWaPD8rpbjbLlUq6TVW3LjJZPypqSa0uSbfWSKk4wqhorDsijiR79lVujDWOjXom
nxAPOY7T0ixdCl0drToYDYvBalrRLzbjTlK0OuKgyZg7Vkbwx2bSxNsXjtwwGeP0PkhteEGeMRwH
+CzsvOjg2ODEsk6+6FYVDoVKWtzfLAyg3bJn4sMCk2FoqOiRRv5A4mCweBs5R8EK5IKrqKT45bDa
vgaWhUd9poe4h18Rg+DEaK3ksmyTQuKJzhk2WOBi2C2ygVLKtJH3XtsUgmJpNwWbYCT+pleLOiyd
151x8AfIbLwJWNEbFSNZDZjCbElHbvJSEvmtyPDcx0NvAAIHIogNrlUHsr96o7ukuoxq5S8/Qla+
IiEVix9NvYEj3LcMx4Xt0q/riyNTsFYL/bfcIAMQLgslH8ey5bq2xXe+fGurOrF3ruRZojDsNnaq
he4ys+nPij0vZAwv9lpiH4Fn3OCIWW4eBxjuzbqpPafL7UO25hjqNo7VWs2FYjJQbluyotN8jAlH
FnfZBKCNaRcSW2hmq4UFnn5Lr7svqGy75do9d37OwO9bv7jAJd6vtAo4fqa+AqDjxO78XtL4dccO
Yz2whC9HZrAZNkLnpweYxK711Mqxi0NOAuscA5vlZCICuewhxLCVcViHpZtJwu+HW1zdzrOm8i+Z
6wNfYec9Ols903OKo84FYWUGt7BkJl2+C3clye32mkh6kBsrPTl57rC/tKXCucm2+dY84lQ7c12w
gjlkN29JNO3sSxUz6y2sn6xNPZreQ0Paq9m6gWU8uX1h/4L9P/4QCMDXxZr7XzUGYYLEmBeHrkn2
c7X0p8bU9UdjWVDqbzGZ9TiZC6ybMYg92H+3iAzEfaptK7G2T0maNSedxeqaxTHN5367ungzZ1a5
bjqLYwV7PHTaJH1Pi6xnvVgs17E3u0jiwl42VNIgY2Hl5P6QK+sXgL7g6Og8eG4Gx3/CCFdfBDar
KwsAQqjUx1qnjqQBrrDSCd6GiX1WC6Ttdu3OQN8XTk8CiXIKfMz0Xi8n7ITN7dufMO80qRM8cn+i
fxpU/5EKt3LTEr1G4o5zT+5mz/TfMG8Pv83O57c+xRScpHaCSdmz7Ycq7Yxdm1PLAW6O+4J1BzQP
1cvLmSFKqymPOKE46ebOZJkMTkA80xQTvAOGak63PuTneIADH5IpDpCyNGqbwzB+X6YieO/Hhbd3
SeAeIwu8kk8cd8lel9yNs763fuZegSA/aKv8luWLg8yo6ObLmqTGw2R1vyxVPfA7KjY2kbrfuDEt
fqjTquu9GHpeMXzOmOz89J4NDiJpxfnC0K6a8SlrS6BLdq/kh02NJZ5XYhL+3dD4bCznhmlGeYR3
GpsA71haXN9WKfBw0ZOLbtE684rmNyTTK5rrtGzwl+qDFXRwLmvJkCwfIJByXIGv3DemHXvQiSgc
xlvXH5Dh7KMzK+exYzfLZc2uj/b6Pemepk4BhmIvc4fyuXgedi1YBaeWp/Bkw2Nl2znUzmZUNeOz
YVF+k6+MOLMVLydRdOoRA5V8ntgOMRGt1J5Xaf8ymwkXXyTofqdGZ74Uo5JcW5unNZfLveVg3agG
2z87mvsVn/dwtTlhGDvY3E/zi41NYyOQGA7k6sRtw26EKnH6jdshSfJdmPM5p9owav1OUxHKOpOO
h5sLvjJD7cQoqsP9OCUXs+B16mR7Hqtia3b5e7s4z0RcNlO9N+bgPJfqq5LFvi9Ye976SHtMGsFy
GAPJUBEzdqwxyXnwrxOGK8rHMkgRshb8OOlH8W8lCBapiYusp/gkoddx+cntL7ccjLdM2UmJy2Jy
v93qZCbbirR4pDEzfXf77Mw+t/sBpghIIxU1vycGBzypLB7PLb0l70W9LL8KaRcflhzkKV6MrT8n
HSSBGIgkiozXHXTiN1gjC+qxmAnzat7z+yyTo3YD8Y53JftiL5885PjHf8rVbWli8IwUDpIsXk3X
tj5wfhCm7U26uqesNz5V13rjlu3yMUny8cVaLeKDvhHoh0Wo9Tp5Q4zsbg7uD9ra8xONqx2eC2s/
OpN5MMnsfjVWQWKXCcmKJpHrz26QyBPT0D7YVVEe/NYhH7gaHncub91X+B7YK15JWPI7ic/LAie0
IM8X6mRO3peuhNJ3o/EE5ojxsH4AykFbUJPiPw1YhIMTCo5mbO96DtP2RhThRU5XTXB7JOd02EGq
uugJB3lGppZttsI4HWShT+9uJMnyhlBSSbuPgfttWudormxCU0byNZCD3ci6h0ACFp/ivuFQxy4t
HKsDAsvw7rwAxZ7t4DMJNy6zQ68PPY2OzAr4uBFEPUeSEq7jV1dIeK/Sze7gspo3w7Mb4Z1dH72+
/qAl51em521GTY0S9KcVsqpOI1J8SAdEvYWhcdJD+c0ojMiOW/vTW0aEpSQzdi65FKwKe+VXMBZ8
DNtI6q+Wyw+/w8L1MOJiO6dG2QGuwpyFrRPgsNGGCLzdg9s4z3oioYr6SCi59+Ifwq/OLCO2kzOs
e7M2Plr8Cod6JvFPtd8OZAjgLrZDw2gD7dBfGQ4Q7NziAJilDJdBX8FfkEap+Fzoy/Oi0ddvM5AY
nmPnHtEm+8b4me8hyuqI430fp5DfZtWzCveXJ9/OtuyFdoog8Q6LUh1Jq14Ota2dI6BACwbuyKNc
dfpjIRvIaN0hVtjKeCycd2JI+37sTgppN1pulxvbxeiTB6Al4EOMoKgPA7lOrAdU3wD9Gm6O1Vxt
KYlm/pXiAbQeMnFq3SKWWVgTnimcausi1PnTT3+dHAQPc8f1GliOIG6zoBtOXm49FckQQSwqI6H0
HBlWG7GN+b749YLK1jAxjcObzJHO2wD09iTYpeFIfjR8zG4Fc1hIgWwemrHHE2jNx34eDoVEe8yS
tLtOE7+YvJjvWSkMnHVutivKsbgrsRs8B7F5CYLeOhKdesHVdifU/DXP3qlt2rO/endZk30L/pD6
puGZCZ5EGfFyktje/KUQ7ujK6+57DB7fszT3HlyTqr117ka40c0YUX5RnP2yyhg++MtMZLOvroD0
NXrtJuZJS9gubukcMDc+piL2OuqeyNarRMQnq4qzD6nfaDAoUcJGReaVFeGh9MldJJjotT/zdpoY
v+wSLA68FGN8oAQ9oo3+nfJs77q0Y2h3S3XN4C5+1rP2n5xAUCATc9IxLZnFORgUY8Us5MvMTSAs
SAZFxNs3nVvTqoUrOirZsuxB3Ax3k2efBCIeSN/pvo/78VsQ5MlDbPQ7+O7pE1ZzJLcBu8XYzHID
co6GPuBdbctaMWzrRVymCS9n2GOUMmuJIGZB5DVpmmmtQ0Vqx08DgRA47Sec97t6tF+gBRlbIK7d
aazK4cec4ZZwB5wizlg92amiHupG7HKfjN76IWzswByJcBNCvtGTje1EBM83792gyMsMkwA3Z5xV
Lo+iYj6nuaRZbjBdfZ6McmAQB9UmGzqcesySQUPVksv/KGgk2NF9Y/60dbVtINmFWdZ+Wbb91HQ5
5Jj0gWD1FqswSDvMhXtuS8vBTcxkp0XxbUF81ImwX8cyOI0IeRW5pA3+3JssyIMwJ6L/Ni9Z/zaX
RpS3bF18nHJhNy1iZyWrc/a69iNThB7rjGUBG+41bId53FEVriLey2lomhP2Re+tL+tnrrPFK3+d
kjz61IaNf6SBGsoQivFMZH7M1J3tYJRqzqTak8dpNNPduDgPWfolCsg2m6xHl2kXTadzFc5cCD9S
LeYfXTc7Dxor3VeqptGN+syet/NMfCEs0zagpp5HUG5q0tt642CGuZYVwbxN7s/BN8UVxDizITce
7MWvPmrlOJ/mTXMr+H+JKca/PU9+Y976wECQ95EIAOM2RK8JAVBFwQiDAwujJi2PjgCjY8e9fhBc
T7Y+6PYLvA6sR53HQkoW5vrTSxgx0GPIRHqFYo+IAXvwipEDrLCUOiva7FiTxb/MRW165qB0IMEi
GMyw3LrZhz1Oy3ShP2hB3Owzqov4562QWPHy/2EV+X/zgfx3A9tatAf/G7Lt5bOrf/6Va/vHP/+n
C8Swbvha1+H0Q+Jx6dv9Wx2LZQpsHr50hEXpGwaMf6JtbecfgSWlf6s7NrGIYEb5pwtEmP8gxWZi
AJG+L3xSc/8Vrq38w1z0HyYQyuwCFwubw/3LojAGBsvfTSD+GiijWtQnSHhjPVNvKcr7RgJNvzU/
tu1RAd1iNamGEtPuMNsOXPpmphuR1CnRAKeAu5UK3Ibh+CfefuIEBnZPytEFfW92Nhx8eUPiU198
w+OPlfKHlwwJHnmiqW04XUeKYoDK46+ucMXdLpJB+6bEn/R9DKYJADka5WfeLVlNHyLubbITakSB
/pPmnwSJOVQXbPxi0LuRXuXxuSN1UbAuHkfn3Zb0wUa3Nr/6kTd5TBMj3ODgMy3pojpJJ+F+VVQj
8f+gRIQJWXTlxS4tlWmeyDkZLMH1YLbsx2n0jBP4gPtRCt09w9oPmqdgnMzhoXHL4sNoa8M7woXp
u4NZarPe4nRQcMCnsQ156XOClW6VQY1UPtANKJE3niTFT1s5GG2/dZD6MXwVvB+ckUD/jpInv37w
dA36PtcQbSFELLlxGLrSZnmMxQHtTLeju026wWn2qdM6h176IggHCZuFy/7o4tVGdyQzjxv+vYfi
drFZLDJnDN38u3F5B/4E8pRX8Clm0zpTdKleDGQq9Fjfjn9apt1n5C/ShmSWY6YEDxqVLX0epSaA
uU/Q+rY8EUUt/F9tsyTZewDlv3vwGuIYZ1PzvxSNPR0NUQLc1z6VSyuv7DIbfyf9bv5RCqLnuAco
sMJDIc0ng+UhYD6aCgUWVMojo3StiH02KiELCdchIeTW0iLL5dV3vjtVWj0TWlX2tpuVfhl41PId
URXaDvNOeY+eiG9vcnCA7MX9nKgS/xVNzqqG/qGFP8DiM7V+po4s5Q7gVdDTSYx0D0AMfXjy6Vix
bOK2VPQNTZCIBERsc2YSkJptXe3hnvk7y0yL4DSIFjdEbqYUJPd9W6wXWLVGB5WchxmSqXHz3SB5
5ffoV02+0xjzX5vRbC6JRzTxVDoM25uMJh714CGdqi1jPQDhoXGt74U/tmCKISn/NnXj23uzlzww
ZmvY7oUbomBnOpjFU9lMZAqnyXCcPcYZvmkT4VJx+Ui7XVqkGXycpC6eCm/yiO3ELFQ2ikm83lEb
w1g8u4ASEbRycBZmAFCHgDPcSCb21W8JjzWUooyQEUg3EUz4SDsTVdgo6kCuIYjBFmcQbzBM3Nz7
+NoEDuseXPWYcYOeNDwbejtoPuBLadPjVDtJBzttnV5pMUzKvZEJ0pJJ3XDPXee2DVs+E5Ta0QW7
nHgulAzaEuHDFmVh3BVMNugNPmAEBL8UUDD4Z5bJub/0Ple/Zp03hMasF45b9Yzh25sxVo8dMOAY
B85LTohu2tN1NxX3eCXGZKviHCcJhIVR4HJD4d1hHHCSd61n1Bj2qTlWzRWz8HadS+uTT3maHufa
ldcMsuK8mSZSRs9Bq/XhZi2PxqryPy0AQyynp1K6fOBlm28zX2JQSbuKPIbC22oj6NPLRUsL1QQI
G4grdNT0c9Wxdqn1zWs+0GohKHZDEmyEad6S2shc30VZV2cTm4v9SEq8r3fcAQDZU/l+i+DMRvq5
do5zLeHTEF2b3dHb1+DxbSzNqv3tces5aE755o0YmJWgcqWtv0+5nVh3+VDhobIny1L7cUQyo5im
fpGKmuf7bDKa+U561kqgwdME6UrN+mbHfDXxgy9NLwhTnSmARIE7Eh6edCPFhcoWOP+bvnHFt7Hx
vE9f9vn41hueM+xsPhqcfjMYpGcnngMbggJko8PkppZzJKY1652jHKOmgKE2n3PPbqnwqDIXVO//
ZO9MlmNH0uz8Lr0WyjA44MBCC0Ug5uAcZJDcuHHEPM94en3I7lJnlrrLrLYyLdPuzUsyCLj/wznf
Ea2ugzqU5mcfWmyvvAQ5/4YYmMS6Q+Y18LvT8PL5tZVkoS8m7KgcSzOgVUIVWZE0VTKKH1zOAjvy
kDHAZgRMHgyBjZjNXERvephU0z1rtg7kMGjbRb3tzDgjeT/nSY5U/RG5kiZxF53WH91ULtUuaSHA
PgEUtfj2SISoP102UYG19lRdo/2f0hpJnGZnQflttiO7/UlHufflAHF9btx6gvcz2Yx7wZOQqM3B
0kuzknd10GGUKwaCTJjjVkA9h1ggz4yBbQU+N1+SYyKMs+6+t105EWE/cT+y8O2pneESkPRLhogZ
o/8yrcR8zBwX9X5pkjq0ATVlGH6gjfZ8Gzch/SiYVNQGEziWYFd03Gcs9BloCxe0zsigw6qCg85y
jbIWhzzZynQCIHtBg3V47QI3eU2KfjaX+WdMHb5OvcJyTbhIoUuT4GExaH+iQJuKUwNhUKLDVjAV
cvaQmtt+uHOWg70FjdHmvtFHgtl9U0EreImRCFmmn83Yr8TK4pdbHtIYW3qKyIk8RnYRoBenm5wI
LxhUYZj1J9F0bJkbbRqcnTAzRuYrZHTo8hAmjN24EdxyDb4IpVyxAYlMMMQKlUKJMiRa5k/piii1
EYfouMhPdpOpjVTfCREl84FHN+BsMidPhjdpZi00ldaempve0MvujmjjgeGIpUWqBp5rlfa5NVzT
vDG7WnNOoRa3yb0Luyr3vWqQEv9XXcysvpxcmy4Vqtn+rWWXxhIT9MLcEiMwTtGBoVwludCirK4f
bSUdNGq5JCu3qEWsTmkzsHISZO/CqoHzUQHSxutnmIZ3wwcHiHeWIv8sJepJsZ6rMe7fB7tJCdcO
VTCdvDJxxBHRnZVcphCi90fCMOqzylvFYLYg5/M8OrzGB8XQP9qgGBbDPQuy3qa/96SzTzpcrqcp
sER2hNo74F9J8rl9zXjSeQr1KKhpG2Mmsigj3+hWDfPZyQzmA4yEaobYs14SY0VDihsDmSvAW9JT
dd/sYWwcDHeItAtjCpKEAebbGRvkrIrqvStC2L19G0I+yFk/PUJTVsPmj2r/X9LI/7/a+CBa/+8j
PW4+0o8h+mvnw//wH9zJpYVxbUc69MhSZ7bzd/27Zf4NcSeJGjboQEPaS3Dc3yM9vL9ZlN50Sy58
U1pj7z9zKDXiKw2QuAT18T/ZODaMf6X1WQL2/iKAtx3HFsjidWshJ+nuH9/HnwXwlFtxPJvUB2zo
qRuUB2Lo3HCxblWiipcw1wmR4GcYNqEr6u2YuvYhzLPmnlB5h8LezE6NWacXp43c7ZhoNasSffZz
9JBnrDq4YRd3XTA3uNJEX7XHgIDxA66gid1gvM6H6lQ7A7jkzPwxvekt48KBcEEUCA5NBcalKFA3
OQNuWn0sX7jfJr4TIqIRpB9TvnoJ9LsdBmaWaIemMq+wWXE4BdC1V1pSekQI9Sd2HfQ7BuYt07t2
BG6Tt8CQLTQOk9EQ6AwkriuFthk1pzyWAwokHP3FZl62STiy/Smp1aWqPia888kY2fvOJNI7EA5f
vzKegiyBJlHctkITiIGyy+iku6Ak6J2hMakD+zZusdAwwDUYb3YLEIZlL7iaMLzLiVCpVTP7oSnA
8jg3QksgpFM4Z8yaU+/OSKNryDKoQns/pNBLcBgGTvmunAnlbgvyL7bMH70htkkPHMSHnLRseQz2
U6UxrzsiKw5RIF2oN9569FxCEYJsP0GKWMGkSx7zBcFVYG7RrewETFvbaB2R7XmFdqbuGJSxs8BW
+B2WzjHUtQf0pXYM0Cjb9gSCeG2B720YPmp76HbLnvgR6v5tlTTHsr3mCasajzpvmYlivwAdR4TU
0BrIq8mWmNz+ZHrtY27mZ6KKsKv3prlLO+d+zqefWnqxb5Ek4VF07u1i/AyGaZ9gzl+iMY5DF86I
W7PvKOq+AmHfsdI51TWlQ6ZXjPUiTWEwHH5tnq11LPJDZqutlbEpbHT2eAUFzH6Em0PNFW9q1Eb0
ltSTqxKv+12sB+hXgz49ps18NnMpdjlw/y3CxcfaITk9B9IWW8x+VZTskQ7cNkPUsW+pvlRnfOVs
ILtpOlhJh0/NARXmsfNCHYtZdIlxoHW8B4rw00T2g1HPvyaFNu1wO26IHfkRqJw9c2QbgTkb0McE
Ty96dkX7nMTNbVDqT0Ljb2Quug9ka75pVinrMGsj4T4Vc0UIT/7ZYFnYyEVx2ov6k+Cy196zkmQ9
xsYdoQZ+7tUXyg/fQhRkaKm9omJZAzT7DugEzYXrrQO8qMf8vlqIKYzYCqiSnQFhFKF8CIUw1DAs
5yPxPWVROiiL02OV2B/mYEHfmHl2kPlOB4/QhT66n4OTjepeNo2fRwgFjL1KvFXtGd/OZB9NFezK
7tghpTPGVT/iSIQV6fLyL95vvL1ZdsjrHS5LeBu1X9RqO431uwGTB3ykUfGLpk9Ie39kcZunV+SD
xSh9FmboGtArRXzvvPLrpPoYBOvNFEXEtXed75BQa8hCPfZeM6KtLKu1CHRr5XWFLN+HdjAgltZk
cUN8VCx6V05S0zCwy7K7kCLVClnW6JM2Yfed4S1a1hTZX3bcCy+in0sYua9yLXKh2TFWCN/1OHeY
87sTV/+D7jQiv5Ms8Ks3zBWZsQ8jaFBHDxgk5XcjsxIq+WRSl3etpZLTnE5I7xpYK9TrujCZKvVh
uGg6AuuzLjP3TmezXfuGpvUPOF2FRisqysMYL9YMa86oRdp4DBnPt7ELaaAS1jVlpcL6ZtLLetdU
lvMFiYkxdJ3H7ACauO85neO5anEa13Dy1lqNVGSTwuVp1qQSxr3f9JOWoZLWUtgZ3De235ion8uq
DBTVU2vBs2J1W9zPpi03qqndHfKh4I3mgRj4lBeehFLdCFlhOqLPb1SNvJe3HHkZm18mWR/NbNzm
cXpHqqZ2UzRo6QrFML9EC8cw2ZmeLAO2mw0s+a2oXSwZSr2AnMFYPHTfnhDlvi3H7A6DF68OqRqk
gq5db9znZk30UOgdq3k7EVfRjsmptYcbEWHhZyUBpW/tdByifbPvYaIGSc8HX9wPFukanrdLLH7v
moHCUWW4xNNpH8A2HfJ2rYJtLrWM6MQx9pOyvUSokpBnKaJFog08YHlGyEWOa/MzC5b+LrutwQlJ
fpD7BZlWwYXzxzhqEdUm245RfmUhsk+1od0MZaeOWgjyqx52Vtfb70CkLLpaC+GM7bTbmbfo4ATd
ixPCMOv7eS2iYzOXaL+qZY7HK7lo+5xI3bhlsMV//qQYt65KsmwvwRRmZ1iBmHd1DUns+ACAMDsI
FmBs2sirF6NaOzaqiZ50OX6bu67o8OFMzY9K0183QQFkwbTcQ/mAi+Al6Z7pRIp2Wm7qFIbfWE4b
xqff4TwgTlVhdj/QvRl99lt32lkE7U45jY+y/9YN3ywxIZooyDJtyvs2t9eWFa4Tq0OpDwYeknGK
xoT6+iXUxnNZzo9omRnNlS2gnjrj0iGFBxfEjiTJvdTrX31q76WVpXcw8pA1i3nXGMxBjFE793Z3
K+sldi/xoLN1ThFdGKd+qOFOAbBZwc3zdvTE2zDK1qTL1Kh3O+x0PeUSVylb4AJqJyG3mOglh3+L
0WajZciCQwYbMkR5W07VcyvH4xz2863Ssr0DK+nsWNPWjsz71mZdnnsoN7QxuydbF+SfiC9z+JH3
7Qa2xbafh4NUkKYmROWqJM9lBA0565Cc0aMWC4tgcQEZGAPcQkwbySdQQjyB2sd5vHMk5/KoZ/vG
LYJ1VDreSUvCX4ntKRXaZ1oXe7fgQcLAPxAnULLpbD2AI3XFA9BNXbJLoumlNKvtBLQx0I19ILO3
QNU3RCrtKzT9AfnCk5azxmeymmWbFAoRZQwGhyK5WjYaQZt3UeV3jBF5DfXA3brwIwFHodaA2D01
43YIvU8g0b6I7ht1DslEKqsKiC1WBZfD2LugeyURCGh/+dwLBXvX2bXDtbKavT45KQMVnVvwzpt1
b5ehi62UtjdNbTVq3iJhXuN/vurVR59pXyw9ufrPher1HwSeJzMx14RRrOyRGArl7Qi8e87grG2C
mP1tnrjZSzl4VwMq4hPvJM245JYrgv6mQMlBxPKvE1sbMESPOWwrTl8UeFyV4zpHWoS1q5p8socK
2MNXDbHO2oYbhPU6x9AiFDX0EmLAUegyVNUTtSL/N4sZ/3jvTrAxk1MTPWQR2LmeyU4TEY2Kxy+4
x4V0tRFYdch0YUaIHY8aCTwhECjGMqe+5crQi49RlKeydW+9xNAOVVTWaDTrfYK5bl7D7iJGdeIE
28DdZWzczK9DxIa0qN9LphQ+ALJg48HaZG4WoBpmcXzLtD4nI9Jy98qs1HM8qP1ib83H1zlzHlID
JDuWrjev+uzTyu/MEAvh9Ici4UEuJk7d0jkZEFHoAlF4m4CSiB0ll9i6dWRPa4HMHdHfyimcWzZF
BB7NUNxtvaImyurnAqEaEmKGtV+lW2Bt4KXriVfpSe+riKx0W3PwjYUg0uRD6leluNQ1V4xR2vf4
N8a32Wzm3yji31zIDwZ4vJhnaFN3hMANz/NUUVmTPzNXh5R5LkHGALqMZD1VkR9PLF5Tue1LVKc5
eThVu7FFSohyJrWHeQI35UE5eoG/f8kW2bU2ncCjA/JTrOahrcKAM67ENp9qqfZotQ51W5NUQ5B1
Jr0z0qZzHHms3ONbLXevXTZ+lU18G+YPXmd/KqBfXC6vZCn54GUWQc4mBlG1GXDhXGwDd+TsIFps
RHoAbbNHHH4y4vmGFG4oG0wL1rUCqtjlm97WnwzHvINTvx0ZhcG0pE+gcYWgVJF24eIaaOjv1gHz
t8GW9yV05JCttje1X31WOHu6B2wxbbmunGDPcnXRgw1r6PvwQm0sBkGfTHvDHZ8tvaOZy1xG9W1y
8bhkQVeSfagO1tA9UwgeuwI7GlYydFnVdIwwuejGtXI7NmihbS643i9gcseB80vl2aeXsx/pkLvO
U7Rp7QeulQsD7HUtumEDJRvbay3QsdnoKXvVHcuxuyYWQSZRdzuXRry2a+N3qKOfYNS3XRC/dF53
7tDjYtaIXkUz3oiJSLEAnQ2/FkftweJRcbwruY1qegJBeYvwkftV37Q4c9cxzd0mTfNrVXTeS4zI
6GwJdy8ySQ552m2xtt/N7Bwg+BJ2XBJl7AfWcHVK6z2Hz+NLL7pNW+2jmpeEnOw5rPBdxBnOjMj4
7lpvDcRGHtmUVyZONgRvFeabta5hLy3FvSvD+qkS+RY+7bCCyJ/wQpQPaeVuhxmRihUNv8Fc8yMq
s+CIYHjGnqZit8GJ5XUQoEfzA2hOh3zV+iatusa+RpAkydd7LRnzbW0nPhHlrH4KIsRdmg9L9tkJ
MS9VovgQsNvXjIjp8O3pyZ2tz6AuLrT3QH21tQTerDzS9bptljL4bxKJIy54HLpyayvzEZUsckC5
sZFfIxb5ztkdusP45KjytaRwT7FxdUgGQDCuK/fkpWIL5edZFWf0Vg9kdVSPypZ+xL6hFhAnEUiU
4Wc3p7touHadkjd1VdlMqJ34HdA8KmDUK0t4XfUYOH1Hp3DfSS/8CsII1okZpeFPYHXzDbIKIoD0
IjcOPFFasVmAPteKgmQFXcw6YNL1NlPkmmiOzPKerZR+ThKevWoZIi4JldcsJybbJgXokEriqBll
h4SP4UnPKHFFCWG5wX2wpZ5HY4KcBBgOcnJHYoeaZ6bqNs6hwdM/lQgnzMd6YBySzPDYCFXjvpJR
uqt79a6ZYf5saLVGQxeYn+mYVtdGGoTj1cRheJgsd7kqYfcIWKuCUeQ9LazxoCxt2IMksvcKqgGf
fVZZ2zB0rWfUx2jayEXAyKUFk0ncqYptvn5Bm6MxaLoorrJjmeNpmrUcgSg4TI550ElU9QwpuTSY
3p+5WhLsvPGc+sMy5iASpLsJy9C4yx01HCE+RchCybz8hoAi1/VUjQdOoOIQNOF06ItAO86YAB2k
k+uCUDoGBpG5xcvWbfRQjteElI0DtoXxtSklAREoj7kA+DYfHTTzvwjyQfl5ttzlVq/2cHHGu5F0
vu/E9mh69YxtKAzjEiIvboG1jOmCCn6y4pwg09kYRTnv2jAY17IOXNZyIv4IusbZeTY5jxzkxx6v
xaaae30PWR4mEzfV+CNst0S41dtE3CaOdYEBOAHYzwXLgBGaT6GE2pNHEu119n0+an/eIfIvG7u3
kvWcl/S/gCpd7kOSTHGSbwmktcFjNTlrTA2jpNHpDJFkb5vYECRK+8ByrCeGMCpZI8u8dcxWfo5m
Fl90EHjbybHMeOfppbZla6Yu/RAWJywN1jmL+gTyEMlgsCKr1ezoeOo0wT8zEDD3IEWpvwd22L2F
0tQ5U9t2fpBRRUPiDln6iTaCYmNskEObVLd7WbXkX8STRaLhSBML/xOKop7204rIeeLtFI6XQ2VH
NZDDJjmyxorPMeXRa5sM0yHuLPukRYzCV1J5cEUL01RHi6+K0qKtSJgsaptyvaisK/1TsSo1Lhml
y0MU5ZtWzQfbcx4Mm2cgr71HqN0fpgJxX6vFKxzsQsNEF+2Cb6TgaNzs0KoWddXUdEwAClkgN0sz
iP1llHCMqJ7bfzVaIZGCYe7t3Ih4Sxr5/uJogwljyILEJenrEUeikaX3yNXWazUgcLTTO8EA1/Jj
FsmPxZCHOzRSDOamHgsy0X+JaoMUuhPAQ6J+sa8B6GVx6MKsyJqQaApXDh9uW1x7BPv3Gnpi6oD8
RIgXvA9comaStn7ieUBG51neaEI+FiLbZm4OBKPpd601kyJTVEtmZT108maULVhLUl26pyAv35Pc
WN5UaJSHjPw+sbbMCSKhVtbRqdJNO920CUcq8XnwEUbxaaslLB0H/XgT2Lk3srPLnDMVsrHJgU1y
b1gm3rOob6sjeLpq1RXQYZ3aQ3BnlXn5nZrA/FEWOAG/UQwy+JYRdeqU2qZJL0Ux0vVvYZlhi5u7
lMAJONvuivSUSvmA5JadTF4/A8RgCyn5d48qAPwdaTI9s7np97EZoAOUEi+f3t2gM3E3ltGbF0vM
S+kxu/1hEEbKTBF/7xG0tcH1mpQNkWNgqDpD2GezVCAi5t7wttZAh8i7NRsMVdr2wFBmE2W0gTms
PIQ3+q6WffdJqEHkNwPdcOw4RLRUxcZz+q0WwoKvBvKrzeHRbDO6+87Sxy/Jph2HBnUIDXNiz/TX
briOucQPtFfVjx014XZ2GwzNM2awdRrZ4c2YhSNJ9A3jEtMMe3SAXREcnam4t127pPjJgvqBUD7z
PaAHY93dVXjAtJEAGxVjiV6CQGJodnemDF5EVz3DgWew2AYPRg+LMddMxwfWuraQ7e8Ydwg+3sUd
ZKDgltZTa+JDVMObRx7jObWYtKUyPZqctbQ20btlaOF+SOs3pAn3xtheemX8coysBz5KylL6cG0B
lpQUFjhNhBj8Sm9eGYHxVyZ4sMpIN07qwuCLY56lAnx14aw1kdOGdVfsLKhcB5WdK/lmFgIremos
2dkAA1Lrfhgx8+j4FzJbrhvCtvfRYL8gOkHDMIv2gTnTfZSPW3B5oPAu1mzIMxzFz5Hzz8Dhj7jG
FtW5w5X9oGkM0xugNZsZnxYsFYoT/HQ7VwOnI5nXhdOwDU1lvqupIOObOdgap4t8jmrAxnjWkk6/
TMznYTu7d2ND5YAN+CsV5q0uSCygwu78DiqHsAGwsV8tvmyelZJT2YdzeqcnSHYJpdzgTvUHOTyl
jmh3s56Xj32nL8nN47kiMghx7lfTOh9t/NwoiVy6QIvRWwhmr0XKBoJ4JmZOLYzjICkn37A/Zg9b
oork8wAjawKWQwRHwF2LQUkAra10g2FK3KzKdvALZmN2UNz3TPn6ptyPJcSHWGxtTgR8SWTpIf1O
QmSukns9A0mtsLp6Q54tVEnsBoSqEAKlGJvWl6EDoOJ1oPNiBl6ztcO5BKcYPc4mmlKywnuUoq18
7PUqZkGq5Jl5wx5Kf3STGBR5rmttLS1X95ZBX4C75wcKRbafiyK/Z0D8iLYF715Pr6wG+8mx7eNU
MtyuIjhELb7NJhr27HTEa7ek8CTlS+qEW/qiCkpx9kO2L1jGkFwAbqZYv4PCoD1j+8wPAIeBJGJS
fGNycCLH01uxYH1xQfDPchz3CLoeqqn4LrsOK7saKNGK7LcJYsZb+u+YG1dywmKf4C1MGCLuIQ/Y
0a52w2TLROV5gGgPW6F6CPQyOTJ+nm9YhlfbbAiarUjhLUkH60nVWOdiGt+BxpCGYvDJMQ1jrVtc
mMYjH8n0I0zJdlePwBYwfbA8YplxsKdsXWAslnh27OKm6Byk6Ynjz427wwil+7pR8cmBj+6JdeBz
tpnljK8TeFE/771z0s3mjdbg1k5YUz+MHQiPVqeLJUocMl8hNnQGhIp3bcJPOENuZxpWVukDVhR3
MwbmBW0GGME4Nt87PP57fdCBXuZBEK084Kp3TowepkdUsHLZrK3H9tutG/uAnqh5mkCzvHGRj6eC
NMZZU9GbmAP3VjVqn3c8LoHm0J5Uy3oEsE9QVke6IoBHCOT+SOPs8C5aicU74TbT2cHGiPodbWFa
ABfOdx1IbcP1PsaKgR1jD42RFIsxz5puWpswqnH4MTmXqzR5DdnDIGVkfz8m+5kpDieags9VELoe
AjkwHd7TcjQ2jUi+8Q9s84mfmjJvJQe1Ta3kuarBDKVGiUmcQbVBhP2gafyS0IZo9HHKeo40DT1o
2DbMo9tf1P2vc0LUKCwx1CvSWGU1lwoVxsoK5hj6gLGCSHLMKx0Xoc1UmyM6pMONUOq8Y2ivN71q
hpXK3ed5sL56GZ1wHB6NWO4hWhKLQ12VYBwrmn2IbRjCdHWOgKLfDrqh1olHJnNpclR7uLx8VhrT
KsyDYo3ekUMt5odkdlWU56qbD2bjplStnY3p7gxYPtuLMk2OidLgNpdLKnCJUEJlV80af9li8ePO
dw5RERztS4UQvsJw8LHkkdyX1ZT6g/4E3AYOu2atyzw8iGo+TKM6qdy4sWtnh7CHVr4LT5EYjlyM
eAMjg5hS9prblhROP4ZQOUu2G8SNMXHUvRMCHwLYZ/vazIRlBcPgEoZiG0fWIRBRsnXflSTdadWb
Yrvt91KJm4SfZFs4pQZPBqeia1O3WS9F/NYMv1XDsgMm8io0ZszKc2T/tIHzXpPPXktkSJllsMDK
GfgKy3vGNZsdbUQo7GtuiRSEOx99FHr9po+sFTJVorzCShLcVpDMqBycCfJHKLZxgBDeo8PEO7sy
rQ7wLuUZZQMRBgVf1m6Mh76Ks1XG5xDD+VWEkzKiWle6fmoDke1LHILUy4wakE/RQGgCxb2+sY0t
upt1E897L0ti5GeFvkYN0vq0/bfZiIcjtQ02XdF4HHGM7MJMuM8SGhzXnBH6WiKbO+FYXx3bjr5B
/8iUuyeCYe2YOHDhqeV+U87vdlwQNn8ekhHLSan7cypoYNLiUvEpnOfE4AA3nItByl+CQor0Xb3G
3NWyTnspeO7sXife7Cvu6+GzZX+4tSU8p+RedzS5agrl3UrpPtR2sEb7dgdGO2Qlkr0kJjBzAT01
dvonRFTmfoZN4nndR83zFa9Sb3ixGMjGS1TC1DoPuhns51YiJi12zFRZaoSCDTlX+8g5rhuPuhMh
3ORlnev4GRIqAJnB+nXmbd7wE0OfJFAScP2rWcdbsERsFs3gYc5YNiIdO1bB/KgoQQTmEStjRRJk
vwFBa0y0MSrr87CzO8pWrhocGiPxyOCFXNuv0M4V3ojfGtFSMGQnq8poP2cHK2KS7ePcOngld3Wi
N+kXF0qw7oFJb3Ot2RFlDqSaCBUfwwXzmcVNorL8jlcr8bEsPdILEeTLUk4VBF+2tSjIy02x1sjh
wgSYcVdX7lXIMtj4pvDfk7J9k5f09rFMv4NmuHGIdxYkNPCr8nAl3rMRWvc8yYnBgQx43w+m6pxT
FGbXdECUpFikAF6kf++ilwzpprVkNkQt+HpM/F+DBVscoydRGPpBOC3Dx2gRWvmxEbwmkg1+aZS/
WYEcYdKCXcsVskZjvKzKJob+NqpXs49ustD47BIHxzau+JXRiJOO5h08MlqGPtx4+TC9O3pWX6O5
7XeDxvBPMhTyqRn37aS9jSLZ5GHFiM4efHQgA8E/8+KvPorsm+SW2xaclzeF3I7jJVxi6vThiVhN
qI4tPAiUorxFvFhqeh7cOHonc/Ieffd2qBlQl/0m6TXaIcgzqKxPZtnd5/MbYMN16WZoB7DZpfKB
sd3OCsUOpsNmUcaYPIvKqnejwfCukBOnc+NurRR8AC7WnTU1ftZHt23vrrK+5z/c9rYpuZqBhSBX
uGM9cChjYzsW1pe25KsHdQtVA4IYZ7wHX6RrHnoThyMD6zIPOhyp5KRZLxDAVwGLP09gPi/A4ujH
MFxKATEAmMd4bYS67+bciK72qlUZe2WjPzWSvC2S0Q1rpFJqznGhttyyvtt3DR5Bk5jPve5mFJE8
e5G7a6fwa2qmVVuUTNfA6fDxLSlDZMBfGmb5SaFS/AX2VpQEbHvJo9lU13CqQP4HZO+4q94GZ80F
Gf5aAadsYBXr0UkO9PirOnM25OSNGDaCQ+3ASTEi3iyC96okuOqIUhOD0Ur2QLk5bGO2xFAk4cjF
Hza51oHQLi2gG70PEE+y2sUHr1v0FrXB2sA8dfUSKzK3/qxZS9YcPny+TVD2GVBoHcRxH+3zGSUA
anu3mXeGao5ZjLJqdlYqzT7sVFx7Od0xc0sxI1w7Jz/1dbXPPS4vuwoftCZXGvufadxIfWJOH5fT
j6lonRSQrjHMoXHwQdnlo+4lT7N99MC6wSR/wvtGCCE/z6qp6ajKZjN6UbuJkwRZRLFj1RjSnWv0
0S5P9sT9uMmr5NYiUei5oTzlgAwZuDJOEYE4Ele7cbuUPtSYvxoKJ+g1T146P7nNsAfMy548825i
xPDnSu/iWyRJ813Rj6fRnCl11PefVHX/BQnZ0P9voZppAGjFR+mZUGX/gVBcev2sEugaHF3SvoNg
R4AjSvbkO5d1eq2IxHJw/03yPPYlGZAIM1qTIFpWvf8udYTlG/wU/9V38ldmLGq+RXnnYVhyQT4a
nr5I6r4+HqM8aP7nvxn/I4ootLPWILnLtJsPL/3DV8FMMEWMnydArjTtm7G9eyGKsXlyW4hJLC6b
1tdmJ/n542P5/7rLf/undrP/RdGZfvxZdclf/w/msIAeLB0WEGQmuXCt+ZPhp2n51RiL5lJiQBOO
zd9x+ZO/ay7F3yxhk5PkmaYnLAPW1f9xm2kG6eHcUbpu6EwG+SPrX9Fc/oPikiHwgjZePG+OxYYT
/PFfH58Cmxbx3HIrY7NliJTOXsbWr+yiLt3BtNHvM9XbT1OzOFTicW4P7K1tVsmVN33T+0gYh6Gb
fVQT9GQO8WR8BaE23KGO195bYEeFbw7hcK1jyQaiaeOBRa0Tuqe0wy+1Fl7vYAPKau2rJ94D6K0W
M8tjspjHVMKS87mOJ+bhadJ5TzETGDoG02Va54pi+kNqYYOEG9zAu+oQEamejE5cGKkAPxCk4v4G
iR5kfhLgddsYKewewj7S6GWaYmZjkRbxFWRUxhdpLwwjD3/OH0VIuhTy2GPoOnQkM6MN3GRtW2ZB
gkNZsZSJcgN1xQD/FYVmkmcoJCUmEXYxtgflfRyG4EZLuEXB/PYQ34bJhVy8GjQzjjZLsHb++8+P
pIUN/Z+2QX6Rtmk7/OgQ4hwsf94/sKMH1Cbm5BAGoufyLtHlcFW4Ncp/t5T+t8fNXwW6/OtowzE5
sjawIGbrHg/tn08bL83bjizfO6bdlrUs1JmP1AUKzX0fYKq4/+c/kyP+es664N95NhcoN/NOz/YW
r+afv16ezQmaxu7TcTyCLit48K856VofEe76Yj9HWhEevSIHOC0pgvO1uUQXkC0610iEscedimC0
6I0As7zFNeJzP+SXVjU/CHJZJ78GweTluxLj7v3IGqqDWNwSd+m2k3KhNxpw+Zh0TtivHcWzF4xe
DcCggnSxQo04sgtguoLtPQ3jVY5d5MYzQq29t0iAvrpi4Xe6PUcuq2zpUgYEAqOvVo2e38EtwB0w
RIZ7UYPFqBuIL3E5s5wt4l/csvZFF0G5B0pRo+ivrWE6ysiBuq0BYDa2tDXdNyYa+TrxbIH8ql2q
xHxa/CZkjhM/MddTua8i3Bo7pmU0h26IO9suB4IhwcjhaWPJ0nvAC5pxHiffhCpRAi0tTDi4QA4M
G7fdpKEUZdrANC6Zs8+kgpW6CuCksB4aHa33hVWOkl1OZt+Ped54R8KlLUTaMx/BiqhLqARBH+Rb
p3cidz2bMtF9aRtUWKSuEY6oiET+QG2HXb5LMsDDjlZHgjxHTWVbFIa5+YiATJCLk4Zy4OMoutsG
4Yx9dtoMJJiO7uvYgOb2gM52iXeqzdQ1QWmK7hqiukMWybQ3hxvB93kUpTWza+ftP89DmBKBB9Pu
ghAM6qgWYBnezozDr8RnN+4KdYSGEyd2nXYTZgttMxEZepkYbi96leZ/s3cuy41jW3p+FUZPujvC
0CHu4KA7IkXqfkmlqFRmngkDkpgASNyIC0nQ4QhP/BAee9QDzzz0rN7ET+Jvg0QWQbHyIqCr6A7r
dPQpHao2Nzb2Xnutf/3rX7NFdplJZAyPKTdeDuEXIsDkOjHEN+qXuhphCR1k8Jk1TyfrPxkR3Vsz
gA6PHhTmpRpOQX8zrml6tKhL6cLNpmRjnRWdcc4mM4OSRjN0iZomixlpsBx0ATJC5MmPU2c+Gy+c
Yjp2NYvC87mUZwTEEZzjy9hJgotEkXL6mlLHYwwwfagdU8BzbfU8uketki70N5JyykRB0CT2Evxy
JD6ml1SZaF2QOxAKlTq/jwvJii+DLhy/eJktxuRB808eq6gMTC2BDK9TvUhedUGpEj2pglz0gtK0
9MRX5smdQVGrBUV8BdFsEQrJVRnVEbjbim69z+QV1VSs8ScffEa/QiqnR3ALocXqowtPl86Vk7jS
sT7LabdKh0Lehq9QSTboehEYVKKEiyE1WUF+GqOe6B5r0wJhDs8JQ3oL5nBKfKvwQDcXpnVBQ+bZ
Vx8DQ6udCOWswSzTk48rSwIrC1UleZDd6XKs5wsV4qlqpEgxyYR3ZGlhPxXch2PeIgywUeHAzAfB
cxELLuaQqmeFMfpAX1p1gghbjK5aL1jRQSsqfCpGHbDQZDBXIusJoNa/kYpiKV8B+Flfl6puvF90
nXjsrqI4OZFm9H1HAsnH8XdmCaiAv0AtEAEOUDt3lSc3JkWTX5F5SOnUSMXZ5zgAc4F/4HrWwJEB
yrn4Fsqwp6XxfQH5kbaanob4uUIrzmJQeLH53qHzFw0KUUMwT/3MlGhjUcTOc+hQZqi6U7L5mbnK
RCdXxaehmqVmdMOdj9h/KyvwzlOVRNRp1I1693TBAccJTY98xWK+BE/30UaaDcJRd/ZxxPUInjjV
RnREpM/wMaVDMHiino+KGK2MkNRS1MjKn8NlSE89aSawoxHblb9Z0HsVgSIj+tCFVQeWOFvC++n5
QTdX0YpcadGZSjdZZXU1UlaZheRgRny56upEUbOcPOuxT+8B2iFRtEK/MsorTeh+ND6Y+sUKDEpL
4g+kFeH6q5iBOYGj4r1fmTqynUYkOTcwXB3zJO7pxt+nTjewzqXCD8cevGL91HDc4iPUwxExpyWF
iDkga3eehWkaomgzncBOcyaKlZyFqRrf9op5bg6MNBQdlJOikM/8qQPVnppTIxaK2atgMHKn8BYX
I1hzYK5W9xGvXB7TkNV60QMI3cdZ4bjvVV2RPkMjAxvXRpL3deIUwIkjw5/lJJEDuiyb6Qz9+pmV
BhwhK9dzxJjc/Ct16jK1GZKXR6dWoAnWc7FEMdEfkcOEYTmDwGJ53ixEcHWENthiSZEZwb9Bifd8
ZMBlh1OM9feKVfjgxo70nEx6EOhWWUZxg0t2J0m6zyFyd5R+ISuC1wP6XnBOKY8e+Km8yPoyxXE6
3SS7UIws1h0RL1oJfaLvKIGf0SPMGwCjLkj2dScjSO9RoJPX1DT1id5NCmQChZIJB6252THdgLP3
I8xv2KeaBh9Lo+qze6UHkf7odDNvmLHfkz4Qz/RDgmYChCMk3mix1EM2E6lABDglj2Jv+g34iy+x
M9f9fo4sZzSgJHFF9WkQE7kvOV3HVk+gKlyC0zuUt6DjLQtK2Pre1M3u5BW+5AAJB/8ZcQRoizJu
0tfZPA8/T+fO6MVC/AZEG9T0M2gDLx/+G9qC7oi+UwBbkfHiu3oq+oDFBcWRvYxu5f50aTysEp8c
mpNDRM84dBRZAC6gz5vOslMazYC5o/IlquxpS0+tjNXDl5nPw/lntFCMz1mC1T7tuVNUIlHpms6W
/tV0sYgXgISeE+EeoHzwNZALU+YSS5XbJafs71Fsqs+6uUA/2+W+RUfUWLkOilcqpKjAn5rz6xgd
tYQ7feEmd6nVm3yeEwTAbvRoo0ZBLv0btAUZ3guT7oKUcwAep6fmKJ/6J72pBdU7RVIwpCEJ+Fp/
pEM8g8/rreRrneaR5pmJPlp2BZMyjj9RijgC8JQ8aX4PrtCb07R2EQ51SR0ptwspXc7OE2mVsSND
TVmCZQEhjrQlknJahuJ4bCS6/BSOZs6cZBaCtHqIMpnexTEzZkWIjPGUntUFyJdiglAyja6z+jT1
cCkvKWcPCqjoqYU+/3HoLPTFKVxqwoXjYIq07BN5b1c7LxyfqqcoGo30a/raGWA4YaDQ0AGvkQry
O8koFjEq37gRCmLhQJjhMb0wppMF0h28GMRoUeaQ7go6Zk6voRJKI6e/7KYr90VJdF86DUJtYt5N
E1c3XsJMPI81Cj1Pg3iKZURray5Es2UkF7pk/hYhTScVWih7p4IoEA8iKHqwhenJRygz9eaFeZaa
+cz7mPZWLvgOUPMkf4RKuoo+ejnSbafQnqHf5JMAlZRj0hR0IMYVUZJzZCIms/xYDxJL+eC5qqGY
JJ3Je9x7K4IP6NruEt+bPtwmt6hESXoyWE5XU8o/sJBR+rFIsrwHCOnC4CFbJK3ME/QttPRGciM3
vA5nyXxxk5oz9AthzVhTEyGBJYHvxUiDR/g+n2l0Zw9kXV18iOP5SBkqaWwZN0Hi+Ar88mL+2JMA
6slijajfnxYB7o21QDNUHk002DjusviaovaDoCtcA4sgj86R5zRQXXxOZSoWTvRlb35FlgPadDpF
B+RYVhNuw5DM+YOEb708DifdlUEaL6CEwNAzxbmeGGYK2kt40e1HFLOfBbKikh6yFspnl3qc2SBJ
c00+n7maT3PYaKXHFz3dRfEasQG320f/M4lOTJXFZ3+NoCbFmZkStCKR7x2vUDrJ388yX3XhDk3o
CVEkuOQDL5A0lDPVwKF/Xi92vkbAQNRpWyFp2whu4n1Xh7MlpIkD5URD5BClCNnP7paWyszofYhI
vsbVbSK2jMvuESYsaDPXn1F0oA50S/PvF7KePyuTnvqyIu51PksUrX3248T54ESogKDLMZ8iKKqm
ybK/mi8XL0p3rkzuRpGGwdYVF1SYLZ7Tr92N8hM66nB7h2ztMSLTMbKX0tI7t5IV4sHTxCJXFncL
SplNi5bOSFihAL+kOdqjzi2IziLMGuC/uYf0QuSliw9WRNshxBMo+z5DFt+nuIBoF9VGGoK/J5mI
7gOqsc5DF97OF1iKiXHc44ZA3wtKmX86cyWXI+Q6q6eVObFIBy5df0Z+YASOMO8uPUS79In1PENl
6gMZ7OUI9f8VWrwGFVPEZT0VoRk67qGSPaXIPDv9/6BZVly8/Ms/KF1AiD8uVr5f2OFLDTYr/4VN
sXL3CDnkrtYzddAGLtFvxcqKdWThM1oUHQv0ytoSaRLaTkK1CUhL5d8g2ACf2Mg0ScoRfw1iZCmG
QbNgwJJfAc40U0AdvwMuOtXSBqArBdVdWQE4U3YAl2jujgoIXsNsyoV+7PUQHO5SYXYxixfJo6Jk
SIv3DP/WNazoQ7gqrBvO2PKJ3gtk8CcoopswzgdOrqa3STZfflGWI0Iapas86JEan+Y0gr9A52+C
vZYfJNlZfZQXjttfuimbFLWxK4qPEa4pJIRY1LlTnBozfg/pU32h5lBXTaT1rkkwWpf4E3PRRh1F
RnRTkrw7iBUdeVY3m3+eWjPckAlle9CVQxPlHto+omavregL4nPe3ytJZF1NZph+qkvT4NIAQ8Ol
nUExJBiPV9ZpYKgm7Hjkk3ExF3Q7LHA6z8mfUMuI/FaEWEemxR9wlwz3Iuvm+WNqyATNeK3ah4CW
gmdMJb0JRmTpZ9FIvtNimqRkmgz7p8CCGktP0tE8zqhXnXFcMczOIIvlS7pehmcj1bvVkMRDcw6q
Yjde3i3Mzz01v8s8TMkEPoMxm31F0l53pcUHXIpLSqifkNq+VkMaCARXq8i7XMyzj2bQ7esIcFJs
RJ6smwy77kg0EiK0SBafKe6j6CieK+8TzaJjCn5CoqbmQJkYT0p3aV2nEA1ZqveWqw2XPfrSaPP8
1J0tYPSOXOeJ/p60uqJBJfIeSd/VzaXdDbIXw0BjMw568pelnn5B7O5ioUiX3HJTZKJGwi7T/Rdq
dQRr1RgaYfJVW8kfLVkbjvTueYH6zTRJTlPcK4hz/NNMSan19WgDcayh4QkZKEroUWTFlFiPlJNE
0u4NSqYpRZ1dT5SFrat0JD72RuezecGakqZcJNPV2TxAuuiKHmCoOVJ3lk6QrDtWFd0h+FnQ4R59
rO7XaMH7opJJM+iODjcbucFjgyawJLaiM12C6DzPL2ZqNnlcaFAcl6REpkC8PrW/vm/kL0QmQ7Sg
Bk74ZaZn4BXZPAX4CYhEo8JKlZNZ7KIXJGkJFHU3QRdJ15MRLVwklXSHNyryy7AnKWh+kJOeX8uz
SWpLXTO8S+coyFpq7lzoriJT2BXLlGtlS24VOFUILaWotjpUGyhz9B5dkmYzJ7+lVJbfzN6dOZn1
qEBNzxda+klRtJNEDe6B3waBowwnKxJ3hLvgGPGH3PE90bsaNkRvml7lKmWKKIR+6SLtZyiokViR
G1AU1LtMaVd7ksc5BQKuew68fk2jNyINRGr60Bqup0C7x+mcwheoEaduqqe3eJ7dy5UKIkLcHg1w
y3RKgyWAaZOMG7WCxLb08DgLlPT9DGlUVO5no+sQZm4/DfxrKUOsKAgB2VNJaN5KYY/ynLwAA3GG
AbjBhRCfeZAC3fnQ1RFZjKcsJVoQxWnPXPhgGVn+4nvOp8BLLiT/a1aQpyQLj1DJzJAeQ8RFLmSa
17jx7FOMR476KX0/lqp8zqU5yFGuOVssWQ/kR3SIOTFXrZEsBqPUIpctuUF/lXXpNpFaudFfqRqN
S0codgHPnNFdjuYVdGI6zd3FvJ8AbH8plr17ZxqejyTcST2mhXNIAX4wpfPQAn06EWFNBhM3yobp
nDL1gt5saPZw1+vINpC6dfqwWJ9HLN0gDcx0EI/0Z3c+vSgIdHzXfXTi9FmD8/o0DdPzSaLRo2Ch
EM6gdR/QalATrGFFf+9p+W0o6/eShEIOuVuqUrX8fGnRoC3hOHZ70TkdOo4jxBPg+i0H0zkJzDDB
8QxH+i20hfiOx4FjFq28W5xuKqVkGrNJGkVCkaVeOoT8JxQinJuObJ5rrvfYNVa0nVGULz1PWfDG
TXf0kIUr5zINZPdUaKYfLw0vQlFl5Hz0R/6nyUw7y5B/G6jGF4QOSTnIlhainOypoxOMrfbJ5f68
U9VY/Rgvcqy65TzJHsG2AUO3COgj688muEcrc36mQRTsB/5ce17MKQ9ZyRZhaKZLF3FP8NqWrnSl
dufd3KbjX3ClyXn2FC0N1IeWiq4/hwqVGKgjaAt1QMtsdAqJjmksvJqZZ57szW8jsrh04ogi+WM+
NWf9pTaRpLOgq98iBA0HaE49F17YSL1bJlCDsySRB1hu2qpJRXKxSPTJlSkLWvZMpVY16qX+LfVv
7ukiRGRBonqFg5l20QKA6rec9yCS6J53vqIc5Gxpaean2HFOtCC41UbZeYKKUgzZczn3z2VlEp6r
K58uZ3NMoJE6c2o/FucqJZUSmiRXEMa7A7RDjDkouJWfIs0lnVvZYoKXPR2dmjxLSor4Kglm8l0q
LfuOQfWfxzPMl8ZjRnaICXkorqd693iU2vPVxDsdzWPzo5QXIxT4g3SQUbgJpkR+e0IR6MnImhkA
HdPIllR/9eBYpneyHM2DG2L1yaPkLdwLwHLpjHZuzuViQl5kqvSkW8lPig+U/MdfvMJwyOTjinB7
FtboAjAbAvQiM+6zRAopveiGj4D24ZMrG6uht1RHg66BTFxISAGCZI3uyHD6AyPsjqD7FSsUOHH+
/h9KHm+mKnrLoj3kZcWHfJwU9+M097NvnVzFp3eRF2YP0dv+qGoRu3+gzrj85ociHv/LPzxHOYEz
M3C8KNzOL8uCcFDzrMsplfP93gi+zWPlLwwtKfKRSOCRljW65Q+pNbo4OZvPdf1IVxAKMtcfdoVY
0O9vc//c1yv1/ef7mb/53hOsl0dEF7KMR95oDcwjkc5UzS7yRuUPye+tJRBdgQ2wIGp0NotweGvw
Sgf3V/eByjYgY66gGLpZhPoamEcq4I5W0gSqNTqwfSCCvEb7QHAqiN8AbYXY7tYO0IwjTZMBvLfO
yGE9vE7CvOGzK0eE3bpsQnDfYwc07UixVGgonIQDff+iI3ejNUDBGeEZaHMWWmlbr1/qHSmcCsUQ
amTlz/qbtu6JP7oJ/iwjKMCPRs8OLELXc03lP5vzz82ytQaKemQpCktgypvPyy88oCVQxKFtuAac
f/q7K12TF7z98Lpgb8ka2//QnlrWuawaPbVsHHH1deHxbO74ugPAxlB6KIyVXLPD3PwQLxuugaQd
4eMAMlqCUSd+6hsAL0jDMsjwcQ9uAwgJ+kYboHckLD5Ug8rHY8CtzY93xI8pW9XHB3cGjKZHQDGO
4Jcp5A1gspU/tRVQekeWqeEUKJslOLxNYDS+/8XlByquIb5ZHoBu3Qzo5pFuskkg/X37mF13SPZf
a3oQZOWoK6RPSTfV3j/pBAPDQDHnwW19RTAlG51++UhXSZHoldu3896RhEWfFd4aHSjKn4OLfQSV
uuEKGLJK8CMo81t2T+4eiSuR7NGh7ng0dxs/OnFNz8Cxrz26ah1BN1fRgj5UZx9/vOGjS9h8BQl8
TP56Y4sk5dbrp9GLCRsfe7i5E9Y+xgEZPPzRhmvAI+Lt16/2rSUg7lENxBoUmBzf7sXDMvqEqw3X
AO1qE99n9/Tz6Li8mrrZG5RZlN9zQK+fuqOGj24dQbRHZLsK6UV0s/36KU2x+AMEwYmHD+u9a+vX
sa5X+IZC/gLuKetHWH0Nj15ev+K6uyP3jgQ1gO31e1B0WCtAKN7w9Uuyxg0HqwLibe3FK/h6sC2o
VVo71ge06ekE1PSp8eYNUa1nGvVXDp8EP4gQgDzs+ufQNj0bsunDy+oRxxlfhzKv8qe+Bqp6BItJ
FiL/B7oGG1PU4OCrRxpn2hDh3p4VoMvTkYZHQDHeob1+URnYyNEVFYOYc0utIP5dew/KxedmFQSL
qq7DMnpaY5vXPTIVA9KKUQE9u14/9wIuMYRSDIH4WV80h2QCjcZoF7ebCt6hKuYG0N6xAlrZ45CU
2MH5vIq6DsHffv4xcbh1tLwVnuOWt9M7Yi1k1ayige7B3X3meiu+/dExbT2ieJU3X3t0dQ3xGd8Q
wIPDt5paPkm4slTIm4S634711ssnCNANHCGNtkoHevf3mt79YgkoE5fRyqm9fXHjEeEhVbhxLw7I
1jVO6ZUPLTL38u8gztZ71yADayB+RnUjHpzBIzppeOuDY5k4O4piYdG2nl0SH8CcpsNcFd4f2nWv
NL3pemA8PVUztc1l3uUQbS0B2CZVDVwFFfHj4F5/GZo1dPpM4dQZPOb6p277Ycpj8kykJzY/h+fv
aE13AekdC8dBozhp/ZD1cBfWByEwIhzC7xc/B7cEhCoNjQBiqdxw8HdgetWOALwfbJ/Avw/P32Gm
jbY+Bk6RSV5A3ag/M8AXF6FsVUHA4b1wITTU7Nk1wlwdgTIBmGyZPAH6aBhFUO3DhTmavniJTB4n
vqtRmlN7ek0/wgXqIlO68fMObtNTJ9jwzbPpVYts3sbWre3Z1g7AEPSwAvzfxtU9vEtPburrAuXR
3pL/VBd7PbWnge5agL8UgR2ou9+YywihRYZbT+7297e8tQnAAYE40ArbcCcOyOeHhdjwBJCvJ3Vp
GKpcf+1q94jGOygWVUTeg7P7+hp0fHuIbwLxiXTdBtsEx6zZP4CfHjQ/pJQOzvBtsKa3P7oEsCvc
XIr5N1se1GBry4P7IzYPw1U5OGS36YYndSH8Vgpa9z95yeCi3lX8kfg5vH2/3o5vf/lgGIgCEOWq
jLT10iV4q+I0sDOqq6A0Lodk7/Smr188JH4DyoLUQqx/aosAuoVRkBFR24AgB4fvcW4b23w4KzpL
oFv1AIdjb2qGpcFtPrg3bzb1c0xK4GnJDTNtfbB3aKsi1WmQ3T/AEw/Q2vCNi+w14A24Rv2W56E5
CAhqIqVZHYbDymI1fnRx4GXRD8iCnVT+YNG3rJ7C0vTA+4A2D23PCxCyUWArlYIQBK96Zet6dZMP
5Gvw5gl/fj2D9xPXwrcCQBTR/Zey9M8bp/sqBP/oD6qakNefbwreRFWbgaiEruHKcXNRemCiy/dN
pqL8F0Vl4Houv1cK/mutULAk5259WJF1t//1zQO/nso3au/rj+qle7/++dZTAsjBqK8tyL/7c62d
jNq0qwmce+PETp7donytxWait3ZAoeTx2PdW4+3iS6H08fvyvqrS/LbLvzcqzeEyu3PvPdvVWOLl
C4+g6cgnfmdo+3P7JUqqwcTQorKl6dBnuZ2NA3tH6hh73nTg8yh8yRM7rUYqyzsFZt904FsWOKEF
Xm2VZVHM0XTkOzu0g/qwAm38/rD7Tt2fc+AEHND4vHGCfn++us1JGxqdNx7Od2HGuc12j9GPt85f
9yZKfvV/xFeROGJzhPUzIf/oSKxf/PdM5XHke3OvNqzSgmk4TuyV51fTExZHsCF/399vtOs4B7XL
QsDwjQeN/Ch4qi+B3sLKnjznu9eE0cJ0T5Nx+Ox2aEeOjayevryD2hgcKREf3bDORSr+q3ZlCImu
pmtNl6CdWcsCNmk67DBPOBpBbWvIVgsD363vt6KaYnl1ijqmpjO+Gyd5Ncp6UNztpoN+REUlt2uT
Vdo4IY/jcLzKx3XPhLzuj2b8110DgotG+Y0GNImTT1RMyFa5o6WP+u/uD+979q1wpjaZEyFKUg93
/vjzzS4pTzylKrU/fMNTHaDX4TvjpG6OW3Dc93cR+WM1mJ+KM46jLEVmsWaGBQzR9CAfj0Ovpkgj
KDuNB82TPHzxqoHEBhLZgabD9l37pRpFjClqSJqOeT+O8yffe+5EXzuZO+70Uc6JqmHLLwGBafol
g3EQPSdI9jx3fvx9LezAPhdUQq/Saublc7SwWfpRECVR7aoWuiVNl6fPAIntd959TQgAwm9rVI0s
pi8Sa42/x47Hncdx8lK7vUWNTNORBxPvKcqz2o4X1Mem4544RZxVw4hlENnexoPOCP8j7J4vXLtw
XLMpohi38RckNESoDyuoz42HzVwviuvmWnDAm477wLE/s3f9clGn0nTkM/upfggFeNp4UHfnGhBl
JY0HfbURSt5q02H7v/2vbNx5+UdE9bykdupK0a+mw1+Nw6K2e8uC6qajXntPu15BWanbeNxxGmVu
7XIpq+Eaj+s97ayCIFw2HfXGfrEdOwV2q8YS9of+PNWvwgN8W2x9YxdRltW3g0h0NJ+yby9qNrgs
uGth2J1BWzjFN1ykz8/1zSA04JpPlgA18/LaJS0L+mk7I9th3QDTHKGFoaOVsL+zvL4nRJ1U01nf
erj41TDlDm7jyihH3VkIIePTdLbr+1g69tLUzqvhylmL6pGmo9//9m95uE+AsvHAfyAA3zDmGY6L
Z3fs++PaZi7FoprOeIi35m4czmphxTqXGmSNBwfEcOwaJIksY/U1b7ebQ7Jbid25Hkdh7aCUQgKN
Jx2REKpvabiHLUw6f7FrgUhJHGg624eoHqWVZRZNBx3+9j+izkMU/PZvHQFM3iW//c/w2Yvray3o
vU2/6IFjmO6staiLbDyuHa52DXQptNJ04I/Oqw4PQreo6bDHeTIFTe2c2mntJoTk13xwsr7086m5
h4hDNh/3BByG9EjNJSjrO5quxt9fxSClRETjYb3gyX5a1HexoGs1HXhtQ4evzrcgRTUdm86JnQec
uZoRReKq+cjvnopx7d1RW2cJAWXNMqkyxFD/OJ7ah7j+Oelf0YBYQ8INMUNUTlkQuDP/AXFZ4KsS
CRraQVQ7wW1co8fjJGDTVltpfe1XvzW4nUVyLwr35bPUFmxlP3qO0s4/XY2hsYTOP+/7mjbCvtso
AQZNws6NDUKEbd6TnhNdrJsecLqrTfeO3YLPf+pN6ie8jTHHL1CLsvFLZ5jxX6nAi2+85wRXbOcm
t1p42ZvMq2gb/3r8FlZ/M35pwcXLFu7ONwpG53o3H9tGGhLOUVBtG3HkBOmv6SY6H9tJlUAun+Hm
eRCFtl/9b7W4AfZ082+88hLvieu/GqmMzdpwCftu4qVZYKebQ1H/ghZmfjtedPq2P36JdiN4s4UN
e+vtxO5tAL6PdghSndeWwmzBcbm1yU/VRm3jzIoF/vsYUl34Uh+7hYDhzsuebY+DuscaUwVbfd/b
L687O87tjniE1ykB1KTa+AJ/F9FoYVNzSaWu7ft710WoHzW1MEObBiGd8zGtoe3/1HmXPo/DFASl
NDYP4sSSrnqxO/08dOsOhdDoaPrlD9EUJkRtp1IT28a4oVOfrdrGbPO57e9MtoWd+YnX66Xlgp/m
WV7PgCtC8aTpMr9yMpU2gNi+78XxOMm+eYTVRMWVIXRpTRPeCJVuMiWNtGepPn77Gf4Yelv+yY0X
RknnfZ75Bf7ivgPCl/LNVBjqlmX1CCh+nPv76wIfk1pYSoN44V2UDtD7hHPVNPDZfhqx7LDxt/+n
k22uzHc+apFOj7qRpSkWPUwIRDHsKj7Ln/uUb+Tvno2jxKmDLVYLXvd9nu5414roX9T0xD/89r8B
nopxNVIZAqo/vI/2bY4/Z1/gu0J2aboTDpGA9bSLV7Zg0N+F1EwktRuuhb34Lk+zHbKY3IJjRFmK
4+W10Ehp4Tam6zF+fnltno+T1Zi+zjuUblFF3fQgMXk7qecahaR542Fz3xHwQzWSOJ8/Pp4/ZqAP
xmFgJ9PtYYWGbNPpXiQsQ93rbyN1eZLiPNQXoY1Qrb8aP7s7w7awFU69cHcR2nBqTu0kGu/zXtrg
XJ8mdvhcuwWsFk70mfcEm416lmpnie3ba8FvP6OLYZiOi9q4LaBBZwCidlgfto11SMbj+uqKZodN
D1s/icBfaqYByL75uOc5QVFSW4Syi1zT+V48vzIOFPI3n+9FZvv12cotrMLlONnZYGiNNJ/sJWEy
rJ9xLRFc6ng0Xd5rO9upKaKUvvmEr73MzXddE7kNwvHQj+b2dGcDC2mDxivhYdcz8IlsXGd0y21k
U6/z5TiA45o41UyFVZO1FuLWm8h/YU1q47aRYrgBCt5lWLVwRG6Eba9NVgj5N317t2ORdhE3aFoN
Vi5wG8lUcjqLeq1OKRbYdMpkJ3a8HmS3q8m/Hca4IwOV79BnZCF62HS+9zBcdvwpBAaajytONFUU
tT2hyC3cy8PSalJvVidHtBF1DGOAzerRxUajeKn69e2vbggC+ERKphqpHFhpY4kXpN/q820jSBou
vGy1PnX1Kbew2z5OE5a45lyC6lRf8/Y13qB8V4B6L1E9bBTthJoekkdRpcK+69M1uxqtfI2tEHSj
kAtq7CT1Dd1GVDMcJ7tknzZSUORbxmWqt85hQ4O7jdLlMtmOY/S8JysnFK+rF/D23XIVpdG8ttoA
zqgp9ZoP/dt/E+Z/X2hmomck+kxDq7Hox6JqP/66vw5aU3sIbf4UtAYcHHK8Xgkk1GG16Hlshz/4
m5rKy1+luFAWW1XbQBxxRLarX6sNt3nkLcWf7xX4f2MQ1K7CUrFixy794ri7GPCeMo9fG/EkT6I6
r3ONsDaa5vo0v1tzl6qVLG0nOp2vLP+vTbgEH1/xcxHfeXWQf23cDQ/69ZzX6haN1uO9OAl1t2gf
fa3Rd9zZme3somT7pJd2viWn4rC4HzvkcvG3f6oClz1j72zEfema5l90TIBBpeiaZ7S9j+hlyWGi
35eKtBQV57T0rD6uDuwbnuuGsqQ4ymDL1o7tvoRb82e7sR03GT9V0y7NjqrSpA02o1B8o5eh8l2Z
hp99W33w46cnNiCkhr2R1b66/R893193S6Ej1kLCs35THcIt1IdiWKdiir6gTZ3YM5DHV2h0GyHk
zXjp7UAKbQitrFkmd6K8Y7zmsYlaKPQAq6Uob5EfiyH9OANS4wjURhetkZuu+7dC7tf3yVoo7o+/
4ZfPdTVbsTTUqiLC8V0S13r8v+4Ao2QPJahpBnd7/sLkf5+xsN4Ovy6UZ7sidK0tcAvgQL+Id1KF
bdBszuyVzVWZeHFtvkJHteluviA7VI1S7rI2yqEu0sQe16oa5DaQF+Y6q821DXjkMkp2ardaiXqv
8oXtZbXZtlHYcT2GS1A3mXTArr5mj4P0k37fe1DDapRyG7RRO/MBvzWpjdoGH3po5y9e511i70Ih
bVCfh8VORl5RWjhkmwtJzLlzEniCYo+pXh/d8tZrQ6Tz0zjNOsd2WMv8Qyirvujtm+PLONjBJdsg
FNxGHTbdP6adXYAdNKX5nM8Ebt8Z5k8v8Feps6kdRRpttWGWqXB82gcNQXbE3rWRJnj3lHdu8rQW
s2xGb2GN/vP9yfDk/vFk8F86YvOIGolX+58ICe6kSs0YuvU9oWT9Q2uzfX+fEKkLKa4/h0Fm7omy
/lxvZN+zty1T9s0R/HMf7Y2O1rskf6rv3+aHGwzOQ5mvjCKO7eRpt9CtjW9wcs+vK/SJPi1N3S0x
W1Qsa9a/DQhcyPsc2y4iv7Wh27i8+naBnd5n59rIi/d3dkcbXPdBFFC6XBerbiN9XY27X7xLtOJu
uj2I6XehgjauEcrSXoi08zoa3IbaxjlOrlc99zpKVatf3+5wXLKPd94fXW+bj0sljShq35VgaUPe
DR5GlgrlipqjIbfhft3BiMsiIb9ey3EpbbhJa1DmysuydfXJ7Xju1S2I6DDddFuvv+U6f66jr0or
lg/qgPdiv5SXwUP0BFJeTXjtWrdwLB+QcFivT599SYXyngo1pQ1O8HqhHj0Im1RkicwjsG5nbRXI
y9XfTBuV0MdCRyl1O48elQ17jTz+X7Webz/QH4ff/YYWfNljeFA76mtKG10E+iREnu36ljJbMHFD
u+4V0eS++TIPRR3fCRR++A07hPU2hJvWuxMXJnN/+zd/HBTVjMVBozV39evb90n5ADc231APOFGu
aEMUcv0A61ug809rYvQ/V7MWD0HHuR8D0Pt8/D8nvhH48n/IxghsWdjk9duhDXIZ2eqvkV9pMGy/
aQNyC2h6j2Z0smaV/cWrj/9o+/6F711wAZpGe4eXF3v31UHms6wvrta+PITVL3/0In6cAXoH4e3J
9iZ1ULMFT+BdAhRW36ct+Eegdo6Pi5661aOXrksL18wN/QGoBqoN28aE3Zyi8O1R21D2OkZQuy5b
JPokNnU+0Yl+il7q76wN9vww8YSIyLQGbrxmF+W/kzB+Eosnl1UvAG+D2k7TIqdzJf7f8N19tahi
l8mi+WrTNb6gGPGVhovchjwAI9dfnSy3cCwu7bi+feU2kJKrInGKlZBLqFa0XOA21AzWtKuraEdx
Wm5D02BNj9ozdgsb44rM5dR9vSQtnOtrewdGa0N9H5qqHb06Im20rwEgcOgNVLMWchtSfZRqvHjz
emwotwFGMbBd7JDB5Dbc8NtxXBcOpUVkdWLefueL3jKUoe2LzeU2yvTvKGh6tZHbqHi8owsTMhqv
4vvvUsR+8i4hoHLsGLNRrW/pWLSBZD+4trebuVOUFs71gz3xXq80+oXVI7x9izzYHiK+1ThrH6uN
GQMPCbdwd3cobVikj6un8Z7laAN7f/TGGW2eauvRhql7TzQXzTsXGQpUcedvnRMaMURZvjmZ218n
60ob+OLmC68QzkldRDX/1qn+0dv3pXRabsGHGMaAvX6xz97AYG3D97nxXl6ozDix0xqovGZZ/bHP
lv6kbdis2tD1pjBjQ1bt2z+u8c3tN0VHRhRpfpj7/XFoVt4qNi8o8fz/81//ezq1CxuEs4AhyQzO
aSYB9r9vUcE+DLWN9lsPHg1epGuR8d5+QpPW62obwivDMUHBtNru6d8Gnh0VxEte5wMNg+pYYs/U
TaUNPHEQTV8iFvDBnhJGevVmnz2hgdQG4+HKztEGrDFMaDjXpXl3C77inS35nvSMbIOUpvn2q9l8
RwuqKVQbOntGbuESuLbjDJW2PYP/8OL664ClfWT7pjjT9tOIq/p73I+fgE23hzvZsEm2GBWb0Z99
VDL/9f8CAAD//w==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_xlchart.v5.12</cx:f>
              <cx:v>Frequence</cx:v>
            </cx:txData>
          </cx:tx>
          <cx:dataId val="0"/>
          <cx:layoutPr>
            <cx:regionLabelLayout val="showAll"/>
            <cx:geography cultureLanguage="fr-FR" cultureRegion="FR" attribution="Avec Bing">
              <cx:geoCache provider="{E9337A44-BEBE-4D9F-B70C-5C5E7DAFC167}">
                <cx:binary>7H1ZctxIsu1Wyur7gRUzAm1d16yATCSTmihq7P6BsSQK8zxjB3cn9+8tojf2DkhRYiKzmGQ376v6
kKy7ujohpEe4e/hw3D3y75+Gv31Kri6rn4Y0yeq/fRp+/TlomuJvv/xSfwqu0sv6JA0/VXmdf2lO
PuXpL/mXL+Gnq18+V5d9mPm/MELFL5+Cy6q5Gn7+r7/j2/yr/Hn+6bIJ8+x1e1WNF1d1mzT1Pc8O
PvrpU95mzfy6j2/69eeLfLxs0yvjXRb+/NNV1oTN+HYsrn79eefv/fzTL8tv26P8U4LFNe1nvCv5
iSW45oxbN3/0zz8leeZ/fWywEymJVIJIcvOH3dJ+eZni/Qcu6npJl58/V1d1/dPX/128vLOLxbOw
zp0bZjj5vOqNfb3NX3aZ/V9/X3yAjS8+uSOPJZeOPVqK400b1vXVLTf+c0kIdaIJhRwIveE035GE
PmGcWEoo+VVQ5i3pG0EcX85hGdy+t2D/7cdLzjunfz7nt1VymX1+QtZLdqKVpJYCi6//QMnvHgLz
xDItIS1T3TwmdJf3D1jQYeZ/e3HB/W+fL9m/Xf/57HfD7In5r/gJE8o0ldSH+M/kicWIReUfsP8h
CzrM/+9vLgTw/cFSAu72z5fAv/67uWzq2RHUt4r4n9sfbp1IwqUpuHkjhF37Y1jWCaGaK26JGwsk
bmnfGKAHLuqwIHZeXshi59lSHO/e/PnieJlX3b/+x39Kg2SdWJRzWKOvBwIG545BouTE5NpSFpz1
TSBwI4KHLOQw/7+/uWD+9wdLzr989edzfttcJuET8l3wE8kkIh4tbs7Agu/shF7boK9S2fMDR5dz
mPu321jw/vbjJee3b/8CnH9SB8zYCQfjEf3cRjc7+m5aJ7A7Skv1NTSSu3q/zT6Hl7cfHbKEf8D2
m9eWXL/5dI/pL/8CTK+f2vGKE0sLqgVDNHnHwBhUn1AiEYqa9Gu4ecveG0uzPb6SP+D57YtLrt9+
vsf3v4CB/61tqhC54C0PDqnY49IuYZ5IbRKTiF3GU3FCBbG05l/zrUWk+ZCVHGb89zcXnP/+YMn6
3/4Cdua3tm6qpzXyBuJJk2kiNP+u3HeUn3JxImbV5/zGC+zJ4AFL+iMhfHt1TwrfnuyJ4d2fb3nW
dXHpZ095AMjJdaarbkWwwB3giKXgStGvFn/pah+woMMi+PbiQgDfPl+yf/0XMEBOEGb3OrjHWR+u
wF2Lw7Z/DeWtHetPCT8xJbTfQgpwN76cl3GvDhxm+dfXFgz/+umS3c5fwM8e3ecPdt9FNq+lfhj0
PPhoiaTZV4kflu29mvU4jktyAsjSkkqbN+HLrpcVJzAsTEt9G8cv9PwhCzqs6t/fXGj79wdLhbfX
f755f5ZXV0fty/8elHrr5I8uYRfvvQ/X/uHkd4oPDzqHb4rLMLu1+E8Q4/5w8TeVnwcx/2gO+zgL
+DWjJkyzQ5Dq14zaBOB383hRTcBq7jXHh63fzVsLy3fz4dLqbf8Cbv5tcPmv//vEGTUSOG0hsNqt
ICCIPUGNDRkFlbcH7CaRftgaDrP77rsLpt99tGT9279ACecrvn7Li//c2PwoIXwrND/I3EBBwln1
n04CPzT/QYzfXFXpZTY+Hd8lPUFtzNIoTh6KdVEr4BplBPM22F2iGUmCHocjuf1h+/Pb91cX5ufO
k6X1Wf0Fwt13b357Ov7/qJsdaHZ50FHYfrp6WhOkfsDZh/qPlvn26jLDka/ipzsDcq7QK6WpPBht
6hPLolpZSzzpIQs5bHq+v7mwPN8f7BmeZ39+nj1X9J7Q9P8oV6Kv7kGm5jyvmta/TJ5O5WH2lWbU
MuUutmSgWQgPADzddtQtUquHLOWw0n9/c6H03x8slf78L1DCedtW8dUTaj2HOdEWkVTvJllcngiO
RkZJvzew3EWvsY6yvb9b4DDfv724YPu3z5dcf3vx55uaN+2//uf+HP5xgIKEvpvCMplkN2HmbsEG
0T9sPyBV83sF/y7zjy/nMO9v31uw/vbjJeff/BWiSziam63/52ntj/bcfze4PL8ca8O+rJ9QFgxd
imiFNsXBEyBPFFMoqJnWDaJGFkWFhyzo8Bn4/ubiFHx/sDwHL5//+Rboty9omjgK6f/vVRW21ROn
Fz/ahL+OMlyr6bLgt5dlXGU/koybKZC9MYT/1cEEtGz2l08Yb8Hz/2hG3a08Xs+KLBX+TR8209X1
bMLTOZ0fUyEPTfHuYI5PFn39gFYfOxV13efQpk93AH60cjyusPPyqglujNCP0PdOiPL/1wV/Qwae
yhL9wDweAmy/6a8+Xz1hB8sPzOPBzndu075/BuNxcNOPBvkHIttudZl9urdX55GMV8AxhCbWYiSE
nQipufmto9Kybn38TSPL8XUcBjdu31tAG7cfL4EN90mg1T8GHb71FK4um8v19ZD9nRDo/qe3afHi
1fvAwBv/sP38689sxou+je7PX7HTen3R1vV37PrbC1eXdfPrzwZVc4nNNKWy5hFaU6PI31/Njyhg
W47Sm5bm3AGgJcSWoRgS/PqzpifAay2TKAHkFnNA4uef6rydHwl6QrVE1xJm4QQ69Bn7drPBeZ6M
fp5948TX//9T1qbneZg1Ne4UQI9TcfPX5oUKxQXmKaRggjFhUSqxuuLT5QVuT8Dfpv/H43lAxsia
IrsgwnfbjITK8duoaj8OoikSu5uiIm7cvEym6pyQZlIXntZRdGpFlTWeV3QoeGwH3OI6XfU8TrvT
KK2a3E7GRuerwqvI6zi38veBH2phV2kSjXbWx6Fc54Hy1GsRSM9zjTw1gsKmWaYr4WTSyIfareOx
DFKHRKqv1mXJ2gs5dYTZFjPIuc6q+pNFGmM8LwwrOmPFQCenq0lOnDEPldhYftkTxxOt/Ehb3tQ2
iyw/XZFeSGHHQ5G8kL3Xh3Ychiqwe9FU3M7aLCK2Cs2gdqNQxheGL1iNJXRF4hLWUbUlNJoS4ap6
BKsSwyozajdW5Y+tfUeNDgnngGxwsLlmKGZZqGjtyqY0so6BZ2ZkG7kfVfbYV1UNgRTWszSmVbi6
nxydv29XFyTDwJmg1/8RDFq/owuhX0PlGhHZkRFNwmadz+pVpHzR/05Yyip7asIyeJZn+Zh8mqya
vu2Kvv449jVUYAzroT/CAZyA3RVh8t/EMIqlCP5F8cWKat+YIt/PaGjXEVHWShg5W7X5ZDBHRryf
NmbUB/VaJ1atVqzMhnydpaZ/bBmMLNaBmVMLB0VQillIHFgUWO5yRqmsnYzEGwM78JpErfLQy9mr
OItDy46Dpieu8AyvtJmmJH42+IpfEZqUKzoYTNlxXLDpkvtdbb2Hymvhb5KhC8rMjnVbTJ9pwz3z
QjS8D9703jR6n2Q31IV0CGt6mTn3ixmmY4enEDDm9WezQrjJMMSzuxcS6WAMG1kEdhjq/J+Tyc10
rQKeREf0Se0RwrAueMZM02TCvFa3O6ZFZtyDdngpmGYOjXKMTif0hUiHuHGydAhHp5dp0h7Z3tKg
6dkXYjybUsosKky2u71U92WRqcDzbc183w7iYnS5yr1VFVnVTfvlDaB04IDu7VDCumuJ4zL38go9
P7+zQx+3giQsTtrA9lQyFCvKY+adNmPW6bOxbCR71rT9MFhHTgWq1LsSRDsZsa7LqUoJ3L2wS7bx
Os3T2le+LfxJOQOt4/PUi8rWziyvfk/HqnabVBWX9yvOHmdBVmHWl6CGjmKuXhzGiaX9mKMMA7Jk
mkqHyn540WpdtHZIc/HpfmrzkbprjDSqOZKiniNAFv5usUmziVk3TWbk25MRt6dVVZgbr+V8Y3iJ
dV6bjKxTxaezAAw+okKM7glWyXneGYOG6Bfm1lKwnheXLCw59Kf2hiLzndgSdXZRV9kUXyZSi9qy
lY91b7SczAZa5sdVYtPOSLLGjgtCpWeLulE0cPK4UuO5OURd9mLseK0ckrUJe1UOhurhJmPWRINt
tVM+ve7zesg3HgScvs6nrGpc1dMxCOzW68vxomiImmzmKUO9nrwunL7wsCxkf0pqFY/U7nqTTO/K
sDO6K5+Uk/+uF32nLTsadRS/EH3IxMswI7R8nVmpGhyf+bmKnD7hvvksJuY4MqenvfacsU/y8WXt
5yJdD3ooq9H1p5BNrdPSLGQfIiNvVLe1hJ+Kwm4j00reBVPCQzsY/IkOq8IMRGVHfBqmj61mYbLy
O5lJW8SFr4RDzDYw9LZIkj561viEBy+rTmfRRo15Kk7xHb41uYEx5F7nxKAc/Z5kQeM9Z76oklWM
4UWYjpooQ+cvAzPSUbqF5ppDvyoGOVirZupSCa8eGEac263JPLlOSpYO/DylQzmKLxlXWV+dlkWa
GOEq55k1snVmiDIwnZZ7o2C2P3ZjtvXD1NBXlpFa7TtW9fH4JVayMH17yAOz+N2QRcGcMMjK0gn5
UAfN2qK9UV8hsjGblTlOQXRlWUmSnRncQ0xiZ2lUsufGkBWqtEN/CvKVScnQr2PRRHFsi75uc4dF
Oks+CDbR3q4Uzfsz1qrUOu39PiWO9Ium2wZZZxgvFRl9eB8js4L6TZCFY3aO2KX4kkaFti78yugD
5bSFpPHHWph+AJ+ekC6xVTyM5AWiwpBdjBl6xJ51w1jnLm/ZqKG4KpRnupEIj1ZhJv3h3VhUw6lv
mV7sFrkYsS4aJ6YTFmnUy7PAzKq3IUmptc6bPtMGoiO/VdPvOjO8AREmRJbbUaJzEW96WvOseV6X
LKBqU2QhTYqV1cfBNNral3Q9GU3NHVJn07Ne6Y5vhjqNk21fwK8MTmI2Yav9M+0b0izXZmSJ6K1p
8rR9PwXZNLZOWUUk2A68NgKorqbp4MaMJ4Wwa0LCybQb2fPyA2taQc7yzu9UaneWp6bcnoZE5r3d
igxzA3bbN0qtfGGk/ario4i2fOgKw2mKQinfGYyYsHOtRnDWzotyEr+zyqfhFsINirXwaENWqV/F
7IzFEgEp6fsh+ufAIqJdWeZl+7JgeZE9n0ZNxxcqbfvQoSE3utKJWV+ap71HuuH5mJs02OjepP4L
KrUfvjeT0I/bF12UFrpe932QN6MD5RDDtghJ4+nfk8r36nde2MQhs6cqSoYRzrhvss7Wg2cF7+pO
hOGpEnXRt2epKZTadrEZc9/VAy5AY6+qMTG8yiZpY+avc62H2lglNYelsCePiuQfY9+z5kNrpDq0
w8mg5H1qtqR9ZpI0H7ZGxRvvheEFzYUYeiE+jY00k2MOcddcI4MiFK5WIn+xEHEgEd51iF4mg9jQ
numWo1E6eRbX2zrNy9VglsQuBrM74iD26TGOTiaq4R0Qf+tFCBURLmjbjZYbe31wmgV5fZqbJLc1
h5GeJi6P0Nv1hfP+2BySE4IeH4TD88UEd+MMw1Nd1/Tacos41w60cXCHoJsc0Xj1c91qauepp1eG
4vmRGG6RE1yTVpiNYbjlSaHBSCzccJsjrkjYhAStDergLIapGJxxSLxnhATlB6K6cZvghijpFFUl
HT9K+9SNyqiOVyrP6Nn9QcFe7Ko08A/Er1opwomYQ5Q7ARf1uRHqPvK+BKPPz6KWsq00Q34kvtoV
rwCOgu/GkDX6B4mJaewFFc9opwhbrL7EcLiF3RcGqTd5grhyUw66ylyrFEZ8hOgy1dEmU4ggTQoR
C+RhCxkrbxyK3Gy8LyVOWeckIsviTcVINLjI0ftuG4dx4zlN1UzIT72x2WovIuPH+xm8v3VmUm5J
hD+YP6N8sYpBqtLTPJgDn8BDQrYpBr9KWydLNK9elMgP/dTmJeflI1VcWURQhfEsiUgaWdYs+TuS
ZdwfGSuFOOVdqCLbC4ax2WjW0osM1jHY5LWEXWZTp5wmlCE/vX/fu7HtrOZkvuUM95zhXifNFN8l
bzBftUKGpjtalJwmnJVnPuuDl16GQOmIpA/QArDDYCOA40hhLnicsGbiEdJUFzG29dxHpGUPUsbn
hYqG9WO3xbArqBN0GTNuZMHVpCVdP8rScPvAN4OVHqLkmZ8bZWgT3hQ3jUp/mA3N6/4esV+bCjhY
XIII0MoE1sV2eTiyEPc3Zb6/qaNKb6MqtpxAZJXNitZzuM6IsvPI4EdMwgGqGtPkHCcHaRjyk12q
vq4R/HJhuIlMmtc5Y/1WqbFdsYGwN4mhY4canayOyPA6S97ZrEIfMUHmgDvZLCZmhPCuvurMRBjC
rHCTm1NMNmnU9Qjs2ZgnNqOpci3iG57v0Clvp3WSFGnu1CMxe9siVeQ3R5azp1KARgQ2zwBUCHil
hUr5bef5hUJU1UbU6J2iTarkfdeWnS3HMmwey/JrQ4WEV3C4QIzq7+49qgLasLYuN1pXXeWGcVo6
WtPeEWOcrrSZ1p9bFerkiInYtU3QLxPOXeEySA5fhNxsQVZ0ZT4EpVdv+nggbyLO+guS1X3utG1r
2MBu1DGKuzb5mqLFYA7J3LsMY7jQaBJTg7cI/zZ+T9esSv1XmRGZm4w1xQco9UcmouwibfzhuY9w
7vX9Z3fezo6GIeTHvZeIamahKmvheYdCkKRUXrMZcySdcUIBF4V5/TYRrLP7rKZubxTmaoji4Yh8
6a6bnffNmISHRSgFuAv3mu4K2PMzww+6odt0rT9tQt1MtjWk1qdq6obtGIrUmfomdixahOuka/tT
FSu1iXFr1coMtWGztutWrceK+ogK7Ok51IhDv6nigOLU3N9/99TlhYJzaKpxY5RD51iyLTZGPV12
aXfMcu5xH5QEMA6BWypMgfuIdinJsEzbvJ7GTRJWzBkyRs6moG62cSSNfzRGUD+nylS2YfpN/Vij
DdKKwbmKmThfIh+58LNKTNa4AaqGGE92TWzzxL+0wNvP9+vY9ZnZUTKtcaskphMBtGAgfSlpYdRD
GNGebsCBet0mdLBJU+WbLNXxtkxU7eTMSxymS//lYI1009SRcjSpyJtiGpU7JeUHkbLC8ZGoOVZM
0xdpHAdXmaGOWZ1diSDatjhcNKoUEugX/OYCDW/StAQhHa1kKDk9S4xBTP80jMSAAfC9+JVZmPVF
2hGVS8cae3JEKkvyMK3zPbMM2gDwFGZoVyHiXg9dYsrJ7XOz22ZGkb2WZXcZ06DbAEFInDrorbPM
CBv3fhntOjj4mJmwiWAXl1+ZAjda7xKWaT3EagiIawqafU6MuE9XgVmRwUm5WRC7FKp7H6Jc9O5+
urvmdqY7J1SoV1kWwZ1cajaOdyIyyuLcN6uRuG2o2QagO1tl+cA2SZBD0nWfbP8NepAxDjaSK6B+
u/SKkQ8AewClS8+sn5mT7l8YEao41RT9HtCBHDGvh7bHZhTcoih9IUzaJWfwokpaXRJXidx6lckK
WVsTtNJukYwDdlOeOOKkD1IEXEsFrDqkOWvYHYbmDbdCiujd7QXxV8Qq2WYEbLjmXhfZ6SDymym5
P4zHZo38frZvBAi5YRZHzZMhS5g4EUZXDwUDQ0Xo234wdhc9Pll1atT/BincespADKGQvq4y3tma
lhzhM/Mmd/KyYF2PoyHtPB/0OvYGz3iUE7jZF6yjqVGJ0YqwxUlsaO+PQofUjfpBPq9loJ+rsirs
DGjdxf06uc/CGQjG0UNcC0doLnQy7ZWa+kgSl3WWubYCK7aJ9Mp3cV2aj4qe510picQLRp8SpGDL
WKOxZFpEuOLUjVVdrKVoxaryI+0EPbJ9IoN8DfsSH7Eth/aHjHqWHERE5WJ/rQp60umGuDoPTctu
PJG/HUTPky3iovSYY9s3oRhDpfPNfojUYZAWR45ZbdwFXcjc0DTa8hXNzXK0UbfWUWMPVc3LVRIw
b7CBgurxbeQXAw+PbHjfmAJBmOvc2K9AMX6xYRkzY5y6lrpsMmqU59LByYqkcEsAAU4RmWotpih5
vGjnTA/GBle64GrghecypyRlsgfRUpnheoYAtj683bMxNOm65KNcpe1YPfpIAsfAwQdABa9J+GyN
7hxJMLcVmg7cDSP1sSNJ79IxE45MdX1ze/Af2plDPJ0DJagv6iXmsmxs1OHQciPnLuEIxlmWtFvk
TYgRk3jadIZV29wo5OrRJxM3cWqK5ghrvvh34RVD9A9Ecqo5vNMYrBqVp05bTvFpnZRyfT+pfbsN
kREUFKSeC5pLnQk5gFxDjdQN05ThfjqDv+zNsH/uDUZwkbA0PkLvwKGEhiLuM825N0QuQs9U5Z3R
R6DHcp+v6NQM5yJIP8fl0Jzev7OZSbseArE+IjtcuWbhhv1laIHaUR/H7Ti5hRU2H0mbpY1Nkiw6
4tn3yQB5AGqHShoujcR1/buqaE11OlSZT92aBGJE1QQQk8Nyxj/cv519+wJcBR01CJIAIsE37NLR
ljEYdSSoSxINnYAhcifAwJ9JkBZO53XVGvhW50ZWeQyg3VeRuVVH4pZkFJ0BIi0SRS2aMPWngbrI
S+i6E73hZiX/MhbB8CJI1DGs8BA5QJOoUOJafs2WoXCGxIH6KAm5veJyhVNeJOteVtRmlt9uy3A0
69X9rF1SnOF1MV/MR4APYox0YTc9o/Ry7LBBfcwKnM6iVy0zzwZVeDbq0P0jPTyowa8DGUPXC/qi
xIKdGU07KydWs26NjmxLBIUbI829xE4THWWPDMuuiSHU5QAfcVmLWlhniVw1DxoQK1oWbFhhkVWc
tuXZ1PmDQ4pcHTl0u6DCDC1jczDMc0cYYOa5l++uYdYhQX23E816oI3cZn4xvm6txJOrsU2jZ6BX
v/CmytuyWsmP+LfykeZlpo9rRHHtDJArsqerdYzYqY+MZt34yeAAUI3cEQVeO26q6YjWLC0ZknSE
1vgvAhqkbMskerA6Dw0QvFj3tRr/0UVJEZwXZVtHZyos4vP7VfQQMUuiRgEkGRHodU3/jsPjaFnj
NBSIk4oseubpOFtbOUqkjVUXj98X8MYZi5BQTr0U4cC9VpRKFOuJBmVlJ5bfEdvw8hoFwL7M/vno
jcFT4/DB+YDaPFp/V2HiVnnoBMPZ81FTd5Em6fdxaUWrJsjEm/tJLV05BAZ3MP+4wQw/AGrbJRWZ
+LWk0jObdeo1zZmq1Ra5hVjjehHkRSOPnKKY8iP6SGd/dtcLgSiQSwS+gNigLkvbEmqOCnWS12uz
sLJzQ0JN7EBVzenUo8DrxZQ+M1nruWiBI54DrG5ch4MISzuYjPR1kglU+5I8mI7YhQO8UOiuRCSO
y+3RgLfwJoMVNxk1UczH76NkbjZMVuKUIh/XvtLqVKVV6FaF8JPHksXXqRniBGAPK8EXImgi4XO0
ivRrtEuMaPZDV6GoJHfQtDVtSVMBdaDNEQe9d3RmmnOfISSBVIAsrbs/GEMQ5/1ajEn8JeSt5dYI
GLZ5QerHKvNMSgC/hdSB6SxDDh61eSDHsF/3Qhp2kibcibqk3GajGR+JS+ewYkevQArJPQ4pfiEL
Rmje9R2DEE5TOZVK9etaGOJlZFaFQ4jXP/bIzFRQLFQokwJ/X7bThckUhKU0+7VXc28zsLh0h9BM
XOQBSEnRofasatjkPvKczkTnmgfOKFqU5s7hu1vjsml5WfjDmpWMryw5lXaJtp3XQRF6No175SZt
mz3W6s12fO6rm/eJhHEOv+7y04sHSqMWRPFTWCuSi+kl7NC4piwtH78/lHNgE3AIUOVdBjisGJus
1QB1ezbyz5qTIXUinnnOUITN21yQYeMhQf39fq4eOAbXDZHoPJuBtr0aZECCile0X4ey+8LbnD5v
0cUCmE2Mr/8dSgIXfJrwVdjjLitFmgHglhwHLiT+6aQMmBartlYpKulH7MkyKIZJxaa+k1rYE9ML
DE9kY7/WOi6eR2acFXZXeLWjYt6gMcwLzo3Ojxyjyvsjkc6ijQ6hzkwbTerokQRqD7XZ3WYV6dAs
2qlfN43V2wRx8dby/eA8MYcB7cVp3OU2fkhJXuRKWZOt9Gidk84bXpG6qp+VzHjPkto/7cIxLWyv
QCkcOS0xjnDogJ1AzR3+Do5cod4/P7+j1x6ySEsAblzTpvlCs2R82zFTHzETewE0WAG3Ov9qgYWf
SzFnJ3iHyKSSGPgNJF53ZnxWwAq7uvL4c90FfE2HkR7BHPaizJmewi3b10kCNxebQm9VAePagV4p
mFs3KG3zVoTu/GNrK63b2oX58J26R+d/UgzZ5n4F33Oe1+SRxiIiA/bAFuRbMcWtF6KjrVRD8oKW
tCObWunhhZlXk7Z1nrSvGtlI8eJ+ugfZjAwTPRRz3WzZujHRpB86Ao1LeNKukNrqZ3VjspVKk2rV
xfpYVeCAiis0S0DrcIpxq9T8Wwh35drVaG2cFO3WRVkmnh3UKroC5CnfYixiaOwuqYQ7ohn3cxf1
3aqoQr9cGUSUV/lI49omQdFgxsJLmnVHhjC30Sidr3w96Mv7GbNv26AMSBaBQUEe6J/ZXWeddylA
6a5bsw6JaTHFBV0jY8ypQ4GzeEdi8X0xzPEEiohAhOZrWRauF4eNqwJ9bmsek85G/8r0DwxqwMh4
TYDdGvTR9hRBBYqVuF0KRxhx+e7uaJFMSTfpbo1KHqucDGjrcJU002Q4GhLKH0/OvM7zgUFz9Dws
3G8jUFVvSdSu6yKMNxMqbB+Ij35rj/lR5NwvuH3rpOn880vIF7FBaNnu1tBEN+qRJOM6CNr6inWC
o2XY7D/cT2U/CEfocpfMgoO16KtehdO47tAPtarNJvhIKxKVSG4Y+1Ly2jReUJ5TtDUbXfsBHaJ8
laEHd53HNd8QEWZvyrD22tX969pTW8Q5HHkPMBXA4oBGd3efIM3jOaIEl3p1sErR/XSaBx6xRySc
6/tJ7eks4H384BLyVcDTFkKrXVJ+6U9eHFfSzcOuPUdvmVj7Kdq/yFhmpT3G7XDEPR4giB9yQhqJ
QgZ+2G9ZNAn6GANfJmWurmX2nED477nGbI+2AvkiaE1jOOLo9nwC4jdU1vAPoHEUnN3dIRK4pMnG
iLmDR/JXLPTVBeEx/+ILTKPYKfpDAc4RlFHO/NYi6WkdGseSqr1oZKauMaOBgtRcyF2oGUI9iydx
x1w/C8p/ZChmviTACD6SuslHJx4if1W3RGFYg5VHVHxflcBLhgsAgXlido4vYi4z6FvhqZG5KK3M
s03SqteSy3brp6OwjijTnv/DPvEzLrhvCvAHymILvS24mUgxFcztBiNbhWhCvgBHv6SjH64kxutO
k54+/qygcgB7awFTwmjPcliqtToDGQN4K2Ufv4hHo+5XZVKbmH6b2Bjd3Pr+h6j/AWVCOyhj6FFD
krUHwA/cMqToG+4iiQ1Xgo3Ds6nUxSqnvHjDi75yiR8nLzoMsNkJYfnV/ad1zyxCUdCTilEs1DYQ
tM3SvhNP+dHkTW2RUHdScXrmtaa3nayoOSLGRZsX2IgQAsoKMaJehMa2hVEgSHXSKuuEawzE+1AO
Wb+tQ+F9rNPEV6um9YwEA2B1EqyTSQ6Fk4+s+yfQZ1McWcmB/eJHbsk8i0JnfGuxEInehLpAjcwd
Yl++L9F1tu2SujySMu+bpLnhCNYBIyyIFZZ+W1WDbjLkZW5ShV8Ew5CRTSxIFp3j6XNPo0P+0VKE
u0a6CDwS0erymPBY+R1yE+EiWPgU4Jr+lTT0sfrNrAo7OAAEh5DAAogGT4w67q6q1AY8xtTUwhWj
9J28zAsbCVh9arEm3ty/nz3+AWjAZC72glZHxIOzWbijlU1WIbHDvKIb9ujZtn0fLUIq09k5rfPX
XhR3q/vp7W0N9KCUGAjncCMoFi3omSxszKlB3WEIvHcE/XErtP9n9UpUFfeOCGvPpoGYKdFeeI2u
og17l5hhpiKvo4i6I8vGN5PV1O/SZEJ7Mp+CMyRnKMjn03Qk/DlAdIaQBX78Fr25GITdJZq2RoWJ
BuwQTZ7F86KzyDOVm3ID86rWyqrHVSMxGns/W/ePPX5ul+DGUiRq6NLFrYK7VBujsMwpw1ZpXPnn
lBmVI0JeraiSoR0FBlnn6TTY/4+z62iS3GaWv4gR9OZKss10z47d1ZoLYp0IggQBggbm17/kfped
nonp0NNBUkgKsUkAhaqszKw1iMV+8UVyUkN+7ap8Y223I7H15YHYg2L68jf4g248L5VYW06T3eiv
K7gOri97Sq51HF8FF7wu+rZAyzDHGU2Qi20kFy8kCpqVfUiK7oM2tjk7BinX+1/1jaVEsoxjAZQx
Q0fw4u73TDHk6YSQPQoa72lLWNWBS7r3/DY+NymPzxByXGv4v/UV/zStQBIGN+WyEE2XzLVZjpU0
WOlq6Yf+BJ5KC14s1Dzvv98bhx/UlwxGk+iE57gcXy5YTrhfTOhBIFdlfj16kVcFGZvqVo7trdeE
11rgb31P3AbIdEGJBSR3sWoRgdJko8rtlejC+3AW6EQMAdmBHltUERGmXNKO7d9/yTe/J1qdqLdw
LhC8X74kD23KRpDk9zr3WTnOnSpp6BU7Hyq2K49643sCLkFqAYEtPC+2uS1/B1MQl024Kop8pves
KGWPlAYdzrj4CsllXDdJpq5cf298UTwRjwOVHIXiJV7FU+b0SJC16aYxdaOYA8U5zA4QEqrb0NJv
Nk/CK1XAGx8U2xLPQnMVd9TlMafZ6NIFq4wQ3jdVusZsr7Oclinj0+H9tXuVfCd/0v4INRNsJYpL
oob0TRx2BfH3EfSc+y6Soh5MI+pI9mrT8Ln9lDu5I0T/54bZ9mRQxYGToM4E8P9yKWOV26FdOMhN
LeE1SIVzOcUCBVaRX4PG39o1wB221A2ZBahNLx9VLPmcRh0oW0w24DWNxlVsWfl9SCfo8735Gsj5
1vrBeyXZAPFNb35xIDowtJvFIsA028ZJLSgUJCb8CKbDr/eX780noTuH8gUXE9Lel2/GvLHL/G7A
S1E7hL+05Uv6GHjUD0obNu7L+097/R1RCuP6wQW0sTYuL17nVBh1BQK1RN289+Ki27UoGQ9wvehP
fo925PvPe/12m+0EINIU3UAcg4vvOINLAFuHId4v1E+OcQ92Aw3d+C3NCX16/1FvXO/bs0Bzx14E
FQ0WKi8iywI/B9T/Czw8TCaTuUp11vdT2bSZGg+wXmDNPpmhYL1LVdh1vALxe+hLqSKBdh/ANdLc
vP+LXgeeYKuIoX/604fbDHz+DnUS3d1ReB0w4YaQZCxxI3bND5PGjteJXRu+A5IOEme2tl1w5dlv
LDRqYjQ5N/oKiM3bv/8rZ4VluwwMWZN900HKgCskD08DDfM9lMBjlYF6fCWlex2G/kRYNDmR1CUg
4b18YN86jRRkKPbLJLr9Ytf2C8nX4QbYoL9jozd94BEhpSaruBLfX6NcOKMJhquCOIYQmFyioDSb
Iz4sBnxOKn1SJg0Wfx1BAmR8kd/dGpkzHyBPbZMhvfUNSMfjKsVBOKM/xtlodrxw4ZXd+Pr7A94C
crlVXQVy64sMd4X6O2pTgbQoFvSchNOy66wazlQIdyeT/PH9rfbW40CbA+8fbRnoabZz+Ndyg8iH
aw5k3b2HLsDzGMJ/oGL52sF7J1vdbuzjor9y77w+2sBBtrISDFPk0pfICxYzlwEEm/uoo8NU8klA
Yz3RVOzXoGiukU6C7fS+qPfAAEHmHGJnAZxAPfbyDV2AYj5ucKPCtknVcS5NmU5L+GRmN9TptM51
4jqI1nnPfyB6foFnRlZxg25qIlJx5d1fp9bFFtHASkA/AjDmdvL/+ty8AztrCVSIdgufD/1c2K6C
/ouKK4fq9bLiOdjVKHHh4ZNfJtf+FK5rT4FutYOlH7mftee0D/iZg0xYJn3+4/1d9MZrgZ6wzeEG
/B39z0Djr9eaunRoaAx2aWfwjeHkkNzlVPgP7z/ljY2Dt8GVsFXT0BRe7FWZz410APP3omfxx9nQ
npdFp/V5GcYlLN9/2OsYjLbRBiZh8DvYUZcicjt2FgUwAT44UfqdekXyHUqkxt0ADvamHe4J4x1a
Bf+KK0v3xlsCjUQ4xJ2+kTC3/fzXt5yDbN6yta0kcss5gW1GW3rTMkIw6Pmf3n/JN7YJnoWmHNKx
LdO92I55AIjAxMCzEkv5iSJY1iyCJQJUIHRHs45eYSG/+bytAYxlxOG/vNWnPDX5kqW4aTtHjj3L
+1OGZOUmH7u4DoH87P4f74e6HRngRrS+1AgipVWpmm28jzhLd0UIFq3oSFZ1WyFmSTpfu1FeBRu0
snC4kbhAurJJdV4uXtRZGuVjHu9H5TK1l8OcPXutGUHIIGra+fmUBSW4J3FTenJaaJ31U3FwFp1g
fwhUBXLxtZDzaj/hJ4HhjoCLXRWBbPPyJzkwT1UCxvV+QPl3xq+2u8GAotFntqv/4+fGozYCXAoN
LFDSy7uLMuVaNEXjPRqv8q6RizlQZ+huZtAwrNA/X9lOr8IOngeu2QZSpog/lyKJpCUERnFRvJ9D
BZ3hxNHmLp0N5vRKMHj1DREFUCOBlgbIHJDhxaXcwaUqk2sXHnA02X42MTvYQoU7RPLP73/CV68E
fhniDhYKzVIMzrnIhkzuTWkDzvchgq7lGZsmOUGlQK9IOl8/Bf9rtMS3AONvkq6XewJ2JyHI3VNy
CIQX8V3bsTBsSmJ6M+X/+dMhLKIKh0QXY8Uwa+nlo1zUx7MRc34gUDf9RH8pPZLBwhyr8/V/5u5m
kKpuHFo8CbKqy9PXZ4FKRDTmh7aL0T7y1VzDHCm6JdF87n2PXOl5vP6KqGFBKANJAi0sjHZ8+Wpr
t3RdqmR+iFNrdsA93ZnACuL4/o74gxL/ncBAUr7pGjbVHdAy6IEuHpNmoAKLWdTa00FaRoHqB3UD
pfOS1gWTYbOW6wLK2QecEHzSEMIOckCflEYniBPSHm6EXVjgDpmyvtRq6Oeq76IkKhszWbUPQMX/
Ni4J/01lo561dPk9RMDRQ0K6uEc+3NtPoNAuZ9Kl4bM2y+yXzTLkQQXhf9iWmjXJT2ZmuVSQ/fof
TO6b71SH8H8cgQyfZwYsr85C26GpqMLCnYBhIf51sZzDcsgsicoUAsbHRoeQbRQhJJx3vljn9ZbI
LDI70XfpryKaoDMOaUw/EtXr7zx0FEyJDODIbTPFsDtC8BnnI0nm5k5Mq573C8+8dZ8mY+tq0Ni4
2GewqxjLpvNZtkt12AQPuZLTL70IPhzQ4c13BC42MM5KjNO/ogaKyroxOI2gJ0atXiqrko7Hlepp
19d9zAyXp2XQcBVgKZrRcLNadEoPQcJgTVbOeaPIUIdFt/D7YeobumtUk5DfUWwWtkPiAW/L1m8j
fjNL4/Iqp3wMpqqNPTXiE8YL0AOko+2455EueFH6OZoX3r6YKDM3YpiN+c3lmIyA36JiRTharP28
kizqXJnlhSoOE9rzcX1lR2LDvdiQwDdw0kBySaCKft1mGJQLJF2bXdswcWAynmsO6khf0iZ2+wW9
ibIRroUqdhA7NefkyvMvswgk9EgAN6cFqCyQ1W/R+q8MaXWTsBAfsx1JjTjN2fSdrMuwT3Nv3Geh
mD9eed3L56H4R+TCpbZJ4dFmvMiSkpBQ0DozdmoiLsleFyFXe2dUCM/SAY3C2lHe6ps4lGFyk01j
Pu9g2BWejfOX4pCZJEwOWcxat1/J6BNYlyo/L/kYwzWpmdq8+yYmmtESnGjjfxCL35Fn6Nagnorg
PzreWdP4J/RWo7GEmRb+7OEsPHKk4evnuckCsQtHHc51mnWALZKoM1mppnSGKxjXAbnnqxBTDffO
oSt11iATQhtjUF8n0JEy+DV4FD1ZaPE+yhA6/vsOdPbbwJOjKLdL94e/tmu8UyNjw10Bs4fooGef
BseQhd2/Qcy6ZCj9ESVWiajBigedhfJpYmvzFSvF0yqAcd8HFkzt+iFLPLfTepzbZw37Lv+M32ra
H12C/s0/DfMadzs7CwYJicZMwGeBZ2BcDh3UxzAVAP/cBNOkH1oDX9iD9QrRQ2Ruog+FCGz7K3LF
cEA9C9pJhy5MEe8SNMS8ki1oR9MqTaClBF7DlLJ11yoefhnnZjTyqFtK5TGHp20LC1HWBKBrwdZs
LluduuQUojb16lUVY/MQWeabZzgNBr9mpHXBGaBZ0MAXRxZojuZhz3ekgFVgFSu4lH15fyeidLs4
ept9C4oswALw6QXSf7H1J9rqECFPnOCsFIxTNQLLyfbQEuPAU0+IZi4THHu1h+1G+rE3xPxbNAgL
D3IguNo7AaZwOakQ1LIZ8M5ydNnQ/vDzgd41Ahf5jq8xHPaiIJTxrsWBaKISrkMQ7cKV0IYlb2k4
3GOPawbTTh8esNK6YMZ6+UI8rF6j5SN41h7fJzknYuf7OmmrYRwi5cOLDE5rt6vKgq6crQ8vlMqn
A2icAiLT7oPHWdvuhpHnKwxeYaaXf47tFLuvqefy5EuoevEjn2gEOz74bU03edv0DbwG/QjudIgH
YX9XWHgl/m4tKSQCUToxezenvQhOdumWHR9cyPYF7Qul8JmiqK0yEAOnb+jtZZXtJYHlG5XFfGKO
JpIjniWWlJaMY1u3bhWuDChryJ4BB7yLQ1FMsE8cBvI1TfmalkMMctBNu2TC7lmD0/2B9I0E6w2b
ca5IG7ETmZS34P7kyWQfYYBWLGXoG5ftkxaakS4BEvOotB6OtqCmq0CmW/wbO8DN7OwhxX/0Ek7z
rsyV0ROuylBZr6Iqm9mnLszCL05xssBIVeH0wWHGG6mqeT9zv/aj1rM16WWX1JnIE69CZ4OKtJpC
3HXlAFpVvjmWWe5A2ljlqsuUita/9wc4P/3MXOS5I7OR4LuZqkX7JcierH9E4pL8Y8Zh6j4CeXa1
NwQsPyUsb36qvg+e5NKswQ0+v2/rEa6XX2acn+YIxycsMgPzevRqkrjwEPmMZaVOBYT3cJmKvoBA
3yYw2F3aGldnNB5aeP/Z70MLudn9BOMV+10WU4RlCkLT35mO9m0JuYr52Cx5xqrQn3UNOjEas/Pa
D8dGwDiqtlrCWqokLU0g3oZnVlj2MNXtPw2eJd9iT87RfTsHDgvOtE/3UF/zY6I9G37MYAPW3k4w
XgNuJFfRfiTRxFl40H3WZjeFwu5fStXOkRpr4D8d37lYD/Yj/C+T3zH+JdghsQPltYzgkNrbsmDd
PB2GBtfcsRkDStKdjdUUV4xJx75nDn2pz5qQ2ENynsL54Uxzj8Un6mie7Yegi26Vl036aCVkvx9o
MWbR2RGPB3U/M7miLQ0rUghjclPsQrGE/S800NbijP9XgmSVRIvc+dmYHZbUNjBcbFpqot3aeK2r
BDQURRl10yS/rcEY9btpSsOfPkEn4OcqZTvVlLu5efSWSP0TByP0KUNqInuwOoxFVUjanpfFdPaD
gnbKAIDC7bLr58C7AabhIflbV+TQ5TIWxcJKCx/Uvb/JGAwQeE6/QMTRiw9M8+XTOMDj+1/kYNEA
uzEi5AnObzooDfODX41P2TVTgVdXPnixCLTof4PnA7jyokBi8RKu3jj5J68zfX8IHLGu7DL05kzJ
kikIqnlRnvd8Lb5fhnc8FtgIUhoYpMfpZSeisSAZUCOTU4d0cXjMlYOpegVgRP2MQkrTu0StjsD4
B6SDnbcobg6SckSz2HiJeygMzNDKvNPu38Ral1STGNZ5KUkCJ9CD88j0Q+tp7XQ5a+1nENsH+S3m
JI5hzddlWbsr4PKfdvrfmeIm8N9a4GCdb5XzJR06RkXWGTTYT3kwNdBvRmLpb+DiVqgadu0d0mYx
td/7QeSf4iEZ+W7kmcwe8thGqAQMuh+33tC0/lbaBPFYCnSgyROKLAZ9V9OEEZwOBx7t4Psigs9T
N7NTLGSQPA9xF3/OkzmYy6CFz+hNKheeX2GX/yFCvHy9TR0FnH4TbryWwBQzaKqkidaTBitK7vvB
9z8sKSppOavhnlm/K3ZzvLC2LBpDKJje01dlBxHVFua1Jy+3X2P0dn6DD9eDU8rt+ile1l850eE1
memrxAGoDCiIIXTQuLUBbL7MmWN0XFU2WX3SqbVSl0ZOTJQNk2hGlwYbaqrylvl3ma+N2G8kuP9q
6IIeJczbt842aDRABLYj91fWHi8UfVCS+qcZmOcnNLHm3QgaOgxVGa4c03Dkru8fp2A7pS/Xxwf1
H3YW2dZwfoU94FVnmXtDegLRg/mgX0gh6nxFcXHOZMTyOxC04Z27Nm1+8kJAIbZUNsxcFSxZR8Iy
WlSRPXbr5HjZTX2/fmQszRnYqgmM7Ixe2rBCBtvfpfg7ead69KiuvMMlDA1dV7LV/f+DvF+5DSx9
k3VJZPJTM+X6RiIhugcOX9yq0WS/F6W9Cv/BcA1Ief1UgLDAhCPwzLFjLs9tES0jCRfAv7LPWHJQ
TBX6KHS25g9Nb3v6sSuiOb/NA1hAX8txt534YtHQ9YJvK6gsSHNhhHKxT4Yu8oANSX6eOr+4zXUO
B+IZ4qTmsUVb9MEbRy1LNkbxVAZwxQ/vaQcjyn3cWAJLNAVz3CMWr72zjK1qKO2okv5geNh/MU0I
FUjEJKQHqG+Gfye8YwQXVSKLK7rGVzvvD50ZfUtoDf/QrF9u9maa6BL6g3fK0gUmkm3zXSez/Y27
JHnAXdjsbECXe7hYJr9t4sgVeO+Pd9DLbwhTFbByUC3gPoEd4svHh2srBzhtd+fVRWNQ06LRt/08
pkBrkHrw2rQdXLBNROPxOQNcOuLmT6YHWKwnpiKy49nXqElEswszJLikWh0n/EfOl/aDzUgu9p1D
yVkJI7LJlBTkNG/XI0YrW8ZLHs4PGqT1W1hAxqY0MYYhQM4iIZYsByrjX3HixahEjYWVTTMH6byD
uTptzuhYFeF5saHOSzt10vsqZ5TK7CaOdJpXgKwKn5ZJMEMR7FMy+Ycr8eL11sOyga4FpBdEX/zl
5WcbtCsAjPnsrNPGuDIq7HwKJqfvgKCLA3AAdi7QGy/9oPklTR6coCqav7//Iy53Di5JOFGA+AAo
EyynS7i+ELJtSLqs50GhE3TTE+QiJc54gJEm6wpsM4pY6tdxoHS09xLht+e4FX6//88/Ax3xTa+H
QJCDhvDyUxjndJD3dD53mVXRTqeZqRYY2ZsqCSkPSpq38y5pOu/Danhf2rUXVzbxH1jl702MLwGW
pw/YBTxEkB4vVkMVFJBcS8czhmA0+WEzZXDltOZwE3XzgiEgLTHreIsSS/2IxzkPMQEgFnfdbBbl
SvhlZ6exb+BGIdfZm/aLaldVq2BMu7mc/dDOx3z1F7aH4Hi6Fc4fzHeCNS5Oqxb5eYgJvIe8rJen
qWgUrPlzNcp0n2D0x4FgBsGwe/+LX/YY8Lrowm8vist1c196+cV1EEau8TJx9vL0p/Fzb60Z7T7T
cZZx9f6jXvXEt2cBPwDBAOuLvt/Fsxib8x5DbsR51d5PA+VZXJKeYwbPOtr2IBdgo2Wrokzs1TDz
T5pQWruWL1+ByK03IMVdPXuXCTcCvY/uCrY+WCdIUS6wdAtAUyvL1NkD9bWt5nltSlgej3PlJ4Aw
q3Bq3TUt7B/x/MsdtvlOISvB/kbwuEy3EU5S34zzcoalXY6qKOlldFxFOK1H3c3w1YzFyNf2PPle
4z1bqAbl/YhpF3Vn+7n/4igAqi8FgI77lhZesxuKXp1R2YUZoFEVLL/gGK/NPktdTw4M6P1curTJ
2nroOpZ+XTHvBHdWNLQ6uYPEpdOPkH3h0kVdO3/xYtF6bD/CZUhU64pQDeAmNvkdRERjc2XzvQKW
8P1BtILTM/hKG4/zYkdITbx4aFZxjtJovrM08RvwTibZHwN0KHN4gXVBU6tkGh2GIs3yJ9QdJt8H
jGkLUR026QniCL9uQfhoYZ2V0n962Qh7NC7wWC1tGN2sCVmucrO3jXGxhhCdoMzYdC5ozYUvj808
gABAtVDnLMMOvp8EbvYPLQU6HASw3z2PXZDc+U4l5OCFfULvvTXupmqJ0g626RjZk33+z4cLnBag
xaDxoPP8Sg4YKt/mHdgQCJ2RPJt0BYdywZyJIBD3y5jTB60L8oAcP7xRSTKy0oezmdyorOZzo0Ca
vJJCvnG0YK+Qb5yTjYp8SfExlBOtlz46TwCSgfe4VJdZMLhDPKLf73y0oa888RWjDnTLjTeLXimi
y2bg+HJRxLL2AfH8+RzptVGVltlgqmjmrV9jMbkcShXrcHoKGP6jXS4As9YeMCNwbro+Sq6syOsP
gNfHj4AnA1RCr36NzmLS+DJV52TK0vamd2iC1X4Tr+mPrNGtrCfMGPFu3t8G24H5a18iTQDhCKzh
7UTBb/FSfgXNuEHETNEiwAiTtQrs4j562xQgpBWtGq988TeehlZMhhY66mwkLltC/1dxBWHkgNCQ
bcKAwA071zvfVRYWe6cIE9b+ff/VLvqeeLUACgEwzNHTxaH7c7v89bDOpmsiOxfv3OwUsEP0RtCW
9KIrlcDrd8LWAQkGhQjk469sdWSRmIyAXr9ruXD6wxpMKf2sFzS1jzB8JOQK+HJZzW89HlQeUMhv
pTw0mFsJ/ddrWX+lC0lYimE4cRKwSmCkWYcScSE5ij1EPn3QXrM2NzxAIgZZcWiXtS4W0v/wNsrL
Dp0e2pVEY2etOx67yY01jM4cmqgxptzUKWOjZGW+YmxZcC13vYiD+PVo6MMqBo0xCKzR/r749Ssw
7Cx26eNUpPwBbamCAUyMYVcPsOSDEyn/hkEGGJ9EGPxq5CD6Jy6l/iLjkE1XUrdtt/2197ffgp+A
fB4Si603fpE8LtZPBjHE9Glosikom7hJK9qb4JtWNHumxmRAHYv+Chvk4pjjqZumA3/gxG1TDC+u
sIHNSBT0uj7meiC/yEL5R+Llzv3whnESdQ+/CXvFVuFiHsbWF8QzMZAPVGUcBBA2Xn71gYNdA4je
f7RYm+JGGnCxzzIWQ87LgfQhbCQi3qUHMjUclkaFSXv51cNN72pb6EbtgM7D4uJKNLioIbZfBf7Y
ZrAHvg/YCReZs3QxwUS5yTz6ndvNWW/TCpvjRocsTuCZEg8nYmJEIqDgQ3SkIEKpaxnmtsR/bQFE
P9iW4l6G9g08DNRSLz9Ml82YMmNJ8DiMQdPC9B9zHA5Kes77EmGAzYObBz3sWrWqFVbJdqKfCAgh
/DRAkuB3pwj+Q0EJcnnCYX+AcHSth/1HC/fyByJQAN5FBxlkEfzQlz9QCUWyzp9T0A7GwMGCbIF8
rEFXlkqLMVE+925jZWFwDqy9oEMZLC4LKqYA2Dz6uS7WvQIZAI0nkKliXHFD1A/P4RA105loM9w4
mBfrfxVYIXFbjh7gfxD4NJ/2nDWalGqBNz8wv4HA4rQKYjU/c8PpjFa+lW1e91J6+VyHjRccA24T
vTeBLfg9KQbZ7b2iYV25yHy1j/moUiAi3gxvKrUiF9qxvkm8kyBtoqoFfisf4RneRrBmn8kCx0pu
2XyHLn0YP8oubNCE7j2m04dhMvAeHewIAAwT8+RyDE0Lqz0MNPCe8Kv6LwCe0NvXWNC+SnrdIk32
O8tPy2juwNaP+QMRQzpdw8AuTxk206ZRRy2cgauYAnB9uVbSEyDHxXPwqEe93mKqHQfoYO1QDUwG
vBpi1od113et3jeI4XVoNKxkG7q11SBYvcIH2HbGy50DbRw6L8jsNhPES2HXLHTcLCIen2ZH7vVk
6LEA/IypaRPQjoF0/+bxQI7BSsSVaPPmgwFOAhjDEUc8efkZPB3LEH496skUMT2iX8bLbACzDv+Y
P7Dcel8g0cc/VNBAH9+/8i8zOiwB+PF45U0UmGG68MVxobLHXjCWPkmd0aKexpUVAJFBk62gsOmq
dCZ99LFdg6xyvmyfNBTpn/uC8SuB5fU3AMMQPyYEoxGUq0vKvoduqWLCW56WDDsd07TCMui5veWr
VQc/HtvvmAxKq35OvX/e/wQXlxq+AKCQPyQ2AOggOV9EtB5DOxXnwnvMA0wvw3yRldrblikW1+AO
WohB5zXAxC9RXA2mf97q5ZbDu2IAA9SYEQjQ29Dgv1MTvwUxTxVT/6S3bg0Q62jst+rFYqwosJmN
9igw9ZSXrjDwqKBFPLhnYxKUW7MtIkbr1jNM32pvRWcBxZAmjyHCnfnXgMtk2W8LsaLGPEICF3KN
oU30MDdhISpTaNLfGrnQscxpF9oylcZghKdTATrV3aDOQjeCYwgYTuFuXtGr4TkLbcV930DxiC4/
KGlt0Mg6zOC5CjNLGnd7QLZi3QNX8Rim+4zdMn1EYiYe0si6bwQRkDwmYhzTgwHjY9iBcu0KKCJ8
Nh2mrI3Hys0p5iDQdPGzn26GiqHCmEFJTnC96REcZtiXHIBvsvSB5A2/HRi6rwfLi2QbYeCFCz4V
Pth8UvM4ZbUEYrrU2QrbqopPYQp6AHpX4zOY7Gx6GEg+8zPcxRl8akEyRktVJCsJhooOvEVLGL7R
3T6DWv4JIpFMlBkl6nMHZgOK0Ik58zVJefJtq+dz8M6W6QG8myE9LO3KGXqdCkONMdIJHgmgl+pj
zgdP/6Njq45daxjIVGmkvFutkeKVudSW7lKG3i+uqWEFlwODN6aY/VIarVWYGokQLJjGjvH4LddN
lj5soiX3AMazF9yAFZhMtLJF1uwmZERRhSwucuNx1IP/gSECs3HvtFOwG+cLrjeXWRxpI2Q0f1Vp
oMUtZKA9QA6wAX9Dc5Y/DJrrf0JhTV7C+mEd6mYQsqhDDuYDpgqGfe36pjiClIQiqfI5WpFVQSmI
C5CN5Sc6tsQeEo3ZsxgLjaawzh37jLKyL2rrbVyetI+GsQpdA7bDAbQ9n30R0cSKg3RS2gp9WhDr
lMinAsqVhJJKYQgd3HiSWBX9jY1M79/kwbD+GHvedDVsDoS0CJpr/mlC4RndLg1fMsjLqDeW8H5d
M34cexayCgFhPQcZBuE9z7CYAWHAAriDvQUvUnuPjdDz71OINOeOmFDoGy8pXFImnsfkIVu8mYN3
qDt+BsowJx+hQmnWWzf6CaY2Gxr+dM52OFxaQsWuQ54nHRq2mKiMcVcr73dGxPLAMx0HHz1Qalyz
T1s63YD1NMzhfktqkFHxzP9kPAmDY4welwRCGpKIPctB6+B3XHBMK9slFBBu5Vg3Pa6xYP1D6BYL
B8+Oe+QKAf51kIS6BY1zJOEA8QDpvQxUIPqCCpK28xOYL2ENFly+Y5L6t9YX9JNYls3rLI7/64WM
Q7fV9ZCwbhBqfHE3AaEGhQMCrqeuR7eF8779mLNc/CyyCUi1wHkOzoCzyf2AudzXyIivL6QkgZYV
FQeajEB7LnJtnvsTDA+i5BGb2QVBueSwP+dligMK5ec2d5wSy9c7UAch6KonWJXT4/s30xuXM4xu
AxAiN89UEG4uPkA6ccdS07ZPg/GRGqm+6e4nNKduYj6S52j142MSWQx2nF32aArIV7y59a5UoBfl
F+5HHEo4Jm/MddzNl15rhinTF4HgT33Cgw4zcufWNgecL8x9aMBl9W+SQKXZlXzgrafCvB8ZEUAC
9JYvXr3nAHDj3smnDAMIHwUcWn/PZHBHEOx7+Aai2XKltnojGU2B7IDtDS0sitvootBeJXRjYzSI
pylrhuHoDaYzO3C+MMx+FCKrg4Xm+Z0d9T9D47EDmssTmLHI5j4oiHke3l/617sv9dGdAfaDzbfZ
Nrw8b5KC8yiDQD5pJfpv0yzHW25JUmn01M8dujgYC9MgKmjjLVdO3RtHHTkJtP+AFSD7epUPZbil
ezOKpwgOznfrEvm10cny3QBcLm2foLZlM3t6/31fLzcscAE/weEAWx2unC/ftw9GGFNayZ7WBWRM
2TLcgp4WvCtNK/foF4Fm+P4T/7zHRe4VwRwLM5hyhJdXB1ynCtnCJOLHrnXguA4YbQA0I83pemxw
swaQQCf93sHjKNrPYzx4iN+EFvNnRAMPHiX5uN3HcyPG0xL3EbsDRoFLmZDQPeOXg0GP4MIdLT1h
o+KXzfgCnm5nYf9XBYTbaCqXViGXq99/sVdbBxYDYEcgSMNqeZut/fJTQmciQGZY2TPPWO/qYkrG
owfe4yGQq3/MCgwXKzNAROAODtm1+Y4XCAU264bpIWoho0CT73IcRcdmHXH41D/HCdX7yfOxZZAp
QWTbj9Wg1u4IM7DoPgIt8fR/lJ3XbtzItoafiABzuCU7SWpJlmTJ4YawNR6ymFlkMT39+ahzs7vb
UGMG2MbGDOBqklWrVviDhiXVy+fPfj4AW9dfW2X8yXwcws26z/6n14eWvgFkWerPnJbRirSsCGpS
6MH5g0q5eKJvZYftonvdPmvd6qtq0qIIcZ/xXkEZlIwPS+ft8590cZyIXShVrt2IlUVln+9sZu6t
VkAnznJRPFtwFw6INy4x2G7bOaAVFB+HRV5TYrg4T8jbcXSNYNXtMul/nr6HBTR5TCfcfm5jLfbv
MCRH2KktQZTXbZAfRtCq758/51lXlzePtc36epk/rtJ6Z7V8qpETqCmZn9WklV+7VqufPWFk+7Qg
u/58qctXSq8f/D3adlzMzE9OHw5pWZDEY5C8NGkjv9Wj+WMUvntXUd6XoYpVvnW1JvuvRTpZ7KpQ
xGSRwEzj4nRRyZAPqFsbP4vOSu6o2fwIg/WaNC92HtzW8+7airQv5GQPVxqgl6+WlWHsM92lIcbu
Pl16Mad6yguVvtT0Zg7wrQDEGoNMHmMJUe3KPchAh7/uJDCiaMV2BWLFDHndu6fL1WxmaijhPZN+
tPIJ9MTYkm0teTlCtSzt7o/uwdr/ukCvTaEfGAizTaTgWejWClnWcL1k07DrewPyhtlo//htm4td
J0T5ZfSDMt5ZgEFkuGiZAOVLlym9bf28s4oQdcjeDzsUEzvG9WncbnrPGQS6THAzbsbRqBXS8YGh
3g3hB8VD7uDtRZWV28b02K/j77DH88s+qLGrBCMZr31rSlG+tlmRFkDhhLu2yodk2SZKb98NAkK+
qd1MJtGcddYQukTph04q2C0k1jqIorSSf/zOnstwVl3T3zt9p/3IADqrB1CQ3Vsqa+27X6nuvVgM
K9tCv1q+uE4Z21EypE5/1C3lPNtTubyDGqb4RGrOCPOB1nIE0wcrUWGasQqLOUnvR8tE23tECTS7
7cusflaxofqbquoWZ1MzmYgwcQHWljB8qkLVl4se2YE/llvdnZbkgGO3Hmk+1NS3djK0YK+Srvl3
zPycU1HAVd0Xvj6mLxWVu/ZHmrhtfgHFnW1IK+tp5wRZrd+hU+sek8wqtJDGbv8v/wO/TpI5vgfu
MFpbu1eiCmnaDK/aOLfmt1o21a3suBduYWpZ/hZlNJVt5tRQPyzu9HoLjQtRABp43QDmGYB32AC7
JnHm37sbU0kHrDBmdLX7MBcJcsW6zpzri0+1NO18vZ7l0aZ3IV6dLivbTUy1N0UdVtHFYZrI1cI0
rQYvcuzaOci6Kg1A9nAXQlWrzN47mPqo+3amdxK5KKkNb57T5vEtklGDOWwXMxZLHlFvBc3P0gSQ
EzptUr0pWGz5Zk4GtR9mP7VeJnRQbegzhQRfQiqahuSnsxWmZkCBir7WMm1EXfvfad4H7nsrgclu
kBjpX9vEDrKoNzMvu0PutKo3c2/M9rH0IQHeAMYXvxS+1+6uToRGKT9Yaqg3QzNm7wnX1LcE7N7P
sqhKGWp6U+1AYgXOQyYS/x5HD6/a4p8Se99pf9fNhtbd7OGj3EBT89j/aShgVgkoZMr5h+Dfd0/K
GacHpYEQ3QA1ZmigCG4qLN2eqZioLeN7AfdN/5L3CzbUoSdc99mPafoDOCvpOEk02g4Ug0QRegL5
2Kow69N23na5aMWjLfH52wU9hsSv9TDZQR8i5pyOIT911jOUmhkhRU6qVWgdDmNRh3EHOurQYC7f
c27yctp6HkqzIQARy7nPUtl/l9Wo3lfk2z84WBpaNPJpp2M3BN3PCiEscazw2KtvprlqEH+YXTe0
RTZ5N3lXOuWNjmDzQDZWie+Oqrryn1j6vU1LQJluZKrMfG+htMaHvFFBhWcBmfdmbGZgHZg/tvIG
KHbh0NxAeu8JSH7jRrklx/497uYhvx16lGVfMuUUxqFqZ5SrmGdp+b7Np9IJsZKFTsF+hAThc1sc
ELmaGC/WEnXoMh1ydIyEwLkAmPywWQUOJ2KDl6QbffBj+0ZLVZbcel5c2bxBEwVXPyvNmA5eIYxN
H0v7wVsmb842We0IsSNddWkU2kXzHbqwGEPlxBBLQ0gB1oKwlo27hpaZ6a4igXBee6xO1P0Q006L
SsOvJMBKV9WhnZju2xi3MMFiW8p7xVtVzqadgf/fWU1qLFjm0aRALdjIyt3kOM0260zGCLkNETkC
6J65z4ELPKKAFZHabjS1ObpTRp1rXVjB99vyF5jt3oUI+yfHMeLPkjXVq2UYnToMAR/oIe5nb4JH
oS8IaYsavdzKc7pfzQDK9QH+izeQS8nCjGarsdLbudc1NHTSvpi8DSyw2txrsMhW14RJ/luPQaaF
XlFrfzTY+gNMhsBpsWeLvWsCOOcwZVIi3/OAR5MArjT2c4cvr2l6ADND++InaTrddLgM3KQtGgOb
HGUSBMGdpnP/TfJAPNLs0jR4iJxGo9Il4ycFBnALsz93okKwk7ZOa5d/DE9igZiOcdNHDtKM+j4T
cjx6syiD/5xlwd5Y00eSHaAO5zC9xPVACRmpfCkRGmu4r1SwnQrDDzVXH7St7abDRhSJvOaMcllC
kLACKacpz5DxYigUSF3jxfWoy0It5GoPZF3ue+WDpF+mPiXi9v1oRmKYx+9oK7djOC55ck1E+TKB
JnU2VyAdRD8mBNZpEtTSiC3G2qhfFkghv1vWBf2UjnDU0lqL4FbpN/81qYVVTbVP52LFGJ9Da2xr
tHmbs/UMGiA5dqmTNRvdRlN0cubuGTH1HIZzrcYr6d7lc7Is8BmXVhvc33MX4kV2pdklo/U8pgGp
25KmO64U/yEvlvLBdeuX//6U1EK0hBGiuiy6wbjOlWV21jNgyO7nNGdOqGeJiibAQ3OkHPRa21Yv
/ms3hRk+uvjIbzOxQenqrJdXN8CWsiEtXhxFORImQYtySF0Oj5B0exj0c6OFPdM1yIOdf02y53I/
g2IDOQZGi1bDBfxElHpF52zwn9XYQKUCygpOG0v5SFpO2m1UbotDt9BcjBroSN/GMYb+8vlb/8tP
AAqJLARF4SqpcVabARmQ06Dy6qWfci2cxxydxdGoLC9M2qBhRL5UYaKP3vcq0IIBFQFnuCKpcLnN
CIWM9RA70JGUPa+e6OTqQ9563QtljrVnqDj2qDUZ9q2d4K3embJ6/fyRLxbE55q2LR/d5gIjpp6d
X73LNDDd5ouBHcZ9O0JTHIXt3DLZaW+hiFyT6L3s1dI4BA/h0NRZW6bnDUuvRtsVEmb84tSVbJkg
uT0XVQBwJFSaltQYSgv3dVx876vtKvDupjXWjxqAwmvqKZdNkPWn8NwEEc41PIXTZ/ccyI5tNsQv
dqVGJHLs6sH32wZJggoujlFUYmcalbYZEz3+UazG38KQ1s90VsZz4y9oSnz+Lf7ygxxauCuwjG/B
tPmsopwtxkA+8e2rgUzCUWcU8kMViA5GwoEwhVBWJzYtSCbaY+aCLH1iUJDkAafBMRv9dz8017TK
Lk4E2kjOKlD78a2YwJ6+ojwOglYaacEERpdTiO2B/6vvivGnnS7OkWDxfXY66wBnX7/JRe00V17J
+fZEjRDALKP3datAojv7RMFsxk6hCvmktaJJb+G1yOKL11R+d4DshXAtgoXQAj//Dud9ExblVMDb
g//IXOVcJLdKKlFmhe9/yVHZ+KfvqZr3Hf/W3Js6d8DWnUqpdtZYtvJK2D/vSRL/0LYCM4YIIx36
8wCkKwlkTaORD4wl+B1jlHLf1AvWC5kZjMHWWTLtR4HOgx11bjenN58/90VrfwVqgm1AFYf/s4I7
Tr82iD0poVknT3XVTr8mU4OPWy24hVpdkf+AitXvAzvRnnCjzOC15Oq1UcMS+iTg13pXF3GC37IK
X6K0CW56bXWf/hYcNu0OrEPxZJRivl0V87ZUUdkhRlnqzlr9PkMVBEmMJklX7mN/yd8GucTW4co7
Wdf53y4Py9OkRTJ9vZYg053dCZkwLDXSLH6aB726kfNcPthy8qgDgSi9SwTtfnn21L1Yla/9oUGZ
QDp2rgTpy23h0tcCSUzMpDl3jmcLcqj+WTE4TwqrqjpyK5XVkCNs/VXqvT1vUltVKrLhKrkh3k7K
3H7+Ei4PBJchDE+0FOAEAOo9/RYKedNsavXpCQ2O8inHJ3q3eCqIzLiq94U1aje8omt59fpiT188
CMoPp0ygjLT0zoIhpkHW0JSJeur6RQWhG1c4yI2Fo93Q2cn2nz/hRZzBkJN3S/KjI3KCssrpEwpQ
A7ItDePJ1wuVhKhK0Ksou/hfgdHBLsEs60rVcB5YuWmRjuEaZDXGDxcq/OXU4aQOpMteluAwDUt1
76aTmB+AXQw37OP8jUm2s6WH63HCliL1r3zUvz0yUZ1EB7T6pQEI1o1GLfVWf1rQvop39LyG+SFR
yJ7HlTCMm4IRXnFlPH6xkXlqAPy8PUQ8TEq+s9cMvqTs8ll/wvRDIM/SL92B1oqyI90fPOtIF6n8
TkcwLiO7jtN/Pv/If3nn611CSKfZQmJ9FlLcvuXMVNJ64k6r+xDOnfzWrHK+eY/S0IHbK9tXKV0q
KANeFMN0uxJgL7a0BceHwR0ynJxisNanj8+wodFnzTSfFuY//cYWjWbf5AbSbTKIE3Fli53Te9Zs
jpqMwGXy2Cun7nS5Lq3Qn9KD4KnKkP7btO3gwDPoa3s8AkXo673qciQ/yjjtLSiRLrDM2skn7Tdg
EsuiYz0M1kFV4MwSEQi0aYOhKKxwsFPAS1FrN11513ez3nhIhTrpjllZ5kR15lAlNZ7yw8bs0i20
biRtQoxJkEiKKFVB4w5dSktcNM2AAMfkC2czOWvS3wd2/yiGKeuvjAYMi2c9iSa8C3Lq1aJ2nfWd
q0p2g+hrpknuUzFPtJyG+ilDhcqG14M4V61i0vlUFN6dEk297aZ+3NuNW/1Sfjp/R0Fm2IMd1a/9
qIu7BZ7MitxYdyN+aeczr9Q2BydFuubJqGh274WWyOCI+0CpjKjwK23PC2/oMiI/EWyb3iy1fUIU
E8+Z0VTXJB8ugjw/Bik88MAUBBjunYVAsG+pXKZ6eTLNKi0QSUnjjZineYg8o3G2cJ3HMMtja/P5
ofzbstCdV4cAch7/POeAJOUh+lIbTx5qK86N5koc3/CvpWvdts2gHTtgUbuu7fsrg6q/HEbuM6LA
eqNRca7//X9GoJOEyAmuT38CjJb/60p/2aRSMzFEhzrYXnnKczLnehZBL7Ig9S2Z/fltRt+oCpZl
0J9iOCM/EjBCKlLUZRWNviLdgBRYsjvg++MmVY1nbttkZGBhVJm8McAYH33pzcMXRHLc74OZW2bY
aovrhVMi9Y10+2zejg3TiBcFQDuNkKgR3gZBo/YgoDQPYZ03VbCxR1FAHpHDin035l6EyHUG5TX6
0wdP+H8OGzBltjTw1FUiDRT+uXGAmeVJO1pNf1eNaFLeJ3FHZ3wZMmT2IWaI+EuT27Q1mY+XZRQX
i/vewNAajwgBpw+BtqBlVY301HYK92P9Vp+CQttDNAJZXQPfHu8aqxh+ZiY+PFsxa9ounnOrulIF
nGfDH09B2ofFNLEDLtfZBsmzol5MQOiQRIu8+9oHrfGYFW7LdIbJUhbmcbaIW5rHw6OsOlU9WfTb
VGjQdk7fII9XV1glZ9cXNzWZOeSjDyAsE9b1JP3PhiXxDtKWCecx593KHPrvki+RnhudtXE95n96
yGGq30zhVuNmnGEChpm2lNaVS/zy81K8r7UYlA9qFWLG6Q/pHBksk+Nmxyy2p1ZFVT124/faAXkZ
MVvK0SycPcnIQHRMpsOqG1xvs1RGf5xBjvd3oy97JwXXiOKPwT1Sk3SFmgoMaUS1Ver+H1skE9Jc
IHeOXiPnAs2ZpK4iNwblfCUpOIs/uOiZPjwdQN2UGVyXZ281RW1u7JPYPNLSUt03vTbEDbPY0djQ
km4yFcGHiJ3dImFsvH4e+j40lE/OCWuvnjZA1zgv/IDTF6kPAUKSqrPv0KCzJ+D8gEix9E4FHHj0
C8ux/Jphcp7yW9AGgznX5cUgoiIeZdeFbW72E8P1LEb0tXeT73C7Ya12Q+I7OwH2lyvc6fO7Uukg
c00E+0CfggvX6WkVpXYHTqz9YfqqfgapiUpCXga9PGqx0NcpkzmXmBvKnFme6MsuTNU0tZERVNZj
P/loPxcqm5Mj4kPy1k/RfNuiB5n0kTUAFGUkxS78XnZqrnZlgdEp2pbUCn0+tMkuMYxmeoXaId76
ARztpke3713zwJsc685OoZl0tf/uC3yBb8tSDv+UMTOLkEyno8BhY5b7OqDq2rue1twVtYNkZ1+a
VOk5lOkDYmrwIbw4A50cIsQn/GNDlx4Gc0dHeecWzhzc0WrS2v3YesZN3gS14AHtYd5e+cJ8wNMP
TJOLu5TZ0Yf+z1lBXY40O021pEc0b5pxwyBEHWyd8c4eGfHl0OeT8e3zFS8PJ4g0FqR5vHIvL/Yz
c0+PmzZLj20tbPVPMIzmT2TX/WGPdWXS4DG0GFwQbVyZXkgL3YvQTkLGERZu5jB2dCskwVKkhRem
64ae3Oa5MOb9ktTOtLGz2nRR5ArE26w1o3hwEr/2DgookXUl2n0wpE7fHRxEoCukbYSuCyOAUp8d
lIC19GjKps9uxj6rGgPpCTStw6BrspvUHGNxG7SqDsCFZ3VqlpGU3rQbMTaAtD7k8ZG7vze3td/X
WYe+pKl/c0QbPDp0udH7ts0CmMNoghd9QIN6/to2qM1sZWBjWG4R5W9RdM1f8kUY1Z4jo8Nfd1y5
5JupyyfcIbUMucbIELEJJaCzi49r1fN7+nNBhtrs59/2rHoiVEG7oFFLBcGgidB5Gi4Uvsht0gfB
nQfk/E/jew7wUoHqnWHHX3SNrxUOjEdozaRVcO1znCXQH4tDNIP7wuiFL3O2eODNyYIws383Up5x
EffZCJcAf9/qt5fWWfJKIVV4iJEFxi8aRY547VAQcH87/ihwkECAaYhczTR+ofzS9zKsDG9+tADo
D8atkeVz9koDEJBKWPjFoKYodRrtjUO6INPkxGXyELepLjZoUPoYOS4wvXbwIPLgLTHS4NGPF6tj
VxPkJK0CpI3I5IL6Ab3ZOj90k2x/T8YEaOJKjfXxzk936ToS4rjB8mN+cf5aFifjNDa6czeppqxR
NkAUMXgwnFZtAbK03c6int87ZVbl+9TRyu+2RqxkYuw77dKgPAWQ/08rU1fc6szORFhhDKz9CGQL
FSCj9VXtcFlymRQnlMk2TZ4hZmIt/bbXtjVTTzKQCuYZBL2y4LJ1/Mxu9yD/k3IDDy9wfzol5fyL
0U5+fe/nIuk2Xpd1fEHHn9HpnDJh30gLjugLI87K+pKj+Twce6i2gDvSaWmi0RCzs7XBX1AClI1p
AEPxl2ovKz0eX9DL5LXyu7wnWSIb8RB4efZcgZkElDC5s2zQR2ja+FudMcLiwqKvgH2vn9vZdze2
0LnoODnaK9hRGnt9NWXoObcwJmIbTA5KYcGMYGGlNfJfIXIfTcOGQunt86P1UQuff0ePsQSEXUwj
gDWfni1R6A66Kcq4K5p1murm0v9FkpoU70tnVsW74WdVGvZGvGyRhZ7Fdk5XcuvgcQA2yjPSRIYy
njvznvQ6Nx7lBx47k731miDDv4rQlQjm/ayFM3gvSZpz1Tr62Frc6ks6fG+6wkvf23SQ2wp+Uhxs
g7azgyjoM25/P1mml4AGlYAhAYCgSUk9r5Qof4ku/CYcIV2w9D7iBadvAPaQX/hlMN+5ICE7iESB
+mJptqXuOXOmfmfLAQpBMCjR3We9vojxyg+4zMQs/FrXMTptIOeCO8HIZ2LQPRh3yqXNfp/3enIv
bdUjHlDEOo2ErEQVCznlRe4+//prJn/68UnAYE6s6RhafecKEWlR04xXdXZEqXLMofVr1dNkFjjW
6U7jXYmk5zx7IiltbaQKoLHZ7LfzJljv6NLCKtW/M5JykBRAfmIlhxgba8zArbGqv6sWH4RotMYm
j9CQ0hwCoaYZu1LvTb/bFGruxrt2zqa9j8GXHepLkg1PVVMV5g3bdSwL9H2rPrnymi4/ELtiVZhn
FI6/w7lAgG7kfpaKQbuDC+kbe8QMdRiYS+OXzzXcBi4DZ3gzFPHyysJ/+T6wWnhVKPfx5znlgNlQ
PWl9Jo5+mqkJQCUdg1ddJchzgxianOHaIPjyLDB7R4uILAquJWH99CyALVJtmons2GdBjVOqjhj5
ZiCFjr+QTfvi0ddjowG62aW/FQZC3dPnG3I9a2cbchUwQ8pg1QOieXe6PhWWl6G4ENy1qspup3gt
9Qmr+pNibHJvFvEyXMktPhoQp0tiWLHqJ6CGxNk+9ylgOlw0pZ54VLuGh7bUxMDhCYKe7O40vZbt
9yLpRRflkwSLmqJKB7CmclL/i5HM5Q83MZIYpeoBTe0XuKiIu5r6XLrXRqR/SW8d9NNBCjG2Rhvj
vIera6PXBK5Mjm0QkzuGszbky/sw9upBm9E/CWUpYL/k69A+L9LmcXV9WhWY+9h4TKumr5IdDCKt
P7o95IDQNctUewiqwgVoMEOiO2iT5fzWYkOTYqP4BtUu8cohudJduDxLjg0eCPYB0zYEFNYt/z/F
fKXaZumYah/ryTBusyQDHzToItUOIi2AUIeaxa24haNZNdf45B82zWff2uGeo+pdUQbw1U4XLy0n
yzEX9+7GYmy+4Js5fHd8kH5VCNgfwLHXjAkhZOl1H/ufPo5dShfm0vxp1NnG8aioBhAq88uMrrXk
BldV+WuxwQK+ZsxVlzfsFBQQR00E9Y+2na2D4+ZDEqO7mq7lfJ+grrUNfNo20bSUFdBiz2u7bTcG
2nRsDSgg77LVGiEf0zHtOrlNtSGrknBu8ppJ0zi4lXecLKa/XwdsD24Qi2vsXVcioBcSuFfQNK5h
XYgwafWLo6qoZiAnulFCf/vnaOnJVOzsplj1pz4/uhddGs7O2uVfqQzAws+DpJd5DcC+ll6Hu+hj
lPsmLhzS1MpvSYIWZwRECkWondEAYroVtVf9ymrD1tTN5z/jL/sL3NA6QGPEw6zjbNSQoze99gSS
o0/ELDda0FEd+Omig6ju7HG/dK6/yaWDCvR/XhgCHHsakAfQsHOgFEKZlCMJvhcgC1ROGo97gxzS
mp+gSRCFZZkdocRcq40+9ITO9jQJOPM0IoNtXXjZeWlJJjvEy92K6fa8SGaDK3czkqdFWBf+8Eef
miwOB3Tjg9vY9pd72VdVv4270dZAs9toKo8i8++ybPa3A5met7b1jHi3BOiyw+oPSlS/daQ5v8V5
jgxY15Vzd0/yaviHmHbEfJcGc+beDbMz9L+KGdeBB81D+ep5ae381zC1dE20dkQMxokR1B63TBdQ
2N90dh5XwwZdqmuqtx8X1elbWYV5SWq5x2Aym2fbYB0ZeFalB0Cp6wz6MzN8ubH6vJqfWyRq3jix
pAlIcgRfqQ3qH2idD/60gf67dACjGU9U+6rKtH8A0CJY+/lW+cuvIwRZNDZdxh+QKM4biQNogzT2
4QAXaoGlh5zFmN7YhqDOCJbc9/aJUXf3Y6rc+NVsppIkG78Q0aJHBM3wawD719ogbyXsX8PcSGH/
581M/5d0B5IWLDHO0Wmg7D26uxPM1ePgjNmt7mcQLaSkx5Lc2D0bZY9PM760NgDrSl7JEy9zgLWk
dAHimavgxTkWZJz7JR+QsceKovP/xYoGAKcnxQHIgQKd5DbCvpJmXXa8cdykpUsS7q++CecEGtPL
GjOLzfLoTDDs71QRC/cQxKO/l6J6glOy/JujnBaiHTx/deUIoLkdg/pJRzewuRLAzlHBH6+cXh6J
MizLyy4zUFW/MYuuP2bLoM0iAv+sDxvabf6EbowzGfYXB1WzR4U0rhYhU+8UT2ppB6x1mDHCxwhH
qLcpzg068MWXth4H20X1IO61167Q7PiJKKSlNx1iYc1hlYBOvyxA0txrabN78SUJwiDFkRFeuVFk
sae7qMDLoLRa0R2Tys+zn5llpdUzsGAfqXkms7c2sOQaxXLiJYqqiBRCZyjE+IbVe74TroZrB1eX
gdSIRku8QseZBlBETPV+xLDzqxew9tWzzrAOHYpiiX/G+eAlYQt/vtjUTem/Co/qJmyNmXDP3DP2
9kZVwFtArqMVdrFBVN8eb506F3AB03hahQoy39D6TY//U3mIVVz66CKYTvLTxVRp2NharjtbRro1
IjhxSnm7mB12PY5TqfIhcQorYNIc2D/jMTO0234y3e5ZKyZ3zc1cSA6wgXzgrIYpDr0jBdPPHHDG
jWJftqEx2n0fNjpz562xMFa5cdEzjQ/pZKAX6BQmqR2yph6m7D1jtV9uzrj9w2m4SZoQ83aYCoWb
+yDlutEvtG8u0vBIBKSWRCr58yh2cdOi87SWcWTOwCmc87GMg/C4g51MctTcylC/U2eA8RbD77zF
MUlDHy0l61gBGNei50WmwcKEdgYHHu1lgsTpturThnmIDwh6XlbAdWcF07HnpfSI0zqt9hNDBtHd
itZovINEoLuOZgLKb2es3B9L0eb4NelTHsw/dKHr2IAyHDAXNxxFXamb3MXW4DaxDfxpwx7N698p
F8k1P8RzxCOHHMAxA7YPKDvTwjOIgjnli1WaVXYMNNogeyObvY01O7A0LBkfmdugzu7jaEMzqxiL
fUkrJY3szLBCL889jDEQVL/ShriMgvwmcjjI1YQdRM3Ogj5iGHovi7I8svP7GeMX287AHNfSO3YJ
pKMIgxZua0xErF2XtPJ35cXBD8hh2HFqVj2qt8832GX4II9b59TM/1Z5lbNSIek9chmAo0dSiUUP
WzWXm75F4QXpc2a3qrsmYvHBQT3JGj6EAFf5bOBQzC/O7uWCtKHIVY35QO43KWrBLb5FOH/oOXhA
fBYjWpgCDmdtFzIdolmNvIaNj84aiIoy0drhiwEXo7oj5U4QRcUkIEC42aZxMYZ+nSxleuUwrN/k
5Bf7DJqZSkKZhJRJ8n16FhAcZWanRufoTai7qbz2Xvyin2VowrV8gb4O8a0EX/xYDal3ZR56WU4x
xFshXAB7oPVyX50tjpEQjimBdWTT+FV+o3VG89bbeo2rzugnWJX0npUy6q8a+Cfm1hFd5sThNEts
bTyYdTA5qUlhNjJ708MUP5Dfae/P9X1TjLl8WmV/5j2kxgJ5DRyxzEgij/w0tsNEwxntcCuNfC1Q
S47cTi7mF13XbP89N2T+x84rgduTKYY8MkprTiOTmfpXAV9rCmf05bxtbHtQELEb6oO7Sp9qE4uv
oQtgEQE6FwB6bLN1sg2xRjM2s65XyQ9T1fI4ZikohbAAm2ipKMHy4WmyDPi+n2//i34Z0YHIYCCq
4TF7QF/u9PUyBaQ12+rV7SSH2gFU1HMKjMXT96Ci1TNcVey1nNVfidLrbnZUuYPhVx/0Btcqgna/
n21p3NpG6j9n1YjyuouhWIif3LUi5PwqoEXFP2sBQr5GQnsWkVNkojMY5PIW6rxz8ItC/FPT7D7M
kJa2janXj0X+H2W5CIErfMVhwojaKuufrUkLoR7jThtvixbZAjE1QxTrZhVB8R8PBolJKCxvuLLl
15Dzv8eNiQNAOkCZ5Gd0i72z/lSTNRCw/VYdKnspvzoeUoJhyvCgDzudjv6VHXAeAD9WIxbhCE9X
GHj86Qbw+kBjoqerQ4NBI32wSuihQraq2czGlLJBA4Sr/mPmv665dkjAN7Dr8A05XTMxh7FtcY85
AMB3viHMJJdN4yd59WCDTsP2SpPF17In27qy8N9eLbchpRqIkxUWdrow8gsBnveGOtR9Jzfe6NTL
Ds636EIQFd61bsXFq6UZy2gVsSRQcZBOzs6WdAEiVdS9N6U9pZspd7NtQBqwwwP8t2xI9T8/yx9t
h5ONw3owLlgQMNRqinr6dKoMRkiji3uQKGcX+C61c6KALq+I+y+Qyewx8tTiLo+umJtbmWuNeyww
L2m+tKWk5m4XI/mJa4op0OfSNKTVegvwSAYNUNuYbub88I1C/9US0aatOaP2tHHHOvtaZRDVtlx4
QXAQfmU+oSKG2mVeoRlwrGTgjodAFGX6GswLGlq7qo+ha2/ZcHb8LpLSMX6ljIUJHmht98sYtbrq
i3dJCwq+e5s4cJDLzGlThCtrWnlVJeI+alWp3k005cSdjoBbscMCxku+5ZS86qYDk7Vp8UxLbrCi
G9rIsmeHeE6UNY8jufC28sFuRbK1QEmaozfULeAHy6AIqlII5NWcVGCVvWGQX70syOs/n3+sv+wN
2oMB7aOAHFM/d5PVDJtyCDmAm7lOjOWrmWYGOLJS/zNOclEPxZybVw76xd5nrL3qRtDDIZ9xzkXw
AzGQ6zmFuMmlUTyAIDXkDqyi/lMTvai3nz/eecqAwcr/jzEsxLpJG85OeFnXPT2EGbQPNp0WfQVa
h0jkTxs/xtwUKGazrTrUrcJAK6/RWv7yoICNVklPtEeos8/SFUeMflzCgeaQTzEoDFO/TYzGurcX
c3j//DHXv+rsxK3cTB/YNfkJspGnJ67AXI56TboH7pExbM06w5IEZ7Psyrf7yzo+qGZGd2A5wdie
PZIRdKg718I/JAgm2N8GfRid21LauroWIS9uWdRMUNuApodpAaHkLEIKYWJwgW3PAQh5/MgsdnzW
Ex8ljbJqFsxrC2ZnwTgUV2YyZ/vlA8HJ1qQbhM4xxfzZsgZlu5LDZD01WZBsixxnT9dqMTKVltUc
IM4XVUgx4/2rVal9+PwjnmfkH4vTFV2hozCTMGQ9/Yo2aoB518XmkxGgpwUXPMjj9v8oO4/euJE0
DP8iAszhSnZQK6slp7kQlkMxk0UW46/fh9qL1W2oYWAxexiPq6tY4QtviDp/GdrDjPyr9dwN2bif
vMbCgktzqrsAXm6BybCj34hk8eetcNToUEfHQvEu64bxIc8r39x8/ENP7oy33xnQRiIhBSJI3er9
7zQEZj6YvhtP7ezpn80qzrIo76Y+4rIuqk3rt+nzxyOefxYq3LSC1kd61ak6GZFSnA7yoTWfsCpb
xENfzd2nxNSKeTN5g6GgjOnGNxSEE3GwvM7+/PHoJzk484UsSn+Qf65F9tOK2awGq6EdYD71qwB6
NxnODy92hkir0JzTsPLcwFgNdl1B077T3OXCvjhfbmq61JdJo1cRqzfr7D+6SMzSBjK+WE+iwY5m
qBusMZ3S/BSgBWxEjW+r5cKteXJzvU2YfyBdRO6O+s3JRkQWsg8wnbefYmx6pij37OGTVmfUH+xU
mo8fr+7JSf//YHRh4V2xyOR173cTFn662TWV86RmysT3k6e03yhEIHDsWvp0h79cQgym/p2mgTS2
b/A/DxKcfzpHljTTSvbaEy2L/FXTQEVE1HO8axuVyn/MGd7mCLJ3FWgyglWE6v0cTQQoRgUM7om2
EdFtNmnakzvE+gO6msD1Eghem7rrpwv9x3N+HXt2Je6vSH+X0Prk+TOT1G3NOrafGrEEeCXYSPe3
fe81kZNa06aqyu5nh7QMvHMNV9rFEVsoX+a3j7/w338GLl2r6Bf3uXHyibUa+aNJ8+ynwdIM5M+s
fOci9IzEmKi0G0Ml7rWbzc2POUn9e1BLMVzT9BIH4bTks34EsBi8jgbH1KW1/P4j4JGuaknAwEfo
enkwZjR+9ghnCGA4IkVEcwCh9bjkk1tBdcmRZwnGcVkvlKS4gpos5wuPzV8ONvpwvNc0idESPWXi
261dFXmb20+yzEGGtWmyQ3fb3GZekN+quGkv3NvnxxoVOKIg9MsZlXbM+wVIMkg8uO/Gj4uEboDR
Ttl80QtA7hU1ivbCHXJ+aRKJcL5s1OeJS05f0iDOE60xm/zJmJqqf1Bttlj7qRuHjeVqCSaYfjp4
myqR8puLddDXQB/QtrqQipzfLfSGyEa4vCnznfHQFVVGrXbm+qnuu/KV39NH2ThabZTXpb/s41iY
N3mMuc/HG/7sw3JPs9tX9UxKRhDP3y+0waM0iBFhB4AUU7WjLRtCp0YaVDXdrqHvfWGa5+OhHwGA
dsWXg289LbDW6PjPYETjpzqfkvigrL56sRvQZggjiU5tc3ta/q1xBZqdIVnQtQbCDXoaWFco/6PG
5AdPnaOa/lAHTrqXhYdrcONU07jXF9fOLyzraSH5bdCVOE0uy84649ckLn2Toi7FsTBMgcEPdmbt
VzSZ/OVl6iY727QdIeq1KYPijgICbOI5wG52lekup4NUspXbYXQT7cLBOtvrqBdhA0ESBWgWqMlJ
eBIks9NAKQueSk/1n/IWwyzknXwUhkjp7YdB5mSrNDiLp2ooK5JvL73AMvvLDoDFDnJLh0NMh+Lk
FwxGKWtrnsVxwIHr2hSp+S2u0db0VSvyKDcKcalruv6Nf6Qc67egkcgGx5KFMP0UpzzF+AEg9RE8
Iae+aDe1VZSHovF9TvOE4XfuL429SVK8mSPKBPSaPj5iZ3eZDTkFUQdyHShtdG7fH7HCGMDVo611
TAD9ZLsx94p91+Qi2Tv0kC6cr/O54oC7znPF8Tg0298PNlgqreJR5sdM09ShAYP9sjjS+g+e3tcA
lbgdwpoA1pEdQpfn43mev53rN0U7lDgMCJF9OrZVo8DroRN6zJDB+Yzqr73H8ks/qFFrv7mJU6Ne
B3JBxRoQnbFKf0/oVF047H85eKscMNUyaOGrhOZJQFi5uPmgw+49WR3+oi29YaWe00lozgMNAdQB
0Ewneklh0a+WsZMWX9lalU+hIceswqMpMW/b0VyWC9v+LYd+vwvR9ABfAB/irTp/sg0qVZvV4OcB
URxP+xbbbUdu0N/zhrBo9RmDc/yHY/yjhd7f+G6XyggDnW6bgC4TVz5WLah7ZWOcRWh1ZOjN1VP5
BWsz37qG0qPZVMdnRHEzWgK73gum3xSih0eFqPxyxCGwGSN6U7LZJrAXXi98+bW+ejo3ZGICg/vV
5Bk7WfQsyxfDUwMnzPW1FrM9y4tc5HmpJHkKlnwqUP83bIQb0Ji5KWYTAofX5reePlwypDh7R213
LR+CHHRtBBtOa949z47nwpV+Asvl0CkuLPFZuEbrbTt9FENY+j64LeG22fPHi/CXgXnUqFBBhSMX
OS04uEjj1zFX0FPgtAY2LbA4vtIKyIc9KuG4reXL8JKIRFsuHLvz64WITKfXRNsXF/vTIhUXAQ66
xSSOSjlGiSS+ISMQ09LAmXXKLhTazyPT1XQD6VbKHCR5+mmG5zeglAbkxI99UYhfwHO6fK+GzFIP
ozYGznZGHWj1gXFBNJbAUetntNS0ZmMZubQ2nS61C+fqb7cO6cr6nL2hGU4TB00IZcvBTY7pWHmf
Gl7z+77W4WUZFiqnqJ7LkO7hdChLO4Yvow0T0LtE7T/++m/CYidH4E0UYyXWUiA7xQSDz0WuSYng
adT6qjnYqbb4Ia4MJr5A8BaXbZnWA2J6ad6inzh4zlfhdOgdNnaR9VdTrVXxp9iaVRxqdoEzMWjr
BDi19B5MnLMeIUklZVhQxpJRPE/V84ylghPhzO6oe0S55jTs7VLcLSIpfnk9gQfF7sq6bQOkXXci
t7L02dfTPomAb/goNTqoZ9FByFGVRv04dq8Noy22Tg8Scpc0WjpHsQRysXdqpe37wkc03YkR3Yeu
q8fBBt2bOv2RGYmkdN5jtJNns5VF3cC+x1+k6/CidIwuCVdQJdCdYMz0kPi2egQnPsy3CtbcuOlr
LZHXurHo1nfLKez5ulO2OW8njLnwzkj8GpBgKpcHjD+t/5qgMqDu5Fn66eOP95bVnX485K95OVBw
g3BwEgUPfV04pnTjJ2VX88+5GuWyT3zNdcGm9akd1Rg3QB6Z4QuGZeeX/avJUyawSg/KYpd3qh3C
dpDq3kafVYSDX/c/kKGUaZTHdddcCCjeei4nP3fFARjk/OQL/OT3j3xaTVA6RKA9JUtVDhtIm5CN
ahHPOmM7SXIzmEMhH4TqdH+vga5qceYZyWS6Mh7ssEEYlaSqHa1BhtrU6/aWrd3TWuoyES6jZbwu
sc4+sAq9+W6MWf7slXpmbxH51KeNoRAe28JFLh+cBk/3rQbahYG7Ek4bmqGmZJcPuc3/ocxyKCTr
FTbJMMutAsFw6fyvEc3pYkAAJkcEbbm+/e8XQ6cgg8FRED/Ryrb07zx0uI2E8BsTQYtqbuyvFc0x
7ILHudLv4QEH10Gqa/U1fCh9dKJ4wCu1pupzKYc9D3SBbWCSBVCPq5lM4P0Pc5Vn1+5sVcecDnr7
YLXJ8i2DtZLeAzl2rqD1dBfe4fMRqcZSdiOwpwELOeH9iMlkqabOg/IIq8rU8fGh7zqX3tCGoptp
MdWXwLV/GxAhIK47upPUotd//0e9D9AU3YS4a46lO/pXvIB4ssw9beYGzJOx17u46a4+Pqvnzyyl
dPC0vON/qzwXQiuDxeibI1LinRPaWKN3hbUYUV9WWWT1JXqLLc2tC8Oe503EN2vbiaofEuanYUUJ
4cN3Uq86joGMvfsUBeY6yoJJ/sSZCE4yLfglQD157fwuOCS7wMLMvu0vPPZ/WXBOPNkbLRjk8YKT
PTV4Q2q2RDBHlMBwp+nAvHEfJt9cG9J1LevmQjj9l/HgvNKqQdqT3ttp7qImMWqIObXHGp+gfVnH
/wUVCC/ISd0es8Lk+PHH/ctjztRoxbJtEBs8c82s0B0a59mSxxhLAmOXzQmUGh9B8pgg2Zp3LfFG
siXGMcybgXoyj9JQF+kRnpTKL6TKf5s7/B6uxze805uExh+bW0cJBbOIoT2KOB73wlyaWys3rAU+
Z/2AdS6g4I9n/9bdfn+VrUw/YkhOMeJap6IcdKxslAx6wJipjUNmnOjOKwWyKbhaGo9aetb2rY8x
g2BoHTMh0IbwSR90lAKrkHh3VJGZSR+pbL3SLGTdDQ9iOqKVIULgOSm2tGzcdUWlV5HeL8Ajeq6R
BMZXb32zhjofdkmrwyscfWSnQWHWnfMYTN4lv/O/nOEVOUHDHRgxx2kNaf9Y2cDONGtyVXGUbV+8
6Enh7mAzwwrIrPG6aZb8wLt3+Hhx/5IY0g5ZKSaEii5kt5NHs4RbXbXx4h1tlD2PfE7QDOZk/SfH
1ty7Wpd9oaOsdknQs9JCuM21NAzNjGKQTCXmhcb8z2eLLpGJQw9v1iqfua7SH6swByr1OlQgjyI1
chyYZ8yJS9y3JiCmvnnb5GjZXYgczrf0Wk6GakMDA2j1KdEGIYcxz4bcOxawVzQ01pFwZRHmT2mG
bgfkzna6EFqdZyeMaGGPuBb8Vonc95MccU0B+MaIebws35JU2VGxLKkbtrIath9/YngV/G3vDhDa
zUgYre8f1xbzfD9a7OSSIC8JuKW9pf+e2AqtD7j4YItfKcN0U7cTsFsHVCtVamLYN+bIUoukF/Yn
TnYRfEVRTuv0kBMl5xuURzWMFOIuK66c2i30X5y3zkX2Jhv8TZ0DpvuuzBjrTydeQKZl2Pq2V7Dd
xfWk40QIYFQRb6GoPh30CfWFF6EsYd+vSsx52DhQ2FgII+ut7xSooERcT2YzE+cPlO+KDQArbb7G
oMO8M0XZOX2EaJOOAL/t9CYZ5RyYnzRyNB6CJpleyHGHBR9EGwtOp7TiHcY42EFD7+zzUMti74s3
WMP9GtDnVy3YlJ0zTonayIzK72bkPBaI/4CMDIWmT8kcjdgW6p8gfyo9zAk546gZ2+XJ12TgbQsn
GF4TG3/Lje/U+kOpRv3ZmBxjdkOnsof4kGV1E9+6ifDBzKaG81T6cVchCFgYX5wq72YQ4Ub8mNUT
ZMYSvny7qS1l/iIedazPFcewvqmFg10rlDr5umAa8r3tKZ/te93objjPGoIyaEgsYZ7Xc/rS1jRc
LazVv2IMKZ9SW8g5oo8UH8ucghT6qnkelQNluk0ti+4GVdU6i1I5eUcXDf/PsRiHl9zL4x9DHhhF
SPW9Kg+DKcTXBnTeL0qTRrxFxlqKZ3j1ixWVOXlAWCDmYEWY9qjivrKGeLzP9LF+RQKHLGo2Msq/
0goSDAAK7EcQ9jAx4pqpFzabNOh0hdZ81b0uEEb8m8RIMollnY8PERZiQbIjSRT2nb/EKngCh4An
gKaX7o1vzuMnyp11toOXXd0QpvlB1Lp4dvAqJMiyzOksn9ylUmoLTUmoMMvcBl97YnPv6OE65oU6
Kjf/OZ5Xf+8bc8zvmVSyWebB77cLKPprQM6lGdqj3o/Psw9lbrMsuNZv2ziXv5oYSUzCPX1cojr2
+uJTT/fQxDGhRgXfHjrDe8GqO34dbdLbZ8i503Dj67kmI6/p42SflBjXUpCZh3YTy3peogbKp61g
FziKbU637XuraIeAJTf0cpvhE7keL4EjcJoqY9r0tNtx15sSg1wsaBDCTleAYpTpEsFx1xyMr0OF
7cE3o5G2+SAQru6fLZb/KxWceni1Ew9DzRAjArM+JKIYb/XBaOv/xAhM94lW7IJW1djinIjReOf9
6DuRjb+7JLXd+w4ZzGVXInUwh43rq+taT4MpXNkbFp8IwVIn74KHxo5b5yYXrT5BYBlg3M0t3tvR
OI9kTZsY25B7FA+d8po/WGwVThuTGyGwSHmyIFZadZ+JFa78mIzzc+nkCc6BeqMOxSJHYk2l5iUs
QD/qoSPKxdvMiy29I1J6oub75p2/0Uq9GyLVyvGhXZbFOJD+aHt3yJxgDwUVTJoSLiYuaT+nw64K
FBaJpixmNIgRtxAHdwGF9jLYTdDeM9+4/pRl2UQ2WbTI4xnSdB+hRwhja5eq/KU0XGQuPJVnAQOv
NjCOFdRA250m+Pt73aJc0mBHPQOsMZ2nGP3RHKpIjCDcALPh2l7gaO3jIs4vARrOni8aVeB9kQ0j
3Abwu/77P95oQGjCH0jwjm5RaT/zWrwoShbpxsQJrLsQ/p09zg4a56SJdP/W/O3UNlG3sWGCp+Kj
VTHUu7pZyteE1EaG8ew4R1O184UA9zzapiHh0HJnZrDnAVG8n91CZQn9MBNXGYSet+iD6vfpVFc/
oYgY90bbTde621l7Y3GGOUKOKpbhNNhfP361TzMrmtxAVqhdcqtTGj+DU9PlLKEOlc/mbNVmaDV0
wYy+Tl+1ush2rZ6RSi3Y1034pYyIOLZl/88tKcgMWApRu4ZkFpzR6soa8CdmYsUzxFwZ7/TMnH5p
RU+XIm95eK+xIjUv5JPnhVQHeUECUmZMQku+837tsaJDaItb4thZaR0WDo4vmSfFnewksQEmgs39
iLW4v5m7onttaojBlLtnUGU2xd5/jQs5X6viOrkOwShsu/c/Bt00KoZmNR39EcXMOTNUhMCBQsnB
Ud5ToLRLdPO/nCt6gOR3YIVAFZzifEFMe0vRW/PRaQqo0DJxrkorHz/Pqo4vcfRPL491g9Hgpxyy
iklC0n8/OTfztVj4on7undYUm8BSARKSEk/OwMvUbdK37SMNyPLXx/va56/9MxZlWNuAJ0BTnygf
yub7YZOxQRyuNZtnH75Y/BBXFfuJg9h9WaxE7Bsx1GJTVuRbdxZeQl8+Hv10gdfRVz8KDjbwN3q+
70cnuouHBgXGZ4pACMWXVe09oUI2HNxuwKnm48FOby5s+yhxAR0lIkcl3joJ8r0lzywX/tOzOSp9
wsspSEJwixiN0kczX23RJMmFIc/aabTyScvxDIQJi1b+aQ0UlOVYA4GWL6VmofscrvpcFjZIlZcR
lslSXIGOHI3PtT4RqxPPL8EGwIz1WguT1mfrC2OOkM3yENBJ4JuFYsr8bAfW1rx1rNjlgbWE1kVJ
iVocGfYQ7JDBQo0f6a5CPPMg6XM4xChChwVSdO7zx0t6vmmZHro3pE4r8viU0dBncTqSzagXJaby
uKIVb1syhJdcTXOkTZ17M6V58vvjQc9gnQxID2mlrVPvQZ1i3dN/PHdlL/xm8av6BftxdJLKFqGr
qPdScSOc3nMOCWbeGzwqSzjac+t4177R4P3Uaa21R3Z7aOAB93OzJ6GdroKZOOfKnDU1HT/+netz
//5orQKpXFXEt6gknpbrUwdITC4783luqwa5ZKolam9BE7twLZ4fIsYJWFaycIqNp3q4hqoFFWfL
fB5kl827avF+OmDO0sgYdNoc/z4prkPmQxLL8T09sWXe2B0ia89apWFdlYsqOXiYZs0XXp6/TerP
cU5yZEDsWTHqOGyQDUgfsgpIhBChlDne0PcBSvbxtP42HALXugWoEG7OaXsO7yavmfzFek7pfxO0
NemN46TFDz3Jq0vV0fN9QekbbPl68zLkKQAhzSrlJalJrhHn47dRa2I3HKhrfvrXKVHXX2k46/mE
jXDyoEipo/RKF/lFTNLAFLZXCw8n3bYozVrz9ePBzp6RVZFllf2htasTpJzcrS4KpYaPDeOLVed9
u0nKKngl9UOW3O/t+RacWPripFnze4GONV44AGe30Do4EEToxPR9ebHf3wfABawlpyLxQt6EcWAA
pdqC4ecHYRaLIt6rJq8ORuwuh3+fNBoDxMDA4VbO6/txYcTASYRm+pKoNqaZg/HPtvJ68bLgo/xS
I+dLdaLX3TS0Hen+83MGhIFCCpgxVO9A3Z6M7mF1p1mNhE+VUS61xhz22lRp3+1ONoc+6S5V5c6O
yDoewTWbFngvgkfvZwu6M05KgIUv6Cv72nUyGmWzm/q4AD+DMkaw+Xhxz04J2mIr+GqVsMJe41Tv
y3RR5CT4wgi0FaqkdlLaP4OlueTEdSYxTTt+xdutoSUsSes0qLTtpOClLecXP6VA8h/O4Bayu9IX
mN21Q3/nFtTSrszeDeKtReuKKuvoSin3lRPM14WXOkVYuGO3XMWpo1BldRqUUDDe7caEvHdul2vp
yqJ98f2kuap1vTXwGNP6MsqHBatVRG7I60NVkdOrPRR9xATwqHPxvW+z70naIdPw8cqefUhEVXkx
PGL6FSZx2i1pieU8hfjAy+JqHniMyftqYD+5l25/SY3jfCiY/RRU8S6C44+W9/s9My6mgIqXtC/I
a6uXJMkDMxrT7ojBn9PvPp7Weaz1plIPLQn7E7KjN0GJP8ICELcpyaPZvvQrGW0fT11x5Y12YEVI
naj2d6CrrFsRLouzT6y+eQbzv1A5XybKHUbclYg9VMuSVBu987SnWS+lGXmym4ANDMLGe9AWy49M
+PQicJM0fzvEa1d0D+Zmpyn0gdCNTjr5IGHYlBcQLWf36+p5gRrOSpkgUD6VVOGIt3nqlv2L4XUD
0n44piBq3/SPk9nWX2bTa7Y21tj7jLrzhe1yFjavXw8eMSeRGvlZjG4EpRQxnowvTUI1D1XBhtY5
frN2H7WpLrt9mYjlkgvD2ZW+nkbah1CHOKBApd5vnF76PJJwll8MafTTXqOnCSqlybBcIFwb7ysc
ZnZFl//zU8K4NBBRViAagI5zsmHb1hFparXDi2lhLB7yVfXrxFoOPgydbwMZMt7IrnmppnJ2TNbo
EP4XDVvdI4I7CXaGZGozhbrRS9VT1cTXCyBHGAxaUe7i0Sua7ccn5Syrp2vpAR9BKY/Hg2v9ZJag
jcC1VXPyaQatfpNKmtFGMma31Pru0rbeu3ZqPKxyp/eU6pyrninfy3bs/m1n8XShdMXrRacLwDM1
s/cfGa2UxHEamuBeSVix82bS1F1gooNQdPjMRi6Kt/W/xZVvY9r0lTBqIkwBDPB+TJQJS4SPYw0j
LD9TkGHAtoLMapP7uez/+3idTz4rYwEAwLLEBUr+lnu+H8uTjiywug1QYda7H+NUxtseRXQ8crxZ
f/zXsTCzZCFXMgIjnia3pSg0X3hjcu3HDtq/w+QgKo7QcrtRjQ+i6+PRTu4EZgYNlNAHrjXnBKji
+5mtSoouUunxoSkC+6oI5u5Rz2a5wXLI35hm2V1wnfjLeDxawJKpPLzlfu/HqzQu48xO3AM6dEPo
w1+/GvQa0Rol22Cf4f19KS74+4h098mrAKs4JzM0TKjdS784h0o6n1NfGo883N01zNMxap1x2H+8
oOtW/yNXXBeU2iaIZAQGVm7HyXC5Ej3iZjh55KBCNugW2aHm6PXW6nMjjHVtvkpLtYChCop9HFjl
7uPhT2+Et/G53FleeDNU2E6CydJFuE1ThX/Ajjf5lviyuBHVpH+jpFB+8wdN0VkMzDyynMq/LW19
3scATK/LxdYv/JSTl+7/v4QuLPUodxXUPEkwHYvm8kQt+1Ah17xx+mX+gaqGt2vRRnyg5JeD0kJh
+CpH5vXXx6twfl4h4qKczsMTAIU6FVZbaE90hHPuQYMYfg32D6PxpEyfvVpe4hev3/P0e/Oq8tX1
9bP7J9dQCZuH9IihmspudmOf1huePNxvMfTYuzN4/4+ndvKevq0qPDnWFewgycI69T9iIzTYWief
DbazMdsWpcysu/FxLo2MTm837Ux3OGJV2wvDnk+T7i/mfNQfVnzZKW8HSA7CJ/FkH7w0Sb7StCpD
d+mn3WR1eoR2pnEhaTifJrIMRLYQKYhtqTS/n2aw0PLSxGgdhsLG4npMzU1gJ+oYx1XshJJs8FHr
TdpMH6/u+cZhWFJ6egPMFOz8+2FFFevrrWtzHQ7p3hDSOfgd8SDmh+7Tx0P9bYagfXwKS7xe7unx
IMGNu0GV9mGWrf67o3P5Jc4oDOF37y5TSIluucOEtJ7+dWUpipBmo0xJMLZ6Hr2fIoKLMsYQIDi4
4KnupIl2UFRpgXOrytm41YDCRq3vphde67P9s45KarZC2iC9nc7WAz3Ulf3gQ4eyvUfhKZSSTGhS
320bJamwzG3/wohnnxItCJ3NyrjcP1z87+c54U4c+5PpHDJvNrFOqcrkKp31OEyKRr8UjBDv8Ne9
vweQSvzjc55EfvR0TGxgOlQ0XWs8lg7EkEPTuojBQEAag3BqgzwIgYS3zj3w3kZ/Rbyqg3lleeqg
V8MUI/6eOogTDOaI0AdoC7eNzIXaKRr6JNBhV2XlvK1dJCi2FnimR5GtmGZLn/UXHu+pi0y0iDUY
0GKk5yqcun/UrTIut8sQl/KL2bnjfDuWWus/DjUKt1svCRrnyp5l1W5mO47NrwD70yGyffbl9WLW
XrGzhl6vN0PbLMNn4H+m9czjZuC+UmIKEeqgiMqwyov4Uw0oDIfQCvufbW0Y4nNVG5rYmGXa3zdW
VZGZMdl7PA7K5EaOozxq2TTRBU7dwtumgy2fC4Kv755Zes/Kjhf88axAuxpbYf02cUR51Z2h0yLY
fFUNaF1Ls7ApEKEMFX7uB36mDZqq6XO5RVE27a9F3yWP41Ka7r3vligztNDgH7xUF0doLPm3imAR
uRSWL/QwDLjOYkclkYXPYx2hVOiXnwyjAoA95qP9FeXQlrKlYSxyK+ZYWXu/r+iwl5P2o5V2YW5H
TTrGZrGQGQj57/obdMF9tDvLNgjBuhXNTerNQVyESW4Nd94QAJzIkAx07/yYnnhEoVTDGcpNTPcu
yUaWdUH0/7mXrYj35ZAndy2GzG2o+834IxcO9rPAXnpUUoT2I/MMLFzAfxXfRJGhvASKoJX6k1Y0
aCw7RVkUj6SFtvaaW3K57krhB69jkJfZbkpMWW6GQQNgOspmCq61ptNvqQ6CVOjmWQJGU9OEMI4D
1eOh8vCYCUuzKeyd4da8rq1u1HsnAXj2AA0fNOAgB5Do4J5Evh+RL56i1Bep/qMxhqy50z2U/beS
zo77uwtSkUQO1lj9Q10qa9kKq3R+o4KK2B13RnvrdYjS0mdRneE8xM4EVs53lzrfeUiDbVBoifvP
etFOsxHZyrJvlUcLuQ+prcsRv5Z50n6VMliebDyXlu/0FOq52pZxX76iFJGpb+Yca9+bUXF6JDwa
oMtNPNcFDjxqQccG112qyKJu+1rhzZTo4lkmlldtcm0eihtvrmos5XNXn3Nu7DTXIwVipQupNufa
M6cROGdh1sP1CLkF5faka70fuTI1j+r+4LU7zKLUHIQ83smXPNMojecA9dZ2lnJ+6Jh8y6tCjYiN
YfwFZg8C27Nyh8W6mlBBfQSgaXjXbqc1MqrTufjVylTadEwaqW1xZJUDv60r1Bd0Dkd1jX9yeeXl
KkEhbHZq/0bU9SivqsWAAc9jODZhg+r1fFP00u5+UhFLu5+DZjfNY5I3NGMiLBCG5spXTu1Edtm3
hwprBypo8zDOITrOCOJrwaijlqY0p7mlMmAXD/k4FXCqLWv+iZBtMG2KlCsbZco51YDxoxi9ZWXN
7pG2sO1vkM4zvrTtWD2mjub6O9H6Ux3OZu2kWMblGQejW/rnysWQFVXMOmjDpOl6cdetvkwIAin0
FA3g7yZNdUodgGF0746GLJBld6jT4JAhNfCpQocatUdP8AcCa+zC3nMFWLSarbJDyru4bm0M+CA4
uOZNqa1uCGWlCsBBtJ/ybRH3U7aZldQ/B+WitZsRpyW0x9Kpp4zopeXBt1pcJBU2alRZlgVNZgwj
TXsvcQywb6UU7n9VOfkPSMTQIe3svgd7U9hDtvUG1uG1HbNJ0MHoxRBNQz0hAYteJVru7hRbYUs9
S+wap+0FlpNtihoiwCZ88Uj/f2m0wX+PhQheJ+CJL25rSSda89salFMw/Rz6jNvHQvzyJlMiOS5u
jZb8EIxcHEWSBJ81bbCKg5nomdyj67QcMrYp3ba4jr9MopDgoP0+/W/KPf3Ok5BQNtrS9HeJmfsi
Spa5H7Z+r02HIOjqr4UGADkcZ7PxwFZrCn5cYP1uNbPzotrtpNzGZUMRqp+89CemIxW11Nqrg9Vq
s+ASQp1eS5AjsJfdAkgr2GOLjL6JagfNiKCT8JGWTuUPSYKVJqI05vxkYrKSgBVz+uIhSPLpMzjI
4ilL43TZaYEr6wc7k5r9ZNkabcOQgDnuDhMK67/VvNpgtVYu86diWpybWY040GraXP3XxGr6pifS
yXfQqwNzh05te5us7TyceZV93825a4Rj78KGG9YS1F4ai3vrVQB7Qw+oy0tBFfgX6nyGPEyLNyKk
JTu+io0WPom34RdRj+ZDGVkYThU7WQuy5Fg1FQCuGDHvK2tgccMcheg7hLVsmwfHLu8GZ3Q/jXGj
QzGVTnBNc1w4G7ezs/LQxnLsDhaZn9pis9jr27YONJyash54YpF18tZKhwLiv5sm3SatsVGMnI4+
ZeimyhnvHBxXHkayXrnJ9KrTKaqWK2jOctPbIhDBtPPryrVubfiIP7M2BsmYIOyNt8BYqixErqI7
+qXtgYL10yLbkvj3v3q/bL4pC/2vLbVbdUVGq9PwQZrfDePEyZ/KNG56QOZ6MYSGlvfwGwI+1h7K
Q38ECYfXFOGf8TDXjUeMhU/xtyA3veWhKmwfFGqGEV9okLNU4dQRwvDiVDUSsLj4aKGdG8rjGgqM
H56dViMi/KO6U5rffteEPua3lj52v4ySelK41DgDPOtlAVdpaCv/i+V0souMsRx+ZZox5YceZ8Tq
yjSaWNzwJ6wgarQu8cLOTPoHn755duMn3fjTGwRcycSVjvps1CpvtqJrdYqvRWkZV/BXV/OmZUb3
MrUNZe7TxVdHJ+mzlAmSE246K/Z9fA/jNqZ+Yjb3c9+AG0/a3MhCRQxs/UJRQqV7fzHjfCMbd9gG
dQfUh6hx+DXwnqhd7U9IjY9iAuXp5KOL4KbwxNfA7kAA0uAwsw37eQgiR7i2H5pQAJPDVJfz/yg7
sx05kS2KfhES8/BKknOVXXZNtl+QhzLzGEAEfH0v/OTKsirVfa+lq9utJoEghnP2Xjvfa7o/e2E/
6l12Ho25timhWnF9KAuZbpGtO/G+9IT1lKXd0mwHQoRIWhtn9mVBsMz3IKBVt88U28gtIasuRSf2
aSDlNOV4hyoIis9apklrl6CG9Dft4vl3eWKgm6iRxt+2gdUkJ2F0SKit2bCLw1gk/ksa1HjlgOtP
7q5Sdd5sqjSNO9ZX3+yjoh1560GT1sMJ7xTuNQd3R/rcIRPq8UuOuIZqBI6RO7PBQ6GPtuNQgoxg
x966RnUbw4aO910bkxuYNXGWHwvQGHyIEg9ISNURjHM9Z4jGTMLams+u7RjylDLoETHXXfzgLanW
h6aWGCMw6qD5RQRSgYHEYSvoeKw2J2mChR5lyQdQFDGsvBLHB/GaFFux1+pjuRVBgr9CoBxeEDsv
bOnKDuJ6aBMYTaioNzLoIzdTk74O6ryitp8k29r2Ux0veuMZd3iYCoEnrcKeqgcDaKzZSYtzoRbl
R2oRxUe3MZv+XFXmEAmQWhXRNs3A9yvaRQ0PzjAGIqLxxS/wFqd6rCtiOB/01ojlBtPZwAdgYk/c
yV5rCFW2RGocOdmPRhGqph3URxNnT3E0nbkKQtFAP2ACT9tdMky9TEJ09ghAVvAju2zPBCgPYiYW
z43fq54qhz8lkTGVebMjssMLtqIbtU8F5XXrm5/ybw5bjErxBvOmq0Ut+Dztbmhtg60BM1cb+X3L
ZbvRrJpbYLiCbUpVap+7ZpEPfh+UiAS6cSjAyAJl1PqB+dtncwrgSRvq5obuklkcbXtCDW8EDW+u
MeQ8foDx6AUbZACtvLVFxXaGImOu3bGzZuvlJF3t3RM5o33FTm3F3xbZ9R8GCPLDXhOg065YE/9V
UaC7RA2KAjKn34vihVNQhxmHxD6iHT4tE2IsE7HsJh41e6dX8+/VLLt/v4jxpyByeeyF0R9QIAeH
ivfi9SlbgkLpSN6zjvQovPzGwo9pRRUbeODUuZLZmrxL2q6R9p15ilOmobCVk3koHK03d4RbweV1
2ZM8ogpJ0m3CFO6F1HKzX/QZeAuukaQ3eo9oLgLd4T7YwWjXN6DxjZ8U1+qdOadzeus5BS9voPep
ReM0AqkSGofNz62XZ+bZVLJSQBagpG9nu5x4GKLIN6Xe1B99OTEphhqBcepb0WJ1CJvFt3/Tbont
o1Gl/iN48Hi+aTrlPLsDuI6wZgn5jRuNQ2Dgxlq2G+xFKzl9+YhN+EY7stWz3ocfXMiBmJWmxEU1
wE7y94Q1tsMp8wi/O4J00ocdpaHlPLvSrHcG0YDGNp3d4nEO/DF9bLUY1jVHQiCJ9oinmtVhiK/0
G94ULoDj4AtC90BzgzLJxaihniYk2Lz0pAW1/VkKa7kpqsykOb6UihJ14v1EJdnvUzU+vD943lZo
cM2gQKIahVIH0cnrsZNwsiforMlPweCefK+KX4D5r7I3mV2zML8pP4Gxxfe0qswQI9iXyirijJSO
B8Q9qozG3zzw7QGVnTdtX2EaiMsrz/QfVXiuR+WSthgqX/Sgr2+NZn1LHyB2jm4bZAczW/I7bZFE
bJe9Oz+ZPZFMHgPlbGYjQaNT7LEHHKfWPun4+F/ef8xvXjCKGjIteMlw8lF7XXQE2BaawVCjpiMe
cjr07WjiYCA1DRUpwsSKWf+bGM0feRrH3pVa478uDROD9wsVwkFv/voxGG3S0DDU3aOVrPs6ji87
tgr9LqBHwlY1rscvHo/p7BXatHv/rv/1CmgBQEsmiQex6J/AnL8K5ZaN8qPyZvdIOwRiXt1ZXsjU
EK8UAm3cUBch3FhSXjFCYwCyHcJpBIk7sGp+gHlcqiuz8z+GIEBI/rPyGmknXox2y/LaKYEfc5yX
SexbWQddpClNP42qbDMqabm6ZlD7x+NfGZQAsNBaU9S+aMuKAGh/0UjnCBPcjIAxJHvpAArGT5Ke
TGNWe9GTJmUtdvX5/af/j6UIZRyCTr5ty2a+fv3ihaHIJ1B0KYJh8HdlnOTfqbpO5K0H2nEkpnTN
y1iq/z/c6L3TfF8/PT669Xn8/crNKk7W+hmZJtAUvpdlYKW7ycSwJk1PNhHllGRjY+mCRDwvwTWN
zL8e99p14i8DeO/l5WdNLYMHfPQYFBj/avhrZ1/N8q6Tg1dvRNrHP5OsEYeaXXx1ZSF+23YEFYW0
A1kMqj3UQK9vvcbyV1LgoK86UmkI845JacNBnajVQMg6D3M03xtlcmJys8m9hSld/u/eCV8yBgNa
1hjGg8s5rxknKxBEbxzBFJrodbvkiGDopvDq5YqG5u23vQKfyDuA3gqI1rykJgpPQotcmFdGarrT
zqphGLNC+hTOqtQuu5upKrHs9GSzebugK/LuU0CdPd2hHPdv5GRM19pyb/IDyYUMyLTEXbsqa5j0
X78AF/ytQQylf0zbztmbPZv40GbXv3fLYDkrNE05gctqufPKbijPo05SwdmusVicK9AWESxrKhaF
kfVbrRJI6P/nB0mDn0HJ9M98iGb+ok0Z+IIl2B/zU9lO1GPdHOs1Z4HISDzzZbGb7QSqrL9y0Tcf
BBelZYjfB4UG6tWL6X8RtqD/UBQnpzK0NOzdxPzQe0V3TpOkXI6izIyRGsqcp4dExy34f6cDLk/r
B+aYQaop4RivX4mjdyZrrk1wlcT3OtSIx0NB043yUml0hxxfJZIRjAu47dzp/v0H/vbe8X7/2YxD
CkG9e7Ex5s1Lc6ELfYyTnhQas4WVZMJC2yQikSeMkM2xdwfZbTp91H+/f+23kREe3WGmgxUfh/Tp
cjawOBbNbTVnR52Qwkfivft6rxuD4uSV06pG0Bi0N6ru0JeItBriJ2mScBK141RZFBKIco7soZnq
ZLOQ1Fh+N3zVmmdipBJ9X1S9dXDHQn15/0e/WR/X1WLVTdGzW21BFx9QW0uN2p/dsmXCxUuR4stM
9srOdPpfkwrsayGQbzefXM7h+XB64c+lcsqYFK3Zzm2PZQLo3qaw+pv4n2I31IbIrzTP36yG663R
SVpJEyv38+LW9IbwOdUg5k1sJJPFiGoLq6TlEgRpqCzbSn/SH7Jsnq5sOd7OkzxRlEQ0XRGKMuNf
rAorbYGZcTKOfVBN6kRV1dwOVj3dZmy9vnYpx9Ye6D4m6aCs4jBvNPHSNxMFZ3QNyRXpz5snjuMP
hRg8E6r+QBIvnkI7axRahs46GmBqnnHAyo+2lVjBsQrsqf5/Dk4dDB3SZgYT9kbUqpd3TjiHdOoG
GQ7FLbSO5HL3xiFj4PlHzUSuQFxHj8F8xnZaXkELvxnIPrMsyGYsnPiT+AWvp50VpZvVHHKPi6tK
MzT5dm6tmt5UY04f3da7ff+7eftYuRxyBYNsYo5wl/vchGBgRU1tOvYYv6N2mPM7TIz5Xsny2v7q
zTjmzmilI1tFJYGI62I/6dj43LOlno5mpuf7yjbjbQ5wbFMllDqJ5jE/VEYy/O83uWoc6eWvzxOj
6vqj/trUIQPxBiTJ0zEYa+lHae2W02YqdTo9NC7t8pAsXfeSd5Uqj+8/2TdTOHp1Zk/whquGlL3N
6yu3VGs8AIrLEflY/GwvifmJcq3pbK140sVpzjyi2sjmAtoBDwq+w/uXf/u0/2i4OB6DygUxeLF8
jVXVa5xO7CMhiAEme91Lw9Ium9MgC3NbiOqlMyDMvX/Rt6MJneNKhWH37LCNu5gxMlVo+cxaemyy
tjiVhjNZG3LvvH6jUV+KD+9f7c2nQto5Fh3426vl7I0tUwYpDQHD689t18oKakNLBytJUvqHbi1f
qOzyhP/3JTH/ruo8tLPoZi+GU1aT8+SXcjgjzzPodMqS3luZs0FA2a6SU5t0w5W7XJ/ZqxpZQLUI
yg7uhNVWfrk1JJqkjhlI41kn6tzYpwMo3GM70DB8ef/e3gSKUixCLMWEh5+EC17u8npa/26e4/yH
ytO0x0wTbr3JKN1mvxKh3HvfEWoONguFOSAeGGu+6ozf6pZ+Sn5Hl1ZmP5vak25I4rh3TZH99mV7
69zP6YwzKTn31uvPCf4DrLZk1M9tRXEyNDFBhyY6gk8+sWiHSsxXijBvPl9U9iicVm6+gTDnkl1F
RCKQXBXQvC2V8k7CW+wPJLn9VoaR7pPYNcZPeWfph3yS+f79F/HmKwq8teyxKkD/CP3Xv//XnIUE
2xkqQs/OxFtO7hhWloVE2VGxW92QaZZe2We/HWDrrSKopcCFqOvytL0MFjl1cd2cLb/p7SfNa/Ry
V5UYWK6M5LePlJO1RVYSvTbM65fIAGxS9GVdrT2X7GiyeQv+bVpZ02PxXDmzr44aoqse1rNWTT/d
2G6+vv9cL69PlMQKLcAGh5gM5fI6xP56rlOW6D1LYXqGr1t9tQrTJtPRAQtvrtSOuG/y73ifl72t
TWUSvX/ty+n4z7XX6gLr32ovvDhBFarTCCDh2g2ra5j1gCRpgdBR9NrlyyCr+kmlvXp+/6KX38x6
UUYwh0qkxBwjLlZcPvbcn8s+O2cxn32YoWn6bMuOJKhBEe6Z019PrkyQl5QG1tkVFEBYKzYGFt5L
5CpyR5OUlSU/E6OabkH9xEcAz8Od5WVD5Cq3PMDEbzcjoc3Gph8Qq3l4qq487X+86bWWgBCeUExG
9sVkkaNr6QTdqjPedes5oE/3UQNAfPYnG4GaE+fqFHiajBwoLFe+pj8L69/z9foAOIggBGWzg23l
Yt0XKHgMYGX5OaWbSL4BHWBM5gnNrLAm3eexL9Fz0XvrCeJd2mU54ljU4k2RaDTOBzkRmNWb846c
ynyHYt+KQDG5hxax9plWQv59EulVDPefUurFj8b5z0fB0GS3cnnWHmsOnG5fL6deBvkHV4HHjTSJ
bDWEpAcRKRtqwM0EHuYbZC2lusvzJPktRmsNOcgLULY9C8pDbXbiBVmXfLRUlpQHLTddLTRdFoub
AMVi9hVHS6l2cdBk8U1lJaTcTzSbb9DbVMlT2tnpi8r0Ith6tSufgGFP0y6ezf4w085F8d0m2u+0
jZUBecKK05lOTd52H2lQjDe4EfulDqne1XkkxDiKh5kefbFTXdeC/ITdoJt7zAW2wZvQnep71XTG
lllVS791SzeLD40ZjB2jEinMhmBa625U0E0em8FJRKjNxpgM28oSjn6wrbp5SQEdfzTSZfxWK8Ot
STIzp8eE9hPUoyVTvwdptBpqzr7ojoVrcVIMmPKm0LaH7Kx1sWNvx9KTuyZ2qDQtpDDtTCv141MQ
9OSlqtIg7AFhzVQ+NIhe8o+9MejyYIGG+IBHZ5UleCMwCuksA/jdhk7PBjyWp22zviuq274s4qMN
c1CFQe5246fZ7ZSxMRo62uwGkcMBGBMiiTqPeHdA2NQDokyv5KMc4qr+iP0naTZNvRD4qPuTe54x
sMYbZxwpCgfZMhyLVjRDODewkgbSXacQLpL/DfMr8bKm2akiyul4jlFCTO1XAJy2HuZyAKbleKn6
MQI/H8MM6diLL6FTfJgKi5T7oTTNz8E498mHmtjO+bZlnsCNPXWVtykWhU6lmgfr7OYwUUPgeb3Y
ZvQIvuHNFJ9kuhRrmLE3i/2SZF66oYefAjkarWDnSaB7eyO2GSLI7mcATb4odrT/IZ+BpDXNDcnM
vr7rrKWvDrLq9GTLzoakOKPuhl/TnHQ/db118u1ET768s724LW4WP7aNvTY5nXEbxJ1FXWZ0/adl
dJb2GExIXRzPkeOnbCkt44YqYvnTU+mohwAn6Jzs86kVjDUOhPd+Qgjly9ippD23QzCgCRyt6hvy
Dj/5jeohLT45svLUb4dOX7GtcQvG8MhaNz5YSdeSIT0WNQIFqlN7ycmDU6qy5rvRyqtsa1tdMhzn
QCXwqZIFlWjFN9BG4G+FiOJYEeUmGmbJo7InyuyoDnTjMx+uZt3HqkS+4U0pUPzSkvZP2rGyjJJp
VTwVWW2b4TKWw/CIEMp89lOmvTsh82ErmlI3HrJ0RGsWG3CKo9ljZvmSz7HkKE0IkxuQrLDYvwyX
h0Risa33G69Yqk8re++xKpO0iMZUdx4pxaniEVywXj7WtqdEWFL5FMcmycBtTolW9hqU6UYauGXQ
wk1RIZeg/s50Lb7TJ1y+1Uau/9IJFMiIAEd6820QBbhdvRf+Hg5wYESFFXfTPjZkPCJNIBY2Ug7q
awwLE/+gHQxJfzIEtZgQqJL+GVj3Wh5Ug3Mj9QrjGnldoPLJgInrc9cTOryxp4R830VYxib3dHy9
+DvHj0p0lLY7vV+qrxqdFISgpBnyfThTN2z4Hvr2hh5qPG71jlSsja5cam/mkKYnMvVYTSwWhu84
fNskRIHvDiF0seBsjLbqt0sjPWcX163TIDuWhdo2+RJ/Edks+w2FTdHQtgqaLxOm1W4DnLb/Mgct
H23MefbZypLgaz6Ckrr1zCSI9BSG30nr43gfNLamb6ZEjNWBihHQo7CkiHtqFzMr9ihM2d1ULYEw
apOTLoDkE6L6ZyOtZ/vUkHyaHk3Au8fOWcbmU0sLuzVDuHWpESGlzG4Duxjn08jCftKothsREMza
3a56+KegRI8ZsVUDJBYLQ2rMyI31Na2g4+zbADX0nhNb7kU+4hR9k6o1IsQ1BDydcEbTAUQ6mOrm
PqhY3p7trDTru3YUnjgRrIZMKG/NtsK1O/faoUnb5CUWjoExmHl7srdDZdgqAlqK/HhGCklgJn14
/0uQmMEzCbXZstHnqvLITweXESHDdcmTTxDQH5Gz+/KQpTbJUMi0B/RT+Ujt5+M8DHHzQeTuJM+U
vhY01BXKDORYTVaL4avU0zY7SkAGN6UfFMVNNfXqVIEg1T9PgbJPnJcg+hEdpo3R7A6twW566o6W
AeA94nxvVsd2moZ8I4kpDSKHc8u9IvPs0QbvaB/6ZvbS55gtqbxbxWRfmUCaH4OVarcL9tfylM74
qL84VDnkNoUYqMPq1yoj8gHUFQ+ot4zuNPrA8TrS47KtnjuJ8Z2jgwYU1Oyam9URc8TjTupmVboN
5DxXtKaDBgjnqcD/mC3tXo3t0vIlK7sYbhZwd96HZahl/zK6qfeSlk3T7KiC2cNBhx/3C6AsemDQ
HC4qg9jOaQUbNICbaNVRIGriZLFfnKrvf1AplW3k+qX9EjT8lE0ww97boRE37Ei5iWP8bFPXqG+C
BUwyuntE2eUzbL82P5IlaaS/4zE2bWiScf2sSixvhyQDQ7Dxy2o6AMK0/aOlZc5TaVCbHLfVrFMT
oAKcnj1nVs62r3vNOsya19nY3W2zPJN1L79nXkZgfO5ounZOO8ACZ3v0ymRDWJbt3cSTr++BVnAI
a2rAvY+60oP9TFsH8JZOJNEO1kdT/0iYJ5JN3XTEfXkeVIaNQlPi7kvWU2O3vk4XYlAcZKEYgOI3
NjI5vBZUvT4wQyVZpCdJs00nEhKOa8xRAZI5FZALWkPTW1zlfvWkWTmqzFYb7XhX1RYLfteBOUNV
Y8rIzGoz3XsLmMIde8QJQSKYwzycDJCHt/WMVnqjyaQft0ZSJmPkDoPzrAI5J5uWH9nAEu28fCub
oPzRzd1q5A4mhItDVno7304ntjF+E7NDCzpUu5YWPJrJ7IkfXt5kWsGeWh9/e42HVKwZcqyJk55R
P5xS089ve3sxzCF0qyW/Leq2dI6z52dRGVeZs9UWZcG3tGp3Dg3pCWdTt60Vb9kCz6jfvMK1UZ5q
XvaNdO6SvW4q1ceCEipZCMgixyir/cn/QD1GpB8rrwbTOMNK3FcktrOlo6MV7LVBeDXSySaZkc51
hE3izmmDAsBQiJLTu8PLU7S3fUbF5DMVpPwJfNpSH1TQAzBlh2F2kQQv90VrJjTuQBvLytxMtMzb
A8xXIr76rHS0LV401Pudg0xtqh01bSTQA4U3FllZHZZdqsmfZtYkMvTaxrK3DG5Ear5ZzRQmqWVv
mHAq91tR2EW/JURBFsxUlPYiZXoAL7qMIPpk0ESy6aQlbjPLFe4Hr8V/FoQ6cuH23BCbDZNfQxe8
SdmXkWau5QZq69IGP61LP6hvUZq3PYXXWOvyTcPmuLqRAOdzxmypIbJAar3uuCnyfyKaYnTYPNqd
5q2aX+ApuVtVMyLqXjyovnaKyGgA2mwzzyXDw1KkoLlLrs0/5QKFL8KWIo+dXvSo7cB4BLdJXC6Y
1i1WAvOuDaT4tOjJWNxgrwh6rAUi6JMaJxFQjpulMtJvruak/TEeg5l5i8qI+VnzhwJwq7XuPXGh
imQrAMKkcLj8UvPCoAErSS9oSa0dK+oIZTanJxINoqyTqE5kCW4ejNVtShjbD4T4Le31IfDSvVaU
0yGzAtXCyy6KIhyQ4eg3cpGatUHrn/WRQXGq2lUZ+7UNKWTxA5cmPnXo5qU5ZV3vyj2DqHOwL+VK
38QisIqPcykWbe8Io6Ji2KbdxgSkFnyYxoztkp2mtfFULatmtJzrtDilcQ8GQBWjEFsEtu3BTcpM
3wLG4oBnoAomVaJAfBk5TaPTaaYVpMVZ6HRB1zCTdUG9mbTcAy9WD4X84WtsSMJy8B21TYKg1CPM
ZU4bOpjW5iP7EXM4LKuZeukCtwcVqHkxClh6iSQtrcS79chIImiG8cApjMK/rYPEXrY8ZbzJKYl+
Uzi0i/tQuSa7z9WHkpzFXIkOt5GLt2kcFLafslIZk1WTbGXpL+kDlNd4F7DLT+polEH/5MXmlJ86
u8kejGz25m0544sdwiHH8h6a7Zg3W5XVAFCnfuzLg5g6/v+1LuyfKTRpFZudHlk/4trRgUyuCtTv
VeY6X+NlRucZm4vmb9GGsnMmTaRVwJKHZYCczbphbNKCOaIJM8JEihuVuZ641VyzufVNVZmHRBAS
x5eMn5P4cpC4MpSp0nlv1VxspqmPv7g+8p/QxX8WwchxeJKoS7pNK1XtnRJAcd4WFPL0bR7tgXuw
TCW27EBinj6Ca/eJFO8Wfawrp+LEku5vIZ0vdQRKLHjpmUGKGBWEO/Q/h6LJv3bgbtVTVTZY8vQY
f2EtM+snPpBuvvUEata9NOrkG5yMaT7pRBfNBNg0xfBJxP1wquzeaKJUVpY8FINp7owWAgdq4bTL
TlXjJaSnzMVS5/tpCVInSogXZCGzshEtBNVAzX8gDWXqT5Lz1/duSYzfbQZRJyx9Ah/31si7VSxk
1TZQjr5E9WgRbBC2VtZ1adguAhsQ+3NkkKbA5xcmyL0/GaYq9B2C0HI51VSYh523NK2KONQ4coMW
pHmcqw7RKNoKN5i3VVcwk+rOYj97RLCr7TzFRrs1EJ4bUWdl5makIV89A6dfgl1FlK57b6JdFo+d
NnRulC0E+0TJ4qT2bvYy3wvtzFn8DVRzY/kWC1epDyzCcoiYuSvnOFGc5uTr6CjMOujfigkz90z0
OEtZnOyBn49XhFks2SQ5teI9scSugJ2Mtjtc0JmkdkgIZlWD50wMySbRXYYtBx29CdkI2vJ2LHrx
CZ+IyPeuW5vOfvUZnKSL4Co0ygrbjpMvRrdfDDCYqD6IL7kt+Hi+9xkTRWQFce7v8m7KZ0wEXVZk
29hKK/UhcLvBe2KhNbxHkPFs90MERf13I3ZEftdhFDZufEHNdUMadbfcYnwy0H/P8+pP9brgBzMr
61jdqLQleJvdZKh3M1LtXuCK2Zaj1mU7lSf6s0CyqW/6MUVAHZMFj9p1lsmLm+SDzjnO1YYktI0s
1uorVca3NV3LsSF10ifw+R/+WoX8q57cG0vBGNP7swE6avqYu0bCZOmXaPrxU7b73qMe8bli5P7P
WBGKrKgcwPk6yKLRL1366V0rF35eNOXZavR6B5yeiUjT8ICGXpYPewEwfDrBCnKta+Xdtf38ulBI
BxfiAZIAmnyBcVHdHOA0l4nJlVGFsIXjpF1q1L1ak554kug4srzqR6IKDBwmBIfQ7U13M1Jk+WVM
SXWlef1GoUDzz6IJiGwOZSRt3ItOifCUI21HK86Vj/yC5X5ZTpQMy4YqSNs+duiPh/Nc9DStcH58
y72UkgDyFWx0Bi6M96vtb4rOTB78l505ey4H/MDr4aCpuUwDc0husskpn8xyyY/CALLALFZi/ila
8JKDh7ECbvz2/Uu/KfRbaKRQadKZhLznX9JbOz7Q0UaFcvLIX/1ijn2802wL54dtTWfMl9fi6t/c
KgMfyB56FHIxsGpddDPI0UqW2pqLk0y7ZpNK6Xx0wOPfLvxGhsBai5LDMx9jeu2Nry2LV+OPK68s
ljW7D4/vJY9FuRyMezsoT0KhaN8Ws9/nnyxnnBUOzD8yhjEhzW9GE7PxU1UTqjazw9l5NcSUWe/x
B7nzOAfbvpjq4DnXlL7sC2Yne+e4ZZ4SHkYw4bH0YdmBOzdJ33v/VV02SGgc85I89gi0ZZCX/Pn7
f80ataoqZCdF/igSsWxt3KxVaKeCaR5nFut9i833hqpMi6KmLRT5BCRiMcm7Irgyai7mrz+/hP75
6h5B78KveT1g19Mx6Qgqf7SAExZRCsNvL7Ml3Rvt0n8Jptnawiq9pnP9M0X89Qq5LHIMcGjEl/G1
eJfCCDH0y5Qpr3ws6qz9CKKiwIqvV9axl82Sh/Fqzg/TdOra0GbN3Pc+qheflDgquS12T4BVZMlc
eSsXX9D6oyiYQxdnPgX7ctmfy+PAkHrCnNFWdTqEuIbHyBPWiA9PgIMJ02702Bdi8Emitp77jsJx
bmLkLRvtwVdd/qtjnv9ZYfipQytFQ7kxy3TcC1nKKwqhyz49v9Vb0eM8QCpopvtHv/fXCGIL4oil
S+d7PpKuZlMIWosQM2yYIYFhQoZ0OmHYIQM1CFrjPKhtCDssf9uTVn3h3Yj5PLdN8zTmhvl/Y2LW
30ZyKCJRpmbfsNdm86vfhjTPGgN1z5ZXnJFpB59N4WR62NVtdXR4otfkcW/fHFe01jWY2cjlr9dX
rO1ATLU2qvsyi3FpFWMa3wScb8AMUEXLwlZZ5f+kQv15A9yevarEEKNdpgKPxVSZk6fUfUYN9LPn
+vOXAhfXszEXecRHb/9+f3hezLd/roegkPdN89xl3X99j2va1cB7VPf24uDDr0WDCLecH83W0zoY
4RpbvjgQdxwG2ytq6X9dGqXD2h2EKAa++vWlXQX7gi3ifA/eXRxGX3NWLJXzs2l1sStGxz7qU+I/
VrU9PL5/0+tNvZ4nVuanTRwxPZlV33Nx5cpA6S64Mst68Qm8QNcTO0RtVUtM64pM7B/XojWP3Qyg
vI3E8mLtTtoumCt7Xu6L0RBfDOUP5xWENcKIANx7pUX8jxHLxVDX0naAi3TJu6OTNxWIjud7EruI
CBjYBhsEfo4jAmN9hNRRdNDU3n+Y/7wmtoIAtZTHn4uvRA6TFijOnvdMHj8hasl24ws70HZN0dvQ
kQbRDle2x/96pg70L2TtFjAk9+KZGlSOLBDD3CbUzfvWbD7WorCeynn+8f69vV3H+Cr+utA6hP+a
c3BgrprgZb5nel4d/Dmhwz3Unn6svMeY2KMDtkrn5/sXffNAUYqw80c1iV9jVdi9vqjTlYtfZp56
cPqMg3eQSoopcRE43S5rUOnADMK0eeUt/nGa/f1NQNFCWLdO/cYqh7oUNoiuXYzS89pHFMEW2LsF
3PlWBSW7h6zNq7umgwh/TMzcPHQprY+dv3SGfqxNcwz2SWqJ7rQYz57b9s9Junh3dleLHd7z5aaT
5qYbnE3pTdh7Y9dLx02l3Fnfz51VaJzkHUDf1I0DYDMEJqX3iR2rwxAnXb9xU1G7YdLm8FhQ31h3
VpLS8iDks3+aMmgYBLbP8ksepFb8iyJGsnyvc9X+aqbZv1HmhOmdGMxU4JQ2/eLKQ7s8JXA046CC
kwgpFzMo4rHXr8puJy+eEWs/9hwVMO8kOWYuc5hVvDd6TF3IChwaKDl1ix808yh7l470IO04lKn6
uSYm8v+NHaY1Si/uik230Y+/CQFt21R4fjw8GrUMbMQVDfmzca0RnsIJpogq0csrH+ObXdd6TaRA
64kJLRDSlNcPIaHw3smmmR5lbYwyzDhoj5scREZNuWiR9tYziulXQDizv+l8od8mgZQKZMZkE/hr
LE2PVonM1OrKs7icJdbf5aBr5yNiqkd4+Pp3qRZ3hRXL9tEbpuo2Wcb4gLAoWdYFjZLC/37weFQD
VlEC5TD3XSxm1AhcQj6pxthOav2I49H/aSeWTCJaJBKUgOfL6srou5ycuD9kfKsUiDMhQAPz9f0J
a0Cg4HXjo1bRCu6DuntCjqfvhCjlz54ZsTmXcGXkFfH+Oue9migQ2K0HYq7u/gkFen3ZCoAh/TZb
e7AgnYq9ObjeR2v0xVfDy4GnVUz6TFe115zzJW+uvdQ/B+/Xl2dgo5qkgofs2rvUFPYxsAOq594D
dCXaH47yS/V1yZPZiZze9YZHYZEC5lfSYcg18aNvWJpzmOcUBpJpD8X3KrGyYC9tZtk97Vxx7885
1JbCFIbYLvZEVuwwS7uOaLaYOXEYfe1yyB/9/mDHndIkZwesa2pPEHWG6JpoVwA5RmHIMVIt9Q2w
B3rw6M+rFn2J6x5bT2LkW82e0mJfNIwERP5jN25lEpsE3ZeZNtwqlQbyI12F4IVjnN++yHye7fuZ
YI72kwP4gOtO/YxBONThvve3bvwfZ+ex4zbStu0jIsActlSW2m7b3S3Z3hC2xy9zzjz6/6r+NxYl
iOgPmM3YgykVKz3hDrJj//fBTcz+BadlgoEF3EcAcb20odxapT35zitKFOhSWMjPvOKJl54KNSzM
DVYY+ZLO680mxp4X6DHbibSVrGL2lAMYyBGvoBg6ZGEJ2iEK9OdmzBJ6nr7pC2UfOiPfFF/Jve3j
yd4dmbNKfYMylzrnACMKMlGv7rI3Xr2ek0JVUm7U9tnKFBn15xFDg8RbRjGKi+Df/WvA+QCnjlQJ
cG809WcXhRXXPMS8fqIlgiRxVSvGBREMyzmWeE9YW8pyfYdD6YQtYyTJJ4xIpHzVIoMSHDGNMsOj
Y+fUTuUubH6ldKeXgqv5d6Hg9U7H5nLRNH7t7E3zgkjONYzq3trYrHQXQE3xC1HIKt94oz78GozR
eynRAZDWj9djfl2/jwvpXjAbyN7n9JSg6gCvDJl/lgyvAI+To9dQdfbXsAvyzeOhbiol/38sQOk8
WhDQ537NY6+AM1Ak6a0aivrU1E3xq/Nw1pNCVVkVShlqm9ROHWNV4zQfHcgNzENjWLWzEK/P71Lx
OwT/WVOhBPFmz3Z/rNPBxzzZexu7wdb2E96J35M6zeil9qje6AIMtMr8dlKf0pCn8oOPFm+Vyvzf
fYMgrqqzpZ4UOy4sCKDnwZPlCD4Foj9d7vWXiNY1BF06cQtf/nbCYkQubp5jKjXzcqKvcvdICF+d
EX9qj3psFOs+7fvPaQL33a00XmfZN8ccVqRZ7x6vupjN1cljtiAwFRXWI4zkeYE5BEKD7EUTn0s/
kXdy3ctPedJ6AAKayACn1XebJtKMZxwRqw218WxhsW83+DtPSCfEJhkEhH99u8bB6NngP+Oz3439
SVJya2cAXN/ErS4tPZP3vjN7WyRHRIGoPVyPVVu0SzwlTM7DVGTbLjDSH7Wl964Eu2wH8W76QekV
x/omiZdy0Nv7Q0jbm1AlhXIHXJ3roduyl2hDO/HZnkzQ/pUTvchBW25K0DHHqXbKiyfRj3m8tvOc
iZ1M+RZ0jYW9jqBNXg86DCltm5riOApasGlBMCEEHCpoLazCMIoHF4iVskRvuDNTkdjTJEfPgShz
VuWUFDSmqjBPz2D+zGPTTs0rO2simsVJgZRHM783k+R/fBshpuPwYanW4H87O7RR43hTq03ZGaTF
kUafr616qisbtfdQu3r8We8cGcozSFZTWhPCBfMtO3FYUc1Nz7nndT9Tb3A2io6WDe7JxQENb/VU
UJf6gVuW8gkC99Kq3h8e0NE7W5s68vWq8vF95HJMVrUd0uE0tJWduVBJqOKmbW59K0f48oHi0S0M
SFjXJf4b5sIdeW+RKWsgai1DtwN6f/0bmnCgWu3F2dmDS3jmv6jXsYV0ajPIKJs60ei7g5TXH6yN
if2MaBFBron9O1vsetQiDZ2qL8LsPI2mvzedQTY3SF3Xu7yoTX815E25kjMHxk5JgvV40e+dJVKn
dwMuIDrzbU3GGsUc1uxsjeC1Vj1wW5Am9fDXQ3oq2eQTurwLe/omkaYOSd/H4uhShBCMkuv5Bh0Q
cyvUokshqWNLabmCKRr2TbBpDARxQC0mAAl9Rfo8dEQKOwJo42hVsMpAGclRspDj3AYI4vfAjiZt
RBQFNvL171GNADPeJggvo+drQB3zvvN2IUeFu0UvQGQG5EHDxomL0NrIQxMV6wpX3XYVUg2zFxbk
5hhwi6KpLgIVVfRTZh9nlEPP7lTNJ06Mmj8jiIanoMf1dddGA1opTS3jkZIBgzJWralG0SGzwIY8
3hR3fwPVYJmkB2OP+QJpI07pNO3DS1Ub07qH57GXijD5Fcfdr16erLdQS1FAzbxgWvllHCzc7zen
kE9AR4tnmzNBB3T2nuV90ecGSoeXTPatDeeljOgNe9W6axrnh0LL/gkJtXAhJL0pbUDqopckYgYk
YmlLzi6gHAvSqY4q6YwGX7zOcaaXV2FBGpeoTviW6oOFzHE5CkBM86QDOdg3Y4x7qC/3zz0bc6GW
fG8RaI+LUj2/iBfnelcOJCQwaSz/og1IhbhBBqliGPNJRmkkkl0tHa0n34urfT7a+ZpzOy3sgpuw
gu8hehOiTUR+OE++FUPQcM0JSWAz9F9B8Thnoc71lFh68mZKuomaT1gmf4Yp7s+PN+DNrcTQmNOa
HEtSILqc13MHvYsVtMEOUIY636OGVLMSJcWkMhyPRlfYu8fj3dlxpKP0rKiJ2jS+xe/5p/SrTaHS
gfAIL0RY/UsrJw2pmCqvzNCQ15Ph6V8Cn93weNA7k2Rv60AQyQ6pbYjv/8+gsR2jaN2r0cVB9PcZ
5jfXSqmYSJvXWFZLS+yse3PEAglJAL4tz4z4+3+GG0kNTFhlMc1q30ZbVJpWKlUHeKEBOpumDyJY
UxNn4XI1+L9exeEwJXnLRacdU7SbV10qeljpgx1fMg1/NzkLkFZrJxnuTEy95fEHvTdDxxKBKAgG
hQjxeoZ6W3Olwho4dxYW6wPF6pdCGZECnyILzJ0Rk9TKwdfHg945JaqKrga9AdQIaIJfDzoFpqTJ
XSqdpVZyCtd3ovii9Zm19hOjWxOta90qA/t5siLTWjihd15SYlGqsCZgEYrT84YeAg+yGhmmd/Zz
DPtcFcpNBe+pUgNknhUPBKqJe2KC9DpKuV7WrApMRCnDwr924ybpd4+/xc1iUyKnJ09+yyKICP36
WwQEjmMB7v+MGLh8MEcD1GdYd7K9ThqABwvLfXN+xGjsKxIQsa/nHhKVqvpx3crB2ZZCZ+N1qbwr
vfjYZqjFIMY9Oi+PZ7c03uxl9tRyaAZok+fWj8O/k+XVgWuVXZ+i52v+DhO/Uf8PM0QzjUwSfAyR
yWxvYVJUoNujB+ewLH75Ugs3qbHi1xq4GhPMwu8fn6Do7RngwSjvzzttNIWjiHJjdJabOvwGGjQ9
ppZfbSWPrvmKgNCODo9HvN0wpI8KhTFhKorn7OyeD02/pwxXRGdTbrGbcDoFTKJM6aMrUnnpa95c
D7DFSRz5nHB5FXleA7SRdVSouUZnO+Kuk4D6e8ess5piPVTpOK1ty9MOSgDYevt4lrcbh4FF852a
BFfFXBxFGdXYqE0jPAcDqLLVWDiJtJb0MFY2YPLrN2hm8Psej3lzLYnJ0k7EaJ0DAlz3+ihCYUBB
1Gvjc9M0+ZsXQo4BOuw4ny1psF+9KRn/87QqxbAgCeIl+6nbiJoqFx1bCq3wj4gdZuuaN2GoS7EW
nwluvJ9pZSOlnQaav5NSz/iNHmCIuEY5qNC5A3L3eqyHDSSC8sP3ET/DRLRbBPbgJWaBpIcrZQoz
KzrTmJq6TRUZsb+R436kSSdZr4+/+E28JuZMvCoiSHTG5tsLsvVYO4UUw3aR0R52sqH+XY3UbW3e
y23oUDJwgewVP7PMB/MOayM+P/4Fd/YZufN7wC70TOcFxjQMJjueqDmhRNCqX4upCHaxT2tohTOC
v5WnJFE+GqSKciZPEI1xztVN202hqTFImhGfp7Kt6nXpO9SvTbvIXyQIansotc4fyDZNu4tazW94
DbxgAcd051jTzKaWCFQIFdl5mJrgKiEZWCOcgWnaklsoVvKpq6Tuj0xZ2dnQjOjtCxzTfOFUi9r9
VWTD1G3uZN5egIR0Ua5PGHRPArjKS86pHkX1Jso6ddyDn0wXVvXO/Gi5kplQjkB/Yb6vzBaEfZr6
2dkJa+270dgwAeGor2q4Q698Dv95gIG88PLcJkMg69jHpH/Y6VB6mj12pTJg4ONF6RmL3sH/FXt6
keyQDm0pQEma/0IoWelrmWe9/S23OvoLCvpuFczcrj2gsN5MG6nso6Wk6M6DgWAOrAn6oeRG82gL
eXDFRxUsPStaGQSbAnaRS1vE7k7If1fDQoR+ZzQEgdGy5vNDkpg3XXMdqENbsKIw2tryK8BzVC2p
eVrxfwaMvnDhzr43HMk/kQxocNiQszubnliVyxWIOihuHWxyjRxrRb2r/p+ER9mPx5fFne3L92Pv
guNB9GHuTKXULe4xeFBAxDC0aRd4OAkdvSiL3x6Pc3dSmjBRQxWCKG22kZBuyCOuhvw8FnHxQ3Gg
OSFLT5c8V7qFG/jOm4eYAvUbnJ4RPptvDhRG0fBBfuJs2lOLgZRSdicoYso+mTB3ympTeUXhOtom
k9YuyMrduXp5Z5DPJXGlvzPvZ2WA1LVAG7OzXKaYGehmxf6PPWtXQ2h9aZtoyT77zq3AbSd2CdEv
zflZqD2MgEO1xMrPluyr3xzfTNY1WRg6ZEn8KfCK0t/QjwLK+Xg1780TDT+wJqT33Ehitf9JIpWm
bMJRK4szigrlCoeEcFNocb7WxhqQPurSuw+Ox3qCRVdpL4DT5l+ux0tG2EvlmChnndbwCXOAGnCL
Tucdni/E1Bqm6FK/8GbDMoo465SgKNogZnU9pKTblNlxoDj7KKlug2Ssn+OgwYkgHWrA1I/ndxsp
0RCkaQMqEm16JAJnr0iiNTkwb0U9R8pYv1hZ2X+xe3hs2zQFgoRkYGGU+05RYMsmUoIhVmkdQAss
yWLdbCfRl+QqoAJG/EDodj1pjbYjcgmKdsbcTN5DPx0u2B5BOrC7DPNBY4dZWbRk53iDQCZWosoD
7YJ2qBALm00+S/p89GNdPeMjlVyioEMwEI3YL+1YqzCrhqH8LQ8abnRyM12yoorWg29hVYY9Ij7b
JVoFYxUMfx8vyc0W50dRlKFFizEhlZLZj8rjuJbl1tDOUpaEv7s6TDxcLXpHhX/s+em+CivAH4/H
vN1zjInmHXpSoMtQNrr+/A3JepQPpnYuMtv6FWHN97lEbQH+WKBuHg91c++L6QneAHB9Iawkfso/
Jxii4iQeUP3cDb3erJBbyZJ11UtL6mP3dpSo3XIlEhzq82qqb7eyXo6+gTFaUjzR1td/+h1uIbWv
1P8Z2H4kbqtpS0/AvcVDahQsFIAGnIRnH9KUxiGP+UXnppVj022NDu5hWKPLQn/d+j60DtI+jz/o
vbUTSnJEZ9z9NzDcqilpY/iVdoaGoD9JvqWXu6Qf0MfIO3tJh/J29eiYMDGiBC4nRrtevRxPXSmN
I+1chZoqfbZQytA2TVXL5p/Hs7p5S8maAGewgrRqEPWcnQKYqQBmJgOzYk1GoFhvRD7uxJ78LeAu
22Y2CufrXoPlgYStlSxs0tvNw+jci4j2i0ho7h9M1bDIgtY0zkWooA8vFch99WW5R0OoWvtQMCXX
Mcdy+3jOt5vnelT1+uMmcRkmiSoxqjx2LwGKL4ccPhS8DNX4XwRPeuFxu/eNiWK5bgnTHTT6rser
UDnocS80z2i2J5vEVoMNpcTQLU2//oQwSbmKPASbsYBp/w8zZa4UB1Bs5bET2+yfSyDqfPx02sk8
o1+FA2eiy+EqyKa62uQO4m7B6OOG8/GPKzpb1OoIb29K7N1gYbNYJea5TGJ9DwvN2+gtVpZrIIUm
+NjYLH8/HvHeJqLJKBMR0t3j3FxPUhqBKMZYdJ2bwrQvXTWo6XYIsd9ZRb4KeVpJc5q6TY3S8BIP
6P7QDAtqUmH/i7//5/sOzKg0ULk6g8YPMEvyKrwLK7qHVaXUBxya+PJg9JfcZsXtdpWSQnCg3CKK
TWgcY799PWw8jnYWYax4QdJD3htI/QzA3PK/Ni21xk0SmMBAha01YiU+imzmR/czIELq0ILOZ0Pu
nM+67RoZ4rFUXNrQVxFkqpuLEirthj/zVgWq3m9KNWonK62ChZFvvrfgP1hgcmlt8MHn0AUtH4wa
Ib7yEvlRhkKDom/Kvst3Wh+GaLAU/jFMk2rh0b7ztUE2gQ1CihGo7bzdUBaFDemuri5BBWenyv3y
CUnAaof8k73BzUnZYGpfbLAFLb/pfSMtnOHb0JHuuegOChtlXSz79WoXmW84GUpnFxMFjhbFB8n5
a4LKnZ5lbZz0nUWwhG2qaUg1oUuYZXsJv3PzEOM2unBf37yB/BRWHB6TgBAYc5XTYoh1FiCuLzCm
MD71Jw2zyTH8FSm9sVBxUm+eQDEWzQVgZdT1gC1eT9uvIqTKar26QLMsnJVPWPsy9larbDC9q5+q
sZX8DcGsh9ZSFGSYNwnduRKTH8pPQQg1Uh+kqMZpMKF0z90HtQTnJB/n2kiyvmiBIXlbZBVNxKSL
qJlWTptPoYs+a4ueFsx9axXk8fSS1FBGP3hjMTVKLry2YIyEP/b11KYEAYoGc4CLimzqesqFAZvp
VOsQ87ZD0xafieuKBSrszaPHmDbMTWRnOETcHddjAokEiGn5zQW3UYu5Cjv1gV7SNCGHJ9vFx2vD
YkCB1BecBTDls0sKbJFTeUbXXNBq0S9FTfORy1/a+pYsHSkYAnbp2jLaKNGUpavA1lrURbBL/vCn
Zsa0QUUzwKHTfD3tDgmPfJCL9gKuKXjml/5ok9DfdfqQbuS2Uvdeoy6BuW7eewTLDUAd3M9IWxtz
nM/gR3DHBr29JCVK3aucMw2GxEBgph1l/dhbqb3TVJz9XGpO3x/P953mdv02iGoPuRb/YF9mzNdZ
LWoo511yoTodvPWxnO7toWqtVZn5GXThsh632AijidWkQf80KE71M2gQr5IqtL8Oba208OY6Kf+v
R+n9OcKvatsi47JHwth3teJLkG9lSXX2Eby+XdgC9V6IIG7vW2ZAwgJ4nCueS+96yeJR7iocVZKL
EY/RjwZu1lODlJvq6shkbKRESdZKS2MBTnDglpOmHh5/wjsnBeYLPRVKEgDJ56wPp/Hq3Jfz9FLY
WvClRFXtcyBhoYpZIRpGfmEt1JTmbu6gDZHPBjbLgiEzrM6XrE3iBLN6JbvQRK+eatWK99hhdChd
TlOHW5yePzuOH7yWqpW2rteNsrTKkG36GkNb/ZwgvPQyTtXQohOnQzeerPJMqX5ag7131olhNmsA
i9JXephx6+Z10sarwZi8faWp6YsGQ2xljRN6pKnG+xampf4UxwGZ1OPPqoowd7YzRfuP9Bc2Mj2y
2VEcJAfZ1kJNLw44ZPxqsJjFQsCs8sxtjLr/CVbKQXc/RlCHPp3mbzDRjouD4PBrW2xb7GaVdkX4
u54K6bszBXq1hZimG+5QUPMQQJkxdBOO2RG4DrpRlhqYnwo1yaTV45nMHU/eF4xloo4i8DJ0Nq93
aEmPp8qxBCfsCatqo6sRIo0FYicrlaLxfrScfFxDHjc+08uIxPuiWAfka71XH0vwr3Wv9780mebZ
GofqBNHTdDK3qiwlK1Rc/vf4x85OkxBY1kEnY8oFpw3IyywFAAIOuLTUvSOgiXJL415ZUy3IUUDV
oGjVpbXuUNzaoUyCGGzXhJvHw88O0/vw1DqgIWNFAvN59qkiL6kB/TsodmpxtsszrHBiJaXiYdsB
sXrwQZECqqQ0tTm3yAdR2CNGvF6aYvKsKpOm5DgiM2SC4epV8xvmy7YshJOt+k+KUjKswyRapD7P
gtP3oQV3i2eWPiQJ13zoMfbyxk9Q9U/lz8hapOFKA4LxJiE8Fq0yvfufLwfjwgeeY0PehyXtIbkD
qaiADL8eNvVsk8brSA9flkfN1fo439ljFn0L8j5DAwom486sLDab0aj25zjt4MkVtBz+mBVq24+X
++6v4WAADQFdbMrzerWhYiwlMOLHppYCrFCG1Nt0baK96hJC4C7eg6rQ2HKmM/3ZiDu9L+pohbv0
FD1T6m4W7tbZU/z+cWiQUyGi8EooMtt+ZtG3nZzK6bFJ+7+hWXebKatQ4co9jaoRLSbXUtHmlAMV
uazHn0JcZ/9cd2JoCOmCO0kFTkSx1+uS4O8nV4jWHaWA0q4ZKPnocjv81nld3h4P9S5FPx+LJgEK
GdSWgXbPpoksVdZ2bZzjOxCkB01LoN1nSR1+hSGX56/1UOU/fNmSgi2EVdCtq6JR/O9SQwH4pFOQ
UNdAAHPDBaBc/u3NznprtSBWtjIqF+PL4x9777sQ/FJ4Jz7ijRUX1j85c1JOTRfGdXHsR2V8rUv/
HI1V+0nzTG/hnr47EiEvIYRN7jYPeVE8Lm0p84ujL8nqdjJ9C0FckrhNWvh9vH08rTs7jSuHWXHw
IQDNUUoOBM3B05TiiAk9gGLE7frhgNOH/7mXKgUV7U5LX5Aj0JEpmVK7X9jod+aKIQOFfQratnlb
2JejiUJaXBybMo2e2yA1v9RT3f9Q5F7bf3SmDKQQ3/KCAYSYAwylvOr0esy6I5E8+scNzqJSJhkH
wonkkySZwSfK+G+t6i+VmmcZIZhNYKIcKgcGDM3hOYmtzDrZ8hANRVrYDp/Slv3sipR94VPe3OPU
d2HyUTfjOhVqEtcbtLFDM1Tlqj1OVqJshkZS0X+vpp0sjdKqqap6P/jl5fE3vXmlBeuXDpgNHQ4j
t3mHxCSptgrTKI6VCjB8ZTdJuclRZn2VB5wekTXLrS95URmoSHs+smFxlTT/Pf4Jd6YN/AwmF1mi
sESbvSM1MpuBCsfnQOvFQiK7L7C0V6fpFNk9Bi45pSg3abNuYTfdLqpJIcmCjaIQB98QE+Qsjowe
LbBjjrt94CqdFH/VGkTmH8/u9mFi7xCwUWem4CyIRderKoUF0CiMvY+Bg2nNWw81AZkvwCv5uZoc
ZXDHMApR6XZCRTrEtpo12x71Mt+17STLm33R4ub77fGPul11YTEl0OjAkR3UBq5/UwV2sVN7qTsm
LRU8apUl1uJ6PBy4ZTLN9Zwh/utFXr/ByaY4aA3mI49/wO3H5wcIaIughzrWPEeXWjR5WyPpj4rs
a/9po6S1rpTo04dPFKVggHiidCTA3iJI/PfKN/tqrAurO3aIX/5ItORMMcfeALQsnmDP9Xsh7roY
iYgNe/Uo0nEFWE4MAraFCsRsxcOiQQ7WVIfjyK79gr1fUaxYDLl1lVJoUoKz7F9Dq9GQJWwGkwBR
8cpthhnZuEaMg9LmwHYNPxuhFAAgJF8h00gGY6UZfURoF9e1tU4VaJYrNFHRZoTJ7eFPgKO3TthV
4w9qWRVEuTgCLDWkjXJqFDnzsOAc7C51g8lLnmHDBsVLbAPZox8wAta2uqZ99R0z43+FClnxgqhw
hZ4qJU79VTdzqX3mQNn7LBxj5aeC84Pzd+qUmqRO0uANtWHXm0+CaKa4VLcq0+0UavFkkwFkWNQ4
GzaZlDcXtDiKs1e0TnEsjVz7BVOlhqSZZuWoutwPSrZGK8A0VkWJVSF93TbZFUPRZBdiTulvhoq1
sxdem8hl8llyFyYk8opdOvwvyAfnSc+wUHPZe42Nxro1ObsOBJG98g2le3KGUK1cHEqqNz0a49e4
o4qPh7nnYEnQ1UCqPWQqh12Ote+rBIuL74W9gu5OCOZjFIPXVHCZ1MFTQZzp0fA3jsKgpARN6QNt
S0wBDjo+U7+S2ujR+K8sTfqEtHf3EqEYW/6gz9t98bBV99ZkkIXqdtbkT88FbIDS1dTK6r+oUEIk
lwpP+OIhTRevfNNL4o1eFqV9UMoGf8sySnHBq8M+wKzFCNPqf3wkpIdLulrZqo1sCnuYL9g/vSRp
84XoZp6F8hxyawg0OvEGrEFjVieZkOg1iS2ro6318jmwsbR3Qw+VVDdKQZCpSNiPKylK9eYTCJJB
9VYo7IgNVrTyc2I4PtYlXtMOGJRShd2mDbM/RMGECo9rksIgKO1oxbR0EYu4d3Ysxa+FMExLDBzl
7HmN7dCnghHWRwtBsbWJ/WznpmqUI6LftiBYreEbMn05TllV+rnGNhNOkqocm7iyf4L/m5YgcDeR
E5/RsXnqeYAgwDizd69DDCdtVLNCmR4n+MjTkaEcpR7dKl8ZFx67eS1frBnEMx46YUEH7mCWFMAg
joius/rI8WaheH+GHsVH0JN02LsvqYLsfGWTJFtJnn4LhjLYeglgqIW9c2fOSEIAxuDiJ0eZp6oO
iWLbeTW2gvVo7nCA6D6lVR1uEi1XFoa6KQDQvGAki74JcTjUieu7XwUJTcjR68e0UsuvSZzhedD5
IzdDkgelsuqKoPj++FW7iWSgopBX8JEBt1MPmD83RWY1famWR10JjK95lOYH4ODSJzVPp7+S5COd
Dyh3aV+LHOtqX5u68PgTKFmBcZ+j0qIuUzOnGfUTjjyUdhGBN39CKerQwjVh+OEJX/tbIzTqakVw
O/7uI/Rl1uPUSKHwNpEX3tyb724iTGaBuQf2R1IwJ8ZPSVMTVVnGqaZLc5hIWLZNoktrRW2llTp0
S6h7cWxn06fYT+GbGhO1vXl1b+pMQApVoJ+qzjA2vAf9nyhRK2U74eqY02Goo69+gOrUpyyNEXD6
4JKDbeSrc0hENAn/6HqX6WMdDAquOifP4BC3CKkhNlD1p8owEF9HYjf9oju5JG8fD3vnI9tCAxLd
HJJ8BECuhzXKQbO71lZPOGM4q1Sxw+qcECj+SQI/k8+RiZ7h4xFvQkYhbwEwD16DaEnO4ZxjgKGu
5HjKyQpH9WwXRrZVJkXdoTKi/cHG0sHAB9sfhJ11dadT2isWYNh31hnuFU1nmJvc33Puj9/X4KZU
TTlVUA++p0OrvUgVPAfc+aR9nA7yITH98lMhCzbz47nf3FoAyFhftEehyVBjm51rtW1S/tBRTvHY
jLWLRer0qlYOQuA+iq4L/cfbq5rRgDOheMB4AE1n4SMNyT6Hm66cOKxCmldC1AEuuuoGxLjrjHtt
DxEs+1uii/+CvabaHwZ1iD78ua9/xWzOegeSHgkP5VRWnn8xcpMrs7AmDY8ab5h+IEusr4rU9ysY
aZmfL7xX9744cg+g3pGuAz08+wZjivR+NvDFh9ajg4S8P5YzKshB2hhWuLC8tzsLaUyggsD7RRI8
R2H7qZnKZmmqp0DuY+3UyjYOJnnqH7A7NEMMJvTmjyfFU/gp8fI2W1jv26NMjc5Qgeiw2LRkxcH7
J0fRomDM8SE1T9Lk4QrlI5U+rsc2HJ+twgrXNC6MBTmAuyMK3ArMAkGumF0ettG3Tk6t9KRlabFJ
MECvXVnOlK+FU5mbTlLVj68m+T0lJl5kIUMu3s1/pqi3iCqgL2udSgX+pzb1WrpJQS/LGCY15cJg
d1YTQjlcBkI8ijZztXNTkg3c7i31FMNqfB602HxBhX46qt1UurGc9cgRGnG4zgvPWkj9bnataC6B
6yWuwaPwpoDTdwjdV+mEVlnu6/VWjgeZyDieihyeJgqGC/v2Zh2pdLNjuRAQ1wWpMSu+ynhQEdrI
JTONC2GjFB4QBopPIVDxQ4L60Ue/LLhGrkGavDDGaebPxjOrCL07bMhOhhFJ26LkZBZO2KwCepkb
JY+VSywF4ZuSdNrXD17AjEwkocGUEJ7N+mwDOZ1kdIY6VqcmatSvsjlpzzEwxVWEzUXhPh7rJohj
LNBFBjcvSCMw2tebNUi52Z1Qr06tjm+S4TfxseI1x1GnA7SgkAu6alQuVXHvrCU4e/YPBWNwRtps
VD+EgpP5g3qq08bwV3UfSq9VaTgvHfYKG4Sd2oXNc/vMgKZB74VeCVcBHPjZFTsFoW1KAHZOkqcn
3/CE8Ko/phxZClvWzCjzuWaoR2fPEGo/KbijAwJBXuBQlwrzRcXD26OjkQIhT0KWQut9/mvwnOJo
BfZ4qtTc2sqpcEL1xz+EbUv37W1BDkIzDRlqydy7Aox+vcB5k7ZBZSnTyaeGkB7UySQ572Sv3Kl9
RmUX5XO7Xw8a0hAlkjXVqzwRzmAik+vjCPQoKqK3x1vu5sriF6EOAktVaF/Cabz+RYWegMPGsutU
DI2PxpCp1MnKC0mRTjiEISGITrcdrvwgC5tdRuZtvz7+Abd7nouSW4u2JaiZG8z2mNqjT7NsOOk4
dACWBxKzoouRmPupDFV9G+Iy3f+EGqYtFhNmWTmPHgQ5Guxkau/dO+167lxYjUG+4D+3SNJOp8Ri
CaxT3NYA9V0Jt0bkYdI+9+NfQ5vF7cb3pzxCwi+JnRclQv7cWReG0WBowdQsZeFGn28WlkToUwh5
SnAZ6GLOXudBDIGKbP/sN6Oj109DJpE4gvNqamtv5xIqi7KWBjql+cE3lc3kUeBN3Km0yvwgNUED
bo47Y1o6vrMtw9diyxAgcWMQNNwgMb0pc9D8cjDppJA3uj0l7HofAOeo1pWJAmE3GuMnQ8HTdVt0
o5p+MOkU41PcfM/iCcdvpNdquqkK30V9Km2t2KUsg8ljAM74T5dZ/k4tuiHZOmMSx6mbKH1WHJDu
kkcEnL1hhfCNlyzcZ+KM/JMGvv8gshPkAXgOVY719T7KkljyAinSnhLM6PYNRJfRDfAZW3oexIJf
jwM1iU4JhgDcIjePbtI4o1knYHGsRMLZEEe8IXaRfrCsVZLhYb3p0iw3V1k4NakLugUcVjnU4CQf
n9jZfcl0+Rmid0HF4Y4Zeksju9RyyX6KDeyu3FTiR7tViRgCxGCYlQvD3W43hqN3AfySFiM00euv
6yQGTNTBtJ9aXR22djwq+UGXPExj8yBelUk4rC1JMddyjfjSwsreGxvaLf1NijmosYmn85/oMWzL
tBi6xH6SyPSRI6J0RR/K69UDkGdf2kfkfY4bhGP2AqsTDafHX3p2N4ovDa4AxXXaCAR187YxXLCo
G0lIn6QayTkdjsmaG8vYThKuBdU4Svs6CJfCgTtzhkSDBDp9Tp6GuVKCwoVvxHLjPJGOR+U60SLc
OGkkjWtTD6OTX/eYIYH//qpVvaIuHO57MybbxakGJCWVyZtYpENbi2LTE8e02Fidk+zHyNM+mbJy
qbOg21BBt7ePv/I7A+nqXEGrVOl8EkQIuc45NxVXIH+YpnH8JMe+Fq3HSK/t30AJldfc0BHm9o3O
ESJ8XWe+ZnI8+t+HqqBDSR8m/JLaifGCX2uSfAO5pg+rxPBHw3LHwcr8S2O2XlW4kzwp7cqRi3GH
Ycq0xFycn0jRmeZGEOI37/Q+cUH9s02rzpZyu1G0J4z18s3oREq00pzK+dTK4SgtnMf5ElGIodVC
egMBio81byrKajqpGSWxk4/740apI+zZlbw/mlE3YaccKd/azlgqg9xcfUyMiAmoh46bDrCW6xkO
wZQUugS2rbUixXfVQqmtV3q3SiuvrAhhnNcmBV1GU8obaHYlfYCs3aoWLKwFTPH8eDBpQWMWfVV2
DAf0+pfkzoAzInX+TyM2hLh2O9I0rYtc6TtzK0ljvytKq6/3Y4bH2U/Uhh0M7R7v1/fG+L/7VRDP
EMAmaiNTEASQ65+AwEmGLXQpPzloi/prFrnwkVwF7OxGbWlJa8+f4lM0yrJ/oG6rvFU9dD+6vVoN
Z63PcYfTVsjw99HnyuMKKOl/5da0Qn7N8Tx0+sOh3WdeqWbPGLuZw4oBzfq18IPA3CSKhgcv9aNA
+5p6/WTshqEbvhuF0g4Hy2tleRXVVdvtfCPNu42vB1qwalTZf64J8YMtyOmGP0gctDFsbQJpjtZa
p8olDbrUXmMimDUu+YOk40KLWiI/px5eCzLOpnBpKMbxWgKPj3FnB+C43uh9nyhfAVEPh8p3/OFZ
0WoV2VMoy/q6x8vR+hH10/QqByDVXCVIYeg8Xo+bAwEnj3v6PYWiGmvNHgncQq0AqdbgCXFsWdka
alc++6Umfa6xUVwbaVrme4LJparoLG3j9HFXiS2oQyODyS826j+HXpv8Pq2NwnmytXJa5VJcH+pM
wOqzcTC/xhgmfrCDwogEfFQuxAUs5E9mWz9zUBZB2cp5ajPDXnvoS39tG6NfE3FiTvz4o95EvwyG
hjc2OUwOAcn5NRMPtMfqqvh/nJ3XjtxItq6fiAC9uWWa8lXyTOmGUG+p6b0NPv3+ojbOgZKZSEKN
GQgzrQYiIxhmmd/EL+DcFu0+sxLQa4C2VcNfaG0KanJq5e6bVPTSHdPBZdvphZrtEyuOn+QpzjdO
/uWC84tAOtFGlmuwpgB1oUv7G/LYS+m21j8Ca/uvpOi02jvp8KX1zlZ74eJal0vAtQdXm6Yh1M/z
L0y0NycQCaOXyjL6J51hj7Q0k0d7mq2Nd/diKCTaIJPBR5Riu2Qr50MN8RiSZ9n6cwuG8XXQk/lV
adoEB1UoL7e/7PoqR72MUhx9A9JgmnHraHkUbTQAaLKfci9plEPfNd5h7EPL9oXN8faVuvcekN5F
RdmM5+9eKZwPt3+BXLez+5OQSioKU3Hl6NhrfsQ8tUPdtPnwosaOXe1zhPbz56gRhfh5e6B3Ncf1
SCi2eejuyZqgtfqCTQTzL8OmnnQIdPuuWwzneZ5w+NjXRWh8EBXiNX4jtDomiUP+YxdNeqEceXep
gfvQs23lizaA+H7BTEkjt8iHCR9Hs8Ig3E0tevSYydret558HU8tAC3fwsgzRmcjEL3Y+qwYCq4o
ulH0A9m8mofWtgOlWZibVEf6x6FztDd0jrTHEAHUf4dW2cLoXBmPx02SV7hpaKKutqM2dlqr4Zjy
MoxLtcvNsPjJS6ULPzOKD0Vd2RtX+MX2pxIN7UFCkuCNE/ieb/9OSa2RcLR/cRdEMLvEDnlr7Gz5
SSo6fLm9KS6eCzkWzwWIPs42ndPzscDBeClyY/2L2rT6i5bOytFz0/BJixr92A3W/K8ez2LjA14M
SjsaGgJQH65txlwlUZMTuRMOzKhMOotkfaEXaOtTdqcNNfg6ID7Obsyq7MftqV4cNDkqURvqKJSW
aE6fTzUUlY7fd6++1NoColCxEvEdlGH8cHuYi68HcoqYiN0iTYy4oM+HqemRmXhjaC9O6+Jgq5dm
8UT8an/UJ0c73B7rYmcyltyQnGZmRQ3vfCyod7OaYEz8Midm+cgZ0I/4wSyPVoJSE55AZf3t9oDX
JidrhliFgCIjMTsfsFYT6mDpiC82Elyqz+5FWX4BaPWA/Mq0tU/e8cFnNxYpPS8BTzwLBCJyddIh
2UICFFb2uoSR6e7TlvLwfvbSgXavBt93aRrDQy3aar9VtZ2dAAChahwhWGH5lYdRCKrBHgYl0dx/
MkAq1bvChlKlQj+ffOpsjvIDIwKngwqDBdT/dHPBVhStk48/CNzCojzmQ40/85gPxbcpm9xP7WwQ
I6qFAO+PFXdSB4BiFVwlbq/zu9bU+cx1S2L4JW+E1V4H9iFqG+AZIu3Fzmy188ghWnfBo4p0TRwi
I3aTJwsrojdqbRHemFFkfkiNGgv61CT2p0PaFcMjROxaf8iS2aXUlFrO7BdF1kFDRxvMwwxD17Nv
1YReXHlo6aJPz0WOVkW3E0gNt7CpE70aPlUdy/edSFhL9mHXz8rGbbe6DN6pPIQvRBQcGm48/XxL
jWiHoVDa1oGda8pJVMX4imwq7u8AkQ5x2GX3tRUWG+u7Lvr/36jcAVQ0YX3R8DwfddYzlABjqwpo
2eQPMwHy/Yhz9ZPUCXhWjXL5llEIxYdMtR7nKC92icBQ+/ZHvjJz+ahAVwF1ROa0unv7uVArFQpk
0IKo85GlRB9xcvPvxlDPr4Yh+j3PUbjR85SB+B8bS06cZJn/Urajvr0GTGhmTlLbGF0wVnZ7mOhh
Q4GqxEMc619jMSwPFgaZflmIcePSl1fD+cAMCB0SLhRkGeZ9vuIentiD1lVTwOJOD31nRA/cXsph
rtWfRe12G9fw5TxldU52UXQaKd66jwL2nVupnMfAm4C3OjZMl0a4875yYmMfGXn6scPw+OPkDVtl
unWywBITmzA4x5cKAWXJ85lCBNDyOelFUIfe+DjgIE5N0PRo0uXaVzVUs2OdZwXMm4YwM1Vcse8g
Sd3Pir6Vt6yu6//7JQRJSEFQjaHqf/5L4nlpimrq5yCchf67J+C4t4w2DbqmsTY+7zq6fB9LqhKQ
dCIzSihxPlY2JoqdW50IvHH2yMmTZYHrOKKKuMsWx439vAblSNOsTDw/serln2HUMJXoRxocD3Hl
xV+JsrxiN4Rp82bU6C7uk3o2lMesmIofloWmop/qWmn6fNI+2k1DaH29fSKvrReqPXToZWEbUPz5
HFxXNBQErDlgTensiRrMCbasor5DFavdiEcuD4QjRfBJPGTjh8Lu+WDx2FRLD00zcJwkROylDbPD
Uix4WI5Oj1VOo7vTFoFDHrLzQ0iaw4NCiPKOQlgdQisaczChgxYUuAnudEMZ96SKkfBVobpPcRtr
d2WDZmaf6UtEXSSbN7KdK5MGaEEFW64wYnWrFz1Hts5G3VYPJpKLQ6rb1XNRCNWfatX+N0mq8dPt
L3p5x9LeJE9A9YUPesFA0sO2WWK0QwKld8OD7WTFrmPQg6213lGJ6mjvxsi93x706iTf0QEA/2wa
BudfllQBoWQgEEENOfUuLLX8oRiK/tVa+vpQsp02zt7ltgUAIVuW7FzMBC4ekt5T8gXCbhDRZzrB
Ouo734gG7aOYR0v7u4yZc86GlS1SuW0lvnE1uWUx2jLrjMApWy2GleFRCpuQGmh97n3q5FVPGhmZ
U9ocsDZwPhSJ4vy1R4xHNYLoCElFcAKcovMfQa+yRjXIsANwH1rim6i43wngmDsrqlThD12BhIO1
KeFw8agwrAunivK8FARZpxCFgsSpBUckKBd4BjZ5MR1QTBL3aapYgYP41ZPT6eLOxXfx/i/3lCdH
pbQOypFweJ0zcaIVJTYWK0CNOv2BuV366InQ+WjWenmYEuyI/sN4oHfQ56PCTr3gfIVdMbuCR9wK
zNQsubYd2j/gPdLk1R2r+K7FTnVjhhdHlRkSlBCQUz8E2bgKh5DTgf7BWQ1mRZm+lnUFHxWvgKOi
tTR+4nL82gJD26KSXxkVlQPJg8SVhOqLPMt/FC6zYplyYMBKIBLnqxdH4a7StGFfyARfmg39LtS+
24IqXxxYrmDyNrrWuE5wH8u//2NQyvQ5toW6EsCHKH7Wvc07aDT113F0nK+3v+PllpVDUSOVJTsu
wtVd5GaqSdY0KUFoJ+pTPcX1nTHH5qk1cJCaTJPkph9J4pD628L1Xx2a1jBIN6nasybpV2M9aHMS
RycD7UHxKU8685NnFXjJ5pBwGgRlFOuoeQWUl3KC+bNxUV3cwrIK/o4b5bKSr835IosmlbzaNj6Z
aV3965ZieJxnp/kI6VW1CL7cLV+TqwOCV4VEKEvga4VJc/aUyav1+DTHURH7o476B2yd74hZlr6i
5tbGgbmyi6SUJSNRQIbNsYpW8r41iiUyvEDUSdQRNxFM7JQB9ze/MLmCNtbz2nDYk6Af+Q4qXBcq
RxvbRmE4Ia1PIztYDf1LX9VD9V5vp7z52ycUs0RqbdT3OJ2XKIa8dvHoDBeam+gPa/fDPJrHvkdE
dGehfWLt7a5uHm6flCvzY0gSI0IxiYPVz/dLndk1AWwSnWprgDNvxKPyuc2reQaB1Py6PdaVrYIK
JXQFPOuoRa3pHzENb8NBDuHUZl69p4mYvYE0y+560adHMNa//8NwrCNlU5OEc90rUSD3W4Jr+9QM
S4oyZNqbj3ra9sdIsxYFHhwcmP8yorSTBZpBnWh1+BBOHFotzeNTrldZv2ujIhkfu7R09H27lGmG
10uGt87tQa99Qeq0Mt1hdXktz7/gGJvKktFyDJQ0V9SXBnfNcoffl+iPMH+trSf5ytPB5faOOkLh
4AKbAOSziwuviE+Y59JFpD+ilMfWG5S7JZ2b+gXFpZcMR5INXsnlLHVOBc8yZ//dzOx8llrRJmTP
RXJyWx2vATCu1q5qZ15qTWwdw6tjcXeD46Xsd1H61istw3OoSU5RGesPgJSNI3D04QXximrjxF8f
Cj6DymAIE6xus7Z3TWHULdNCTbvaz5WqH7BVsD96atj9/V3GGnJV/7/B5NP1xwOsTrWrNKobn+p0
mhq/ckbR+5Fup8q9m5ZbBf3LjcJodA+lNwLBzZrP3ira4CkGU6u90RS7IXIR/Clw8say3K1eF8RD
nkquiy9/exzeYZTcMhKwc8Gr05ooli3b5ETFNrnX8sE7gWiECRQr1ZZD+pWvR8GDTAvmPNWd9eNQ
2xD4plhPTgPT+urVBtCT0JEyDFVu/m26w5tALZjLk5tF1vLPP16ji7lopyU+icIwnzGSUl7yftJ3
k+i2Mrlr0wL945BmSJudtSo2CjY5ykFKfFriueCsdZ2JOfYwddGOh8GJNy6wy2dBKm7Bv0BwFmm6
9UZJ2ZeDbmfpqUV/4YM9VV+n2Fbgegzal2Qahk+3N8hlgHY+3CrGF3YVW2gZxKdyWkAQgSgseHym
yfvhdnbz5kVwiL50Uw2XK+MHHW6PvjHZdUajJLjqeV2UnuwxGakH6KMfEj19UKZ2wd3ALDa2zbXx
uDZ54Tn5FG/l3/9x5sswhATJ+3fyWnd6yrxU+Ry5zojboLB+tpT+t6pvVweEtgMhTzZM1gTAqter
kucjOY3CCz+rs16+VHZU73p3yR8AWw9/x1RC0wsyOLw0+k4okIAiP5+gZw5GMwLJO5kUlA2/g4eu
vgwibqZDOejlcu8Njeo8Tcm8pDv6c1uSydfmi9aOFGgGTA4w9Hz8UXH6KKRPf3Jrc6J5WRM/CacJ
ilKtfrEaW52Da4cThSmJSdYYdk14zHMlMeIuTE553Y6f8mmg1mGACnywo6XcEpq9Ohj+UKwxVWwo
3+eTo086Qr5S41OlhN3w1vZj86BXtahfZ0CJG0X6yxIykGYYUNDseDQoia32Kh4H2gS0NT0V9KVC
es7o8e3mObEAI3lL76N/kv9wAfPs9Hjq+KfFlPiDrmXPM4nYRmB85fmStCzoZ+CsLxWlyrLMxzGv
OThaZVtvRuTNNNni0DtOITsbxZAhTu4prQGDun1FXJqjsA6SJQ20TZeKp/Kr/HFmw75IjHzos1Na
6mG6b8JefDXtsN3ZXeaZvsm9z5+aoLzcJVUdlFNTEjv0lvcqlmF86fV6C6gvP/RZCZWfBHqWg0sE
IRsM5z/JqAsHxlSYnsrCKsRuTCmD+SYH++723K+cJkxBHVo85N6UClbjRDMKCRZIw5Nu1jMJuopw
/LJ0OXooAhb10HTOx9sjXnkOuBVJPOgKmci3rWJ2PeN5Ry++OOVRET4JQasUQ9YF4YdQX34ljad8
6kKtg8jlOhvmhVcmK0GEXM6cZdmkP1/UzI7LbF7Q4jTG8tR0ai92mp00WPspJRJa9ubdfOUrIh1I
GVrqX9HjW3XpR3WkQQqg96SnxTAdqgYiqY8Ih91vbOErM0OCjJIAIqgkfOskfc61CHRiXZzqzFQj
PwONuDfbRMIcrQY3Ubvb4vtfuzwgYFNiAkMCFnBN/BtSw2oR+SpObRLqx9ahHyy6Rf9NdTF67M0y
uaf41u/oJJvWTvblgF8u6THVFPH19o66cnO41PiJn8iqAQysju/Y6NEi+LanuNU9hVJpmu4SdPlA
DnTOKVEdPBONTD3cHnW95MBhoRxyc5LrqrBZVycHrfHBoVoqgmbU6oepMtvHNBm4O+tp/O1kXvS3
iutyQJQk6LFxRxEIrQZc2pG3iJnSVzPcpzmN+odqWtrZp98yPGuzl/xlZC8HJJOX/ROZB64VPACm
RQV+P3pgILZd3seIMPxGRkjp9l22bHX25Ef688KTg9HXI/qjAA3WVS73H3dwTmWwxeBODcIly9M9
hdSi+6R4ThTvjabMl41b6NrXk65MMs2jY7wOucOyIqRytSWI887VjhglFvkzAhnGN2fw3H2UGXO/
v71h5PdZz5C3lqIPElo87avv14yx5s0lzicQ+hY/tmlrtKpVPk0jKeKuWkjh0eErvlO2We6GxEPf
+vYPWJ8TucSIGFB+loET8cX5EjdWXddjnWoB7A+r8PVBNz4VFs04JfLMf0ZlSD+Mppd/vj3q+g78
v1HJS6GTyGbK6nRGy2CNSy+0QG0arfTrklzLxznF3FjeK1/URDNAZqHEMxeMJFHAYEjqRA0WZzK7
O6vv2nE/IJ+e3CWprn4Z9cn+W4cJ5iabF1IDk7IFuhjnK6r0BW7RXqUHhY7RwhEbRNrwPiY/Sfo4
hFT4fMpylfL99opewEoYlvUEcYCbNmtqrOoKxoJ4uTFMRpB2S/UhVs1iryLwVCIr20z8zxiEuAlr
bxRmfGjnCZ6f3tob0eOVA0tz/L3cL6k6692UGp02ZM1gUhd28nbXuXb4oMY0tHwrt7e41+ugQc4Y
+LVLIxAcLS4+5wuNf9HcYFRrBFkoFu9R1ZRmX0Pf7b2sRbvP8qjddIZTPTees1VkvLKBuSA4McA7
QGevhYOSuvBqGtVmMApjKPYg8FPz4PXRlpLZlQ3M2w3N8F0tHheC8zmWud6QvRgmYCGr9XA4SOM7
PGlD8zSJJf1Of6zx7m/vpKvLKqlttK656dd4+jZT6IUnIVObpkjcdVENCrOHVmP6oWEoz/3i5dp+
nM3wlE/LFoTlyoWIppXEJFOJo72wuo8gIJV0HWbeF0RBf9bAttq7uSz07Iiu//Q4K1MpHrrRmz5Z
fUQykFoI7/z9K45iKBkHVUeuxHXCBXWmHkGGagFsijR7Ego0Gx81uNp7K6D7a8+l7qKVeHvZr06c
Wh3aDOiqweM6/9JJBF8GaVI9qNtYz16VcC72nYqN7cHIx8nZRUmyyAC4rKy9xb8seSKxdrr9I65t
Nxof//9H6Oc/QtGRM1u0Wg8aVevfQFQV3wvKIwe7tDp8EQpjY9JXXh9uCeIXKdpAyLh6BxoHHbwI
261AV0Bi8CrnI7pzQv+S9jQJDyKPxK9i9uxw4124Ni7PCdExNXtQ/qugvxd572pjZgRx1XY/Y8SR
w5e4UBXlmIDDLI6hSN0fuuRw/f368siTyxsg/4gQV+s7dUDVa9MIKDF3B6iy3jEE3Zj7ur0kh8Wa
t+yHrk3UYRfLjP7dkOB8QCTT6dC1nRm4ldY9Z940vlROlcJaaTIXg+SyjAHbU7ba8n27OjAqDgAM
pZrqOnTLcCAunbYyAmWqtGOC86Q/TVn74qkTrOA6CSt8RIUe5//hywJSQAiK2gXiI6tjVJjzqJlR
awR2ZXSvsxjmT2Mx0u/RmwYlEJqyM8KxaPNu0TmuPX3AYGQGye0FoPR8pbUmrpIpUQGnGEA697jb
uf2dOpvdBEy5raf/Mk+pHAHWjwxHXZ0cq8+jCbSPGdhDnAdZrSwfYG66oV/qS81ZbWPjUMW0oe5u
7+Cr0+RipkRMZ/tCJGLRs7gCp8nr4MawXjWx0H9KEq9EriGnjLO7Pdy1bYQqAmEULzn4TXlr/pkB
lKaYrbYwAzUxXxXFxdsauPCRJe6OubEsb5WhiO+3x7w2RbJYCk9I1hGWr8bUIqUNh5FIylPn9quh
NIt6BJ+WHynEdVss/uuDAU/yyBglS+B8gmgC4ro7OmybRnF+4xql57tlGkGKmkLt5+Ptqcmfvko3
ZH4DNIzSA/i/1emIQkzCNbuzA4ir4ZNeD1Wxr+bqpWnbk1Kn+Z3Greg+Iv2r+0UY1hvDX/ma3EQg
63nhKIOvlY7BD2Fg5FR20Il5tu+UMbQjdBDNKWjLeWnvUfqAuGYWidiyZ78ycfYsbscA8RBcWjeJ
wnRybPjrjGyZk5T+NfZhqie939fhvwQZdupHkU6Fa5orPCnmKjHVvz+xUo+WKiYASLKR1bZK0bqv
zEJ1ggr+591YaLgUKjO9jdizFuRiuSqOtFG3RBmuPOl0qqTwJJEFvZ3VsJpLow91TydoJkNNDo1l
ZKOvNd6/ShoNul/bk7Hxla+ttURvyYsfX4I1h04Yi8pnTpxgUKZoGHb5nMb/1ENaxHt1HELlaJSi
U+48c6lwWm4d/UvLP9kSibg2byrZEigogYnrh2DWdaEK5JKCtC1af+kn21eaOW59Kw0/4Yccb9GR
r23uPwdcxU7Y5PRKLkI7UAelSg89mJFPyeyp430I2mTvImla+loaKc3h9qG+coWQwNMoBGUIutZb
FRRbvZvnvGz4wmVc11hld+jWDUAddmbUDxvkTxmhrG4QwLO0lMF7SoLI6r4y9Bm9ajO0gihrzdDH
Xjox/dId5426xLVJkWABHEMQE/jI6qZC/BjZF5jcAU6fzYLwAtqHH+O5xgUomQ3RBn+/hhK7gaKW
FPBf7xZTzeHcLIYVVAIl2sckdp1uF9Y2jc+0Kd0NvbkrKZYstUCG4FkDQLVaRMeMUpWr3grsEq4Q
zyeoJn3q1c9lUThfLW9Q3wrRlp/QFZw3bqGrQ4O2h7ZFwedCNMYuc+oDk20GM28uSHZD7R7MzCzT
Bx3AUfuoI7EFpTwWyS+F//+XCg3vVonA3BFp5Q/8peUh+uM9x2Ni7LK+dwIjRpY6Hsf0hzo25k40
TruB9748j4CpMN9g+/DcEBKeD6VjwjGZiaYHoRq1006puvoXajS2OOa5YQ0HV03gSqtNSTf29ma6
vHp0aj+sMEQ8Htv153WVeegnEomgLO1ojyhcVOwRFzP1z9Ie4n6x+nj89/aQl8eFIdEj4lRKxZJ1
6VIziiaarBGMblMMz5FiJsWuIYfdqUoSb3WXL+8AENi4ryP5CqrkIkBSvQVafJ7YgT5Wyf9ojtC6
Y5R7zZbA0rV1ROYC9ROJVyPQPf+Cs95rdoSMe2C5S1ses8xJln0qHMW6s43K2Wd2OG+JoFzZNcBd
KIYC4ZSa0PL8/LFB3cGxOytrvYCOq9Ecu6aiKZU2qS2ROl34VLuj+xveb7NVqrx8NcmCKbeQDkv7
mLXKFYso6OmCGQ2ryvJ2aJlHx4TuZnJ0u8j4WXTusheTtiQ7RY0Hc4/6arZVg7iy4H/+hnVrqtE7
BLGjKDmVlpq9RV2fpIesxkJ17w5omJsE++FfX4Uy+QfbLgvveE+svrE7uf0woj524slZ4idsgEZj
1yReZvg2vuRo8aV166ei6L+FaT9sXPuXt6EcHakNEzkHChByQf742okgc66ocJz00NK+CAoB4Y5w
wv7S9iaYm7lMPxCiVsjwF8bGRXzlxHJaiZAo/pNK2avryWg6O89NWwlmqjFPpgLfusgc5XMPHuju
9uVw7bNKUywiBPj+F6IxOcTLpZyz6IQ6S+ujexJ98NJQ7Icl/6zPnvXl9nBXjpAtGwpSlgMO7dpW
GhyMis9UpgR5GePUiuLPLA4Fi58cTDzQ58hvBVi0yJntjV7ulYtJstYZFjFFcuNVCNYNESqNdhif
qLML+5iNU+Tc9U5i/YcFpfiLRCVZMOUV+Tv+2DajUadVE1vJScPx9o5HZkaVEqpW7i5jd5dYCiX2
22t67RPypNALo7sqBW/OR2yLMfHS2UhOPaTF6ZgAECjvPNFa8T0sAqd9KFAH/nh7zGvfkd4QATz9
XNKW1eEoshBFehOksN4j1zAt6rwrFAwvrKr3PtqD1R46s9jyF752LKj9Uh1jdenLrwZVFugleuNG
pxgW7Oyn3IYPemIUH7sWyuLtCV4dC0t3kn0AdtTZzxc1pT6ngCoCNZ9PzQc1U+tdiJaMt6+GSS03
9sy1vUnYxdeD8wFqflUfKh30Eh0khU6Z3hc/VS2rors+T5py//eTAiVCjM7qwT5YPWBdvLSdkRVe
kCfOeMQBzAl3Rt9HxoMlls758vejsTVoFWBmS9i82peGhWyCpqge5aBJRayzk268Zq+WyaFLjfjX
7dGurSHJLA12pgYgRP79H+duDmsnzok0Aov2/iu6TECAAEW12eH2ONeeBR7id8AV1+ZadkPSt9xs
yMOArodV3HuRk7zQKHFfFg0YKxJobjmChEJq8GdEhtduDH8tFKA6QtpK1RaZ99WiquroQoxplCBb
PLfwFQPrOgj21VPVjRDTZ685ssTJHXYnWXcoyq78env+106+FNtjn0rdkYuaQRRndZhyg8dDHb6E
8NpeMnKW59JacpoPNl2htjA2TuOVDiZmEMAkEZWA6oG00PnXNUsN59Uw8QItEm32UlVt6HcYeRp3
GLmY+AeWYRG5PvJquv5Ev6x4DS1Mok8lMhC/by+AJk/jeZpLiQxUMfkD6SBlwPPfElF2HWuvCoMi
xz7Fb1nue0jzdYggg9Y/qqMX3UVa1mOxKqw7BUxwsSMt1Q4hXTOxy50m2zdWucW7ufYMYNbEacPl
DWzW6hKJOt1a6AGGUKqqwtzPXd5MD3WmJlC8RTTcKxjCPtxeiqtDcsSxjmYn0BI8Xwn0eYdIr0wn
mPsFYTXFaPoXft7kHgxzNgjN4sL6dnvIdw7KavWB7bxD74Cvkkudj1kjklEW02Djel67WhCrHsbF
7AxFO1JkbjsfjoVu+FWqFO0ujscIJVBD/Z4tc/gx9FQUerMqLh+8JpzLk6EMGLrc/oVXLgh+liS2
kcMTA6xeqcSpvNCwopA+Tp02vieKwdsJ8uigH3Ulnfxat4qDZeSu9cGqO2Mri7/yUaT4FiUYRAYI
CFf7YF5E5nb4mZ/E3FkvlN+Hvd265c5MSR002xJbcMjVhCF/Uu2XsSobAK3b9Y2AaE4HggElRZHF
zWcztRvVzxRVu288EK/HvCHHvg8dKZQMR8RejrfXW954f2wIOTztdiR2kXVEbGYNoMabyo2I6cIX
hKAqrOj0IZx2o3T2oGGM4crt0S4ny5UnO+4SiSh7oefbr9Ec6cVT6S91lZQ7MeTxwTHj4ugpaXJv
uVn14HEr7GFNtRvZ0PoOZKLvxRFCH4OhUfM5H9oeRBcN8aK/2H2UPrVzk1CXie1dn3qG44PkKPZ1
3esvfaMa97Zwex/3iW6rSrPaXvwKWZfiP4Bn4DOtb78yVlNzSEfzOcRg460bkKwIE+K9MKvETsc0
bIvZvXpw4IlSpZVYUwmE0uEgnE979EiuK9HzyhbZ8rtp0++TdO3NZvKxIu/NXbqk7v3tr3yxp+QB
AudKrARQD+X38zGT3lUiMNzpy1QpyVM0zPY/3mD/SDyv2KiZXiynBHDIiUGeYmnXDSVhhKbaTmr2
smRVivGyFtbN3ignYSN0Ew0/IIX2Wwf22uwMyRshupWPmPz7P0KloR67lnZP9pKnffmwRIOCBdAE
xgz7tujL36+k5IXBTIfdACzwfKwxdrsuTu3sZQ6RnXIjTftpgNP4xyiTcSs0uzYv6D6I/VKk4dut
zmbF6EVkahlns0Z9qLVo5Ljq8ACENN3IJq99NmJ1NOu4fSTa8XxaZjzyBoRFzqVTy20/qC/JlKZ3
VorZyiGNtH7Lz/nyGHDbcOMwJtVDbW0bbBgpkWbHR0so036zktT95oZuF+KVl/ac/mpB3gBo1Zba
1eW1ww7lCAL4p/wN8EYuxR+7Rag5NVHX4Qt6Y/yztDLzMOYdsGTc9PpjLYTzw1Y8LdkVqbn8oNcw
f9NxvD7c3keruJdbgF8B5oYWHRUhgGTnv2LILWsUS8KCD+r8QWXlrbj5lUXzqD60btX6pE6LsccA
J9ohlLol+HzxvQHNUZaXVT/s0i/6KIsDi9rNJ/Fm9nk1PqGwavYHwGxpYyEZq+YRN/5ohe5GLLH2
8pPJNb1J1OgYFUDKO6j6j8Xv+6QxW1Aab06WNK7tl42SfTaMBoGkXdPWYzUSZMX4tfQUCT9p0qft
qQotaBm2UtjaToRu+gujyar3x7GaPMsHdulMj05h5eLZCRPd9KmXDP/c/lrrGJnf/Z4gwbQFyQJM
alXBmpwameixGV4THET3lRADtgnxWPnEXoa7qzp8E51OCZ9iT1M+J1nl3aWeXve7CcMUdaeaVfyl
D/toYxeto0c42xq1W9o4BGigAt3VZqa87oWVMo6vYyIGfDvLPI93ea/Yb1Gd9P1hNPv2K0JmcSd8
d8b2s69tsyOYbt10B8qrnj9mFhzNnZroXvqmzamibdyYFztdVh3htAC1AqMOmfZ8pyfVYFZqn2av
qphrdxcbOmKXg5W+Fh1G0vsqnTrz6IWDi327G7bdnY1g2BZi5eK2sYlxsJBE+gLMPmn1+Y9wrWpC
qKDtX+0CSM4AhfIfK23U7uB6JcXQKhv3pekswe1tczl1CmcogdJoA4Nw4ebQW0Pbjordv4K8Go5z
E44Ptkhn2+8R8XcSfVdZRbpXRO1+rG1n3LjTr4xOiwTqDBhZgps1gbMK7WkeVG94jTwV2dp+Uoej
5ViTfkdJTY1+wlTvP5AY1rTGxnyWylno6m4U1i4umnfoKOhYiUhwLnpwVUQRnhegf9UVOzy6SkwG
obnil9tp4a7Rlfb77SW/Mp50twJ9gCIQcLfVgWgdCr1Uv9K3jlQ+8mfRmsnOK7P6g1bk1W8bWaDs
7vaQl5cDLzSdL84gESSzXMUfwk0r1OSH8i0izHV9UYUiUnyCSsVA420IsdO2jbjl2NWFqR6KWbGH
I6FvW1f+AK7rm6VDy3w2ssFIMFU1m1idNy4K+RPOkgra5VQ5wAGCIAbXL/fKH/euqKbY05spedM7
URSvcyci4FPtEH7LEC3bgoVf7jyki1hlHhb2H+XG89EYPrXmqanfPKcUOE0rU8yf9NFhcX1uevc7
AseGj/SD/SiaRN0SKHj3oF/NltYSmRvHDkbbuinZpkWbwj6NQUwl6Vs2zoaxg3ReJR9mO2yAP86m
GL7FADrKvTNkaf0aj5mZ+w2X+/euzUSIlJ3lfuNCa6PdsIRehEUa6dgxVwsykE4IC1iwW9Mqq+cU
W13LqfT5zs30inaDVRKFLqAK/E6tDPO1ZJ+/oLCZfiw8WOr+kCTlR+ipunfXWNPQ7p05WeZ91yBj
cAgrIy8iMAAdrpnQommcd6HyOa0SPf0YR07/T4j/xfLFNlJQylHksXMW9CW4R5pM/5IrTvgNMy3P
eLSXWaQHJ3fC/DfYlK5+yijcG1/LRIX45Rl5a+yt2IzCPbSlsXksejOf6DzKxAesQ1MfYYBb82MN
79N5NIqufJ2Nrk521uws3YOCE7DxMKapaN/YQiAf53GhYDhVXg7ER4k6B7aoWsfK8fZ5u7K7SFdR
saSpDrj0IixWcbyMyzR5s/p+ehRtNX/RcfB7DqljcvrMrvmtZI0lEDLVkoJtlm9Vgi9/AZQZcDak
cPwC0Hrn+5vq+cDpJopBp3T41Cp5/CWOi37fOio00i7Hei1RVPPVTOrwCDR3C151OT6nGEwFKgfs
Im/N6c5bZ0H8XA8pCgJ7PKaVB4bNQzQr3+luJilRXrvY5il1h+ZlQJAp33v0VLONl/294n1+zki4
uGP5HZKWsO6h5pYtlsrTk7ekXBbHx5c0UT+7rdE9T9PYub6mF8Uz77JzKrF/fUSkIz9B743cTwuP
vx3kaV2nX7SQhs53K0dM/SnNO8Xacq+4fBNckjWp9EzUSQNydR11DbosiDM0bxrOSo9CT2G2xgVP
k69QT1P+l7Tz2nEbidb1ExFgDreU1Opky+0o+4ZwZM6hSD79/qr3AbZFESI8Bxh4gPEApWKlFf6A
oJpa/ry9R5fsQAIzl5YnLQlK2jDIlmPGOb5EnjcUp6GdNXFQVFF8jN22aA7lIBm8WWRhLO6nWhsn
n+bIM/KdXijijdCSGtNLxQhT6+vt3/T64F8slwwT+QaUnSVDf1nrseYCEQeRa++assm8t1UQ9d27
iSRefw7VpBX7oY08288K04teJmu0lDdOWk1YSqnlIPHESZR9RHCvFDu1G/Ab0WulSw9DMxXpZ0wv
RHXs8kl4H8eqn8JDibj62wYZqPE9iqf5eFcFRqhuBDmv+o2LSdE2QCmOd40/lg++Ufep2xem8Q57
9PlBncL5p9uXhfHB0YPwaHS1l3yJ65pz6UUi9h49FAiyB7Pruy+GXZfZPsLI8Nk2M9P80mRR/ewI
yhVHDOl65Vkr0iH/5FlxPL3PHcqdu6Zw8i9ZoMfDRolmScKWuC8YGBwoSkO8kEtSRGSLInHyrD+p
Lep2kEWNEtFYtSzD94NondjPZ8WL7vPYEli0Z33td0DwPsyhGRqHlBYG//dod9VGynZ11/BbkL3G
gBGkjXSeuLzr4igZ+iIfxlORl452jzpe+HaO6/IxgFqxS4ss/1oHRgzR1hnGj7Nw443Q5er08gMY
GwA2ZdnrS2YIklIXjjeezB5LRh8HFvNXbjextRMacAW1i7bw5tclArpuslgGIg+YBgJAl3M2IrrN
JoZIJxVi/A9VDI/THCZ30o/ET0jLPX90U6TVNCco37Ukum8onWzBeK9zZfkrKHnLUiHNKW/x5cdR
r42OpOQE+Qpd3b6uzW6vFKP+qEBLCneDUmjjgzogR12iO1U8GaObxLM/1LkxSikROIejMhvJG8vu
BnOviBaut+Zl1OyF1cITsyZty+z1+uLjV1NHhQtLxswFuAiGNVgfoFwmSqlthU1opg8/eD/y+VD2
+vw26OafDj8yBR7bOAelVRD+SkTxopS28o9wYE4U6GM0joi6gcShxHq5jGZshn2Vyg9Ymc5dlLi/
TPQxPqoYCL9Ns7by/rWWznivauIQXuBvLms6cyzJXJ07nbjOGxT92/ld1brm0Y318EPUz5Y/jx7n
w+kb63z7br/KbyWIX7JbQSFTVXvd0X/F95TsG8rYg32a26H7PARpG6MvHmrOIaBn/c5osz8xDM3P
t0e9PppkWtR5aR0wOjSyyw+MeefoVa3lnFz4UoMP/C69Gxx7/pp3bfKmr+M/t8e7ymIoHxDRS76e
VONfAmVbZ2haoUTWaZ4Bg+S1Pn7su6bfSU/6f772LodaTG2200Zxy8Q62UWOp54bNfi9qMBB9lEd
iTtEAONj6uXZYTTG5IQWwBbj8zq4wnqWMiF1ewB6BDCLkkVYol6d0OE7jYgopg9mXlXtfRM0c+r3
Xt3co/AM9MZO3Pxn0YnSImbAJ+Ah62rz7UDn6IcxD8lLjRdVv8N4Nb4r0mja6p5c7ztDIvhQTScB
xrFG7pC/9p0C9X8kCNVPlSIQUlfHfq/ajfiIZAn6ZboyZ8eATm75r10GHKykzJ4UjaIet+yh2J4x
NgkR+gnHY3UXuE61ayPTeSmptN5TaAgfbm+8V5L2RZSB5ACKtKDKsGaXfcjLeXptPJoV3JXTxL2q
HVPCCsMP0szW/EoF7PIYdSqS0q5qjw9aLwDedmHrKbzI0EB2Awx+ZZfEVjAcsYnWTmRRo3g25l7B
zGoy1d+VHrvT0emK7r7X1CkAMVbWqV+7o1Pmu0BXk32pG5l3ADMkrGPfafhv6XE6aNSRTDf19byY
JI/FmcN9qytW+mL1lnlEU6BHeEpVxAcKgk3xDfyq/tk0ZoWbQXKR/CGuxEPUDVPw2AA4O+dou7zE
fdsHz4I0ufQbjMKRri5EZ/2+/VWvjzO6A0CuKA/SeADAc/lRrbYt+7LRnFNHvyzaB7kVKIcCujld
z74PtvhVr5rJy0UklqEMQhVaeixdjgcuSIEwoFonrcfVdWeUJtFfSmvCb1RLPTq1085HbYr73Cf9
H8qDMXBdPwCAU+6j2NG7b6IEq47Y2gy9QfZ+9z3AHM2PPczqkABJNcp6bU7cdvtDrf1yglsJz8Ca
jYdl8aXyCs5QKNLuFISg/Jw616O9PrfmyaFian0MzV7ZAQJX9D952qeHlPaV+06ru6L27QLl7UMM
yuTYVBQLgNT25ZD6KvCJ/rvileUO+l6RfeCLh/NWe/k6epRkbtwdEQnB8nepvh6mcW/X+HqcOBLI
jcVl5KuFYzy2ZVn5jad4+2Ksv3kDav28If/caiUrZXM5oKohr1/dTlgvuUUq+u408XK+aF4QfSuB
wSLkHJvHeeqbz007DFt8ebmNFtsMRBMQAjChBEHLt1jpMmVGYbg8tSOmG3vk3oK9U7nGfTW2wX50
m7Z74HrM7/OwxN/s9la5fpJJIWgJ8DhScHaXg5dmacWulTWnHD79vVrD7tqpbkDcShnyXIRq+v32
gCsvAHRbHikLDVIgt4utiYxTaedTMpxKeIrDfgzKUZM67CG2ApHYRUMVkirk6afbw658ZOoekraI
uwgcO/mz/np4urSeZzfqxcklUcrO/ABMOx0H77+9CNuq/dVQd7HeFLNVlB+cYOo27q7V8eHr6EyQ
BscyzO0bpSAMK/uTi59EChAEy+XemIDfTl4TZOw4G5a3MqHJcSwVS93q/Kx9dglRYYVpZfL6Xs7f
EPhfZlo6nBI8VmpgiEns3pnuELwYBRJ/6IwqVL9HJd4obKzsLxlkUkXgMoKusFhuGl3eUE0e856B
Y+kihtUYYbDyQw9iblMReFshxsrlB28ISIHsmfIMLwVUCjs1anavOI2uE4+PxWgUf7jjM2OfOnba
PqH5n/5KZQvxqGVe8FM0zqDsm3ocgp2uDLb5ZAg9VY5K0Sg4pYZ2WlEfc+zcR161B5lqugmi50Ns
H27v0deo4PImkIwnCkFUwklgl3U6oSd6WU7FfEq0WLzoEB6NfYW2GL18I6iexzBN3kUh5endjJJ0
dFBsAtz9PAxd89RGUVzSDEUMzi9xcAFjh71p7U8ePeEdylaVd1/BV2h94TSV8VRopZ6eq95Oxa7M
RuePOnfaF2j2nL+YOrR3NEqBIKmYQ/yib0/0elNAkUEgRPpESszSItEaM0erDEdBRcFQk/uGR+lT
SPb5Jod2uudUDBvh2HXbkzIWh0/aBEiCq73onnca9tue2gwnza3TbPb7YkxoBdt1O/iG2+f9A9eg
meJv5s7mt6iPxRNnKfIOFgq7yV4vLBxOrbg2vqC928cvmj3bP/71m0hnKe5Din8S67k4oEqOiv/Y
mvNJ9yLN8HtMUfG/8uLHgfz4DlVmTP1uj3h9JTCi1HIi0wXLsayENWPlzUIR86kzm8QXZqY/hqPy
MXArLqhS7dWfBTfR8fag10tPoUSqtvC6UopesqxLd8jdBvrnqdTLaV8UqemnI8weN1Pvxeg0H28P
dx0yXg63uH5wpMETMBDqaZjQfodn031DmPmcJ5O+8cBcRy4SDkvdhcSWrH4ZnKauOWpZU6mnKp/a
O2cQgXNH7cnKfrSttHJJ9RZ1BaBt6EKWc+qmu3hMR+8fuaFkORQSUFmS2gdYgi5T7D7OPWeKAuvk
aFMz+/TqdXCAoXpocVvbOFYraykjca52oHlcufLj//WmmpFblwUSFqd2yOYjkIoJ1Ucrw5u3ae0H
cp5cu7u9nGsj8oA6AAPYQCQBlyNGQWPimTxqJ61WoIA6aXT0RnPMdmHeh/tZtFvRysr+kaUpqbUG
BAgkwOWATdhqLXAt/VQM8zgfzNwa3HdqZnp48+h6YG7kqfLiu3wACAMlz03qvUh1vsvhsHfTvaHx
tFMZc8HkCkIvR5wTG32jCn4djUg0Id0NAhGZ4SzgKUpUzYCGUv0kurLfaa1JIyizxF2OTfSOrEp9
QP4o2eO1Sh35n5eQE0JCJS2P0PpeLOEQGsZYU5o9pVmdPkaoKT0YAciTHnLmHjGjTdionMvym8LA
gFlLEMNmXSxhXFNcxLFQx2+5MHdjlIzH0mv75yILo2ctSLydh2PxCz4n+hsk+b1d3PTTAQGwTauG
lQtXKvlQpQHcAtFFXiF/nReS7LowsLI78SRnH+ZGS38VRP/3Jteu8AstN+e9puiusnFO1zYx1Wm0
HmXd7arO2ItqiqWY3Imur3H0hDvEviJvINsInI1nbHUsC2oGYs7UaZc5MwUoM4WjqZ6ssh6+1YnS
fMDjEED0oFnhxgO2OpbEUZDrgk1bFrxLVBoifWRelZGPv4YgxD6XnHYwv5e9i/n87Y27tnpSKhS7
PFWS6Bb7SEtMb26opJ4QyPHuUcVHNS4p2juvVeevNPvhRDZz/On2oGtTBCECHuh1Cy8LV2Vl9n3f
zNopRjH+BUMK9THXa4wPabzQQf0Pg8kuBtoFFEyX+7Nr3WoKaHScynROqicV3cmD4SqoCsdKZm18
zpWrnMoM+Di8hcBZXSWewu0RPUq4ym0r8fYp4k8qibanf6troex71Mf/0Z5Kvo0W8SZXAOEHS7i4
euYoj8xSyYyTo7j1HqKCUcBcdpO9VJ7wtcZw7tjS2gZufWUJgZFRueKBpLWwbIhNTtOLfja5f+JK
/8qznWnfqaW09zxypvmv8CmARVgK0gICKAvUQf6Yv64Yl+zAmyeb+mrcZA+iGH5XLQyPLqNCzv5M
jS03oZVTwYBS9p8jQQC7OBWOW1RjTE3rZBuV2v8cpPzcPTVIqz+ypwPK3zpWpfsORft5Q1h9bWhi
Dwc/XwD+fNnLucaZlSC3kRgnxVGqd6C38vToGFPuHgGtpd/IkAQM21z8l7jHRi0HaUaKJlTcFx/Z
DtOuiLjDT7Nip/umdfL+oMVz8GYO3fqk9lnZbBT01vaQNHeTWrZSzmQx1RArJ9VoDf1E2Vh5F2P3
4+zrckjSu9Se83Tjw6705GxHHkmJ1gCpsWyEjVoFbQym8jvEucJHN/Jye+/kHWWDQpkfCdDiu0FL
US3r8u5RMZwwfhtVSvhIPUV7f/tOugbL4Y5F4EUeL3kIkBEuV9k1sjCFGZ29i0ObtS6HzjD9uBjj
92Uzj0+8Kt1Dm0wVkvq2gKFujcjkVWPzC9wkNWssZ8odBPstLfjrCIoaM4UNKdfEmVu2lrQGMJxj
dc27AC5I6sdBRVgBWOsZBBD1YF0oH1KwVX484Rm/8e693o2XIQ2bj2xWUn44dUtHHVBsaYRtV8em
r36jDw0CP7KsZzRunGOkpfn7oimGQ6fHpm/3YfMorGTYuGiuD5+rQ2Kn5yRZ5Vfyw5TGsTEu3PEd
AU3S78YYDNxIeeQFXYrE810dDmRbq/qWRcz1s8F+pDgLnIkWF+yDy+1QVF02JF4l3k2BMfyeXa97
gBPUKp+A7/MEW2bohP/8UoEwpXpFUI6Bw1XF0pxyfJK6yD3loXaMmlTX/bZLSihsufs+n+vg++0t
f33YZRqJWxlqebwBr6fzrzs8mmPRIezs4GbQlb+HYbCoj9rBF4Gv+IfbQ12fLmyFAfgQP0l7WLby
5ec085DHtkibt5hrzQ+9ORYPfV066cETefBoZoE4DVGvHqIuNZpdjd7lJ8voohKZdC0+R8ZU/oxT
rew2dvhVHgTjAuypQdcWjAvAtcufpTdB3QF5ad7mvV7/hkY8wnWil1He357/1W6S/lDkkSipSBX9
JZm58+LC1IJ+egurwxVHs4g4MWZHim61YfE7nG377v9vxMUHDxK7MydUY9/2MDXaneKa2X0Qdu1z
DB7mGMf68fZ4y80kfSroAAEwAFTOLl68VbXdKpCa4vxNVZjpA8+y8aY0gpMWpf9MDXwdCsVhRFr4
gzLm5aJldT4VYZXnb2InoMdl4nEMxC8rz4BosS13O/u7hoDctEs1RFtuT3N5HcmxaZ1AtKfADdZT
uxy7b61RF72bvRlHelJxVtvQAHPXD+1eq1DFco3fBeLTX2+PKt+ev+5hyW59pShwp9PSBjJ4OarT
ap2qj2rwpccxIv9hFtVwBu0W3NdTrXpvEmzj8ve4Dlr2Ow29Km9Xz+GWpsFi5q+/QZb1CfekfslV
tZte1hDMs/IFLe0g2teFp5KJ1ADEfwmqmRWQK7sOgO6ETXW4Pf3lO/S/Y0Ox5fzQ5aaFdTl/jTaz
PqB6f07GYTi4fZjsKjWw7sooULx7x0qdPzXB29vWLJqjWnRRcpjtRtn4Gatf4K9fsdh3Q9uKdmhx
QJyMshX3mVGNoFtjY25e7Dgef4vZTJDnSBpzy8tSzm+5/jSy2OqyeXbFisqCHF+t1FC+QPjCObya
TOOlrcgmePaxDbz9tRcRx+vHBlZHagZPAVaU/Ax/PQtWbKl1E4roDJC4Ud+reqEr/qhhN7snAgmf
zLZz09/ErOJYVEW7dZEsrsr/HZ6YQ0rHov+55N85s1UR19bhOWgwQ/SqPDnNRVF/TT0w+kRZhb0R
864dLmgZvAI0C00O2uV8DWXyQlE6IX4ZwhX7meL+AURbYuw7rjT6sabijPshcadk15UQrnZUk5V6
IxZeW2J8hejZSQQRT9Hlr5jrqtfKuQrPDg7c98Lwgr0xtda+tgFt317g9aEkYIkcm7RG/v1fC6xY
GePPVnjWRpF+bnSplKN7sH+0bnC28ra1wXj7iK0h11FwXFyYhgY73u4w2MXHc3xDodHM7qqsrnB3
12JL/7cc+HXzYNwOpJq3nPRl8RV5y8XcunXwJaobDZRLakTTnVDacD5AxRXOvz2yr8OBUifffiWQ
LcXR9LYbw1KqLFk1+pbC0dN9WlXuuykSoR8G078L/1L6J4iSxh8oFi7ZfhTXwmxQK+WLSZzmV56D
eF42hMVHz4yyLSOZlXPhknF7Um6A6S0bRWaDeKeCUeIXkCPRjnnOjxpgs4d+ru7bafA+Fkbs3Bmp
IlLfLbEa3ziXKzuHUJGLSOY//GuxlhUdMABUbXjutCm5b/upe+ojoBjwkHjmbx+JZSYqV5LBqIXT
XgDGt3SasqjJkGP2Ci9s2RRvnVBxfkVV0cR7/v/6kIukiXdzqlLR7OdZLXe1K0F2BdicYV+31T/b
1ckfBEoUcppsmwEXuTykQTjmY5ZpbK1KE0eYFdSQ8gix1mrs+keNb7AFD1lbb9aa8iYEAOfqe+dp
rDRtZOVnUx/+hE4+53uKrJ6xa7n77p1ZiU8BlJ1DEBjufWNsDb+23FJ2T9bOKAm8ZhB/3Uqhnpta
FgdYMlmJ8S1zBWLa0Wx+L7j4f91e7dWhqK7CzFel/qX8+7+Gsp2wbw2vSc59HCnBTkXDp/CRaRWV
P6pZvZHWrbynhPz0oDUeb/pYi0zS1Mdk7KAonLO5N5r3ZWXl6js7sSvxiTqu4+1mbxjyn4GmtcfG
ogTzcnu2Kw+qyzvOgypLrXSmL2dbAXwOwsxNzlVoToAiEDr+Q65pfnSM1hrucnuMtgDOqx9YAtlk
L4Qi9iJeRQGPBU6V5GwW9jTu7NFyMiI2unenIBm1b7cnuDaaLJLZlHklIH0xWtCNjTHGdYpz2Bjk
lObrcHZOee7m+o9YCPPf3xhkf0idVfBbUo7l8ntmfQ5+SHWSc2liV+YLbsli37XlfF87ZbSFMlmf
3P+Ntgg6Ax0etRbGydnokOV4meq5CZ6ATFu/3C7a0j5YG+zVM0tSMin1LaZmAYA3BwVv4aJKg+79
mGSJu5t7zGlfdAjd1satu3YyJIwYKjB3zhUmjEJfqUzNFJ91xRhy36qQzNEL0Et+blCEO4bC9UoD
COnQ/kIcWHT/4WTQGmTLSAweThqXK1nRtS/DyknPbds431tnco5aItJDqbTGSww4deuZWf2+yFxK
RT8sA5ZqFp1p97EOaPostEad916KdoCvI54kdrlab7ZAV4ejto8GCXh4ntDL+Q1VNHQVutRnOzJg
uraNNqe7VnXyXeeKZsN2SH6sRY5C50Fm/jBsKSotAr0p6Nqiy5Ls7PXCrZ/UKZ6NJwG1YyN6XbnO
PJhidDahI7F4i+vUcLxwaGojPwf5aGd3WmxayejHopnurFqZ58fSycwtxZPVQRGGRfZRR2RhGXgJ
I3LqQRpR9mNQIH82gtnxlX4U7b4rU8O+0xDH3bKaXFk+nFzpcCKDRlF+mZiECBlaeq2mZ8VqIlRj
NAqgZkPOHVQxBNkC7s3ti3R1lrxVkNVA9oNru9wvk96M4dyW6dmqJ/HVK8b7KdSNalfVWt5R4hbd
VrIn357lpqFdBlWTFQWos3ibNMDoyYRAzXnOy+K9OXPbUuKd7X5n1dyyb+iYg2pX1d7J//1VRl0Y
RVbE2nkalz3dGUaai7lCdqa0ndd3VoWQjJO2ufEmm3GR30WjbsS9H1aB6u4aJR/cz7c/9trqgk+Q
6YMnNfrl3/8VhCAaNyBnYudnPU/LX+7gKW/swbCDHQT18fjvYyENRMIgIxAQkpdjeQqyvXHQ4K0Z
1tZzrBXFJ1KjIPATtft+e6i1a0BKWtCqo9tBOHk5lGJ2hCII35+LINTGfT51TniA07VlLbD2+QB4
gaQiODa4ci7HKRtbF2bnFOcwcq0f9K5dTCX7AtmOAi/c23NaHUuixKmJSHmcxTuB+JWNMbeXn93W
yu5R3ynf4ezsOChGGFvsutWxuD3BaNNwucqXwx7NPWij2blOcb96SFPRHruCK+KoQS7/eHtia8dP
J04jFvbYhstKKloAkVdauJOmQ2Lj/KFavgtr5JQKREf8fhx/N6YxPtwedHWGwFLAXBLvo4t1uXKw
Eeayz9j4Tdqaz1mX9b8mqxmmvdWBR97fHmztSqNWi1AVeRq0nOXSSdCWprLzk6zInGNTGPnkx1oD
gkOd9RD77wLO/N3tQddmSJJO3wqpWUkLuZyhh+ayEps4sLpqU8b+6AFvLY3JfapCZwvesDqW5HMj
KkFNwFyMRfnP1oM5yM+eJWhD23DDDqUlsJXSjGirIbj2NV9VAJkaSNfl4Y5NJ3btzEbPkUJ4fofw
UJYDBW6ag5Y3kftITvyPfTiZmENTBzz6/4Zc7BYXgHWFJVtxzlvUSZ7jzBi+4VjV1Du3Vvv3oqZp
dHv1VicpdaC4lOnWLAEjSd0Nrci68myr+HLBPB/fBkqsJf6An/vDpCXFh/8wIIkSl5gUTTIXTShr
budK8/LyHDlRfhQsp2/bsbrr86Z94nmaN66z1Qn+Nd5iywgrzDMzLMqzqHn2mCGLSOnR/E3sXXzP
tMrdqG3KQ7Z85SnbU20EGQPCcXFXTy3bJWyb8uyoeZPvG3vU4cWVbr0RGq6dBSIEKTqOzA7/vjx3
1dh7fUgBB7/hvv6aaYZy34Z5+dJN3r/hJ193pUTfEkBgssN7dznS3EmWSzGUZ3wBE/2QgdP4XmfR
Zgi4tlRSP1BK7WH3ddWFDoskwb+mPCdOE77kZR18SOa2v4dl976oG2MjKNoabrFQAhQvkNGkPDeu
dOAb8sLzy0JTSur/eljtbaf9DyknTCggBnL3s3aL0IS42Zt73SzODUAEc+8kjnFnB3lTf7AaPd3S
eVvbidQkUE2Dui7dVy7XLVKKOg0jUSJObznvEqWPEbSrK2vjiVtJbAnNCS5pEHKTLPM8MQ5p0E5W
ce6RwA+eXD1S+2NW2fWxInN57ixcLHZNEJUqRKBqS8R5bRX/Hn3x5qlOK8MVl9BoNtSXsEzD9i7P
tdLzU+QK1L1X4cB0+wpb+67yg0qwqWwOLq6worERIEq04jz2eSKOuqKJ+q4Y1C3k4Po4ZH5w91Ar
XTYC6y6noE+qcEYcVql+erEmqnce5Z9/lGZ5PeBSmQXlYymMuvS1TZxxKue45yTUca4co7x5NEdk
lrLCeRuVZVD8h0eHzS9DWdIgWqyXG7Op5kAhCyzP5hgMtZ+JoNxPYTbfN3XX27vI8ragXqt7FPAD
PAIwg7TrLkcsaiOt6lYpz4oimke3nNtdAU7rz0xb8MhpbV+wC8seRp2X7/ZmWYs6rb9GXhz5piuE
IbK0Os9t4h6UUUz3mdLmftoW0XHGsPKLVwXK/j8MCgRUwt6pbS/vGUR1qhBL8fKMBho6RNgLun4l
ICgnhDJ7lWu837nC3HqSVjesg7E4ziogX6xFgluloqJTHnLhuPROjkqfOu5BYt42nr7Vb/rXOIvV
9GaVikRiE7SI+gCzNf6JfaAmVadoyh9iNMrfpGHXPd/+qGsPLrLkvE824ScQvss9FKNWBoJP5g9z
rozHBK059a42xsp4Ri3Vmjau1dXhDGQyZeWelGURuJA1tP3YeOkZDRRd+YGLVZ++UXursgdfdouT
r7ent7Z4KHqp9F9gZACTupxeZ468vVFXQBpqKNRpWkZAWDeeveUQu3Zj0x+QjCyKrigEXg5ka7VV
Yl6dnZ20jH90pR7O9yUUwuKugiQFLc8y+vvbc1sdUmZ+JlIFlAcXc5v1yVAnr8vPWHLl0cmzwLb/
GUqtax/DDiOJXYaKWrMRXyxhYK/XKjMEiwFJ9tpKlB567aixo2AIOIfW93YGtXtHNJVrvzVzKOd9
bmaZfuwH5E5Pmcg0BzXQpjMsNPBMEfW+U8LdOjZ1G8XPE8Hep9tfZW2HkZcCvpaGxBTBLxei7eyw
rxH/PZtVOH8o4DQO/pRk00OYe96H22OtHVn6QkCJWAXqJYvdTPbbFbGhZOceLmazV6OoEh/0zkwC
X6USv/PS5Jvrzrm9Me7argaLxhFigtcACyQVOqIQDu3Q9Jn3GRJzp8Q7DZ/VLdTf2h6TIRBSwpJq
uixxFWPTKUk15ecW5atgr8fB9AejZRVZ36D4ZrXadLz9SdemJjVfqGkgkHRV8HayEvTwFLOplbwb
X6JubrJjU7qF2N0eaG2fyMNj2BIge4UZ4QWz5rQgK+3SzIj8QWvi/t5Vp769a6NJuBsv5uqHRDaS
owpKBQzl5bbMqwE7eBuEW9GN4zFGquvJnbFl8+MudpxdEo1j8F8+Jb7gsvlOKWtpPNSkAMtUXSnO
WoL32WEuA7ohJpDz37e/5OrUcPOSAR17cllbS/MKbeCO5NdWupj2Tx/hvhojjip2ejdG9j4BT7dl
nicjjGVCKj+mFNmXrJDF0ctTo0wn5NTOo4N9iKUmRe8H9tzundmdYOfS/3sGbhfc50lavaOuWv24
Peu1s08aQjGWZJVMdbGguCpxu9MxOKuYycd+0KlaBfe2C2EyVcCt1NauEc6MHfvz7YHXPjcIYyYO
IJdrbhF7JVPCM0nyf3ZLRT0QrKNLbQ+dZ+9pBrefWhBs80aQsDpXAi68JqUyzjJmV6vKGJxOyc9d
4YjkLvVgqz4qStU335VkjpA8bDocpnwk5tKtIHd9bG4CiWXjRlh85zqrLCGxoOfZoCIQWknuPOFI
ItE5blZ8Hd2oNfzBAEm30Q1buyBoKtDzhwh+zRlR7am1J6Wl4p4gOYkLeNqOT67Nxfce3kwSbZWo
1wAsILrgVAF84tguOVVVi9yymybU3RuhfbbG6MEUOlV3tR/D58hp0m9NMkSPieo0n/W0wK3F0vMP
Wj9ZL7d32PUn5/2kesZHp/PPA3N5V2nxWDozoMGzErQ1/uCK8+R2eRLBCkLf0q/AlIDY98b23e1x
r3c2476KOvPcwFZYBDQD6It4cNzobDhDddQzM0gOHFyr22VxP8ulrtKNeHQFlyrHhMNCY1ByRhb3
iDqPCE0h5Eim3aWOPzhzdq9TFBWfPMVoGp/Wku08jrHXZndTkP4iTWi90NeTsdpiDV5fafwUEgCc
vWkaXPEhHQeuu9U78TmpyWxmiCu/KxHP8WNe41JzCEZ77I4KdvVkCEru7qwuNZ3j7SVY2YT8CKQP
YGtQsr2WVKc0UFg5DX0nIYJFRLvsfhZGb/lV2toHJ8ZWAHdNQGts4ukc24L/mIVIjZOltJsaP9fR
gNTdlCos6FYCGpZn9K8OW6XPHYKiY3SeR9dGoMKstPyOWh4yg7fnvTqQhL/LtillwcWlWk4quCUt
jM51BM0WoeE0FneZkzVbuJqNgZbPRqM3tlUnNQMZXn0fU6RARxlFiWpjIdfOEqgdlOwk1J0L5fLL
uY2qpqk7xuc2RePNp9KlqkcTbS5xV9sQ71EpVOst11eZLF4+yuwaOKEQaODYoax5OWhNq1YpQj0+
h+iBRE9QiMcfnpaFb8eyGLMjqIpo9A0xD8diqu10Yw1X9y4TISCQpEZ7KUKrx1avGXWNu+PQl58d
IxLPQ9SF1t0YUh/yszZCMTssE3s+JFRrTV8bB2EXMA9c7XdRqV29v72rrp8QvgcRkSE7j/wjL9q/
tm9nqkkQeFVyToRVfM7UuaHXgifdwc45R7fHWttYiLCjYkqRiSttcVSittJabU7ScwclaHyDOouO
VHjTjN5W8Wd9JGlWId1Jr4GWMRqQXdQyq9C0p30Fcrb7gzFEtdVVWft8xMrU74AW8OeiNpFkels7
Sgq4R8/eqmNUflWG7uc0T064sXXWpiRli4lhOQhUQi4XKgsQosvxeT7zM0R2QKW1R2ecvkC7gTxb
u+MR+cOUhQcHWMjiucltcPAFmuznOIqc6b1Xiiz+jp5UnPiYMlbx29SNhgBOoFr3x0HpwlMn7GBL
VGftgf/7VyweeNUYsGbI6+Tcda16P7gZAoE5gfO+E435aGWW/gSyoh82Uq61YeXlIA2HwBUuARsJ
TVyrr6Lk7ESiSPdhGJoPyOWoH8FZ4UY398hJPENenbdk3dc2EpLqYI6kXs5VzyDuBS7xtZ6cY/Dx
T4ApiV90B+MoqTdvb0HKV0ejjv5aggCOu4hYvWiCpi7G5IxuWHaop9H74MXVRAlvjD/cPvRr24nb
HcyWxOfTX7rct+VQ1KZVpQm8qQhhR4wCqs6HBJoku7ANLX3XOgYg3CpNs9gPoaHuVC0y3fe3f8Xa
hBEJkQkJKQm4/ctf0Wh9Pw8Q4s5ugAjSTh1jrXop81g4vjGUmN7eHm7taUOymd71K5V8+croUMQ6
kfGEVhR6fg+W+ln0uCAkiCZ+AtOdbAy3Prv/G07eHX9d4mFtTtqc59jb2kbaHPCSc7yXap6BV5Dc
xluv2NoheS0pSdS4jHkuh8vbztUbrQzPNuY22XOuq0GL9CM+N/GxSTzlmxPUwjpESmNXd7c/7OpM
KVEA6OD9uCqd8QxOI7Qo4PqWLd5jgiQdVZQq27sFmo+3x1pdRFjJ8P8kO+GqMDsJsLcNY0W1JnaY
nVlPddWrPjD9aB85o/PPDWxJt1DBbsPNRd1kccMrZjyh9qaE59k0i3Ef5Xbo7ZW5Dzcu+LVvSPBO
OZ3CBO/J4oJ3RAfeXumTc9vV8SlpmlwWXZQ0r3edrvf/w9l5NceJtG34F1FFDqcwzIyEki1bDieU
37WXDE2m+fXfhb8TC01pyrun61JP0+kJd9CvTOvSZ6T0ArIQBC6Ard3R86qpiseWcH2h/4RJ02pa
PxTZGKHrzvnLuhhX346LE/wNaHR5konMX+9Po6AYagMS+VpXyXQsp9QTgVI0A/KgiPMc3t8lFwej
sbx11Xgw90Q2bASSBuHF9GuqG10VonvYSF9HYmRAuA7xqPdHu/gxgVBh3Lb5Gu3RmnaPb32XOenX
mRbFPZYK4l4DsXkAhZNbQaZmxIp/PyLlR5BNmwY9We/rj6nBzpH5SH6DJG+N5s7wr9XFxYe6HedQ
m6f0yue8NME/htu/TJ1tK2ODtPPXBtOqQ70upHFIVITkx9m/K9WEX/9lehsXzgKi/aZBOS7w7DEq
YvmQU/wJEO7ekjb2d/VoSz8W1vQfrmrag1SNCRY3M8rXn7O146zVaCx8nexak4FQWvmpL4bYOxHp
GzfvT+5SssMRsDZSPMIe+8qBjjLUPFOx+FpqrRrq1PzOAph9ZKeqp/iu0TcIa6uev2LR8+P9oS+t
I8VPiMRQ3olbd9sGc7pSxf2r+CoH41upLGru20lfRKa24GmaqOWX98e79CZR6+TDcsNQa92NVxRV
b9XKAj3DsdtflFaH+lA1RR1OdmOcCWe9sxd3+hq+P+yl00/Ji/82qd03nGnEUmC2OSNAynHRb5aZ
QlTQ2ZCY6lwo1ZWzcXEw0ozNoxkO/F6+bXCarE/UtASlNvVfYUBzQixnGsPOMcfl+B9mBhaVTADQ
DBDi1xu1VLN6yK0Sy5oEqgTCp9UHVylpGPVW+l8Cit/4OyAzoPv3DMdqSap1QkDs66KM7Xp2cPH5
YYu0fkJjyPIHiYuBr0+Jfo3xfHGTIrgD+GLT3dp3RJfFcXJSYhLSvO2+mY3rPhDIrqc1QzP1XFFY
d67sl92IG3iSM08dj1NBcrWHWhUEw55QUipUw6pGeuN+0cw+xcxivZsrUVyJvXeH4v9Hc4gpNoU2
QNm7p7fIFZAn1lDd2+qM72yCIrPuSxx44lBoSRf0kLVu19Y2xis79e3AsOvYNBRnOWrQmF5vnjaN
y6wwl+o+j1N5m+TN55GF7SHZxNo5KxbCDlEuf9dsZrZUJumjAxthQdFjej1oBWc1tuqkvk9cVwI2
LA2vP5aZufCOWLGB+9/cN1dex0sTBaCHNBVyG0B/dxOd2iTWc47KPbe9djTK3jurBrZbCdZrT720
ywDx+WuD7u6B3xNFKwY2OUkV4eJu0CSdJLQhUd+30ujDKVs1M0yScb3PwZtc43GbfLU/CmbUeWmo
GCY9ZI4mZge7e6Bvsxgwi+WFiQaiZhNOj6EDV+pyLePfHw0G8kBq01qgFsVZ3M2qNbS4nKreC9MY
xZZYmuZHvMgnfzP5ehzcobnyEl8cj/hwE3K2yEt34825rimzcLwwb4Rz7Gt2Zk0mGAIbWgIo5FeG
2y/a7+ltccZWW6AmtdudGjeomyq6F5auaL9nytCGYrCzE4Xqayz/C0sGPo554YZCmLgv4Gq9BR2z
M7FLqBrr0CT6ENT68JfcFjYGrVnamlsZE6TjvqdqtXMeG/XihQsG5n5iNnZoplgq6FpdHW0FNa8G
nvwJER79yiX6dn6MvL1MiFXw2u9FN3ErrPTYnrxwyg3vaGvziIdfco2ndG2U3cbXEw+Uxjh4IfeY
FtHhs4+pjdPA+8/s2124zWXbf+SYgBi2bfNH6l7MmiFqo/NClGA3s8XZpEaCnIBrDWOYDb3nvz/e
pVltqCbqIFsDby8tA6eu7Uws88J+dfJjtpI/U07Uj++PcmlWG6LYomGF+cB+FDVWRTdUiRt2q2uf
C6h8qd/ptUOH35DE8qBf/nZeWAAB4gf9pm1ud3uci+qs8bgMWnFcJ7e5H2zZ3sO6zg/vz+vNISY2
wQwD/RuuKrb8brWSQrMHo8AMq131NlBt3tClq/MQxNE1JZw3jmib4xfXLa8ZCiUoo+32n2ILRel1
PIX6pM0/l/RlT5Y3KmtQabrz3azG4Yn7PwuN3k1Tf2is+HGwe/tXUvUjbkRIr5pX9ur+sdt+EXwM
sGN8Y0Tdd7MXa4ndQDwXRy/tq5vK6OvbhSjtQMMFTXl71W4lGt9XygeXPvmfg25b7c8DkiVNJ1Ck
OaJm2x0HrYsPsQKhYMrx7P771aVXQA6PaMmmXv56KKvj6yopQ5lpk6F6g/EpvtyDrKk/5/U1vaFL
E7N48DYPGNqpe63JMS5GxRhLrD/6DEI3uYlrU/t0e/sITL+9JoP45kiyeFsiuEnV04HZ66NPWI7I
oaqLI3To7EFFKQxuEqovOXoPxyp3/hK8pG2bBRgRM0N2kSd2u4j+WDdQEPFk6rwC0mx15EnnJUTJ
oz60CVHZ++u2S3O3oaAuQKUhBNvgUruToqemntTeFIdm7STu5wm2bnW2irTpbsySRnJQYj2ij5il
Wxj/TO2MF9n7v+DCWpKSbQBV9g+tzF2grWqDkTj5qIR6PFs/487OtcNSGeIptrKmuXIJXVhJSndM
UwUOC+RtV0JQkxU+0qASSRTNAqSmzrDcGZwNb5+P8+whVtat4gqo8u035mCQeRLAAG2G5vZ6Oeuy
QJXI3RAGc+UEerUOBzHr43GFjPPEnh0PQ9KliJeI5Mp09yNv0iy/T8nWp4TDv4vThtjGKQpkTVRh
7rCeNleJ75ln9A+wxODz4XvZe4GtV12UFymiiX+3slvDnZxvyw7hSoK+eD3vLncSJ8YqNFIr1+0C
TCjbf3A1McKJRu6V+3X7W3+G2r/HAnaMSzvtErLS12NlIDgoY6RTlPSTnobdhFgJUsKyvSmNTB8O
Xlvk+UfXTuabIa8T546QwUtO7094f8nzI8BPgZLjAiRV3cepRqqUReHlcwSvojnHnp588HLpfsxF
730AijIcrUr3Pr4/6H5LMxI8e/K3bXNtPJ3XMx/4NasjAC+lLQjRX7DDKR8dPchVQ6jk2jr8qLlG
0r8r8FODez3q9qv+uKLcIjV0lJrnaO7ytXjRVqe0DjPwSuuLacMmDkir50/vz3R/U2xjAlpBKWHr
S5Oovh5TVRpr0vtSRrXSr26IutE0HfBGKzTfzfr5moHChQ8LWIZo77fRGNn+6+EmQRW1nj0Z4cFm
nyZrSD4XJu/2JPVUBKPMs2sh0tv9A+ia5gXCiTbR2P4yVjTVa900WyNt5abwLW0AH9b2g3ajJqpi
nyeeg4cBMYIrXY09tGJbTQIy8J0kPSCz9ugCPBM6K87kHA2Jpnx2u3gc/azKHO3QrfWT7rYOhDag
iE9xH9v5sTNT7XOsoBlzA1RxuGZJ+fbWInLj5tCQVqfwuicteJM5NPWULlGbj8k36MjJbdGov8a5
UZ45VM4jqsf5R56razWtt5fIFjJuPU6UYzaLmNcrvuZj1bdKO0fxUi9HPTOSQwJy+gWMmnZXp2n+
Yaabfm/Ga/+oaDaKYu9v8IsTB9CLuB5XGWoWr8ePJ2DKlsMyUNeantGY9zqkcyfUM1DUsNcgTbLy
pTXa8hfoxebl/cEvbD4agzQpiNBB1u8FtlLkMsd4YfJluiohBjTFfectOixzOQ2H2Rp6jADV7kpq
f3FUkrhNHmjD2O/eiAVVJAQmnDlKmzQLpenIyMGQ4KCrhegosw/1iTvzmgfYHhe4bXj0ujdta3N7
ot6UvDU1tQacFAFCoNkvN9IduK2sCTQ79Z6qeMnCqVmSo1VYj8oW+WlY0Z3+wwcHrcCTRR5LYvR6
tWm+cWuifR8paTz98NDUSlM1pdZPU/FjnGbtx0FJveP7g26h4+t3kokD497ykM15Zzcooi/Dqg3u
woPf2ScF6Q/hI8cZ/3x/mEvLSlhJ4xfhAz7vbllhwm/C0yWq3P3ScXs5Egk6VVFFsOiZkwRGX2iP
Eo9hcSUOuPBGbOVEd7vPUAzeH2FTlktcZBW72BHiGFdD/DS33ae6r+orO/fSYWUcG/UeyrXgGF8v
HymiOur9tEQCB5VPfSvlZ70p3LOSlPp8dBw5PiZ655F7QVK+cmFfmCVvPSQ5lPC4KverGK94XFKz
lZGOJLvPAZojfcqb7tZYNe2av/iFW5HqLBcCXApqVs7uqTfS0l2TrJeR1k06OYgwDqk56Dek2ICY
suqnrrrGv/aSfzKNXPzz1xvpdxEcYXGE79A8ff2VbZL4ddKcNTKnWMZHYkoYbH4m2jgJFjl66V09
ZaN6cIDSXlMwubDCaPkCvaE3ttlj7SKr0cihPxYLzzEuNYqPlVy63pmrzMBLu9QWuhzjaXVQ1NbP
s6m+xnD97Zq0O6tci1A/yapxOd1/+NEs4rnsFFbZcydGqj1LOSQG3OT7Ws/WOpgVWTZp0NKHqQMk
1RL1pl61XBwoQNg6Qrd52obmpj7/Xa3LrI2KrGwOoz476nTl6bpwr7g6h47eLCzwNxHEuqktZoa+
RGo3y6+uGZuBo7b5X3bUt3ubDjBMJYNzRxy42w6TVQ6WllYyorSQO6G2qlVoGqgKwA6p8vq0WKN6
JXu7sP2hoGz28bQPScy3XfJHpIuoschzXa6RR1kIY8Zumh7W3FEfanStH4dBS2rcEByjvSlSe/6R
dSo+Iu8fggvHnR4pUiXAQKhA7PsIJix/ZbBylZ8wwV9SizH7FGMK2KIVOJXlX1aNtm/MzUncC+oL
t7zdE5FDOgRfXKlRaTfyXhgjvtFyk8K8qZOqugb3uvBSkK9tuii/R9tbh2HKkJUxUm6RayTzKXfN
5WOGivGLaozqeXGXyR+9Ql7JXi6tKVKEhNjgFGkG7640Xsyl0apUjXI8M4K+88zbXsjU14RehYDt
kCgE6vxBcTPxGBttcuURvjRnRH0276vfxevd8OnspECHNS2iCOn8U42rc0dnKL0thaY1ARF22hxs
uXltvL+Ptr+7v1AINTg8FCPeFnpdRU+Topu0yBbGHGcoR6zl+NDxUqM/ELvKYAa6cLL43/eHvXSP
oqLF68HFwEu5O7SLodaZrnAwU6UwDqjeGM+uVLtAU2CPIWieh91Cd9Eol/IKyedSnEfrjUNLg5GC
/b6La6l0O/K5X6OJ8lUWjNvR6akLdJrzqfSKMffzCTL6twFVp/SObj0QygJGPfqGsfbXBmTbGaYR
SMsHjyo0j3bVJ7M2OUCTWKO07vDTLHAhg+qU+lIV80HO3eDP6tSdUMT0bsYcIZa4MVW/N9JrSKFL
CR9AwE1YcatHA5l7famhvZ/krsUvqZWp/SFHW/xYikUJ+j7JzplcjIOj2A04l7Gjir5msrn1Bsoo
2pxwIt/fHhdOAzhBEm1gDEg87lGuKS9g7s46a4QW2dmiMhdy26zzAc1J8aAXKqz8uk7bK4fwwq4E
9MIt9xs1+BYUntpNTXddRtJTehUScyOnoKCyk4SN7dYWKuI9hoZuvIhDbmpUDa/M+8KtTg2SHg/N
aGSF9tm+oVC5GxFhjFKpmkcRr63fuTBW3crR/j5W3ZxLaHcjyIYh5O4Ems3STbT+eMMw941kn0N1
40QKf+bCu9d7rEz9XuZFhaSEYbSn9xf44ikEU8AxJIijrbV7QpW6MXtF1VhhbcqCyZTWg6YVReO7
WMvfLkrTHqA+iEerMkmxF2rrvtU2cNHe/x2XPvjmrEq+B4oMTNfrTV+qTatZ/bbpTQ2XvVpmh0RI
HYP6TLky5QvhEKUciimb8DhRkf56KAMnmhEelhqRbOkfWrvsQz3TtA/vT+jCM/ZqlN19krQdsIyB
UQa71L4MSxl/rR3dPWqdixqkNrrPTh2XN6C6uoOBKceX94ffH1x4x2xR/uBv2Sgu6teTJBLMrMVd
ZVR0sXfvOmX7tWiX/IsqqyznJdG92kfH2bwSn+xnjcEVhj90RkgrsNvYN38qej6djt5nBHBzBQkP
UsfzjayVp6IaxHiQdiYotIr2uR3cqTuUBdWvK3Sc/VbafsMWfkLxIJt+c2d52tx7stCcSLr5BLGC
nql50LoclEdZ9M5fgryIPelmusgUgRqgkr/PNUsPiWpYg06UEPF/rqq8Dao+riJ79eYPEmdXqHvu
NXn5fbTwe1CqvHxrltne38uJO+bCrGs3KsAfBZ5wJXiyYXCeG7PoHlACdfrwbzcUZGt0hsFws7wE
+683VCt6li4VbiRjSN7qOIwf0kXtImtU+uzQKX3zjH9AvV55Cd7uY4b9TQ+l5IY76G7YYrQayyxT
N0py3brRjBFbbWJQ78OYjvqhqqUTyNhZrl1H+zuC77uBrba28OaHsAfRNEZpo1bvsYeEPSJz46Se
d6hsE7Oc9z/rhc3KQLQHAOPjS7DPY81ujIcEgfGocijAINc+HtvY0m8qiM5XroSLQwGO4FLAHuSN
zFTftGbmzbkbWeuY3vedpcOIa0Uw60lzZbNcGor3jMSY7qELsfP1ZumhlTkwLb1IjFZ7r6nlfAQG
ZX2ZJ+eaxduFk8Bctv7vho+gwfN6KJJCD3H9yotGJZkeu9Xh+CH7Hc1xkj71YvFu3l+wSzsD1RGw
6lSXNxTI6/EWrUFVzum0KM+KAarBWvwT6+l05QNe2vbAKGn6UoDaELivR4EpBMyEqC5ynQZLcVn1
PUgTZ7BuBPTh+GRYcX2ajMy9Bs/YVubPNGTb+Jv434Y3+V2mez2wE/fgUcfCiIQ+aKuPgaK8NfE6
O/eWosUBAET9VNmqvBux6laC2Kquomb3wd/vn4BREkw1tIPeQF6amr3jJbYezWNrwk0znebQlU15
7KplQmfKLgVRQp6V/qqX9JfeX99LX97ZxBYpkAK73tORZ66D1jQTI3LSHp/ARXTnqeaAZEraPctM
cf0eJ+Aryd+lTbXdrNuk4f/vzwvYG4VyVqpFBkL1h4y23f+yoWm/vT+1N7EeXxbPL0rL1oaaJeh7
vbhq3bgpQH09qmsvv61p0oT20OOopgx6SI/dAdqmiIc2wYW9HOTaHPrMuybdfOED44Zo8onZY+hR
bXfHHzUb3UIoba08LVosczKTEP/s3gyQTKm0oFqMpRjCif5Vogdw7Dgjwfsf4cLuwiKcujDNb8t+
Q/LKjGmc7F41o3FOkvuscrVPSTM4xxSBrCGQ61L9MpxaObjueK0qfeGqoqawFfe5FbeFeD1z3pOm
l0VrRlkGReGMQN5oBT2snq9Gv1giDdthVvXkylVy4S5GgIY1BxvDsO4O/RMnrafOKCNFC8JgYWyt
/UeYFS7Ua8M+v/9tL1we5DHkMhvVdCu+v54gAg6JmIXQI8XI6+Y4dPpsH6YuEaYFwBZBzCAlobAe
Z1Ops+cWJ+ibehae+PvThGIJi8unZqH33xnrio7oyNPxRvZKzx8yswxdR5jrla10YT2R6GAlsT1F
2n5/nFw5625vZkY0ZF7yb0NBqvNXq+3DpHdnf0ynaxTmC0dnoxNQ8qQdxwR2G2h1UWRq9NqIplld
f5RzQRuwXz9kk3BPoIvnuzX3qivluEuT5LyoPOPbwHu8k6lPI67AqRGVPYba7jyZ4I3AxGrWaIYk
xtdA4BfHo8HLDiIBp/7xeg+h40b0OiHOmuVmdnBic4H+1dUB0p/liQBmvHl/z164DyhuQFBmOCrJ
3vZ7/riOCl6CfFyFHZXxpCOkQ83YW76lqXTHENdpbUnOce/R7EXuPlWW44xW5zWQ54WLmao/+CoP
Hu8mnbYt/B8/AvmTRqRDaUdua7pCBFqlpeLzXI0OIUaXteqdlefTpIeDl9f5J4AjaAcGvd7I0S/j
pbgW/r79KKRNmI6R3FD5fSOouXj4esimtaOaCnsZJk0/3ha5NQWJYRYfCnSfPrh94b24Rv0fnn/G
Bt5NQ4mKyFvyyrhCSmJzRXO5TkvAW4LOZDI2hRMoaiOmu9kdsimg/KYlfg/W/df7G+LtfclmR36H
l4m+N7phr9di1YdGy5TYjPA2b0x/rav5NFWrnfutapRXrqq3N+Y22KZuCRAWPMX2Y/5c+FznJTRr
K3LqTIZuntbHok2dszH3zwQg8YuHn9NjbaT1aR2nvL5yg10cnm9MuRPODwTd18NnYyYs7JzMiPHk
HYg0OmmVFX+cUw11CRmLh3QEDnuYnVIsvtmTAV8Jty5+bWSRt6/ATb1Ht3holTnO6vAcW1X1Sarl
x16fm5tsWa4d9EsjQWcl8gG6QvS+O+jd2uStnbpmpLTpGe+I+J8kM9WjOS3pX1b0wIdsiAkkL7E7
YWV3VxjPbVujYGQBVfF68YTOE9pdR1AD1fJUpSPukAf8ib2v4DnVJFpR/X35+y28uQLx+GEC+caM
LDOKvLRa24qKdTairuyXj2rajn7a4iT1/lBvI9et4Qeim57JZnS3/f8/NnAhC2NsJs+KlATVtQBm
OdDtxDbqL++P8/ZZQGqTig51cV71N2/6ijWGMEXrROTL6VFzlw+oQE+pX8Sq4Tfxeq2QdWm3UDtD
5oDrjwrP7mAmgrewHRkvNie5+H1vkA0Nc12f7akWVzbM23edyUFD3ooAPEL7zqnSCqclzXGixi3t
F+jxcxd5+LhUP6W7mN0PfUYp3e/ioTGvvH6XPisXDJKPWyOdUv/r5XOHcbbUIrajTqVl7ruW4gai
saxAqcq88LWm+N/fryOhEvcrrVLOyPby/LFfOqPV3SZx7QhpJDGc3dIoO98cyuRx6ipvDqFLXauV
Xfq6AGvYPoTdwJl2Szm1k2tMUrGJ+EX71E71dE6d1n60xFie1yxR+6B0s/paXfDSG8p9RjxsEFW8
sajh3iwQX2QHOZ0pggFUJAlrV5R3eSbyg2YNUoYz6jfPy6j+pdUEzzYVEbCR+IQQuvGYvv7KeoMn
WJZmblTHyhika6mEWZVmx7lVcezDDfHKNrpwWqBPuOggbDq8bwL/UVebXlMZj6KudQNAz71DB6r6
PhuudqW6e2HHsns2TcLty76p7joLSazZSipztjBCXPEQYoyhhKylNsEucq4Riy6OR+WR8Ax1M1pS
rz9lPpWx7cQUIOthamFCK97Dalfif6sq+4eqmK7Bwi99SmrJaKEZMHKgur0eL3MmfLkVaQOwrOtD
vwy8xjnAz8WQyjV4/5tWI+HdJrC4xfbQ6VDZfj1YXleiL73Ei5BNt45DlSmfKjfH7rVu5TG3ui4w
FaPglnXkdNBQGk18J7a0LxRljSuwqbfHhZ+ydfw2LSjaL7uLwc6IsemDeDxXCOpCPkq/1NLSpnDN
hvLG1qTxYppt0hxRaah/vH8p7ZWVtzAXUhcofCwpwJgau1dM79xEx+jWi8pVV6HY1nXvz47X/+jV
bCr9xaymG9OrxlCJG2X0rcbBu9DyBrM8SHNyv9S4Cz06invtHHNN7fYfmm4Ew6Qm29miZ7XPh5JW
iKLpFFQwNR2AUGMVhRFQHhuGIC2SyvDtKlbLwySl86GzSPT9oZML3cMRIz50rOauPliKN37Gytgy
wjEFBxB4xkheZZSN1R1sDeGpGAURK1wRwzKCZTGxAEYAaznAO5Hry9bnOWuiVJRgtuLckAE6qPoy
BHnuIZUTVKZeamOwIFuVjP68Vlq+BlM/ZfFDvqp18YVuVzf9SFS9zY61TYxwhr+Sp70vctuKX5RR
7wbdjyvDWRCkKRWZ4Pvjdt38a2q2j3y25TQrNkqv1Tx/Ms0uye4X/KbHY4rhtPqN0kIjH0XW1NmN
IUzF+2rNqeOeY1XSRPR7ngBt8r12ivtTAzcQuyt9TbzqVnTlhCx2ntjJja0KE8eayY21J8ttQbwW
YpxEkGbJYq++BS9LoFGo8oXWolh/jZkqy9HXzDUXN7LT4W550u2yU5/MbXUnXTGZj2mChUCEi7OZ
nXSzL12EqXX0vnyoztW5FZ5a3tQwTpfPQDOWKqi1sotD3ZO2iXxgJ4tz5lLqDQ0sN6SPvoRlHZWu
j90QMwetCmj/JC2eMInef5hHTV9/IlmkG/fKbGEYDQ24xM/Ls2TVPSgL1Dp/culHPo22na4/LaUr
sqOLSUp6P4w4NRyXQlGHD05Sl+upsFGEPkDl39hUWgWJIALdNiXLDfDX1Qu6slzcr3hANssv2tqL
hsa7TWZ4W9poDv+DJUPdiMM8zDKzwhm+tRk0LXa0va8Za1uWvpvWSVr5oLOMUQ8WemybJnMDZ+uz
PiKkhyd0rAzNvVdKER9wKhuywS+NJlFytJHQ0rpb7Zr2mtIsw3zWIQ3xz9Yya0QW0BGy0+w+Xgen
u88UKGhYqNrSKLVD1tbael7oZ2H63IEHVR4SY2u4B8ZQ2EkaiLmy2y+yWbTyNl9sMz7WRgngL1xH
JU/O1oL8RhsSS3foqVBmdYfZ12Q7pzMc4RVk3aHqOKSVX/exsG9rz4FMvNIkaW6Q3O+9J01kRm4H
2ohl78MUJ0n/M4nXIgtQE8l7LUztauz7ADNuQD+m19oF+s6xwsXkzTOfOKAvkSLxrDUp/brDaK1a
HVr5uqxhrYBI9ZdR8ZwfCvpHGz5Ra+67SeaNH2vF4Pkb3ah6KXplGcNBCJR2PPJcCtxVJ4oXajKu
gmB7PIjj2tLc0wNDT239waHFuR7iqTf1u9GyW+tGug6p1KFsAJCcdBlX7fe4oklwW1e2uz7P5dQu
aaDIftT8fF6L5KfIuhFYj6rFmUc8m7fqqga6otr9Cfp9DepJcRr8ctZ1VWPuKndMxDlXW2e8gRqW
l/eL2uvyqbdk38+gXZPYi5YusVa/anLH/Fk0OmblvprPU+5nhqdscNTJUeOfsVkp8ochGtG9oDW6
iNsOIcXiY5IlKMhAxUlQ96LqZFJ3R3DMb73V9J7iTh3V2xRG5Rrlit3r+k3aSCcWft/QPDjoyYCm
x7GybPASyCVX9vfUaJXkn2ycOguEEK3LMNXHfDwVQqjtUR8nPbllcTvxj0BqorvH3VeRqm+bhcpZ
QHUpnf83JnWxHqGGuXnpa6M1TedkRpCCZ8YdtH+o76tJ4iMvqcqPStzxjww3i4tzp0sU9Qqqdcmj
6NtxetDSVpluVNFXywsbxLEDY17aMbA7sxenydaW9pzqk5qe5SC27V53y/Q/2aAfskbdkNB6sqdS
y2+GoZlxzpWZmLikhEJDSE+6TPsxAWDob3K3rcfjMqjx8qMWPCiBCxgJNVe7cTfRTSPpNmnsWbh9
/7J6jYmwcNyaMDfUJDXV79BChXVbp1LK4VguyFt9RXUK+YfZ5VHQjjw71XjyhO2JHnsvIJ1hCuFi
cAKx5nkT5PE8izNvYNt+Qhij6b+ClFNlE9ojOsrfF8n24bFY+tohyQG/JB51LcNio3CBoD04dkpt
E/o9ouX0fZfaCxAvtZubSh0z5YaxHft5neWcfU4TTvWNSoa6nIWiZ0DMLauRmV+aXnY3DXY8kJn2
bvnDshV7jkb6IJtE71BI64UOQFF+laWYbR3/Ws7MubKAKjQ8mkWvnYrWkuPsS2ra9mkE8jN8pMZs
Ngci9obaZCcsYQsfmBrZitcCFHyS1LXrsM5dgAd+ZVWNi9Npk2HPJIii79scJ/KwmFzFGHwQy0l2
qKBcK0GtuHY/+sNCGOqPCIs051SOHY9FC3w3YG11JDiqzLTPCd4lq795r3iRV6tNGhbonKXfLLvx
5K1hL505h4tROfMtwHfX+zb2k5J9TCZPH5Fb7cfOOHedE3v+0g8wivyytYXeHlTOKWbxOFN8HlUQ
w3fjasbKaVrrLEtDEMOZI1CmtLP1R9HPovy371qVX9hQ6faeMKJp15cmT80iDwQZ8xpIs8JrLljM
gTXFNc1bHtfBM+QR5xO6S/8zlHVqzYB3comfY2QLjhivtAPwsn5JTzW8RP0hyWTaRPTOILge4HzE
KANp2xcpQVD+5Faql3BoqvKArgGkTKmvKFXX61q2T3mrsFRyxisxAF6jWr4iPOvfMi2yZ6fr0omX
GwOm23GceuKzZBmjYpHxP23W04VX8OlrQ5k6ighwP7a+WbnrZg9C1G5xKnu3q09jXRCAq2hgwHNG
NegIsRMjwVHEOvVQLF89fuuo1Q9zF1sOowF3PsmmjzVfTMP0M3NH1KRdN8m+d0acvHSGVIE1Js6k
HbNqLJ8NI4mtx6Vc5zwEBDKiqlMMauOdILuYxXGUTjveLUXVJWdNGUFuthnP6G1V1vPzYhjx8tS2
ruJ9i+tCy3w4w/ZHkwKy8lFBvXL+p62w49AabTICwr74Sa4Wy7kYk6VFqlqNPwsIcEVQmsJ87ofG
eMJyeTV9r9a9NkK1sDjIjQh0ozYqyhzCWYb8UGmDTSSMFiehHZaUSyATqTUnbtvEOgu9X0xsaI3+
WdAFyHgU+Ey/usZsu8DR0LM9uHY8JofGFOlzPLEhA81RquesacXPwnWH+KR7YyO/r5VjlD/liq5o
IJ3CZjenQlOXA4KjeASlM53L7wSYo/dBKdpmfhl0NO1A7iZLdV6RzUGcs1Ly6o44SVDJ7guCmY7H
vCVej1vnA89bpt7ONCfNg+dKc/QREHbVY8Z2XSvfSHLn3xjsFsmZR3p4SsCuiFObEy0Hs2ziAkzA
ZI5PekcL8W7UxDx/NRXaVr5oxrkOMbxIvHPR0DQgiFqT5JSPdmJYh7bSbbaPZSxOOJipg1WXxBLI
07gG76ZpVLOTZiaKnRHeeXbjj5OlfiyLcvmVq3U1HSx+yafCULwh5Akzdd92p0k+rrHUPLIokzAB
n/f/4+jMluTEsTD8RESwL7csmbW77LLLZd8QttsWmwCBAKGnny/nZmIi3O3OygLpnH+1Z9aWlnCD
uYgGpfqyP3cS9aGXZVN2yqPp2klFMt9N+MuzH1yfMqo6binnCplmbJ1b112c8pgwhMFVp3K89kG6
1i/N0gfie58syVgds7sG1+4I3ak4myhaLqTWtMfzei4bjNI8rtMvUJNtqJyk54oTAcfZD9XZyb+/
aQBbTAqHye5EcATT9yDc4yt90QvSHxmcm8xlb/qmyo64PV7ZLJKjZGZMO6SayrP3/oxxlG2RkOa+
fnSntBO81kGXPHCCIHXNoyVd4qLr1XYRSPn3Mj4yOfON+hru2zeyLmnwOZICq12jrhajls7DVPTy
+7S4wX6RbjDbMtnMdpZ9OtX061B0494buuriyh8WEkO7uceOGPSROL/aY0lcevSG6SzGiexxl1eI
EUvcsVedRn+1oKgIKVBoZwfS3tXTcsudLhZD+xjVJvHUq7MHXLVHQT+j5wPMx/ARw566D4kevLCs
lVpTw0rciIQBFtv5k7K7Rx4XRxF5g6GZ/7a6DxSGQf88n2NJAP4Lu/MY/m74jcpyo12A5233NDuc
CPlPrdmIzNQzW/x21qhPy27bWIIM8VsfKSJ53r3FCT7OMGjNvafqAbLGb47g3hObXh5mPxC0vqVn
P+atu2ZvZCxG3ygaP39GzLJubtROjOW4nXOKN8U7h4q3OFiKPj5F+ouWOrcrnA3OBUfqYEkvn/vg
PrBD+FmybwGUrF6m7s/RoZRMeWMQ5wSHnGk5L9Oq89Y4BJzWaWZk6ZjTpMU0T/unrfeQCXmNQdkw
dLWvH/spPDkPsIjlHfhkV55esDT5dKsSvjNtL4KimebwA8Qjay9Tm+qgEHIeVaGI1pmrzs5ouIK0
SUJqcvtmzMdUxicFgpJrzkp8sus6unEe+jr9l+2r+DE2BJjnSdjE/9wlE79jm1hZHB1RVEG2zB5/
VJ/PkXNTJrhDtCfMHFnnVHMWiiH3ZxF9HBDC/xqzy71o6AU5izjb5c+e3nhWp5ZjoEQ0PrH9zN1Y
39vO3WibnVAQ+8HQRig+QVRKHbZM+7TRh14ekLXwOzLOofIektnkioSLr/HCcpK3vom7yvRD4qCQ
S4a+OHCP4rk9tn4uHUevDmdpsn0eD7lkRQ2K8eTsxO3lu9y8tVLhKchiZ8h08mA9b9Hi4VlvxeQv
ss2l3UavaFlOmuKYlizJSXRsPo3GPZc8JvrQXnd2kE9x39wk53Vk9gvmeoqymQv0E/1auG9NuNkP
jMDsfUetLOiAMkRqC2JCvm5+N03FkYT9H9azCZews5zLnbm9e087nR5e4am2pYBtz3ASZ+fqvaaB
7YlHcLP91QnDfivb86TSfUQu9XSQRvOMbWKYi4wDkphEsc7//LWL3aqmkGomWsmZrlpyRpeopbq1
SGgb4LI05Lnmg2Atzh2TwZzabCTFdY0X/5/TUuxceCsxKgVP2bAUO6myX0I+mVeh9RJNpd3T2LJp
TyL1ekCLJO/bTX6dR98ceWpmbodmZaAvRdx6f2Tgmr3cJs/ryg7gkc8iupirGSHV6xYY+rnG2Gl+
Tb4ee2y9vevkLLSo3aNtOEomSi0uluXkGakVKCiBuhELncHxUBFeFe/kwvZYRtJEx9+PiSVbp8II
9t5Yv8OTj1EeRDbwOZ1tYMjKc9FXHh3SwNqsRJVlq+YX3K0pA05qG3YCL+i2mu/4NsH5dBY05aTj
/xLnZlGV/tkWfp8oOkFO3hvXe++bNb1tttHvue28n6ZPjzJbTmJ13HrsXrYdsIXTpE6/KnEu7WUJ
Yi7cBsWPyhW6GzCQyQYfxKN6A1aKaGYtBzu44zUbAw5K5cl8PVYT5F2gwqQcfXsK/u5DVoQzzbj8
A5LqcoRLzVF6VkwD3w7XRL4az6vxwckQT+94xsygCR0XN0F9fOS16nd8qMLbVZ7MnS8IEJykLL0x
dV/idtUul7NLHCWS6cwvRNxl/4XB1OJl4+D7aP0mavO4TshcTJZ9+sz8ownIDugTzc+YFuTcZxo4
PiNerBEInHwsxZurQFaCgdxSfToMPfOsjiJpBxN+imsUvXwjnn/B3Q/C5Uk3qsuoHdvfTAw+zhu1
Of8d09pHlRmW+G3kUpbFtDUz+7WbNv/cTk+6An46f0p/2qZSbmxtuW5wphWWtpX1DeGykJ+aRJv1
ZXID9ZDscfvWdku65VPjdc8bl/R4sSky34dBKz7kuCXeBLuw1XMlRllT7HnorujMPEQM9wHMY8gc
f9cDJiYFEe/48DCEx3XOs2WnQgJINBfkbMN0CcGdzgv4IUvLRNVrTnOo5V6f9ropQgKqdSEiPLwV
w8XSPQ7gzG3lwqhkX93d1uCa8TGwKBL8fB5Om1aKvEt2/lnLvvI3t/sct07o3vu8MUeBMXbc/gyO
izJ6GpZwe/IUEP99veFBuKtbSy1pxiwwl5TsLm9zYDtgF1KaEFmMvgIVZkvWhTrXhB199sPnEzbd
y81IxgNa6zjyr8KstE+c+9bwj+gkFPfMIsYtUulYk7sBCRkFhClckzdS13Q3GxLiirSN8OnoJuRP
h+3YZ/qNjlM+O44ddbmHIW+wT6mWe+d2iADbZY77K+HrXQcNguaowPLoZgUb+d7mEOzNepVqG1m/
suWIPpKoS/ZLsoIHFYPeOpkDh2r9Z25NBKHgsHsWnUgTWY5pRIZmbtOxTXkA3Mm7wcH/H5o2+9Wy
0/SfU+sf78jX2rmY55j/1Kgp3nhuOtD16yg2502D8Pq5WuTSwkDtUzIVu3U8zFhTHf8L/ZkLbiT9
ReaqzViBR7q1ee+R9jjVwVZkCuuv/v2caaWuI7KLd4HmUha7wM6t/Giylzralvelz3qdnzxpXTmw
70myRyB0Km56IMNgWpukChOZfJI0zPACN4d2L308cNpx3M9VkrVOX0AtnF985aQfrnDS7iEVdvNe
faUk843P8FbhTl6XnFtFBc831FZROXhae58gyPrS4tlYy2NtkIz2kpfy4tmdgHNe6e0osobd9x4T
Sv2qXC1Utc2R94U7NxNlLd3xYz22SOX2Ftvy2NI5GlZjqFh9siMIvgygpW0+00n8u0/o6KAxh0MA
A/U2A0e0gj8Uc+MHxRaH6p6GR7sVIpTbP373zt9ty8Y575kH/pF3yXIzTp0dcncJDVyEEu0tNwoO
4ZJ1g+gq3e+ZqLrxmNJiSNbhzxTYea1mEk+4f+25v0w6Cn6Ht8UnXy3rw5VlQAqI4mF6GFN27fJM
G78uj3nffrRyin/F8IH/aq+dfonMIRGwrp3Fy10b+qbicmGq6lYJGLZKAlmeejqeKkoJ16nswQP4
mdnq8jnqz0/Dvi6y0N0ZfeZ3m5y8zOH4Hqpk6kk8aW7Jts0evUuWHa9IZ7uFjK9xshV8NjldRD/u
4IZryvVVE9Ix5lNoG1NtnNDPt7fyGwFY9VKkuM1kVUNl2EsM0POmTHJLSYiObwu9RaZse2nV3emb
7Q0dy9iU4aLtq1q54ap0nDb72AIKnxVrFr+ulgCHrJC7AxXk08gn+Nr3sCtikhCWQtcqOIoZiGSs
FtqDdJ5tKMnyyAwNqxqRyHzPzRi3hdWhfZHbTe4lmX0Nv9QuU0AFa5uUyaLSsht2QndiAhgvYAm+
uITuav543OlxJU4p7ndiwvpyNJAjEHMrmThH3YB+dOHUXLZw5Bscya2d8km1zds2xWDqPLvjx+QZ
w6x0xEdfSEIe51xv0/hqVatUSYp49w2q3W0LWG77t95ZjEoxDEtUzH2bvplJqeSqrKp/ZpMzPBzO
orcnEYfNfRs1a8x47x3fuujQftGhrDBQS3o8S3xF9H3rtunue6uS7JLWREIXEcyRw2anmwewlkPn
EdTtgwrRiOf+Ypej2N21eUSF1C/FEPv1XPZcNA9sw4rEgWQJdClXWmaK5URwUqhlbm6oWza5eAjA
NYFQ9wkqtxe3WhJlxbeVoCZVRfBOzGNMYl3ZC0e/MU9Pe74HNGjmR9P7GL6xnP8L6hSLcO9P9pkf
3DbPUeQ0x0N77qz6vozEr5QcJidfdkDo4lYE/ExFdsfZTUn3j/lMQdDT1lC11qlh+7DL6dT5KVNV
FxvYxHkRmOfeXYPH04WV+1E3sfMtFG79i6aCNWXu6cGqT5th1AV+7XMcwpP7sARiovjSa6LHgJl0
L4LwHL/ZRdT/DCfwmbNE959CfKRBDu4/bbkhaNUrhOs5PzrjkKreZ6yABTJq21UOfWzwe8Fk/FzW
YzoUcnNuAr3eB37q54yMoz3mQSyPHRdhFWrbMuqdcxTn8TaTzjNlImlLLOTbWqZBCpnIasz7Ybrl
gBlxolHmWJ7UXh5LxC7gLs0ZPESbcrxi31YQojncx9eE3i4ct0bTJkaMmPyvM9mIJqmW5iPZ50Nc
zihz9hK8aK/vHbGM/ouDeHS4iBiwl+u6TZ4Ixj58IBzZfngbGYYMvv4kQQvYE2l0UOd+8cLBw9oV
u9yU8+7xbiTqVMydp2m/BzOP3yVpGq3yyY7N31SllvhyT7f8tSJpwtKBLuXfl/6R3rVsNOllixoQ
NOO1wTULm6G5OgPkwnWZx3l/0bhJk9wfD0BAeI+dPXlhkq1wDqm0YJrtWvY3zugLuq/6uKs9vSnm
EN/72pmksVewawbZVTZHXyZk15hPLYZg3pxBAtveHvQvOJ0WsvKHY/G4JOgwH3jhKZoDCczsceQi
jo/52urVr2QTKn2Z5o0a83NL5z4HQcjcuzgcou+cqTyc1FL0PH3DIc48iLfI4YJnKMGWvpyPc79o
EMrD0WfugFi1uYblA6cXnelIEdRpVhxu3KrC7xrmx4xlecjrMSN0bwKZ/u7zttalWXy6LiazUR7G
o8f/KuH1D7Jbszc7ObzOSN5AH/fR3gxcoel+nVA4TDUjsoWqEafv3XXeclqmuqj+FciMUNrADJst
3cRpHhLSd77rpkHF7KULewLqkmyouvjQM2M9kgt0bi4B3P2+t04BsxC9Y87t9oL4gt6W2+aHH6MS
hnAbFaTPBDQyuLvesTzBX0ziCmnoyYc0ier+2ZHnKr7iMlPOHWITrnzPhjvE/+ydP7J2U3BiksiF
x0i1nf7OE7H6+RJpgjM6Jgew+do/umJM4x3CL5BBV7XNnHDcJ+2eXsRRQ3I5UfAlW+rGr4wZHf7p
Pm5doqHFxIDu4kZ9vgnszpcDAEa+8xo2ss/r7PDP52H0Ovl2cOe/18KX5xvxgXzlRGKlsgrIevgd
LsEqL3wsSkEpRaiDT6vG0fejN55WzzWy7u16+M1apTvT/d00Sq7E2RKVkodLGP80U6CJkZa8dHcT
ievBnXvMo/sWIl+w5XnKcK3WNF44lMmNOTkGtf3stlKeVBTu8Ea59ZYmuo4AV16uRgidp3MGechD
RlZN2ZPhf3uQb8tSTuxTdO/DqCcfQ4IgBcdStpvX2Wh+oUalvgYv7aLprVsbRxZ2D1T3SNlaFlxm
Oh6yV7vHu3PR8bTPFSmKcnpsUsrz8sCHQr2L7OjuUM1Bq4tpDI/pqWkHXK+3L+l4HDMbxV8PourN
i8cTJphlIPOiNxut1HVUSB8X1VVhy2LMMEmz03Nv5vPPeErurZ1r525J/fr9AHfCerQbuDCY9zTJ
1bYse1n3Yvm97dB+FdxY/9MiEGoqGtyGrNzjc8RvrJvhZY/iU94LZ9sK4KC9UG7zmYV64UzrP3Hf
vNdxWhdZvCy/h2Nb7jnRog/KgkM2Slo/f1o8d86Ld4QsuysOAN6Y9BflsPN7ckTfe1I6iB4b5m9i
T9ucR0Tlgdw4uMqwn8Zru4jh3dMmjC/uPGiggsb8TEKTZdxVQ739NwRe/xK79LKj3pjiLQ+Vss7D
lrXpVKDLAQvtloXgGr1H2V+7aagK3OTtnVBRRoeiAbiqa5H8UUEowgu3fxZ+mZJz9i8N05opZSd6
ohfdPs6jvY39O9rI7BXSPHgE7wLXCyf5xUeKegHfSMfcaZv9T+iTbr4ijeC8CTtdLenc7ZdjnLS5
BG3m20+dJDeoiYgIqWD8x8qNGiLZsI9FZcpWApGTdNGvbmyAAdLtdrwIcda/obHnX2l3fkJono1l
n1AUkW9LNnJ5+tjr8tUZUZg5yk+qRWjA0ZWm8620h96vNCqHSxFrV2pKabmj8oaWVrfk0cmmnNN1
GRgkWS20sbvLaxuyLFA4sX3e62O9X1scvixNWf+TAUG+oHR1WcHiJbpbeCYDtrEtQJs5iz69DEPb
/COtKwbqZpv7EZCn5LGepeefSeBWKI56bv8mDb+UKLKN/ozfNMmRz/UN5Ns2vnSRSYYL3V1L8KHO
dPx7zKYHbHY1yHSim/M7ybmC9cDeAKDIc52nXmZL9nGiAApeumDcPxq7bCNIozTOXT1sQ4cwZ8kO
jhXUK7mNnCMppXJ4+1PtwxcuqImvQW2T+qLcpF2elTMcMXRfE/1t0sn9D0msWHPc+K775WQqwr4T
tEf3dg4u1kmZ7ulfChh5c2rT9dU4mrW5RkcC87owhD0hqeof0Fh55J0I1BwhvysHHsOslY76af7C
I8gCOEvTexdXu+tRtDGlI9XB8KtKTEmT/qvnZtvR4vhcNg7nv3fn4WMC0lSAbGUAW7I/nYtRHv85
lSEf54IW17ZLKYdna9ENM/oYrZfGi8RRIBAas7EYkID0ZZ14dCoMmWGEX2zMp4prtr8hQXZ22bIz
ZNdm55hvpup1LW3Tz07hdd78PR4Q0eRHG27kiyjbpfm+iRpxQxaAjgYEXWQMNyGXQeo0yZovaP0R
gx1x3z6IxctMbuY5+uvofVxfTmdnuAstKZFIUWge6okl/UMZmZ6KNVyMpu9MIJ85UkSr5Tnqwcnr
s5u3h8Ha07/cNgPAL5enKD5A3HNu3bCu9MntlWcmoepOzFZV0A4oPzLdZUiOwq1lcHQAUm6tTihe
OtRFLNKngsqYqVxdHuKpsfFdgudPlzpaxHk/iD5sqpYfJrrsJkx3SJ9obPJ47KLnxnTD57kxy3cW
mpqF23HHL6L2onvuGu2Wmd0Um6gdb1D9Njj3i7RC5jitp66q22X8ckLj/u7Mmb2EczAfzDFL+08z
UgI4w8BOhdgg9AG67e7fJWfA7IW87VPnnvtf12n7PTeI54Jcqkw+dlOn7xVAIwkscF23ydSjFloO
/l+WdonwMPDl1ymRfVcuyoN661cxeDkqLjcpvFSbH0MjzT33vX2kUtSF2wwbMZScTp+Fdfl/UCcH
lmrHS8shHU5imI+GLz6pXeRssTcdUQ79cWaVTsPlwe+G4z0kJT4qprqeTNUe5/BgYOamBxJHh5BE
bmeLMDWq7tUXR78/7hQ0/mtHZJQ5rnyyaX0IsIA6ZW95P/0pvqy4fFAT0NaTXkYm6lvQVduxmjhq
TYBM+nrItc0Yxn3Tzt+itJN/OQ8RgPRiaF7d1G2q21Vvy3QL0vpviiTwkqY1RGvnRQNqEVUv7zUp
GJCxDMYpaft1NJS9HDkLuMkJKfQbBES8NEPIhWZO7ggTLsdGbQPuWMQY4rjsaPafMmu4X0Crh7Ug
7di2FRIPaGNn2vXwpe+88UcoQSiKI/RkcN+7gx6ekklIWC1/m+ezbBu/gURDX1nB/ejhuvJzIjnV
USRz0KZxhL/nMa6ipWnncohVCL8QdCwNxpKCfVWsEeOLzjb3uK8BiyBJqWtV6uy+rNDlfaUb0Q1v
Q93jZ+r4uMwOkh+RciIIEGpP3fBOt7Xu+UWQdvlAF82ki8j2Ifiig0rhaRWsSiX3n/Cultg5tu3o
cJAsyNEH74udwb3rEd2z+58k1hTaJy4n190wbuWQaP2f6XtR86FTKkiB+ZHrbiw/v+NkavwSijhq
imxwArcY3Dr5FUWGMAYDcV0aoTDbT33WXBKqz5+G8Fj+8K06f935nOdKsYS6d8GYJFBnSChhp2rB
EErZ07KhMOym9TcSazZ2BOT+M03y9uvK6zQVbe3sjyezuKm8sXN/k2t+PJ3kbTXXw3HTLwdmkzD3
h2Fb7uLNMs1GUvd+wYvSDZh2SSssArkTjKVRkYJkqXpiUJiIaWJBqJN3G53ANtrfg+wunOu5fl2H
ULT3J4KOuEjC/ZCkViXBRmFhG/mX1pldLoCN/tJSWXJ1Yc2HzL2ecQzHt3jD+mKJC1JF79XrxBOK
Oj/Kazc5oAuWLNuvYW1MfXf4C4on3VF5Hc0pA0nfpV1wzxKElW3jbY8KzsrDwcgO/HexQxe8kBuK
QMTz59Yr3dUCrgLGbkkuIuPOzOKjab43bZs6Py0LlLhOgGJDwRM67R5lb/N43HNBRnuJRhU8zyA9
SkpqblFkh2RTJZctAfMsjiOKj7uDvB9ZxL1vubJRyQme6ZnrZIql+ytD1Pq3i7Q/8BHqNbp6LCHJ
7d/kbu5OXsc3uNRuKxanTvk3leCkRmjjfmlFfCBQxgLV5aEDt2KSVX50NdqyZ2JzRXMJjtF873u9
tMXRdnFwCdnNoGloQd6u27YYjoAs6b371eG+vvYtibtPtObNzoX9K6HLFjoruTJjgWJ2gHjuHR4W
xynVsS+Pgd4odRhrzoE07fl6HUf9tw9xvF3TVtchE0jbWw4cJ1yeYsMvr5Cq3T9riZoTXChagjxb
bjJ7B1p3vES17cQnOwQ6K+MtCLdLzB2R/POTOXnHElubi4HDTB66LF1/B7zX4B/SB5GbY8qxchfA
lpw8KVCr2GWUBcPT8uzNbvfYeWt46Z39eM7mxiNcgCvhZaLJ4BsSyTWu7IClAVFgugbPCHyhyZwl
CD7PSWhFsSiySx+ofQ2/RovKPslQnX0J1y9pidyj8Q0TYCAfBfKPHWy5ceHH0tq52zIFrBKbyXer
BMqRnSbs3s9NaPtNdlPc31l+4hcsoT1BbjGCmKvT+/MTfiCkLmrHIXHTiXSKaxunLpd6LOISlech
8vDQIbOujViMk2DFbu6ERHOgTAwlTFJWa1A0olALQlHFPxIis/Oa4Dk6yy6zyx9UsWiBG7BtDbUR
2suBF7vy2qZ+IA5Xz9UemPbbucY8azc288t5CvZ2SNWbfFw02i303rY/jAPsm8fcwwhd65+DXJMn
iGrzGSnK+R+eqASfATA3CA0iV9JLml5OT3sbonsZjz2stjbq3rfZA4Y5uAlLF9Htmc8wO1/QyWx/
zI5yksWgS16D+FbNPTZElN0w/flxEyZ9WJsp+zpBGb/QDDP8XbONbWptQv3QqT56bf19/zQt3vbh
zkHG0JHtxyfFhwPon6Phe6cY6q2ONpPreQn/SsubimyLrLdeRPJRKusyd2HDK8PMNc9KulCJ3CUy
SuixXayM7R9vA3if95s4X0fyQ6dsP2c3MNcMUF6+iN1CpaGpbsBx1W6xuvRmnK/WS8a/sxmCe11H
8f26ueO31Vu9RxGuDjRqyEoUjXNTZhNUX7T6zwgot4o9+viM9PS/ZtwF3wcfZuxIJnIGj8mCZCaU
LLK2d0OT/cJ/R8RHd+OfZnV1k1l/QgcXf7u90Nfeh9JzDB/7sGF7NwZCX9MxfRIzALgfnmFOlC8E
c6SGHwh5sxe430uWDZ/HIfWhN7lriykLL91+ro+CrIfR3X6iUPgrtwMpwng+TkgUc/6UotMgNk/r
vE5f64XgzKKdUeIc39rZYb0i7XMrdDrvU4lSLv6W3jqwqihZg2Jk13yOmjhBIz7r5b84tn586b0h
ebbroO6PNV4F0O+iUMKnE+KRdn/Bt87TDWaA2jsdt/Vip33aqqbrT8JsZi8p4rSPPrRvnc8WA+j7
kmIKaSaxfJqcUfx3oBdntCLF4VcsQ/f7xkLx01mc8OvoSO8TbPb06q6DfFDCOdbSbfrgIrgrnrxp
l1UGEP0Iq8+UvJ2+/Dchs0RoM5kmT8M5rjaUQ/DvfvZy6uimNNp1Bc46/PR6tFH5kHndwwBffE3R
SEOYkbb+Ho9n+ktz6z/40KX/MoniKHnx4EkUWv4NzJo5R11QSphnUivHb8LTTPGpUo9AZdjWpbDz
m19r91eE86RiDIC83RV4XWb9H84SIhW1vV9t6xJ+S3lX7vpjb6EzdoDMtn8T3NuvXhLwVzlL4v9u
s5vpwkQCvV90PnDmDrCH/rgidc9a7wK5lrxnwsonRmRKgzm7klevD4fvXM4J1F3tP7gOoZ+IIM56
opOuda/mSIdHd0SZjXDIGaFXPGl+B6HTfDYxvpyh7ZyXZOzNF9stvsmDVfmXffbbn85eBz/aY1EG
w8Vy3jOsOTvWkbB+IztA/jDE+SAa9sL279LUAX+/qFugEbX7PwEE9BcMSTNqlTPmmTPTwN/TQZC/
ogCnRIAZW2T3ngwdsMgMAxPHCKE1ZyqwDewH75uY8MfMo2yrY1LBM2LK+VEjj3z0EXDkOhntJ0Nu
WFMgz/OcMjpGhJBpw1E3sEdWQIXTazb3J4w+COK3Wqzt5x7SG2mp6xjgZjGJn9tZjxt+KyRE2jrT
f822inJFGpfmsY4yloaopZXC65pToRgMo+eMMfJldjS2pBj/1x94FRSIQZjab9OY4enPcHhhHItv
TqwH4Tj+b8YrScMWalF9b+ewvhEr1m/UHUOJF34OtNv6D2xjIEU2c5zt7yTV4eZgbO570Kg1RjaO
o/1HvSOGv+uVOOSffQuT7arxH/Y/++GULgtfWi8Ve4uNinRz+q8oIaMBcUo/erJCZ0Lts1qH2bJM
jbFHEpGdF2w5xo59NPHDHb3/gN2jP+/ZNTRCvlsrJ54fwAYSlBS2rBmnLTW16ZdFnYP+5sQNersC
Br+1lzZRdfKqaVz3n4VEHF1FkUjv8cTY/4jHbmXRnHJr7hp2gel1lAwNF3RBxriXZvFkal8mJ1bJ
fFnZMzpxXROwujZP1T7vmPGy+WzflEKXu3PvaZv+GKEe4ipq20l/3QJ5k3sMwXyeuBYidMvrNVhQ
dbS46CxNotMJ91AhlE2RMWhbK1zDDlIK92mYUDHSPAclw3Y7uZ2/zmi8IZdUYZDaGVEGR9x4LyNM
U3rny1XXfJ+QOeoPh5wPmHpY5e363q+p7PguV7s7V6Rord7ydEfLGzDA1xu1WW66pudKFRk7s3tJ
0vYQXzcn4WJON2InX5DFLBuYxhq4PeWgWAi+xd6wjfc7TrsEUoS5+yFEMpCx0prjKELh1+SfDwgz
qxbVX//UhImuS37udnVh0fzUfPAbaZDhx4f5tWG4db+eCyflzzVxpWE/oK2bvUesQro/CMj+H0dn
1hynroXRX0QVkxheu+nRs2M7dl6oODlhBgmEQPz6u/o+nzpJ3KaF9jes7UOe2bi5Ni/RrL3xUeLo
+heq1IN/gqAxkpQPR8wZnoRGUoxa2656jCSeHqHIyQ0OIdZNfGqHvNf/oqhvJpwaEsg/aDXk/c8h
mD186MX3UUiCVXFfNZX0qse1owWLcM6OGX9fUUTKT9sarbhsDGm8OgLX0Vx8O9KnWZGAO7pzSW7k
G32PJKiOjh9UwWepq9h5wPG0/HrHyZnsY47FlbzRbKFg4PblAO92G9L6uSU6HJOD7IP8TJsyznfQ
5e126SwFvacpraYctz8OmC82h7+03PFpJcXZSWa72n2FVhb2R9TcoXqB1iPqJ7Z5cCBviUukoo+k
QANig9k4PjmlQQrZFY5qinSv8S2EOPEDpvHZc+OGpDLN5Lm9UGWfcY/jESt9Fy1DUQB2YoIWn26b
zN7vsI5ySiKLprNyoFkscyxPylA3dFA+pvNpKLgEHST/Qt/LWj2F+hRYdmwGF872hFv2XI1oRb0v
g+CXdB0ekXhqHN9hB3XM7L1z6G4pAzsr5/5Kz0as97lBud1x0jlDlvPrjGfSfzcxZB84vSSPgSSf
ex+1OwTqWZAYqp9yL8EXV4gU4z8yn11xDRP+GNpKJdHtXYCGUlyljhZzIsO45L8hci/jv1ENYrr0
PoLtgZRvmfPMFlad5nheuntIC056ihOEi3MRDxsrRPo8zzMvJhC6T5cwCH/ROg3rAxj9ZXmuyTM5
xwlFkE5rTw17Z+MEiYw2Mg522TOUowYWajs4hS8jHlIf6k7mNuXiZ17d8uwfExTv4id3Rq16/G9n
DdyrSFU1L0deLz4GwljFlXNnnY6Mq65cZ8TYbqCs8/qIevLtXHrWpWW26+fxLgxNKjFdJ12HmYpD
x2rUEm29H86K/YDLxFD+I9roiRC+9QLz4DS2j0+ixRN6X9aOjW0UG/jvN3uYXME60vu6W4gJmVss
2dZ7lgQq9UXbuF4uxeAFglOOVusAmU7UlBtSqeuD5UOZ7TkXcGx/DGrAXvCDIazvhly65ISDwsUB
OCSowupJx3Vd/5JeXfBVZdb3tzYbYqqy+ZELUOfr41x7g5SXnppRN55aPhIrPyKNXv/l0l3xLSIt
X/vnIRFTG737eUC/eVeynCHKvGpOKiaqQrXJtZdF/89wkqR7pzV1ehSFNhSYyea72ylfg2a5B1FO
FXZjojLPMV1Smq1waV7ixXgMREHTrfulBevDN2MK/Ol7gLzu0VYUmAzRsRrYIfI0p8PYdHsUUae+
j0XjhF/xNrALlCVHc3/spWChw05yFJcudXUqeBcVhWl+38WRhybRslIvvDp0r9tDwHnJQUuuMb2z
GADDhejCjIGt/H54UL5smmvMexYzZ8HsGHbECJaUh2lbvGPUo8ye22Bl0yL9mGAsfgZOUwxnNMrU
8c/GszLw3kd20ts/ZRwM5c++geQVkEelQat3+I7bRJqJ3VX9zkxNRDqo1mSEVjY0lAdh0Bd8xshl
0tcpSBGqDgvbnOR9rz0KNzCSmnjaTzBSq5c+wajud22yDoSOsQTbnXXGKv09Ag2cCsR5p6xK4IEw
s4/hWIeLfwDYHwXmKRFzv11oWMv+m34Ehgc/ReC8SInqee8lhKnLTDoF81q3rHP+SnFbs3BgQbXI
d3SFCTgPPrux73i+ggbLaCtEQVk0d9bTyA32r9gipa+hzoFROCaacUxilcofm1um42fpECsIOdea
VF4xhLSDJIlBNoy0P8KcOafhcyqzMlmwO7nwqGi/FknTnBjWJTWIVnTtnxaQWPkcAb3o/pGaVOW/
YLnt9GSZPXhyEu6E2Sz3tMpVFLeUoMNJhzDIHL/oBHJsZYoPOg5tfZmJqQ5PEXmE8qX16F0dtzqM
+8tia81FaIMA1V6CahCMzDGtQiqeySZcLGSidr9Nr3kngdrTXHzMMsnOHFupnZruuE6tOZXC9Yoh
qw1ewZkaJ6Z8ftvadufOTdQfVDd6/9m+bZsXYvpiMmRU+e5dO/Jc19pHKOWqTh34c5jTJP9DSn1e
nF07k6jOFKmwOMmiXMby212bfLNnWxTx/CF6eBb9rvQBO+0KqCUwXvB0EPITUzQClK9ImLdWf43i
THWFMUeJ9aq+uhGxnXak660/iVyYnrIF7x/vLSBiw5vJCathzPqQ+Nmj9G2C62U9tzi5wMFIw4Ry
cdCSvCY/8vLnYDWI57hViXKwGI3G/Ty2fn0LjmGRBhjq7upfPH8d61POfWk+DzHX/ZobYN04XxtS
B8nWqnLTn+E8AHDYI0/met3NcVi3f7niFwR3wc8ytQj82PzeBjpWUDoQW1+xgOZgX5Pd5sKFh9o/
FwSw7EdBBgxmhcPrOhsSJwr/8H5R7mmhYwZqNa8QtE0JEKDaBUrk6lilla8eqV061SHRVoZ/89iN
zbQP3S5cjjX0rporCfnllX9gEY2/Ea9YGhxCvqr3nhOiCO1o3tHFtaL1yXkXlQNPYE5wNBzXaMBy
U28kS6jzfhK3O3Mh353YrITuxVzV3VGPOi7/6ZzjjMRosbbLG/XrxJ444+GaMwCtBcBx7oferUNG
sZGwIHOJ78mg/7Zbny9uJlvDXWIeDV+QqDc2foN7v9T3hG1oddfmlg8Y47nqztUwu2RQ2LUBrUFP
TWDfQp2a8GZVRPKOWjEjlRPXtl65Q9Lj+gVbZBxPStBDO+t0bQfNkyyd9QeICRy8o7QTwowVhpbR
qefWU2ZsVfU9e3QWEsanJikYePlVL+LUiTkiTUmQyQ/olU1rTkB+sAVFuyX3W3HP577Zx3ktA3kM
tTHpN51UTqzMTbRmN0pR+fZNsv32izRY+CVDb+UtJgkXVff1LBADD8RMITMIf/bKO8/vHQpgPOf1
SH5Eo0FlLC5qt3tdjv70k9vnpH76C3VsdgbzqlruW64PxZmLWDxmdqY83l543vspySy3Klq1JuYF
6jBHGZ28uQ1di+SknGYuSI/m9cZiqraHGZ7IdJ2Oqpms/uEHnV4WwqVL2YeYD5L0Jjt7yBpN54mW
WK3BFm3z8OTFfLN7ZP5p4xGWY12uP8jgO+XzxvhsfzUkVJzfAtLc+t0ULGy8DBys1UbS1PXS33ys
gz3ZMSIPRXlyrYvM7aReiduphJHaZQHC9gd+GVUnLmsm9PmmxikZccywsnKCndAaAYDnUBlH7WBg
hE6K+0hKm7c3L9xI3W8gjKfxgNwYDz35hslEQRbCjejqc2gCWb+zW2EgWU7aQax/060Y7R8kAVf/
wbiL/NeZBmv8r5ybxf/PXdVkmh2maNj6Dy1J6mU65G5v+pNyq4nv97SkJk54SRWLFpm3DhAl9rEa
Je2W1tVVe2rR+8Ey+HTaz7jtVXhaTdEnL0MBF+UOxKnSr00vE/E4KifvX0cs1vpTDUS7juWypfLR
xY2LdoET1uzgYb6vfgvE//wiiE/zHuEt6mWGJdrV3i1DVjN6WEDh+4b+H726ljsr9JOgv/0JeNz3
q7FJMN4ilJaFXSOvEAzPITBhd5cX7tb+FKIV6SudNvr7jMmN32ee5EQ+p3kdeWeFwhUe4oET6E7z
XKgT8KeApI90gQgnJfspMrvSOb/aSrnLDTKwMYMIsAwrh5JVYfBMLmcLz5EH8qniQwnmWZ/GJCU3
g+29bDR5hI2rq+EBi6KMEkHcXbCllL/BoQ5RduZiq5xDh3kjNO9c0mQqY3tHSfxrEIkzfsOL6dp5
v1CehM5vlbOGd3Lx+tXJNnys/09qK3Vk8r41PUzawJuo7Y60ZuD8twRcRyS7JaN8PRGjXKpHoaje
sOZ6C8pj0U6FOOsQ6aoEQ8FscZ3WjZIXPfVhvsVTI4rYD/zWXMtQ7HWSSMBSKP9CE7sPj/3mdJrL
R7cBARhosCUP3MF679nQmrPjgTo+cAmfk3V+0LWK+mOp1llIkiSpG/3mql7CFaMFzEg2dVHPnElG
Br+a1JXzxQAhVp5owkvrPgyJtk8Z0csCendFkcPU9+laVj2zed/o4MtBqwpfVMOBdSlXLI67niww
JUHeWQZSSeN52dRHSYmWWBd9fZ1xSmuYRRuHGWAWhcYNLkaVx43/MX0xZWTH0wTyanobCZDczrch
iKOPzjK9/wc4IZHvc9S3lLlyf42p3/VYqB8UalxIJhFZ2g8zpMF4VIzPwxeRAZuTw4NWUv1ZpGvk
C8FHh4scFUW+xqQvfPPiWEjG+GheuWXELdvuJenmW4TFUx7X/zGZaUyaqF2ceJcOKlfRfTm0hOvH
gljHcdO1mU8WzEt1CIFeCBgNI/mL+6aIaQGn4bp2P4YwlOmTbDbcx0XP/KxLwu3Ny1jqNi+fS8nH
K7n7CM7eU1cjM11btPHmIPjs03TfrEUanoo4Gb+mGwyAjmdqiZKYwFt+J7OG5nhF68NwYpaD6sJ9
miWC97GkCfgrT8IKbZ4ZT3Ln9/Ed6o8NOsHCjY3wbMPFPiLRSW4tp0hIVkI6Xy1sU/2GNaX7dzxj
/NHdME/l8kASYdlufzES6rCkNE/8XqNoV17a2/HJK8eiiQ82HTxE6FwHrAohzkqnxfRuQKdd+do+
8t4cMKUcTb+DuOXQTKbEbC9DZoK6EVNHfjggRlCja1WPeRoqZ08hVI+/Vztt8kxue6j2RRUBQEi4
7pA0qooFICi7Z2Yhkh2iQIvRotJkHR/CMmjT91UOKaneUCZuuOP4KhXzhw+rZ4c0tgq6MInin5zQ
Ms0qOnDJ+9bTtKdqWeUca4fKq9mkNIpBUycfVOxQMBOF12/Z4OZtEj4Wns/N49KEit3NkRp8K5/J
4MyleGWwCthdzVbWOHyrUzdYLuvYAqBGsUWELjqbxuhMdRUcgeS5/kvb9ZV+ERYF/F3DTvA+3QQT
9JgDKmnv6BLDczWuGZJ8F5Uij0ArxDJ5XGbddNemmgYqokUVstXlVNpwYZniGEDer4no2pKk7XDb
WIo37tcdo73o21r/GtJZ8mGUnnddktSpnmjESUbBceAqk/WUQvqTYyQG8Y5wIiW/DOgSQQCcuxJO
QUcKo6Tk0YwxYyu1gnzcDjjAaKgJGX7mMKeKwvEA08mkTyi7XXXmtMGRQu9z/ORrkNx6P+2ofFRD
Pj1y/xQRUcRoAXvh++xYrss7auxEu8AxIi5jCcUu/2RGr/piKJ+GWc17StX7qujRM2OWMPmvbU5S
Se/jvi62Lw0KAzAcO6IG8gqEvnMerSDsZ3NIFRlTgoFl7fkHYEGk5jrXJNPzhiuF/k9oJSWC5sxw
L2NbEDaHTNFWZ7/Suisfbtib8dCOmyXJNDGG9U8NooBbXebbvaziIkEpsM9mowcySmQ3ozkprohU
zH6PckmpK5C4F3r+xyRMW3KP63NLXvVR3a4/xsUDCXZkI7vX3zH1W/e/bVKpCljlN5a+c/TDtZlZ
GDQPfKLbhgeR0dfN7UsrS7d7BfCSRMsl3oJQtldaJ7p+pKBTHweG7+Y/VHSTIBA1hPA0NVRgIr43
v3lLNDO+Sr38WSmI8b4stuUVXSKJT+4wVH/LgjzqblvFHMSoru7kdLuN4ys4OnO6/Qz5UvzNDcgm
NgiBF9sxUgZ3TbiOyz+u995zEfYVhuZcpl4mZupKFKCU/7ROaFTH1snL5uIkfn/sWlsGNDXX6cV4
t1gHwWUT//KQVAdIIwtIGZJDBCsXCsv1jxHiYP9Y8hZuvg29TtdjKk9Lg+jkT8HyzjkbJ8HOjYbI
fozGcsPYMSp57XFAmrvFUv15e5wk/UQai9to9t7oTQw+oblNBOEg2N5MH4g0bakIL/krHXNy18Tm
jxOveNAYcTHFL7x43O+2LUmAU/oJrouIy+FE2pnB3IAG83lGByba/dz4NOBLOmA5Yk+FtR50dvMz
PLv+P+P3MPBjYlJvBHcCgg5gUP3PqUtYs9EO5M7OYpaqudZJH3jQz9POP/TTVM/3FUlG9SJYiRb8
JICrw59FF87+U54gZtw57Dgd7ypCB1Bi2qjzx59ImKG4wMdqr3JSK3J71Kcp2Rswr6c0LwHp8sM6
zaVu81wTSi2GKPgmqdeP7n6sAcNdyOTE9bEMNrpbkeemzuNUtQaxu7NMPDss32T7KBvRLQ8EiYBC
LP+nxcPZLp9DoqIQJ1qdbte0cyL95fC2TDTXRURNVJW+5O9g/403E3mDt2WIoGDVYSkYVfAE8l15
aVy01o27g66qHhE27eL1wC9uTTsqEqQmsPeGtkubvQi3hvgXODYUUmK6eW9+BgimIemzBPneayYn
vOMaFbl3BVm8+c6hDhWSE22GZv4ZCqGcq5uS0kd+F6tPCi6dzHj20fDFbydV4OBYoCCWi24aWqcy
HZonQqdrz40riJuDJ0YuDNxrFk6VZNkiGC9AZBoy71HKOVV5/MlMNQSU624N5SFp+zU6tnUKa8cH
gkiJsKbgKjNyIvo3Q/O6ZAlTOIXSerE/VqeuUVD9JQC2VBCVfPTVsg23kkb0zCpyYw5tVxTLYcKC
rJ+XfEmDzOWNXj7a1t7KCEv9q6Kv81gQTaSR5xF/PkStsK+qJmN9HzgAue5Wjkg8rWb0ry1dJq7I
XDqQyreYytQLIh1tTohNbnBSPs1pguco5s9j0OSXliOPatJMSv6Jd0817RIOsuR8i7+EO3AT0uNJ
SCiOhXMUUXCKq0U/EZ5tgj8LfImC5mjIuh+HZKsdKXUZNRE6BpVWKkDFYUu4ZNynzNgCTUxy62VB
yVSPdjmwvZcFBYXLuM/JuIRAaff16GoDycJxUu7Xg/eP87QlnKQo0XX9tagIs4YnimTlnHmoYdth
Wm0RImv63XeyWl9O+zVRwxdMT4rEVTx3yW3XoXZSHlIUDNpiFF0lwUZZmitLGFt+6bkPOuW0iT6O
ILkPpTOct9Vt7QsQD9pUzNaTfbclEWPINH0d2qdhaIJ/KgiG/+iEuuKUiqR4DHKumIe6mrlVuT0z
CqMyIyHx8IkNy7TCKv0piLGaY8Fl6xIXFQRpnTstAIqtCvi3QVW4adZdpJtjTobllVh8TXmLFvE9
CMGB9jiZbe/IzxG8UvXqf3ue31Tnml9Od2zHUaApQGi0u5hLinPlD1+PtRNv1Q8p1v9XuriOXXOX
hbAZyAMSQQytfHHRlSLMiqX8E7SReYs54f44fpjY+0rpeHzUg6ve+Ymm8Kvommn+FiUSEKK2bvqz
V5lxuJTtiDGqBlnkB0xk+ChFOtFL8CxleFyRoTlIaBNE0Muqm198Iu327CBNgzLx2qa459Hqv1mH
3EbHbazy1xkpMMhkyO360BGMMjwFVC+RC0SZZOBQiVYXbBghzTJOrtv/to0WxZ6Hm1tRxWioDj7r
GJrvpm+BSiFs5VNLQboXfu1nroNNuEtScpU0zlRrojNo4gIAR1JzLaRNIPki2QObxga5x4lRXbYa
NPJfThXK9eIrkCHPrlvk9kaJYsEqUW7ZxkAblMcFc1MEWne1O+HA7VJ6d/VhbiqHBBpYOPFYuJP+
D73OEX9nyKaf4+RV9Q9sYJIgMW7zI/4g4NhkW/wLXhlv+UK51jmjciZ/kZ7aa+pA7KKVEZbyEMZx
/EJGXNfHaFqAs9D/9GAvgwfuAAiwTHrfjmDsALVQpiZHS1/jKaDligyYqwr4QLM5tPiElv7eYPWr
d7qj4ylH9LZcsRrwGkAKpfuYw82pL0MqCBjnQbGJq0r5+mPDe8lT4Zp+2OsVf+WKYmhablQSTJ8Z
PGKOkhdNRs1TS2AEdnn0SWea/QACzCM2lcQ/FsYxeRx5YP45wFRvJILBMqOSTXWPaZN3+amcEvfS
yVaF90iW9Cun5oZ9YbQq3xokH5h/TAv+HghrcrIYjMj7ovVogDusMHxQfayeXBYkt3vWgfV/Fx4c
PFnDEvEIFY/FEfjrDktLOozbnVf1XoQiQhgka/q4YY+xSaf4zE0AY9QsjUvkDPuI3VbLNr5yGhDm
3apyWjNYRhtZS4znID1ZrbbHPhbyWedL2J6imyEeYdrEp2iVE8TWlG5AdTewsisMjj2/qOaMDVIw
JDNreQflTCIer4lEdvE+POkIrQ6UC0uiADRNul/LHHn1fTNR3z1xa+s0C1ij/K/FYbvLZy+RJ73U
0O4CigefJblwjFJm5o8IrgejH9cndmREvCec8wpUWP82LVWaEzfNrc+KWnAUIstTCS+ayOcrxt05
vCvgGLqHDaHL/gaFgqf/bdXQU6V2865sAQ7K3GUtKrXcpCAjoZI7l/8z7t5w3iRvmlhxZJAP4QSv
XrzZdtiZXll5BVmiocxXa8kxF0X30U7pdh4mby4+W3fLwSr6AJLMsRptP9K0IKmbzUsEkGLyPS/Y
+YFJHyHszrhJipTIkRgunpHjOGCFEo/vGynskW1KNE4bytK8vjbi9auePyvwtSuUoGFtsgBgWHrA
94faOy4++ByekKtLHXM8G3ZXPia2itcs7qxhoUxp5sp7ZRWJaf6uSikchDyRQHyAzXjBT0JUrEA4
+IxGw8UfY1BTuh/SL4Xzkh6Q5FDBq1b681l2mpp4khfzlSKaSP4kFuzDJ2e8Le+BTozZmpIbx02Z
10vFR4kw0iXwoolnVH/9JmLxNG9RYfEf1PLEDL/2by3MuX/TTP+PXrJswQ/4YuOYnPqp6TJVLWSK
aQjZ4j4kCoqcUy8gP/yOkM7FByoP96TqbHtamnQVRzuMrf1R+SwMxUhNE3lVcE1LUkJ+rk7J2Ama
thJZd1dvRGrRguG/NkiSOBpnuZQreawEuERBlL4+ktdh2oyXtX2JsMRlVmm/kce19GeAKG3Du7NI
0mV+WGUtr5Jnna5ZvDmnTt6W6c29cl9yVTvJoQ7EfL+pzSMHvvHNvmtJltKYHtR8qQOq+Fnhzw0F
AFsRC81zDwt0x+4vSdBQx9P9SgmdCWpzxvu+UHToesOF7W10eDOefMMgs4utqMWvTtO42jUI/n95
xRbPyUQD/0R1rH5xFieEg3Azi9Cdx3Uk0YQH7+zgeOBNLd4qfsXRrbHCs8LkTssQ2oqiaZpZT5XP
I4AC/n9jip8Ty+SWjF6F1/5CZ5+DHcHA7RGqkS72qEcxeVOUO7hcrSBCnsZ+SKhXUzE6ehSy5T6x
xvkVTY5eKTJ6jHBzDdKN2r3+Xq2hsHXDNRBIitjhxgY58wjLnlnZY0vg+zrEGgiIFxC1gmK8/IpQ
VquntnaLmcqyA9yQI7Mb9fMwjj6ld3pH9al0I+6xs2OoI7DYq8dH2Fg1Mq4TNYI1BSRN3a6rTuMQ
yPlBcdOdz6pZim9TcwijrLrrW2HNEhxmu4FzqnDvVIYgxJ0Gmrar9i0bYc6Aww1qfVnPb2lRiejY
BcsyH5d6UX/KlIv2bSjWr33tCADVM+E8iDtRAFmHGO1Cl3gLf7aE/NtD09ig2a1lzUMctrz4d0zy
y2dayLjP2r4P6gzog8Hrkn5y6rehohAoq/uusO27BjlBSLLvm18EDYv2TsLC/fB8ODp34IuCF3z+
9gPEzoab5xfTNUnMTMOcIA7ht80ulCnzdQvaR+JpyX84qkV8CcG+LVdCdoN6TCPRX+ZJkikFGJG+
U7wGqm5aatUEr2ppH8OuoGJfNVhwpTF1cMBUmA/kCi39MDW3SDosgZI3bFdOuBeQUfpfZExnl2PI
PG+OtRQ4D7kPj/soWViQ74FQpNcmJ8iS0VNslnNjgugCIFGfQBhqygdLmZLcXricPNKt7NxDNViH
VrdklwVlOELpPnHbUxWUbM7RRO2Y/DbbcPY0sRsdAZNt715e+85DOWBW3RDoI51ESAF8gXNw2Yuu
vvBfXR5ZK00aP7ZRnTuvWFO4R8kqRn11IxVMl1UV7XisCII7u9pJ01+rykFRtNz4gO+uPnWsaFoL
90w7kuk37TFE3lSTCEx3Z43FJ2XzOuHtMRGYcBuozdk0x14+ECG3NQJRYGN8wy3u+y6TOWRtoOOF
nr88P2Xc2OVTqd8NO8HQfj09ZrN24uq1vYWFd7pPHfXUjOyQOumWZYUXKqGOPenajcGEGUVwZ1MN
8+w0oV3sN3J2DI7suxrvZ5P0/Z8J4sHTopm67/MRZCwRVHL6CDEhmPCdnuqov0fhBywG584oUhMu
h/9iaUBmw7bVL00Yt39yfsYfU82wQ8efDxLR0pg38KB6RHBsN/zf2ALdh3mOPSAFefBA9jFSeCGb
PqviLZHnyJLZ4lhrUu86xml8XScbfIik6h5ZXwxYxyPS9lG6PkSuMPYhlSJirj8s1yf4LxTMpwdC
k3jmxUqAk1L67A2ZVzp9/Htb2JZxZftgUp6qiZmcKRNtOJPw6ygRO1ARwaJw3NSaasbeD2G77mJw
OO94t/yCa9vnnAulWfWR22WbZI0wAWDjwak/JxEt72DM0RAlyLcPshJ5c89qO2f6ioqYZXmuKccj
mkXrPgJgFg99gN2AU1nVf6xb9Pfl2I71f5MfuCM7WpCluegn0E5Z8oBpxX0YeKUxVuNwLeGmPheq
cVRZOn5vZ6L79btmaULzrvWmHhLc3+53IkKhnslDLf801L5633qb94vblOyvMKrHjizE0nxL4TTP
3eQ2BPQiH7KcbdyU4Lqn7fLgC5cuERMNyolO3XF8SUuB2Rjz2763pq7+zEHuOt8uVVkKi/Fo4yOP
Rc4sw/jVZp4f0wvCIgzP64QUcIF2Y8IXfLjYfe02biIcvt0g1rvWLf3kJaY3H2Qk+tfm6g2d/mu8
1JWneUnb4Y6FkS1WTiWwJ/uF3NlOJWo1iHd2crPFj1CXdlo4m/rRyrBLn8nf+it/Ze/+NzRVGl59
kfjuJ33W+XXQbb5cp6ozMZUIz5vgvZLNfWY2afM3ST8h3xty6+thBA/7uhIHHLAc5umS1mjuPwYA
vezaCGZxavoJHjj3e4hL1BNqkhFfxNQi8ZBA3q12JiHvyVYxli6cm5TkJc27Om2Ok5sQCkuxZ/Yh
nOgD0HFWcs5V6ATP48KWwfvc+prolWrmdY8LhqzYLen6UtqCpV5c3bXZ26ASX806ekOxHwqvW3ad
zDvy2QLuHRkVVdL04VIAEnHMg//CAcngwSV59RPiXu2ecoyJGIqQr1/Fwksqi8rB31guImv9VwBH
w+pLUWZg0/JhHzp+z4RrpspDWtmmQWRVjc18XyqEPV90c/gZazUH3wm3z8vEggRkQLbUNH+C0AbT
novOQM2AbwRxiFynV6QGj7F+6+R9pVk5mVGLy+GsDkxV+9LFz9pBzRu/+tAr8euHUQiaxLH6Tpse
SMS4hWOFI6UJ/4Pz3f46ecAEARY6/Lt1tDUeimW2mFxJk+MBDIw0app9RjVG4WHHRg+ua5B4SQ2Y
sXWYWnsDnQ4MZ8yz1Ibt9MSuFQQbjNsi3otmsZBMJ/Y8joTPR0hJDXtGGLOGG3SQMNSZOESOKDaT
mPAq+HtYTzKa9uyu7RUKjue/c2OPIPEHPWSxpoHMEpRi3vm8lv55llA5dNxx+MPCgIKlFYwUHMU5
Ot3ONbl+pvU58/bmBVkCjkyWt4WYyR+Q79Aa0sosltHBhQ9G75mks7BiPXtcjtcdOgxtTwW36WUi
vkpWsIWhslMkhoIMJuT8VTYbTNEG5YpVK2EX1Q/VFoPOiGkqEOsVZvjcJgz3W7woBi61dK/tZucT
TwxAHpgHzosiM5NzYavVNUhTl1qlcHxowc0c/gtSF1nDCYL2WNnG+SZeT8pLjGn9NK+SQy4H5SVR
f9vxg6QFgNi4ZhcZWqg/7Rt504w9yg63ugj80CwNVv9D+qX7Y+rM0B8wpMlfN3Pn85swZv2LUNK9
C4qAAiQXVs3O74KZDTwoJ3QnIO91YOAiQU21276GRrXfW+SX0EQxaViW14W02nKtc5S7JopQ0NFW
d16QdK/lEpNCahcCt/xoJvpjYaqe+aVFdl9C8VD04KrKObplJNkPbm9h264p5bPqpF9Q8KwQHIi6
6XIf2BQQLxtjt3bvMZ69zX2knnl1tgAKBSc6fcaexfYRqeuPzl3IzK/lsP2cu4gQIN/MrtzHJkqe
Ks9wUWDSnilG+o5td7PnExKFtDnA28kp2R1zmi/Jnp3OnceEUKOAk/2XH2byt98wBOqYwibp6QLD
ELi8MOW/23wMsn5z1x9x3AhwboSt/sfReS1JimtR9IuIAAESvKY35X33C1Ht8E4gQHz9rJy3Gx23
p6syQTpm77Up4/i8qdlSZp+2IeYjaI2Dz83iU3ZJ1HjshVpg7cLrjTY3ueWR2JkmxmOrMbcXTEPy
bcH7fIZvF/UXW7EO3mRwLfDLZhH61hnfy49ZlDMieBCwz1Mp2CtVTRL9rjDTwjCRGH8PqpPRh2dr
BucVNewLM07+J0rWW4BNPvBiOqPp1H5tFayPAereuhdRUj3nqZd9d+ZGHsRx5xwarp1sq7uBpwsa
TvIgvRo/MdUDy0I+CG5jm8QU0yqNl3a75LdWpG4aqqRKyDbdt5M/MPQr8h4xBdlh76hL2bZjhLlZ
sW2sz5OHNGQ3IjT466xO+pckIC3Y5EfinMh6/Zw4B802Hir1tSyOzlg65fk75uD5q6pDEWEDC8xj
BCzJ3bb+DHtvcrm1Njmt7Gs8eAkDXGlgB7HCpun3CyTrDCKQIeKrKsNLoYb2M7ZMtS4JH95vZIRw
RIDJ0eKvZaYuChlrfqha6AiIAEazb0yiHmVoHbMfwjq7E/XCkewvSZHB6gi7x2loot8253U5YMiI
nQ0ZSqLeA49kwTixpmAOzfaXOAJJH7p2C0snEy6zvwtDDWSVZZT3x8uUh6IvWMLhlJsheS5rHyzG
hMA/2y2wi9tt244zVCqdu0G1mX0heFjcObjgOHO+Y8ZPMTX4Uj7wWbK3HoiEPLP64jfABZSaQ0Oa
Ez3WsHTXtmDevYti3/InjPpf/YRlWr9hxeNRMwLqx+yOkRp/CgOg2rvzMycBpNDB3PosUEepQzQA
68cKxMxEP1UaaeyGRCXe3mbtgU6wZU6jaxrm0S9XaETffqv7f/OE8oCIkHYeCf4cAXv+Xj3IKMGm
9jodPdzoAKjReKxaRG+MqH2U/Cg6GnGcYXubrwoPgMaMTMLCApkI5RL5Mkl+QlvdMUtAxDCNJMG6
lLpfKrTM6A+WLjI8gUtlpclGDf4wm2yunD6LlhP7ZkxX7aTtqSAYgdpQlRnhXTGe7DDz++9cSx3t
o8yrgCz3MvvVcTB9Y5kgsqsd2zijw84Y2y3NiGNVM5/8E8edXJNtnfVqbC+r9v3ozCC4w28bI6vl
49ehNsHdxEVU/yWex9LVjoNobpFQ+tbKgHGraSm62MQ/lYdgbMdQNg0xmbGSOYquye78Gtnx9lbM
QeyvFuxoFhMAjs5KD8V2zZk5mCrz8Pz7yfzNTjpAeuB1zXJnAZzHoOMF2fJ8uG09IxuC2Tr1LyEu
i17i7FFkfeSU7hiZU2Y0Z7Nq/V66BX+POArbPeYLA5GNqpzoO06gWlGV4THYNGiuy6c5LQcSWcqk
/KUYucYno8bo3dHRbNEbSuw0ft2af70N8IjV0CP5YhzQvKRE09Xv4fRF+hgPffuGbFGHG0PZC7ai
UTVZOale1PtIwuHbDLsbMYEfD/bkLT5c65RQHXuMMVZ3+7Bt3Ho3qtF/YOdjRo4C5q7RBr9W2V9n
T+fjr5Q1q/vXQa8uuCWGCt4Oxu/j7C/yKZ2ZuH52+czaufDdbj63ZVRjCAed1lZbhll59W3Yd47D
rsnwG1NT2BQ77sbD9efc0dzwcqGSVn8mM4IA5Fdxqru8Wf0YMMsQsk5Oij68DhESTEKV8qTYjEHY
ES0F1WkQj1FyKwM7AgBWgJyZRAnnl2WBBGSe7Za1WwacC2lIvew7t0o01G5R+vMjR0tW/w1ZdOtT
wOCW4A/DVH8DRShtXvG3t/bFK6R9sUhYGVUtU8QL3krohTyr+QwVfi3E68r0PeMaj6fsHbZzvHxm
QzG1d643CnGfEQXOcVcUATAF/ALJ1aDlI96oxg63VxJ7Eu7j8v8FVKEfmSQUEI+6otS7jihvStWQ
DcuGWXsyPEZGW3vqq1Zfud65avDbzdMfRmLEG4XojxAd2ASBmWmEfk9t0aj7uQzjcOcafuLPyhRt
8IWr1FPPCrYrnzaSZMaukLIQD5GMZR45xFtK6w423Z5dUeIeZmPSI9V4rrbVLFi08/iZdlOj5B2+
0YQzCIVzhOYxsTPDO6A9QCTTapn6d9xSgDDSSCfmgZVAG+5bw4z9h1l5Ryq+Mzi+BzQNVf4Mb4wN
SSBN9YFospebsbfzYzbMEI6adVqRiMJzVSe/CrvlylK3Fx/t0K3Tzgk1MZAb9t54uufE9Yp/LAsW
/6zxXIxPAwF43UfrSx4TZimMPUIU2Tz0f2b2uuiJVI0cY/UGBU3UoLUnJnNGrkNT0hCvAIw+wDrD
+qi70pHSdtUofYJn0il09O4D68L5ihQj+REJmbkvsA0n8F90uRegNFo9GBQow13FuvbI7KNpUOEj
XjhjLQHis3pMJX8B4wzZ5iB8Fs45nxxZvFEwIpQHzF9pd9rWBUaWt0jpJnjDBOaDE2QOh4UPIaSz
HQBYYBjEkuzCOoch8JajhZBHyn33hDSiit5Y/pHJ5aGrzHedtOJprvPMnkLgB3fznHpvSVxiQHRw
C+xL0+SXsHGZvbGzSMGr5DXFUjzy6G8Xf6rulv7mKJGG3dlz7bBLv4z4b3D1YhfBazBZ6DzICkfn
vKKJzHAxurAJH/0hJTnSX4fZPrBGQqpJwnfu/yw9trY/eKeKcI/QE8kHnUrIFW4qNJw/SY5HeKkY
KZDlVik91YTWWyYWFLkKV8RGBdzNF8GQq79vWrb3OMOS8b6PnRhFoAuET+FIi7Gnatb3OBDASmcx
++ARsdS978f9GyKn5pseViXfMb/mt1EDE81SiJJNSr42//C56Yh5WSXYIS3LkmXnpU2zZ1TYa7ob
wR8MWwPmFXoJ64N7pr2axRzfUl5te1HcjqMQN9e2d2qxC4ugr18S2w3eIVhr+tRxQbsKPmVeLflf
rnoMozqMDmXcMCgIo4xNRDMt4DySuo93AUslnro8n9vdxH3sfISMdOXXODrvKY4bzBStcwwUV0XQ
8AlvCIYQ0T0JL+vE6MZvudY1BiNByRp3TvHQBsuKyXgsc9aTumejFlm13I2CmGrKNFDmhHDEtelW
7AtRe99Wrn63ve5uOLfVc58KpsXOvQaRHjxBzi+Do+Ft18fI8sZ9tILyajN68OaAzsVTeSzGMP6R
ZZH6GyEhpiBY4+lPWcuasIfBdCAJALq/6lHWhG+SvdMgx2mWD/paNB02n7y7oEEqRcLXnFGM9Fi1
TgkTTJzXxJVkZ68LgQuhkMBGuuakLxxzLBjfCuGCfb0xDuxjjOgU1GnPUndf2zzNtxJlYXGs3D4n
6rPuf1dx5bb02U6HcNKJZ/+UUqy1+xCR/10fs9bfMVl3Z4aKnZhBrOL2RudcVo+T7UM2SJBS3A+I
OFDpoFXTAk6qFuvdshbAej0/7syplkPXH6zL0B1xTi+qLamvnnMq8W7ToPsFjC4hUXhuiWZ0mQgq
XE67hDXYc0gdCVEU9vEwIF41Oc+hdRr7GfyfNlP0S47VVhD7do/EfjlTCQXZvRBt90VnWg9H4ckQ
KMJgALSnIht22LQ6XDkQ1A6+bOaDowgJ2ZCla5dDPcQ6P9c5mndIKF7MxJOXhimfnNVyTNgv1Q8e
FcJ6DUM5hfsxUeKW85FPRXsSYRY8JWYKuh9hTow04SF2MEe2ueojIUQMGlvFvhNXdgSUDbA8cQW5
cMaZdkkIGAeKiiqQvaTcjrNUds+B9apzIKvcAXPrD+vBYzjWPclpHf7G6F5ZYVgbefV1aFO7M+LG
wma6tO4mh2H9lWkt6w2nxeDwNIHnJ/gGw8VTJaIuP3gUHLckk7YIvnpE85jPl9z59nwXfxubnqDe
o8Yzfr6dgE9UJ9YP68sq0j5ejgI7UkCBjUVf8HXMPpt5f3WcK5Im9CF1nVBqptJhDwtTD9unLosD
x4nzhIKx87btiNU6Jt2vlPU+koGatk3GSgF1tfbpTE1jftohKq/hglBrGzN7j4/S+LKHngTbR1JK
Kircra2l5gbHDqDONNPegrZfchHMDbhiViIr2IGVfabMYrSvjVxK5zNDg3jVplLLVsLLsQeSBAlC
7R10A1SUVMKAjdbxc8UUVB+Q4oFIHg2IIvTD7TMHnPtKREiyPuteUeCx22wbaqUFz1nV3RjMYVg7
gBCq8YvgOkQdHjoiFLFN8p6ghPvJMlEUfIcLAwzEUcI/tXVUP3p90H63zY0esvYwk/s4tv5d4Qxc
/uMqFrhKRete686z5lft5nH37GJgPFAwd/T0NpTNm9fVYXpRLLqri8ug7BjkvkZSsTTCfe5YH6L5
8KT4Drzbk5JHYib3rw1bOCh+hM3TAj+c95JokoTKxHgMvz0v7XZrl0L5JiiS8CB2CH72apcpCXY1
cgi1W/gWyv2NpRpwxBPleaCDsg03/aiLF23dyT0GhgDODRwMhizs1QBpTMLFqMPM3DjJkWWyZHE4
pIkKj8nUmdsyZPDXlyDTyx+SLuTfnpLoDipkhkBBkF59HLSa1nfE5FQbobckf7Tp0vFee07yxIED
IQvh8ghWzAfduvFHqvzz/xkhX+5suSDRwOtE/B5VSvaz22Mo2UMq5+Ssu6xxvp0BZ68QuoweyywP
PzB7tO4PlqtN9DI3nJNIKbkKXYKU1y7ceqG7jj/8ZXIdtkY36cMuy/ooQQ2CdXkz0wGgkK+zTp9z
wLzqDY1OABqLpajzY1iD4ArqymoAgoWHXSouDRRyE/rw013+AJxqiFkHilVzmT2VzruAkucOqd+Q
3vMVVT+wdJaEbgydmoh7aId7M4D0hHHbTdN19DJC5TaZX6e80HzlzXfKXEh+Bd0wCBqHpiSii5Er
WnV6Ir4Ww/dLhQdSK+DsqcnhjurRucP8BzZmxMjyE9ZBHHEGuMl01jpamlOl0OseAsWBe8mo8MKT
64fJfUUnuT4F3YroY1DrkhIYkon0TBeMGnvjsqhMLv0ti/sJTcG6Ht087NxH4wMhr4GlIQXwarhW
uuoNVWrDb4v/sYxF+Nz4pb7cTLLrvr0tCIBl+E8SkNVfYZml7SZUUqiFyRXf4QD0LtiCJUu4NkrT
4a2c5mH6PTr10IwIv7SyL22UVc5ez8vtQRdC0jpQSb2loiQZejPzIH2zkXPEj5vCwd9DQ0z8J2/O
TXyOO5q1+7pW8rISbRHeoa5kKhjxio+fDDFNdYwr31m22RCP0GCsHnagU6pxPzC04DaNbjbYbSUD
uXzbJBngE/P4LuO6jdU6vzuAvP3HEKwX62fypRn37zrrYIK/9Wz3qNp1/8AsUQ6HlqYCFUZW0bgj
aCyX79E2hsGi7ubfxdwl9imclh7z9jjFBOdw3mJtC+dwemaS4nno7276Kq6c7AEGpqqZwDFQY5lP
qNZWhHZungnsHKpjNrFQ3M5kiFzcepTkXcwjp2iZF127A9+nHm+WXNol8hmDjVy82nlqyCSzm9Af
iFoZe/iLB3fGDg4BjED43Rw66SsZIMK7oPBV/BomneqDBiPwtvQA9rcQ1BX5KcuUsX5bJpWqQ517
zoUkJTQrooDKs2cVSjXVjZHXbwuiPXHhFEibCOgoCq+2UIRTV+9WMDry4DN1++XGhU1YR8TDA+Og
mzgTGu0uxY298mks8PowflCBzJkBD8bAom4ODGBYsUMZv5HPBDmSWzXCGvf7btEk0fjdvGOo2z6l
BX7sbZ8MdAoo3DW5CLeEYOsBnNtGozO5bPXG8LfqatO+jzi/xSMrX1dse5l6SD8BFt6jOyyvGtri
ul0LjGWkpNXFfCFor/jrgQZKDynos6uvdJ7CPfD75b0pegd58xg714JUJXmXu/4aX/I8bCuAWcHy
NxadyT85yqbnOs5Ve2FXi1d2o1iQPRext9xIxe7MJDGa0JD6hFoSZL50NBczK1MGUR5ljmdGHLTk
WI/7pM3aL0yIa/XIt9k0Fzx0BLXZHBzamR0ipgIec9/+KSh5uDOMHOotvj5BUoFghL3jomE/73TJ
TEx3QyQRBXVShaSPlOjaO/z30cYzeKsiwLkuItu8vVTApEH4MA07qZ4ICliCDLN2Bi0UCegsTF9W
lIHqxJZQLu/VqDChDJAbTjrQZbpFyn7LoCQIp30ZU/Q7Mp5r5zVasFZyvLHse2J8EDw7LXOBp5RP
iLj0LGHEE2BgPSqnQKTasfH6bmsihzfdrA3aAhUsR8fW+T17exEcC06Qy+wuc4Y0BBjnQxyEhuQU
DuDCx/saRs0jxln3KEm1AVnZNno42AxB/yvryvSNINWmOzVl5BzneiSNxO0jfSkj5o3PC+vO4hub
vIFzF8k1/6MLh0BUuKA8+CxI/f5zQrJxUU7vkpm54Fqfeiet7+YVV+5m0aUP51hhrN9GuJ67izXQ
sdmCxWF1UMZZIO1Y4hv4kxmyjsfvuXPIeGAqMbFNI1clTB8nEHjLBZIPQPYM2uc/4IcGLRN7vRe+
/4zfL1K52pc+KAL0BGNlPqsqafFTK3aGgoxiJpDsW5o916EOjiO3Ds4cgp28jbYVIFKsFuaubthV
PbkaFxSzC/zDJKLm7X7uC7iDLEBWyl8wvqRazkOy7pN5Bp0bMpJRdwE006dsIsNu22VZ+TnWUeEf
ImLnc9LV1/DRNt6Y7PEp9SFuxRuEe2WV84yIhgUHM10fOUThxT8xIQG8ASQy9g8tQ3G1QVfT/YRJ
lzF5Sm6kw4JSjsXYhIPGkVVBYF9Bi7cJLZiE53h20RIKt+ieW6oy90SjID7DwXish4toPpE/2qxP
i4s6Cw0aWmzc1Kt7RXVE8Niiuyh+yVQd6f0qCs1YeBT/mIjOtHc8eX8oqecLQlEUyC5nMWiUSbv/
buJnEiiJVfQvvezMcwTPKNw6zoz8B3UavlFL8NeNjt2TUWTK6o835CjYt1R20QFkS5C8mWjILh6I
y+ov/iUf/hz2V4GSLx96gIQzk3kCu/3FnY4G/sTyEdDMun8Sz+/zU4TeiaEgBmaQ+V7zNiUh+pk1
yFP8v2lPFuiOddk0XgFiRJDlsRPtV2j8WBWawL4OgECotOLMxj/IAlQQdgRgQMgmTfZAyILllbY+
4qPMUSIHW7nkJDHmaEmvSZQX/wYl0ZhJ8GcjQ5mo8DAp3LI2Ma9TFKlJp6+LXqe72bIs3raE0iZb
d6wtkYkYzR4Fd83wFjZR0m6GfmzyYzM5AUiIeEkfWKnxiwttCNdrvFZc4xEm4EYnK56BGQUr5xRi
l19U2CblHw6Yu2+0IQPxpCpoHyczOP2xDXDpH4kpuFWGDov2c1/35WnRKPy3tlIrpr7U01fAsssv
1D11RYAEldaDzU2Q7LKhjWAXG/TvO2CIIXZUCewAkT0RDidXRzYljiBIyObz6jL5x7iIIwNWiIl3
dMzON7pousesdUE5JkFg6o/SJitrphDr+it9PehUR9EyblFIoB0ThRInIvSMPci1ld1lrrKwvaPU
W/g/Cif8B2NvhFg1CHVM4igi4FDW6G9T7PT9mTxBXHMW1ljCKJ0P7CMac/8N7HrEhljiq4JLkwp4
GwVCwRUXhj4x3ejGrzTqlJJXnzLZ/mjWRTvnhSjO+0HWWJGYNAYfEhGL3OZDQNQWDIOVEIbZaQck
gDLrEAWShQkIwI21PPL+ZMFxjkvYfQWinbdBE092AoGewaPThRG3aIMAIqw7MNBjUUfTLqaS1tCL
TelgdljMzTbkRvtA9/YRlJAIUMfGw63vwk69F4WfTAcYB+TEoMCHy91ObqQ3hMvCJOXCNXfEWd6A
Vqhz6U3s4gBp8ot1xxrB6F08W/05zWQ6UcMgSNszwcJ9EClh3mHpjuRO0gb8MLplmdwhJuZYh7Tm
IuQntmqT0M7ERCwP4wtIK7Ip6EkdbGuu6C56mKW+c2mGb7TFUc1Hz236B17TbL3acgp+Fk5J105K
x7DelYV1vweCibptsnbqfZjLhq4cLz/JpJyk2Rb/dG1Z8NMO7GE4ynea45QchcJ3ehJG3PhhKd0x
uh+qmQsabIb3ns19/MCkusy587KKOXkzz3eNaAmHgpsyHfQKGu2+nPP8cfHmKN32rSZrzylMk124
eMrHmraVKEhPxdH9wpgVq7Y/+v8K6BtHT9kSvT4MyQNTEEdeIGIuHBYiyZ64zNx5wyJbevt5zdFg
Zi2wOYEShsep750v7Pzid1T1xGviVO6PxAFVfzvhtL+akfA0REgJg3g62aJooM6m3lNIfiWEoUA4
SDHh69EMC8uUYjt4Izr0xBtY6yb+SHJry/T2biLMTWx5qaFAjd2KnG+jeHjtLl1taLZdALVn581O
eWgZ5Pnbusv94Jktemn2C1FOtxX8pJP9uoL6Rq3q1N09RQOpf5uJRMNXHpiG5EOml3RRfjJ+yLKl
FHMLYqWwfMeoRr2Jl2LfRIjSd9APcIoPuHz/BmKK3kvKWtKZl6z7BV0StYhYZmvuu7kV/afPxm+v
dGVCRoYOixMY7uMnkR4AmiRaxke3y1Ctk9WMYge01mdNFlS8xXoBOSLntA/ZVE3jJayjxd2VwmdB
UpLj/GQDht2noRiX8TwPefQC0oC5QcDUIuZHNyQO53zm5C2B09kQUEGX38QJGYo4QrPoFPWhQsoj
cF2eiQpHjAyETBD1R4Tkh08P4fxCY5zA5Zq1vl/COU2f/UmhqWZu94XQB8FPGGKr3DN5yliyp1XQ
DJ9hm8TrmW7NTPBF2xi0epSs7knzSTP/Jg3QvVGTwuqFJA77aI2iTckwnJ3xuKX1oSMxs31g1RVd
IfGGPHQS0w7IhRbu9EpuTXWtQbN5x0T/z2dfogg8aQsMfyQjax+vSaCPeQDW4ycqffE4LxSFO49I
DLMVGnIX1ZcFtrFFAJIRVrLMnar0poM4UB7xCU4YIUPHE1xegVeRQ+Cvz5PwFdPfch6ea/htTIzH
EA/XR+iSC/Bdg6iQ1xjOLDCxWKXG656iLEBTveNfa6zDdV16jC6YefosQ7kQZxhIUUX08QpngAc7
n5jte4hrXkEqzO1hXubomcIyaPfjujTXbqjcaRd6Ad71dqUg+aItytIjW4OJUXgphkvsQ83bUWz4
8b4a5fDeWEN70GXuDHXI5uGpVcyc90IL+QeTsOFwNFwfm65pxGcxiegKerL4ilpCLjZEtBjy8rTs
v1vt0lH3LXELROGimNmELMjocLwxfELMmZCWp9oh2o96aFpMj2159hHZmJNt2yU4Mp4hOYgSksXt
UqK0PpLY0P5YyfB0vlzXkrXuQMWr6GeS6UR66fIUY/JFYOH0ZfvtOMh0tzHYA2pY2SIlJITPYfSR
6dr/Cct2Lc8jgQL3A4CVZSMSO/6DalHI3Rr42GVXiaP7RA7FLPdMz9r6Ms3rzboAgAnZKilwMes9
jOxo3cLht/LS8FfW9Vi9I2esVux1xD9nU4NXApdqlZ2zxnOecbdrTGkRkos78hkS90p9niCFtqKf
w2NLiFZ6JqS32tUmQa6xhXyU1Kc4BkhynX0LhgYeAUK2gIH2lo6mzq5sbu1zkvOQnrBzWu5mmZH4
qUOuUCR9cHQOVPbI41Y19+ErtjhiO+vUZP4e+xE2AoSq8wwaIyCJCbIanUs+MD+HiO6bLN+rsZKk
Z8ApssuthcBfAqZEr1/xZObw7LjVkP8uyxKLolNrQfgKOH60fBvqx5XKnr8HZ+/AhrXU3q7A0OHv
iYkif0+2AQ1tTTu3AoLAHkhyFP/hHcYqJPsAIsY91X781yAjHZEf9yyC2oB2YRPS9jPH0VX6mfoN
I81HyRomeSUvDp8lkMYY4yYvCUKYq62Gzv9LFbIWh4kL6m9LFs6PbiRE+xxHPTSrmQXNirBBsDXh
CWziC/YKfSGVIE0uXT94r2Msa15LthXeocJPNV/Ijlj+kcrs/m6YAlW3F6aK9phvJEvQMerWnXYh
dKMldIYHcG2z8y4mrFCJzZkyMG8sfRrlNEeyxXSsNG81gBn3PkmZZf/pSuICjhZJIp8pGKvgiwcQ
88V2gPSUnDK+fPFLy9H1zjZHzcd8q1uc6qSU75aYV0Xwjya6R8C/8BVdkkWSJLtzvGBEHxkwhfvj
hAUFeMS7R1hCMmj3DAELQ7GDlDc5eZaH8pLgdsXSIRCPciIJaPRJ6AadIskVufVWJoxyzU4s0GJB
p8A5YRPnOyHXmPG5hNwkc+R9B5gZ3mhM0bNPY+Dre7AbUr54Xs/eGbvLlB/ciZ/4AXU04qx5CPVZ
Oo70z6sKK2ZygcSqNUHq8ullnLA/pL2qHnhOExLOJqb0QI9LADRqrOU+h44V8JGyTF4uboYIjxlx
GKn3Go8DoLhKK58FcWu+3LwT3z3amfhtwJ0IGJ8F4SWeB0ParizUC+e8Q8KZnRm1wiZo7qYuIIiz
X2u0+hBs4tPAkopce2/0rwZs8HKkxKTZ7pwoYrqIr6XehdEShAckBqr69AtWH+dspiR/izMQJhsz
ppm8J2oCETRcaZmjLihqmb0ykg1p3ksGBfI49lC8Ge3WNzBFHMJnBZ2u2N3s1tShZ92onlTTVwRW
Qf2wwqnKD0zSkl9NC6QUzyJytEM9kpG5rb2ZhRQtEjl+i+qWL2edlq9MzdI5dWGngntmanj5kFKW
Ow2k5E9jugA5oyx8eK6D5zmbGm/3jLZQMmha0SqUGzu5eOYLY5Z5XxN8E5NrFXTNaXTIsdyHOiLT
1QXC4pxbOWlz4WbyplPk03294KSZbt7CmlZ3TGGy5zHL+s2K04BQssAlbidyk/AnxQMnytBQiR2F
ZWCxSRA0IK2tiDM61nFAzDwGT1CnYgznJ7TXUfWuGNvdIoSNuPILWJ+TEbnIrkxiCJu+D6M3rjpb
/YgxqlsIA10+OS9yaJC55AbICi5f9BofAHslKEGcOyjuZ+QBcq9NMeTXhExnRLhOkJVX281B82OV
5PZ980Pp5LsLRa+872Zgd3rCjZ7Gh9Yf/Icxon/B8p2lznYqgVpcuG9W6JOUgPybnmyclwJWFeOZ
tevX8XVu3bZE/W0gDlwMfDJ5MCEjsAubCWO/M1FOXzeSKaiZeZ2YOyaJuwPTkAWMbLw6zc64qJUD
AbhTqEDHdHKvjnZltF1IH+zuZDWRrBgzgmOAnAdpMxN+xtkJxgLyXLb1Sh093LYuqJaKvIYsaQB6
bRD2qmshkpQMcYg2yN5JD6cnRgwF4PXWvbTTqorjEtVFsCf9hpdHDkBeICfyILwyZ45gC9mYsx18
iTNvlxTNGlrXOOAWa8c0+Y2FZYqfO83Ne1cuq+Tzkfzd+LGQxg5vZOHp4lmiz7mpc4yXUDWQk4N7
mWXmuYF7BYoPMh/e+sLmEqIVpuSDWmJBuwC5vkPWlyfJsZUZsP6Nt/A5YaHIoaiuu3rxtSAgXAXN
J43u8uxKv/EA0eb4EBiQyYvLIsmhiXcChPGqFK+kb69kdc0V4I491sU62gmOVRw1edcejex79R7E
OV0ly8j1gA0bl0MP82dE9s2mhu3TzBY/V0K9c7yiBsc5LHmftDLEIULa+jlMSvzJwMmhK+KohEMa
My5CZuG6nxmDVyIpUQwSTe524c8lL0mtphQhGZ4uk6DJpCOIB7YJ1+UTKiCSvHyv8R97K0MS1aCN
Uy+2g+Ic2/QJBB9s5xregyjj3N1bZE230BMZuscVQOsbi2b2KA2a6vIoGWkgA0v/j0QG2ocrxGjh
XoJFxAX0eUmIgK6pZFgQjiSUjnoJfqJCgVbCxgyPoY2Yy0Na7cPqGtc6PPgMKYh16Su57CgdBScr
WXQoy2WxsHQzBqEX508Hlx13BMNnrudkC1Uj/ZuPbk/gYjuBlo5X/4/JSeFLqyT/RQ8E1gIN4h/o
sWQ7eHjEz37NqGxDAHnh/OIcRsqfDDyEe4pEoj8rx1NIyirog3dtG8CjC3zTN6d8QRWLCA5Q+UNG
u/2zZlZV7JRWxZvbBY+LWeLqUReLuFPKlMvW6tAnI8YqMI6xdVz/1MslAPXBOpCZONiHnCMCreYr
ffooD+xWV9IMVkOZU1W2oBKtB+orKH/r3GC/rOkfoRQhAIRg35TPqhNTfm/EWv721jbw9nWNtcHw
mzm0PVv69/VXadEQHuvV75Yt6lSit1NDT3jxGP0N20Z5RbdxStkieWhq91NP5fzZe73qD3U0e/Fe
F57jX9s0Tr54Jqb+CMc0TD+nCiD3VjkDA3KlrLyvLT3FLkLvR0z00qXEPPWJsNywiXiLo5lwui4e
1+lD9zMIzjkO3buWhJN6B6iEZFAGX/6ya70g+2isi/PKL8FkYDVivxjvlhi93dZdhqG+x1vSUtE2
Daod61n36tqQsOoO5ylwjCg1Lmq3oqb2e3Nx/rkvExas/EpAWtf8ZGw+woXWGVYpy5O4JNULnW/6
BX6P4RpWLGZaRiVpsA1T18GLmNaofevdQMwAIrtWwpHb6qx1xru1UabbWvqe/HUKe80htqgw3sVI
zDASToz5wJrhSVmQGes+qQIOdePijRscw89405hgSmHACgqKB3zyhvTYtAPu166quxhmOmymjjVG
nxbMzooO/07fzQwnm1wahL6zE3nIw7Hh0VRUg++17jEj0GRe73EdZyxkewe7vX4SXd57Bzqvrv2w
jbuS3OX73RgfyjwZ8JHLDI/yIPE4v9RdYPhgIcsBnUBkbHBbssyO7UWvyBgPC3E59X0fNVLeFfnI
+Xj10qAlWQWldjSBs+OcC+AedKE5spY35hd7qOU/js6rOVIjjKK/iKoGGmheJ49GGuW0L5Sk1ZJD
kxr49T74zWV7bWkGur9w77neR8SGNHtrkxItMxEosBK2dkeo7S5rm6W6FQzrUZOVTHDBhKmoBxel
A9zxIyP04mhX/PHnpMDvBGKNVQVC3WbwrJtsYE59XESZpA+6QKu5oeHX/EulMQkQu5i8ADTvY3vb
21MxfWZx7RDAZs2SmAZRVNuwkd2FLBq5PAs4c+5NMxbAoSx7HoPzQCM8bVJKUOJDyaNgxlD5M+Wu
1GCYjob1wQ/9j8EbkAc2IjOKSJRUXNIVFKAYbBCdFPTQm5aV6rCNBtdZ6I9Bau9sCJ+QEHxhql1f
oyHehY41FE8iI/Ov3Wif8Ny7dubiQu7VA2y6Y/3gD0+Z43bVHYXU3L15hu6X2WYexzvPmnANughx
YZf4df/Te+6SXHHNO7eVPbQvyLxFeXK1Ax3MxwwiGBjUxNnMLpVgUTnMgmq7EmyCUt3fZtMAB7kw
0YTWRI8rEawGFPVZZahjsQHl6jvn/TJ7wKJ+QSQLJeemTwCJIUUVIQR0vhgZHF0doupOQfH6pzlc
OtZtJGYWWxRbhKGCasaNFFIGEiAbAO1j1W5MczfVDm16pYFJE7U7oR3MCV0Jz3kvB/VhM7Z9r1H+
onlBhHOXFFm6XK1xFOUfECNt+lBhuIS0AyZmQQ7eFmHwPNCn6R2sBfNVdxYle+1RmZzQw0cfaIOb
M7QyVPfo4gQvPe3U7VhqVIz9WqgR68jE6YWFgw4uAHXxFQjEl/bW6MmeTgO6AmevS7v3HxIeXgxh
BYSPqzWQ6bCbuPa+VYuc/uj43pDggGS4uGlt5Wc7u2qK8IYnmnQKCH9rPoNpPtmMFO3O8+kFIIl0
883E9y22xmOwfKvRFaDagD3bX9qmiZfh5A2LXf5dPDVbN/wfgvI5tfX0QPLrJG4tR3jvVIayLEhv
njJwm9AZ0JZsm6xT9vtUymnOj3wXecwiGvugx2SRiNM/TeIO0aFwg+wtZZVKzFrOy4dtbwWoP7Ow
DBPW32HVv0ZZHLdY7J0WEyUovMI+eFRoxR3r5yj6w8u7uMBwWeijXdBJLHZ0mKtvvy8Nccn4m9qg
BAPgZNlXnwPsXM9KOqDMc5yVdZJ7gbNzVMFgbyiiDg3lkKZSPxv+sjjnHqcwZyiTZ/lSL/10k4QZ
CAbN3UK6TVZjUW58mPFAgr31Ucsz/4s2THbvJcbSG54wg4p+VDiznManESRRXUL5jYEQf+PD8uQp
UBkZ9Qlk++a9YHPSkDjFt46Zf7YRmmkQgwcHlfi7R1z8FSkDUYGwrjpzIGnM6RFZRM3EKCQoe0ZU
Sr6BiPSJbCtGy31Foy/ro0F4ZJ/zlQBEOUWG0ZPv4ecZTD8WpwL4ebLPPLvB94k47mKSJg6JUsJl
sXdtnH+ULlZ0Fs2Ex6hbsvybl7z9Y7C5Q5P1hfvB/ohcuhkqYnhMfIfQZrZozUcVRDYRtmMXvy26
HB7ATDG5rnE7IG8jWBqHRy3H6puqLDS/ueVyvzQesZi7eGjT6QZzSflUhYP6l4AfMWSyO0YhhlWQ
sbKkr/It0vBpeQsm6Zy7Ga/k1nLZWm57JrINKxyuoiML1QgpcDVASUkrTz7Xqp1z3FYQqVq7WCum
xi5dFhdrpDqa82xiXEjM6Fn1I7KashnL8pD2k9/uDJUZUZAQ2UkURmhM3u/UsDZOwrhGItOmzC7B
UyJmpDazWxJKBucwEFNu7XPP8+6c3BrQfCxuds/1wiZ+DB0HlnwbeCzu68nXwTa1OJ0OpKhM6hhN
wcoGB66d9e9RvtKGilbFLbodgRGzi033ldsp2DUFQAjDL2kII/6Djrmp45YvFcIc3nMKObkxGFWg
xmKPdronM4TIATZo7RfnbsRK/G9JQYVvWyOtfFvOzHIgIpCFU0J1i59tx8VZxTM/v7HZo4KGAUg3
zhyig0+a2jUS3sBYv12m04ss6zC/qZe4SU6WH1d3VU5wNqY/PY7OZkoXl+xuyVRnN2Io+5xwyMU3
qQ+R743KIbsMoq2y1UIb1neG5AjxM3sOyVP4dCOQO5bTfvDYwOWOMSnoLfNjD7yRn8Vvro255qhL
B6XlGbB3OX2OeAOQr05eWBwHJmdPEALV3xEZHzr8sbTlp4n6Yboj5ocoT/SxAJth8deEgPWY8Dcq
cRo2jXb1g8tC3RGVi4DBxeXxHBiH/GE0E1LcK4uhlz7bi1jYbwJgGa6V7fXkxoi2tB+8ZUrdo8dt
FCIFt2TeNodhzAujEaGTmjAAD0NASAVfeUrMl5DKLwBJZgdy3ECEzi2aFVb4rAu1UH9xRSnJD0H+
8wk9zhgQd4w0d1OmHeMH/IwGHI7oZuzSqd0Bsq9mH4qUpFvCcVfidqHynG7DhmTugzRC3UCWiL7H
AKTmbihst/mgjhwzMu05K74cIBlvYEwGYkHi6jdoR3Os5OS+YckIfhNuZKIubDoCPOIkcxF0fg3R
Fpido2HhYUyZ6n/01+N8mkQGrq8hAOQNTTaHPoY6bmMdCTYhgXaY0iTG96ILmODlD6qU5QtbpvsH
rDG/jKNY6zDBw1J3CJAQrVE6mO5SwlyW0zJQMmzxk2BdCikFP4iIthc++TCcTiRxDKtTkOb8nrlx
5j+gnqoEMhcqLn3npY6/3EIrtOYdbsEAPzkRKrD/7JW71VZ0SbzbAWDAFl1V+a0b33TnBkATbIPA
zYpLBM/KAshMLMqTJ/hT2SZClckwGK09xyfICPsOgGuOrXBsg6el6UnZQKafkmA94GvjbSAROeUK
fXUbYf3FCG+7pwA+mXickj7i9kZNQGgKvrR617plmV1Xdfsrbwl5Ml1WzFswOJnDKnbOT46tc5DV
eUQ81w9eFsSffeTI00AsCgvSTE63fph18pwRygmTjZofmj2WI9JV0pC1ff1mFVlJI5bSNZNliyF+
744lYTtyGJ0e7lpimj9T67TBztV2vxxZ3ObzjWKuxe4d4nL1Fx1xyAeR8X7Xn6UPSPCIr8A1hzUc
aH7zcmvst1m+sj+BW5AmwlpLR+GTm/GeU7lKH88Y9n4gSwqMQZs3pNVuMrQqG1FbZOfGMeXUjR+W
nQbEi+Y8OqzXOTCYgiQtR/arutW1nZeKdVnCFnTuqq1L0LqzXQjoHJ8LKvnkAEdLPNUx6M2NWL9l
Bptlnx6x9+QhI46aE7WIe4OSyJTiVghVnoidJKuCFmnRJ8A9CAUySvvPbA4wM4SctKcRlSu/L/Kz
B4A0fvQNeyzFOxP7mpInaskDZL0037G/ILkiSjwL9uXoQepSHLmvxpkR3Q3SZl86+W4LqbG35r1w
XO0+JPO4cNvg5EcMhH76pU+cGSfikuq7UXA9h05jwkMibSZTLGSrBaVvIcm7RfPRPtFPtJh48RH9
qlK7+kLGgCGrYEqHW977MkCXK5oXhBkEf6PnoH9prdxEAAnnIdkPtefdZ+wJF/iZGEbTVi/fNe97
THc1wDVmLO/ZuDZZ9AFCgWkbQU3A+UpUQXDCc8MOHJAMzD1N+4fkyg2d7Ohy6lTnji5s3LeQlqvh
wPIkdfZ8rzZm98QodkvF4C57zXwn7HZtzabFP6Lq6DkfRQqS0n5y8owuT7eeZR372p3bo+d0fApO
yi6BRzFGH5JZs3gdpGcKmi0LJUIjmDntRJpGwe8E3yUiBYrUDoRmGnBeBQcbjZWZOl4xJqvFE8LF
eb5mDfYqnmUwtvUwNlymJCXcsQwdGIgOnG5HAAneF0sOByEsfXV/1BXI+TOSSRRWaQ5RYevh1HhZ
jWAJ97OlsUlUY3eXWRS4ZDvO7HasyemZDcc9VWNfOIj9CDmIcQqhZ+hvjMWFscMEw9FJ3loV3/jk
3wKr71R8z1QdBpDBp2P2gZLL9DpmPZkplA0JeLqYVMoPlYviLozhGJDIjHMGwzZS8N6VW4alHOeR
pdW3RFACEU+j4d11zMsZMVTJ8LjEHQknTB7UDckbpC82eRRf7NxS4ZsWw3AqyADJN74akUaQBDaj
JmMsv2oDTLtIUR1hdjrmlu1rEjwBP4Lgy5ReXUtbEFRV4037XUi57HcIKI3citWmcPLLZIJp5IV0
4RbSVYOuypWnJpmhuA4eaQMUQJVSB+qXwdw3pCLtCxr0YB8D4nBvOxW2et8SZCI34wCO4JBnDhXX
SJ5adp7Aov3qeEJhhx0R0Ca5gP/ahfy4U+IHYL0htpCocmL5lC5nPRqAhGlGwc6bLAlWB5PVxsee
zQ0r3UBzRV8b9CSBy7fRNeMpz7vuT5dNvYeiibznNeUbnAP3djt0aXOLd1ar8eSTxtfd5MIpbHQ8
XKcftm5wH5QG5hCSLF3y1RhnYrOp8SxuEboDcGxpY7500OQjioNZzyPCTPAun5Eo6iM4sVK8ScTg
+RP8jqi9ToCwFs59agszwVz016DUNMJm57B6Zra4QFpAr4ZneKMZtGXPfhmgPgjI1VYs7hMq4oza
HZ9SHnf+Fc8EOUBsAFZGy0K40LytnY4tQ56P3epbKXMy7dKcgaIdev7jnJI7cAoSxZm18Qtm5yTZ
9UTdoNLl+GczXsysZqO9LFRFG8VTKaPs4CSEXMJnGcANP+WlsMMVwGJ101OIRB+Zhfaast/kRFjO
8YEGo5B6t8x1+MezijzZadtauteG5LZ8V6BIvmI5m55TK8rMBr8rg56JLl5tO8jFdxUDyaeypVBm
N9mZG1e5qDQ9jPtPsRWndDOGkPYDoZnZOUA0PR8bSLXy06Jbz8hoQf2TbUcri8H7LWkBl7Ibu+Vz
kQYh7paXuwCkKxzToJ6FQ/bdp0O55l+FxtdXl/EW9yEDUDTsysuLiHUpktK535RRg55FBCk8Npkw
Ir4OAfKSi4Iix0awjNBH7rjrPHkgo9tSpFkQT15fOQAjiagz9tg/YqQHrLVtOZYk+eJBDFkGMBU0
0B39Wz04G4eFI+R2dGxp8aNcVGiclpzL6PDJ2gKglhPdiCSROiCxbi09OfPdUMVe85dh4MT0JrKF
j3m9dlL7WIE/QqVXYGjHIA/5eVH9Hvl9Hn/VtgqdvZySKb44oFYGki3tKYmWj4nr6m+CGm6ijOpE
8Ui4C36EXYNCZKLY7Qr7mqXh6p2i+X1rS3x6T+wdXfnRuL0FxMORo53e1mJpvf00gXPZIxfOh19J
DyEjlqoJbIx25PL1ruxtvRItYx3BsaXScZN7RTy6jaIpzVrMdsU8tlfcnGO+5xwsqnsAURItIYi7
+Db1kG48tDYN9nc0dXCf9nYnp4jlMbLOBK88Sxr/x6OccFbpb1R8uNxseDwGplg3oYC5/DFjzUMC
X3aNSNm71eyKjGG11+wcTNvhniIf9g3/RXDDX+E0LH78IrE3sFRkxZIGx5rV8vjdSWW3OHOTxjqY
uvXto9I9NfMCFjCBRBSQsbHrUISFhF+pyAhM0yUl1taxyFBhz50E9S0q8DAmXC1dJAsXVC1jfO7s
1hNwu7Rv5u+a2ODgOEqfFSlEXpzJn3lG3Yzw0kni3SjrZkZcacLydsq1U5ObntBBjxEMkG/beHBs
DKOoHuEDl0B0D/OD2wHPns0qK0wE1N2qGbGfdikoy2BsgLoAZlaNc1yypZ2uMGgDycQNQg6CHzGF
rxMjj2LfleEcHAc8Nt2hQZudTdvS60sS7yHdiGeyg0jWZDjltGfhNh25wqnMC848LD0uAJM6Ghk8
g5q0ApLDJ3ozzBSLkwISRAyEJj+kvoGGC4/hAFVQV/mpBPIgawwYHIakp42BzVtLdFAmNjO78eYz
7/vef/E1QlnyllqfWCITkHq5rTOTuB1Wcjpa9sdMwsJmF2RYS/ibbCu+q2HOqy1uu85spjgS8jNX
SZslF96bwMUWnaPLr/ESgMzfEBfCKc1IWJDhF4s2glrmg4jbqEz7UDBbSV4D67AJwBO8IrwFdMwN
v0zLxf0xMftwb9lX5OLXr1DWI8WdLPDFiKWlIkwiZxoKtZg0c18gmwfbGMiT28SDi8RwZqVwU/pM
Wk9GqnR1OwqXU52oEDKvMM+gweuZ+W89pBx/Cuq48S/6BsZ+RBg5aiANRUNJkRBaOq48Y6ynnhAM
uippeOilrX3fx//NXv0uAD0uH5QLQWeAqQvQCSdonQxPA+WXDm+YZneA4ra4PlPwOxV23yK9BhCD
THYFTlgbdaiBrGm9x/frlCAWKxEItQWbj096JvvAoF5X2TIe8ioLis+IOmC8KJ68/miqlmyKMg5T
wxq96sLTONm9OTbCJoHP6iS4IsYWGF2NPc+kK62U0TPj/n5EBpyg42y70gEPZpQiUT2G9rUvB386
F/RWqEH5kMpdiV6NRTJqBQZmWZE+oZTVzPm9MSfZSNM2bGd8EM2uqqj5d5YJe0oj5hd0a0lFOh3K
aWfTuXOfnBjYePMpYPMndqy0xIvDAxSeBKHK35zyDBnLzJe3tdsTYuu0y7suhDPsRZlXBlt4h3tL
YhZhpuRFqAhwGzAXbaZkPBMRFf12tUuccuNFqvtFHuJ5X7Q2dsNXggJu6yNj8U6EK2vziHqO2Jth
cqEr1FlXBgfmejCQc91Z25poNdZ97miNLPM4kbpdg6fPYDRZlPzOlakvaEMygHr5QhdlU7VTEBXe
hMkjdjCzKZCkGMZ1nl66rq3DC9CFscbNXKBjiwmxd/aspijVgjgmsiTIUh6swKoz1Jv15C0cipAb
kfKq5MPq63Q5lSAbO55tu4ounALIpPpR9T8JW8cXUYiJlS+OM5Tydk09XEnkH8ymqBMYitOwbVSu
am8zYZcDKjH7vAMWyFPilUI//GMDCfAeZpdCZE914yNAoUFJbkiXCcZ7pOJZeu5CrxeXYCpmb08y
RPLajVIp1L/0gHfwy/VbphBXfvlVzFSu8sBp7SKPvcChyW3rT6y84rfHUV7xbdjd62AtM5YqMv/K
rUHp9Q0sBos/ObysEJpozd8cfaGfsCSXznkhue2niP2mBuUEYRw9X7OkJAbGxmHNl5lLB33ztx/R
gEEjDcPlkdys5L6G+DQfo7L09JYN7xpeU4ug3gekORMy0wbVCZVxInd2U4eaGSgix8feYdd06Fti
qe6Xnsn+M9sqUjj4fJKa45Z4pA0LA+9IiwQtL+nyNxAK7j+vTrMTkmow9xi30heph1jfZL4L+oKc
HbjovrLEdY5HnL9Ei5ZPo5BjfSj92VYkLIWSKD1Qt3oj/bR71tWUM5zmMDpkiJuro0rr+F5JVtun
0WXaRexOEWJLHYmK3Fud9oFHySQSGzdgAH2fVKXxQY0PEnND1ysGMnFmbX07xYJABoAMzsxYpnNg
2Ti9BxNI2oQqxtxDBrS+wuUlbsfyAxynNuIhQmqxxhBDEfrWsWojUjFylAI502fZEtXTpuyhCRa1
Hmo1ASWEa5O5G0RpMapMnE7raY2p7aB9XuOvKMbItgsiy3tCdwS0fqhM/KhLkf2VViZuK8bkDOL+
h3RZoYdsP1+W9UDEe48osZx7GOx9xigNHG9164GpQB/Wd2LVSU9RSAYSOLN8hRb2F1gDAXKzbuG2
8fPS/Ng2NXBAkgGUjaBOzyNRBOucCfcfUsBRks1lLWW/E36j5wva9ri5RZyGJWLKkk+qvtknxKuJ
Xwa8Ht6N8RISr3A25O+V1TffGeHxfzMom/bNmuT8YrVILrdsGasbza+U7hKs5IxrbPI2Xmq7C99i
ztEnb8qbAv0Xh69Ag9+KlxKkbnMmjWc8sPfjU1ZRQBCh23hmGyA+7yhuAMdOwJ+jb8ZWLnIOKGXF
UXiZ65yEVunPIsTyV7FcInFxWLJjCMEWV55VCHWi1JtZU4b89iRUixirKq9OSJMrTLArEX8Q7RV7
3W0PSFCyHedJYW5Se5A7Zc7MjASm5cYMYwB/C6H9HVKrPj7zDbpAm220z7tKeDmLjiako5usPALS
3RedfenxMKabwZ3wVXHzVte5Tc2IPcHYUIkcu9q5C3Sd22Vp9dug8uEDnyM4ndBSeb4PYurI7dDb
a4eYxs0fzTAI5knKkO2zssbub7sIjPdhbwhDQiyS+epSOJU/fuO8YzwLfNj/js3MSzk4Uk8blnvi
l9jT+ZdNazXc6iVCjrnxqyj+sZHw5HDqls49qZSk700NcIfTFDW8c0BGrqq7QSuvOnS0de7WDbTX
PssyYhFOrF14QB44kPFBlOv60rb9i4mhsOxZo64oQUQUBCRRt5OgBv+FbjerEhfHEUK3reklhok4
SZxPn3Wwd9uRBja9VLingdq4SUlsL6IlzM7WCNbHjSz7rIawIM4lbymL/T7yqguyMjJCAU7UP5m1
MI1OKeyfVS3zD5xk8XcEB8/sq5m7GzVHSGfajwHO9lS291FDlbiNkxFqet238SdobexHYJt8VnN1
pBkGxSzxED16gH3QNQ47L3DJwiKoqii3ucTlT8B9sIYSSks+If5h4einBDFPxHOrh9L23b8AA0ZA
57J1v4oEPckJuwUdsVsj9iHsaw72PnFG1b2LbSTn/k5FfrUFRr2rSVtvpaDCP8BEpXCX7wpPLWeo
6xOIwnICmSjKsHF36WTjd2lM3kmqeT2AxkRf2J/0WE+AzaBp2Ec7RCHIT1USXtSDItkl2IrFBneH
Gh5NS8uzUS1W1Zu687JTNdAlXGadaADhLROAzUID5O0Ta8iCA2f3fKalkIiBiXL1rauR2DCCk4ho
evYYTN3xnbFoIu7Lhj3CP2w1+LT3Q9AAGz2MiKnT+I7lHyHSRxYNbtfvswBPKf2HM3oZn3MeP1uT
8FJgTGE0tLfV4LmvHOJBsPeSJOu2c1DEnx2Oie7vMuOvlntmub299Q3ebQK7pVt+6aTwL0OPfQB7
CVKCkhAoNMa7fJaDvkOIN3eHwcw1gkIkMda086jEIp52x8IFqSNGd0/seHFEeLBy9SafCyeE0RA4
7bsP57U+4sJt6uuMM9TCNhnBe96C4KqSB5K/UofJ98LQBtXNjHiYxSlUB/zlJOJAHfOLbW7JxVwM
B2N6Wjig0XkRGxjjQUZkdEY/0tNMymBcgwb8kEMDy1uxXTwxvSZL2Ercvl3ZHpAV2eXeRpH45MWY
zHZBSX4Q4xSreM1ICHDuosaneGUggdyUyX4rX5nKDb8hLzC1svJGIgEnn2sZ748v2AYSXLvlqVmP
/6DW5dFvvDE4NTajZbZaIGxOLHec+C/xXoghwRVK/1A3CULvAINvciJBZ3ZZnMtWVBcvGfrhLxe8
k94BheDzyjDsrRCdWj47a73+hBIijp6hTK0bxXmRwAmKmcf6sDrGk4NZQH1xx8XKOUkvRnRJFTu8
B3Myp8c4xvS/0d2EqYyOHMk6vbxgsJLYNC8+JSNkGr9Q5TZT1LzbCoWS/eTR1LNbKIlSz+4ThUGV
GwCEVL5AdqYogvoIvEEpTwEmauYHqh6HXAAFFeoOuKP32wHomG8ZY6juZbQFoW/MxDUCosAKzmUO
JOnRpJS+Hw2OCf/kxgyHkFBVBut5soybOfas4T1JPFXf1AZB7ZbJaiOIt9JteO/WUyf2DCoFdwPx
lPU/x2YleEC+5sE4TaqEEagLx/MZfftYnMfEMDJjHhMifYqRdspHFwHq54AfzL1rSS3uD3ZEgQFD
wcHuM+d8XYeR5PaVFtFORm8x9yUkaLctopMfJiT4vkkJkLeIAScbWDxRBshSrahJXppSzV/UFfP4
qEMCnIkoMrZ3RAHnYBmyGqnKDVrzqrmL46rLLqQ1BNm1qVn+7EIAhqys8XpUDHeAdrsYNrEBAuB3
XOiqDMAVHCb0WI0OiQrArdbd1ihf+vZxKr0oexnyMUXfz9fCoTVnLOO5ZsLIekh9O2jbFzoNQ/Ro
bMclGyhr6Qmi0DLq/fcGg8oExGLAs84/UW743qtw7v5mIW30CSPU4J1G5dnpO1eebT0wMTfRk4wz
3Z0oY0gWNFPg4hl3ba6U0utk9TChzU72687HPgkPz9veT1Fu0VOzzmbXJMggiSR286j0KE4pczpi
ZiFdWC2iI3lgNm2osB3CjNRNE2O42fte2pU/AAngWkxJkH5oaeLzJLGxMFByyMVCNDK+Oj6TDkRz
2kxne8zwhMnY+D8ReevdtmUwTfpQbnGJBuHoXBmFE0WSZzyru/UG89epq/8eOqCFGHjDiWIBWIOl
QSYEfLPq7Pa0jGJYaVUaQ5UIkXuyspnzBqiAAkXaVmq5iQKsTMy8JpiRelRCAwg05PF0zIXibd4j
UGkLNf2xqrR4nJMwSTBOJR6KTaTYkJth4r1PDfcjlsg2fhUJzBem88a6szA54FTqeKG2CPKo5hGt
yXGN4E3f0Fv3/1LToEaykOCzUW5Sjz8CIYOBupWCLKcA/IvxGguyh5o4YoeM12/nRQNWSOTfSJMr
s6j33M+zeqeR23+g62e5l/qTIWcWn+EnmhqHwCCyVM6+R3zdfmQw/tYv646nc8r52vKQ3sE0ZLBZ
5LUa3sGKFl/L4nQrUs1E1jYJBvcRVJB5Mk7Uf5JZWf1zOpl/R+TN3jiOGYA4NgjzNxOXOTY3pEVf
DEdRXrWzbpt9C4fB2odlkX2EQwUCz0b//JniU3u20MYnyJuRn+wMlsVrmRCYtQnbGv0VELf2p8up
VtizO/kjVlr3LRSu8y9P0//TmoYh2C6qbFFnD74WkC/tnGhA1Mds7+LK3vm2w7k4IT3Nd2yRy4tC
mQn5iJhjvUHBCFPZgCutOPQ0/sVZatKLsEeyyMgizjVSUVgclcrHJOTIjPN2yWZsFDpBvLZRnaAj
oNuzChx9sv7Xyqbzt6Rptr/UWXW6d0wVpBQwFdTOrHKCS4/oUOCkkmzCVd3wu2rCbVLaiiAsbny3
6DEWcV4NhEUhXFUCjQp6xSwajxwG5a8Ztfy2DOftCgQvrZuh8fVPwIovRMNXViS/hgzk97EF+Wo/
LFJfe9dWz9w5sX8iiY/4hhndLDCMis9pM3Cu0r1ZadCeW0ag4P3GuHhudUcopcN9TaJvzdJ2b7Ny
+Se7wXoxKIJPi26ce5jKK10HLFPHzixPEJxwtW9NmDnlMY1iTGhzUqhLWyzhawUFY9gOcBxQN9Y1
tpHUoUhBBYK9N2Qj+GAhmtFnUyrnaRz75FFHNndhLAnQAjoQT1e7GyvAHEjJ3U0CnOyCqW/5FiPV
+TZxybre+BNdOBtWG0etHKfpzYgZTibNKHtPdtYt6my3YiachOXZQ+w0bofW6x9Zq+mXLJ7ru6wi
HmuDZobBmdcF3WMB9ZExTRxM/+w8QzvCJsw/unlf1IdekE9+sCwS6LfozgmwVHpa/mCf0s+qHWNE
JGL1BvejXZUH6iYSzXnv63ErLMqpfeWli9maVIG3QkwnNsz48ocsF8k3tqeAGZGpvXSHhzF7Cmls
A6rGqPwaXCv4CbN+zHY8CWRkNbRkTyG0H34MGx/PniWCvoSrTWG7xKXFpG1p8tc2nNGplJbxbuPG
rpxDSOWkN0GXcYDGLYMkYoM4VzchcLKPdpoCzMc+3z9VQ8SjwYWGQIizATb70KT2A1mInFMAueyv
mD0RD1U9yGM398WHNzjFB+CW6rPvXYSVtpjlLQuH7CWqfFjQfcW4/jyWWXksJmh/u4m99icyHDqk
KNBI+c2CCIraIaPsDZwa8qaD2jw5QXlgOd5hbx3PsqJ9VhGCb/BOM3uulpcRPFPTUA4QbIPIyg4E
NGN6R/Ik8yX4Icu9NWDMvPajpNt8dn2L0GUMIAo7kHYfZ9xC097CifWnSJLx3ihMepTXjkfRNpZy
WYVYTMFAyhWvlkDptcE6KtBExnFodkx7umwvEAEh5OyYA2+6IVzx62xbmObUgf2meH9ZqPtVDnrc
0Oxu4jYe+i3DobFhL44SYI9wAt4zucb5u0fwl9gsuSHWPG87BVZuTEiG0F1ECxaDDZOHkqPyqoIl
viCMaaYd/Pss/sy6xP2XInXyN2i4OsbrRY8Jo0zqrxRUw0WkZoX/Gxs6MV1HrAhWmat3uL/2fM+w
toX+gWLrLpkmpzzb2QTJBGhHCarI0ZA9MxqX+lS12Sq8hEEB90m3It5boJfHC6hKlomyReHJsML2
rqMurd8BMfbRW390eK2xwTpHoumPP5c26vdhFbC7o7dKXvMWJmGYNfo5n8rgO2w7wy3KGYhPFRbI
fhaOhKrEKPRWDhLMJg0aqB4FNK04knoIN457UptN6zjlRPQBADnkodgI4ejo4khicY1DSMdRcvKa
GtKIMlTv+wT+mMeh7pl/LglG8d6mFerZYnfWakpoujNWTvsDwDo73MnnJtqmzKvZ51pg0IGRjkHF
wEN40YYbjdUIsC+2D0Oqwiekalzd2NbiO3bCrLGEGOnthG2q94Jw3Ay6fh29IdTH1hnFxj02PYtL
vhz85Da5hGtm5qRWf3VF7+Y05WdblFVyoYCQ93z/GlV4kyXfWJDr11KVjJ+bSMblTQxhg8G8JZgQ
pKySukM7qvo5IiGH8jmPvTuJywn8zuSbzzjuuaXZcch2l9hOHOxHnxz7jXDKBl0PE+udYdOlNmOG
QxKhftfeuzS+ePM9S3/zppOH4ftR/W/C9UOeLBILhKpyyL5UiIPaHegkD5VI4EDhzOsfQ+KGGDVm
dXVGwN6MzJ8CYsfWopNhRzA57wWQefYh7IpXLzMxNOAqVXUu4mQd/3c5esEBkzB5BexfuY10gtrW
dSeeUgJmqusEcPsnhlNE2M2iU71N+jx+65CTTry4VX9VdTlZLDF4WTdOPuBeKdy2J+EgjH55wBnn
QBquGK5n4pmTsXyOl6qtdl7fzX9srBePLBx6b8t4XYP6hod1jZZ+fWLIrHsPgtmcSaqVYrt0oVh5
VBHwDDse8xgwybR82Eid73ADYqwQAyANPj7B2O0/0s6rR24lPcN/ZbHXJswiWQyG7YuOE6UJ0nRL
N8QoMefMX++HWhiepohuaHwudoGjA1VXscIX3mDJNgenj9l0h6qoj8Yji0G2P/QC7S6VxipBS6TI
bBM7in4vCMDwagkS+xb3b6hKfE4t2+ilTutw6HWCsRqDSXWtdKVGD5voBCqQGJ1uW0aKWW4BabP6
XEPWS2wE1Gx9wD3UPYpcv2L/M7U8EcXB1GzSt6RvqWPUAJ4fh2SiShHc2psUef1wKvRAiy0IaeEN
xQZpWQNp4KqEdYNhS9C2nzE1TJ9JvNtvvR9G0IoqbHIUSg35OqVmmax8LMXVtTcmYq/VmB0Sr07k
3VJPoxcg6+VLhfJeyOM4MRkCZaBj7SDmjR5DiKGX3gbWLy4V29rAPQntbRfX3auPKtZhzOm/rkyd
Ku4Wu7jAvCpsiGV7j5j1Y2U3pF6gw0OwX10cvOgG7AWkODGmv/ErJX0CV+iD1YEgD0/LTfsvfk6s
tfZTKpUbtBrFNTcXCX0FCCXeKMAFuiuoBN4HyFx0tXQqH6gyBjw7OJMlMlzDNTQdOPiBxxtAqxuR
dC/rviUxHZ8dzKhqK7AOoEtYALah3FmWyoYufus/UV/2CLfyTNn0MCHVD3Ufin7jpDE4s8GmTXtd
4zD6CT5vdYVgoEp7cATuSLuWFistbC1stmEzukgvsCX0DUo8+pdGqdGNLHGgrK99GzL7btoukuXl
FG3pZqO5QQKKWiW4wRJPLsUyi50C7ZkECjvwAS1BXMf7rCC8im0DbQjbwNwAkBK+r3RWKxUJRCfr
9rboimZN8MnTAU25eLLwKvN2hTD7r1XQT4ovpQZhmJarAYIBuAe2XXWTvVJrNZAt0KChrBTgxp9D
BG1QiRF46K2KFPDlxogitHhUNQAcUqKojUxdkInXOkdkes0Vrn0c0RsCJiM7vKNaMFsYsdbGQDPf
mWRlKz/qxmvRh0G1SxMzPtjD4MtVjsoWAAzihfiqrnIHF2mYfO4ery7SEKqHSJWWpDa/wiaEA6nV
oLmuE8WqUCsklKH2aHSGe+VRKoHa3uN/jd5QfD8OraHwvHht+sm0sD/ZQJtwnQ8h9/PXxu98ekVZ
YYtNkbod6St+vt8oDKA10vRVTlGJXp7+iDZMXm7gW4YPQVTqHbAG/nADYXnkXEAlwXPbJsjZ6FLx
j6ORgPr2At17iNtUr7e4Oxn71lLxVOpl1NwT7/XBXiOlDFYGD5HK6W9Q06mUSHxH4Cl8FQ1aL+sy
V9LyEzrt9mOiNnQWu1Er1b1sQIaCWy5J7ughBOh3o0BFjUcrwldop+lPyOUiW8eqC2cD60kxbhXD
9BUYXbA7uNYDhZoKeQpKewR3Pq6X7YYHsySSQdnr2EY2Qn1lU5uvhjnaJdwYXQDE9PzJndps2iu3
kQZASCzs0p1NxPtTpwDpbUJw5ASY0FoeoAvx4MqMth0krPqnTYmmpCShWYgpwYpz960K6x5ZCpm8
gBiidZdXtbGloAIihIoeiVyM0sIn6m35XUFRDo5VXKbdpwRBQ2sFIIduC9gcXJWBMWuUJUMrnOT6
sR71EhlcVapMLHZxMiB6T7m1+TGCrAq3VQnEYiPAaxwjbvcfKdfR84AEbbBOpTlubVJO9PEzT77o
TZjeqhVOJhsj0+mi6zL7mlg6MBo0pPIHhM38j6NuGxANmnj4RZW2/6lCZ/lCOJnf2NRbw02OxB+q
VUadbGPURl98PvATTSqQQlFDaT/wM4TrCyc1wJQnU6XNyZuqp4mTYDsFmSf6wAlD04hYt+1yJN+x
dm5+EHxRQ+VQ5mH8CGjGN8Go2lmrUYrget4If2i4RFRNts6zAxct3dV+a1orTQxdBN2mVC23XSU2
fehmPYp+qO+CSMvoLwO0qr7iA8AyWRE9ZgrcVaDq1x46/Q2tm2woQB5RVqbPno4aFa+1UBI6wAH7
c7LRqPVgX2MX2NPrHlROSiE8JzJ49cDCXk8yHTqu7wXyIXXk6P2DBmwGLoXkBiseXM3SaN6gLWDi
vxaaceO9aKZQE3vd8M1hgBahRPgfjSxkLJ9DTKERye9yq7nFus4xdkYzhHJvYmiYfofTqlnoRWh5
1aHBmGfmFmEHRBJvdAdlVuJ/TzSIzvuxMGHxUvTs63vfbqwqvbIdPJfMW/j6NCC2gW8HLEiv5yju
bKsIdoSxRYqwR0bFx7dupVLfV6fsgQwfTl9PqOYo40OMTn+yB/JN6w4JTy7JxKh58HmhKusmxD9Q
WfcizXCdAOyE4SpEq0kLrEOoPcR9fEQwB2fgte9DWUdyQeP6gf3jH0IHhbFVWIJLJbIIUgGH1pQ6
+Tmx3sbAsvSDBFqP330JVCSuuJ9W8K+VryUFt1+mYZQv1HLLah0iNUBAlWDUsq4DVx5oauPg02Sa
AIMnMT3fBBkEmo3q2bG+bluz/DVBhvEA6Ixwkj0pJTx8oOx4nUc6kqMIkBukY/3wyzYhWmOEnfR0
hID1E/lAaYi28LDUKyCFmqQEkZf3eaPIYYXat/PNirthh9I71XksNWqQR01NFc0ydFBxXVMHX3og
+l89jPKCbZ/qKXUnkjUcx+iLySt+B713m6RhvIIwRZSPQDBBWd4XSLh7o2wM/lex740kR/ibvM4C
BDTWMA57k2h1jQKoW25RPMIgPpO4igRt6hyprANfgQqbmDcmLXwglVUEANKpE+VJNQ3qM1IPi18+
RdhhnYxSNrd2WGrPxHwgtzyHwHg1qjiHbjsDzMtKSoSVDFXVw2u8T+CT5CkNlTXkR9BHgWbj4a4b
ilXc1NMW2YTQZpS92vVjgIKUALzruqHlrTEwC5H8EKP92SSjpZkKjkLDO6/VIIKB/cRLpIhwU+8G
8GE9bSxiOI2iT55DAOd6wP+MJBiAN2oEKcYhjV/a5lVVpvVN6FaeuQlarWvXtnQpRiC/wn+Nro5c
hWnmfgNJVB0cUKEEqZAsfkpR6D8QCGvZJubAzs61GrH4Ht3aVVAjXrqB2mYcHJXq7y6lSv0IYIz6
EnOLrhow9o9ILPXfZKrn95qJoe0uoIfjbrGqMZxthQkbL6Y+SRvpJX3rjaFBPF7Lgg+MP4NZxmtc
NaiqoeXqqCuUttAssFt3oFkahj/SOMWbNa1S5QOiTjHab5Za3qRRir6yZdrFPgkwcLx2oNzfqnUZ
HS2fCxmPUIQEN+gdgEEE3Qx+SdSmYa3cMUgOYDwEPD/EuL75QTR871AwJr8GbVKt5OAFwYrCMLkP
6TCisywHL39FTfSz6WvdF22sswdX8qGoL6YUIlIF3XosxHTkcodOfQ0TmdKmb4KnSEwV1iDRhxaR
dZv9ZuA5B/2up2pDtgeJgOAVQoDldeGrmiHaKqKghbOgIOQA72kMDs4gLHPjgyV0djkN6nxFQECn
AFFlCUlP8FgjcN75CEVgsAXzF/oczm1W953kb8AmuejrW74jtKFQuMGUdVGNWzVcRYhZ5pq0J00F
64t0jImWPCao0ZB7pcDh8KP4SIrVk7ErgWyuqEyWxboxhXxAxqd/hb9YvoZkLN/p5XoNCd/YH2O4
xU/0P+sjst3lc49GOSpDvkBeR+gmM0YEkoX4N5hvoC+J9LcF+qT5VaFaPsIapdPiwdXkNIJuAnD9
2FOZ8Ai07T//8e///Z/f+//wfmYPWTzQZv9H2iQPWZDW1X/90/jnP+gqTP/2+sd//dPSpaoa0nBA
VVoUPMGg8uffX5+C1OM/Fv/mq4FflRWN5lxP6vsWKfzc9duH84NYp4NIEgTVMRxbaIZ0dNO0TwcZ
7UDaiEVExypThwduIxw7lcJ7LF3bWOvDCH4fXRh/f37U6W99M7V/jWrqOLfotKCEPhuV1L21G2RL
j45l1Y+xDM1nXU8VZYs3WACjawC0Z8emuid2hEl9fnBzaXBLR5lZs/gqxmxdAZVQgABNegyrcrib
+GX2I2GVe4dyq5te52XZQWU6P+biMtsa6QxK85ZuTb/pzbcUCT6/Zq3GRzy0oEqP1P9+0FINvrQj
xLTBF90u7QT2N+eHXVhnoTIkztOq42DPfjpsC9Asl0UQHc2if0pcCsutHYHSIeKjg9+Tkx4iMcGQ
gNPGzvr84LP9O31kBrdpatoQ9YQuTgcftIE2Y1pFx1grCEQzGC43QLDj5ur8OAtrK1TDhBtiaUzU
dE7HMUvSTYZhkgoeN4ric6/zIFFY6dr6pUPhcZ9iufDl/KiSv3W2hQWQT4I10zIMmBino9p0m3s3
tcIjm3ySHYWUOWAdkIfADrM69+/PD7e4mBwXtqwBN8Oafs6bDQTJAYMeJY+OIIfofopQHnzdR/vq
/DALZ0OojmqCNLdN05LzDSPGqkfRIj66WQ/fEz+dEkN1emcWzw34qcLX3N35IZc+n1DZnqD1QdzK
6c/fzAzHe11irRodg87QgqfOjojmFEYatl6XG9lXu/DUFgVPkuOb80MvLSouSxwQrlgL5MTp0F6F
Ej3C2Mw2H6jTh8juFkjdeu07dujbcWY71G6j0RaBhCEC4A6Cd+E9A3krtvifQTXwA/R1My/49o7J
UezSTCSWNV6Q08mJ3B6pFuvx0XKyuv0YRYXWPppAmTbvGUd3TBCrNus4W0QYeFbSQ/w99qRfCH9X
6ug9ZSX4xwsbZfFrmYLuhq0jlDafEL15QEVNmhwBIE+m97L3tgiaYr94fkKLG9LRVBqhqrBsbfa1
4li6lNv89GjCovpMAOGLra7qDjp8YWWR4Um9EqDoQqLV8yMvnT7INP87sq6efjLuMPgYYOKOiIer
H4UVo63I1SMgnSAM/K2qqXOdH3FprpqqId4Del3jGJyOiKBViIdklR7DBlCvS8hxX5d98qgibIxw
Y0Yzk5JRdGHUpbtTY0vS/DdN2MCzUYPCGPOuStMjlioODRZ1zL+hQZgfLXwbvp+f4dKavh1rtj1p
7WY9JDe+ZqDXL45ST6JaBc7EPQTixxa++dP/b8DZ9nGA0qt6G6bHxI5LJqeYQbqFW5Q/i0ozvhQp
jNZ37BtuL0SIKViQWM7W08dDUsuxujtmXWzsaZ3J+t4OMbZbj7EtUU+zQrO4PT/NpdOo2cLg2dWE
NOanBGg49NeyiY80g6tiXbqYy257mtcXlnNxh/7fOPMzIdOwEKEdx+iS+q90YgdoDr7+GNiRtD9h
AdsF11j4WpcCtsUt+mbY2e1Zo/Xht1YVH1u0qgTVk8QFl1TQ9NvjSW8EF+62peF4/mzbsYTGp5xt
Gr9GUmMMggTwnuruInhS10SGHgLTSfDp/IdbWlBdcNqlaZsqBiCnR57nMPeguRL+akb/feIe3KQ6
0INVbHt7stUr8uzmwkdcOoRcL1KV/KOBjTgd00wo4EufB7CjG2StET/Kr2E5Wbd4dXkUENOivDs/
SzHdlfP4TNfhKoJh0RzN1k6HHJArrE3F4Fmya//VAndQtu210maAMkBSTeUhiKvUg3q6hoqd1zvZ
Tcaa53/G4nc1AW2hmelYtpz+/E1wMzp1KRPdDo+KhyzGCvmM5hZ1HajYZBzUXM+PtvhpbYJhKWjp
8W1PR5OhgiHh4IdHF2jyNaTgHHA9JOMnM6ECmMeFfegd1bhwwy7dBDqKolP8ZugQrE9HNZBMm6qx
UyTsq5AJhrbaVFQS+8352S2tJYEMEbANI0qK2caNYXmDM2mjo4EZ0G3Tu3mz66OxECATCvfC9bY8
mOQ02po2hcOnk2qzDrsLZwiPqJkar8hAKzdq5plItarN9vy8lg6HoZsqeT4dAMeYDVXrAxgrReer
CdXGQ57Gz7r3i+EBvw/g9BAEiwtfbGmfUM4yJCoHtqqrs+NYJJmaWNBzj01dItbsZ333bahMyiyN
DpkYA7+yL/fUY9BkPj/XpWXlOMCsN0i9VXUW4diVW/AgCoJ9Kvb4fAa52I6p1LuNjdrDhcHE4mhS
w4Ibk2d26GyevIhuOoD8OgJvLdc5RfJPmrDQ+LAKfa9AptpwCTQwvs2hezYQUUYF0jfthwqS4C19
Q4niERZrtLao9b5ESmFen18OMf2C+S1FnDkVYSjwEEKfbjOcV7MYw9P4CH8eoLZr4p2mlOPPCII6
+DURAdqV+mPr4FeJ+qeosSgh79N2Pm4Y53/L0jEmfXYsDpdJfWz2aequUwUK5uExzrBxRFBQRZgk
69TKf8db93ag+VcJtb6K8oxUNlGrr2OOSstGa4UQ100G8vzC6Zpun/kKW2xdC9CCJqHVn66wWkkw
mnZBFYK+ULYGKKuAPSpNi7YPem8U57D1BKQdfECIqFqfX9OlwZEPmp68Kb3VpoP45vo3dSok+EzZ
BwvtKJDTIfz0B9wdDOUZad0h3Bd0PMN7NFej+pNvAWrbn/8BCyeA8J79T+0JdoyYzb7JO7+s+F0H
qaFQheps3JhXRi3TFyBUvv730+X6p7nPS0dZZJ5Pxy36DpTQHLg4TfmM6CXSa6JAYWQnQfwHGyut
ULhJva68U0rQeu94/zSLGINAgw4tBfLT5dZ6CIRRYTgHAcrenirWXK0U8AvncRB41rgGKOYnictf
euFtWrpqUKPRDNMCxUOTa3aQJ3RYEdL5OJitSZ+tbTTBFeONzkOeADLeUTP20ifYQ2AObadTDkTP
UCZUjPO2iusg2q3XbdffeSj24DSSD41+P/RwGY7nN8TyD7Wn25dzzm0325I6rUI4ppp7cFBcyvZU
6PCmVmU7PKDnoSJvMtAUE61NB82u+7G5dtUJ+uEHQU/nPG+lu/cKnitMrJ3I2rMb7L2I1fBC/La0
cakGOby+GqdXztazhJjYublqHzoF1iZO981dgAXFdwRUmvHvwyaNUJgv8vsOntfWIhQxPRUn7YPe
IoFMG2ykZ5gXnbhV2tQrUBatOt9Y541wgo/nP8c0jdntNJ1OycnUDRLh2TQxa+g1IhDnAJ4dVYWm
xm+iiwUZv5GCgflYlTL7Bds//lrlIn7q0R0Pr87/hIVggOKQZK0h1yBoMLuOsaSXEMRd5wC6jR4t
mjFwi/PM+Ny4I7QYrQ3tr+h2R/L6/LgLYQ9RMZJWUtc5NPNgFefsBoqfcA9wYzqwJry56SQhh/a1
N0bBHrHgIL0w1+m6my83SsNC8BTYdB5modZoRKi95K57iJBVDm7ylh5bGGWag+MfdFhYjU1JfwkO
NQpsfvvl/IyX9jR2ejQBHKrUQs5GRxstFXDElEOYKNqwgWEXA6jV7EIPr1qjLocLT5+Y/sLZdJHx
YZVN3eRCtGdnvWvZPZitu5SKK1GBJLCt69GNMvHihb361BbZ8BzWwyTXHxSg6notvLKVFPnDBDNh
libN1K1iu+qFYvZS2EPEQ4lZFbr+56OMUwmmU7muHCSaGy9eObb3EWtDaxX5xnDTVm2CRF9tIkiY
xpBMaXs7D7GPfhPSRtNynf8wC1uRh1i1puRFUJ2ZvRuuRZkKJ0rlELu0DEgKZWj8HOMArBxVqXJD
4N5rF7b/wlYkCxc6GjO0oKCHnr5ViWWqODB6zqEpLP0mwzYea1tMru2NYxYRMDWsrqo9xQ/PBfgZ
xO7L+TkvhHtMlzoqlW9VGMa0Wd+EJiLGuQ5AhnVQuijBjdTJ4RwPLXip8+MsrS1dC4lUFX1xXZtd
LwLkXgE1wjnEQQJuKh2Eemf5Lb4cFdKoSP9nbft4fsiFG03nTqF6w7jUvmdT60XrZD6OBgewVNVt
2Omdv68DLQIOh+HgGvAULebM67h1zg+8ONffvROY/dwu0zd/s6ayAcLidJ1zqBCZvklytwAWpaFY
bKmW9bkVHtID7xiR0jvXmS6Eac92UUv7ekDTwj2gfezcKIHmfYFGC4OGoi1axJieit35ERcuMV4q
UvCp78WjMfueZZMB2nVr5xBxme48RKdvIy34FJV98/n8SEs7lEiSm4sjqcnfkcyb1aQ/X9REcPZh
KI1gAxMJXxGlG0btHV8NmioYX5VO5R+3JDKe1NkTxT4YRVXv1doo/DXcAvNJV9Bp3aWZIr6en9nS
GnIgAEX8bsrOn1yzF00Ae4B9MinjQfahh7hWgFnBYGsxlPr7WoYuhcMyUl+cKlGn27L3/SDEXJvi
D6A2wJTZCJLI7xA4UW0oKefntvTVeNFN8BhEmQQUp4OFyDWjgx04B5vNuJU0aSbwEWKU7/hqb8fR
TsfR26LX43Z0Dqg5dU+xg+XdLtMhoCDRM+kn2Fqd/Dg/tYXPNnVbbEeyjoKY7XRIMdgttiO6fVA0
7dVwI+cw6uOhjArz8fxAS8VLRrItslBebhTyT0dK0h4ZD2S6D46NlWRSl+o97k+eha5vme4RR8Hu
VToQbTMlsA+yA1evVXn88/zPWLjODKoBRCuSINSaF2tqUjm8nnr2TY0cvR6a4nOHm+Oa8ZIPAv/T
C9NeWF+SZAqlVGpU2HyzyyzDFjVoXEc5oKhPAD7a3mPk+gI5G81p/n6bTnGnlCTg+PKps7GcqHCT
VDPcgzKmKKlj/zXgmBtMFdO/XkSJHZ2g0EbASR3i9FMi4of5WCiUg2FXoG9RlAfTWSZSqa6w1Uur
zyIEfn0hrVgILrgypuOugxagtXc6KGQf1yvr0aMhhEHVs5969lZoPV4lskOxfoNtiebf574X4E/d
F5c2zlJ8x/gWqA+awkCBZ/sXx02zLHrXO0J4Ee1OYyM5cAPayYoArN+jkJ52TVkiAIuZYgYU9XH6
BRI0stLQwrF4+PtvwE+hcewQKKrG7OCaoEO01FK8I7QTGIMC/ViaqinqExHY+VCO4tP5AbWFowP+
BaQy0QDPpDH9+Zu3C/hbjpqUxQewFZSAqYvIY0ISVFwNnfAtRAexlPQegHDqeInneWgc27htR2zT
cFjaqWhvhlceXiooEtijCD6gcIoIbUc3rNw5poF4k0gMD2X/kde/O/S8oPehXSnio11NdCteFjUC
uhl3wFLd3LC2OZAO7w5BsLr8dn62S7uNUpZK5QClC17q08l6yF9VndEoB2zJXSsCkVk4/cdEDOmn
vk2tx0RYyXUfm9Zdi1HS9vzgS5cG6Q06h+j6seFmW62oQJsHTugdkYGvXtwA8R4s3dJqFVHlvDDW
9HfN8imQTBahnUWFi+TldKKIQMDil4N7QESCFBGlBbdEigLlIgSYu3vcCqG5S+jBFeLgndqtkIM3
wgubeSG6pcPLrcXtpVGOn9Vpda1qyqGekjpEynBwxerKe3ZTX33iIo+7TQMp/X6oZZ/8+vuV5k2f
GjAsAOXE09l7VgI7x6rdg4vK29asINBi6woXTfXluD8/1tILKC0HLBKFe3DH88JIUUjgxbBmiOH9
EamGPHHvVAXwJII7Yf8gMpygdrZda2iMSShRmBSCW4YlWfb5hVLUUhotbSoktJxozv4BikoxShU4
dZG3m3Zw12DP9qDljrm3B4EzoaukzxYGDVhqmCi7JFJ/MWMsSatSGTl6aGutgt7LnAvvytI24GOY
VA3obxJInn6NxqFg0LS2e8i1BIFsE8CzepVh266usFXIxUpFBxFNHct6x/6zDUdSkCeGNebgDc9y
CpFjuHwIYhv6nlX1zUfVnzzaPMr361EBbbXFeRob5/N7YulOtUHASRxlJdiR2Uvq+5300Ad0DnqE
sqONLNFKbeLgYxqKa+TVuwuffXE4FEeJwyb5nnn6oY4ZLOfaZ7s7ZfLZ7CmArvJQ0da9hYLJDS9f
0H44P8Ol+4ULlMiZJi7ArdnRRmWhy52w4Zu2WDevAtfEJRVliOhDTisORl1hJJDBoib+XBpVujP8
2n4+/xOWrlNmi24usQrK3VN4/+bhyiBkVWVvOocAy4erliCpRsrU+tGEfptdCOGX3o3puSBAoD4g
52WXIKKSbvZMV6KLcgWND14Oj2D/I1GBsQh8r5VHc6zRpLZzUJ7vuGJMij7SpEYABtmcZRCDkqFx
3vBydCXVHR9L3CfTM41wa+A4aGzNqOPs1IN7HHR75/mA4HcyA9t5/dcrTkESzAdVSZNHbHaQKwFA
oUSV/FBP1LBey61iL7v6tVWKIriw4gtfl6xTpeRE/ZHyz+zrJtGINBa2AccxKYPrCC0cFCex2txJ
aXTFhRtq4QBNXQYiD7puVFunP3+zlZpW7bG1CYJjC/X+cYKgrQY3ie9bmHEYe2WX+ugLp+d3IxW0
BeyaPxAf8OFC+JhFcGz0SIfoHAY9itRlXcZ3pjf8VtMbzG9qMho3sAB8/7ZXGwxt//5rTsWYqWaB
RvwfaEh8wyM8OMANKFNrHfBb9qkD8Hk0KlW/cEP97mfN4hHz7WCzrVO3UIOaXguOqOo53wMwyeo+
CUWzLwdk8wm1UX9YEUogICLJwZ/rrEU5ftVD7oJpAS+H6rMuzVdbyUZtDUV3KC/sgaUNR/9meqYA
bTimfroH9MgA1u/zCwfV6JFZKn3b2Cd6jW44RXBUlM6v/uKWA+uucoPShtRnw+GPJwHaOQxXQo3e
xRr2U7seSWpUIwH6+HeG2Xw7P+TyR3BMxLktGiiE/KdTdH3f80CheMdUc0BWrWCLmU+Y4gzoCiBP
nV21KjI+1zUyQ3dp4phY4zhWZPmrBvHWa5XYhbJWEQFGwrcq/2E3Ricu4JyXvgK1mOnhpGhHofD0
J6bMH+tVsOo+wgshklwGbg64DlwpJeI8F77B4mBT/xdk54REmq0Hks9WUplKcBT4c3ofq1Gp692I
3Wm9H5F0+3V++acba34EpgaCPkXCQMxmQUHRysHCaCA8JkXqxxtZgVd8Qi1uvPhcaEsjsYmBkkgB
bmY2Eqh0iaxKgtJnoaDBGVHqfkW0Af6YhvFxsQbxhOqDBmiWYnPYX7t6mG/Bs2YYMsriCkH5dnd+
7ku7XQK65uWkWkS6ffpZ4zpvfL1Tw6P9NQzK9kamSvFBuH7gYhBhVJfu86WYnLcSENu/xpOz8nZl
VJ6OTkVwNIxQtNf4bTXJrtF7WN+q6d8WVFncB/wtvLVp1vgDkQHBRE/8IvPfccuaYE8p84N04/uf
znx6S4igECjT0qQYVtjYhpsxbfUfkgbq+u9XmUfTMCmdqsSCs/081p0zQhQNoe5I5P+r3krwiWyA
9a3UtsCwgNBMvRCbLERGFFB5RXSKRtPVcjq/HhMuTWRJcEzIbdN7x+2jei+QPLxHJ9WLdkHRecO+
yRG9xC6lT9GePz/ppbeUA0z1ka6wg3n36Q/IUQAmJCA2Uqp6qlYkbY48Eg2eda0rUEVVn5+97Sk6
fsaIJVhZSmq8A4ILH43ZUwelCKpPF82b+EFRzMZVOd1HPVPaly4fMGmOHd6ppE2O56e7dGdRgiHe
lISiYt6LLonuQRJW/tFHDyy8MZHh2+Ihoe+SNGvUq/ODLVXHAMeQx8BAo5rw+5y9mVjX5w30K0qC
uDTgpFAm4rWk7qDvRZLxaqS6Ot74dYywAkIrgfOtIXpBBzp0av5NxSQuxBFL9wj7W4cUDCYPL5HT
hQ70JrUyd/CQ+1OsG28kSmoKwwq2+YD4x4Y+TPJwfgmm/Tu/tSnXcJqIfBl6tr1kXxlhqPNmJm6N
WrHmaq1xg6KmmW1zRXrrQrFbtBFQGPUu3BzLI9Mc/NfIvwt3b9ZedSMVo1CbCNi2G31LZ1e2TxCZ
HSDsvWLdJ04CUMshIEq375izbUnCbjBSIFtOV9nA9UXhcfGOA0SmRxCH7o1dob752vJHqxbcj31j
jWrx8++H/Y3xnAIUzbJmH1eAXKQQWfugc0W9a1EDWwVc41c+Khgvbd71NcIKYTS+Y7Y2LULOE6w8
bZ7boXUrm96j5Jqh/P/s4mDzXOGwd1Oo6KLtogT/o5UXK/jlnZ/uUrGGy4JXfrqygTlNR/3NB0bN
SPL6BsqhQaZruLURHr9G5AFpG0+tLdwaIcPHdlBat0BssTC2rI1SsBnWomxGBALUXPtcA6323hGD
0cmhFc6+18g4T3+XjorRhA/zjnXvw6TDO6L7igRh/cOOavfL+UVYOtCUB3ULNM90yczGMpFwYRcb
3tGLEYtbZ63Vt5uihD1ktaLZxAguvedzG+xrqgaQsM0pTHuz6hS94C2pcXCcPHCe+hH7WTvI+19a
ErWI+FJV2KjKxV7j4jwNKrKAK6fre7a30VUI0Kz2/WM4BuORfk6jPnROoY9PLrCmcmMgKXup4z7t
n/nVRXRLPYjCBU/jbG0RHEJAWLbBEYmR6ksZVpPa5Gjna0tP7ObCM7x0W5E5M5RB5MljcbqsmZak
QQl1EAqtX6HtgX3KI1kDPg9Zr5fxLrYi5D/KIEPK6u+30AQFphJEqYDS5+nI+hjWJGw8vj5yP69t
5Nt36FO1iKlr/tdioIlwIcxaWleKvbyIE06Vz3k6oKvEGmIKun/EHAHctYb3jHoTVTKvt8jGhMEF
CNJChEVDE/18kkS6B/MOFQpi+STQQ+pMml7dVdhU5VwG3oDcWTJWw4emiTAIseJJ6yjADjXfnV/g
hflaQA4ngiFtKVrip/PVEWvORqyzjiiQaZtcy8kdamn/GEA5Pp8fauGYkBuxhSZUN2yY2cuDZRHa
R0YSHnsjxSF2HA2R3yjUgrAWtHvgn52TDsWFDbSwdaksmM5EoqQ8PT+bZoORSFoZAelSKzaOU/oO
EonC+oXem7wtvTjeuwKc64VtNF00s+NJKiRtEgD+oXZ7uqwWsjutgvXqAWDt5ESmBm3+mDQFXKrz
i7o4P44/MyQfgih6OtBguprplT1YZwOD93UcW/hORJST3Y2NznX8WGW6Wa3p14PuPz/00vfkXE7U
JkoOwp5dtoavYfAyxEAsvC67QwTM2LVhXiPsb2ibWijDhVtoaU2Bj0ysG5JNDs3pVOFpFTE2WQAN
WiR+r4WMAMlaedxdwKkslVIQSABgQYtJJ62dpXVof6WKgxbeATxidx0ij458ntJdD9agrBHgiT5p
CXJIe6/MEDDulB+UehCb8czaRC9Pmqh6jVZd4OGqtxf21dJ9Ac9RBwdBgP1H86FIRvTlm8o+gBZy
1JsCg1DvSrPqrvkU4sygrArFaJ4AUujF3qA75V3//TcnaqAaB9GK/599c6ttJbJ7oGUxecH7xa+G
zQBkbzf0plxjsvIOYrAF/AdUJDeHRr/n9JuTk/g69mLuoYJd/k3NdS3DiMvEimET5KMSrMya6vFt
P+KJ/Xh+qkvbDcwCz/r08gAbPB3aRS6aDkWiHFwLRNZaV4qmRe7eqr6/YxzeOIhrEwpkDsd1sSxK
UAKlnzQG/VWUl1a8NijQXUKALN309HkRbaBOZYl5gTBD0BeNDeCI6A/Wa+SwkltQu5jUNlnw+fyU
loeiEEmYSX4571mlSa0gvMxQuhJFV22ifovcsvucV7yl7xgJXAMwKMJZyjCnH0lDrwqn3cA9JIFf
b6I0w582b9U79rB74alemhQVNyoR06f6Q8igiGQ7JrSbDyJAG3xIqgRr9wDL2pWXO92Ft3LpWicK
Aa1KZgo9dvoxbwJZ9KkrHR1i5WD6Hg5Tgdrh+W7l7YgRAt7n1w5tx/HG0cfswqebDtT84XKm+9xR
CZ+NecVFj6nHSgDBR1KT8pXzkT/HlvotbzTnToS+i0C7OWnjB3lxV0d1eSEcWZi3rRKPIPpBJeCP
frviwoetvZb0JHHSZ6VK+mE9tE5+q8k2/moWTvBcOsg/XrhWF54ykjUelqmLzVM6KwREyBMOnh35
x9iy0y/TOw30skKL2VQi44moIbxwuSwOyJadrnAy4vm+rdEqb3MZEtdilfOCBrb70Ffes0iaSPCQ
xN6FCf55mYGDokg5Id0ZcQ7zLiZh3QxhrMOAoNoTqou8VwRh+uv54/jH54M6wpcDD0J9lnbqNO03
21YP1SRVcKw9VoiVPTupsOtV21u5v7IGvUZwTrcDVDLlX2tlzMadhQaodIS9wEviCL+bR8G15CMy
htke3/sOi6VAReh9cP/2LZwGpX4jhMN1AIL+dLJxz8b0sTU5tnzNDamfsYlKpHZxtNKeELnM/vau
YzzSS5rE8GWnO/x0PAEHkkop8hQmHPYWnkSuqyvsX3PlYwDgKP7bozgNN9UFKY3ZvLyzEBazjEyz
uqhAON1Gjsbvsg1OP+lVVMpyn+WGucbA17pwLv7cQBx/snfuZzCfIIVO5zj0WZ4Yss+O/8PZme3G
jUPr+okEaB5upRpcLsdJ3E5S9o1gu7s1S9RATU+/P+WcfU5KLrjgBtLIRdBgkSIXF9f6h6V8chh1
75iFCcrD9kC1u6hTKo/x0FyBKb6L7AaD8oq2efYRba3Vrh3CqolRbq1OGiZOziamQvWQT6k6beru
6ivo4mCAdvmUMD1otp/PMBPWhNpHLk41+c5PWVXiuyPo8CP7rY6fzZiXif0x1ipb6xO3GfSpFKd8
wsZli3Y5MryADdEq/fjcvwtny0ALgIFEbemzrl6R+ixS2lIDyilCuN+HDDVW3KezIHQiHRFQV15J
0S9tE1joLjU9HgOAoM8XceQ2aIAslqcOyvWhY3MckH6fBh9/UevoVK3yvU667ceTfJd7M8k/B11t
E81KMNI00upUNNV8x85QMHxNRmy7Xexefso6j15jbDL9HrumK4H10q5BcghsIyBDw3ZWC4wtjDui
11ABKihb8Fy522/GHgXtDa3t8dfHE313WSwTJd1Gi29RylhrioVu7oBg76oTsvz19wyrZtTQq7K8
VgS/uKAw8GHiO7Cw1oddVwxHmVtZnuaJ9qRXYC0VefM/jRq+jpWjTmi0WjFtNVHmV0L3uyzn9wz/
d2T6aef7p557PcJerzyhLu/+FC7FM3sG8KrLCCsN2XuPsyFGLOyw5AoXsLTy+PESXzowmsMCgxTV
0ARYxTlTIr8ucEM8AYo46row73Wsp7E8wMSwH/Xy+ePhLpwXcDZIORJTaSCuy0zCI2hz9lE6qsyO
asRYYJTpUpQkeGSPyIS6dwOmDLuPR70wSXh1vAAYG/rsumyYoWZSetItT8D1nWOiVuEecl15C+kR
y8MMSZD6s2kO8CUuYtDVoC4c7pDVdxVD0y6Z46kUXbYd40avbxq0b7tPX8Xn46ziT4VGy4iwa3lC
hDrElgee+b6Xve7gKU3x4+NlvLBZeWzz3fgYIIvXuaIsEhKCpCpOrSFqDU63Jw+abNq3BUl9qrMU
ajK2ATzG/GZxenlIsZD09h//iIvf0oIGRfbB7bwuxDay1hKKv3xLhNUpLWXzPupC94aEZN7PHbj5
j8e7EPDAobkaiDzGfJfsSE2B7dwb5UlkWIEoHVHOb2m73syzV5ZXts3FyYEpRtFQhcC2zuR0q8ZW
NYwqAlEiMZ+q5gd66uqhaWPtHvfL6MpxvDg5XlgLHo0TshYF0pwIr9mZyVVZ39yN0lRaX8ghLjdK
MnrGlWN46fCjPUl5kMYPTeVl9n8k5bbQnSZvk+rE6cAZN8WBZQ4d9bvmSvmNS33ehkbr/Pv574fq
H2gYtDwo3qyyx8hWywyXdk6IqblfPKFB80I5/7l0imuKIZe+HpwKuPP0mFQCzfn8tAph6mHC4afr
0De/K4w0UW4r3LymL+TIY/isSoXe4pU9c3FVYa2C76IYyX/noyL9T7ka9s4pFar6CJLMNfadOmav
Wq27j3WYfanUGInoj5f1wpWpocZLHP9dW1mXe53OBDJptMVJDdvkh4cbqd9JXbgbd0g0HElLy4v9
eHL16ibGwDq+kuddnDRsMGQCFmGnNVaVXk8VagqiXXmODnoYhrHfe3Xo+krXaFsZz4hd5z3q1h/P
+tIXtiDO/KZFEntWYR3hgi7GXZdgMDQFiCZ3DrgjxU1aLwLr4GX+wzQXYgVwLsId79jzbwujzSjx
JkSsT9PzJ2wr6k0DP/nbrHb9wepAlAaZHokrsOtL35Y9vKg/0KegK3M+Ki5LoQFSFakwPUTXekIX
iDQo+qWpmCqOg1S20jC7t6yLs78+Xt9Ln5U02qVaZ/OXutrLeMPgE9kiUlb3nfMFyXJ83TAhKHwh
xLTRm0JsPEtc00a7cK8RXRY0AKPStNXO59v0KgIeScR8SfZuLMMeHgZcejflBKNyk7QCI5YMl2Rc
vbzQeoib3nn9eN7Lvjkrdi3qsoACgGqyoen4nf+COes1Naz5BaU+u+lt0hfxV/on7rj7eJwL8Z5x
lncKXQvtHdJGT2OzqR2khmoMSjBDyycpD83cZBWObfgS3PyH4WAwUk5e5A3WgDxqMDrleDs9IXvB
Tqrgb+l3dmiGM1yzKkfQ7/NRiX37/wdcBft5mG3ey6h3SyIthj+OMvpS8dpfouERiJUbdm9jUr5m
9TBfgfBcCA0MDZCGNupCB1odVaep9Cxz0FUyIuyCfFtiLr/DtUP+rL3B+ztDYf7KprlwWBhxAVWj
pAdkfjUiKuVjZ2JkemrqJv6qGrEDSGvE/RSfpuZf3Oo9jLxs/G0+/qiXTsufw67WWPb4+2mmkp28
qHmpROUcS7PL8JKp+vpFhM0RINFXfMXkLV6pVb39ePSLy0w5GlgFQmYkSucnpS0nwFEdX3juRXQC
e3isi2h66VRz2pudM3w+v+a5AGyHJxp/1jsYye5MSYcsP9mye22bCm8oI9JOSq9Z16SmL0RdYH0U
9BEbQ5pr/UjRpAxLT43RgM/V27AWxa3RhKP0WyWS+6RLOoyB43BxKP48HnoJP38MvfqkWAFmCfrL
+UlrUmg1Tu05W08xrV8daeCVFb20a7knQYYD4yDira5Q8Oj0/jMzPVWF7DFFmfWuv9XrvMfST3G8
TaboGJj1NZ5PNx9vnUvBj0IXbTz4EOBIV1unlJHX5Qqob9Ct03G0oKO5EAPeTNnKK3nCxaHIAXkF
/oZ8rYYKUQWXWqykJyDIzcGt5/bQVzA/c9TEH/7DrGijMiVoWdxg5wdCqSYrm/DmPGGKm+5dzAH9
MZPmfeJwkfyHofBSXjQSKeKvyQvOzMbVFm+EZq4xS+yzydzZsYkzVJw71Xglzlw6D4i+/L/RVhul
m7IR+UekEXUM6nBsE0C7vmjhYAZJjkdAjetR6CMh7OyF1ZZXUqD32G6OBOBAhERQN2C/rJZ1Bnyp
Rj2jF5KEEDP0IUfFU9cH9BSgiTlgrEf9jjKc9VeBizcWHaD8b3Pcvq9xOC7tJYTJCHkws3jDrHID
vZYTpoxpcSqGdtj1ceYcacw3W9vCFdr//BcGz45EDOxlTsoqEGAoDdtKU3KuFCwfkkKmWiCSFlB1
3dF6/niwS2sMDsdctCjR+6SBcb51c6sVylRW6Ym+aTeB89WyYTups9z2eYMRr2Frcgha/F+nWw2n
tXsPczWxAfVVf//4p1wISrwPib0YYOCasAYIRl4aj22OuFxS5c5dmQyGFzjK4FvhW1hkyzcv9Gv7
+8JNRvMb+0C0YxYs22qt6YTZ+M8C8KrBnL5aQPO0nYNXrvM0pE2NMEDiltnnb0+6fCBkUKpeMvxV
ytDpFaqr85icXFmmt+E8VvhMe8N4A81UvY96Vfm0FDcIn+VpajHcopKzioRIOqiYeIYI/k6K40Ma
dg8YcebfoK66gZ1Gw7UBL6TSYGb4kKQISGesm1PG0FWq0zNgqqV2IDt9rLaZNmjqlaW8tGVQpuYB
zKObC221eVstssdIc1nKXsm+62mL93dRmUN0HGhxRvtauNQWQzQmxs+OzImhNbXg1ygTgWo4PzZJ
AlpC16D4lIPHw7qnbh4j32SIHCBvFqFHAo62CSyvdP7+5DFZ9g3XGk80xB0RdDgfGfEhFalhT54i
jfZ44GCPJelM2zGU7sQejUAr52439dq1UPEuBjLwUjUClAJEkerK+cBp6bpJNRYDgvhd86Wq+ttI
okOMFXwxfLYktiSViyIvTQ6NZuNqw+LyhNW0FzunzGynX/hFjg8JplKB10/OZ6PtMhQtYSIOAAdO
yfms6mawxl5LnZOk9TlsKwU8wNaIrfFYlNjAffzt3oWbZVpUwciawd2AmzofTKQGGVVq5k8uLPVt
1Ebzv+ZgT7/iVq1+LPvsWj777oAsk9MpqlHth+q4lnCfhZG3TZeVT0NsFVuzaZsY5yyvOOaemJ8R
IRsPSG16/2GavOOBpeGiBCVq9fnCsLPLEYL6U+019qYsVUX14Z6AfPTs4gYX3E77TyNa2KXwlRA6
XbVwBCcxpRmePxViHvwRju+XwpHRlxiTw52o3OHKeO/yItaVvNldFDcWCd3VDCfDFoMyusXTCB9o
O8lE2XaqNf6g2yJ3WLfGtV9kY8rDwQs/aWHEhcErHoYteGTi+rsnZ1GmMdbJU/qX0BpsMOegu2Ze
tCYDkeKQc1Gi4FqEWEjSc75PkRNRpN0a2os21tOuakT3RKkPasCsQlA24icxtsougyXwg7pDe5fK
9jtwqO7x4+PyWxLoj5IMvwO43289wgXgSLw9/x1l1YEUUef62dJzWxG+oeRjf8RjWaK1Lj2EpvwK
TkGyRQtDhSeRpZHR+g429cPXOTdn8yaSbiXfug5Njk3Ree5PB+e8VycD2AW/BVtw5PeTCiAD2Fav
v28Gu/0HrK71CwNjtfU1s+jvDWHL5O3K1Ja4cj41rM1AxkCmW0LdOu50djeIJNSS53EA7nwP0qF7
xtgWm2jSXrD1k6NG2wyVaOsmMWrT2Nb2qObGtkzKfD5OqtC0b06ixLk/x84Qb6YyjSaYnsks9spU
ZeG9BqS6OqQRRQ8MK9HYOYhCL7TvWcY/OnZvWFeQE6voxl0PcIIDvxDNF8XKpWjxR2thBtAXOk49
vQA1rh506SXS9zSsFTrdi3Z22V+hiEFeXS8iwqUAJ4D6USAleVzH02QolRwm3rOVJ8LaK+3EQ8wH
GF/bt3MxOtG27pG6DhxgMdqXRkIc89A4mrZWWGklNtqOWeyaNHKf1ThWtE3oTUXqA//q3aBObBHj
VB835UOB/WXmD9UcfbUk3I87y+0M7OM7byj3sVtr5a/WDMPo2KBqNNdf57ETdfcFW9hibxr0WB7m
FFHJm6ySmENiS6AIHH7NZuz3dGOaWzUtixbL31FLvs1aNHwp7UZ3ITDK9NVuY0wPK7OZH80SDZ5N
q/ScydzJ6106TWN/gytnFu6rtNfbYMyjCvu4vE7TnRTeKG9Hd26owA3GFNr3VV/kbxllsd539LCp
t46Bk+DLZE4IyrdZ7qRBXmRW5I9ocZrpzs6HMPkLHkj+5E0s2bGkUe4EtVXk6RdRo9ctKRaYtOb9
zqot5WjUofPskB7FW6P28q91M8sOiQVsyPcWEmrRtvWm3DyMOL+KTaeDm9zOfTOILY6zeed3+eg9
IK+qC18drNbbg9TLQn+yoKoHY9QaGAkLY+p2cHpkcmgU6jQoG8zKQ8tlFt5UKA8UPvCrMX706kG4
21KzY3fTStCtd6WqihzJbbvw+i3KHmoSgMUdnWNvVppD8wB1uaCuwxR60DS6Pw3KpPbRmXSvfuT1
ZMp7q7JKEwzAnN3qEh2Bv0TMmb1ryma8V61GSj+34sRDq3ZuokPd66PHBdjU1tY0Kq3YK9Jz0i9q
pmf2vUg6G3Qv0vrzTZu4qed3bgyKvZhLCPrmqBwTSUMu6NV0KJ8jlNFkMHLNv7p260xBbVfiG+Fz
WbXUjEbMvfV4OhpoS+T3TjXMf0dzF6OV3VWOwFwYGRXEH3K1CR3dF30yuAF3lj3tI8xjivt5UBUt
942M4Co2SoGEwBeTxCR8xOpGk4e6jjzti6k2SnkI8aUeq8CQdVk84mWvRLsR7cP4Revtuvzaqk7e
VZu2y0N9O4S6QIvKKRI1/RkqsYx1f9Bap9KDYkgK6y8V6KF9LCogVgenrqKKphGvh4CjJ7tH1VX0
Mtrps2EIfOoTxen9obDN8HYY7BG3kiaJsgZ2d5+7aedjJ4LMYxPqWbzR7Smkso6x0klMcaT+iKNG
fZhpDkZ+Q1xIDwmhWdsh+a//E+IZdjQ1lAI2sMXxHdX7RjUe51iZhhfNEAZwlF6V6Y9B9Na9qRhx
fWdJ7iafCIVwsutG+KvW4eCNQWTpXbPpPRtwzqBXhfqAb3H6jwTqat2rKu+iicqe7Y9KWswBbq3W
fkbmWfPVxrFf7bk0ftXIYWhs7xjnbHuacR4OhTHkkECdtvUrVI6iQK8jzElrp61aFLdcpCXMQowA
juZEQzZ3lm8uxthF0GZK8a0FuOj6sV25401Js2Xy+zYKseZ1yqq4rbGkandq3MWH2cgNbdN0OJn7
3tRNHUp4SirVLUlVVWxQqHW/9sqs1H5r2qW2MUOriveGmeomVscWLsS7BsZoduhhLrVgETBxtJ4Q
Jinewt7kXOcyb+MNorS9+RU+Xidv8wY92jsU6dO+2KXqbNq3SRPGv6w8ndpNPhtWjFi/jme4U0fW
IzT0dNgo8+RgEovuY19Ffu3yjg50dLO/RmYWdqfcA7kU0CbSUxwC1WV2leiVDb19XezIAhDpEpIQ
9b3q9f5GHUqdR1sDlyQoxriYj+2Qh/Ir/GsEE3IYuqeG5tG/XG9m9CMqp2k3aqhbvXWOHemB1c5A
vVD6z9u9Jebym+plnhVUdpNaW2M0pdhNtJz6QNi1Oe4UmpsguDOcMP0pA/l4k9MliTdlaDq/cGdN
puPQLWxjN7dMeZCdt9igVknlD3PXlXdNBuZrK+xktA+lNrCfYWnrtk8fsWoezKRMxB4sU29vQ7UE
k94KR9Hu+h69IW3TIlmlvU4FMlX3KjRTqPTWmOb6XbQUUkEDRKwnLPBRBiGvGfFLpoOokj08dTya
N7mI5yL4OBtatTNo/C1+SMBZqHlRjVqL3dM8D6U3ZfNLGlltf1NFXf5YozItv4ZGyBl3uUZwtWaK
467qOkP4RSndT8rkLL+CCh95C9USpFrWbD+8DjTMqW3tJTRyvIwJ+iet87ISisk1Mcp3qRJD8Xan
Ag5bkxe1eZ4qQV5I46gT+gtRsTy1UxcdnThpnjsxT/1eaE52zeBk9WJhcjY1UiDBCDHyjl+XDTKk
sjIS2/jVy83Y8hVHDPdaX2h3nYJMWiRwFHAqgYPC2GniyuddVQ6Wvi7VRYoVv9+E1hpgV1oDnaFG
SV+7Tox1kE128lRQktrYY55fezMsS3eWWLsAhX/35AAKwbZelfTaJnIt+lPpSxR3ykMKJ6r7wt1R
VRsNPoO7sSIKufvS6i3va1FA/97Walf32yaaScoyI4VZAKesPoSA8h9N0MA9Zd7O6/8Nh9itzA1U
fZn8HJRYVXfwTAr1kHhN+3dd2nZO3HSL6jgDcuxvyPVK4wrW9d3GgayPxAhPMw4jj91V3alPR7tF
Usp6mcmWm+U216JvmR43x0HpGzZtLavmSq3r3edjzIW+vjAnF+G51SuskaU76RR8X5ZbS/rwI4bk
ViqUTvzKi+Q1FVxr/TRicSiNLHV/WLBsndUcowG50TlO1JcxxQltJ4RWym+j0uJUbvGQGbZWo82w
evh61qbUc/cZdEavBzRnYEtNSH+MuZ/C6Mz/imtE+Ow9TNK5uddFKbUbzK5t72HG3VvgV764K5e+
MIxY/JNMIrRIz3vYCaNfIfSR/BDcZNE2RIejuPfcvCgCHehittWlrj2hMTlovm3WNdhJQReNR45I
29uqiOf40WyE1XyLSr2SeKkbo6w2oLzVKFBw81bcALnOMD0UJqBSv0pCHcNjSJvK1tEzK+2Dzu41
Z4caMA7kwWi2Dto5BAsK5Nuit/rFXLzqSppoYSr69sGcucJ+eWFUlK9O3FjtJ2tXxKqFKMjzToUW
Q+1qFbJQIU6ToRmmJ/oF0TaZSxyL4sS9d2bjFYtH5Uqfa30l2LDfeCDD5aKQqtPSOo+QXROP2hB3
6pNS8VbY2VMW7SYl07+puZVHe9Wd+43u5kbqZzGiHX5rV5l5ZeOvDxu/AWVeQjQlENpta1XTIVKV
KPdK/SmyIyNw3Cx7LIcq9qngm6QcUNmuFCPfFV5+j8jBBj2BfgCVgfNZZ0KTVp22+pNjklUkHeT9
PG6S3VCFoa8M9rxHnUMLyqT7qSRKetSkGQVunV8T1L8wc1aeQ49gBYUmfVVPK6y44IDnxlPYJclB
hXm1Nftm+g7wSj3KTg43HycAv33j/4zaTHwhsXJBLeqq3BbnE28mRw7WYJtPU+q1fztdbt97vHvs
I3QaR/UTmbrepuuyOd9j/6XwxG2UZiv1XsybcACftgNrEV4paKyqpzRL+FFoysJjoF5rrokFERY8
Eqqb+QQMKA50tJa2blVL1Z/7cnguKrQIdnNjhOqvK6uxLO96NehgQrfh1nwvZ9pmE/g2IuNTHLvh
TzAmTbFBXFPc1HFneNu4iqd5k4Vp/JR5VfOL7mm6hXirap+8bZYFgPhHFAZoDJFjuRn+qOiYXlKl
1jBaT7Lt3W9poztB6MV2RxJYOySdbpXJ/cdzv7DmOP5Q+aeis1BqV8GfbqSqzKjWPokk+TcdzOqo
mhXuUwW0qw3luu4nTkT653BDy4dGIARGsYmS8CKicT7PXqMkoRbSfurHQb0x1RhfjmGexwcK3Kbv
Wll0jYxzIbwhYrUsKmIPwFpWK+uRY+e9KK2nsmnnZltOzXzE78WZfWS5w3vwWV0WGKnVDwF8oCpQ
G2O60l5fZ4TLpJkqBWwaA4u46/mkpVF3at4yaRU1gH0H+OOWHL0KRh5ZGzWDelgkRrmZRuua49G7
ut0yNLhREFrgV/E+WsLPH/tKGhTYsC90n5IxzIYvacmOeIhz0wINklm63KIfljX3UL2NYLKla2x7
XvBDkKJTfl8heRcfinRQbno7lPO/mM/rMvFVug7Jrm0dbXwbzaGTKU45sfYwQ69wAwGZ6w5qUCs+
fUlQgaRVhZ4+3SMA6udzqZsKgaoqZxkFV3hqyS7149HMQUt4WXavgSi6kk6/3zuMCLiNPpJLD2It
pG9HZqh11Kif+gHS0Wwq3WlUumnXxUVx62FfddMa6rQXXG37nIv0SlBYtuZ5cOLrERgdkrTlvKzu
KBwJO5O3sf3k9bHc627VbaLYG1GjHefdx8Hgwn1I8OVIokELUJKGx/nixlRTp3AU9pM9NCi6SfSb
Dp2nydivatvsNr0rc6pYUvuCoXzp3XQct61OXwvYXSKq6NPBiZ/DNQWEXXWXbvr5z0EUyezzSbOf
6knvv8d2WG9jMeU7JxaaP8Ms3Tu5+Um5UoITg7Lg0LCQeEd87nzQ0VVgX4rOfiJFdPZ2pQ6vqeMA
Cmnh73yu8fp/x0LDgwI+wnnrxxMlYqNt0sx+0io9/TmgpuiXqP4f2qoqr3zb9+FnmRfCGsuND358
FXNrD1iWwpd/yu0eeytuYL+P9CaYsuqQWJESRDNKjroVJVf27+WBUeECOA+vbT3H2KAmZPaW/aQM
rbcZk768wZsCF6jSQ0xbVtt+aF5CSyuuxNu1kgiLi6gOg/IAJ6dE8vT8Q1q9TCwzrvNnc0Sp5BF8
saf5hhtptH6lmvuVRbdnNxXGYO7qwqydDXsr0zDHEUNxNGOtY8MPgipy2xvp1sBx5ZpZ5oUDR0+R
DH/B0EJoXnf+kqqrsqoYjedYdM9hmGc7q0/jwMhzfZNFWBCCxTQDs52FX0djHrRj5O1TSnebj0/+
+yCDVRUoTIw6EDyw1wlol6itjOPefUKsKwZ41I/f2rpXXqbBUq5Vn96nHCAgUYvgZW3S3V9D6gCY
i8LmBfaU0YE4hprRHMLYSgHdq8rPWesy9DWba6d6ObXnUZQ+EXh3aj/05kkCzjdDOkdOPtt98tzo
Bs0LmvBPEp+KlkeVKdFflOPfH6/opQHRn1tsEpay09rfibLEEEemmj73rTX9AsDbbr1GV/cQGqaT
7NTXj4f7nRyvJ0h+ATVlcXOjZX0+Qbi3jpCOEz3XiSvsv6oi00VAPa1Vj3msJr4iKI0isPV3O8bh
sTGwVvQnp9P2gpx329ttBpJySGS+swac6E8CquuVJbnw4REy84jj5CCQL1cZ0OSNk5GErfsUNqbY
VBaJVzp2OdWwbHgzC+n6TZxywXy8Mhe2NoKt8Mt4W0D5WtOjlTavZ+y1GRWNF+BKmX43e6N1UpW0
vSZX+j7Wsbd+y0qSbZKcLL/lj0RLya00j9FNe1adJA3qtur3RdPmfkn6frRjVT5MmhRBlEEq+ews
GQ0iBcAz3BTf0Q4EJgXtIOP8GUkxx/BBKZXB0OII4meFeU1698JmYzTQdEAzoSijh7yaJ35bchra
7BnbTFUPyq4ecS40EeL9pqQYO27NrrKmTZSj9rXNs8F1XqBqj18FPdjQt/RQ/VdFCNE5TqKvpy06
lG76mHUt+/STy8JbCmy1gwkSheZ39bsEW0zcSrr4NZm4dIIKu9ENWfIUbhGmvoafePf1l0wFWU+e
sLxgAXOcr8qcFQ02T178WuhhdtfbWb53i4I+Ocvj95Vi/Gjs5M5o++bKFfsu1ixlIgoI5KfIU8HI
OB84LkcqZRT2XlLuhxdKdPOx78X4XeT1+AI15Jr9x+XxAHGRh1OdelcsKh2jMsdMfwnborzRc+y6
+rHMtyWCebUfocp8pTp1aUBeMGjH05zhqlxN0AnzIUnC0XwBiOG+zP1ofytzumMqvocbozevWjm/
q4kSnrBt4gz/frU560+pqXEjLV15c4tG2ptqqDtePHpMCzz0kvJoNHHev+ba5FjKIYbwXD2AiO66
v0pjqqNdYsx93dwU2ji1V741+Thf8yzSLxxguBJcoo72Pq9p1ShtOtSY30AFxIgH614bk0mB5U2c
YBhL1wrvXGo3+0hx8/mr2dANoi3Y8rhTUiv27kWkFxtEaEpnM2pWMdx3QiINUzqm2t40pTOUh1GJ
EBrKIVojwAgoyrqZ28RMbhqsO/vdoPaFcupCCfyRQqWRb13ZxW8GuUKMTU9Hdj70WlI+ZDky8HEA
A7Sc0q0tjKau/ZLO8Q/6t8p08uLOeTIsHsZfNDMxn8jN0/xtNvtIblOvzOMAwEL+Gnedk/iidLDd
EziG7r2oRmV/6Mcp/lbrDaWKThj8r4Gl8hhBfY8u6HCoIttKHpw0lQ9oVYbjjVKGxV8meKbJVxYc
02ZKHdqASjaK46R3+uPstZ32PBUzlltVlhXp154WwNFGEzLxZzqK+WIJYhc/WnNU1YM7tmDd/LkF
N71pbSO986C8urdm5BrSdyKlwTglbzIclBPhdQc6JXH9T1tQOQraWmvoyMx69ZDCRzZp0idZfoef
kKHy+bzwh+VI/F1arZps37IzE/mgIVY2SQU1YI9Us3IXFsXoBcngVM2jXU+xOmylWYus3Nohmrwx
XkBR7O5GIO2nWUlV8y2L+3TYJQVV3p1XK8a/ZhLOVQGRyfUomNsDkKjhygX8Liwu5awF8E1+C291
XdbTvEhNCqFOb4SIbh/ng9wlZhftlle134C/Q3wXy201GbIrT4B3IzuQxADR0kel5MI1cB4XKxtp
gGLqzb/tQS0aBCbgFW1A0Gnf6S9VPxrQOdhPUP2svH2HbTyNg4+vn3elAxIPRFlQmgI3uBDlzn/A
VIyJVRRl9G+HRl/03XA796QM2kwiVjRf4Zyn6XGuw2abxrL4we00Xcnr36Vc4GypHdCK5OVFt3mV
kNBu00oeLtkr6b22T/C0iTainErDR7/kXsFQzqWZ7olroMl1wKaaSCWThJuUe0m6V2+v3K27UTSq
/Toh4b6r56k+CN0V+xz1URQSaxwwPl5pcxUUaWOjOoFMA91P8LdrL0eZR+gNO6P3imKbM4Mh6nNf
We7oKyC4dTa5oN5B2nILoedhU1I8/6KqooiZW9Z7pVKU+ObY9o9WFRX/ALqxPimMhvwTAgVLPkn2
oi9eUOdj6ZMZTok+hK8qrlA3aTt3t21Sq+jiIs9S91ellH8n4H/eLL8HBJYE+Y/DQhpzPiCS2Hme
eJVH09qKvzu9138NXUjIvTp0hwnjt8gPBTWDohHmwajFi94J5ebjD/nuSfz7R8DpIo9i54INOP8R
Ta8JGtu591rUUm82oT27fkKG9yPu+ul2mFxzG9tp9jaMUfiPHs/D19wq1cK3CtXdffxb1vHj//wU
StX0h6gZr0nSeSnVce5671V4rrQPXt+Xjd9LTEl9b0DFZmNo9Uz7sUq/a3KKvn88+vstzedHR+V/
R18tBEJcpiWR+3ythzLZ2K07RYERX3frfX9WGcclrYKCTg1iTbaaDH0cvK5lwXM9+8v04OTYc2ft
uRqHo51485U2z6XxwK7Af8YSCEjuKiZVvWtPnje5r+NgGai5jtidT9MQ4JBjPnd1k1y5fy4dWcgb
ZMYcWuDxyzr/8SjrFyTvWETeax411jd9bKKnMnbHw2ym+TUy2aW50Umn1LCQjcgez8fKGjLCBufj
V4zqnXFfSTs/Vkbizr6SKx62vbll/Pj0NgEroPG6oWyDmNFqOU2tHFwlrcJXJdRkFLR0r6KdmnGV
XwmxF07DYlvAR6NTSaN29egTeH9MOBSEr60qqqAqQw9UhFC2Noa9N3oz5UFdhc1jmjbt/uMpXviC
yysD+j5UA+rSqy+odwhwmnXjvWrYuHv7WZ1TXKtMc96qI/C7K1nD+s7k1CNHyQMeEUUUv9asdjvR
OyXXIuU1NxWzXQqyU+63uh2/hULJySK6wo8MLzx9PMkLW4cgjwAElTF26bu6M24qVJgtljdsIoQm
qv6Gp+J4UDAy2FqZvGbvcmk8uCoQY3jCMeaSu/xxLGgGNrmmTsrrgo+4VWDlbPoKFtVWcZP0zmQV
rrXbL33GRQeLPGihyOirz0jbKfVCJExeIzQ3ow2s2jBQdDstgzJOwyu79UL0ZCxeShz93/2v8+nl
1hC3Iu7D19IUUqeRbAIv08ZZvRJdLu0W8g7e+3Tv2S6rE+/1TW1ksxO+OkUkD7M+TNssz5Jb+tbh
nVPP+aGZ5vDKJXlp0MWAnKI2PDwwG+eTG6uw8rJWRm8KL4XAzJthi480hh6xVt9IIc0vQk/SK6fw
/aDopVHM1Gmgoqax5hsMYa8moWpHbzKJoccWVt3TIYKUtnPHqL4r9cYTPixwc/PxwXj/JRl3yYCo
a0EDWhvzULFuxih2OBNZZzR+zYcgJaFk9D+knddu3Vi651+lUffswxwGp/uCOytYwbYk+4aw5a3F
nPMbzXPMi82PcmPgzS2Io1OogCrI9iIXV/jCP7y8P8758uQARaOJ6QRvQ5/2dFJxRTOTKmv8576z
nCttSAY37CzzXlclZ/PxoSYWBXgPcgMe+HSoRARRiPFgwFBdcjVIavgFb0mwzUhZfPhYeTVghP3C
nTvBak6HEkXlV9A6eCtHS68TqZIO/aCwFVr/yvarbPv+m72xSNDm4HLgDJ3EbGaniu7lVtIE8Hcq
uTLWgdXXT46kxYfECQMwc5qKAm22JMw+T7OYRDoo6ITTuqDMN39H8C1lqqdZ8CzLXbfT1NBba7ik
usEQaZ+oMNfwDHv1AZBHv3Ei2Vw4at5aOIQWUylsYm/Ntfi9oBisQpOCZ6pz7YFrMlzpVhrfW2Mb
HN6f3vNDm6yASjbS6OwFVuvp1zQyuzVGs0ieqz7Wio2cBFl0ayOZr36lQlXfiRzS9ZLw1FuDUgtj
o5FMEtrMvmmSRxEQ9ix7VjpIvjI+xnfUhbSroU/9PSIb/cLp9sZ41AlInDHwJJWbBxqpY44l8Kfs
WSstwwXKHKAt2lX1uhs6/SWkTLxw459/wOkWpCGFxh5FzXk9E2BQmIqmj5/lQR23diasr22gYQyk
tOMHvWP4fJDskCymGwFKl2rx6RckjMj8rsujZ8mjU/BliErSf8/xEumQQRf48v56OXuzKY+D/T4J
W9H+nU8lKpMi77Sgfp5knr7XaB+5CgEql6+ktf+DscjMQEhMpQ6KYadvBnosN+UxaJ41OTNACSBr
teFOhOBRScFSC+LsnCEJpzY75Ua8GXni6WCtDme58NT+2emr6krzAnNV5J1x07fhoXXCTaCm0cLe
O7uHQMsBBgafprINnDkiM8ttL41FqD7LkUz4gideIW9UaoULed/5N5tIfZiN06mnSqdN2+OPwMyJ
2qolT1Ofa3oUsGvxGLnwe6+tV7HsLEWB0zydpPx8rwlrB/8U/WV6wKeDKZUB56Vx4l+x0WiAH1Pj
K7zQcDX2sQUANEhXENmcjYjU9Nf7S/Os2oBMKBILk8o1+rMyCKXTobXe1JKmbMsXSqbmjwChs0sy
q+G+CGEbxaXofuWIB34JdaW/wG3SflCToVuY67lV2IR3tjS0SimkE9fwz+lDBKnUe9lo1EdNA9u9
Gc3QK10jaERBXWxokDcJZLSPEPvXv0p64gOKGzRln3RGGVEzTtQfdQT6/RDLSiZvF2ZovuImigbX
GUK1ZMkIWMweTgsQEKljQz0iVqTdt7qn/ZBAWj1R8S5xMFOgs/VUjzYFmehlEaattXIMSZk4jdkU
TOjtQzlG/SMsjGZJkeEMQjo9HADSyWGNlQp8+HTmlNKO61YZ1aNc1s51QOfpScEHsnDVytZuOjiC
nevUyCq5HeX6xKU74fvrtsy7fa37UGh9vfCNhe85vzqmhyIRJhIgq5nY2qcPZbXEiW1kKsdxiPuj
USjZixFTVdX5aveIlS15nr2xftig1KgnK0yyb30eiUMsSnylt45hVsq4UXRpjSqildRu4VfiJqvy
VL6y/EF29Ths7HXGVX3vpXrrwg9MfqUD8czWV+skXL+/eM5ngtLvlKyTAIHpnucldpyhK9Eo3q+o
MX5IkenR7k/b7sqz0G5MwvL4/nDz85hKL711uPksNRKSea3Sc5oKKoQqjoJLwB1lPGIqqZAuy7yq
D52Wthd6Z/ub9wedH16vg+LdRYUf3C6V39OvDV3Oh2PGoNkIZLXWfH1Hy8uBEJgptw26p7sejZlD
JWD0vj/yG7PLGU1dm0L3BFaeffZu9AvDaCRxRKeo+5bXdrb2w0C71Js+Wve2v39/uLPZhUGE5iin
NLcdGiSzFyVSkoMgDMMjG6dKXA1hredea4YKiY6kc6lrodBr6O1Snjm/ipACYVanggiggvOCsIJr
TYNrRHQsY7YOlJtsLZzSM/D65d776IplMFqbMMsJxSbt6tOvmZeW2tppEx2BVgSDW8BplTaxRvUD
/L20QbijzD8YufN+1PGhnmnggoglZmcYJMmQRnmbHA0h0n3p2fYlbGDvMAZAWN//hG9MJUMBwOWi
QcRmzrkbIXXnkZwnRz9Wg03iKNK291U1hZZIgWDhvc6W5/ReOI5MGSbmGHMdEqqQoSJhO3YEveiv
gqjX9g3NqN0wtNJtgufc/2Q8hGpsgkyAuXPHHLkG1RQqQXYMQkOgCJFnRX2Q1d64FGWaSW6e69oC
dPJs70+vyG6YjhvwofNPF/n05KXISo5mGPZ3XljkmzILTbdsIgA3cqXWV4VuTDbJebcUNL3xLble
0EFi7UyJ3/TzPyK0wSBhEFA9j37TZ9CZ2iLbV0UXBnS6E/P2/YXzxrdkMNISznFi+TlVI021IIm1
KjuOaaRtMtzrN0AK+12LKuOqg3q3cNa8OR43J63TCUs2n9hEVRs/T/rs2JShuacgEeEWWCa3XFzp
vuKaX2gHnE8m6koKdV3w0ZP50Gwyiz6xRJco0XG0Ovm+EE2xpsA83FLIX8KOn4ecBFFwm0icX3XP
5Nk5quTgOwmW4qOwixwTnlGN0VywzUenUsM7HOPhjIVyAXKq1W5MOIfbqh2LhRbi+QTzEDQIuD3Q
IaGydbp6qEoOcjhkbE5rDHdGlIXITaTaL6vPo33lZB9F6zASHl3AYSkaUGqa17PRNW7zWhrTYzXo
P6qmqPdC4+LKR2sdkCpt31+u558TaBidWMqSk3X5XLYKilATaZ7UHLVI9z4F8ohwTegEB11rjx8f
CSQhYQfNfdrbs1gvcLDJrKWyPXqdml+NquNvulYEW8zmy937Q83uX2BdSFqCjgXCoCADNrfjGcYK
qQ4pUV9EmunwhSt1Q1VNPOSiMg+JbYi158vVEmnlzVEnSBnnnEaAPS2kP46ZDqBmV/u18gLhQdc3
tV2oD7VeNzsQOtqzlqvxY4PIivKxw3x6WYohtHhI5rn+5/knnVkQ0UqtvgzqoODClXravUCT+85P
Kk9xw6hsF27+6Zr9Iwn9PSIifbSepzNgXg41e/xjVJFqL35PF0k02fighpa0UOWZ7bvfo0xvRYwB
pXcOz0tqCpNpqmgvNTieA4IrwCQ7CepnFqW4TA4qvqEfw60x5Gt1niuKFJN4e3a22X3TO1Kiay9F
hsv2Zvp3siuGAApH0ACSGgk43l+ps+33e0ROb7gLVAnJbU/XTF6kqASqsf4CBDHYVE5oHgIftVKp
1aXN+0OdzyfJFn0A2mT8RVvudKimc4LJmcsXriyGcgAhNgZro8o8RMTlBOqE1vz88Igoq5EQazrQ
Df45HVERdtYZIGeEq4eVc9HYzl1I1uusw1KH6Fth4LawMs+3IJJjzCPXPBc+HIbTEQcPA9JIR7rD
bRR01a4biCgIgUjDSxX39ga/M/FDAw2X/nj/TaeL6HRHMN6kOkgOCzV7DiR2IsM3nbhEWBXUp3wt
+sY/oBJmu1qRi0eRRMotWjc4nliVfmkOsrXkOn2+jtCthOvETYnQBFNw+uK16rRmLWehcCNDB3yC
peMNswyFW8+WGCJn23/SQQXmMo1F2Wtu9pmnWSdJldUK+i3op4DYRsWnzRORf/RrMhAkG9YPNCr2
4/S1/zhQra7oh7KVe1asl4zRxkF3X13HNSJedylHoumCqKvFRaOiwLFw+ryCcE8+KYMTx02VQ/oU
nHOng3uF6Xf5qLGUPOhLw3akiqhe+nEuboNEQ4gstq1aBhsO2HA9SIXsXCge0mSwkMZsVYTCTN0i
zYbaVaMuIQvsFWKV0EUYIdBvswRdtRVSC7XugpQ1McdF5SP4YYRNJt2ZZe6nF0YotTJEe8zyXM2U
B+JipUcsKXc9uKFBv9I1Yf9EqSh98hMfNUZztEqt2XhjaWvZmiLQCF+oRK3j6f3VfrbLuGwmbySi
acrGyCyfTg0V5UKLe00Rrukk1SGtvORa04tk5ft5+p1EsH+qbLtcYgbMUgi6RqhkcIaxw0mvSSNO
h20NhGb0KlGF60Mhqg5dkQ3lqmtR4ruM89aKL+BKdZcouuXJpqAJspRHnJ2gUGAmxeGpMwc3dY68
MaF5Qe/pNB8lKtUZXICvNXVssPzyKnPS5qepC2Ph1D57acZE2hLNDiKnqex7+tIgxRHSadFTcnUj
+5Vh5XaTok9O47ZzLtS+13cG6P6t2Y/mwg54422JujGr5uqd6Bizs5T0KDKcCC1FdyiDvVWLItoL
VR3FfR1olX6VEQUnC7H22cqiR04xahIAhWgF6eT0bRWhN2FDoTAEgavrbo0SYb1SSkNJ3KQT+UrK
Jee6BMDiLRw1r/W1k+1ORgMGcmL2gSSB8ns6MmJJmZNoGhSTWm7r9KInnazKVd5oSvxYw/UHYaw3
Sr23cQQM6pVlA9+56s0gba6ttOMK35JRo3FRovt40zSj5LtKqQJDT6Skyde2U+s7n2AVHl9eoR9N
kI3gmwuVV1i//Cg2m7VOeCwfLI1kFbElenbepVOzm1VXSi0lwC9LqsaNniRy8MmMKLKs0acu83UM
yPGDkt5Ed5x5uMCT9aBzSSH/dD4i4meZvEd97Jxmbahfndh3k+Hzxw6S+SCzSY+artZGxVcftc/I
ZUhuP7jBjbOwpubreD7ILImsfdy/DUmoj6RurqashHRRBgd7Sf93vnRnw2iz08m0oGTn0uu7iL11
L38eDktvMo8y5kPMMqhMGAZJBN8EoQH/SqldaVibz+JL/VW9f//DzE+d+UizU6eAQm7JJSMpN9EF
KlzGxrj2L7BjeX+YpTmbXSQqWP8M3p366F2n63Atf8ap/vbvDTE7xYJOrz3JC9RHDuqVvvZcfyNt
3x/i1cXkz7NjPluz4CvAgkjLC16j+FF8KnbbANaB23xtwen/CiQ3eHIOYi0dkIozliqic62A+T6d
Z39JIBVR3fF+odiV+r7yVkNyK1e1W0rGhaK66MF8MuyN0A6KJrmSUQDIOUjy5VhteeZ1h2aH+QVx
tgqC8fvTMg9J57MyO0FkwPth3LOGfOtn0t1V6bemXDg/3twQXBdT/ZneyZy0qfpEfmhwsH4i90ty
oXx3vou12Gb799/kzWX6xzCz3ZANYeD4EcNkL9E+ex6epMOw+3tDzHaCZOa1ltCufGw2YjMt08H9
aDT9+j3+eIvZTqg16ORjPA1xkV+JC/VQHKKlnTCdQGc74Y8xZjuh9PXcKnXGUG5Sx22vwGThulb+
zEu30VbRL/nn35u2WbxQCUeW6oTVn72Ml9KDdpHulj7+nJf+e4f98U6zdWxFip9LiEo/et/zK3WX
fTdvO+7ti7bc1g/+V3106yd/wZxlacXNLsY6yvrSDxhzGFbSo1mspXzlfDG//r3Zm92MaS5iFB6Z
vW7T738vOu3w/hBvXr4UTYmXEe9im56GETjsjID0IvXRKi8y6bOtfza60dW6b39vmNnaljPhxeHI
MLm/cYxdGF3k+SrQFzbpazv6z+VNig/diNTHxFsALNDsAq4teOdlLI/fnMr2U1cJ+ubOA97YQhOH
mL7N0gxlQpSwgr2EWUe6jtBqfAmiUifswAphoeown1wAGeCuJhArUBdax7Nzaej6UgtrT/lmRzH2
b3Kf3pREyIRrheaShvYLkdQ0i6evP4nh0OFGDIii6pydhNIajxM5/ndhJI7uemEQ4+rsWUth4fzm
IPon6SEPALcKcGYuV9/0HrLcuup9ayvVLvwVWLdGviAxHm1lRbOq+qBjF4AaYHLEuCDlJ6776yX7
R6EhBq4aiDLOv2tFYqzYd6m8siXcrCxjxAI4rPMl0cD5Bidv5sqa6sSIXmi4y5zui5o6FdgrLfhR
qVJwOfpRcGPiaXiNoLF9M2ZjdhUD2F8oNp59v8kfTLGZVIRpaK3MNmOixXIvIbyMgqcKCoWqww5j
AHX1/l48+3qo4k+ddoDc1OBAe52+mpTbCK4nSvqjlAonXyHBnX12JkvlHRCTZOHGOX8lmDCTxyb4
Q9LUuSipnVMPxPgm+ZGbaXNVYtt4lxbG0sRNX+Nk4QOAn2BkCoJCUBrmUGPJQ6pIj0zza+Bn7TaX
TOO6tQJlH4rkobNbcy9hW5G7kqS0q7Fpu4VMfN4HAxhCI9EmL4WDw+abO2AbchwVki/sr4XPtQDV
tbfLH1YvAxxPM79B2dYugwCs9QiL9wuKlKnquKYQkXSMYn7ZwqS/Aixn80HdHw0+IKb8xxzizXXo
Icyui4daQvsYKZCostKd0dStuEuQ7rAuyzrVlTUd6LJaCYSQHVfWWX2fS9QW8iMevs3grSrU86La
NSFkm4XrxJVZXSRqZeRr0t26TVaDoLi1H/Qq1D9obcSU0heB6wgiivXDnJ6u0iJ2sDXoIv3r0JrS
J1DCiAq3dGcfSztR2i0iOBkgqPd3xtmmt2nqUZpiC9IkAvh0OmbJAvZtM7G/5gqTRtHTc5HCsC7Q
mNcOHjjhaz2zioUb+HztsueBFfG2ZPLg8U8H9dSujce88r76lU/jqwz1KsZJs9LgiDe1be3iTlOG
Q5C0cgozQE29tdrBYV44FeYZ5avjMNxewCDsSHCSp4/RTmmYDsX6qzmKavyEoooo1ziQm9rBB3VW
rMeSet6GCk1OIhgmnrEQ7JwdS5OqyNRhoZoGCWNeWpLDXDcCWc0exmgIOpoCYd9vjcIbfDdtTLF0
MJ0Nx1yDt2NxgQAC8Do74G1RWrhtWNFDPMYxNZ8qhQEvhdDK3Yh5//L+yjqb3YnQwo0JWJm7GXjo
6ex2ESQyw2+kr9hNDXdxozWrPNbSXR6JzrVHaktDHPZrCnb2wpo+P5teC4R450x/AeWbLWqqVAb6
MHH5oPml9KlMHOdKb0PnUzY0xoqX1i+1KFHvFE/3P+mK/6IqdbIQl53tK260iS84EQb5jzlj0DGS
SJdEQTTOZRNOunzRJle76FfXGemFXohvAbplm49NOdretOnBQBEHYd49x+wYejdFFI3xUOZZelvR
Bb3rkk5v75AOH1861arNdWKMRfjJ80dvqd8z/+CUn+lvs7Dg13Ddzp04UUYvotbu+gczs+wrL6YM
+bPKVSdeBVpY0jUAzZPsBr3udtmAKO5Hv/pr+ZvrkCYA/z5DuXitoPRpBsNDR3KkrPxQtS/SyG6i
C63FhMbNwK5/Sis1/xwWlXmRtkPwU8u83lg43eYh8PQcQPMhV0xIRkrVpwtfMpTOGZpCfiiq2htc
goS83HVqHZcI4QkBsqhJ8gUEzPmYAI+RCWDY3w230zGbPsHlAan+BwdrlHWtt87NWDhIj0TSGpTP
kuDzfHWDC8PpB10Tkg4Z0bnZSRIZ9ahWVV4+hCOCIX5bd9eIe4xbyXGE6hYsdDR+k+rX+8t7Hlhp
sBC4oZBXZXVx18+2tYgMLQcxbzxoDbbSk8xl+Gjog7Z0J741DpsH1UAGo580uxeSprODEt0fzslW
Ci5GT4qtVaKWpb6wZOcHMi8EIpOzGGTIRIuZfv5HjF/Vg4NMW6M8iKiv3Ejxsk2HcLfry96SheH5
5mQoonoIAUBdgZueDuU0UCcxWVIeEDjPrrSxtC6bTvdozbJEYSOE69rPxp9xi8TR+1/tfGnCuJt8
6ADA8M3mKGKlciw0S1X5AfM0a5vGpSVfFEQctlsQvn7RGmyUPjwi1H9awSxRAsI5ZKKLUjmqWlk8
WH5UbT3TqreOkjobG3kT14JQuQDRONsNAE5hbqHBCOoFm6/Z3IqU7v2QNuNDmKnxrhwoK6XAe1cy
e+QgEtnc5Fnz9P47nq1RMMMTfkGfrvNJa/P0eyptBAG9TMeHKHOkmyjW9K1WDdnChfLmKDZoLIjo
EOTmhGJP4GrQYBn44Ch9vR6KWMdyyO8XDkwenaf9M3hHcGrC1OHGi0cirJVZFmi06dgglRF89aRS
QtCvHDAsNbWsiH72ZhFUsutHsCMMFyBa4YSuFgZ++jSWrZFMivAgqH+Bs6iGvdnFNjYrdezjchum
uM2sYkBXzk9aIdYQuQ5iDN6T5oReW6wk3+xKxwVw3Uhc0b1pjitt7LzkptKyBjpx2le1uaPx3VDo
CmGgKKtuKH0jWnsYuw49wrtWnlyK3MM3wKUzT+V3V1UsEn8V1qNmUm23sQw64OwClt+Fmx3bgD/K
pKUfr8V63hr7BhNgTDqGTC0U0/VBSEcWlUmUJ922g6Rx5YQ41HyCw6GV3RpBob6INkZR2dElumR+
9hSEapZ9Rh/OD8IDBm86bOjOlD1clYa0H4Tv5oqKjY/rI2VTSK6q5jHmNIqWteQ5Um3SD+yMojhQ
2VDCxzFU8bR3fQ/FCtUdu9w3GzIl6hX7RDaG8aaukELakdXZ0Qs4LwfzCV2g9HjjGUND2RPLwnBb
YowVPMOpStNNgFsMiSn+hWBMZEDn7UXHDeJtSb7N8CXr60jeFqj6dCujGFvzQUM8qXA1I1KTbR9k
o3xrC92vr1QRGwEuNlreRMKNNX+SiQtr7ERdS4+a+FOteDGAl77B23kPhdqS9kJodXuvg4NJ0C7m
vN84vRMbt1GJR8s3WabQ0q+UMEGGYwVrSddKFkmaiYOiStkR1ex8Uq5V+2DjxVpnbA2Bw8vOcVJJ
Xg9q1Vef8RWs0t1AqOvvcuryw8E387hd573mhes29UW1tmxJ6KvO6+LushFaqe+waXG6VVlo2C7p
XpuXF1hNmvbnyJYa+2nwBqccV2EL3GXTS3EmVkHZ+MYO8ZbEh51g2u2WeAzOgmFXmOzGo1227sCf
HaxbBXxKtHICHEsQmAHmbA2uanZ2VLLYsdDaIGhRYM6H02E93Eq+JI0XdKREfdO1jRp8a9VKN3ad
B5rk69jGGm7xIu47N0GHb/whQjz2NnihNElKUFdNBm4U3yr5C3Qc4NOWqfmmvdGtHB1O1El1bWua
WM5fA7TUJ2Kr2SLc4orKqOQUTssAXdy1G2SkXC32qvILj2B3h56sNd6HRevIm0bX+uQ+A4KaHwvS
/AiDHaRNbgdbKQx5FaCKBRRO7ZD4Ull+mO4Uoz5kqzyyjCFdybFSVujUExUnaz6dFuAEN2Ke8inX
fQsP5TjwWu97wSNhzCNhreYZ67jSEeHoitTrf+ht33tQczSBaHOSchBch5GXiAP0zsA2V1leh/Xk
IiWnyhc78dHJ1EEMEAYFqQhHw4WF2nCzKqmQlH3bAmn/lQKeCOp9pIbMx1otyIh+wZWwg00KA8n5
+f59cXYLI7nx2+CTbIxq6Sym4WVCLN5i6YsSVykYMBlI4Souy/7ajAMOHDnNg4VrcR7dQFUGVsux
TQ4IfXRezgDlAzyolJJvoW8V9doTqlNuGynQ+mfkVAzr5f03nEc4+hQXAski6AanAZjw9EZMQ4wR
nDIqGa5znFXj5aV/hLaQ2pdR2XLmqFFotSkffqyrna8avfLt/Sc4e2EQT5P5uQPQFub6HJ0CpD/P
OXjixxzbtkfH1/xfvWxXd6peYOf34bFelX0mvUbgvfObWaswMhxqK3xsUG3dZ7nRq2vq0nXr+klh
Fwsx3Nnc4upBLk3ZW0cbC9mq07lV9UHCua2JHpUuwy0N0Jtzjz9tfdsFSbLDkFD9RpgbqevcirPH
99/0rMMBEpxCAtoNQPtRBJjnU4FuSJgnJ/UjevLel9wMKV9sK9HnOf7JUqo3m1hgbb/CQ1N9zspB
9NCb4B801kod9V65ay1P6hfq1q+NhT9DFpQTSQ2YDggyLLf5lFRJAENSlPIDmnOtFux8FKTQjU9t
IpNbzqy+j7c14Gedgk44WtQSQ7+0n0RqJUDxqjauMuTAZZxvVk6R2mJPQTA1xRoLNs4YLe8WFTDP
lic5MVV9pLkmdVfAaqcf0ZGyQWheqj71CAKau8QqInXf5Q6REBGSv5RxnFVhJqV5IkeiYqD8E8fl
dLygYCUGgyE/JeGoa58ov6v92rO1Kt8GfZGAn+oEx8NOVaU6VFyLI0jcitzotG1pWLhPvr+OztYw
kF+CZcCTCEdPj3T6OH0hq6LWreCpqjxro8RRD2QOdV0jVKq1Ovrt1huNYtVLUbrQozqf+EkLhL+R
AwI4asyiWz6+FOTcCk+kZcSb2ugjn5x7jo6kK/zt5IO1APSbCaMn/oQ58YvmyXlSd9WYEPo+WaMV
HeCTBQezcqT7wK/Dg9mo8QfhLIyH8JfCcf/qPDI3m0olpay9uK+elDrzsDoy2+ShDhKvXNdFppZu
NRqw7rTE0xd6EOfzSgo0ae1P+w9w/KwK0dHGnY76/skIMJ65KEJHSq/9IB3DtZUi170wr28s6OlK
QwAfljuq43MRi5QGWdK1XfkkQXySvwRhRdxeFXaK48kg9PCCCgGyehn2G8kaFHDdr31UIoOVnQXR
UpFifqGT+k1izTwK4skgn6fJ+aN2kESJ7Udt5z9N8NT1YJjeodI+lZa2EtS09u/vnfOZJruABkjl
mLiFEU8H6z0Vhe9qcJ5sJBO+QkFQbsPcRGdbRv3y/v2xXjtHJyfrJLBO7Ar7AAVEcL2ng3lmWjtm
U0pPSZ0K8ir0ca0qWCE/69AJzfI4Ge4yYvvkCkkrWcL9FfGBh7ygnXeVa5IQNc2fyeQCG5iy877K
YdFPttMYxtr7sm4r5Toacj++SICuIaSOSZjx1e/t7vP7L3I2aUD+CQiohiINQpd6+oJ/fKFa4Chr
pbLySCPH8i9YG8U3m6TQR6MgMqX1R0dDygLdUaSqX3sZs1nTklJGJzcxH3UpMh4xtAVWZkrGpshz
e2EjTPvq5ANNqhnomsGymRQz573wAQ03LGlNY8KgKlM2JtZBMVb7BJn0Na0U3Q35rAeu3XAjRj37
aFw5CSpPQux4QYADnnc+GwPUUBQU9qNHPhLQMXLSaBsLvFQuhZAdaSH2Odto0OsmmWRYTNO4c2pB
g/YpJR8ZHWejqVd6O2qrsBHigimogHSn4QLOZj4eqwaAM71qmvAUc+cAsijA0trpZPVnq5q3tt2K
izIymy9dljySES05cp+NRmtiqtjDlUYqB6zx6SLNq66O6Cn0zxAH6L2PpYwPrpU5wU618iDfDKgT
L1UE59Ue4CrmFKVPhBhO1Dm/L27rsmuiUX52HC+9hWaRXjahVSxsiDfejOr0JH8y3fikPKdvht1q
kOp2Jj9Ljdc+GK3Rb7AyiNfZgGijq0rF8WMbEF8mGaA2BXhq/sA3ZuM1+IUTknrRM1bmsls4frxp
2yFx27AYFwKK81ejy8JHY7tTPiacO301ClHMbRnXz2lvljs5H7sdScl1TgB5jaJS+8Fc4xX9Dp5n
4jlMrLfZcASxYTGY44DaZjc5a9j1VugiXpmZueQzNf1Rfx4tBkE+9elpD3B0Iid6+mZ9OGEaLDR5
KqvJ8GlPxkOAOsOVj03yw/vf62wS+VDYDyBtxiVKxjgLT1GhNQdtNJrnoXbiJxudFltYQY7vY+3v
S2EuXGtTeHn6ZtP2orpJPZqLdL7oDXkEnwBD5llYufVkhLJBDa2XO4ytG6tPN+hsAHmdoEfig+cl
TUhkCWiLseW4jubdUL3L5WG00+TZybjlXKI4zx3Jgld9iyv0wlo5n1XOE3rZdJo5vVicpx+wNIsW
41hj4Dwxnb3IovbFgnnwaMd0zxuRLZ1fZ2Bj6C/0WSd1CRApYJdmWQ0lLj+G5CT9RODG7n+aQNzG
g2SFgaes7Lj00mpljUOUq5sRG43ukPcBRhNpEWT+YfAMFAndNmAxunlj18m6boMwrTEF69Kwvgy5
F1RXkQNZanAb0rxEcRuEhKxVHCJzLOE8WjY0UJChyZe0sOYzOWFB0DbiBqCFDZNuljXIlZIkg4nw
9+Apw31GBXMfO0OxQcwp+mYoQ7fw5eZbDwYRJYtX5x7OMfK20y8nN7nkqUWpfUfMKFyBC+ldfO6j
XUT3ayl5nt8Ak2ATV/eEM+NEgcx2OlYWsAd0UuGfSD225jGXnRBZMTGIRorXDT472VaMBWVkNTS4
DVdtAAiyd4NiIouunHqyilhBVwu1cF2B6dLxY9HLxuX4xa9gYWLOChAmsiVAY0j0JzIucKvTp+Xm
9NvYy+PnRnfq7qgWGM1CUG2jDp9uarnSRvMrOTq2QsJzvq9Rpr8TOBSnK2GnARSlkA5YkS3EJbMD
hWLMpM4DJ4nNjUXQPE5oyIxGSZLreysjEFG11tlC96DOJttiEyGVtKvyLNm8f2jOc6DXUSGxOhbs
YCzO5kWERJShZ8ZGfY8oGNicsPP3ceoUF5lK8aM0uvaSAKLd6pzaKxOa3g02qEvA9NnOmJ4BsBKB
J9BBdshcka6xxzLzdKe4z7soD1donCn2KmkGe2eVlf2pFoG/xPN7Y7Kp6k0qCMCyyLpmCxYcb5f3
mVLcR82g3aZdn+8k3GiefOHUa9vmyBk9Xd29P9lvDgoqks4bgIYzNVEpACBUJ115n2DFc/DpVexk
pQiukVTzVpAZW1fKwm7hC8+OgdfJRTLMYFFR4QIadbrYC8POqb7U1T2UdrhmYckhpwFhhkv5UZ32
32OZlBPpHuEYPI9j4lAq6XKo5b2fSWZ6aCggyHh7ZLp3OY5VJbYpxDJ6O6odKvelEurD2vfUMnR1
W1JruGyKKD52WaLrweFHNDBhCUFIzWGNI0S3nq5Idt81oQbvzY73tSPTTPH6aGEDzw7B30NNwQAj
Uh+bi3ggq1OrnZxi+xIH4lpylHbTZP5SsD1L1l5Hgf7NYcv9TwAwu0ZqJSDXKPL0vs8G/7rJqucx
kfrPYN18hJiMcqMh54GDV1jsgVB+f38FzxfTNJvUjfVJBgKC6hwKG0rCCluhB/fS6IR33NLSysnG
9gJ1vGxhs7wxmxOacAoEyJxAAZ2uWxpQfSwZSXYvtagQiqqvb3AAiH68/0JvzOaECqE2AeIVp7RZ
0BgnkYdhkJTfRwpsPVzRylXoeeZac3xr0zZ6sW8HnTZ1MfmaY8C+JBY3P/omNRTY51xIIH+ntOb0
LeMi6jSr6Tj05dK/kb2cLrWsBXK8RoM//54awlu6q6cN/0fgygKa4KHk3MjATcpa0yn1RxkDVEce
+YXa3ONdihhbpcjqWk1HbHrA/aRiHdM7/ZR6dfPsFHVyAYqlfm4cP3lWEPT7GfMe/3Hk+q/n/n+h
s3b7e/Dq3//N/z9nOUxe4dez//33TX5MP9fl8Vhf/8j/e/qt/++Xnv7Gf18Hz2VWZS/1/Fed/Cb+
/P+Mv/5R/zj5n02K7O1w1xzL4f5YNXH9OgBPOv3K/98f/uP4+qd8GfLjv/56xj++nv40EWTpX//5
0eHXv/6yWU//9ecf/5+fffqR8Nt2/+d/Z6UIjvPfcfxR1f/6Szf/SZ2JEjepPKB6xMD++kd3fP2J
/E95+nxTeRatRXKrv/6RZmXt85u0f1ItQg+DO32K/1QeAIHq1x8p/0R7mXonvTSK1gYtw//L3nkk
x42ua3orJ+4cCngz6AlMWjKZNEpRmiAoSoL3Hou46+hex9lYP2CZw0zqiKGOHtzb0RFVilKJSiSA
33z/+73mr2929or+9cr+kXfZsYjytvkf/8FXOR9HfDwFFGxxOPEc/pmj5+MoA541etJ0vNlsq2Sd
TvESA2WU+inSGrVdhR1Ty6mCXtFXulqPH+U+NZ/4xuPWNxHU2f2shyG8sk6Fw0DqUbejXIvTfZMo
1qPmd1Fqt21mJY4ZYX6xhuc54MM59/3NKBsNoWKBXOZ2FjQmLrY66UqNJU7aarYqpJ4msU12jVfO
bIfwMQonS4xSQcAyjFdtKynQoqVOxpYR5g1dcj/egDlbV60OpzCgInyis139KMp8cGPsFJ7meVI4
2kVm8hkZfqrYxpQOYJksGQcY5uPntuqNj1aeDbSO/DAuwAlCC74I/PLI9gfVaOwhzbBZGIOsedKT
SvoW5pmkEjsVZZ/klldtgzorg+23wP32KPUVqVVhw8SU2jp5xP5j3ucRHKstKrtqHUnpjazW9Aa7
wap3cqhmyTprcgiyON0XtlXE8bcwToTJhnc07WqdOGIOOC2LWDhMTerwVCXJ0chSSB21FvoeMr3V
RHbr01G3VYEtyItTRfE9P+/KfKXnSnldlFHQ26XQyV/UJpdiu9DT+pY2TUDZ3IjFI0SZZkmvVlPN
ruTWvKkTRRecNDDD2akygjztUc1E2RMEtf6kFBrJGCQBArEoSUAqWTZIT70gSbUThJnpu0k4tLue
Xpu+IeRmEG2ljKFMSHLednZaqZVp4y8+H/WGc6WdYwhdbswYNxgbtlOuroQhlzf9WAyyq4vQiZxC
ms2PWU6r0xH82AgcS00IjzBbaYpQBeSRsMajxxBcVRWMalc1JWeZVBOTaDHbwIKiLKymc3q/K+UN
kGm1GlWrGG3O0GbvkVMPTaKO6iURJq7le3Nojbt8bMNtzoXvRn8Ml/QaUuEc4sGqHwFWlJxpm6b/
SL0/945hxBDGJVqk+m4mD6pzYjaQpzQgbsfxMc/dV2aHQzQBlkXmyAD5KWFgmpF5WlYqkRPOgnmN
QYieOOpgmFBFSl+SbD8VdHNxh5nxbqkmH8ecqNa0TWHWeuCQ/wSNICTqNfIm7HW/5O1ofS4FcDVH
bU1SUcxGbXBDsTgn2WY6TCtxIn6jhn8V2FXXYRcxlfX1rOQS8iYpFjdt1qeJN8QF01bRx0EGDQkN
xHPCOP1I4BN9Nrq5ohzs21axyQjRFqaNFWmOJbJC4Bha1T8w+EkBaAsB7xE60lKwJFJwN6kiFKnT
Qez4RAM2J6ldHWOMFSy14mGqan1q8ij9kbLJfcmatlLsoS79721Z6oXNDBwOWi/TWEpL7K6criky
yUnqGD1GYtVpZ/uRFH5CiCYPzqBUOpqwMcRPqG3hzzkJveIZMUmc0t8lM0bDeNckRmKS8oL4+GXw
OLkWN8YuV9tKttU25JirJP2Y2qU6ME81S5iP5jgNkVNphIa7ImCFaDNHu9qGXIRCIg8bQ6TTZw7x
uo04pkG3Rzu0QrglD/gwI/Zz9XjWlc1kJVFgYwPDcqgEAAtePeN+jzixzEpnhs9Ur8IZssTKr8bU
Wol9oj4WWl2pnDrG6GS2hfWt8MXukT1PFdxBjJp+jXdDIK/YW9oHUlr1yIlTbHSJkmjl3FPwQZZW
PsmewyqfpKBk5RGV+JmvM3bbSM+icSXqjfpltNRusLnx7i40iJ7zslLohw2R7bOyDlKyfe/UOmSE
CAI9ryPUvajb8hiFJzotarIahmYoXStJq2+kwbUOl/dXcaZnblVGt2qVjizCFWl2TlgYGSMzazdy
MFm25ouaU88RrxWMktenWRB+NOorXcvWEUlKV3ORX8eDrNpV5m81Xj0I894spiOaM88K8BuNpMGW
su6QBIqrM42zsr9RK/G54dqilvQQF6UdzLO1QnKD6/sDPRq+AEiCq5j5Xi8j1oAMfiOJSU1ZmV4U
lPum1h7xFP82Nfn9mChM0nLVS/KTFBz7trrOErJloomkl3Db0OEtA8ub0PnPYu5IQXozRpOXVeFj
3ZuC28Lz2xj18NDlPnVZHI0bRUcxmed35DGytFWanfrmdR4qspNWmidWLDAdRHJsvPu+cKG2p3Yq
Buu4hg8GRWxnKbCwJyVctanYMy1TV/azFeGIBE8rqjsnqdso0w6DpGSnNoqwM7PuAQ0GcVtq45bF
UGyGZCMTxdnjnbNNQIHsMKdTh/4FtuRdI3XbXrd28AxZe+LAUcevcy+2cGyNacvf/+TXwSfkWPAr
c/V+CU7pjXCP3fVV0k+9LZozSi9xWvfVKNqCyMeWgXobpuOzJsS5l/VhYzmDJvWGrdXNKRcDO8+Y
qCQvQqlfhb3KFJ33cSnu0lzaDxLigiyX7FJTb7pwYNSw4oic0AO/wZfCNKvHWihcDu3fC93yKjHd
dLG8ESfzVDbGaOtziAdSZianWVSxwS1vGuxcpUhR7NnMrlmLFFsfs8gLx7jwSCdLnDCXTkbRQl6S
lkIG5D8q5Lu6ykwHIhxkp1l0DYKFqqJ66OX4keXUAYsOtzBzbvtBrKmMisWLXWOfrjC6WVH63FdG
sa+q9ElOw0+j35rU0ZL0YMiCg6dVZy/CWxtn6s4WzPG6GcTOJZnW6bRivO05+djkdCRe0VUD0dCC
rO6xYn82VQEvSqOXrgdJmmxsl9QyzRnVOsS9wo3N5BBGBIQCtGoWYpTFKj2DTSepgGh+tTYpN1y5
FL7Ngubm5eDN6ezv5LIu77GDoDSRZ6cfCRtKjirgk50rd7FYkk1qdbR4gfQLShYVW4d+vpqTwE2q
ARi46uwknyBiDassDl2YKLWdm7xDWPHHLC/XdX2ogz7YQqs45JAqS6Hd1gBbPPno6xyF1zN23LPP
tjEGB7SW23bSj0YbOxQYkTOWoptnyr2s5ZNDNIOL374XqkbnheVcxlQ/gT0luBaJVSu7auHLdptk
m7YT6UMl11Md7PEVP8pSdpcbvt0YEHxZUWlmHmX2GbJJEAdIDZy2ZGNVDDarWuPwFZoJjMkvYSKv
hLr5SJHxCN3QtsLnvDSv1PQ2mg5Ch9VdXtwDW+1I9IxsrX+iCBScyGr4y9FGCebh2AUnYvscQ6pX
ft2uOuubULRXkx57Xev712mtAevFKyInM8ecfLuTvw8S/EEElV4VEthLfGxps8eU62aWZzuvu40U
NB7OeqLbL5ciZfeLbxVHtQxEaU2OdgAHUXeDRLdW/ZDcaD17tKWvyJhlZZbn5wSPQ/ib2uzSdOvw
e6IYEef2W96Eq2IoezeeO0rkXN1YenYYtGafjzXq9pTlpIkesyGsXW6tsIshsZA5VE+U1v3GKp5G
WSgrRxcnK7L1Ngu/GEQQBttgFo1vStreSINfhRwL2tb0QgESvz02JkLEIumwKKz1LPkCIoS7c4zv
K0xnGHFe1LQidvSFDoeZUFthlSUxe0FTdtFB7THcBsKOVNzX9Ex9rrU4e4JDO/UeoI1ferrh6zW5
iGSxOr6mwWBW8zyq3b5LpY2m96LuWKPOjtgasmGrpd/s4RNJhY2iX9lxgOm+82yTfivrvkHOX+QP
MYPS1G9RA2c/UsDt2fbFuryrgfSpPM2KvtM4BvlJTI2wvxJGyqsb3Y/ao2H1Yeg1aa/el9hZmnZR
WmrqhmOmynY8jeU3ppY425gO1OIq6405c5DjwK1HAKzFMAAhAzkSW8PtMCCAcKS2nW6wg+oJspUI
EnbHNhuHDVuPaKLhCUglG0j1mu0sp0DaiaWusi2aBCV7k5XK+g6uh/BpmAvhQGEyVftk0hMvaybj
m9TqbDNlucSpjUI8f305Xf8WzvBv0YMzxOGXaMR/QZyBpji0XESnNPtMcCx6TL8CHv75n+n35h8f
8Uj//u0f9+1Ty++uIyCEf9x0iOZYVF5DEj/98D8wCsHQPqBSQyAHaQtLNdqSf4EUUDk+6OLCaQXX
x5pDBkv8E6SQzQ8LAA58QYQXTbHFyvJPkEIQP9AAwQmRwxL8BcipZID8Bkxx4awC8QJ7XoJgSX+A
VAbL5AL+lrsmC/pIDz5XPdVxj9jjTmriA/Zoe6Gqvg/Y+JEUcO9P47ROTNWJocLjqlvbEfPdq/Fg
fvWg/8RRznCTM9Tkz+9DLBzQDK1GiL7nqMlQt6qA5XrwOUvKaiUEOpm0yy84wEQu5uWmnXXip19f
86LJwyNcrGaxC6epxFOHinV+0UaRc4FiQXmYdGGvSbWX0YU4BSRP2y2p5V5djSotVDaDKg9PevNe
au05VEQoPExu2NJoqZamJNDU+fWzMO94pKN5N2uTbUVwmitlWqkcqHUBQqPIsT1SDpMszttf3/nb
C2ukNS4SSl4/Dk4XWGfdBCH0boWcD12QXKTSvY2kh1OS399bzbBqVP1eow6tCvXzr69MDN7Zm2YE
84JpmvOeIW+85afGvQptsA6z28RmW+ff6+sv223mGE6w7m3/SjtYnnbA7M/VtzjyrvVtvde3JDB7
oUv8qWN5grP8/+Xnyk29yTetfaw3Lf9pefJWPrY2vgb84HPvPB91N9+In+u9hbOTwR/HX4fP0zHd
z+vxdrzTroNt6UmH+RBcWR/H2+FYxPZ0lLe0nJzWNpzeNrzaez7yoc/PLf85Op3Lc3Ii91ZzO8f0
hJXv+A7Fl6fYwkb3aldci+vCE9c4GayyH/G28ojjcqyNtdHcGI8kbE2N3J6/iQdpO92NN+ONsM/2
umdcydfCRlyT3OtUXucUfJq0pVLh8/HP3QorxbY281E9KNvlkziMOz82+8LubNMx3OXHLLfaVPtm
kzr3mR07poPCf+072lY/hGvrodkMdv5Od+fF3vZfuPmf7xPV3EIfg9Zy2U+PLEqnijSb25V78xDZ
0r5y8Da57b/C+FZadjjbKr0MfG8/bwIPKrsn2dRAq3kTecWaH/UqJ159Xx92kx3atXM/2cMmcHMH
/yoc42IvcSe+Nepq/h//Xk+o0+zbEEW/PbR2/tE65hi58nt32AhYkEFO5+9uNr8euC8e6Rf3SQcf
J1S4h6zBl2b/pZoNrd8r2S1QAenC2mDuxr6Kt1aRrwdiHiFcxRPgq/m1pSd+9ccvWbgjrjzcvvyu
mYbPedA36yqLsLYxis6LaK870liCOGCCWdq6hEWcLyGYksdi9/KLFLfPoVwGHE+ZoQsP067xWMCT
NFf3rTTc+Hks7nxe1M4Kmj9/yQtOaDO6Rvdf/+/l56qxezeu43w1eRkBaFBR+7GvsXld8gb8OR/j
CSTmFsrMTlCFKzUP7+KW0MTsu9C29xIqIyNKDoogXcvafN9E5mqutj0H+LmpEC/sYvFbECpXuTo8
GHH+VBCbVxnRTkqs/SKI6ArqxWZI7fxrpA6fmzbbFGPoalO9Qi12sGD5R9LJBEb0cNo/0tpeV+VI
KTiHa10BgOjGK8R3q1iNPMTAXhHeQKn12rb0/ED1CkN3Wr3fpKR3QQUA34QRo0U3Cr6bUpXeKXl+
P7TFblBS+9eD6mIHenl0NNhwJDKWBiKE/YsdIDY7iK5ZeCsmbDUtWBSyRdUexB9iazT7qF1L2nFq
9dUYWO/R3ZYt9dWA5o3xwtgBjYXbymZwsfuY/qBNI0pCT9Py0aksMLcYGaTNuXzmXNa2d6jGwK5h
Af36ri/Gy1KTsfdJ0Ewh5dNzoTZ63WnThtpsxkGbb+JG/p5knPrCvspWcyDf+EjT7LhVNHu2XkCi
Rlr/+uIXtGtYJMjCcAdZJPaLv/WluXSpdn6Qd5r4UEnoQiY1uIvBKPZSh/pWRAK/gmPZ261WAOkX
24iUvutEK0Cisn0I/flaV/Mn8pRzN2jn1A7G8rmMy+YhM+r4nR79+XP665vipA5/FA+ipWf1+jkh
v4uKlPrhoQMTpn+pOZmIkjBSjH3eRJ+7RLOLqMpddELaOwNTPe9oL51sHg3qLlZ17B3oj51fWxqy
2pRbjDVIdndRrPpe2c/bFTGlZbYOa41dRw7UbZbMzSGLwtLOjPzjlKfdPoBzhi6xs66MghW/Dtt9
r0ow6vPhth3kGgwiaThd81u9CCsPN4/JyScjWrfiBHUuSw8EI9+YlRrfcmL1P6rtYc6G6SoOdhaH
uPtCAlcKy2DEYH0SObGhtWwGYrPmPBfdOW/oGgf+QdR7zQ0m5ePL+Pmtw9JDkfHPZZ/1v/dJidMA
BOIlMwACEIempf/971u0y0npH9++/8NJo7L8Xrfn7V2MHt5+2J8nI7jlH9Bn6fCh8Qej5mbZ+aN9
Kyx/xL66VKZLtCgcvb+PRhLnH0pJeOmGsdCSloXyz6MRf7QI01QKS/QhErLP3zoYvXA1Xi2Ll1/9
sp5hvySTt1PjbceEV2PbkL5nwMxqPuEfj/HgdEgMbJpwCXCm+WNFgHzuWbWLFNbEOZo4xsIOC1s1
nJadJdkYz4luq+LW0u+q6qj7h9lalz5y4I0BW7S7io1vUV8wASSb7NFKvZXUKz946P0twZmB4UiJ
I2lPUXgPoih0B6PcVfK+0Y8FyFd87Jt9wq97ASZRdNOMazhaTurvlzahHB3AZ2nIzs7cHgx1HaCN
F5OvRr7x/bvBOrHFFbiU1bndqYd6nmgUAxdispZeZ/FR7be6tOr9vVZ4ev4wajaYvIwdZkyC/TYc
nuQee9GCLdJvUArc4VAdKg8zDrfIJ+cvfbI1wmsftUS71ad9MKxrPmdY6eUmTunzXOkEpszpCaBE
JpBuxFnthrOmHq1U7Sa0rjhlLj3vcjOGO2W4nvojwYCN74bhbu4/CwUIGtVQv1Lio4GBtbIx+k09
P7pagP8jGe07fmRWP4XjbZc8lLRHhXifZde5dqjV+6q599PrONwImhMnXkgDIrfxrE9mt43Xk76r
hY1Rkh5wXUoruVxX4R/Skv8Lq8h/QRRFXhRn/34tuH/KCuhFfxA/FnbHy8//Nd0N6QPG/ewji18d
boGvprshf2ADXqTEkDhgl/492wVJ+UBkCbQMyJ1/4Cd/T3dBUj9ArcDikP3JglKL7clvACHqwiR6
Nd1Zg0BaSA1ZFF8qZ96LTRaSFT3BflQeyqiqhM9CqFk30Ri0tZ1R7m+TtDd0Kun8Ke+TsqAlVmmr
Oq/jFPfNufxWRn7oha3GViwTVuWYNGdTh1IUmugUyYmxBRquhlUEZUJwMsNqvGAYshkkX9ePqhbO
hkNAdJOQZjHJhhvLU3FPIOiXum9IrMjxg/sqKvimAW4rzUDAhCLcWYY5hzauXqxLctpPpdeJWvgt
00tTAyrOtdRGhDubq6xNy2OkqNmqagf0r4Pcj5336mX/BLlZqrXzB7iEryiQ4Rf6jPlS4r7iTdW8
2GhGIPWQknnvNHJXO1mmvpd7dE4IY+Agn6FWhJcMJRbm4kWxSr5L29HZlB6yXG1wDijq1ag03UqQ
QXEVenqrd+7q7bjgVkDH2IywdYPSc14AdXKWzwqt9wedhDWKmqL/PCpEQRM1oNOmh1maOLIUW+sq
EEPesmQMBLcqIO5wKmjy0I+NKVBy9TnLxfa7Lxb4uRDqQGZZawwAucFUqPdqZDKS5FKl8jEmzXdG
RcHdJirzzM4nPPq8LkMk6KgaDvqEy0mTbmPdP7cUQEbOxpKp8U2D91DlqkqJpZLo+wfBmjvJ1dWy
3Mu+AZd3HsYnQY9JT8P8UXnSIr3+ASsm5uCt0tyyScPsfk+3yQsjQWJRniBbgNP/psgfEF+33aiP
D22Q//DnYh8s3Qiixzb49UZ/vK3fWk7/30SwkaO+GrgLE++MKvdQ5MH52rv8/N9rr/IBcy+00ZhE
kci21FN/lVqG9YFDH/51QNHQZhe89U8UWpC0D8tP4/QESIycW6YS/AuGltUPiw7rFcfudxbfCxSa
QUILFpUcazAQKOYHC1b4au0wEkIww2jUPo5mgXdhWzRbeAGCm8d6cKdBf9rIiZg/qISeQORIrGKj
Iq7fTrR3nApNiotnE1E4oVTP76xqb9YbnJ2RaOElZpFVjE7r/JtltDohIAntR1+kwea3fUdPq5KO
ld4nKyzo0vfWm8tVdLkerwOJlkJ+rHlBvKf5PvQzjbuPQZNj9EDjz87i5r28uku8gVm5mIEvTGUu
BlZ38cAxO4K3mof9x9JIEi8XrEKx69AU1n5oDXdmN5v4CZrtVYbltQsC0TtCVXfvCOnPz7XcnLmo
PgEf6GOg2boMzIoSOAy+ZRYnQROmTYMvwuNUTalrZmb3aUKZ6RVwJ46wDcXbmiRv99UM+cmG9fYh
sJ4jcKWGWNJ1yNI8f7eCqjWzVEjjCQH24PgF+H4nj+ZREVvpUGhG73ZaLO+VqhkP8ag+dhCg7F9/
hzebprmEsXIGQvyH3OYSAsnbRCAoMWhPNU60joXzrtvWFBq/vspyI2db83IV5i+nIyRWRM+d3+g4
xkMlhWN7qnSl3spRMthi2GnrGurmO5e6SPdeXioHRwWhKzfD9nzpgjOX/SAV6jSdJqnh3D128Qoj
QOleTExr18salNaiDKVHqxUe9aHW12kutBt8TaJPfuDLGeaZqf4OgLKM5vP75xzJmRDpDIWkfGlI
oRqQcSFrDCddEb50cIA9dHKbeNTAcAU7jErlHWTr7QO3mMOcamk4AnJd9lVkk1gqPLGmUzHGrdeR
N+4G8mDAH4yMd0bxm0stoiS6hXj6YuoLIfr83baVNjVaWvSnFJdNfFdVw51paXuj2rznKn4BFBps
ErxU5EBcD560tayVr1bpvKziknzN7tQJOUZlhiXs/E6vHR+a5B12xaInGbWBSCdTvN8cwMuVQbaQ
4NMV5Oh/fuW4JV9XTerxlMHd3lBQCC5JYClHxOm9gPQ3Cz6X0iD5L87aSOC0i+c5BjBgrFkeT77q
XxlN8ij1WJiORqTYYaN8/fV9vRmYXAzMlwIJqSzOD/L5fRmlbKQ9RdcpGUvYGYAxuYNrU7Mpp4x8
1kjI9l1OUPpvXxV9g8Kuz+qNVOXiPdYkv0+5EYrYMGf+12TInxX8P9dKJAsboWsU15gE5cevr7k8
trMpSIFBVwghicTNEpJ8fqd8C7XvLUxi+yDoHWuAWjTzAZvfvgq6Kkj/nOEWHfzF7pn3g2VqxHXR
ow0tLwS8tk1l9Fe/vsqLqPfiZnhu2JEsDVseIaXW64ngT4XSl1qvn+LSvM46CE+B6IhteUyj7qqv
aT58bg0NEtgmTE+jGHixOG1GfNf0gPLhPWH3T1aApVJAIk89xunrYnJUeD9hmJfpJxMiXRMl9lyM
GPzk/yd3TeIkWyXHIIwDL+56Soxh7ulBnMLQlaMtbRhlH12b9wOnnFseAmk2z4BHwTcrhwb9uysq
ko3XF7+YKYVkpFaGVfkpt67V7sowDkH4jvLn7XOUZZSADFBgbjavi0v0tHfEVIjbT8qI8jAlwBtW
E42YONWS3x6nDFImPnUlLm381/kAIoNBVcOks07VoA9eIi8sSZJu33lmS8l/MelkxCy48zEyqOBf
MI9XC7ZkxAgyOEmfsNUoEjtMi/Z7MJBq4cDrjwvXL+SmtvVirnZDmmbrEvr2jypPxdYOpJF+T1Gp
6meRo2cKuqeHiQvPPP+G+Sc9mbyV5mwBH6rAGYlbabEES2HzzRVJKI6ptNNeLav+WHc6kKmpt240
1SqM2k4oxE2AgwpAI5b0CBb60PqBZ1D23kL3dtHh/rGAp3UCVgwf+vwxa1JSBZiUGqe8SQuvzHzF
qXEAeWdzelPGYoXL2r3U7Rxk3kRS5tCna9lsrNPks3YmvoQhhd8WhryTrWjYhpU6tVfdIM7H2E+S
ypOaNHvHGWpZsc8XJKTBS0A7tQ3oy+UpBUGD0YyREJy0Qba249jh8CUmyUYYitxLSDZ8Zy14+2Bx
OFuETcQJ4Xl2KT4s1Bk/s7pNTmIdJK4xq6IDTfC9JOG3D5ar8PGou2hnW+LFhJRHySe7rElOITt1
gBtlqa3iqfI3ydBrRzroNXhM7m+VapTtKYA6/ut1/qfXX46lBEAsPKnlqb+aPvWkqSmORskJCDI6
lC1wc5XL+6igyNEzwXKHcTRCWymExyqUgndm74UMnxXd4vbxBsYYgavjSHx++TEdTCEM9fiUhksn
WFizvdZ7IxDxRFCm8uHF7VTHB/iqIwzc0as53VST9J7r2E/etckJGCawydaK4O78a8h+qWqlwFuQ
QBvXY9Q2toysdv3rZ/3Tq9C6xMD6pQW+vItXz3qYA6uqDEZUgagSOuY47kqiL98xkvnpVVhvwYsV
yBuXGGU60J3UzCQ56a2AgSrG+W6cGe/FUL5EXJ9Px6WWW8LeRCwkmSfnN4P/DpAxFm2nSUhMuMxF
cy1oNdZRdLXR5GTHOSwXuc+kWp+KoQqv08zKPurZID6LCMwcPARGT8n9H4Yx4icidkJlj4MBL0SY
8+mHlAjyWh1Bg20N2aWHoan2pfETyfF7qXov3vAns4Cbwdp0uZvluH5+MzKMA1Pxu/iUge6uO4wW
ndEHbGnQoNndJKuoxIqvGcT7sp8699fDYmkLXKxsPMrF55TCkbd2eXQrsobOI+fuE0bqmsezQ8Mk
lNChRKldJaVEl0YZjQ19ZiyVtUE7FL0PmcoXo1VAHtg76+zPxg86Atr7xI+BRF88Cx3kxxqyPD5Z
qWhsG/ryqyFU83fmwvIpb4YPtcHLdYDYLmrl3jJGbNvm6DSbaCH8ZAxXkRVk5MNgDzQX2vjO9X7y
kI1l3wBtetFbX5bN2FbUDNe6OVlD/7k0NHJ2Q5kOAgj3dh4VHafD/rFXkS32xRBvpU4U7VGk56jU
xW/aaHLs4vhFBUaZidkHhNSLuw+jzEjjKW9PAZ2ACiC7bXYclHBgtppwzahvPvHgUFsGKubFZRic
Qkyi7XfG3eWbXr4FezkcW9CZhbx7PuorgfecKEa7QAaITtKq/UR5GmwHEbYW0pAK+nYgrNU6y1cY
Qqdf206ZHnxB/p5biIan9m7SausdwMxQzkcGe8GCryztrsVJjGiD828lFQO+RqbfPxrs9ldBV8aP
etO0aGI1qGrwwcyst5u6kXJ7GiZYjUhBHvWKDBJbQgpHjHSqpIcq7/wvodSKDSfOVLvWjVBpMF/v
cbLL9HRhjAU9HRZ1JDldmMLiBt457WxKcPFRDqxutOd2yB8qq5DopypaemyGRroFbsti8JtIfZCb
UhlxNK/wK6yLoPoSRGn4XLCjPqRZESvEZDU5CY4c04hjKOeYiHbNrxbNff4FWqh0mkyLVrOGQwQS
HgXFsCPpcfgkiy1uPVhBWvti1PPrGgX5c58pObuSJhdflXkqHmCGKN9aQ0BhFBN881XpCbhwZH1U
v0pWUN2qs0hfr8Q9ABukUqSYnRlLV1GrhM+lZWT0XAaKc0Xr5h5nM6t+EJpiGkFiS2t26NUJoVOE
ZfxZzDP/j6PB/29h/Acs41eT8CctjOR7+tSdNZCXv/F3E0P6QB4K1I4FHac64rDzdxND/gAehQc8
p34O5K+o9IL5gaoYuj8HO85bFJJsb381MWh94HlCAxm3kKWdKP9OD+PF7fr1qg2OQqsamJXyG/eA
SyiXk4g1zXop3svSrVLd4BSBEDO/neR9Ie+HYKuId2VwhY7Y9kcn0w8w65t4Ne9Uy64/oeKfw6vU
2nWkp5a7QG88f7SDH8jqGkd7qFdD4VaS00NyGA8ByqjUDdQbZN6jtG/1Y99dWwMSKQrDq4pYSFnd
6rNkm7FDwxgrr5josfozyi30rtUaFmXbmw8E3rptFREGsNPyYxR9EaTPen4zitfWvGmqm1S+QWML
UwSNn34tJSzIqV0gXJnUzRRcpcF9P8LUDe3qpql2VHbvrcGXe//LE6Xbyyun9mTbPV/t8IRsCzPM
RIii2qPWB5E7BqqxV2bjizGicGstt6iE1fBJGFvt2lAmRFJD917986Y5hcYIeYBOEg88QSwWF9zg
VWma541ZKo063yehfJI6ybxj3Yj2hbLXovhxMIsnvVQ/ZuQ6OrJZr2WxlB1NSaf7IhbcuZc+vpoV
xz9G1GuFxFI8no0zSPMML6BedkjQw4udqShM9LsK7q21jCCpKyNrhcb6sVWmdRbrO87DwhaQQ/rj
lPtb69J/N9kPY+fVs32z4tw/RXn7Xdj883+l//yf+fezlWf5m3+uPOoHJCHUoOTCwEmD18w4/Wvl
UT+AXLKESDpFCydi/uiv9qnxYem0LuKSl4O5vPi4/7XyqCI2JAAyfzLffou5ctHGQlVEea6ywEEc
tujrvTn8j9kIdBLuxATbtlVjkDuWuvnsV/mmzqU++whpoCy+IkEeIZyFAsXeV0Xq5MKLZSMMld+b
tjRYFqtciOAKJlecgi7tM2VdRvtpYSqYhuBauVl1tc/KVWa1gqPDVETPQt+YLbJGLevxLsIv22o2
YwOjJYVXWvi54I34nWCmUFvGOyfAi1M1ZTudkpczGWyVJdDzYjYHVpZaRq90JHXE8jg7+OZX8i5p
jTBdT+3UL8aHIfnZJGpSnKqz05JhUx3jPB2tFdGGgnErQe4X3/te59Ma8IbBRWG3dGPxxyK29XyV
kZVKyQU92tWwdorJm8VOHf83dee15MhxtukrKkZ5cwoUgDYAunuGHHdSMeT0lLdZ/o72OvbG9skh
f6lRje1S62hXCgVDEoeJzErzmdccldTreArqIaPCg/qBPqvmpoN7XX8aBwNkXqp5seNutR6VOlge
gzLNdJm8otZ8055E8nuuZc5nNFzoofukUXFkbpvegkmK5sWk/iMb965L4j8Axf5nEI3Dcyl1gMQS
Xyt/zb/Ej/7f0DEiNX3ronn8nn0vxcv75dcf+Pt+oRGDkBFaexJoTVVdss/+vl6gR/1GeY2XD6ut
y9vF/Q3Evty/RENoh8vK7j93i/4bGDupCEZhmZuBv+FdUc3FYyPx5jQUuOBI/yU6Y9lb6PU6yMvS
mY5enLe+RmtqE5lIpkCfRcGnIj+ojGkHLmNNeFEew3+/cnJgCm8Oyrhcu0xzObBaoVGRakNzRBUn
3fR2Ym+RwS5utBHVhhff4sqDepnq/TMUjRNpZ8YJXAo19VkdTd1QNMcywLsxbXtYFpYd71ZGkb2n
xYwIDWnzgaRBvX+pKR9jB9epMPOPrq0QVTVutBeqlf3hTHZ/18bqsCeN1PRdCxFw1+pJDcPYNlF2
5EcP3+Mx0uCsCNv2Z1RLD8qsB+3W1uAmbPTZ0R+qsSmdTWja8Y/KS8/st46brJ2mP7R+Ep/Tvh5+
9HGkfCUtQg9nrj1rE49Jf+4BB0OiH6MJAoSu/4EeSf21DTXnHqeoPy2RAL4o0FKRkEFo/YFa094x
8vGbN2vAildW6fUioWcHJoMqNvbcS1yKrgk6vIPaHtPB6fYeIuCStLOmEShDpMWnMDg9bC/+Y6q/
6ncvIjo7Uc1QDK44WnP0qa99oztH9VAdDDsQKwWsX6SnV2NBneByJ47lRPJbXowlunCMLRjsx2CK
9zXIUD1EmyUAPzhts+6vMNlXlFo8qBBVGm8pGuy7vj0IQM5u2/lu86h337ErvI3r8jlUTKSp3EPu
PRhixADqbCHlkWZShMHwrfyTa+V+h1ALjTpkeY5a89jHd0iHVOJDAIo0Ur+Z8eekv8OLJSu2yhxu
I0fdham+S4xm6ybgKDFvTeaDBpNjtD+L4CEpp6c0bRGEPCYzNPjkabKfg/bTNCf3Q/wB/Zt9pt0F
OEVX2jl3pu1g7w0UWfUeZSD7u2NkDy46UEX3oUmalcU1LmuTv46uJBsiGSrLg4jWXi5uFxdFXwJ7
PFIl0A78173tFuoe+dDnOC2n7ZRq8VGPkmyfeyH62m0f/a6l6TkuKnVvBZHi51Fg35dNjrgLnSiQ
BV94nPe9+dxL6HyWmLOf90XzlFDsewwSenRGMt/jr5Dt2sgwthp9l607aD+yympvsd/q772yd2AH
iXpTKLzDTZ0VH43Urm7TMR74SsV00Isqun375PxqT77aaJLKjGorfZmlp2CakHgknd0eLeHSwg/i
eM9dNN3N1WxtzcLof3qAMVF7y2hpUjH5AsJMvy1odm7CwbPR67LrDcJUWIaj8bxVgGqjBN17Uqmp
Ax1VlTejbHA5XZrvTNAYKx9zEcf+/TEtLHQoMxMc0/24/JgKdm8IPmiAzqYBonkb1lsRevahrSZz
h8xTccjcKb0f3HHcVFr32QEjvVIJvfLqAGrkmubBoWv6ixPy4rCirtGrqZ52RxRgZBMbroCSztbB
tYI1M+6rQ/GsApQCJgUD7nK2BX3TWsxdd/TqRt+M5qTtckCOX6Ouj9ZW9tpYEvulQ7lGfXZJzKRU
7gqrq8Qxq9T2nIOv840kN54GjGzvWQzY1xGIP2do0mOkqdWu1huxtzBQunGi2nqYutLe620ikM7L
13oyCzSF/O4OMQ4BsHSEpXojH84Xix5CDxuEq9XHsAn0nYjsYQPcPwK7Lip3qwxG5zuh6yKDbXwJ
6tjwjSEJbqxiQFpLm+2DnQ3zjaJkwwb/WvUcWtP7gE9//0K+EcUlWElQFRb9HDMII5Iaozpi3Vh+
yAsYLFE6Znc2lIGDM0XpbSJm+6gZ7RqrWu6Ci0NNDZqMQJPxAkjcJUAITLnWOVFR3E+pcHc4elZ+
2KFn//bd8XoUAjwCSv4Nqhe6xeUXqHqv6usxQdFIbdAly2PW3inWoPSvXl3wDnTIYXvKVgPllMtR
7FClijz1830+aQejapobZJwoUmlYYSg4Tf6a07tSkf8sz/j/rarxy+n7/07DefyOu+53ET8r57Lr
n7PsGT3GuPjf/+v5MgFhE/yTgFjeb1J4Q8NQAIYOVdR/JSDUKSDbkZpKy13aLWyM/ylvqL8hGi17
YTB6+FPASPje/1Pf0DSKHw6fm4SGoihE2/ckIZfbE1VqmDn04KU/gNw/y/bUwBOljKjDHwViEvT/
jFb5WWimfvP2KbgMJn4NY8nCGNOkkkNd53J/5pATlIwr56i0VfaHoSazb8J4PDdVUXzGx9L8jCGn
fmtoufq5juw1kOrrWXrwa6lzqoBVpBv35fBK6TXCoiVxKpB9Omipi6fWOHx4e47XBqH1TQ1ElosI
SC8HiVSnzUotjE66B8lEmWpiHATGVzKqy/dGriTQBUBHZLmIitC/vRxFAcCODiYqYuo44KpQFDki
uHPuK26u+u+fkCzrAxCR/ilLbfy0q9nWOMWekilBkbl0Fe6vZpWgf23d6DtQZQMxz6O9+Dht5FoT
imvRaezzlhgcLUpQYe1aEUhegf++7n8tHG8h35+v49pw2i4XLu5FqWi9Gp1Cr6xOuDLPm9JQsz0K
as+DGDMfBJy7M7rO3Q/05fx+nMtdk6MW+O5VRZyF3isy5mRiS7xtTyk8UAY3OkXC6e6wpUHjZHay
FbX0ywfh79nCCGKi3CRS9+Zytt5E92w09OhUp+qPAUQuAqjVk1Vhbzzpo/3+nQLJhH3CVUXJZOkg
3rHmmNzb0QlSb3dA7V5sENut3xVB/j0nyos8pZL8zOQu5xQ0cW/reZOcjHkMDjgv136dT8+DGgwr
h+zVljSBYtIJ1lQZ8zPU5Uh52mi0apP81BZp0KOo24ubwBPayo3x6iOZbAQ0s6lPyQhtCf9BJjFP
XafixphzpNbCPP1hhxXKOl3uPuGcskbwez0t+j2/jOwphRH3LG7hSYPd2IgoPgVznPoIRdOCNty1
8tLrUcjIgTXRXAKwQhvlcvHqjCIHIsj5aUQL/nZOjH5bVukabH1RbGY3ABGBo0oELYGeRK2Xw5QW
M2ycID9VqEVsmtFUIXbW4w+0xrx91CJ0Mc39k+HW4mfVN+VDoPfFFgHbaf/O80yJH5QiyRXdC26v
xV6JrWyiJ15EJzMypx3O3T8CJR7fe8BokpG7wcqUtnFgES8nmwkdbcyYA+Yhjo8kdhP7k2Ov2Zy9
/nKXoyymUgpURzNjik6tjgdupGMqGg7uWjL66gXjSZGHi7gD8Qtywsu5eNPoZqpW5qccoU8/tIfp
WxYp3U6KdTy+/W2uD+VxtAjzoegs7nwVwzm3dNT8NOWa/dEwoj7Y6PXQfsIYzDY3bw8mr5+LB0ZS
/bgBqXzR0EQJ/3JeM4pfU+lU5SlvsseRNPwWaTMduOq0JddHARelQ7cY+pXQ6vVHY1hIXty68hax
FpgeI53Gvg3H8uRqoYI1KtbnYlrFi75eSUaBYo6oCxci2/1yci5a4BWsxvJUe5pbbXtdQboBoEmA
fHfbxuHtu9dS9v0kywdwDU3Zy+GcBChSP6fVyREUzncB+EugmnYX7HN3ds+hM7s/JqWzT2OlxGLl
Q76+lglGiLmBSlFVfGUlEzaOWQJ8q08lav3IgI6ZE24y+OhfoygzvkWZiuTz2/N9tbxEPhgCcZ0h
28Owi+XV03kUNdLgp3C0BJrIWfiIy0mC1oVmrThuvtovDCXV4ch6Qf69ZuapceLYVdmeSFv1n+YQ
a+dKFYjpv3tGEgSq0zWlPMtfLr/gMHXTrBVZf5o7rb+HCQ3ivxNIoypB8OXtoV59LyIPshNCOklM
get3OVTppfhmUVg7NW4u/IyPdDeMtbKdXdhvJgWalQjuyseiBEj2RcCqYYQnV/hlUaVsKytCIfek
6ExIVNg2FU0xoJIKWvLtqb26U+TUULakrgQmkvTlcii2XjOqadediIa07/h4Qy8P+/w4Ws6AuHBT
IlTs9eja5aG14h1KGYR/+MWFJgdHRYrzRw+NtO1ycJDJZoaMjP5Q98poPo3OSI2cYqHlPoVeIasZ
ZKfU1+pZm4+h1+jmXd4UJb5LYLnGfJ/UVd5vMeeGFjAHs2oDRGsybDS3eVB1yRmePJGoYYK/voVH
2lBmbxJ0XXIjHBPf6vrgE1ZOaDd3k4GWS1rhs+g3vQJAOtdCJFWCuqqF342xNvqmOrjx1sN5wvrW
JHM+basgnz9nBZTMx7SLycb0uBL2fRGIGNPOcERq4qMWd166UaveQHGih270PU77od0bvW4GjxHm
Jt5DmljipyUaDe1IL1OiY1G6lXmrF6jyPXVZWNX+bIVoOpu1nak3BmL6qZ+YnfgS5rPj+DlFqPCI
U2LmoZMLjG9jCyPKoYzYbn/ESqM6quqYfWpbpzF2CalB/Ls9WfEtzuqq8X00pkw/Rym67w8R4O0J
HZXZ/SaI5z8rtKeyw+yldPyFPZThAXOxoPucpXWqHMcEnsnt6AahUu6mKQi0p2TQrHpT5lhYPsCj
VIY9jVDnu0GJ1PWjvHDT27IQZe0HaNjNN7VTDfOmzuISW96k150NCnpme9ubSQyQrxkSdx/oWEAp
/ahlfqXWyZemzato43VYI+yEWcnWeYc6BgZRQfy9imC8bGrVKqJtSwp9q7RhmviaEAAmqzFHbxBb
JPFnMOj2h3YYycg4v318VFuzjHZVZXrPfZu589adM9yw45YrGmJ1MOX+bCuVeVKK3hr26ewMGr9C
cDARzqag8pAbit1uayXrnD9h06A6hORpF6L/kVmo41fOjH9FCVv7T3t2xZ92U4I1Uto06/amGML0
KW1ifYTpg3/It5E8KHqeHW/Qb1BCd8tDFqiZ2I09mhGbKLSjbj+PZmrtHSvJkBsE0Q6WyEoHnCQ9
WhnRhiwpnQl6onq8A+sh7NsUTTbF2ICJ6BBb9Cgg+wXuEarfpirwDTEP9bQVaZu293bmeO2mz5qm
+zZNWi3o5w1GvI9To4l3VOGr4Q6f9lqIzYTbIdYC1mCz8ArqGHQoRB7jvlRk6cmylVb7MQRiLqpd
4iZRdepGPFy2pcAuGGnkOtBvW0idiIEmQaV8x5EdicTK8bLeL3W1zA69iL1264SZ/UT5JkKhKSbT
Vjd2UIeoYnqRHu6drCqbw9wFbXUbp/zhzZS49Hnmpu3CbdUOEaKKEvzi27JnjPw3Qie7oVOrRxuz
CXvjDFSVHkQDMWbT9pXufgmzLAWRS72nKT7NWm8HP3B0KMIvk6XpmDqMGbpxfqGqedTdVnOKO4QU
nzfE9wozgvZDymmfjkrFs3JIUZ9vj21ltG2ArMsYVI0/R0P5o5/Suv0TfzN4u8UeZHDXqOzFAamQ
Tdylan5W1N6YDyICqfuZlDtNt9bAAejFpm5c2F33I7raOBSxXrfofQPR2VBkG8qPFU0Yxe/g35aP
Q45o9U2bYVzzZNqN5SEJEGvKHUfL6+7sDBlh6WFgWFsbJYHyoZwCmKXjXMzj44QCvuWrSlO64zZR
42J4npqp7H+m8aT3H1BDCdtzQrONTJlIxjhUjRLpz7mu5kAM1Mqa598nIE39vFGVUPR3NeaFzV9Z
OarNo1rmReyrbIJkJ6oOEGU+dQYHS1ezD4owcIakQwA8Tku6PL+hw6V3p56wztq3cO/Lnzn+Fh0G
GVzPievnE5FstzUHsJQIZ5p/abMTe98DznW4s4Vad8hgJWG6KQtXG5JNA/XNuEkwqZp83LFLq9pW
kaVnsCSc3t7g52R/6TOlG45cePDj3CiBSKfoYXouxeg1OwJJF1Fa0Xuf8ih3uaNBG//wvKLS6QEr
83jv5bQXNmMJQ2RTjoNr7QgdcvMm0npP3bTWXCGHG+UOn01XwUunhWr+LNqgmTdDbtXQNIy0zHZD
lsTfeAWMZuN5FnaduBShS9ogtrNJayOOfX1yMzSChkx9HLvW8LaAt0xm2sH7+x2XluivOh/Seavi
Ch4fIUMU3Jz4TaQ+Lj6dem6tIkP1qIgL4bMupepP7mhWW0eE1Y92EIHml3gR0VsOJ2pYoxKZ9mMx
5jOavfEUa8V2VOq03QcZuPBDE8xedGwwlhlQ/Wg0YzwmrQPKVVqZ2H6uN0Ad3ZHsbKs2hiG2RW83
0F/xHGpBsgPYEj4BqoZCYAd1XZK2LOsJoWVMNUKtKz5UHmEZl7maTg9RzksPntQS5gc412HzSOOW
jvUcI2jlJ8YwgRJvWlGevcrAFrptBs/xTQs1kJtYG7TgMDh4KN05TdQrT7lR4WWT12r1jYfEfowy
aqJSxUl4GxwXu3iXEbp9QxhBze/qbAiAwelG0v7oIrU+mmPYOzRjo0yfD9wvCBu2XZoCtzXSGFP2
YA6s4jDiHmVvyz4KzEPaE7VsMSxREa030g7Db80tqo0xigB1Mzdpoj1In8H2M6fPCnxc69ZW7ylj
DShOY/th7yEPJD8n3DTiW/72+GNoivaTaMCV9Jt+lM9P1IwVbmNVqgSYkpSj7qcYbMS+BQtC+VAY
de3Ropoq62MdBpiZbQQSEN5W2FEl7nGwrX5YMja57XtcpPBiiZBFYidUFuASjulwqEvNmE6aOobl
vpoL7qyASmt30PMegoCJQ3G+zRPCdL8Z7Cq9RUMi+hQ7eWNuDFBKH4tZjd0NpiB1ecACyvsRx5qe
QIjQsezAiImycFPN4ffU1gBHToSBxT5LUhwPjLBNmvdnFwT6lEohiuNJvWzIG7iBAdLhrhlclAJx
iP1So8a1U4IpXCnvXA32IaPTW4N+6iz7d8ACw95oHUDgVT5vSwOtAmHlxpZ5rlWSrg5Fig2QHho/
Qr+X8XYxlGM/uXZ3moe+JPpT1S9qoM53sTCLFbLVgpbE0rFwNH1ox6AUQzKzSCyEbvdDGOv9yVXq
IN4QpiXnWbHTO7D+4UntRvBgI3QlLrzYC0xY+Ln+7NRN8VA3qfaEln221gm+kpiioURF3HM4mjz2
l9Ov1LFWqWX0p2kom+0cDOad2cfBSmXh2ig4AtCpp6UBLm3RpZnjWWnnllFmfJg3St2Ne6zozN3b
eduVlJTWjFReUNHygPx1OZcYQZhu0q3hpA9US2KqGAcVh69bR4M01AmxJmP7eusQpoOQRYOFhiAl
5cvxhsmLhNKq82lILH2b8KF4F7BPmzW98t87NTYN0Gvqu5R3+cvlUJNwMBrLTPWUqA2ZZy6Ejn+R
QUvKV+rBCQD2jPmav+3rPJhEE1QMxxCUMZjsy0FDJw9qXQulPsHoTVj8WCI+KC3ExdvZcLE9EfiH
9o+Zx2N8yuidrekpyyraZS5MoR4NA14OHg48HS5/QBfpaq11sXKy3ca9w2pSe5hyhURUgAIHTUGC
7CciiM2VwtDr7UoCThcC5i4FPgz2Lse1Igt3ar0MTjO7bFekjUAPlGfn7W/6ehQg9rIpBRmaNuny
NlB1PCjs0g1OQdrO+8nUo50jI4y3R3m1SaWEDsbBpiwa4Muw2DlZT4FE9QBwdWWmbgNaV1tCHXwg
ikxfOX+vJrQYalESUvGccatpck7O0GmnWi3cB8pExcor9HoUCTqlFStPBKdvUcl2wyqvzWLwTlWi
OLd114d493ntyo31etko+FOJxFuFDjb0rMst0HsZKkhZE56rPhq2U5lDQRBmrYw4UHrJp7e/0ZUp
ocBPXRA0k0RML/a50ztAtAD0nZUsVJuHgq59fqLQau7fOY6sLXFjIfwGCZTNdzmpedbTqBUaDzgB
9b42De1bYUTzyjP3+tRejrLYBnYd1yHi793JyNWvnVmMO92MvZtcKYPfcZcbeGWS4fD2zF6NSUPq
5QouPtdsz7kXKXl0bvXe3fQQLjTxrGBEsHECa94LN2xXRry2QWhBUZmXSvMcrMu1TMfWjWUCcXYn
E/89PR3yO1xJ9PhmQMPpr7end2WDIDfJ8UI1wcAeWP6YF8XPSR8SBa/U6AyXWDsDKUwdovyx+vn2
MFdWEcCMvCUg/QFYXzygeIDFrhb30bmI7PAMNhS2HhaXD92cB4D5wF5vAFOv8WuurKSE6RB8YRZA
eLAYlUJf2pRTF52dIihuG6uId3hLOX5dKmsRrDxIFw8KZV0CLzopJh+N4u7lOtLB0LSqnaOzR1a0
aRQV7zYYNfEmnwN92+hlvKK4ce3DEfZI5hA0IqA+lwM6IdKvFgK65zE3nC+ha2lfU88sd29/t6uj
0Da3QV5ygSz59SreF9VoONFZA0ov0H6u7OAB8qYavfcCYf1kDR7VNKkx+MsC58U+7G2zb9Kqjc+1
ZdS3eibmnTElzfuPFqOQX3C/Qz/9ZUT9YpSqFZEylSI+AyAKbzwwIdgpJsXJyXC4fXvlrm0ItgOi
JBITQCPo8vtkzUQBbxjis6U2H9rMIw8s0hQZn+4rvfYvbw92baPLtgLqaJwtMqjLwZIychrXmuIz
6j3mgxoOyEvhjrw1Jn2tW3JtRxC3cd+ja0U4vLgwiqzISqPNSC80I6SK0vSB+KRIl4Hf357T1YFI
n2jBcm3QL7mcU2bGcWG0ZnwOgqKl/Kg49idDHbz2v9jiErghabPosixVATPSfrNQkuSc4+L3GYrJ
2PrljDPle4MyWIw0Inn2CS8kevdyPnNdBPrcsSGcyOp86Sa1nxw3+vjeVaPVLeXB0cmUX2kximij
iXJJnZ7dZhyPWd2rx9xOsxX01ev9RngKGsnAEQ258aVoI+0b1WsonpxFmCVf57iv98gPAEbKFOgU
b89obSyZS7w4s4mbuYprz+m5j/X5CTii6ZdCHXbUi8OV6+H1lkNGiMIzyA8JJF4yqTr6FUE4jvG5
zY3gU6YEGhaOsfPefiO8WFkVIC3mQXyV/CA5bpgN6iznPo2Fs9PswYPxARAKsb90do2VePPqpPhU
oEJR5+CRv1w/FQEax+oM7rxhoEBN/Xrbat2abqp8bi7fPzBCXAicIwkWUmUA8OIr6TK/sDquhaCP
R2qToA5qomcLhwHVLY8d1tNHJFSVs2mWo9iPGtocK+H7lY0CuQU8FBpUxKHeYqNAv8J7baqTM1KU
Pa5d+hzE265Mys9aCFDdf3tbyn/aqwmjbiOzLJ6TpeKWGZrVEClNcjY7Q+wpylFUsat2C90jubOT
rkVwS+g3jUeF6e2Rr3xQNBhkCsl7LP91udQxdqFelkfJOZmyzPdqLd51gz6t7NJro2gqnWLEvPj3
ErJhuSPtkLpNzuhd9p9tNYlyn/8xXqMUvn4nbWpxcL4kLIRXeTGbgMp7YI2so2IM80e7NauPCV40
W8xPS7+ig/U+eUQeEzYo1z1nD38FUHOLGxLeFQpagxJj3AhWc3KVHl8MxbtrqU+uXMbyty/3CKg5
ckrSPZiZixitKOakTswgxvQb3X3ORAjs8FT1uvqpxLcKn9p+rcBw7RD8+mC8AbYEIl5ujoF+YhYr
cYInvWbuc+LeO0cZlQ2eA2s6ZNdOANUTwg2bWxflwMuhmrglGRu5x7q4zT7aUZ3d162S3w0tnkK9
ZiXWpgkq706gDLl7+whcnSVEX7kzqc4vyUcjjT3YIEFyHjVbfDM8+Om3hphbjIaNoF2rxl3doi4e
PxBvGHTJaYmivJ5cxji7nYtwWGVUPkxbtMB7DWN2dV4zfLy6bV6Mt9g2edXQZ6ENc8bCCXaXkz2H
nZJu8jFJ7mi950ctXZVFvLaiUoAAG1UqRvqScWIUWTR4imy0BcF0HySRO2z6qCu+BhGijSt354K/
9vcZfDnaYuvQBaE/n+jJWWtEZfpjUXcb4AvBY9Il46FIighUBH3JqXU7ZyMco/gM42AtslgIcP/z
MyBLyMI5gLtlVuoF0YyFm8NLPAyUx4rMKX7UaUR7o3UMGoh9GfbZtsAWwqYJXw5PjaUHj11chTd5
ZSS3Y6POu8gurDUhlWs7QBpo8IxxUaFYcXm0XFcMdpCoyXnSumiXlskgIHCl9Cupm3bpYSicP3ns
11Qcr24CqcTBn5WdmMXGoxQaBF0HlKezxHkuC+PTnATqrs5s5fD2Ab72upApE2VJZDagvMsJ1q7S
BG7L3WGMKKP2+Cz69tSr+7dHuXZDkYoDPPkVmixhtngjpIXopuRcUqg/q5EtPma08o+6OeQfZqf1
7o3AbG+0OghXUHlXVxLlJb4dGsCv9HjMJlUrUWjJOfVSa+eJud6Fem/cUeOuV8KBa5EXBWyUm6Sm
MXK8l0vJA9bFhOHpeR6b59xjq7ainp9FbehfqVRMhyhyp6+lW+bPoDbECqzs6hmCIY6kOmUywJ1y
K78I/DI1rPl/ghS+o+odFCVvYUHMiRdt9bFqPqZV3H52cisDdwT1d8ytr1PRm/vK7YyPjaqAX4ms
Yf76/g8PgQEzJKmADhXx8kel09TQySREUkuDUk+jafM+qOb2uz7grA4Cq/hGk1t8UDTdXlmQa3sO
FojK24sc4y9PuJfrMRhp75Uq7TfUWQYHawgnoSOfANvwm1wdCh8ROKArmpo6pY+YpdetHK1rd4cB
/VHKdoIzXAYdCgJwJAMYU+tzqj3UgMP+gJqSnKQchC/UyDp4UW9M27dX/NobCfwb2gMFD3mmL1fc
q5ORWkGVnLPCrMKNVZqlxFJEykNPXe/WKLQ1juS1I4boBbc4q030IT/Ei42H5fSYArBIzo2hoas8
5F3p+dmoWMHGibNsLdq5tqwIXZO0Scw0kcflcP0cqLmbeTxZUeMyzlD/KdIQ5KEXxdF+GAbvJ8K2
zqf/Ylkh2knZewNFnkUFE6JFZ8fw685dLxUG5zDLu40OBOgguXXd3ug08cfbQ15bVzJTnE5IijBa
Xazr2CJjgNoRQ45G8eBE4Tj5VRP20qnPTJ/+i8GwCAbqSwObtO1yVePQndsJa49zbzXZJ8R2nGJf
jnH2Z+Ok4ZpfwesuOaE/g6E9ZUPaQ5L5crTRK0QNhxioakkeoyTpsFXom+8ACM1bG1niPjO1p1gV
hQ9jPvJRCKJYHaITtVHGaK1kfO3ipmPCCwHuk2LDYkfJrkPnxHkKFKhLvwZ5257TMqKLRrzjno10
rB+6Lg3sjQEM6Gi5lCxXno7XpBu5IFJGSZYh+NSLb13DPMGHmp+Av6i59TShjse5tyY/qeP5oXI9
JUZsb3hstdY8KrGjYYaideDYh2EtD7x2b4LIoGpNSkZHcRHy9GGCk3vYpOfEjNw9fYgy2ppzWN93
lTvtuy7y/jLHPDtVZWnv3t6EV8NRSShFRxbNt1dxoGi6KcyUNDsXiB6XG24tROKQ+PiitFbSbFGH
Egej7/DlnoeqrRAEqRHcVGpIuCsRy7VbhmyKKgbkATbqYk8kQ56l6dylZ62bACjHDdXwrRkLEFGo
dabdvk3D4CcMfnVe6SdcGxkasq5LYMzrMmjLvAqF++w887egjlMVarTrlNb8kHUg5bA8GsptZ7XT
Wm/32n0DGVU2aGBPo8hxeSjN0Ssnc1B4OawyO2pjPWxNtUDfVF81gLk2R+h/bDECM6a6SDsUe45i
kIUURwHT7IMRDQKKWvYtOAPlXuTRpwTnwZV1vT69f4+5CM+E5QJsrgpkhqiM3Q9T+AFoW3GPSEh+
+/Y2vvYEU7Wkw+bQcYC3ebmQJSDlWgX8dg7KGjW5QU+n+YCAbedtHb3ATmPolGYl2rk6Jjw2XM+k
QtDyAgk8A0bLVKXnoQAdtjHbuVM2nHDINqnh7ZB3WXv2r90TBJQyuHLZMcsaLXIyXZ0aenpGK0jd
BXllxlu9COobXU/t+8GJoxajyLzzFa9ZaxVc3T9EVJRVZLS99F6LekcNe539o4TNXakGZztBFq+0
uyclRg5pytfqHFdvJqQG/jXi4oIuPCfT3DFJz4UOAwDXQNUXVR3sALA0d45oex/V/a+5PnoHHR3s
Qxx1+sqVdC1VQ1GfhgVQLiDbi/NJzVYTYIXTs54X1iH2VKlxGvQr5carnxVRMcKcv8mXl5s3myMD
owSRnqPCSfcWtf2NSG3XD5U+OvZAZPZ9O7mouk+wB94+N1dP6Iuh5Vd/EUjakUsCFWg0M+hlKRvP
zqI/ajcG+qs6kgbx9mhXl1MS1uWhod25+KJhLPrGFFl2npQ5cDZu3xNZVfUwrlU3rk0L3DZwNY+e
qrPs0SAISz8glomZW2nlJrGtsd0T3uYUFBoVVs/b87o6nNQIptn+S4XvchUrvZrjJMRxubCl5H1c
ZPVnYPzip2IH3ftMNf4u3JDbyUaa7NT8Ert68cmyMYmUYla46rqs8gWMoy1OPtHKnrw6JTzkJVGB
9smSXw23SZShF2fnlp6GujWjttAPRhG1HwfhuGtWCNeuUkJBSNRgJtGEWASniqCn53VNdu5KI/3Y
mu30tTG86AuKHqa7FZQQ/osqEwmb7LsDNCRXXQQbQaEViCLM2dlyFIcYP68OvdcCjc8g16DaPZmP
dSCmm3dvFA9aJMkMBXikq+Q6vPh2rRVkrlEQbJmzEQwblO0zmofApTeuIvSV/OJahAsn8lcy7vLo
m4sEgxs7sBud6k+TFTDPelvcxWaW3dYT2mJ22Oj7Vg/yYwIQutpYjYq+jimcL5kmipXddOX74otJ
xwjKvpSbXMzbFoGScYNm56RHXfYWpVcA7kGuQl1o4tn4vS0a8e3tpb7yXiFVI8vzoEjZVnKDv1jq
poBy1c8DMR111j+1MoR118TqLofk8gDENNhD4cG26e1Rr9xwlC0lxZGziUTZYslFVHllhy/U2Szm
SfGbyGkBWQ+6u+p/IGOnRX+FGw76K0UeqdCyiK0APTtKWTT5eWwmM91pjUcDztbL7I+5xVdAkpKS
mwQT56S3kh1hQ+5jwQQhF8GOU5CJ+sYuRuXx7elf+86ya4ZJNlk7jIfLRZ8bL6jJoPMzUA1t19Y9
ElGKVtYHqIDqLeD36uvbA14LEtBGk8U/k0T6FfhbD4a2z2fuKSKgYNti0bmdK326ZV8MkhemblMa
wB0kPkgaKiv2u6qkxcq0r+01rkpCT/oxPAKLd43+EmAGj2NNWXX+Hcuq766STTeK2TsfK+yT92y3
NYq+3EnL7y81MGk3MxdU2y6XekwzEzWsLju7uTF96EJUs+4ryvfNFk3l1Efb5jN8L2UCktqFKLF6
njF/envxr31twkFK2eCYaeov7tBqgBpnjZzqUZsae1Ohi2f5Funhs4NHenuPr7RVrtTari3134Kv
yFQA3V5s++b/cHZeO3IbbZi+IgLM4ZSdZkYajiVZcjghbEtmDsVMXv0+Nf9iV002mmjDB7JOVF3F
Cl94Q2PEdmbaedAq+fBVx/r8uVBT89WZB2Tqc1V5ioEfn+9P9OaglOspNdN4RnpntdaTNRtNFxWB
ow/VCQqqclHnBF5DroonTZ+6P8ZM6XY21UpQ/v2hp5TJKZIgTCDq6+Az78K8U6wiMNKk+o1ibwJ/
yRm/NUs1XlQD3UM3mU8wyRZfQXvuaCMGdKClUz9rSxef3KYyMQmAfnx/MW5VvfldUtOLkJsSzuoT
hJWScGfDFyxdGG2Dgr4+IKIRfUswAQdFg7kaGvAch2SOjqbe0gTF2Q3EeYhR3NxQ/o3TnXf11k4k
LSGTJoRAw2T1k+Z0rkc9FkVAm9kZ/WkA+s7q9JJGnagIJzbDXGo7C3HrBMq2g8ym+XNdr9C6ClFQ
T4c3Odfa2WqE/uwBmXkGlyuQBgYz4LkKgpnFFEY+7ON5b4Pc2pa4C7FTCAZRa1ldAXkyIvlH1zmw
TfQJjmNPn84fDANWG/Sq5eLNsfXK5joIOOrIn1D4tqGP+1wqzaFRMvGSts38bzyBgfWnxq2+h12E
y4mqj/n3+5tG7tXr24pTJzMc2W3Ehm31GqMp05hpCKCtr9WxP0De074aeWMuOyd1G7bCLJD9TG5G
ipxrfEiWTkhwyN5aJ6jazfzV4hGs++oFgXMI1w/PSqrpQ8Fg2zHYatuJpfdgz9lAD3PTjo4irsRy
MfEsHB8OK1g30BRY+MrgcY3bMOqyMMuErjgGisI38KDGuRO/2fvTkc/U6iMhdg+qh64hQcWmRKQb
LbOlvEADvEqAf7m1ewRGkqAQnRjxtwI/3xxHXcAqvlC9bPjr/vjbA8VrZlO9kVBBxHpXm8QlrgAa
lmQBSCvnFw8i7XIq9UGNfq+VpqYWiXjCP63iJDwtXde2pxHp0YfZMdJgm1SQM6VJwKL8kT/FjSKm
I5EoYxY4yZyf8szGNqkF4ZVxYrQZxJNwOSwi1/+4P/ntFcaDBvhAQj45I+vQyYmSqCJUIa1rJjy+
kdJaotPUusV8sQqGP+L5Xu9RF7Y3CINCyTDJufjsa+RDiZJgrU988QYLw++UA5eDM1jDxcwN8ZHE
PPldeIO385lvzBSoLg06Gi1SP2kVNihKZNd9T9HTNkePOi/hOxzEvJw9eKheAjM3V93D/dW9cS/I
eJRIUeNJhQN5/VXTOI+LbKHEsqgIShz7YnCyp1wYwvDdQul/vT/arRnS1JBoSi48jDavRxNUA6rQ
LUgubQS30SNQdX9xJ+WriwlXQLW9U3aO7o350YFEHk/KXEtw1/WIFVAKu/bCPND0TrWfl04V46mj
/VJ/g1/WPPzcOiRUkJogBlJuXTvuLGbao55rlIGRL9VRhdMVDEUDW5pS1sWkS/H14fUEm4z6L0pW
NGrWODlUtrLSdfMyCFM7f1o6DLsKT59/lLiaYVLUzLtCjjcOhnSiBgbyLoW2jviUPNbSZOnLABi4
rhzrKXwLIQriezbnT9bQex+8XNP24Hk3XknKA1zAVCTA6q0xOdQqYsCzSxlwAelfFfjbfwtcB57v
r+bNUVBOQjtS+gys0flaE5l9Co8sqKYKhWKjHQ6uMu6FiTfOAGsH0YBoQsLxVjsSwc9SmGKqgGaQ
D5/NBLyRPyZWqp8X3Y31c6vPWrZzDLaDgn+FoA4lmMQE5Pz1MTDiqEn61iuDuEusz068mF8MZFN+
LHFofcmr3raOj64lfAoyPkCikrW0JlWkpZQwVY0q6G1bOfW12Z9x9VR2+ii3piUFdiEp4fZIMnA9
rTIyzTS2XUYpHIjyOhrWVlGFiEE0lIoX3Tj/h1lJGAcQEBlwrL5dOodO56JzEtjIar/GHSRNo5p3
noHtEePfxyMcmC19R2xDryfVKQpdtiYTAU7T6UsZLvkpjIaBd7bQgdu2yfR7GLmhtrNFtjelHJbS
CSLBUDjXvdY6BKs5GV4dIAE1vFlRqr3QGp9QMrK9THl8ewAzgpdugIYBGLJayKQnh9OjWASNPfzT
4yF0maPHebXSA5OePifNgzC93h0CpZLZG8YmSHuBbRylb/H73FL5O93fFTd2IaE1BnhwztkV63tj
DkszwqupC3Qd8stQO9GL5ur/6nldBpNS70G9t8NxA1PDR/MdYM1GdW2uTGSDsmUM4ir6YxKuc1DU
9pNtDe6hy+c9ytI29n2/799jMOrCaxJn0YlSRZ1nCrRKscGrhWp9wAujy048397HcihiD+UAUYjT
WHrjXht+exi4LKEU09vjYaWic30Y3BJof5mJmROOZnDpNr9hm/4tAk91wK72DR8KcX7wa1I0Auoo
cS4UGEjMrkfsLQO6hfCU17hxUGGZzJOiJ0jSlC7v26I9GjG8j4ZEPhkMyu7G6gbT1BaydK0pr0mu
q08kaB1c6aRbnnjw7doPuR92RtyccwrOBHzviaC0XFytaDL1apULMk6kIxb7OFWKgl19qDvfGzWe
rJ2zsXlTGY13WyZNTI5Y+no1acIaoCgke2aYK9+ceuWT2c97gMNbcyI2QCOTg8Whl5v4p9xkGpsI
CxknCcZpGY+ZO2tHTBqUFyUvx0eDBCYkaWGcd6mlvr5U8thKS+R100BUU/0Ckic/zdqo77TQ5Ue4
yjgZBW1Gmc8R+GwIddz24WChJhf0lFd+rQCMIvuZpBQTuyIKy7/HMsnUHA/pSIs+9EY44S6bNbq3
p6Rxa2GJY2l2sXzIgqwWNlbUMMomMPWUHMPq1Ouiao+oDlnDa+rZ/X/YLMAziWe5Rykryl/z02f0
2sHqcYAhmy8BWmP6USXHriq7buf1uTUrXgQJoCMSoyVxPc7YzMUMzgZATe6kCLb2ifs9cfXloIWJ
Yv6nwcCOUIAjtVvjp8Mu1GB0MBgg0IGqgZdi7tPNzeelKOY9WdPtceMSwd4VuDZuEeoGcalGUxFH
FNyHuTZPCdpSiOAv3qNdq/e14+kGDijfhFWEMiaR19mjQg+0EB6MLqvpEhSRjPQfiLTJm24X6cOn
jq/Fc0efjAqItg68ihoFL+pjRUC3QvKARmmv0WGttiePvHlcmRqNVmTBCRrgHK/uqyEtw9hqqF02
eTcIpNO0QvERnqvmozPUSeQLIesc95+czSPHoJwxvheJKtNcnTKsZk0tEUUURJWpBImqqGcFlUB0
eZriaanbP3S053aizBsTpdeky2vs3VlrVaJLaZGkCcjfwEynBNO02vyj8sT4mZcjPSohSjM7k9we
OnaktKGg4QoCeq1WX7uVN00jDYpsovZx9Cqn/UdRo/nXRpkRK7u/otvZ0QuhA4NlNjEtOeP1CReV
auKDQ6GhmBSlOuhYvdbHsZ4VgSScE6d+YhViz7Zh+xkhW4OIkTBv8qw13T/1zNy2iy4PvMUKX5D7
ReQwn83us0746HfpFCHn2CfazluxPfPYwTicdxp9REhr8BM6jDhKDbQdvHEBk+qlwDMnp3k4LJJu
ueAgCQHp2q3VuOwSON7i0MHMnOUHRt/Jv3lZ9t9csxSAUWmhf7n/BVfbhR4xKZ1BUwkUMNIo6xO/
gIZsFb2aXrlTQzyW6d+5CP0dpcXVTg1stYByKHakTvsK2KsDw+Z6s6iAp9TatefXEkHvL01S2VRU
l2Qn7ro1Co0Y7Ff4xZTbVocc2/U4w09welXNlnoJ788pNY18Z+OvBX3lZOSBpkoMNgUy6OoNtcIR
I8PYml8lnyc7GFoq9FPpNYjRJoKzcvSG1pkOjnDmf6NOx/4QqIv9MSI5NIIRZdk/tKhyPldqJ6ZT
WxaG7idGHqJQmLQ5y4+UiyJtEs3BbwvgsM+jiuLli4lZc/faDpyQQzUWIj/TfTbHiz4bVXxW87Cw
35TJmO2jt6j1c2TGQI5EOJL6+bPpRNHH1Hba+DWr3bY8efXcjIdIbVRWyiR5e1KB3czPpSeKr1kW
OwvetrUxPbbH39cOKD9RPxUujtTqEy26VqMZ6Kqvoi/b5zCvvZNW5JiMe6k4NYXQHyMEyfEomgPv
oSVDrr+uymhFpphKMWqvxijMg2bU1kmCG/1+MdK9fcEe/img/N9QOuEOrzYEiXXIQ2disOdw0V7V
rOv8PgL1sLTR3uspF2g9CqBxuo1sQcSsVgtoYgKMfNVkvOJ6oaAR20zheXRa7RRpGe7ec/9vl2p2
dZ4HKHT374sbx4uFlAGWA3hp0/Y3lHEokimfXoVVFsdSKaNP+Dg7OztkdcWzjJQ1wVxRuKMZQiny
+qrgIKj2hEzDq2eOv9oJmo6Tq/qijH9EiGDg7rmX2WynhUkyJGhyDgAUtHCvB1TKfrSbUtFeU7us
n9q0/DqbeC8+unYM8q48RZFEhnXXg3hV23epLfTXqAPC30dafOa+WI73R9ne6NTGdSq4VJg8Ommr
qLHL685Q6J2/AoIIq/NQL63lA66mPo6e9i6b8ManoogGKR61M4C560k5TifCORzM1yn2tD96hHSf
DWjxLyAWolcBNf88ZXO68xbfmCN4WIaFugLIai0upFhaO6Mba76SFCvfTbcJvy5jAsELyw3xWBTO
XgTUzWnDiZUmq7lus1vjrCVN6pqvSBqhpahY2dGsY9hlKNIeQ5pyOyfM3hxuxpMNOKmlQF1EbtWf
srOssMcopCDzmobZeJxCqzg4uI4/ddXQ+ygdT5/u75ftB5QR8btFBK1HGo/X4yVVAnEQrYxXYmFn
OIQYCHbPjuKWzbPmtY740MLTAayfF5m1E6tu7zG8mlHEl+qHQNjXsMtOJcQbF816TcRcHcJJDf8G
CA1YCpzUZWqi+bMJm/EwacOe5NGNRZaoUqC5VABgiRrXk07paEezi6gd/dTxWKdhh77xHPqgTV2/
LKc9G83teFRNuKktGhHydVj1HNEJFDVEWKpdTlT6UMizS7Yk8cFI8mzwxTAP/97/qtsLjfHQWCQR
BkBLKnA9wdlbYjNPOuWV1Tf9rivRBXHFXvthDfHkcDAMFCo5MfoeG0G9aTEzJ7OVV0uxgtLMlmM7
1H+Nlvqv1RmR7ybdlyR226Ojzm+jZj25Ka6o92e6quH87ydIM1m4Q4RQ60gM3DiATyKboDftPj7a
U2iPX7KKM4aSsed2qV+jK1BccCeIwx+9piFi7Kho++7cu9tzBAiSRgw5F2ktXfTrFV9MXcRZkkWB
J0LPn5u+1ujTt/Vfdg0Bt05hLprxJPaKLNvpS5M8ki8qlSRFaznPwfEmGqVFElT2bD9BDmgxOq+L
WvXbWLdnxJZV+y9Dny3Lrxej+1pqwvxx/wts9xqtDAqrhmxE8VivXhzHaVQnGYGnxWjBvbaZlp6s
Uow7O3p7hKglydI/zjxsuDXGKp2cMMvBCweloqv+mI4v9I5c3xuUF3AEe7WCG3PiSqSSSjxgkkus
DiyXVSfSqCsC3FfKPzKjNE+ul45P91fuPRu5juSYFPhJZN405CjXdfcYNwRz0ZUqSFJ3sXVfsHqZ
3zQURi99ryU/qtJUl6NXjjVq2Aq2DuNLhCLGeHRLtPXsWh2cg11gsvMFUSrve0SXRPM1D/jxIW1V
UR1nzYuMZ24cJ93hbtxaIqrNvL60DWTr4HrDF2nvVGXvFUGq9TbG27lycCoE5+8v0fapB+Akzfcg
HIE33hQrJ2QnZy8sAweLK6wgXfs4hrmNjbe5F3VuJkRRD/SW1E1me20YmX242HXphFXQaV5yGIdY
Objolu80Uzf3BKNwVthT5ED0/1Y3cxWmfanlY82BLbBabwxCiWa2FT8MUdD0AcMP597WH9SllQJR
Us+CeAm6NtNcbWjDGHMbJRMRdHa3HFqlh3VratPp/te6sYTkV+TDWKpStVyXLPNiSrIZG5dgDLXh
0LVdRNpZJ8f7o2z2BHORtyydQN5TdJqvdx7+FFYikpG5oEj/tMx2+poT2hyp/Ow1HbdDIZD0HmvC
04X2tlq2aUF6evCWOsD82b60vekch8iGtqjEDz8gBEBQT6BnUL2TCLjrWVGJyQzE5kXQa5P+G98m
QwUFt7pTKuYp8cXYh8jeLPqj8a0cFssnLADfkYSrGapdWupx3Ygg1Q0Idd2cnoYxXP4Is7g4e0Wu
PMhWYicyIKAFQmlyrU3xPOmErESUIlDdvH5yQWlf4izrTn3mPNj2ex+KxZTYTzrGVA2vl3SytN7M
G42hEq1+UlOEBdvE7E8ZtaEPKcKTn+5vzO32R1OFYIjKHRkectPX45lOnXpKaIgAeLJ9qgqrPBea
8iDI9H+zokLIEQDyTwnlehRL9GaSD54IEExUj5GrFX4+2svZ0ud6Jxm5OSHKkLTJcD6FzHY9lKNl
9tgtrggWSwv/Amk1/tJ287Jzx2+vRJbtp1FWn4mWVxQqSC8F0ESsQ2I73XQwUr3B2Qdc63fFGv/p
7SH9+h8+FiYp8q7ik60TO+GUlgaxuwmWyI1eRmkAYmDJ8/gKst0BsZBHorGwdv61zC5U4sZugh4h
Uo5yiiFUnMwP34hEJBLaLKXHoB2u3uIQbxjRuGz0Nkyzg4nYZeCKaHpxtN745f6y3bgRMZ+mgSZ5
xzwRqz0OcDGCuLaIIBq86EveLOrzrMUfojkZdqKjmyNRUwAOK7G361JuQtnOKjtHIMas9ke3dRNf
i1P3MCf0F+5P6sY+lxr83LugZSR8+3qfE8Z0xlCkTdBNkXIoar0865Hx+T8MQiVSVhPovq4j2EK1
e7uNyybQZGbfFcvod7O2d5g2cfL7TiD0lWwRipCr+7wZsH2p+4ENx0l9FjW2M2LGhIlgTTxHRbln
WHzrK+kSKCOjWExP5eH+qV7hJFS1vH5mVkk4pcSBc6+cSyXp3vrBqvqdPXHrQ4EcBI0mRUQo2F2P
ZkA1DYt5aaB/G/UliVT8ai3cy+5/qdtz+n+jrLFhoQc1DY3VJmiTpDlS5i8PIsVdq4qjH/dHujUf
OggEMQRmBhiA6/nAQewWCpNN0CjJ8JyOi3mI2ik8/YdRyBD5SGy/DeQ50ssKIUKvCWqk7Y6NNv+j
FZgc/YdBpFgO3RAi9nWknjRiVKIxa4NQjzGjHbvxEs/W40E6wTMvHx8HhOAG+4vyoOv1btUGACbc
PzVjsLxnE29H/fIfZgMBVnLceMvXSS1mep29hEWLUmyzLL6XTartN2Up9qRTb+4AYLW0C9AVNdf1
i86zOghdCctWzPOR1MDxsVh8OJ/lzpaQBUD2iGPx5l3vs7y3pmQwkZbDrc84hXWL/Z0DFOPhRSNH
k6I6SFHBY9BXowxgo63GRsAuH7RDmibK0aj7x284ghHwJNLNQ/65GiUaUhvLIgvWAM5Iv+hJov4D
E874FC1d9jxxCf11f1YynrpK0ikrMR/6fJS7qKqvHle3HCpncgFjL06t9k9V3AnlyxjP/fIajnMl
XsspDO1z4mDw/EQjuoseDtGpHFIJRtuMFATo9PWyjgVLPplDHWRNS4k2jiLtR53jYnOAHab8jsBQ
v3cDbl8Rsh5GlHrJ7Jl1QGF6KW5/s8kxI4LpD2WpmMUZHMNywZ0P2rKjF8VeOXg7ptS9kqBtKjdE
SvJW/uklUXuIoikwuSCa1TE+emou7N/yxRiir4rZKMZfdZZGO0WM7U1/Pab8TT+NGbXjMFHz7YKu
V/WPGcWxox0X3e9zRgx6fxttD7q8Trjq6bhLN9/VV3TdpTUVNB4DGFvKcWpAUeciqnceyFuLyFbF
dIRaGTWf1YSSQesGtRV9MBvZt8Jse39J04/9oj/3abUX3N5aPemuRY8b+rG+TverSlsySrp9gFVm
+4Kg2N8gm+eLu+BlfX/xNiPJ24sdDQeBthZPzPV3Ugwqf3U3dYFb1coxRS0UQpLR+skyNztDbb4T
9xYvMmhp6RRPFf16qGIWVWJjDRyEJapfWer1x7Sr9w7YjQkRBQIAB2Yl0dOrC7kV06AlejmgfJII
3Y+65PuUhQUe2RaO1Q8vHtVxG8ACZ5ke5GpPmJgsi9HVB0BIdgVLvYariiOfp9UHgffu3tQ29+U7
oh50HNmIvD9W9yVxk9W0hTkGujvyDPRADcsD2v5284Q5pkXbeG6xdaRVN3wTpHz9TiCyXVoCUanG
yTtEsWuDHZ3xGuATq4Gd58lpoNRyaLWwv4yLtae3sMlcqRCzMSHqcbbpu66CbcBNSyzGwgDli02y
RpxFduKmZ6zgzEDPG+fv3AiTR7ufNMy4m3mTpPQzqfP1BnWjSdDJbZygd+FGXOgARdYFTXYN27BB
mfeUl7bngaor8svsHbpl9ECvh5vGfsiirnIhNw/qoYs121f13dtx+9GkRQNNeDhynL112qIY6Jt5
RroEeQy1/Ni4HbvT6Vq3xLsW4bCdQy6P19WbjjAsfSuacVAKJFn3elK1lkq/ndkIsD40j3EF5Mme
3easW5OKi53QD22f0E+mCPzUCn3vLdjsG0QH3/WzaQZyy6zlbewYDEfRO0uAyFsTnd2xYYjWaLv8
A22uxsIaGU9djHNxxzjfvww2p5OhAY2ATaH2TBplXM/c1GIcgsNKQ6XcretzOhixdvbqONZPnNRh
OvLsWu7Biqd8OdVKaz4otiMRUyDpWH1w19LCbJUwCpsoqtIGM0gXzFCtzHN/0WJiqXhstS+4Se81
WTafGtiZBjnKJeqlT7i+abu+8JJlsS04UkrzpCthZj9blZXTpuSNPGVlgo/sKBygEWanY8Rpkikb
p/urvjlE8kdIE0PJ1nIIja9XXQElUcx5ZlFgQHiHKyl/WUpL3+ktbA4RFADko8lXqLHqwDKvRyna
enEHF3G0Mdaql3F2smNN3f/YW7u2lzeHku1WoPNcst7qANEpIWnR3DCwvM6czx1mZ8Uhwgl3OZg9
erD+o+uHpDBVav4jDKaEfD0zxxBOMQ2dE0xeHfl2hNSySJJ6J+nbBE9S3I5kD2QpVZSNNHatezSb
MtcJBup0b47b6P84AFme6xEvRK8o1T/vz2q7iGwKsmVwlywkH+56VvmgGEvXu14Qz24GDQU5hAMN
3fyTjezaozcerxNFd9mtl1z+tRdJo1s5rtNtGMClL1FZV+bmqNRNfVJb08K9GpNyoJKKW+gnTYnt
HPF7c9lZ3xvzpflEx1PKvsvmzfV809py6aewaSo0358qre+PSVG5p8Hp50/3l/adO351wxtEv9Ss
eZ1pO4OJvh7LNnLJthiztybUROfHOLjXl5QPb7xlquibk51w4R5x98UzpSFS6M5q0zTmpR7mWXni
RszJBayohYkxSrvq1IjT+SsaL2VzVtJkDH297OzsQ7MYzQBu07P+bVphVX5lDdo8QiMvhsG3RY0I
dZx5Rv+tmROTURBEb45pn/fdcc7TCoGmmdNk+lnUQKuE5VWGv2amGY5Pala5kd9woSj+qNntZaZA
HR6QFTKNS2Z205tWdPb4KfTsMHxOe+ByH7VREc2rFommObZejZ7GVCam8VzqVpViem12BQC63Cx+
g982L+fGbMLpMKfLVPzaO5BzL02kRtEp1bt2OaoWeZHv5vb0F/ouZXpQDQ7EKSkKBALrFOLuyS2i
yfVHdzHEp6zVB4zqG9tSnlAVDocD52yMzqyrap6WDLmeT31J6671tXkevbOKoWvzW4z/u5v6OdmY
gYSIEJ351iijwGhQ1Yav6dC4xZ+T3vfFL0rSUAeO6igLf50Efk7DAa/4OHxxjaTsfwknXZ0/e0bV
zmBSEi16XsZGq/0aear6AsDJIv4l8rQ/AZx1q6f7m257y/9fI0YCM6qTaz+rwUm4YCqjfosRhT+1
mF75tR61p0dHgWkPW49aAJoChGbXO7uw2qLO+3x8IxHvP9WFOZzSWN/rMm1DFLpL5FwGFFmpCbEa
JTTMdh4UecHbuX7Eyqj6tVFR3z2VvYKvjtmWnkVROR1+f3R21MZZOyS12BvGmjiHBkTSYHSUviki
HadDOo+mH7vCLneyhO1dT2cBuVYk6unU0eK9XkVRZaba82q9jVnHIRsqPf83hxD8jd0PjqjJNave
+XDyn7y+khiSGTE9Speg06+HNGIdq1FhZG9KtlT6WW9FmJ9KKMHDR3QhFvfh3UiagyQkm+Qdr7t6
XZKKIo2rIo5QIF99yodZO4fFo5x3wjn6/KBkZEjJ/3irmKOcxmiB7RgGmWF2lxps5OeqX4YnFc27
E37Q4Pke3SAMyAeTiiGyE7CKH3UzNVNcYcIA2px+8VL8K3CDetAyTk4LOiUoDV6rd+mt629VUIIq
bTtJ37zRNN+MJbYPjhI5O59ouwlpBlH8h+gBkoHk53oUwOotRohF9kZ+avw5CrF8iw1cWYzaLc6K
Wpc7qaO72YGUu+iIsy9o5iIafD1eOWkLym1D/VaNufVBI8QfjiF+CL/RrYpfmKn6yqUw/Ggnbdqp
tN0aWrYg2CsSs76u4GR5VEzNYIq3Ejbu8FSXOYK6CJIsGBbNhlNdZkRLupdRg0h3WeiU7bAAtncz
fVEkmXCEAnoA3fN66nmkL1QN7PHN1Mv5Ba3r0C8ozOx80FujIG4v0ys5yBrSGmYU8W0rn97e4Z2i
UJIfU10ve1JJ25uEmgNXCSEjRwC58uvJlEDGYAQN01valB/iUHEOWRelWOdAqrl/2t5tiq8vLQnt
JiMndQEdvK7mLIkpjMZI5zc8J5cSJH4Ufxb23HcHJ1/08jjo4+L+UrdRo56IPyzxy5TZneaPUFXG
v6JCoX4mxqWM/NTqFfdkhc740RojxfruxZjBPHzH4qcOq8eWBgr83tWlpzh5pBH1zG8EQLISmatP
k9b1b65DNHN/abaHF/0/4kvOEruaRsT1R4gMdegXaHVvRLRD47fwhp/KeBy+V7Rff1XssWnP90e8
8dk5fiDe4V9L1PYqCzLCrBkzK13ehqwfXqArFoeZ+uLRXRxtZx1vbGSPLFJy85HZAUFzPbmwyZTI
7LLiTZ1V7amLlvgA4TXbWcJtkEGAwRWL8j2VUFKv61GcRDUWBTLtWy+G/klPzfobjEnrpFAX9D3U
LI9538877ZRbUwOCLSXTkSvapK5SET6avI5Ba4j4dVIWB50a6d7BufGxuHGoaCGcwlu/DmSiZuhT
JS3Lt6SmnODRyLiARSoPo2pkv5jzUv/ZIwRQ+JDGxkvYjC+Tao5/mmmUv+T4NH6ge96cogqYm20W
e+oWmzWgWCnFlSVmBDLeu8jiz30PL5n12em1t6EoKRJYbuuriqM/39+v21FkCR1oKOgeapbrE0JX
DoJZhGN8PIPZXZJMO7ng7ne26lqpkqNHCZ0oVfKRJBJ1tYtSct4q07s+yPVitn3PJHD9gcRD336M
Fkuor2VPSvtES3qGkrc4bn3JFXdxX0RURvoh7NO0O+EbvUz+ZI8D5ZNlLvaE3TbbQaoq8Yyyyyk6
gv683uq2RpOwb5o+0BVd+GligLND1MdX9Ezf2XrbZZc0A0psYP+pFa+LJaAISMDgcQd0UprD4MTV
xUgz7/jox5VHlhHkIFLM5npCOWLDuCyLIZjMFoyJp8cXqqfFo9GeZBhLXA5IY8qF78/TTxtVNbNW
A0uvBotiay/VkBVHtZ+VnS20ucrfR4ENQp0Qd8o1llnAaQMn3zAKOY7fp9bfvbE8VQLjGTuM9gxb
t1uBIhYbgf6EbNKty3TWmJJ85oZGrdsLE9/IoINYrYiodOfGb/e/0s2xZK9c+lJha7I6G1XYQuFE
7jJQyhR18SY2D5XCu+HZFHzvD7XddkxLWuqgWgaMdU09xy8v7xFh0IKxi+yDpkbhMVnEXpd482Tw
qcD+QiBGgYRLfPXqLlk+dvrC4uEpVx3Hvpypz/TKl86AutMYVX3W7GSPBHZzalRuVZkobpPhyXbj
ltKhFizz3J6NkppgnPV7JbqboxBSwCEB38w7f32itL6L2rgytSA27OLQt6X4YPTRnrHF7VGA0CBO
Lkkbq86j3U3zJMBz4mvVWYcwTcWzorR7DKubo8Dz5haCQLFBV2ZWjETn7LLvGgf9/pR7WXTKHhTk
5maAvyWpL2TUazBiMWelPZBsBLhILQe9SN5sNfwVl/Rf06p+HcowuL/Fb56m/z/euowfq6mFPw5f
KK27P8sIq5Pei+qjVfZ7aPBN10Juc3AC9LxJDDfWPC3yyb05K1pgjJhxDrr7lETlkxMjBGKI5atY
qj/DPvyE38ODChK8pvQWoVZKEyT0i9Z06TZvrC5N2B8IIYQXvR9mMMZe+ZSTMj4az8qhpH8cuSjA
pHWNKevYFsvCJol7Tz9glO36lWdQjRy7vTzm1n7kwgUIzjNCRLK6B1UKzi3tWh1bTw9XQq9QXmxY
1JfH94dNZi1hcGTza2hSMpm9NTdCD5rQcU/Y8PwIgUcc3Sjba7KvDdX4TCCCKGzT1wVSQtPi+rKA
zNHWYV8tQWlkMfqlE9ijudYPeeWUlxE7i7d+iafXftCGc6114Zl6Z/1UdtFIGdTZU1LaLi8gceJI
+M1EY5C0rn9NURqzZS7mEkxWNB/K3ENseymNhwMbElEwWBKzQ/92rThN76eJkBnVg5JlPUbd8Kc1
iT15gu1UuBbZj4ju0EDYqGDS8s0oyhhzECm1ctaiAR80tzN3dsom4kC6BCwG7W5JOOdxvl6wMIx7
LfZiJ0iE/XF2rdcBfKAfI99F+3lvs2ymZNFtQZYahiSYICAZ14N5E3KiQ9paAZJa5nEsTGxvCmNP
cvPWKNAqJcSQ7g7f6HoUgL9D6k2DFViNJXxbH7yzmfV7/Oibo1C0hbcKHAGEx/UortsAxoEnEEBz
TyANKwYO91H45f5BvjGK1KaQjySyADTMrkepgV2YCyTRIDKq5YgRvHYaOmU63h9l85zQkoMLg0yv
xGtvQuhp9rp2UlIXhay2+yJyukaJkXX/oIvS7xydW0Oh7QRBk88jIZrXE3ITBJ0bfkhQ9EPpV4s+
XByTJmPipc2jXWhmBaBJOqASE5H9Xg9F2TRHSaqg06hk8RH/VbRHVPTJ22LZg4Xd+EwYHklWKP11
tt1qqKSqukJpaWpGKoavfaj1r5rbzY+++nJCsIfgBZDo0Km9nlATU+9LjIQJeeYfCbbQz0bvITvg
To9WD6VwA8gkLOSINRE4uB6o7NBxSaIiejNQGzq5tf5PhSjdoxkVAQXvH8+HFKXapP69iBLqFho1
57H8jJFi/FVB1O7z/Z29+TAcEOpTGrmbQ4dq3W2ms9MnQ7aUb4NKE6dpETF2dGXc2dRwClmRq+ok
SQ09B9JQSpNbMplaEhbqdu8GY9PM1bHW3egXgeXedOhp+5kgtvXKeWNBRH6M52yMviVzNbmfHOwu
9ZcI/azxtzxRs/I0lwKdOJtIuD7QL9WDusmG8DdtHOvFj42OXm6lKYPl6+lgG8+1pbiNj+cBrBu/
s9sJ72fkk8sLHq5Zeyy8ec79ylUj5ahj9zMdMpvg/hx2eWv7mp6O5qlSp9E4F97YibOntWNxiTB6
nF76wbXFxXPC4pygjObMPp2iSf88F9Uy/g5uj16xLSb3JcpiUzyhJ+vFz6OXVf/mXCc/iMUN7byM
qRt99MrYTM5SK7/v/Mlc1OQ41kBzPk8TKcinMDPj+DKPWkO5SUnm5qM+uhbODRSYcbzVynzyjTb0
/qyKnrNLrO2pqBdgZuEnVVl8sWOwrIepNvXMr9A9Lj8SlUzNWZjp8lnN/w97Z9LcNpZl4b/SkXtU
Yx46umoBgKRoWSZtSZ42CE+JeXyYf31/UFV2myCDbPW6NxnpkOUHPLzh3nPPPUdYX1JlyEqeNqsi
f5wl/autg4Ns7KmY1Uez14z2LsbbV/XoYpNUF6GLGp1mK6hMdWNCxqh+irxL30N6URQUTYgit0Vr
4PqbN5iBHRIFybY3U1MNw24UOEdt04QO97uARBctCzTe+vdDrPRfJABraD9c60bmOZEU6L9AUkPZ
M+cxm/7Ec85SvQRXldYrxrwSXmYmgfVhJlp0tnWvV71X5P3c7wylMJK71rRGlAXychqkB253WjP1
Rg+PJVMUf3esIUg3MgBgtK3tVPscGYWuefQpZtXGGdLcei+nU0bjeh9EH8JBcjKvMkUloSAl17Xf
W8kgszC6XvWHMYqwRaUNXb9P0z5V3uRDMMXkvJOTHFsarqc7vSnS2eVjSDAKhFXbXo5WweTBW0ii
P+cpbG3PCZv8RxCK4oMZYqDmGoSNwqvCIfnQTdooP2Vzpz1M8phh4sxKUxyk1Uw58abCkEofZ9hy
3retnLc4MID1vDdmPUv8NtKl+KDomZTsEtLkcAfhxYw2s1Ta6maK2g6CyfIZPtWVItQtWIdqeHKS
DNV2LJNK3kF36VRPSa2odqndO+OO8lAyuVGczV/RIzT7xb2E/eTqdaBnfoxkztdewXjJF9A7Khf9
gVH1ba1WDL/C3d7YNK2QzV+KUueyF2mNmkI1cdRjrcmxeVTkUpSpS3OZ+JyybxXPNNJQhQiXKe22
FLr84/pReHbzmiBKiyo+rcpwRdeAhTLIw5BJZXMIgbC2rVPFd0YsqR+bFknf60NdOHUXBhO8UJUw
mfzx9P7AecSIVCGag1G15l3UD7mn9YrmXx/lLHRdQqKlxkWfN8fuupJWtJS9MMBuDjV50BsY7Q0d
h2Q5UM+3CJ//vD7a+TtBWgLDZOaIx4n4Tt+plpxAzoakOzjlMKFHZpauHMr15voo5xjygu6gsUm3
4SL4sGYl0kRmdSGf6jBJeTG4ilRgGlRXIc21QaKonZvamh1tRJp3+U/FmRbtylQKoBGlQyneFlla
jtuspln2IbUyo3NxsQ5eXbmA9kFVmm5SkuaFvXo6FwguBBRi+vaQOr1t+PkwyPfG6IyvNFynd4se
dOoD3OHUpwGrT8dRhTZOFR12yHPSRFqlUZ+7UEOTZyo4+maEB7UNza4IbyyssxIxqqNQ+zWImouJ
0pp5n8XRGLQDOVFt9cHesr4nyoB3WyhoPU4LqBJRa7pq00mv7o6CmUkTPKwCJKJRQVq9bygjVjVX
pvmuqJRxpy9mdSg+PV5fYudvRzwMJPCSHBnwM08ntdFmLV+00t5pdiBtTUnX7hOqoL5R2fo2S9X7
LEYyxxGD9uqokkicpBy9T+IZIszTgbWu5iLUWufdUDN/IVy3e4EV3Y2o/+xUQIcO6INcaTHfO/NY
JPur68GUnHdNFyTvndRKtopeSZ/aCAIU6gzz8/XpPD9W2bDA6FwnC3Ni3aOpVGyyKHCGA6evzFXf
JH5C/OhG3XjLN/bCUCR4VJeI/jmH1mXXMGTeolHuDrkx9T66dOkzqpnafVVK3Y3a5MWhQJhhLVIx
pNX/9FtJUT05Q6R3hyYOR8tjuwHpGGHYEWDJTW1ur0/i2kyNmwIcneLcYhRD8qEvz/NbeWWqslZW
J2s4tJxo+YHWTQl7rDkzUIS0sXbzRMev7QujsVS31Hq5frZ1PHthN1aJhfy3Eod3OKJTMRmUKL6F
xZyF9zwepG1OI47kxW729PHsQWpbePn9wZKU2NOGhGCPMtrbWHUoORk17ZmjdKvCcOHGAZCkC4iW
c4A1dXmo3+Yk0lD5mCi8HjimusjF8cY4BszJjbk//9TLvcaKWtoYzzPyKUN3M83n8aB2lIQ9TSrn
AzasTux306yHN0KDC6P9s+vFWujGZ3DhlMezAnY2H2iQnO7iuIPEGsTxW3qBvl9fU+ffbOmUBGZd
smVEqVbnnFNibJtPwXjg5pbeo9UYGnswc9UvclvLt8jB1JOXpUMTea8emGI7KDLX+Iue7el3y6wQ
yglM1QPwQ+UDqUtupEiD38lOeVDqOrsbliD4+qBnxx4S4IRDqFRygfDf5ee/LRZrRpS77MPpUGST
8yHu5/C+kAwHub64fyvyFEX56wNe+JCAk2S1HBH4vK7VUxW9E6RTBQMy+Q+hlaBpgib4cxC08e76
UOcbgWsDnJIPCdbvrOuUZhEo2mzl00HIdnSvJikqhHl8yynh0gxyL9EvjJrpOdRW6lqokNJMBz2I
po+WEQs/VIxsJ3dJ4HcoZN8ggl2YQOwj0RBT2Qms1NV12M6mQEaikA9K5ph4slYdUStmdkkz3jLO
uTCBDIXMzaKnvjAKTxcHVjx9GYtaPmjhEGyQNNfvdC15NSIK+sFuA6qkZshZuXohLc+yqEDw+mAM
rb5PB2d6AAC5pfNw4V3Q+ANv5SCGGbSu7g6FEJSnG+UgLNgSadaOdJaOuX99yb04oZ0AOrzMgu4i
AMvBT/HwdMoGKw4l2wrkQ0/NUPODSoM8V4JWICJYjvJ3abShtLeQkt9PTVQ7W6j/IgyBWirJuZsa
WU09NXDGj5M1TvM3dSgya1PIVmd42IMO9qFRCznzZBPK9Js0aJofVhCb7Zuyjnv7GcCsktEWi6lU
akYUJdsp6qVX2sNz6VK9WGyaYdMxnWvmRIs6W9YXtXLQ89h6R26Drn9axQsrUVE+XZ/QC7traXZk
C5MXAoWtFsfY5BwiiawcslKmb1sxIM269NZpR4DiRmyaLFHNG6Hg+VLhTqSwDIS0eNCtq6R2i3zZ
OBb4xkipulPtGB7TrIsbS2V58tOVAppNGzXTuLTrqqs3S1WlL1JEGg6OWfbfM0P0Wxau9qGYAYOm
sTE/6fh675VJ1m9QWc9PEPIjiKQk2uhQcI6crtEu0KAMRaxRRDSqt1kzKR+7FMLuMIH8Xf98F6aS
oagDA6TS/rSmM3LhtJIoGSrQsuFBY6m8idXO2l8f5fzKJiJYeJMEnCSXa90qq0WzGht47QBa2viF
MRjbfCzsh1Ftwsc0NrOfDt7x2+uDnr8aityoqsFhpfOTVobTWURpOWvKQtUOVGEcz2zS+KPtRMar
A+qFCcVXQhKeMvraIW2qEn0qsY46YOoYv8WZl61uD+aDWVu3uL/nywLYBdIphyRBNf9/+kL5aDmV
RBH04MjR92Z22r3cVdN2iMStet6FUxI1OhpAqE8hV8iBeTpUZILK6rVmHGCvpxKexjT4JZs0Qfhp
r+j4PfqxPlR0H2GqpLwxo3kWfm3W5UF2arvZqPFYTZ/ieHRQKu31pcI16nJyF1p9fKynNJz8qZHq
n3g+h/F7C55IeKcisZFvzEKOI1qUbAyflS6PHRfOSh3Q/pSJ6Vaos0zY6Q5ng9OHh0YcawCw6fQt
0WcvgsEutUMj4j/LttY8S+/2VUADkBqLb1Mf7ae0wdNMuhHCXliaCymfVJaQZCGEnQ5sZmIegIrV
g+aU5ttZl6RvmdEoNzbACw9v9X5U2rkE0GRhnDVc16PI0sx2YxxoibI9QHPjXWabnR8mbftesYQ4
yKj47iajK71xGqojtgOxX5rtLZ+485W72BZzpxNUUo5UlvPhtyCWJK6LkSGwDxa2Ey5opeQ1Y10C
ec/p5rW7fun8WzYjF+CitnU6VGuWYR5QSzvokh1vNMwtKCVQT7g+yoUXglJMzgiAhWHHmns7zWlV
SXZmEBIBHOdGHO56dcYRO2LtXB/q/Bqylio+geuCy53VoxF3S52uEsZBCS3Jn8KufTaVtPfCxgYF
VOyIjsBRmRJ/1LLqRjvH+TplbCp5HNysVmDZ08kcMrmKZZWxkzh2/BkHCZIdNfavv+HFycTPgMZb
6nZoVZ+OYvUZjjWiNw7xXHW7ENPetxGJ2BYz+lu5wPmO54WshQi+WDXAHDsdqm6kEUtV2ThMUDLR
DuWO+ODEufgUsWz9VNPyn1mTdJ8DkLbQDUPTuaVgeullF4NeVg210bP7Qo/1qGftGIeKTofHUYr6
B7QWw09mbtxCzC7sf65cxPpYoDCxz7xKykZHqiJQzQOCPr11F8y9ZLlpbTp0R1pJYnmlEw0fSxE3
OcHrmPU72RFx/WA2Co5TNYSs4kbGd2n+CZi5xcjgF3DodP71dLJQAG3Mgx6KCZw9y6lVTk+VqDd6
aRquCJTvwgm3Spm9WugXrjxtUNBGFGAomPmnQ89YngyLQ82B0Nn2+lgOYKSHzS5u2u7GW176xovu
Cnco008XwOlQgsIJIGVkHfpiVF04TZimtCYaJWmgf7i+d85pWrwWwjUsKCIQ0J7VWO2AJ3sdDhbr
qe0ln8644VeS1ag05lI+vx8UMU2uNXfZYRrSePTpsg3SbVu23QeR5Oa401I1uoWULIOeXjxLSk/g
BYoAhLjmUfVF2Iq6jOzDIDf6u7LP+4cRNtnT9Xe/MAo5DgKO6KEuFlGrL2rGYUUPSeccrKEb4ZwU
ovzaG+Z04wC+8DWXPgYaociy+Vgr2pFZRlY3S7nNjZKn0I6m6cNgKMNWiUz9xhstAcdq3jgGlykj
RkZIeXVPWok+W10v24fMbvvn3oiCe+h11DytTHZlPeg+vnoGEbKBDkz7CJQMfXXyFlJZq2Ba9sG0
gsyt2oxGPbu9ZYh+aQJfinlA6cu9vJrArhda6Nipc0jzotsEdtd5SmnlCPLKt+ytLiyJl441SEGL
tNhac9UwQiu06sw5iLGe/KGtKg/Fu1syA5dGWdwW4PExa2hhne7vqGnGsQP9ORgt3ict4np+Asxz
9+qPQ70DueuFI0sdYnVWjkpUULlMwyO3orEryqFzZS241dxy4V0gU7EKWG+cH+vQzERPGJkNJKGq
Qcu8LrbSfcoJeQsTO4ti2KcvIr+UjQnO1gapdjIoVo6l7lHP7W72Jw6t+VlJRQEu1o6SjZUU3mc+
/dqV4tVClentNVuY3dlo6+I9Kubq+AHTTBgLAANN5hGc4769yExIiWtwzH2JZURX3BoPW8fH7snh
/9OukO6yALDqwbaHEhaEbBXUVWLDyJ8bhEyOLWdLjOGu2cqu0w3IcKGuMGXfSxw7m4fSQlLBVcIw
+zCPsYFXkNS3VeJShwpwXqoRmLmvmgAijRZKMQoL+Hk6bqoayY8hxV/0Q5wYbXnXqKVqbHSUjYb7
EU0ry5UVkOIvQyPHM5pVymTeS3qsWIfYycp6H2OkENCGMqAsVaiTQ+luFvPk4obRV66ERGna+CF8
Qf270uLF8+uVC4/QiIZDSqQUEemEWKVFvdbAxCY/O6hq3m5bQbNFHsKafuUoFgTmFxifo/Vcxasn
0ECTZLIPHWGGb2p56Lc5YvXXRzk7UZdRaB+iD28Jg9YBn5AkRaXxyj7YZZccTUyR3LwP9ftMG8dN
MGTi8/XxzrbTouy/CG0C3zCJ68vC0Wun5KfKIeniclurCONGjW68+q2WrkZCWdANAHRzdQAZtIbI
yFuohya0Gr+0kmpL35t0b1SjtDfU+pZWw/kskqkumhBwsBWu9mV3/56/JbLUmY3QDrg86Udc9pzI
jWCEfwwDTQpducM2+vo8Lm9wchMCukGNXrQTFrrvGgKbhNNWqdYTKDZ5bvmGVdW/9GGKqp1ZcMjv
akMajS3WDqN5A9B5ERVcDU3zD7xZ2NMLgL+6FCH6Lc53jnPIxdhN76rRyX6kVpF+bqwhDbdWqnZf
MTWiXpilYziiI+mg4dI5QferanMh7Z0MgypXMzPJ8VmTNpQ+Db7Hc2TaQt2RljazH8e6RatmPbbV
F83KQ+TqumQyvCptunhTgik1fhcbZfvoBKb5Z6D21idaWLXejSd0EF0ZkuC3XlAg3l6f+JfbePX6
0BWpq9EVQtK31ltWJGXqTKRHDugGVG5NVe+QOIOhu8nkGN+1fvpY2L0/od7/oyl78UVvzOrWbbH+
+AtMSOQIqgSdnPjxdLk1EVwr5B2cg5Sk8W5oG6WhOq2GqTe1aXoDbD27mWziLdDBRYR+6bdefe5g
0NpCNMI5OCEsw4HUzKVH9qs55rpbSPWuKNT3oc1Vc32ezw4KGzgELhB4KMm9efaOjZXLRhonxyEu
u8+DVGYuasbqx+ujnIVeyyj0TChQjzjI1/CuUc/YeqVFchS9lO6sXJHfFuOcboG4buVXZ2cEiTsD
ARUAGQCnrc8IZxA5MmsAL5mDm4Q5fhnT0PICWvLbro9unA/nL0aX6wJucYOoiC6sRgujYizDqgqP
zdBXHggCleas0t4pefdqS0LgD/jZAOS8FKiSeroa83FEJQ8Pi2MylhR56ibf9hmiMde/1Pl64C0Q
UQScAI0kazwdRQKsK9Wi5o5qgswj7oj2ZRI6u+ujXJi2JWPi8qCODVy9Ah7ryCqtdIhSpi3VQr8q
neqrPdPO6yaiiGT/+mhnhzhFE+5A3shCI5iKxuk7GUE8mPnAvSsb4ewaOcpqTi39aKr+Xkr6cgcN
85bu4oUX5I6Cqo0szXI3robsOCvMOW3TIzT3ah8YLaWvqZUydlcb9F+uv9+Fb+Ys1RMu4qUT8YU8
/tu1GFljqMthhWhUKcIHB3Hqp0TPy83rR6H4qnL/Liou61kEI4mkVrLy46zM0ORySdqgzlHe+FaX
3mUpv6JbybYCkz79VlGYKAXCBflR7exgS3+K+S2MjOTra98FbRgdmtQiRA4UvBpFcqo0TIyAGat0
uMQI4rlhX98ywjw/0hnF4KPQLIac5XrHzpY8q6UoimOZafMup6tr40zpvEVwqt3rkjq6Nfrh922d
m7doMOdLXlv0CDiQyEiWho7TaQwGpYJ0HOXHUrH64YPa5Gbyjt4YdTw2pJLF06RW3XezCozk1ULv
L44MGioqVA1BuJZH+201iioTSjKI8phF5mB7ZeVgRIfJ7uu3GNVzikIELXxBBIxOx8niKbBmOyyP
QY9eCxT73DNyxM+czLRefSgukgvcX9xc6Lauo0AtyUto2215LKq524KOmMcyacsbEd85TrooO9Ai
hdQNcQU8m9M3ikWidZKUlcc+SYc7M9XTbWRJwY5cLN6oQ2X6eQ4vFXzc9kaMpza9PejvCs68G8fz
+R1K1z5bnbr2UsFYr54JfVZwSqs8Vljt7Ia6MN18iIqNJjWBr6TU0V69HdHu4hOCRtOqvcb381A3
xqpJqmPd9KUP+fB9gffF/+GlyGm5rxdFkLM6bKFmembnXXWkIyb0Zs1JvMIJaClVg2qTz7K4u/5S
F7YgXYLwiskf4DiukxVyirmZGqs6slM0j9tJ28RUt7dOBsnRnkEW4KmG364Pen58Ih9B+EOOBPkC
EO90CXFsB4gsLuJEgep4AWKYhqcSWto3vtiFFQKyBYJNExcOTWu6hQJteDQmuT6WbSH/GZtF+SFP
zeKjwOBvo1bxq6mpdIrR4sRVCqEJ3bxVWGKrzWBog10doatrbxZJ7W02jLYvm7ewyLPSACNxrABH
cnoRsK7i8Kap4X2GvBkojLYRYVb3HmkI3Um1mqJjEme5/GxONG47fdTuWbXl5+vf8MLCAUymyQsq
GgfoGtYTnVr385yII0dcqW04rht1oylDl79xSqWq90gbSB+KUjbKG/n8S/vySdK1UGcokHJ3LBHg
WkE9iuIETlBnHLMaHw2L+8moEFFF/KAK36D/Wcd7p4IY9TZC4Lz5s7LG2drJQ56Ix8KaaTtz09Kc
zT8VU5T1PQ7tzrRrR7UWS0+PXOyvT9R6EdIawFLgGy38iiV3Ol3s3UDrQT8r2bG3CuH3c/omlIJj
oYefqB2/FidaBoOAA4izpGlnOquqUnaKNSfFMSqFguNr1uPBKr82e2EUpJs5pBYqE6nS6pVEVqlt
XrTNEfdC0zMMydmx1J4Npyo9mBLtjStnvdiX4WDskWCTWFCjW2b4t7u60mFu2vYkjnElWbtW54rJ
nF7Z0FHVe4M9ZjsxDfamaczQU6c6unGKrE8rhqefjRiJ6IhrfC160/e1ks6iao9RHwTArTQ8NIHc
b68vk/NR2McvSg+cihzJq7PDFMj/anPYHVGpsR9qmsXyuzGvh1sB8ktZ5Pfdo9LqjkEEnhdLSdVc
hwmmyKTC6brhCG6Di46qJaO9E84sv0Fvdi62mT0nX3RDqpX3UYPgxOzTvoR8LMyAFq0kW+5EDbSg
0uKbVWH8lPSaPO/oa0tGz+4HJGamHrUZWiydJHG71LTnXRjk5vfUkvOnOAA0cPMmSnBatkPn84QW
LG0+svSsmcJMXhkT8bKgBqS9ELYW38FVNUVLafUb62I8lo70Ve31aBeViXljh5+1Ky2j2JyCSAgw
FNv8dIFqdajaeVxNQKa9omya0Wh1t4b0NvmzVKD65IwjcJU0tg5qveEYFsdMY/fvEiO0xRaf6wRB
lgaUzx3RtpF8Ck3a8MrMaPFeYCWzbSnsAqKskr2qtgfQuLk69o5NrJ0r1jsp7yjcv6zjf/8x/kf4
qyQJgGxfiH/8J3/+UVYTnQ9Ru/rjPx5i0CxR/tn+5/Jr//3XTn/pH4fqV/HYNr9+tQ/fqvXfPPlF
/v1/je9/a7+d/GFTtHE7ve9+NdOHX6LL2pdBeNLlb/5vf/hvv17+laep+vX3P36UHUcX/1pI1+wf
//rR/uff/yBt/W1LL//+v3747lvO77371jXd2d//9U20/Kpp/g1XCgr51IyWLJjJH379909QLeR+
fCllLsohRUm34d//kOS/LTEZxU1+g7gCuQguYVF2f/3QQJEMrh7fEpobfQR//PXuJ1/pf77avxVI
Mpdx0Yq///HCGzk5FvB74CFoMGMdc7suh/BvhyxodhbFdRnARLV1X132pxDfp7qZ7ipbvaPwLbmt
kc5eg76Dn/6CkfZEraD3WwujrDY3XSGN1kfYAjgqjntwutSTAyv0uv6HNKvf/3+VYQC4rLKFlPDv
f33Js1X28VvRfWtP19nyG/9aZ5b8N5Vcmq5EECQ4V/zkf9YZETf1MuBTRPkWyOKvdaZof1tMZ2Hh
E07Swr8Yi/61zFT+QQwbYN7RQ0KkDgjx17P9L1bZyyr6fZUtOqDAt/BK4D/T2LhaZcmgWmmV281j
b4zmJzvQJ6+WZH0nTVFx19ptRaexpr0VIlX3cdMl9zRTq9+s3FS9EX2JDdpY9YORWPMh1J3K10Jt
PuCSYu2ErZebOZnbfy60k9Ps932xjt6WB6Yehq8LoT042eoCCWnSrww0aB4DWLl+Ns7zpi8r2S9V
4WyVLLol2/LS3bieIVrNDOp8nAjIaJzuQ3RhukUnVTz2sSN/pEJ2MPOlmpkj7t6N9qc008s3bZEl
d44Vd37aDaNb6H22SVrLdiupf0B8VnhJNgQehcTubT/Q8te0We3JE63mpZNYW33SLeT3cetDBnu6
+21B/uuj/z5lS6Ry+gaLPRSlRLRYYX6t1YdmpTOhLuXtY2Lkkevk3eBOSRh7jiayzZRZj3LSiL0k
usfr454hE9BaFuofym8s76WT63TqpHFR8ivG9rGk//HNBNt2p4ZVfJ93bffGaXUUIiyp2+NvO9xV
kyT5iDAJHw0b51aGsqRfqylY5AthkoG7c+6vPmJGdF4FWd09GoUh7hIk0N7a0dy/jbu6vUObSRw7
u1aoFsvN3jKSdquLNMDqJLolNPOSv6+eZAEqoV+QAYNUrhLFSh9TRQYQekynsvOwGpg8Z+iG55oV
tLOmbHxqRmG58SjbnjIV1Tt2U7rJY0pYQV8H+07u7fdDOmSfgLnUh0x0/UcbhPidHDraDezjJZI+
fdilVZVVA8ywNB+tPqCWY8aQtan6aNdD/ACYVf2Iqjz0jCIWD5E2zJ5GULXrgql4TCqzeWP2BUts
mgtli+jouCWomrf8ON4VpOkHKZbkG592iZJWj8gFyXddPPFIRThGf78mpS6s9bBItEcdw4pdUsEX
m9VY8xInVd0b6/n87EF4f2lTJriEPLsm4WVOEjnyqKuPfa07hUuIWSAsUUbQjts8i5HIkKT8qUeC
Q4Z2IcsfVGMYrW3cTUm2AcdtalruYlVsgBG6cWuFtQF1InaUT71Waz+vP+06SSMq4AmB3SkEL+X8
1ZIXRmPM2FFpj1k+x7umD+ZtBAFjJ7dT7dV9ot7X2TztY8ku/FwPbrVdvZR8Tj4MRRryM9IzWPjU
wlf5E9biGKpgj/OoKb3xJcPhLHjT56GgUbbQ5cc2CCe8PYoxBdYK9HRBtQFMfCvJtMJNZGF8zZ1s
Kvy2Upy9ElSwY0ZpDJ41PbN+0EOQudYojPuUuFl4ZgqjxqVEjVuJLUfWj7gx9c7tIsyrNwLSzgPD
aygtOUMi9k1oBhWEmbqs3WFOldDFPWeY/bZT0UkUaLegeRyM+hM24kYFkdbAIqUBgPtZI5Xx08K0
InCDKaeka9upeLKMiK0AR2n+lWomxdZwMNXar/QJPvWiEy0j3z7MpWtUVdZvIQc46qYd8moX9rbS
kqXNVeEhz5vHHsqn1rhR+mxuXIK9OPUnpNDENpyb5F62Bqly5aDRMjeHUJk+JAhINV5nCS314yDO
Db8Q1VNiNnHCC4aprysNejdTo6rBrm8bhOHqdE6kfYXO6n6Q22bheeTRoRKF3XqDOhiyV4ghu+V/
e1aZZ00TynLooV2wHCqrgy8s0MFNks56NPPR2UhzSA91Z8bbnmLK19JQ86Pc8M5zaRiPqqpFP0cs
Zm4cFmcbeAGpYApS1SOoJus6PSyUsozyqGytRymv0x251+gVkqW5fViUd7mlDv71PXh2ODEeQR+G
FosfONjY6XgY3s8k5pH9KEnxcJdFKIQbZWhtbWe+Vbq58GqgbwDwCIuBiq/7ijljE5zgZ+exgfHp
apERblPIEGgGqeEWi9TX9mfzObnGCByJiwgb1w2PRTV2YTDazmM6G+DitU4RVk5/0T14S6/50ptB
GALY+mef1+ogqWGe6ThBB49DpZR7eXBCP6yk4A61JdkfsOe50Z93aaUubb3wuwj4EE9YkNbfMq+8
SmUrdgrpUc/U8i4Vjbbp4yx9VGx2Kfpt8zZuO1DOsZg3dVbrd06aVDdWzhkzekGS8fHlYkMyEK7A
6uoNHKUXTSkZj/i5L8RAiULIPq1rufGzOLADHzFpnaMs0GfhUiCg479lEYZeU1ja84wKFNo/VRYY
tx7sLJSiJkHNhe4qLkJE2FZrmiYDO03qwHk04s70Rieg5cgp9kptKo9akVr3ZR9brqMFPd3DVkl0
Pg3vejO6Jc5wHpgTz1FYQ9Gc/jV0vFfrgtOvNsvYTp8yVO4W8ab4s1HC/Kkjrf3ZMRmTr0xtLLt1
ko3fVMjCuScD0is+mmmS8tkRTvoxarMW7yoj/JhIdN67E5Uz5SEVlfysqbwggkqWlXikagG8xwk5
Mq/K6Mn2YlwUbvXlnK901jgAAyVQWOc4EJ4uvK6p2rESXfAoRajaVibmV91sKltBA/N21Jpbe/jS
eMwb6xxQA67Ncnz9ttA7LTPlfDaDR0dt7rJSoEidph/mOD80rX3Ld/TC94K4QQsVKYEKHX1th6sq
g1AjYUuPha1nj6XWxgc1CCNvCEx4zt0U7iOwXPBMdWEdtoOvYQZ4p3XqD8HJ/BC24LxUb/tdRn3q
zklMPLEiR9AqEISGgH8k7L3ViHmTVfV8PyFz/Vmb2SjXj/RLc8ZyY91DbUYEdX04EDrIWDyFhHkh
Om9m8LVP5p+iV79nury5Ptb59cGMAbXTWU7WBvZ0+n0SrVBpLTKkR20IUV7Lta/RUEUedIsv1wc6
z9QWRuZSvFnYZEAVq009dKLNJ8MJn0oK1l/rqZy/acZEYabUx0HyptpIJK9IAkGDndr3sxsqrfl1
UHJndnNFaqsbmpIXzmAeiCBhCRRIItc6DnrRKnFeFeFTZjbWnSWVwxE7NsMbGiu5kxPRbtpazt52
elFtbFzvD6Ql1Q1unc70nkawkPcoZBPyE7uQrZ1O/xAliS2yKHpywmzYV5k1bIx4Sm7EJBdGWVp8
SSpAiM475Bb2nplSN3uC+BP5EQGYH3fp/2HZ0rQFI3Ex2ObQXC2lvCmhs6hx8oRtXQ0zUDxi77lv
y7qnUXX6dX05vbSwn87cgrwT3C8kVJgkyzv/drBMhami/1glT9zYfhHKRfh2GDt6iExUFJVdE7XG
Oz3rVcsPsiBP3s+qKiVeUynTcajhlW9oD56eM7Vyjr0tld/VotL3JrUeq95puSk0guUCfVujtZq7
68++7N/Vo9NzzQZ/kaSDlHL66KbSS86sDMmTkMWbxIy5ei3xXGb6vWxkP1RF3LJwON/kQCS0eLPO
cLw+u8aMJErnSGjJE4UzmIejFG6DrJM3VdDf8qS4NBSYIxVxWEVLWn/6bhnc41zrlPRpqCbUlEfb
9BG3pD6kZLf8XS4NBcsKig3H19JJdjpUoyaw2wSXM/EvTr11Ge7oYZf2EboE7o0vdh6RgLhzafKx
OI+hg5yOtcg3L+5qJbaQdffeNhv1czjb1ne6sZUvnTJpP7W+kx6SIioVyD6p9TlqJD11kZ+B6Wx0
sfTcl0x7mjRW5A5NWP5I01lPvVBK8tGrrKRRUR0y8Knp56F9G0Bznn2WpDZvBhGLY5Eapc4+0pPK
LbK2+WJKlfm9aQK6uQZt7Auvb9o5fIMCl5G4kqwMdNTV1j6Jpjx7G5r9+FaGMpC6c2gOZHa0GGo+
/lEIno1JNHj5PKsmWsSjOt3LIUw+j8vTft8Mozx7vRoU7bZJ5GR2dbOqv0i5XlmuGkTRV7kaNeHi
otlkG3Rfy95tx2T4E89JjWurhpQkgZji7ueYwpW6Kgs9HLrKd41UidRXzMYhtA977JtyGulrP04c
8VZ7cSqY2nF8lyr1cysFQbLJrGm6z9rqlgfsixTuaj+iVkSbO8AvccO6V1nVMr1OlaZ6ysM8opuF
tTp4+ComuNFQW4NYhLyWTDZum73bjHb6X+yd147cWJrnX2Ux92zQm1syXEa6iFSkStINoVJJ9ObQ
ky+02OeYF9sfs3t7FIyc5Nb9NApoCNWtwzj2M3/zp29WIyyctKrORVchkadpwvpjImZvNnSaYOba
IsY0wB/qO1wT8P4cg/JzGnQob+p59JRUYVF6Zqs1GN0i6rJtbK07R2bs/Kj7gVKuirJgh16slfwU
hhxFbpGlqu31YaMMW6tv4i/R0EhradBNn5j7gXSSuUDfkBLm0nMqdpy40bW8uuiJ6vww8oZnuKrb
GBJqV5bo72ZRyBYKW9R6RrlEPNSU+qZxNYr8jqcrWbHLUD5tvNTJKsWVh8L/gbYx3t5FJVQTbW35
azOkGjaoQs8f+UnIuqJRZxVuPEUGIA0poYbdYCGGwWVm5E8NC+CKOjLXGri3lzB6BuQ/qKPMis/L
5LJsi9jyW6e8yIOKyLyT+8dQ6X40klZuQ3u07q0kW0ugb28sSuNQXgBezmoKy4QLWkzVOHASLojB
ZxsBMWqnZrqFUG0/fvr4xrp98snq5ioiGHrw5vai6VJ1AN4LJRaXQElCgHl1u6UhPa0EFnP+c31y
GGUuVyrzJDLO4loEKdTgMyIug47QOCJVz2EriW3gd7EXNuMLNt7It3XJsP34172TutKXgg3Pws11
7uV9PCJsGGWWVV9qwo7vsjVhm1jI4eNo6ezSSVJOWO6kW5PLb5OYCfrugez8jMPQOsDl9lce9Hc/
hyMDPmvupd286A1MM/wczeYylLN8ZZRd1KpCt9Ro+z/HEiFkfA7Gs10o+a4CErsfJpCEmZ/IRxBp
+Upg+87SQ/EEqDNzDKgvLFI8M0aNWB/k+tKLTvWAk4QbOe/WlG7fuStwFsOACkECGA3mMtcSga20
fdT1lwho1qMcdOOPJikImp1Ub7ZxYY5wUqRAbOVCr48Z3zpuEWoOI0/ILap+KaKyqWvisEw9VWor
+04EAdbIoR9NP/DJrtuNYUpa75mBCM3NNKr1/SBLY7axff5Au7ork0OVVcYPP2oUT22kzPGmsYrX
kN83DRWKEHObnJoEFW8bcazrbd4qdqcH0ThcHDpse3Wm67pJrYk7EU67hjrOPtfq+oEVeZ3yLn7N
crXcF4BT3JCu2C4L4pGShSiOg593uyKslWMf+MUm6eU1k88bXMr8rW/Cfxx8AD9LPp8zYr7UlMZw
CWRr/AxarvNGvIqB8iSps63qWNoktnyY4jTxFPbKizRBiavtsjgKK3Ce1dBpvmIU2ew+PrLLu2/+
rvlscGRVQPpL0bcSKe7aMPPxIvIwcEvEvu5btUtdux3XnI/eG4r9CFYZbBVx6GK5AqnXzFnJ/9JG
wvFK2RBer/nZvtXCauUCXL4i86+i7zErQ3EFsoevd4bcyJJvZOZ4mV/G2eitvoy9b3tBLLpHJInt
R8UkqPl4Kpf1gXlQ0PMoJdPyAMKxGFRxRBuZVsegQk/dQB00t9IHadsF1KNkEa6VmG+uNwZk12P3
xaUCynWZpcJpQte+beRLVjvjTiM4GZBEjcKHsqvAjSS+2OOeTGF9MKiHdMprVxXta6llzmOfB9VK
zvzOnLO0sywQaEfzDTvxe+bXlo7E2dLlC+XKBJ2KdniB+6a5fZ8pO1Gpw9YY+nFlzt+7A0BYsNQA
AvjP8lzZlQ4cprSni+FL0v3kGLmb6JHYFEPQ7GvIglutkopLWeXpTp4S+VLTettQSyrv2755lGh3
3BuVLp9bROLvcBaeHoj0i40wV+VT39n/NMboQoC3mHWVF2//BACuBiM/Xaowyj7HRavO0ZWzq7q6
XDnVywCAnUGUQeyssTUoJy/qF4WCvF2lp8pFRwLiji7FeAeYTN0ZaaW5AaBAcoxi2MLHbu4+PgTL
V26Gpc/cU6gkuAXeBO1ASWRqz850MbtRPjaVOp78WPr+8SC3Pw9Rcu4tCGfQcQAVXh/vcUgzUtxU
vuQltocdf/wjl3UcQ/Ui2Wl1ORwrkXVPWdCsecS9kUR+D634fW+5+hwtIm1gLy6xsQuEn0Waeikn
fdw0tqS/ZIZv5tQjW7V0Mz2C4j5Nk/w9R981cJuiHfpNg7ZU6/lyZm3pYcooKdp4XHIww/IVt1rj
MND6r7wimPib9Nh5wve5kjcTrIZfg2pknYdq0/TJNqP2U19IXw1jSk92BXJhxzYIFA9TE+2XPiHF
44AlmY5NZAXDzq+T6FsLw/+uisA2eDotxs/NaISDG5EgPqeOVUiuBmRFrGTmb8WSq3maDamw4oJI
hwUJqcv1EtlpN3fizOQ1rmVxn+Sq3G5ioxgerDFKg20I11hFCNcMMje39OycWXkse4WfpYqnRfXY
etB4CyitAoUC12+kvPEwyf4OTjKem7aq7U5TGknukOf5Js67wXFpx2fFPcrIwCbGIYhVN8tE9zJB
ugh2jtoYx9HxsYVTDKmJPOo9NbBe3e6esIyOV+qqb7f99QTQHgObzatP+W2GBF4Vwgop6wt4FOLV
0sLwviyz9qAYcRF5cWAiED/6RRG5EE/FE2kNCnN92vSuaM1i9HQhSQJTFV0JPfiUWuKi9dkdgiFx
cKsXcNhhAmDqgDbG+GgLm1azhcsJ0r5SH/6p05dqtnaVxLtuonbi+blVPSe9Qo0xMye92QHS1Vf4
cfPdtfi1FDGJshmThGNJgqB/UXZJYBevQLSrHe6x3DOsXHj0I0ffs0uKbYaX7kEOQh0DlSwRK/fO
TR0bb01srVHjpZKigKdevL56m7R1a0fdq2PAhUoKmP2F1SSHRm6MzRQY7Z3UJ/Ue9w0eYyC/Xl+Y
8TlExXf/8eV0Ix0OAYP4e25QAcGY4VfXK9/JQ4R8WzG8jlnffLWU3gYx14RG4iWJHadeUBr0jwa1
VL9MMsoYbmAlwXMOxh+Oypg250zrLG82QvnnIv0PHvg/5jn+74Ga+/Z79jsaeP5f/wukqeuAgf+F
2Z1d7tnX/wJp8m9oVZEAgtQmyfg3RBOEJjSpN/V16ptzXvlvhCb/il4BJXa6NvQtiKj/DkDzLR7+
7UwRRc5aPW8fh18Uf/P1PgpQfZfVPsiee6NsLjDR2gPwj/hPpasq2w20Lv+DeDN0DrN/zl0/9WKL
ErAWbAH7G43bo1d2iNTHaAx56kWTBC+Z40gvGmY+z3HmqH+MgxRdFKP2vyHqrm2LsnfLViRPSiGP
3Q5ovGeMif4aSEN730id9IJBs7aJEEp/VfyGoqM9aMlDWFnihy8POzvpmnMEqge/mkrvrK2qdwVN
PgND6Uwth3pXNIhuRH0vHmbihf3PN+d/tvd/zE25/357n9g0+X/+nzr6+b9+Vd/z//zf36P65+/7
ff6//3O/S7xI/yBZnjcVRREicd7lf254iUf6H2jMAVghSucJmF+s/wdLtv6BqCqIYwIuGlWElezF
f8OSrX/w0mMazwWMlBtR2d/Z9Yv6xcy0pGmEQBUFX1IaxK6vd30TD0oTxf342EetvxNlUt83s8uN
3dmE9qgmPLZD028VpbFdJAOmY5sX+VaVkxREiI2BuFEOGy0FpiXrobyTTD2ilZ5mR2HKwh3CqL1E
mSkRMkyfq6F9FWP0vceL9OInrb4nKS1cScrXhOUWXU1+FpVbYJTEYUQFMAgWj0IvAqcorXx4TMuJ
korTyd/KDgxaNUn7tw8F4OUBZAhPOp2yYymKNT7aWzr4X/cJn8AXzKRktBq485BOu55ZM4IFpJWK
/IhTzu6LLcb8lIshLg5dgsGWXQ07rNjlcBPoavBF8WP83jrbb/6QJ6U4x31elC7VI70npnWmA+xN
GZ62beVf2gLdKKjz2XOsJe2x12pLcXPZiO8GrcfIPZziO9Oo9QdgkEXhpoUDFLBp46GmhJzGKCmm
juGiCIWyY4JGzG+HYd77kGB+x0AvSi9vv5ssGYImyRc7YimUUomwHRVRDY8Z+LSXNGjE5AIZllpa
3LX4pUQhJfAuTfsdl5IeukPv68fBUJ5DVTiu0k81rh5jFn+15Bgdm5Wvm2f9elU4TxxH8rW5772M
nBCKQfGrV9THGI7J9xykGPBGIMh7Q4z6Vy3pjXGbVBpiNgF5DZKbkvB0VRpckzyn8CTbxkdO9In/
tyRU51nDG0edBfbmZi5x4vVuobnlmElV94/gCb81ieOwGYY1Sv4bZv/618MY58VE8GCuniwT1c43
ggp+2/Qo5zJ2iBXmZYEucXaN8FMiRHOk6jf9VEJV2oaTTJ8nS6Vql6FXdMnSAiS7WaCBxlx0sTvJ
pPUbGuGJ62eatNeaqbs0Wi4Cl85h/GTWcbTRAAZtrTC3z4AXqtyjP/t9BDxEvy0c5ditlUj/pA92
9s3Kqm+RgW/FlnQ9aVy/DjezcPqmTyMjcSNeQHVTWz0DJyaS0JqTbGi+prm3skOuU+p5Jbg2uHqJ
JwGSgoS9Xolq6tE6xGbnUWuL5ouajLrtEkEaFR+rSZ6Ek8LONzuA6wCxPSQzAVqGIku82kKHetNf
0Giq4vSvlc+aM7jrpcPxnd1BhwGFHoCO159V13WT9CUZSF52tSf5k/qYjGa28VWtvct6+pOS1Pd3
U9H1n6epELsxNqzDmCbZl5UvuT1CQJiIGCgJwGjhmrv+EgVTmDgvJflRGgqxafzUCDb6pLFIca23
G6fWzF2MB0qEfKM8fiMtrYAiA5N2k8EoSgT7OEtuO65aQ1xXBJEMYGuT/VELo8cP631x4zZain8G
8i1nK8m/lyrTZENg8SDjaF4yqCsp0HKfzFCuWdHF4RpBK3jpnIyu2FDpvSmf60ETX/UhxQwyrvLD
ymzP6/r7ukOjIEQAkAl3EXTiUjFAklRk3ESgnEe5Bj8Lh3Vbiyy8n3zZ3oy4KbsycKXS8hO3dpzo
W5z1a2q8C9r5PLFMKfamsGdBFd8kexPwcBwb2/HcYvK2t+q83PW6PNtpsQtDy37qHOvRhsN6sHxV
dQ2n8x8tO3nK+Hvdwncs4cpaN3m+Dhp8ZX4IrhbzY89VKbovMwYCRv71boSHb7Rq6qdnJ1fokjQ6
l06GMVQ4AjmYYoG1ZiKKLbK3xktUo2AcKK2Bb4hvu+gKNZuPP2cOl65Xi69hP+CxyCtDbHX9NRAk
hiGTtfSsZEq6x9gzdbWhVjb25qkJdPOTkekUjTVf3n887iIfn5foeuBF/UNX81bDXyM9D31WuVpZ
y9tB1mJXZLl49QWWhRGmcqAuhbxty6jySJp3duwEa/v15hCCa2OfWkiecypI2a5nANKNPuToVZ+t
sgpdBLKtTTnkzcFvteKcx3mBcRlQwlzygfi2Xwuj+Vrnxg52S/Pa15N1QhFRezSnYcKxIK1W1ucm
MATQbivzZib75AFcsoJayUEz04qjsxa0WMH6VnXutelAITW4RxaHS76S26c4bpx7s2sNfNfLv2cv
yFLxCXO3xGSWKOGri6WyozwOtaKPzij1PonRkF/0YCy2mDn4d3WjKG6BKPSTLZAm+XiTvLc0oNZp
4NGDuhXYhT4JLGnyGVgY9U5r2R5hlkBPk6xwZ6ZBurIXFkDUf/1S+iKzBiW416W+85jGGdyzOD4b
Tlp7nR/3d8L0DRftVfMuakABlzXaGWixBW5vDo2HDQFCfjJkHxro0nGQ+28CKgOsCpFvja7PQVcE
YiPHoID60h+/1WFmAtBuPptg2jCD1IKVNvK7c0a4CILgTR90vn5+A9h1UaRMFbYEZ7VFcFFKNDQZ
0/gLKliSq2T6Gm9izkuu7o95b8z8BUTe5vdskbfYg+y30pTGZxFaF+rJ3R7OaEgrJfyziJ2HwtGG
tQt0PpDXQ3JUEUKmwD4L/Czpz4gLTmkoO9E5NqrBTX31i1zV/l2Pv4Zoa3AukQXqKSleHPvJMYqn
qI+aB3TB9zBdzK0K+ZmZ/7sbFTrATGOcO7c8s4sTkgdWF0oFd4hSD7anF9ZninXnmWS1mfyiWpuB
2zWm7jSzc7GEmLVsF6HVRAe9aQGwn3Npwpa56mNckiUjUGVwTlP1l54rJ4hqu0lCDTFO1Qo4cijZ
tSfX4bTvoNo1rmoccF8zXm3fSL8z3ca4Epe+fcVineB2ApNF340a2tth+20nEnhnIuqn+KwSbj93
gzK9Nl0f3lHbb4WXY1CVuXqKlJnb2imh9dBHCTVZzhr4Mmh7vdG1T4qTpj/sQLS52ysddk+12dK7
rHPtETKdACInjec8NdQvH6/om5ba4uvxUUDKH5LF7GG/WFLL9pFlifLgjGXc5PrCFttUTVE1dibV
i1rMgQnlwWm0kboJkmTvj712PyJK/8X0FQy1elV32wKkgxiod2F7tJGpsNPWRqoe4oCr2kl/xNld
eIPUeHWtTF7Eferg8r1BepRuRWfoHqnvzyDvpaNRvdhmnnzyUW7Z6JDisDGQPg1Joz6FeTV4WjKU
h15k9g5xLVSkG0e9U9O42duo2qzsv5tAUkXoH8EapLWAYFMWvb5ipDGRA4R6pNNYBq2rZnWJ9dEU
rUjJvD0ryxUgoaFfjtMLEfKiReQEtUKjMgvOtYXmuW6U1p2aFwCDeIs2VQs3r0xEs60lZfoUUyvy
ahG1z1QpL6GfT48UEItj6qQTRgXld9XKXtsELwze2Ys5Dl/9PsNtO8i2ci36vVAbf++rFHd0dFE8
tDDXuv/vTBrX1pwrz91dcGTXk4YWy4gQhyKdtBprw6lS05MzhfGPj7ftO+EC9xA2cAYagSBflpej
L5UzWdfMTlHEwfI7i6A2AGQQavmzXmP8jn3DrvdzmkGZ/AgTNFt5f944UNfLxhfwAzEhQW6ICPf6
h8oNhW8kVLKT6KxLVO4t40nysWr4Eyt0yszWtraSe2XCz33cVeMAaNTZAwF/LMNfgRp5Q+ysVCoW
Sgbzq84XzYCSWeV07jpff9EkUl8K5AGhyaDRDppP9UkZI3U3xXrqoWee3dtFJF86ITIunRpYEO5o
KGIgHSfbzbjVhqTb9MUU/yXVtX8cMaCYmZ/ttlQCzHqDZE0M7XavzI8JyQsaRrMk1SIvtKxeR8hI
z04d5hDbsa97IL7J2jNy+46yPigMOQwApnKJR0nlEMKvoWUnO+zqPeoEgZcqWr2Bkf+v0vv/pzTD
2wpwhuekc+YDgmi/XoGwi0y56J34BIMo2KgoULnoDGVuZKmxl2jy2oq/89P+azz65YsHUtXjuOrM
KDnFqX0XQaJ1Fa25rxPngAHPttTCx9wuj6lWehJqKJF0EF2+77XRtTtxpDH+8aG8ybFQF6DTiw87
80ylbBGSBVnTVMNYpYAbfchbBlUlPQ73fdGFB9VMiBEjGzBu4xvQxAd/+/Ho72x/nHK4pmfMDbDL
ZV3XqLo8FcYQnyJdn/amVVUoZAjr0dL6YyjFcuRKqvbY6xKAE11pnYMGLS/LpeAh7+pkcqUoH4/4
hSmHQK4dN/fV4SCVI8KwTRw9NMqa/cmcAF9fINYsOjv7UEHHpWdwvVmK0vQ1jSLaqZ7ggbOCmWd2
MfRlWKdekObonVrSc2EXa9XGdy5PShfwqnDinmsHSxaEleZYSCt+eKKAh/9cFr10tj7Rs1b/ku1g
+qNRnNLVKkyHYyeC550iEfrxYt1uXL5g3imwFqHELaMOVQzgZ7opPCG9/pKXlXqqamAjPSCGy8cj
LdrQ85lkKGaYE8lbDiHjeprHOO4FcGqGGopDbJU9teJEe2zR/L23svqpzB3zKezaTSnRISn9TVA5
KVbS6lM7Fmt2Bu+sObotRM8EFeReS+U9tbfMqdXG6KRNzgznSOonwCHGWbWnL1FVHyozzz7JuF+s
4BJub1qCGEofc6CHHsJSr87UFCEstY5Pim8Yewnskueoq+ya23id1ZzLC1TFaAAvZVaKWvenRMtR
2q6G7s6Jg96jzlduJ1P/VCvjCtDunT3Egwfx5Q1iDR33emF1YSZ9kxfxSRLOJc2rZDdO1C8pJPR3
H++h2+SPNBloLfH9jOha9gAqVfRDnaTxqeuVv/C/0ra4cmGeYKc/0rGR/wL/YK3cZu/9OAaFzgN+
mX7VIoxCuDZTewi5JyXWpAdTqz8HjokXiin//Pi3vbNmVNRpaGJXRAKzlBKkJ95NNW/zs4jAXWD3
bh7MaPjZqn15P8rS2t3zTrY0F6fZG4QozKi1OI4KhGxqTaryPIW59QghodrZYTQ90V2i4GFEG2HH
3QER3emBLpl9FPSKvmCgt8F/0LqrQl89VIGBeIBWWcGPtmmGfVsOv7RwSF5iUdZQhZJoxc/gnfXn
qiLEm0MIh1W53mlqKGzf1GefycrSN2VXxmcUvB8ai2Azr6R6MzhFvXJDvjtRoB5oUlOupHy6iOZG
PyrzpgUdZiT5fpSDY1NfkvaXJqk/CagOTdi56YhCD0odcudA4Q6APxVH3d/XeeYmRvdqT5LDHWN6
aJsc4r5duVNuZ4XLhIoI3D2OIUI+17OS+ehTxTyfJ7WQT23rvNS9rD0J1X7Q5Sp76XMR/u2EbM5T
OQ5zckExd7F3yrKeJCH8AEFKK0Y2Kre3aaqsub/dlmwB6/02zLLsgL6BDigKryNT7NSq2SROeuwM
ZI/pUX0x0+nLZDf7LJAegDX/OWtRbD4+kqsfsJhZY4wCLcJU8MTu2M1wcdeIHNklKdy1pbrrnORR
Sp0vmX/0zWALA3lNo+n2UiAsYbfP6gvcr8ul7X2R6J1WcPsIrXf7mLHG9pcSoFqP1+LHv/at2Hgd
B/FGU+KhkkfP5qaBljYa7pQYRp00Eb/ICkFYWoIYHfNM7TxVK5AGi6tfZC7B/VyM/qrIwr5vdDM/
6DVXcaKESHoByHuox0D+FTelmcJBlBDuLG3xs6x9auztJD5TX+jh+I3BHs4XWga6PmT3khOGCRxc
q9xYlJ+RwoRnmA3p+BjbobNTQf48oUNY7vwOvVBNEqnXlKP/pRkV/wGYnbNy1by39pwohDFn6A8c
1cUe9zXROnh9R6cWatMRobWfNo3how8LTOvU9mhYHQV4uHyuagXFlsax8lpq5UqF+DZOoZtJWk2K
DYQPiPH12W5knYJvpYQng23o9XHyy5lEtIdMCNCpA1euNO1fWdrIvz7eDO+MSwAB9gYbJo3EcL5z
fqulqcYwBXndBaeghDkaE+ifi9YOXvxRPckEcXcD3OdDjrDcmuTJ7YNLG49yI3kbIQU91OuRMeJp
haCncJJVWncQDn418LI3mabCDBZBFPE29v7RKaXPMqKp51Ed1b3CZfQcN2G4NeoIHE6pP8e2df54
Tt6JYGe1IPgE5MrgaJdBYyTl1VwjcvDxUb+X1EK88g+VNvwXk0o9DdTkk9kkD61Jttmr2bGFlVnD
S33Ep9n8+zfwXHGh1ImklgN/ZTFLVR1UphE7z1GVDN+dYkpc2G3Jyi54Zy2wGoSAyAZED2TZCyrQ
726iCUmDrGifuzQcHurYqfZ9V5lr7rzvPGLgVMlWKeFy0S3BhWo+aZGp9v5zRrltmzhdvAsEshbC
MruN0IoORWFVWZnFd2pHHHBmD4ogkTK8letpzIUamRVSas9yBl7Z1SscxurCTEDiRF8TxO8xOTPD
fdqOXL9xrvqbfvLPaHmEB0cXInGbynK8uimlI3YIrWeXtvyrbvXPKztvfmgWVzMQOWoznES8BW+o
Gr2EorqMdWaAEcyhUIXpJeMUe02ltn9wgXzPFa18GBooDnyVfWcLufLiNlyr9s2X3vV3oLXE6QT6
g1QnxKnr+XISbOAa4ZendsrLP0wjTe9IIGNCsarfjPR2NybJ2kE1/VdJH/ttRxy/6UaY69KAtls5
btUhNh56aYzdBrj8bijDws0Bft6naSithG7z11x9LdUHokUYJ+hrzRD0669VDKrmBZfJSRZD68lD
ReW/iV+daXJA82Ou9PEq3WxhhoP2wz1NMEZgvZichFTB730tIIVuY+CCU7bDkFFs7JnrY4YovPPo
piv35U1COQ8KrYVLAN4RvLnr31ixhS3kCIJTTyXGozaduhUCKivP0FtbfjGV86mcCwWggHE+uh6G
vNUsZLnEerSOEfTWKGtjFJsg4t3eOZG1sQNtkwX7vv2ZdveFdDck8nPXvapFQZ+lREg/2QSu+DFE
/b4Q8c4oX30ncXXg8b6jr3zsDcCO0IUzTdTL5QXd1lwUdJCdkieRFdIzcnfB1sq6FwvJuv2cB6Gj
JyWHNGpxAK+cF2usDaQAkzlQ8eldyYOcU+qXof869hqV/Pa2gWzIcrFaM0KJEtn1JJKRJ/0wjsGp
pZu+Cyo/OgQkSXcVqgZyaCYHvaQbTMoQPNlyHO8dhVOl92G7b8Arwd2x7dZ1KiatGaOfAd3IM7Cr
NVPWm1ODvAHrTAWR9iIFm3nH/fb060FZNUqoqC8jrfldlv8ZNOdam3I3jfpsLcLW+Muu9hU5FYEG
B3Q2EadAtBgsmRKiRfI4+ETmc1Xoz1Y0wDuJO8LGoLSOoVmr93O8qxd2fG+GiozYpfyn1kaZK9Fv
3H18hm+zPYPkYe4z8RABTX0r2f326+2pdQhBVOfU6rWzH9p6CjckfRQpwQ69tBPio1XnfLXRI9v3
6MMCcReqtEFskDUUQ7YXRuR7viHqiw0i6EcpJKrBst9UYquhU+eOjv0LdLDSrNw+N8vGh1NCpAdD
FI/F8uKE6kk5TYrs66cp7LeYrFqepBZnGnQ8FzSAPp6m9wabPaEgdfNfDHi9bMCxAj2tDP2EcMn4
YBp5DquHbmMD2+5QO+Ga3unNLcePo/iio+LAKWWvXI+HsSDN277lx+Vh4+J2lW6sTl675d4dhV0I
mY+dCD7uepQsQ7PERq3zhEz+4HWlAIDjaGLlVXqrUl3veSCmiskzKkMQorJ0PQy45DhNEUQ/ZYra
PchS074WSdBv2ro3XmwN3UJPy8gwkLKWXOSukdMD22htexwv822rtApmX7rZnQqCkwCZjdH/ZTWj
9QUfDKQJW4wv3SCXzcadA1YvDSnfkMXJfe52Q4W7jVUET8hWJK8Aq8H4RENdV3jiSuIwBoNBqVCV
AM2NRdK5RCXZXVzZgxtI/NkDMll+d8LuUMqUcT3Hr9QKXRY1xOHS7BTJi7tU3dAg8XkAwTompckJ
QZZrWyaDsvORWhIu1hBD4HZW6m/w6UAe8m9uTl4qvKQBBJKWw4BexMZkLSiPlI580qM82tYAbt2m
rHW+CtFLjUbDymFYcDCpbANgVwHUExoRLCPUcr2gTWYkXYP+97PSyUfb+qp02remtR+iMAUPXLlB
fBT2tyLE7xxlHXSMZx3Ag4bGku94FEy3qtYc1L71JAsfg1+p/pOmML1ilb5wBAc+3WFnBcBX2qTq
WaNHkcQw+Ggk5RTtMunV7sbGox1zbitnh3jEVk6lTdOv9MdvkoH5V9L/s8GEUzhcEiFagvde7svp
uUXgNoRSUz8MgUj/iqbu8vECvjsSnIR/NkZo7V7PJ5JAYWeH+vTcxdb4B03ue3Z2fjc1SHV8PNIt
cJMfRUGZJBeWx0zOvx4KRKDim46YngtjAP2o/6jT9GybAAGxZD1gJYm+zNj8iip/H6Lsl8bpqedR
TiDPlzYFfHmNqLoQuv7nZgJ3PseREBhJia6/KEEaTR7lcHoOa6vxklbV79C5C12r0f0AIyOl3MJd
N/cQU+0H9GHo1ZjHOoMeoA1SvrEUqiWdWdpPllaqG+RGqpWG+80tiVaCYgFzhThOx2hZ7i9kkj/c
L5VnaXLiO8MWRIBJfVpZmPlnXl2SjDJr0rAy9Ekgr11PQ9c7OMrADHpOyPt2itr3CU9natz1xKJu
E/r217ZwTlrhqAczjQbPx5DM7WGC7M0oRFSpKVvrsQv9v/pwRkRFUchSJkridpKerWyjNwTK4mvp
HEI14kkEjryU0UlivVT0UGqfLZNXsHPiaG/pkbHLlElFXH+o06NjSONjFKS1i2mRvC+qOjwNeRV+
9gOtOqXYpu4zrTK5pcDSKUOeBG5VOZWrVO3ohWXt3E1Km3kdDXa3gE2971pLQl43yPlJhU7ZTE5l
t9WLbO9o087Js/pHotY6e0Zu/Tth+AFeHGOzz50UTrfSw7sZrWhHGUG9Y5/327CJq80wqtGR5uPP
bIzafVdqzacIB6WdFIVne1Tg+lqlEn3rB9l5bsqi2NHQxwC8M554tR8Qj3P2LVTjlStWfWfTwf5A
nfAt+bzVqk+qSE60Zng2C5XnzTGa4Bw02AwHWC80vpA3Qz1+xrfRf6L7jv+7ro/3wAejUzUJ+1kr
yTrbzIr2IhzqPd55xX3ThnAn6mB4KsGX3I9+Yv1EmkrbUPBHqRXdMdR09W5lY99k0HgBzcE//4D8
odyx2NfmkBhjGPbPldEr27AnEWH7dvsqV+Sf7K4foon8zG1w2NwlQ6WsIRXmc7PYqbiAKwpGT8Sk
5PDX42eCHkctZ92zGsfWZ0WqwT1bg30ceiJSApBxr8SReG2NoP5WS2Qp7VBtasXv3QA28+bjU/7W
Wl98DQwoIFcWFx7A28VlNwaa2rVlYz1Dl4vvZFOAc7Unw3owh/FlslsZm26riTZJ3GmU2uP6e9YW
7Q+lTccXGg71Ret8rB0JDh/jSnbOAiT7/ajl+BfVWfYc6k6yg4qVuXYpZxt60/GumeJuaw6IT2TO
mPG8IneQeZleGXdqhJIoAPDwU16W5ZoS0k3MPKM1QaETnVNLu2n9FlpAybOy22dNKatdnNXxM5ib
eA8CWPEq0VcrlYHbNNiZe8yUIUHMgrt507P7LZXpwdaXOKXaz4ov1TurzKdvJBDBY4QD3nOboOcQ
V0q7Y/d3e32YhFelevdXi7Xxd1B41ZYbVfUwTVsjwN2cZQoINMDpS8+WaTeZythpsZ4H1C5LQZOz
w3DvroRXvHJl3AQRdE3mZJteMWkKYkLXG11T0G9Qowk7crV5xBJa+tyo/RHSoPLnx5v4/YHIFCkg
gqRYNlLjLDTSLjSxue/+L2fn1du2lq7hX0SAvdxSXZZN2U5xckOkbfbe+evnoc9NRBoicoAZZIDM
3ktc9StvadJH3SiyjeH61SGv5PBwf6hldspHAeabuu3vRfJpav9a0sn5cDDl2HSEdkh+p5hNPJOD
it/0MqkcKxz9SzwEb4oQF9u+yKYAMbFePXHQbGtMqu+CIIQgc3P9OCQDYn2lEL7pmdAeO5Lw1lYo
KdqJoFl/7v/sxVv+zsSltY3YK2bZ5uxXD01shllbmw5uIwgNiFJl60iWTMzGtrtE5mA9Clo6fB4L
NOjuD72oyTH0BNmeKEyweOdis22m+SR6keWYzRjuxO7F6A2k2k2XKpnu29HgrlWfPvpY3HypaVB3
1fna2yUqETxSokgwHU5ntB1bQd+2qAc/sawNJbAk8i8mvaXa1v1+rcK0TC35XGroUJVB2Yj8itvB
+zK0/CirTKcOBulVTMsO/X3EJsfSzB6jtpH2QeVa+8EssVPyTHPcarGUbZAl8/ZBXxA2eEV76TSE
Bu1iEL9DHoImE+gI9Q5jk5BGFj5TN0I9bKJavIyaUNroxiLdi3oummyDUG41H5WjEcbksa59452R
4O3YBEgA+EO8R0x+QHS033gUc6oNSmM1WnwIIu2w5FbtPLBQcgYlGRxLFC3P/jjmGw3Hilg13ZOb
Fvkp9Nr6EVcVd5MVnarYFDiCTWL2A1KZovLp/g6aKToRkHO0wbxPwoVwhjl+t3MalhilYLihOJmg
aDZSdpAGi6R6DJLRUGytlqNNzdQ+ENN/LmrkYsJaD7ZIq7UnYsXXANXZnS+lLYTRBpyAm3TVo+Gq
wQ5TtzWwwvIu4reCUQD7SGFNUme/VWr1RqiCmO4XHtY/XBPH4xHytDcGL/dnZfmY0YSQqBJO7SH+
52yX92OQg/upFUcarwSrgFQ7wzjWcv5p0KWVkGn5XjDABBzlzQSsNr9g0ZDIfCXWFAe0XPskVbW2
Sdpe2P7zF/E4s0iU0oHgzIE+eo/sq6IKilMMMvFXi+4xhvE/fYxqbMMFeXB/uA8+Ciw7rX2uchA4
cwP3QkqawlTpU44CPjC20bi01NyuWVmnJcSQIi3fhXa7yeOkzqU3h6zsGp38wBE977uGCw3OMy7E
v0qsQ1vU8wf0CsP92MflLqwS9Vn2o9f7XzrTzX0/QLREgIkQwYNrmuvUx309dlIxKk49RtFOSeLu
OKaBea019xk4xfANRh5PglZm8Rcp14uNTtW+t6BYN+GgPJay/zVAAf4RBkPzUAxdvxdq0TwoZpTt
rdytrp6UebaPcs3JxVN507bVwxCrdu0hllxVco6rTfIQooz8FAPYznZ4FBl2CVV4W6JOdw5TKVuL
vaaL9iaw5SVWERecbJDJludJculjmGNZjeoEOMvYo2H0lzgjxFKiWHY8wyy+loJ1pSLFjUenAFiD
ZLTf7k/8ItWYNHqpZU9oDoop78oWfwULmu9RlE4UxUF7KTs1mobiF/TKhwwToi0evT9qrU73oJUd
vRjWDLs+uIkmQS22HXk8wJXZBZFJchh0Rq44sa9d5LaWY8yWpMdGLYEk3//OD44SmTeuNghJQE6f
F6MlIxgGIcxMJ+uG4Kdnpd+L1hdXdvFHB4llJI7kgaUwYcxK0IKei4KgMIoy6BBs4k4A4cjrR0d0
aiFV4cUQWmStq9Q4aIn7B2+jNd3lZWiBcRygFA6zTKipzXK3KBQUs0Et0ek84yKrw5M8JMmzTtUa
W4QsuVghT2KSr2nMfTC/kBimeg/x9KTEcvsAjnUVqFQbLSdLImmfW560w/VmLV7/cBTs0bnr2axg
hG9HSaSk9cvGtRwB4inO4eJFkfr4+f5W+SAngh7G+Z548FO/ZDaFWuNZVdPrmDTEypUuoWdLEHjO
ip/nl1xXixclU4dH1Wi/hF4vPmt+oqFaZ1T7WE27U2R49bnR6pUHbnlQESibtOnRnNAMYw7XLaSB
nhG4LKdVh+9CW9UPYQF90LUy9JFDsY42it7BDsepPT4LrmquvEXLfcXrajG8Anue+Z9t7dIUUX+W
yCpUtx7OXYrcZFUXga1Ez0W1LQUE7SijrkGblqE5HAECq6nfghrB/GXCUhax40IyHGPM3uKoBW6G
cETWhS+0bn8oQtseVhZfXlzKpN7E5DKfOPUFZosftfirVaUwOsRmzWEoteCQW2MwwTdLBFi9vWGW
0oMaBtkWrkKyMxtN2nbgGDY07pu1SswH3w89hTyBewvK2TwrEoW8I0Hlem7yVNuJIY8Uruxh8j2i
s/JQpUPu1Kkp/RYtT0C+AIfGMdoizg3UCAK58kUV0bKR3THZFaroX3NFoZSk8K7/8/UqQ1bn9xGo
cPHNJVHCICnFQiamlNRAv+oWeuzoMq8cgSXcDpk+tvjE98ajjyfr9vgDOm5CiW6Z42XJGNu+X/mb
MKj7fTLUD36UpFutHodd2ojy3lKa12rMGyqprvXfyib5YFl4LrGVYmNO4eCsbuAKQ0MYK0hON0jR
yQvH7JSjYIm7eS6GrW1NHnGuP7RbPW2iQ1wZwzVA4rmBPvit8nLz0cpRjCHnK0lrhrRITh5uemer
Wcuql7cGoYUIx4wKORiQeayv0/CthFDSnVEWxj9ehVBR1krb1FXtQTGOfh9+jqVq/J6hMbWyJd6L
J7fhDWNTPyQ5mhrOc2SN0IxI+Vu97uAEYFMTudSFktuRhXSVcB7HX2Xyu2j7X1lo2gDUTqnenE0K
EnY6EudBZ7HMUx8+GnVlt+YDFoF2Vft2pbV/BEs73V/QZSDC3kVsAQgtYlfUTW43lu9nYANReUTW
Uv0vbYP8KYm9fGuprb8y0jInmrIHdJOmcAfe5XT9/BVviV5YCUneKU+Yx6j7QkmUfRdjO1YBuNhN
ifvm/pctm1eTpi5kmsnXEqSGMXuYNRENda2OlacSLWnK/AlmyTiyAciJ9V9yamlnHRVtu5vifS1C
lVNzfUzQNBUrI1/47pnY/ZZtEWBioa8FDQt1L2o9k5kXJfsJxC3OkasCt3s2KLXueO4ToIC8zHfZ
4P/y1TchkbYBAkdtpD+0aXrJtLjfIHxjR/LPWhufda96qISjbqIt9EkQXj0h721LfCrRDjSf9RbE
LZabXaBsy8lqDrmlHhRuXx3r7NAKxtpm/yDy40uIolFOxasRWMjtupLcj6nOfyiw+V/8Uou2wliW
dh02+bPnmtG2QqvjrcE8AcFcCKhVLqwwbJZ3EpkEelQ0DN5zxdnOQm1LtrxQlx29C6RLHgtIclq7
plMfpbYA7Rd0n+9vrffcYH7A2VUAnwH7oS8wCwk8PLVKv/fIhrXkrGrlDtuara+hRV9Vu6h5QdT/
oApA0sVgPw7ppvGBRurZKSmyL56ob4rxpTfzjaidffeSqa4dCrkz9Ls68jdmLR9jZQOXfCOl9cv9
X/7BQ8JcwZviGpmMnudGwYWYGakfKbJDWt0/+UkWvXhtHzpGXkkb3jIeeKP1dpoqiIeqUrWdG8jB
thoBot//JeoHFzQFHo4BB5Tcd/6k9XKQmq2fqOi2jeAO1IfQFDZ5Il+joNtZ0YsUPiMejEiufyyG
+sQhAikw7ASt2FEzulr+XvaFa5t/6YUzyEmtxBjwUGpow5m/AvFJQ78uvypR9kn3imNhpcfOkL8E
6UkXBf4vnmOE1S4Un5qS6lxKY8XzAULU0S9X1g6FPD7DqX+N04ICXk0fZBSML2ljPU7KAaQuaxz+
mQDzVAVQyIPfNV2osEA2vj1FejYlq3krOiXaTKrAtT+6th59Ffpu0xD6BMZ1CDGJOFc0G1PRVgKn
lS5+/9+ofO0VaeO1DtW0vvP3uQdrHiZ1loqnxlS+o4Wn20YaP6Pn4Izpvq4/Z8gKidrx/oJ+kDwg
LgEzghSTqw1l/dtPQDcG9bayGR3V18aLL8hIHpAtXpPcTfbBKMeHsMq6xyZzw4MolC5g9CjByLHD
o0LQxPjBaOPm5OO0u0ZWWCZPABiIJLlpEa7T51b0XRspQw4i2Onr4IwlXYAdYKcdJTNGlloxBIq7
Sf2dQHTYE8RhX5OOwV6b3IosK/uEynX/1pbVyiXy0cVJ0xduLSgGGhfvB+SvB7HrZVcNYyhtxELS
uVLlb4S3/imkS//cYqF00PVS2CmlDEaNSvPZ8JU1OcPl60/pA+nAiYnM1MwtOXBQQ+RbAd/hKdFR
QiYAjACMrYfR99cCjSXveSqzUNQjp8H9dsEY0Vxk+9raHZzKHNozaluXUS3iswZt7dGLUKIrOmgy
ZSr63zzAtDUooIQN2/rjA69wsk3DmFcxV4Lm0Wpl6YcleMZRxiH6WRxG41EJXHHlXVm21SklsKXB
Lk2+5Yjm3e5oDNgCsyis3mnE5AytoneCmsa37Ysy9cBAs2NuaFvvDfW5Egf/QQxonLtW0J9r5LXP
CBEGtmz6w1NVJr0jJaH51GkG+llGfSkjv9iRQR08D6c6Ly2ia1MLPz0dYZaVq/ajyGuypkVOjCAP
wMjtZyTNqAJia5SnsEy2iCS4W2A8TjsqzcbK1ZXBlmeNqIs8mT4WkCdjHtgA3TN9rSiUp15oMPcS
FGNbVOWf+3fNct/C+qFdzJ1C1sODdvtFUTiEOVDU2HFVP3UKs3oZAkt7HKP8n3P/aSBapJOPLo/m
rE4H891tVbmKHcMT0qNVtL/L2DqHXRBuOim6pMT+dhkl/yzjBFwda0PEES2gsuy+2+9rMzeyQjHJ
nMCwvC/KqH2TB/+TmmPB3lpmc4z8zN3fn9Lluk1DwgNQYM2QD8weIBdWtpGMdeYInqlfkP2RL7W2
Bo5aRmoTApD8lWwDvujcZlvslDZB5YNYB+jHLqwHk5prFu4MPZHtXpZ7W4jbaOUYLwMNHDzoc05q
DySDc8CjYaYeZkhG7qSD1h14goWXKlebpzI0f1ileqE9LlGDVoZL5lLiWDkPS24Aa/n38NPP++ua
D4xQGMOoyp1RLO02eXbjRwFUVtdaO6VrthQVP7lJe1SBu2fNz8xEVV5FO6hMX4uwplH2uSB2j+rD
WFxaQ8A5UPlu5uXV8oJs00gvPr5J/74TyLdQc6NpD4FqFtBbYprm5hAUFIyRaq5dS96ZVhatzMtH
W4GOC/kPTyCX6+xkiSIUac0Xc2RwIu8UBz6TE6VfBjNJ7SFsyqsxqmtxwAdjIl0Ee5zr3OTjZksh
F4Ne4bGQOFN7Xwf9qmrViyYk20AZdlhlb0pElJv2J+IST2H+mljmS9YKGx7vs9wlV1XxD2m3diaW
tzO4hAltxNYEyDev7PZjNjR5JKVOmHVfa93IqIiI+mlUE1Q1inw1LV5OAgg8bmfCIXowXGy3+zGX
yyLgmxsnbtX0axTH3r4szPFLMMhAruQAbnqsht1TVMnuqVatl5QD/TkNCqIhA53B0gVjZmMForwk
dRqcwtwYfySW5n+6vw0/SFUmAD0XL/ER4km6fPtDs0ADCFbmaIkTvBwrQ3Yvdafo1UbVo7feqq9u
Wu3LjBKfLQl6+rkYsajKyDdW3oDlApHY8nIS0YJJoxZ5+ztCU8LtowK9KJaIkypCJ+ybyioOWa7R
LZRwALn/4ct6M+MRdExXJT3qeWMKxGERZlCynKD1IvS8inyn1Wb4iEXQvjZ76ZJ16Ao0QR9u7w+8
ZHBOGBQaomDwpg7K3MtZNkZFMFujcaJA1HZBWsmHdtCEs1vB8EjqTnj2vR7KUF4jkQal91vA34KR
CDRndPNq2yXWmlzOB7uV/BAgFKAoNsF73vTX7RkpZS8mNG2cpJb1I5Gse9a0It3Spcu+Aba1dm3c
f7s/D8unkLcCTMxUeNaQzJq9vvXgdUUW9C2FcFJSU4qMzSiheXZ/lGUMA1LpnSSC3Cn9x+nv//qy
sNCEsIzLwkEsowI/mFQHU8rF59G3gpV+60cfNPGHYOcCEGCNb4fK67gYTNPNnT4gbnDBtFATKseV
d/a9JXFbFZmov8AruFyZt7mCFXxQ0plUdJ9C7Ff3+hCnJwKoS5po+kaugmKXZ9rPfFD7hxYduT9W
DaVdMciw4zKCuUEXYSfESbXRtfFHT2S072Q3sKHQK2gJxMhB53qyG4RW/fWvK8G+Ii2BMAz2k5rh
7fSUem0MACjcp9ZvqNNE8PYyPa0OXUn59v5QHyR9BCFTQCmy9lz5s6WoEtR8gcMUDlSPHzVZ3ktQ
tu6uizxvnwSmZcfc3EdFFGjem+OkxVhXKxtvGuLvZZr8UQi9dKp2FkWF+efWfWOUqVbXT9Q7hX1n
Bt4usAbzS2vGwbGLsuDYalXltL5yydrYWxMfW/D8FHr/0w2DvjFnS52jsIIhMILc7IynBsnnB+x2
ilNQePvenaTexHCXhpxqX1FHcvPoW9Do7kloof/V5BsvuYAbZxQX/n7w5TecILtjFkjN7v4yzW8d
xExBw9F2m6oZPMrTgfrrbFqeB2dkUINraxW//a7TqLmY5UnUosxRSgCzSpA2b/fHnPkDcrcxKIVU
YlQCTv6YDeqliJ7DKQ+viaJ6r51nwS/ScM/CHaN+MHu418ip+kdBketNXwnpBa3yZBPpY45Dppav
JQTzZ+/952BU+H/RCdnW7Rw0QAmA5JnBtROsn6Fcv2E+eohNTmRaZO3Knpy+7WZPTt/+12CzI0jO
HFCuN4Kr2gTmAz53LkgBtHLvT/HykyAuTq1cgluC8sXLKrWePPRtcJVrK/lkxi45CKu8KfteP0pk
lCunfX7FU+aQAC4SxnDSUOaZXfEy9ZwAOy+m0NN+jpoanbSozjf+IKw9kx+ONPVvSFF5ueY3fKYK
5G9NH1xx6TA1O0W7y477VhnxIsNJ7v40Li769+8i6gX6Nz0pc4PrLoLJyRUPe0CqN7kS7hVz6l4F
SAh2kz3y6DYveQTqiHI4TBxjp3nDUUzGfZ5Ej8M4wK+gKB6TwBDY2Miq7D3Fu6Amcw68aCXon0dT
02+dCOfqBMjjPZ+tATJ6hhvqVnD180GGAJKaL2Mtp7u8RYciE4Numw2au1Pzfi3v/GhNaHRpSDmS
zS68WtPILMu0Y+Qg0VRbakLlIYhd1/YwL/9H0tH0kXSGp+8EicITf3tWhVEftDJAhssPjGTTYY2w
EayuW1n35SGdTimQPLYZUeK8ren6kVCHrRdec3iNNAsiwjCYhPv7u+ujQ8rTQHrG1pocU2+/RUfk
EIpiF1xdy32KMcF2Smqy50Lo+qcAHbXT/2e4iaeL0gUOKrMHGeAO7iI5ZxSaB0Kk+n+EmMXOEsyf
cowJ6v3Blu8KM0h9nD4ZjgNEYrffhtyqnIe9yDXXt5rdh/6fQiyQ6mrC7hAn5jWUq1/3R1xuQgWp
BSbyvcIM6vV2xHaUc79RO9rgqg6uOO7LPdKfjd0qxZrB7aLSQYAmQdyh2MEFO8Gsb8eKWg1CVSpr
QDaUvVy5+54q6LY3K+jIXX0WulrYmr75U8teZU8+9sFjrF4x3vOTa1UCOVTPEhhm2accGo/7QOjl
TWmkn6WJFy519d6MFZSkVn2pp8rW7dvDDQ3whcPzDvCZtv1fj32XB3pvkV46EY40dpgo3RadcmJX
PzS3UaHlX0MUA229rvUnSWzbcyuh8hIa1r+ZO08BAD+ERphJ6qERCszWSivrUg8jxLlrnLgfptb8
Ecs3OK2At1dewuVRNiYHAWAKXE6kIbNqHzL+WmElQu9gI41iE6qB+14s06/3N9/yKN+OMvugzMtz
vXS9gTKmCTZdkTFwMKVDpNDUcr38cH+0947h7ULy1vLOQU03EEt4j73/WkhJQHjHLKvB8VJpL1Tu
p9yU3U1UQSr08QQ4F903IfQujXRJw6vencPiJQi/DKGjuRe5/+WZjhZe5Si1k2HTFJi46ldgck6c
/6iin1V5TrrfXu1tRhEBnr0s/zbHn2ODlD0eA9aOkovduN865MUH62yZ6LnUiH+/1fnV6y+B9bOz
MFfWSxjXx1AIN5b0qmjPwvhJFHdktkL3XFvohYUHrfjPak+d9AXZ/JZyJOYbtuH/J1ibTEvwHDnq
k87Qz9T72gmRnYa/6KdHPhSW6ocR/EnT/xIY8qarEmach+osyV9z68lsQEDJ2xQpYQH8thGfsD2x
78//IrchWAY1NqkYU5enfDA7/4ghBL1PLgV6sKFF2VjSF2T4tV+11XsPhex7yMMn0gm6hHrJgPXZ
6O4aa4Yu72HybBeQVkxoQSJ3FL5nD34S9SZkLrdz6jLHfEA8h/lx0OofWEhQKPLjPzQB4+0Ya78k
M9yI0o9woNKX2g1AnALPOuXcBuMlrt7M/vco/bGkY2zC5xCeGvWHALIiG/PHKHvo632YGV/VTH7W
kh9GT/cYZYwNZbuV93AZwAARJjel2cGTu6D6aqLvG50eK44cwL9W/E8CldNNAElnr6Za+oBmv61Y
hbYy7KKdq7y36cCDTi5sgBxmIblUpEicaf3gNCqLFBpVcehHxC9jza0PaggiD+3hVnoLFPdQJ2n8
GjWK9hhkcX6NslZ9rJvG3ehAY//5waYsgy8feqNgmhfAyCyKND8OPdGpEKTNEK/eq21qbqiZ2cUE
RLu/qZcXJSYv3CWU/RRrQoDePg6imXgYcGaMhuTtfsibFAJsvwaGWDRHmWxeaa7+SUITwePZ0TGg
58pSLkNrT4STy41cn4Ay23H82iYJe7D1aaVpeA8JHo7EoDNH6Wfopr/0LFfstKxe0Ro9lFG8aXs4
98polCuRy/Iqn5h1vOrULUic5tlgEPLX9YC8QZ5rHRJfivBJs4Rg4+Jl9EqLRfnv/rwv4xb+hUw9
UqYgkYF13847whuFTmlcdGQBZnZt+dW+9TBGVfS12PmD8wVLn4dKo5E40VtuRxoTdfQFD9iCgdzZ
1guANUL7bWzXHy+ef6Co5v7qtObz/e9bVkFYcWIOUESArQGATRP+12OlJBnYIj8enQ52+JcEkOID
ra8MwX1pcFIK2o6fFh2mN+T4qiD8wowV7apgyDe14gGlIM87tDBSTzoMeFuMyxa7qC76fv9nLgNW
k/eUm4BayITrn8UJAe4e4VDpaHcobgaxq5Ke06LSn3J1DDZdoIU7pW3Wup8frD1FEBDI4K7JZuba
kilSbqXbSawIGfPYSybVbvwggAK0K7tsgRHk3ME0BwEJ9Yb0aS7kOAgDMC3TArMih/pWakX9Gpfj
5ziPRhCXVq3+GSo0uqw8fqYDYOv4Un7LLa0/qOgqfiv76JPiteW+rRXlnyM0eClYF4MtnqoVcwqZ
HCelX/V56dDa8NBG0gQ77/Nk5Xr7aBtOnb73t2Va59k2jIsc4IxWlE5QjaCKYn94MBHwsyWog4+1
Iqj7sC92olwHewIRfRsYHVLgKQ7lUqTsAGWl+6wRv0E7Gzfx5MAyRH2/9iOXl/CkgEUbAI4FJ3SO
BTdqGWlurcwdHxrYZ1Xr8qfRDN+SPrDetNKPHkPd+CFZSf0iGK36VBlBA8Czap8Rp/4aBiU9ikKM
156GRbtEmZTzKCnQxGSBKBfeHmGzboCG603m1M1bgA7ZWXbL8qzGWveWpiB5Us+Cm+kO2mXEI+ha
YwqzE5Pcf2vE7twla86TH80S2wVuHvg+dCJnP6epMb9pKjqqsefnn4Iq8/dtGo27+zfCR6OQu1L3
gYoBd1i+/egGDHddALN3DDPxL80YoPqrD2uWG9O2uw3iQIZN3CwatZPMy+zeiWNQDmKRFRDxyYcg
Uxa7wtTGrS74gOz78B8bJNNKMha1aAJHBSDr7Ud1mpmPfS5nDu5i9YPYiASAnbHSR1xea9wzNHmJ
WyYrlvlRk2sR3+5GzxHp8DyI5dVz1kvxLwsFxvtL9NHGpOw0tbA4L5Ps2e3nyNLoG7FgVQ4PGSIe
jeQeZSM86GE1HDI0IX7npXwM6nr43vZDsAHm2mwaGXPwUlU+hUa6pk+2wMsyv9MdC0mYeYbHMAtv
8hoMRoiBq1P53bFRNdsMc2S6MPV1ITMnkbjJkk559Tkx28wSd2LdWdtRbJqv+C5OzE/VymjWZ51t
+ejWWKjvXvhnTTtK6nYXdgji8jZq7XczCRsbacnhU1tb4qnKcCoU47ocbV8JgM/FifLz/mRP4cHN
TqWbQ3gywbnpmbK4t3OdN/2I2ucgOmIFfEX1xwApwMw6NxI6IUliBqcWNOanTMqDUyAK40pNbrnW
3IvIpdEoVyfi27woZ8Z+aY1hLDlxn0SfXNM65uHYH91Y2YO0BO3eVu4Bua/vaR5GGy1r9a2BnYM8
Ypc3jF260gRcbHJ+zsRYos2OFcHCxcaT9JrmUiI5NO/jcyx7/mWA/vejSNy1fHNxE01D0W+EdMf+
Qv7mdubdxq8HzcokqgvZeBU0o9r0ONnv76/vIjxkFBOXVmoyMCVgktyOArUg9pG3F52JHLyJ5To5
KpnUoTc29A5Hq3wtNK3dFQiurzx7C44ATx5FXTJY6mrQBOala8DiRWtadeVgnYytXBJVbwIuIds+
6eSHopaGo+FrX1MRIGKYeWAnsfpzhsY3XwcDS1mayS3WIZ77GiM2fsxbfHWzsvgOZv1Kli7aUmTV
58HqE0fwK95xyjL/qfHEN0EgUT7myGbtlR5X1i4X9jkIiW2casI32ibyfmitNdORRazJ51KFhazK
f2mWzALxOAusFndpOo9FiSwq9autMeL3GQ4SRgGK1aBrZURrRaPpar89v4w6tWiAEuIKtHDTNEYz
Slq1clD5O4DqMKovGhVAIW+BSO8aYutCjTZydkjKT+ji2F13riFjCOmbF4INT569qtpO12yuqtQ6
n90OwQg5n/TPjkKIl5X1I+/kfVSH2zh7qn0BB4Q98s1+Q/dDSo65q2BlidBOUG9MNdp5MtPvo3v4
COfci7SNUGdbv+32oRHuYeIdjbjbwcPdooaXAE/wSyQ/U//Yq+muCuPtFCjGiCLG/GMuRrX9sVY9
AJ/AVcAXmztFK/epifE0f3qdiN2yuVfjYOsKJ9Dbh9iQNpH3U+TX9OqhkeVD5Q6HhBoJAlJl64c8
jFDj75+xZfpLgYP+mEFeOdWN5y3pVK9EelWl6LjNaOfC2NoRJoNot1kXQRk8Z2C2Dj1opq2sxyXc
l2pEgDIqzoNu/CcoRXaKtdTYurQoNhhDezsBxsG2Kk3lkfRtTVR4oXkBmhzZL0pd7Bmu/rnRhhWZ
riTEMiUmrc6OaR4UF1RaJYqGnfCgjp705ItxYPtAuqXOVHdiWbu7KlakBzymvwFxcFKDFvkkJlNs
xijs9q5ipVclGdde3uUdCcaAFj9lXroO9CFvby99VGulGsBK5VQLtkPSe/tBNorn++v30SgTaYFm
DYEnrevbUaxc1FqIgQ1UPxMrsQwhXF1Eoe3+KB88dUQzINaQRppKYvOgsGxS3xWVqrlig2Sc6YR9
k/FCsMtE/tOL8PkUNcH3sT1Ql9tEZYWAjRGOlp14UfDA/Erbld8zTd7t1QEcjDY5SRooXaQbbj87
S0qt9IQov5ZWqmyULOocM0W1Ow08bR8U/g88ittdB8Bvk2aEXhjYG5sgql/v/47l7E8wDuYDkWvo
5/Np0QKvD/F9Sa+jZfyw1BBHNU/MVp7BxSAqUHjcL5BxosfMH7ffmlqVh9lHKDgjopsX+IhU/6o+
W7mNF8HUNAqyhmx+CEokALejhAHbVJEGwRHUbNzVcZvvGj1rj1YODsI0/XDfBJ1+EgbTOIAPFFYi
9HcthJsVxbMMYOgkT055hrrn7fiKPKZKqHXak9YFiLFjz2pLPW41ReZ7W1I8FYYWdULbCqjgmwPq
aUHye7BaxQ6i+KpUSJVVcjRsEMT5GrYtQCJPaLFXLA352luhcTRpOz9EVdvZA4bvu/sbYfGAkv3B
6ULYC8+ZSQf49tdnfZLUda1FTpQU0pbqUwqfKqRg1NWHUgpOetCIa2dy8XwiOMNbPWnJsmSs3O2Y
pdqXTCMtngQXpU2Nncm1C5EOMfpM/WUESnDqM2rT0jhqj/hh4HPp6vmpGgPzMCDvuLk/A4vok9ok
h2DSLEVtjNrO7a+x0Nh382DM4VqYuK1ogfK1QFD4P2EQ1O39oZYHgsaZjI0ujTqwkvNT5/ea6kYC
cIVCSKM9ZQfgSsgoroyyiD6ZNVC6sFCmVaWtcvtBDfyGgdpF6LhGk+5DHx/UCPmyPTLn3pci6YKv
Ueb6+5K218rIC/jtJAiGcSiuW/Acpyzyduio71y10evcabpa2/a+2DziwBDiPxjuM7WP9h68TruM
/exk4HHQIta4CVO1/Xl/npdXwiRuxIMLgIYi/Bwt5hqdSq+mShxNAyeCpEh9qDVjI4VD95yHw4AM
Og2eTO2QWHYreWUWlkeKpAqJfMCT7yIfs5i0k3GJGMUucaDW+HYKYeqgNlq75QS+hG1k7lIpXPNU
W9bkAD9w/5giWQ01lnlFGjnUEZEvU37i4VJ3BKj5jkgvT7Z1pHrfPEFMjr44QvDPkDy1Kfv4dtY3
yLF7evSY5pG8yeoxp/moiN+1vOHQR3mkPCixaP3reZuY1UhiwK6m4Qqs/HaPhGPamnnfi0+qIH+m
S95ScVLR7nHblednsQ7gM0iCgLdQpoXTPZ3Gv6rlQgJeIs8YaBQcI0m+GdhOphnSE2UZfXETd62X
PP37bh6CaTw6D1MB6r32eDveWKppSatffIJ6Wtu+0Qcb3Yvjla9aXFfTKEhGk+tQfqb6ejtKGsUu
YnGd+CQICTrYeMOdZG5smzL7uFLhWgZPjKVCZXnnsnGRzK7GvA+kJBkr8cnX5VdlAtZi7hJtVBBR
f9Smbw9tJT66ufwa6JUtg7Mv7Kj0rIOX0C1Ne/P3/WP9rlI9n2EVnAMhBc0FQsfbb1caswx6qxCf
TC8ftqnuuzukQMKzlCmNHYuudQhFPzqOrhj+l+s4Y9pwkv3vljwqKLfXibXDUKs6lJ5R21iPp3uX
VsVBN+PiiNLk716P/SPwSeEgRtofN4rybVHKA9eUoDxoXZQ8BWPm/yh0d3gr/8fZeTXHjaVp+q9M
9D164M3G9FzAZCaNSFGUklW6QahKKngcePfr9wGrd0eJZBCrjeqKDhUlHeDgmM+8Bu32Uy5U465P
dPOxLjvF4zzHflUf6nsuMuezUva77jrr2X05AzQxAecQb8Bgwz/+cgYsS6Rpr1awC5Xe9M0R6vg4
KE9ZqnqOGA1YyfzndmzQ7dPsyKsbqd4JGK575ZQV8Goi6gIZtJZbLx8hNK1UjUq4IGop3WqGdN9r
URvUjTXdFWj13bZx/m1chvSulNEQxGCygneQanhtZEVyn+dMqBYtyhFn2uEvs8t1P2wbDJpz6Pdp
FZ0agpxjypUd1EQ/wahM8n1rF9VtnWidJ0tI73vLDKNymTXzQxkmumuLQrpXNKXGb7HkrLfQbErK
j++vvjeOWIRBqJOvej6Itm/Pk3qSqrSvMxg2syYddJToQ1NrEdpIlJrjMun6+0JyGr/JllM+Ls9d
nfu5hvWtPLTGTZHSgyUI7MJn+p+OT1HjsbdHbed0vT70eEg4IKRVxBhcBJdfx47AUTV2K4EV1+vb
do6RTMxhLqU2GJWkSSe3HTR558a7Pvmo1NJ0ouTlcPFtlfdSrIiqlY/xWEfR8oxmWPNBjtO9Ft+6
ti/W/ko+0sBkrnogCKBt7lX0m2teAgEFmfWvzvoYiGnMgm5MawClux4E16cfRQWaR4RR1PeBNKxv
/dP9YZuctEY+K49pVqHvXbUmNZF+an8Toy4FddjgTKAlD3OrqDepFhteJtCNV6Wp9dU0n56Bve2F
dldfd30kxLyILTjYaKhcPlLZogFizSjpID/3G/8WXl5UxZ+FAKYS6XLyZQ73hNivvu3rkCDaEe8h
z3nVz/1pFjCInsxZhMrjnBiR1yF76qeTGH+1BIwKEj3LVeSVJhFF8csXk2VkqzMaoo96o0QHe8nt
33qk20+FJLTn9/fxVXBIZMYwdKKYQJhimx2SVmOK7DAyenKT9Q9Jdtc7DUaAjiPlHuJCmuzRYg9U
1N5vIQnvDH6NkMHk61U8kmoQ7ZYtJmLJ8DNLzK54HJG/OyK9GJ4yw2ooSCgKxE3sreRgrOXPsh1X
wdDmCi4FYggKiuJuNRqhF0XmvHOkX4ft60MBO2ZeVkrhlrNuZ4PExR4Xj4mmtzcUtWVfCOEcs6gx
3Iym0c0gq59iY/IyOUW1KclOoZrvlVWvsWA8BtWRVd6GNIJE4nIRaEAqMfgZ88eyVj7MchJ9QGtT
C4iyATIptfBzOB2+08uZP5WYe+dZuRNcXe8vogpSB5IHqglXNhnFEmVcLQMc8V5/1nUpuulSVLOk
uOp8tLyCXKv3tvQbbw1OC4A0HB0Zkxx9Dfh+2mA5cp1dW4j8ca7KBhnWyvnaxBJudF1G6XK0ZeAd
VA5SKmYs0rYO2smhSPD+prje5ZcPsYkrCmpEWdP0+aOUJdKhNqU0yEUaffnlUSD30+OhQQsJfwsP
KzpHkbIijR/VMQZjJyuSP5aQmN4f5ZWNenlRUIahZQhtGxFAaq6XM5rMsl53cxk/Rs7oc5m7RXbO
tcSHq3SYjN8c9WNq3HbaWR9Lz0p1FxCt6+S9P0tYDfcPVjijx5zgUyi7XfJNXbIHrbw19B99pGMY
/6zGX8IJV4kM6GU/enYL1KTOT0TmB7scv0CEurej4Vw1XwUeaUFT/YHa8a9/LwiA3IGACLgItqxk
SD991Cdq9Iinyp1dSCpeEe1uxHNVrASkYAMiREpwJQls4200ZicilDp+zBCuP1XGbHkhDL3T7IhD
LFlRgEVH44126ngWWLpTmauKC8Ch3fmib6zOlfUFvhnsLMnc5nZoEfVwevRFHsch1WhuYDYorxXS
99fN9eaHW8a6WU8A5Gq3p2DVO0OUWGX0WC7N51FenOe6tbrPEgcVLiiJRYrDAv70y4MSTgMHIa4H
vLUN6OMWEFVsIy20yG1+s2AUcQewHP+VcDrkmTT4RKJ7TqfXL0pKzESSqmKnDbn9cn+0+hTTFe5K
VFXABxpmapxle+l8u5wUn2UU3SV1kR/ff9FXG47LXcmogJMAmoDHQaXiclSnoI9Wz0352DmPiwg9
Jcbf0MhRHCtcAcNgGQ89HO3y8wQGVx4/5xLZnB6E400VnipqVWb20PU3CLe4lv00JF/12vHMeT5l
80nRcKeB/gU3qxAHbYzdVHtWig9a/GA5lIEjo30yF+Uwy2DW2xyNx9ZNuFadpDiEXXFskcoclM7v
kMu02uxbAfA5mHMws3YDYDHucAsam/H0/pSsmdLPM0JJggodbrPWirwBIHk5I9bC3pbHZPxUcjmc
ahlftBozyJMkZI3eHBoKnTVYQdHre0fka9R2MTRatwitELSvfg6UEi6Htp0iXriU8k8IZapuhwDt
c58bHxu1i27wb6GFFjHXoV2EgZayvc1+1E9pB5K8MGfksoZCxZXXTG7R/9E9DqH5UHNkWpi3Pi8F
tltTeH5/sq76fUhLkPnbq+wgq+jK6nGaoizWG1N6IvU+IaJS3QpLSh6rOG8DqTKak9S3fm7IlS+N
BDDzJNtBqEvKx9ROnNPU4XDcU1I3ZxW78UHRnmd7aPxORNnHQk3VneV+FeitiB0I+ZiTcILS/Nhs
MiE5dW8NjfYUKhGJgqq3B4gE4jcQ5l+lsEeFDBEDT1ZD8SFabMOtTaf3smTofbu1sgOWSoOHe3j6
i1cwsD06e2sauzI4qBRffvhMLJJwxKQ+hSKKg9SUWr+P4nCncrQ9sF9HgZmCvRkcfLq0l6NMVR6X
47JaacxJdcB+j21X193N+0viVYXl51UMwA/gFdBuEH6E9Nt7YSiUXOlyyXhKFac+mI0+exVKr/Ch
5W8oA9yOmZYFmZ1/NleNjrntg3JIq2CeEP117K4JRDFlJ6d0lFvEVl4aXHzcPn6O4yRGKtn+khry
5A9aKW6ps5ucDmRAKKvUnhopcVDqVn3vhIVxiuOq9JRFyg4UZw1PlwsL5c4O1Td8qr2y1vXPdmbm
np5ZNfpxdr5zc11tZyaCWaCjwOFKHPq6GH+KIZNqXJwOm8AnYp3AOKD37s3ecJMElPnvJk98iH0o
fo/V1+5H8hzuXGHrktl8hRVdD3BnLUeSJV5+bISWOzVuOvUJwOcJFqfeWL6pHxXShfe/9xVZ7PU1
QV0gSAURHaT35UhYL9oFu199qu7to3nMHqZDdaMcYFq7UaC48qHwtGN1HgLryThat7JfHiM/dqXD
+8+xvT+3j6FePsZk9n0yyLX6hEqwayAFlxtfterYqCbwzZ01vt1JxMrgWtbYi8gEKZHNK+vaWk2J
UVublNL4YNnRuS0dZyf7fnsQsNOU9biYt7q3BFR1E+YF4OkEN0WRpEmAgVyy8yrrBX+xTtAlAQJB
r3+VruP6uZw2Y4yRcl2q8tHsI9yb4VojBy2ilZkf+ohlfKU1UHyswcx5UrbsLZ7rd1yxhH9Xcyhr
b5vRFIdneKiMXsuZCXtyFmuGtWdcuRkFsNeKMsB/d22vU8LTLt+xyKn8FAhPPFLBLXp3AXZ8ykmo
n95fgVtw5N/jUANHA4RaGHv+chw0RkJ2g148TnI63cTlNNKpFZ4QmcV1rnSYi3ZV4zWh0fh2hqYr
YPjlc2vI4VEZ8KTrikG4rAQRKFoz3M3xHLtLBvW7bnrzGFXTTR+fsiH5Y8Trz+uU5s6usmdo4elR
qNWfsxlmO330TTD09xvRF6KHtSKgt/IJM6zxsCu14rF2oqdZp9zb8J0MiKAuKj6Jq0doVFaKbP/a
Zn4dV6dDxAlOREV79nImZ4CQFhrmFGRaxfiSF3lyW/WkdJ1eRG5eWy9ttWcH/cYiAZECQpmCGq+7
RSxkOhfJWCf5Y2fp8SmcF9vLNahRr2vkP/+c/lf0Q3z8e2e1//1f/PpPUc00b+Nu88v/fqx+lM9d
8+NH9+Fb9V/rH/2/v/W/L3/Jn/z33+x/675d/CIo4Y7OT/2PZv70o8VU6HVMnmH9nf+vP/yPH69/
y+e5+vGvf/wp+rJb/zb0xsp//PtHN9//9Y/VmvM/f/7r//2zh28Ff+yQfE+T7W//8a3t/vUPCSHU
f7LtEOpa0bTjj/U/AjX/J2XntRwOyRAoE9+2FE0Xr79f/SfQL0KsFT2ISNOaeLWif/2ZqvwTmR1C
t1XKh6oMmeD/eaaLaf+fz/AfZV98FEnZtYy6rqCfzr01ZF27BfDAIMDT/d/E2jVlh86A5XyetXq+
jaSx/W2IdemPsm2Mx1grl0eULGcfHbn+QUoG7Sab4skbEYj/OHfjrtL4ttq3Pg9NUQ4gwL8rbm5z
DhOFxpE8ok0Lf0VDrUvgUpinAhCa5axSgbTKJFEellS1gzzJo8SVKtULad/syCxs9sFrLA8ICqwH
9zkp4frzn6KWcFG1sHR65cxZlgdxFLcETEt7+mmN/Pt7/Dz/27OSYdbWOAIpa4GNrtUmPplzUyJC
GcKzFOaRBzor8/E7R3Eitkw3Czv7OJndHTDpBcWhZfwBgSYGFmhYNzCrU/xlmvxQKHV/RICoRKN+
iW7sMQxP5eCoR5w8ch8tvunOxID6kFW1flDkuP1SdBWqdG0BzZe+cB1Q4I6OO2+2nvKXK4vzjg43
4KP17t4eJMbcqcBQdeuMn8RdhZy0kTQPQknu69JwocGfFL10kXnwcRX16jjxNET2deCpGJOdgCYH
uhweVA3vldK6LcicMbA8TWJ47gwDSGV4lFQaidKOTcP1Z1+fGozKaqtGH2cT0qhhhDVq19nnmILA
SeJ6cueqbncm581RqP2tRBugdlu9kWIKhYm5t32ejd6gzKcu7txa087tsSWDrYtrvYFXfCHAdTo6
l2s4AkcaI/oQvwzYBD71Sm5Gx6aahgFEbN4+Na1ey0idpMl5RpZO+I46Nh9iW24sz8z0El3qRh2X
oM5ruoPVYhYiwERzSXee843ZWKtLEKyp86J5tNkDWd7krWYV4TmtKgmlCgAK6twaf185FzfO3lZb
Y8i1NLnW8bc7eqwamVtKCs8QVpXTIJIKDreMaDnaUV6qGIpXtauEdlrhGAtAwJu7Wn126qz83VCT
2ZdKQ/bGJk4Osyi/J1THTuNULh/Tzsxw9xugH/Smdo/bJnp6y7D4aWVS1enxshBZJz8V8zLdksyL
nQB5m82/fmbwBjS8kdlmu23mrywSVe0X5k/GD+u2mXkTs5n/4AbKjmDmUGsX+XDoJ5i1aZ01H0pL
1C7KTPqn1U/itpcjyTOSbE9IfxM0wT1k9xsmMF3EYhBm2ISbxhTpdp920Uuk6tEdcI3YyyVZu7PD
1bS10YTHsdZ8aAvkst8/e7geL4+edWQIbPTqsDAxtujrTlv61RQ6eins4r4EqPBsSemPpgQS3qXo
Lb4/2nolXRx0jEbWAGUF0Rru5s0uM0aRadrALnPyrAHpYC1+P2qRF4qi9asaMwM1qbWdi2OTr6yT
S30UeQhqc8QOW+5VJAg2HOHY55Cy5kOcVJZXanoJ9akUv1mxYwUzYphavyxHYxj30EtXZzujr8Y6
/A9AHbfk5cGSKkuG6HjF+RUNhqeZ+ddYFgggzeD035/c1/RuM7urNbq5sihQC9gmZjV1LCM3EueM
GAZY+rhuSQFKZfxjqMkCam28t0bbOilj/Qe01/kp7JXT0kyG70TWX4MMvhAasPioJerXfgqXk1Tr
vxNXWYdFQvVzVrPBp2tAmqxnf2W6kzwAI6wxKoCokJIw+iIJmzuj114WbNqDykk7d55VPVB6ybqD
k5gEuGtWd4sihwGszkC3+o917jQ3wD7mtTRffJuF4XidbHQ3uPOhC4dhhO80aesp+gIlRIG58v6k
vbEiLYBsKyIEAj5aMJefp7WMSRuqCYF/o0HYY8jroChCDNXrYrldTFsg21vs6d++sSLpg9A7I8dc
ERBrpPlTwJQakVxplemcNU2Y99Ngar5ildKp4Cy9EfMM2X+pK5/KifUI87bf2RBvLMmVEUAIRTUC
7NlmF3aGPGtdnrFOYg2pjkKFIqBFT0ohxE5kuG2KrnsPWVsCBFp4K0FgPfh+etMmydDfmmPnbCZL
+RFeJ6LHCbiV1mwFXiXGeMisZqT1NGteNgjcb7tx3slIrwNlHkJDd5BQGVQL9efLh1j1ykbJENI5
F4XuN50l7otKqY8ZyuxuaGnNrbrk2r06J/Mpmjrn0MciPrVyHe9Idb1x2PLR0TTgAgerv8XXJNmg
Y+ZSWWeEIPOjTmjqOqkQD+lsfOoWWQl+eW2j9buWFFllgHo2lx0oWdQxSs0+g7YzUc8vw0NqC3ml
1ZjHPJ3Vh9Exv78/5lWAwmvBWiciBNiGK8tmbY352Cw6xJdzK8dmMCflN4jyewzhLaSHZbViL7hE
VgQdy2qza2mnOEXWgYAWK1dLLPUAOF+bb8bRND+FVtPSSXKm26iouc+aNjnGiopTSOJ0D0Xd68Eg
jdXeUl9X0eXpyxVKbwO48GqrsK3woX5adqpoCS36sgxMZR7u02FcfCUL81NnzPIx1pCaDpM68evE
Hm/bURmPdRf/KgxknR10S9jckBaJ3bYhsxBKXtBZTl6sUos5suPu5AhkdElbw68wDocAFZPyiNuR
c8LGL7sth0Fx8UPqdmL367CGQgy9HiBBPAtJ+uXGSyfKv1NYJy/I3QL7mEFCfK6ViFS4zWPq+2vA
1wGZieKXjhLiHobuVfnw8pPQI3kFmNJoWnPHy/F16AfR4AzDS5jViycqRGZHQaXS1qn9E52OpxG4
8gslHLTos6U81qFTP9tKab+koT7dA41tvxqmUz1muho997M8uHaXN7ftwl04lG3xMWntdkWwSi5a
pZY7zFNzqnN18bICf4fU6Uu3zGTHTxHp8Ccl2+sBXx8ptNBWv0aKH+uW2LyiIlBtENQoX2oRTn7V
5OrRTlXTF7UzHNtJ/cXyK2uLxJpAFSFZmhSAii+n1Gjypa2smE9aDInb4Fp21KR4zyn8Oh1DHZ6S
As1NZc0stwwLs85LgPCaeJnRF3Cj2rhVC0clRliQgcH61q+XqUeaopQeC2OMjnXSfh8TVf4zzfLk
xu6KHKJjm5xVpH1/+fZcgfmQ2VfOG/yMTUAnihwEslpmLyqilX4ZicwXjdCe5EqqvPcP0+v9o4Nb
xFuUvgHV/O190Wh9NalCLV/wkSo/jo2o/ujnFL89CvDHuLWTJ0Xt+kPiLNZOWvDGnUmHi3QJWixN
T3oWl995RMCmXTC/eElAWKAwxAGhWZMEO5/GK+70AgkiBbe6yBLfuzCEWG5LjRe1yh5U+nqBr8na
yobgLKE7uF44P0UQ9WjgM60b5YsE5shTBrzUTXQArdKpXAQv9oQ0tr0pFviaia0MALBjKiHa5XiG
WuRpqRblS6It0wuma+mxLeQO9mabusD5h6daGdnoWD8GsZpSW5mK2pVTPDOsKV9OMqV6z4nJjsu4
kG6TaiKySUfs0HOAcK2N3EJCJ/9oFPbsp0WIsv7cT3eaWTVPVT0mO0voOr7lFF/7NbhpWtSoN9MX
CeD0StHGL+005p/b1AKhoUe2P9SNcxzUtvFpBuy5pr4R9lE1AJAAMIICLJ/tchILYdtJHObpC5dl
9hHRcetWhIN8TI2vtvlHI5dNUEjpjNFVMTykpbUnz3IdhbyqbLNr/q79blZv26ny6KRF/sL9COJv
RZmPcTXszO11HM0oYI1YnEAd6cdfvuVcyEA/ait70cH8UJebhrsMR4SjqiP19/5J8OZQRK70o1S+
5hZu2sSmNY19nr/kQhRui0ypr6UajW1zl4G0PvXlpWmSm6+Wppy/RO2bt4LeaErGnBUvYxRZB4Xa
wEHq6/Zkjdro2plkHvu2/02yKvuATnb3sc8m1Pz6MQ4aU08CuvDj4f2Xv/6aKw+NUwCiDMHVlqmQ
ZJPU6GnBE4Wtc8S22/QWR9pL1K93Cs2qlZWBsByv/8oP/emgsZRQmStlLF6gNSXYrQymV9lTeUBL
pzg5ML98adLHnfTz6rtCaHol71I7B6i6FZ9pWFT5Etvzi2RpP3r0jA5I4KrBFLXdp/cn8XpPrtwp
6Ltr5gdhedu+AJptdzK4kZee3lgwmQ7t9VSl/B3V5W0Ecd2Vlg5NAW3q78t+iajM6Hv6fVdfcrUW
5hOiJEel4uoZ1DUuRZ5SfRktNfVLa5jcrEzNnX159SXpjKCgStEY1hO4uE3YSRmoLmVJq14GtUkQ
dFOMe3maRx80zXKIUjs8dXWV7uzQy3uKkiKNprVXvILAqMtupzdT9LHpbaf9EhnmPYLPT+2Yjm4R
K/gOFn+9/y035mR/D7Yib8GN8kF57s3Jo89doVRR/wUt14bGamdUrmQ22REpR8vrhDOj1t6Zfo0i
T+A0iv4YFW0ZZJZk3HDJYPJmtpEvQx136fDNYPiG9oieDrhlO8kCVOWGT4qVOx65U3q0y9k+1kZr
eHXbTjvZ+asy6P+cN7zLKjDHp4LfyXfjgLt8l4QtJy3h0p/nSipuCymTgog18iHMa1yf60QNnHkE
QyXVRSDgnZ6Q0m1PQ0JLRDdy64yuchLAdKqC0k6HwMYIlOC7zM7A4sojsgzNA0vavs0nww66dsye
JQLYwK5ry1/0sEHeMpHu6GH8NaXOdKzLUHtRU6v2qI2nf9pOrKduh0MvhS4ru9X1LryzoyZCqAMg
eZLLFZCoEaSMQl3x/c98uVv+nplV1J2ltUbBW9fcvBuVubat/jy26Yrx6jSoAwz1/iibWHsdhiiP
RUs+DYgQg+fLD6CGcYHYXSif58FWef/Zca2p1P1+EMNvy5wNbrEkgJEayTiFiZ2TAs0JYQ8qFyr5
x31bNMUBuEHnz5pV7Tzd9RwgVUzXlXXBvr1imdqh1OBhOfJwTpm5ujIpHg0vZ2fzvm6Yy0XIMHCf
VsMDarTbilyZxq2S9IZ8tscIADlnmK8PfeP2uZ4/EjLyrkoYo6CioeHPvNRfZVXCQBLlC0RRZQFC
pDe9sLKV3O2N7IE2w57E9mXRcP1MlM/WEgOAX8rYW6ENPQarlNiScs5Sw/DJzGxPSkaIiooxeEZf
ovtUG/Gxl6LvsC+kX8p6/h6dYIrGGI3vtfd0uUiqUCDna0bqObenFADm1LlJRI0S/Gm38zGuTlLq
VSsEDnqPJqM7sTm+w65aGoha2plkojjoKJj5hLGlp1Vq9KEgLN9ZYpvG/uu7kUITxGGNi/XHVnNS
o+s7cdNrlOhD/fe50LUbudGqR0eBjmVQRUCGqFjWxr52I0mL7qlNER6WPss+Zlmzp3j41utTU7Aw
xiWovPI3jOVMSpgc7ZyMkGMpgCMWTwLkalmnI+Jslb8Ugvz77Vd6HJk9/2yVDFUQHlFWW9qZAz68
Iy5kDSFO9wBAsNib6cuE9u+x1k4rBEDg/5SeL1eREfY2BF3WcN8K63GhMOwPOEuZY2QGi44tTCxX
8ots4b6t5bmCdS9mA2SpM4Wa5rMq+ArpH9qxxSkPM2Cl8OJJ2buQ3nxG9pgClggW1baiYuZFXC2h
rpzHQdU/6Vo5fRhbkQfo/8Joo9d7KBCZ8cWwpB/fP4mvzzqY/0hY4AgFNZKO0eXsoO2cRzogVs46
VT2MmToi7rA0N788CgUM5IxBvvJ/9hqS/hTnGnjrZUsi6We7ixX4pBRQofpmO5/6jXdh+a5gDfrI
K1LwchQ0sVMnjnLj3FKrDHRRfm70Ya8OvD7q5altYBAPwpDQFsqbsX7Kn14FUUGh2ONsnBUzNm8i
WYpOei/KOzMt5adfnzVkTlBjBQtuXokQzBmQIG1hqA4hoqAqaVUCcut3bvw31h41W77Liv1dm8GX
L0TqFZt9M+nnhEDnuESWdSxEajyN85jdzaKa7oVMp1prnD3qL8KB15OJT5hNVE5BEWTHJg5LhYnB
B2Dzs9JPThzIoTSH0DC66Fues+pdZOIkSDtKld4lyZB+aTrJ/kTlqr41Ma/6k5C4/lDlpvOixFFT
esughN8kmK5PkWZUj12V2y3Kadah02V66mltJaFX5unyRzHHqeEhAJJ9W6B7KYE5J4XtqZlJXYBu
bXXvLGp00Ooh5RLAehVF8spuvsEbowQpJYZ9hxSFEUCMLBEKQracwnJYxT5CGFPjOk1n/BkmofUH
Fq6N5raLFqPNY3Szdg9CXPW0klImjIO+AkVptWZ91+SU0L3EbuRvujZY3yW9q4xgWqbxhK2P1HmZ
IiCFR3HWPs+gAJ81va90engi/Bhq7YdYZCJHq3nGhrvpdOtP1MRowCRVOwYEjGNyTJdoVYNTWrQJ
slCkd46RjY6LF9KweGapdPdZHValW1Msb7xJLq3f55Fl6faNah/iMkFBP5k1YuUwH9oFgbFJa/1a
aPlDTSR2rJqREKZu9aVze+TeXroMBphb0wGPD2M9cp0aGGh9WwrQQR3tseimHOHKuqE2a9+HqaPY
RVjH4duW5kNNCy855AigN15fjBPYYieFwZWYouGGXGI5OalyHz4PTH+OdXk5nKNBMv9y+lw6JVoq
HtcU5YZTVSluhqhsvmthgbSzVlQi8yZ8vWS3NcP+i5qnU+mTl3RfqnoZsyMY2B41fgT1UnUyFNfQ
Gut7hnb2vQaAny4zfsrEZiIdUnfpyoywPZnjh1oBieP2aKzlXqWHy40+LBXtaL2cPzZFd7TmSVdP
c0qy7ep9iNx6MTXzb0MtqZYnF5Fym0eamNxJGGBw1TSa0A9Vw/p3lfVIjqx0jrsUChJultQ0cAxB
wvw1iol6GiRBtXNlGXN2u2qyT2iJI0TWpIl+30UynNdhTq3M183JflS7KsSGwIp/Q6ADbYvJHsxD
1JVp71G+Rm1ALIv46/2T7DI7fr2DuemBAtA9Q2H3CiS+DNJAGRMYHXfLl0nMwNscRBFCd2Lxuxm4
rqAv9eTw/rBvhNgGnXZq+XTIVmr45kbIrbaa4tAIz6Y9Gh/qJKxfnFJScTU2mr/qBkp0KPo0iGjk
+dXY1z4K5+EpKlT9CXOJMlBtVG/mmtyPLWnfZgJ9qfcfcTsz9BI5xcEsAz/l9t3SJPsmVDVRZt05
M4bkIYvaPLCH1PL0pYVXnunKJ8KRvYLzW4MiIsd5vEr+UN27PPJl4jJb7ouBaNeCHQy7zBORugRy
HMzOwRrK7++/5PaYX19ypYxxy/ARjC3UaKhURBKlejiHS31sbDL7KZ0jcE9KcwIKtHOhbRgtqFes
kQZXGf0/yp4UFi9fr9ZLc9YGYzgjJTIedBN6Yg6a9TEWyXBKuRm8FoGnQHOSFcyehqeYHM8LG031
0iqt4ergZ2XFiIrw4HVQ0mr0JFGkQZyk7QcntGZ/6ed5J3p546MAWlijl9em2ha2oOdt68RGMp4z
dTYPA/pmH5VYVdjspXJS6z4M4hHrs1/+MtBDtFUQiDYyGOjLqaLyMuZdXY5np27q02xL0mkA4eeC
Oh19OHt7+u9vrIQVQ7hKWYJ+AcN+Od6Q5R2WIu10RooAMxy1pgcaoX5RObeRPu95YW8DQhbCaulF
AWrN4knxLkcruiUeqVBN57aR+iCO48gzHTzpf3kOeR+KSUTvFP9ei00/RYSDBiw7m+rpXHargYIx
F7fdaH7iOujuSNH3Nu8bU0gJjm+FRDB6vdsuGeGabEWJOp2XtCm81RcvMABB38xS9Z3Ck9jZTW/M
IUUy8DREaRT+tuhFMQ3jGCI4fR5tPT4AURYHYUXKl1+eQ24HKNRM5CofujmoS1OyQ3xb57PcGd+M
vP/oqMOPaJ5+WNNQ7uT6G0Dm6/kAtFfjOKKrDMtwk41EsW1NFZiRc2HNva9mKTZHlrQEQ9rqx9mq
4tNIxOViTYyY9pCELlZSk2+hFu61eaJ5lWzEfkmM8P4cbDMLCm6I35GgUp5nrb4eaz+tIyfJEeyc
lf4sRcNwqOxU8ztJtk+y4Mp/f6ir8sM6FswwOo8KEvTwYi93Bi051O1Cuz/3hOBYNM3S5zoO0/sR
6atAawVQBW0CAQqt3UNwY76d9LY6hkuV33RE4sf/n8fhXKBSTxuIHujl42AQDEBRjwfqAVJ9s6hc
vQA0xoci1id3Xqg9tYPQgN6D1FPDSfeLfqn9XinbU9KX4w5k6qrU/To7OKSvK34NHjazUw2iQOZL
ojwMvvpOHmBYGBOhrAMMwTdVyMp6XJRHec5ttyqS4WFK0A+r7ZRYdh5lr6kaZPTghjt0cD1bytTH
FlmawKgMbJ3aMr9dcrU4oHhgewD/Jr+P48ztcjHuAITWB/05WV1fhIOdkoKD+gFkict57Z1iQCgX
QQk1X1IYXo72kOmkWHHcoeIcOyHW62Nzp6f6+f0vupFbW/eYBsCXuUOuHiDOawH4p8UsD1rDDS2G
M0dHhdjzvHwGlEp4PFnyszakDmrJunEYjXo+tuqUHefCQS86VJ/6papehIF8l0RI6OmRnBypBUuu
kylG0Iy0um1NkuAiOKxcQ4eE3MT6wayH0BMmlmWLE4svdo71WMFmo+uUNPhwNf2dAuLQ1ax4CSpT
Hz1YRvlHSVXbY93O805cd31s6gCykOinoAPEfwsmyeIOuCyirmfDntPDAhWTxBPf8ven+frI0Dkw
KJCuRAVirE3uPjcCrcjEXM6RISDON4PlAj4qb+pulHaOjDdeSKVGimE1sSoh/KZij20vGXMny+ce
HOexXYb6kEPx37lL33ohzE0QxKWVBs9tvfx+WjYRTVky8Uw5A3ixXQPWEyqnzke72LVcvr5GwUe/
0gX5UHTQNns806yG/kdN9X1QTnKmwHtWiqdqNm6RRd2TH7vehyuzGkAYMEwKfFdHO5VdpQlb7ZyZ
meVK0Sx7xWw2H2S8JhGRSOXTLGTxksvLXo3ljdcEjgeGGngkjfXthC5S05PDx9rZGSPrcxvp35RY
lr9LidP7kAzHnZP8je9HUALQmE4rhfutQBZ2nHZXRbN2lgtZ8eUmsY6J3RaeKpm7jlYb9eT1jMGr
iTCI4hHWkrTRLxeLgjx+M6ehdY7t6K6tq9IOkqaL7jtBsQo+iG59ntKuRXQyk+xn0YEa8UcFFVVv
Gc3y1lFDMOViJgjtO52glxzI0KgP2DlqSZMoY/J6Of2dcm305X9zdx5JkiPJmr7KXAAl4GQLwGlw
9yAZuYFEJQHnHIeYS83F5kNkva5weE645Nu9EelFi3RnGMzcTE1N9SeVAUFjW6tShcyJyvt1FlUq
qI2ns35mZXaF3WRoozjQFnudKkXWRytVIK3gElWV0TarVt0bfWwcgD9yd8mFZdd0Gp+bJgSmOPo5
1V5SVSDpAlYIRn4wvLRpIScEGlSVsjsUfZLrjt+z8LZMXQpVkymQMXaRlGFnDKP0JVDLQ68NMT4B
chMlAIaE5DVS46jdmFANGtvnKk1ctMHB0Bch3+Zj7L2TMaKr7CBpQtcoDJ7Drdg8IGVZqtRcxk7e
qlxhjy2J+nfa0cJ9P6RT65hG4T2NY2xZvN/F2TAOwNZeLHPSqSDoPFLhWctAqyow+RXgfssJqGlJ
XDlJo9plbuEjPoRaSyklpuSKs3g/PIyID6MrM4XFXMPxUVhLGgk4Yx6/Su0o/E10oAAHDawgnia4
aMcTcV8u9L62tTwOBtuSo/Qr+CBqMXPdU3PycRJeMyCgjxXWCpDa9FDGM4WbE0QQeqhPlG97kO9A
p46iiHVkI2B4Vo1+c6zRtvkqGUJfbeogkwoWSa0ouqn9pG9MoJ4RvgdjM6z0GlrmUzaFpXen9daE
r6s/BLdC1OmX5LZ+E0vgzoCnwLSYW3bZz5CoPRcwaKbnLKydxtAL1KNic90ECEuOnDP08BPJNcTo
wtE+vwA0qvczqhYWk8hL/vS0laGWJ0MgWM+4MVXbESY8OeJFbsR5vJrprhRe544o0LbFmcbnzRM6
vOeeSc+aPUqG9Ubuc8ExtTJYpZp6KRM+D1iMR/4LzXN+wC31jHrUrI3Q7ITnwgS37OXhYHe1cltD
Mlx/flf/JudmKNpdEJ4QY+DOPl1AyYMcinq58BzWRnAVWNK0kqhouqLR0NopFcH1I8s/RDCq7xq1
yX7iMpRiDdwrbqRjunrhc+bc4DQ3nD8HGwXgcvRXl50fOn0taYIsPFe4ebtNUIb3deWNezgBhl0q
XonnigyzX/W1faUXFDnZ3Yg4hpdqAr/bWAA/uYV5ZdK3WSQxUoZunC/7/ksvCLHbqhOFSq/1/rDl
iMQ+dzCPHhBAs7jOvBE+ZBZUqauwNxr9WQ4C+D04z63wwJQ3etEM28+X9jcT0mfZYxhgMC/OCH+e
po9C7rXWc5S06g7B29gt0Ja9MKEFuGq+/gBpUEbBqw9FX2o4pzNKrT42uxhGjyoHni22YX2FIn+9
JgTjJWDRuNCzQF5Nfi/ZdT5prh6MwoX24QKz+/4RYGloiQEGJ2NbqopGKC3Eil8FL17QgeWvjcy7
5pUzpus0VHOMBJX5mpS9VKAr0hZPE0TaYs8pMJ9kS4Ai8vnSz0FosakBe0E7gaCPBcky7S7jUvS9
IIfUaFST7MCv8su1PBUanjaCFyorrIIbcV+XvnXJLuR8aJp03OXo5s+E9CU13pfNYciIm8+CpLdu
SM/KAapuOXWcvsa18gNdZ2H1+WznqsjpbBEaQDAemiGAZYjEpzsgElpRn2Z2ejmMyo8EKPDMbKjL
50BNBBAMXolTRCJbTe7oWijHTp6BEvvjhwH0ZbCLcLIBMAKYPP0IPW+tMGxk6MGiGrgqopd7VYB9
8PlUf1O0OR1mUSGadIAnUcowpVXQqdKNwjYIHVdGKUv3hpAmdxgxV09pAg5W7prJ5cVi4EwUBrdF
pUP8a8fybiwj88ITbMELmk8AB5GrkaYzOqiQvk7n39aeNLU4rT0Lsp6v+b8lNyoCgMDwguI60Sdr
FUNJcsMwrZzMbxMKutPwVZDLAS5yFLmS318S/vndYlH2nuOcNZcwlgX3qrS8ye+GmeKi9JsYSsrK
m/NcIRkjpx47Wi6Z1G0as/8BgtjC8BCrTfJEYv6gKo46K6c0lnlJtO48MPJ+e+8CcedaBK/Tpco9
X9bpMNEG6pQeFfUydQuoeBdOxXt9f3EseDnOyQoPA0AmiwslQLxfH8ICHoGQRo9COQk/5VAuxlVY
SokIRl6KsLFquG9bZcpsnIrajSJGrW8XgRJZtqzW1r1Fu/dBAC1iuHWB45kUDWK4arzBuFBt+t3n
IjTAwsBvoVq9tF2TAs/Qs9iMXpQxNm+nifacgPbXLdEdJYUJgIxiCPWhDrxwr40kDAEOd3vkp2M7
1pGGy0ux2Ig6HGatrTB6nxCCsweAChcO+u92FTVnVD/opomzF9XpzzcalLoCeTCfi3GqbCFJdeqh
cnmrQqn/2x+87nswVOor5nGNW0sNubtWDwBAYTvOWhmQdbWcOg71oj+Dqs9nkIALkGqWNSWROCNd
TVErqNFgPTcxVEot6zPXVwXPKXIruHC5L8gav8YiiXuv1KJktUwkQuy/AhRFvecCs+5dLFc+3d66
d+BRIDvfNqkT5SlGJcE4bWpfSzdt4vl34AZ6GMu6uVGMrHcGqRJssYMlWGdBsE+pRhzKVh7thAzm
CbHyZqNZPcaUnshf9s1oZRmtgIBzmjx/HljPzyStMqyIEdhEuFNbVt6LLshF5FPilxjwxLY3AhNL
hPzt80HmVOT0RM5AL3JNVCPhVy3XTFU9aRB6MX4JBtmyAz/VXOqerVtJ5ngpzT6/FAH/0BZhGxAE
AOGe7lI5CrNR8L34pZAC3S5bUXaFKKuuqzRvViJnYyuQU13nRVW5gjKIe8MbOkqKrWRjVaGs/CnV
cYKWpJWZ6rVr+JG/qhXL22i0x44+WqMXztX7G2OxOtT7gadh+YJmwFLUhNJtgrjYFL2QNuoAnr0w
wWt4KGXb6rs+nuEm5R3YiuJFa7mKbdGKk11X1QMAGRUbNCdUi3Ux5MF1743eo9YbHt4xWpQeiCMD
FVBtip+7wLMe+rSIb4SBOGRPI0WLFc6BASbGhQh1Py4F0LWt4l1HllemjpQ3aN74dR2+Ud9MA8CX
Idukoeguscaoaafh4ODeWuzR1k8bnttdeqxUs0xsqRmlytGboU2omsvwpji8kgDioWtwG0/aV7H0
M6A2SdNdYrDN76jlcpKCEf8Bjc6J+OkGqDVNSLgWoxctk4K1paV4JVKV+ruPc4QXpeRPUfgzeG7u
yBETwVACKz8dT/Bk+mGqEEH80XVXKQvUolFGclS1slbyOAwXHuK/Sfxpac4NQJgVRKAlej0fBGMq
pKhBuaPGvTEYTesFm9rxseu7oFwZNPxvIPRD/E2TRADyI4Zo93RZ4l2SrFsIq87B0KK4jagJbX06
DNbiDcJf1KymFLoXCivVLkMc/TE3e2td9MVehzyEy0Gv3UMbEO3c9L+VAdjt0AK/LrZVtZskzV+J
I0fNGqSenDmvN5RFIxx2p6+8etIL6kFnYQiAI9cDaATeZhJGiqe/lAmwfEiiBg2ElOwR8488nu2A
/8mI/0g97Sb8VuV1/rM5lUo7lVz7H6exRkT9EPhnDbcTkbUXYHlhLfxoUNBp2oxL4pdy2yzP9v5P
/yO4pv/FU5EqPw1PaBjzq/GX7Nq7FhtYxDnBmG/e/0iuKX/RDIPDwzX/SyXxX8k1Sf2LPi6tJmRz
+Ydg1f9Icu10k1B1UjTwOFC+SHForSx5hH5vtGEoic1T1EYZbo9KmtwOWQhGRhuGdsOtDH1j8P14
NY1y93fZVvhhmSIZQKPo8ZNXNuUtyLj0gHAIGQDJz+rDmt7/imQflZJO49v7B3LDze9M9BW4VOcJ
fKhk9AOfXpmg1coIEQ1JbvcYLZuTiwufuvt8qNPk4J+h5jocBTK6ssvSTNMZvedrU/M0Cmhetn3l
r3zcWS7QcRYp1TzMLJQHf4kMZM6rFhG0nzANqJo0eO4wLN9IOoXnNOjvIcCIDrCYci32bdHbTePF
jzjSkCSXwg3SalcV4C5bl/xsJ7U4z0/wY46pyYoLkhWDoMcx0fAOKOcWVzHqvdvIL2jfk0lv8FhG
g6azxEvB+bQM8GsubJu5oEab7KzxN3qqAnukDp4NQwi+46Kn3EMDrR0aJhn2jVT9w1ainZ4alLrG
YtMlVOHHWHTTRgN2g2BkArnFydpHTe2iVRf7/0DO/ig8/U8Td5xh1v9vccf/87+TH/X/mhVKP0ac
+d/8V8DRjL8QS6eqrPO+gubP//RfAUfX/uKhDMMT/YwZvcNx+6+oY/4FOgRrS8hiBCvYtsSpD0KP
FryUWeqBHQunTf6TqHOatLJruMmRFKFTT+cMtM3iTKMIBJen8pRDLeDqHmKe4qhBbmzYEx4Ud9Hw
7LEfbGwtjx8W6jfB5OyEU82dCcU86lDNgMBzGkzoQqpa7VfqAaWW3M2RprInYwouxJH5r/ybkjE9
0gQ6uqCwSMhnisPpKBrS2W1K4e1hEpQbwSh/4GccOKEw7OP+u69G2Z5L+0/D5GLMRRqY1wlaepEo
PnDcCSe+sYFaM64L0b8HI3thsLNTz2Bzw5/MgvI+N8fpBHMh9boGiNgD2uV4XMfovZRJPLphZ0/H
VOyD9ec/26Lu+r6ilPxoX/FugNz6/lb/cAl0ba1UXmPIDxBpDrKn1teVV+7oBO1Aoz2iZi7sQm6G
UkVV+1YDCHeh0Lpg8L1/AAkf/hUIQqG9sxSDzxVkZSksyg8MpVy3qnwbIviyKYXe2PZ5W9iFXqNR
3+UydeesOSJLLyNMUhRZ9BKG2Q6tt7prLiR4Z1cj+GJ67LN7PbQ17ezunhVziyQ07ieVak4IrANU
TQ23sDCmrTmA3b7wM8zn8mRjM+CsaMXDGYAcOnOnv3vV6bVulpN+D0jUd0YzPFaScCWlRbnGLLTH
b0SeHpNsGFBGQ8WvjxyjhysqFGOxk5H/csU0P/qtcYnGeRZP+C6SGCrzM9UbXZ7T70ICJ+5TJDru
c7FcdYm2g0L6NY1As4r0RDeBLl631RRtxwR55v/GmoCvg0WGLjLNlsVhrxLfqNuOsQ2/vk6N6Cc9
ZOVJ8gfeYsbwYljtXQDCdAONWF1BE/V3FrXI3FByW+nG8doaPNn9/Jt+ty8sgwoRQCTgXMt6qCAT
X/1S5mcCHX9PTZ1Glt/+iAX1NUMe48IuXC4+TCl2wyxMC3t0Xv7Txe9Dz1N7ouDBtNo3q5R3VSFg
ylA+DoP8Fe7i0xB2bpNN3qXduAzm5BBoY3KN4TGIWsyyFN+HQVF4zSQdVOsYGrmNqb2rport733t
thOuy2bVtY2tpW7iqXYUhq7SvX6+0kuvepQp+AZgT9g7cq2y9U4nn/uVok69LB0oQpo3hgJx4W9V
Xrf6LcAt9sJPQ18P4VanmIVddO4EO2+yMVK68BnLg7n8jHlHfIiPNPvGxBf4DP+nrq6rb1K7lQK3
6hwBJ/fM8VrYQE7yplcI/NGvuLDfFjVd9thiFRZbAGcQVFZGhu8TnrVbX4Y87oIbzAzM27b+k0qx
CYn16SmhM/AlS+7rwA5+XFiDGZL1MTgtP2IRBNoozWjmi9Kh1VNHK187iA/YoNrd8A2uWsEGqayR
dsAltNOZavL7wHg2cumDoYSMd7r4Hbgff4SSclDTVRzgaeEAiGgBXw+bbjp4/gilZsvVYMf9TVQP
dtV/nfLbTN2PPc5sj4YP61rZdsoxaF3MO0N1l8aOr9/I8vbzJVrAFP/5neYSCjc319h7ae7jNtGE
tkIfVDrE1XqwNlNn3+mDa2J70bpNYxu5O4BejFfZsaud8lv3E4u7bCVsBvKyZF2g3tXC+7Gpp2Wo
SbriGvJhDpzTaQ1I0o7VbtEO/vyb5bnMvvxZZyFZUg0QahjYna5uEZh0U5VOPsTZpo+341slX/sd
PLdXQ10lqRP6trGluGHkqzJa6ZI7+Q9T/4SQUpe5w01wIdotxBR+reHH71n82gPg3SwXWr5ndKLU
gdhh3JrdzfxADtdoQQy+HcU3tb+DLRYM67R8ipStNMa22d75X1MCUfKQileauBWh1mnrWHwJe7vK
V3K5N4xVV6lXpbopwo2eucmX2HxIvK1e2eIBZu7nSzsfiM9WdhG7LLFpWqFhZcPpa2NtUSFN0o1n
vrUjqpl/1jln2WhTU56kDckxoX62WDbMheGVZDPBp3H0B2WdbvONt7VurK/GvrzQpNTmP3Yys8Vg
i5n1eaEaAezcQ9u7BVwnxcbBJtTpUhorI9+DmrWyfRxs1PgK+WmFDhT50zAdkKvLx70S3XXtbSOt
xMKOr2cgDu7ID+L1FK+G3q5Np0eBgKLvMTzGnVPmdv1FXecS7ambCOG9IhdspX+sle3U3QRU98Bv
j9eK7/KPw28IawXCQc4uFBXOEtRf60uNlDSQJ9/yzifbVAWod9Jh3Fi5LZZOqq2lb8oX0Hm1vPbo
vKROZ7jY9ZSxU11Sg3pXhj9bcS5hFn5Wa1pmhkKfqFZUsOKWv4lQdm5ozLlzBNYAiXPprMboNtM2
eb+KMBbc4gg8fFd1uzfdGe+W3/TlOvDWfRjBBHxG5U1IbA8mQvqQIcPOWUuup/oZqVj1KG/DGKX5
VfUDbQQ5/WLlBxSjJWz2StszHyfpSiy2gmvmLo2nzw/MeSya9xUZ1Xt1iAr+4pqti9oyJp9Fxne5
RoBwcOU3kej5rPv27Jsk3ZT+Wh72Gb2427azG91WJmeo1xEmiPUGHODnH2Sc3XmLD1pcvF7ToTw2
DNLBHB3gSoL8HKnXfewGd/hgdslN2dx14V2HrHZ0hbh2hhi0YMtHjTL6ZEv0xSPcQmwDt17PzVDs
D1wwKn1m+3dm4ATUwP6un41vhTseggftTfds48juguy51ntkL6ly29XBXHtfdNlWnqXY9nVb/cnV
gk1X/5zekgNYd9Z9hFtKukZiRhYchX8lu8Ve+P75WryzKs+2oElPEXA4BcO5evExB6IIjsye0EsH
4Wjdad+i75biaH+n8lWj7kRprVPFJVxfV3vtRzXZPjjWO+aevpGIW1/gK+dvguSmt80B2Mxz+lju
tJ/VLVsOp6vsS2s6DZfOt/CQXXtX2WQLD/V1vcsvvSaWqfv7MbZQHCKvxbxp2Z+UjSRvBotJsLhV
Z3cKRD07vRUKt6o2IEileMvPZvxoYtREeVXQVPp8Gc8UPecvmB95aEiAgAemdrqMfW0JqR4E8iH4
Tj24fgoEJ9zQvLTUjdfbVGWSfp1Ya4KmFjniF9k2r+rH7MAP2u5SIMKqnai8bG6aJ7wFqdMawubz
L1wgC39dJTMFgAISDy5eUadfaKVGVcBwlQ4I7Y22mNjDI/e/9rCKQqe+b54ugnHmnbPcWR8HXGSW
VZK2KLYxYFbxlLD1H1nhFqI9YmA+2tONSvuRrO4S8+3iPOeH14dsLYszXAXnveA9Td8apDlv2x/m
o/QQvXVv1nNyIX8+e8bNv/u/q7pkvgl6+s9o/jNVZnQIzDf5uxY4sOXD9r+1yT4MtsBW+FOjB7XG
022cHHHYKS1F4bsccepsLGGEfwmM1B5UeO7GKk/WobhWBaTi1ghnDd5ja2xz+d6atoV3K2o+mOtn
NbtR2W4dLy8NPe9jDoH+wq47y0MX6zNvkg+/RhAJQquEhFpErWbN36cs3+aV24c2cPfwmxbZWXQh
Qfvtpf7xN1nkvlnfYJKBAAsMdwd50HFcCdY6q4/kmAJ2k0+C4WYHTDuZunbvFZcO2m+nDFRCRhSR
l9N7qPgwZcHvMxUrB/ng/RTf/HHvvVrSKvu7uKIrLzR34aWG5QJy88/J/nfAM50sH8FfKy/lg04r
2XSH2NGsdTo+ZsxdK+2O4x42m0y+Qh7XjkV9LecXlnyOHWdH/cMXLDZmV1k1+EOm3D1Wmc2zKMhs
8vQxfvx8O53l3sDx5uKMSDeIiubSaSfwq34YPU88wmeNg8pO2v1YQoP2AGXJdmj9cZ1iMd5yXnGb
GVXIePG4Ssxtm66abpOU7ojQI12nFGa4K5cPiUFfzdGeuoca5sAqjC+8ni5Ne3GIINVqXt/xGaa0
N1GE7mH07iX/Ncyc1PzzKLOY9OL4aFE+mV7AaOiImaFTDnBB1kFni5rtA9RApFy/S2/M3vHMlT/s
xNcssRX/RgcSiCGlB4rL9sX1GLpC7lS6U0qUNCnjO4W8/nw3vBcJT7bd4kvV0+CixR6SmDlfmiB2
1jh+cR0oq6nbRFQKb4N65+dXhb8ZS6eebKXaZByIoZNhjH0rVQBp5Nj4vhl56ioFxYTqpjf3U3kb
VxTA8OqWnSEhjl4HU2un/qYVA0fj4tKRBUkcvWyddsQwfptLuSPyUC2NY9p9/3yGC9woO32eIQQO
6K5zW2QJRtCEIMKFmxl22d3XAps9NXQGfYcBpqa8KvHO4mk/3SeD01zSqlwASM6HXuYLmNqKAdCy
Y6CuDGsza0aixtC4VuDUHAUZju2Fh8JZv2I520XGkGVh/8/vmaAntMOYvtt31lrUvxsBB+5GsVbG
JRun9/b0chPRV8a5C0K1iHjY6SYKBDHUxWiUjlThmnKniptytOFotcZaC4Cjz4/W8RnUU2y5ckgb
fW0EG4lKXL+WVbtruDV3mFl77VwFijCGFhzPWKEiiiarduhfrRvRRGDmm/B1fPXZiz5/unGDxOZ9
rMp2d6iUteptxNSxbkxIwwKwSBLWOVENwW6ZAIBbu1FfzHLT+HsTO3TsrC+ZFL6L9J2vAiII9Ipk
TAwWkS6xolb2YZIfw8lmvKp2/Ovup+5kE83xO0vFYcllF6hOF/zd5nBtXY5P9TLsB4cCgfkoHOLZ
FpcFuCHBU5FpMrdKvW7NbfjqP8Y3KefSHrRVaLpJtwnGq7ZeD6atF7bfIpb2ZAmrVv3ZCntodbgK
9S32cHZo2vKGUtHEYr4EOuX4H162M3mjURW+RJk6y+Q4alAE/7MCiyDbWLVVtxH7vZYfmoJnxAaO
nb57K1PTloTd5wf7DM0wb/WPoy2CbCCYo4CgATRnu9lV3wx+ajNd9RBo3vAB8AvHxFb2R5LYAPya
bCOTNO95Y/Ku+lZ9jWKbi8b7O75UAVpe4/NHzaEGX5LZmGOxBKJmiGE8RdKxUlyltqH18y75fOLn
yco8BjK7Bn9+lhFcTDwr40RKq0E6GoFdybZg2TyNm+/J374MyNppeneq7LywM3/rv3w+9oIL+iuk
fRx7cV8og4JoasrYYW2rz8aL+MMs5i2ovXQvPbpS6KmONohp/5VqTy05/otHTWULHdDzbfECpPt3
l/rHj1lU23xLzPtw6KUjYOApdfKHFK2x2gUpfKnVdP4kWqz5ogCT4akkQGKUjvWYbc2YYh6n0RWh
Z0rXBrc6MhbKWhBvxvbCDX1x5MUlEiOhJo4ek6xKlwJXiW1sv+p7p+aFgsBVgRCwrTWI5l+6Suaf
8iyefdhmi6skjSP4tBoD61/b5+qVPaa/TaaN+AIcjB+B6JSlmww2mcnne+y3N/bHn3UOMx+yfzSD
ItOIWWtNOSiSq3auX27EWxJI5W58U3+0w6ZQ+KWnC9vpXcf5fMZzux0nIZq6iwhuJUYDfFyU6Ic4
GPAqSOKN6wpEsoX+7Vfd7HAef6zyL5kx2egHh/5xfJpgWSmvpSShgnDfx3Rg6MXSCvQUG4k1Hai5
gsqbItd0WFafL9Tvt/+/n7uINYFXSF3DyEePIoDqFNwz9c6Tnmk/tuWlMu8897O1mYtb4MeAYLz7
vH/4UbBwT/pCLaRj1qxKXbL7YnAklV4BUIProBBsL1wXwf5i6fOdz/XZwIvdUAo54mBazixJ2xOb
O5C2URm7CdbUuiOqdtu5aedOLzRCYnmNzDm0sDh2M7Bgky0qq1ZycZUPMjeId+NwhWmZ2mzUaA04
XTceOvXoh+uo23X9XmtvpmHj1RcC9m+vxX+XbinpYKLoJ9RpybZSnYbKdMX+oBo6Rq9QIqeAfOei
QufZa3IOV4Ar0UGY76MlQCORJjXvwYYfA2OnTBiNRte11PL+yFw12cmtW/tro92UaKio27FO0ble
d3h+6KilVOske9bSmyS5oegmNziW3g3TjSk7neAqsl0Vu7LH5rwl73+pxNewvam71ZR8SdRdle1k
c5uYpR1P10Wa2AWma1lEvVympiIdAu86rI+fHwP17BxQGp/hquj7o0+Azv9pvBhDLQz0gUTAKm5y
Ujv8Ft22ocxsbtLnytoZzUNU3HFa0/TKT3cGOiEJbdkHrbYL3fZiJyucPnStH43lKD+lcRWkbiy7
LbkaSRjJw60grFAFDzLebVcIMGIIsU7G1VCta2PXf5GvRJurlwVpEtfMHj6f3nsX9+QALKa3uAAE
bRqbrmZ66rCyWl6IDg5H+RsS0Xtr18Vrv3SyYBXAooKOLrPwK9+4QvOl1dZqtaakBlCe7NPUXEle
eajd9T8jwa3kVcsyKRu0DiLJqYVNUWyYe5o6w1bNjpVoq4nT19sGIzPTEQNXu00NB0oXS1OZruY7
6bTW47e0XTXyDSX2OkRtwaVji25kqyDnh4UtkgV283Uo7eIrz9dKRmhysnUP5tu60l4K6xLZ+uzO
mtdqZoeK4mwUsFQiq6RQAmnjkxqpq1Fei8j9TM195qMaASRI3eSqU7f3frnH496uhr3eXChmnh28
xQcscrOqk/tGL8n/zGhrlk9Fc2ugcSdf9ZcUXM5vycVIy0ys0BQwUSTbOC42PC3H8YukP8jGrizs
Nt9b3jaurozQzXO3zref78kFH4E0cDH4IvMSU6UcvHlPlqNDO1pPXIvNMOxFYdNn13W3Q4pUG1ae
tw+rjRTd+tVGxzonsweuxUuls/N39uJrFgFgqtRM8qJAOqbZVWNsTboT+CYf8+/g9krgA/WlnGz+
Fc+O5IdttjiSIHpUaM9MH4BjNn4vu92seKorL2J6yEa0WR/a9AurTuriDfUfP3zAfUBER5kCTXuV
18ZpvKtqOcFwV42PqVZ0JN8mbglNCmnSml49I0/cKZlUHpftV7+0gqt4fn7VmtK7tcFrKNM0bTNW
3m1foa6ijuNPU85xeZGEH1WjfyXnGzdKOn4L/HU39cYNN9bjVFfVhWTr7KQyCSTYZu4+pmPm0v9q
btUbSijFxyqbQRV6OawGrq3NhY16lrbwGIWsoADfB3cL8PZ0rRpjUDBTN4JjaeqvAyLjKyVE9RXO
FS2m2EO+WlKvLaIa8DQ6py1NdaW7NNfzF9v7VwAfxfLBgku+KJAMlZn7vjcGR32glRnjz2GWegT4
vNZ3auXmJrAp1Gv6FS/0NN8KwnUdyUejlJ7aPpwu7N75NHzYvKYIpAVFJgARoIZQpVjk9ciKlE3g
ef5xYBDsCpNjMNSGLTb+z76CLvn5L/DOCV0Mh/I8BTg6eghbLSGSsYlf9GTlzL1TrnU5lNaS0qBi
08hPaKLbSaGG20aGS1Bk6VsZ85JSxFy4qsXpSw6/3C7QDLRVhDFWfpJ+owHqt622hXHPa3MmUYcE
Fknr412ga8mFrHfZd5/Xau5CwFUBuIRcymL7jGMOQxHkw0EeaH1MJeXDSsrUteXFO69JbjTBkHaZ
j2NCKaSBa/qpsPYrekgFEgm2oefPY17GdijKO7kw/Y1iXs3qEG5kDBHGDu2q05RLv698/gO/w6yw
eKKfC11skTH3I6oecOXE46BLt0Eq2n2pRm5vIlwxRd6jEMbCg5ziAqQHg7FNgiJbZbWMg5fZ32pR
0VwNA8VC4KXXiHWPu1bBEtzTbsLZMmEUxeDeY55O205kAbrWIezf9rehIKJ8l0aTc2H/zFfJ6f7R
AWDNBCZa7Ab/WZxgvY2sUBPrI2J25SYKWH1fqEOSi8xYaVUIECv6grR7u5ZrciMki8a9kcag4HJy
tiprh72AJShEYfmQxbV3i1qz0/mTvg5pcudVUz40spGTBCGmAUvStHOh8lx54HX9+VSWmE2g0oBF
ZxoWrtxwGaEynDxsxX6ACZMW1iEqqvwKoYUnmVQz1Y1buJQGqnrwV5Kw3WoTtVJl0GZhRgAtMDDj
fSLFq7YXor2SRDYPVWzqFSlyZXiQvz7zj3gr/3/S6uZ08BK75eatCt+yDJ7L9/Z/3ebV9xOqC3/g
F9UFBaO/ZhkSlG/ZlxT7iKK/mC4oT/w1b9UZlkleAlf1P0QXWfwLBYvZ85G+JhrEcwHiH54L5Drc
aRAngMqkz6wz9U9oLqdZKFELlguQaBOlXCI9uMvTjYabYpYPnjbcxwJ1SFGQvhpxqTpYJyA5lGUT
sgygsj4s1v2vE/mRLnd6oc9j8uKcqXLII0IQXKbeRW1iSYsj+f3UtR2dcyA/QZlechlb5Hrvwyhw
8uABIAXCFl+kvci9JH0qS919JQXZdRClvKCjwSXjkd1IQMo9qLGSibkPhsw86gndq8/nucAcz1cC
zAewbjMMZNa/WFzm+JO04wSt+97Mm26rFrG17gtNW4sW0gN6rcX7NIUM7wV+6KRlJ++EmMK+klvJ
NpYqzdb0itp9oMQ3UiP5V35X+H8reneJC7SoZs3fCfaRXgSgJH6QMxkJccLdCmm/7D5SsmCtZxEe
l5k/J+iptp3kqatta6pVx1JKovcQuOJUvEpBEDmpOn1vQj/4lsmNchuJVblPvQRIqxdZ20Q22nUD
7n5ToJewhrJdbFWxve/1sf8iKTUdT82i/VNLnRM3YvZVj4bjhZ9gXuJ/74R5asjFkr1gacF/J6M6
3d9ZCk+yU9TkXkO6fV9myIobkxZei71P1aeiAdKqVX+reikpVTaK68xKBvfzj5jTpMU3IPZIKYxw
jrrxko6e13qPyEgU3/d4Q18lifYS+XK2Unq9XY/GnYXrnqPoVXBp+53NnZoO0WOWE5PQ+H5PWT4W
4kSr7vQs9e97Y6SlZ0ovSdAODqqhgutFtbUNm+BoeMBCUj+uXcRKL6Z08z11MnWgnjoTB63FiQfb
vlh+ycpx9susOyOCSW74guqW5WQcfLqPK9MzEgoJR9WP7mp55GFKzlaHlbeWWnly87DMr2K0PdZm
l4wPcWVugzDd4PYL6riRvjSJ7ABXrIzJ+qMXB5sGIjoBGRlL6MvUlxeJBBZLRT8IsnVXhZZxpLKN
sfhYXiSHnL44GIa/Tp95DuHvdeTF4pA35H5umNMddiK7wW8BsaO7uDfT2m5jLVpLTTW8KYX6d9ga
hC19tNPWvMRLWiSu71+BQztyI/w+M+N3keQLcRVkXT7Jd5niibe8E6/FaUheIc+Z941XqBXSc7F0
LacRYNjo/7J3Jrt1I2mbvpXGv2eC87DoXvAcnqN5tmxrQ9iyzHmKgdMd9XX0jfVDV9ZflpwlVy4b
aMBIICFbwSEY8cX3Tub41fMGSJi6D0ImzlB1nz3vMpfR1O0UGdc6CT1hn6KkknEalO54kqth20tc
8bRq4fymi/LrGsu5MIDwSunNRkZG8esZlnX4wYgqIkug8S6EUWSfpcPcKtHkLFTgy5jFo47Ky3KQ
3SUOA+g253lMT4MRl+CDm2/RH0tuPXmTLy/B0FIFo3HJLtsUrfj768Db8AteODrS7XCD3jKg9bR9
LT99kHY0VwQw4rfhlM1wh45NHachDYB/K+tgGBmObGMbnOPPPH9oup4H2FgcuIsxZKkdSgQPRPCA
xfZNqa7JCoWQ3LbRGP+4zP9f1f3X5vL776u6+EU0+tuL/LmM2/7Fn4pl3/0D4cyGWf+jVttQ5j8V
y/yIGv1HCNWWH0d24H8Xco79B+gQCCxsB/SI4Qba/VnI8SPcm5GKujgkbVLmv6VX/nG6+ddSS7UI
vmvxFXMEZV3Brf715Bp0Y/j9rFDNWJxwverY02aeUjqobR6TQzh7d7gs7MdqucrC6qQZ1ZGLitU6
ElRtXZJGc+wMXGCXx3ElYpvOcTtjEFtFu0bJk1SG+9AwzvqMBp7zzVVPUQCrddAnYZ597CvxQev2
kA4E1+TliSXMHfgOi/5h7te9IlHEwOokK9UxV/nHDIvwGaHXSgQUdRmAUE1fxzmWs3NRnZZOdCJ8
uvOhP+2iYoE92WT44LTlA+fuT2k03gGFHKfCSKpInZOi7VQA+w1OlfweaxK/2b7fHJJ/ebDO6wcL
mjBCPJXioIburId8NPk3Lhk14+Adfppvvy2Mf32FbzaEfuixy+15hZGNDfrn0foNdfuHeOr1HKHI
2pxWoG77TMg3Awwkl0i7nMQhzC4xUobQdr9Wh8pKd74LWfEhs7tdhK9DOFRXfX7udM2hsv19WV6r
UO4whEg28pao8zNp4F45ftQoiEzrcWbi5F0aSwUdjX9f4m+4/S41IB6F/uorGPwO5m0mDWfybRQg
/7LZK3eJLNnt3CwRTkuQZnXSdlXsEPLZeWcDLrPvP+C37bVNnkWggc1Ox3cccLp+/S45DQVpP43i
IDY5RFcc5+cyw1taf9TdSNHd7hSoUABKCom65aEQ93RIubz3r+PXKfX6Mt4UGA38KH/JeA/4OsXI
keLFiWIrGGPP+x1vj6Xnpwpsm1Ovh3qzvSMzGongA4CaicyERRtv9d5o/u6Ofhim/zK16J9iIMNi
55tvCu0oJ61TVTxZaT/kvXdamik0/DI2mv5o5B9FdOFbK/XamTD13Wpcdd2YyPWjHRU78nfjFrJ6
lwIDfE05bbz/tN+gqn8+gn9d2pvWnCv1PMpSQ8UPPOhP8EdzGVfajFtcGDM5HEffSIwxu3t/2L9+
yf8a9s2CjJfqkvYjL3kA9PC6Dk0JzeN+PNSp/M283r7b9x7+myWqJTqEHGiGWnAgk7CCs+bp/Zv5
3QhvVo5cC7OKBCNMy5PAtl7/Zmn664dFNAYe9djNvLViRiwW9mXAIquta7U864DZkXlxlD6/fx9/
+TlsgAhdfozI3gZ0F4GK5kYyzlDDNxyPvX40f+vg8aNr8sv7AK4IsGMAav5RtP5U6EmPiDezYcY1
omKFmw49GGdehKc2cQJUyfs2TBGerDE5eofCP5eeGa9ZCT/WeZyzhjU0+G4DphcTkm1BxaeN+cOo
tIyJzpCxVfBXCYrawck9MWrvopk/lJV54tbtIbdAqXPEVTU8El0lde8dzf5bpiYcvhAFRuuVCp7N
gThD/j3Ov0Zvnln51bhFOneQ9BW81zqe1sRwvkn3A4RbwkcVCDi29fthBUhuuX7K6HrgqzGiXVe0
h2xFGddA+FnJ95s5Y5rBPi3UnkifwbDOiBc5qU19oiawYzPBCeTKbl/MM/zFvhYi+I6xzqPvrfdh
Ot8pPFbsK9hat7oOvpc6QoyIc70lkrSEHzvy4Mr8XPHgZB6cr+gbXIgRhY5itzGTsCcPZrrB8iA2
pidRIRNxnaM3oesDT+5RLePjaQ9RwhS5aVR1VUmblMVvmhJiPQlu1fBcrceUvXG7han1DpjJxotx
p7svrf+crU/a/ch5g83pi1c0N+kMW4HMIneO9tW07tcekIagARVFyTL7B0K7YYqE53q2j1P+YRqG
A0emMz862mBtph4gJ3E4QWZtq+5imy5G8W0ooFlgFx+4WAH2JkLBcqfZKZrFIwTZu1hy+1uo54Mb
ppDzM0IqzUDGmVVdOLZ92WGRSaLFdAVD6b4fphMNj3ce7lNosNFy3kAw6oci0fa0A/o53/BI10D7
65+YDZK4bXuAslcSmhl0HnwkL9ap2M8mPqHqK/6te5oJpDMg5vuG73xckBwogDLDrwpeqQ/lrIgs
8k7c0yA77/jKvCA/LcsvDjCMNZkHnnmbUYcqTHn/URHU8AoMfYKv405U/c5GLt30DpJWKP9j9NCM
19Kb9tQh0SL3krJP6a92nogSA2v7qtOHybzB6RjQxdiVMr/rmvHgOC4U4QY/yfFTmbnsfnjLzXxl
VbPvUNKKrD3Y5RhjCs56bF9G+bgfavuApf6VCNwvlVk+Fe563frdVbdOd3IKLxpKWdN9ttLsDKpV
HFCEKv2sXTS7rXh0jJpw6A8jIE6H0DLrvqrlZQJnMPtx587liSC02VcLoTDy3l7bJDfXXR2JfX6j
ycOR5TcLCwhHsR9iv1dw+QEyZJUdXZyAQRuOlk8lHRVXs4GWlD6hDZq+LvvSMpI6h0NTVyfCVucN
IfW53V/OWfvU89u0Df2pu+5sgysgbLSMw0xddzR8Ok0PpoSs59OFNdALlY+1x9lhaE600TAhUX73
T+nS36TaAXBEQTwtcCb7nVLlZRjeT3aXpKa3M8zgOM4YInl2IjnEbsWkLXd+Vt+KxjudJgwxF+e0
yuakEO2hxmrCM9NHxxUnPrLTkNm/0giEm9IsReJuPsz0xTDMpkQzY6/HG7CHoTw28hRxa4yX+ckK
GUVg1LXdYRWqe1/iZGA/jVOWlO29V8dIp1U/XcmuvSma4jRvm6dQGLeFEmezTC/sxdqV2XScjQvD
tzlc50TCPpV2tXd4Cx7LtVqQJkBZ5BtTPTbSDGT1/cFtplMXpwEh3RMn1adzgafOOpJQHiWjzOKq
i5LQvKHQxHgSL0N/jQvUDUtTnmQGwv/pwgmHhE7ZMa2C81xkH4Fzj0alLhr7uzkTQWLe4GZ7vpDf
AdYdL9mFV2S3gT1eOcOTZ2d3JHcQgnbZh3LvLFFiVFDm7fYgQOzN9hTzz7irSQdmuZvKmcCL8lGk
hKNY+bnwx2sraC7XqjrRnr1LvSKxjfoUopXIxpP3d9q3GBbnYEJ8+AMoR5iDFb6ptQmYknmhO3Hw
iu6stDkFFCwGdr/rwig27frQtBwJ4e7PC1otXe2xEE3cEBrCaF7O1ErYod4Y+WOFf9H7l/ZLQfjm
yt6U3wFIc01BJg5+E+5xbbo20wVR9xp78rHmXUbQ3BQMrfdH/aX0eDPqm0rc0aUSi+zFwUA0FrmP
SpdHF7Lb+6P88Bp9VXtswwA6sTDbuJL+IOT8VHvkgYRvbuOesRmy+9o/8Qyqba1utCmSDjleN0eJ
NU3XWwFQ5hL2k0t7X5+PQ/gp41XUiItxJh+Xahfoc1v1Ow9txnZGzycPGjGMVu1+cAc4gC7u9t6y
d/itg4kS0+Or8U8n/1HdqeJBWU48Y8JUobFwrGQ8cTgSjpuWSew8+FZmVyWW+6lHJuhSnWQyIT85
7sPpsOTeUfrLlXDUjRush9B5wYHtJjfkzfbN+db46GXNJ0NWe2/NbjCUSuqouUzH9hBl02PuYxUc
Tbeyt5+mZiE59N7HRDieBWYXy3oPHWmfYzvcLukjgcqfapXdrRxNTFsciR/bkUQTE7vzfcY3V+tw
nzW4E3XVXm6Wu2wkTskHjWrl/Tf3lqf1jw/mX2/uxxHrpzfHEpiKxYRV6TdXJmtiLu5d47C1ccI1
vMAZYVgf9ZmW3ZG1N41+Uxlvk/71vNmMYbZmFL53Lv95fTSWQzhj/8ToXXeUhT70p/lVQU9VtX+K
3v5Wg/Gha/jzrhXrf4YsH1+6qy/Ni3z7q7aree6wPAN9UvJ//fhx9tJtDqmv/idpSW9ZbvWLWO5e
JNlFPwxh//yb/+kP/3RVfVj6l//5X8+dbvmS714Ilmp/biZuCOW/bz/ef2m6L//jS/N//rconr8U
4Mpv/+0/rRP98A8SORF0AGhtPhYsJH82IoG6/sCAhl4klN7NEY4z5z+tEy1+xPvdWEWbug1V5393
Ig0wZSAA3yOWFUSZw5H/dzDlN2c53OO5OhPrREbC2vgHT/uneSxUNIyuNwZUOZa9x4vCh/q/qKSq
SUJPyf86/ek5/UXb7Eegw09TF2dYqDdYW5EtANBOZ+f11LUNJxqatRsfgmhxUiz+VF3EoL4oDJEZ
7cPJtS88CEMHc8DFqIvc7CgXA+8dy83ysxKjwHjWBYWvE47uqVM4C/J5/bkJvWwi08Jy74S71E+Z
4VTHDKNEnCuC0UgcSWGxkDn+ZXYrukhWx8ko9zlAETbUnnldfrDSx0CHM5ypYbWTfh6az+/f+5tN
5cetk5MEbwqbXXI/3/Q2LHJc0oVe7kNlBy5h9TbIzOJ8WoXl/Wb7erM+MBI4Kkda1obAxMT9zaYZ
KVYmR/nNQxsU6qqoM+s0GHKLmlcFm0VH353rKftd++oNis8cZliM6jdrJZcmQLDt5T9NJifPu7nN
5+ZBDI51sH9AYYqqGfYh1YRHwdZliCl8lV+0wfy8UAg+vP+If1EybZfgE1thYlPKtvqWgGia2SJc
u2kenKG1r7JB0DYMiX4XXnNF8q59yJxqSnojzA7U9LdmLvVpNDERzapCaSCpilVlTEe/FtXnyu0E
CfRBcVra0cpB8HNa5TZn2Wm9qMXyOz+tt/MjIsOVuYHCDGwfJPjN/MhW7Th1VBj3pfnRt7NdZ5zZ
1e+mxtsPfhsEKgcDEEO5Od29fkcjPTSAt8q49/Pm6Bcvip4fq8BxLh9/vIq/tXP8Z9vC/2t2uj/S
2/795nDDrtDpVxvCFvf2T2gq/IM9e8uVBbbm69ze8p87QmhhsxuS/ErY5LYm/wRNGSYbApnzEM3I
gGDNplD/aUsI/4A6Ax4cEc0VAa9Gf2dL2NqD/1qhfWLNQGYx88WVn18abvbiP3/FuZdmRibIbRgg
m2A/5a1H36rSvyXd/3MUvB5xwMfkklt6PYroOZCyzGfJIvo7owyPfVR8oeF76XZ5tC8qjhNO9/39
1eH1sviPMdlq8fb8we6y36xPbdi3rcilsSfpwUtMYK67LNTphSfXL/M4OpdzS0X5/pivP+p/jEms
0cYeAMr51Z1bVdnSSTQ2vVF8tKJcndUyW2NanvXh/ZG2M8nb9wZWAla0ZbTR2n/9RK3OK4IsJJhn
meX0yP6Gricz66sp27w+2tQ6ccxJHUjfrH+zqf9yj9tKAikJqhhSfDac1yNHa+l4lWvjlVqGo7nv
XAVpv2MPxPXARnX3/n3+Mj+39ctyIMGiC4JG8OY+PTmITFouIdEBGEFfyPHQWMHvkmr+chRG2jKs
Ie+9xUjUEix1XRKHpes5veQQmu8NWjXJ37sXb3OYhRFBDwrGPzbNr5+c0/aOdItUJLVql5totI2D
beGw+f4ob9/PNgpcfI6YZNSw8LwZhSgXl9js7cymVifuGmu675zUP+sHKz2+P9Tbx8ZQlAGbE7jn
bwD8m4Nz5XjKM5qWk+oS+bsoww1raghW/tujQEhkK+O5wTt7a3cilpmA6qKXST9Zwd4wsWWdlvV3
ONlf3EsIlR7NP4Ux9ufbY/2pnKmF7Cq7H2QyGaEfo19F5aLD7m9OgY1WBOFxC/yG+AgJ7PUoi1e6
QyPKORmGqDwp0362jqkiPvY3y8P2Wfy8PGz1EImKLA42aDLU6dfj8BIE5BpMnAOTXKnGnOUJWpfq
c0ZnGoQCtsrN+y/pjWsFsCiCLbzRt7MPcy56m0ufN12rxzE0k0LSuawHx9xrSKwHZDDlGdz/L5nb
4Bqqcuz8ck+i4ayLi2DKfhtqZP5gb/5884A7G3Gey/BIUUGY8vrmJY2JMRibMaHqdeFky24kgwub
5fa0L5u+pzfRw/zdu0WJ3e5Uiah5TPs6C29VqrPliEw2e1lMV9Zndj3M8nKYp2n95NmsdTcde2lz
Fkkj72GENoLlXU9TUOzKyRZ3dJDKYm/DkkBb17mrOKnLqb+RVjWNB6JzxYXZ0S1FQ5Xj+xDZffUA
PdFtTnJfBvaxyJTG2mQpwnw/Nr6tklJpGpZmn9MPGkYa+Hs5Tcs3mYpyTUaVru6nzBrkTN6u3xTn
ZkZu793kGXI5l7R1z3XpTTT1AtWMuAjncDDypV+XK8KAu8o4t51KhReBu1B6ZpmhL7qiW424jtoQ
vxjPJB0+jAjPLUzZJ1HrpRpLyrI4L9tFlPsqq6qHqdj4ZoRfLBepckC02rAhzDjU2yfrV0VA8O+Y
wjtZNaE1B6/OJY34WjXICmffsKFb6uCjDAQ6eNtWIkwMf0YT3Fm5E8aE1ns3lVv73S4QhnvustOF
GCPqqtybnqLzbcgch4bM4YDVRCQlIda2PR1L1+i8fWvZ65zYcg7uSFgmWFTO228xtwDExOC+vxur
iODNukUbxKNM5XOphgnbsibXWeKRcfyUWzK6C53eeTLyCajAKpcRFw+3qnFGdidzOpqVbfVxUVqk
Msu+nz7LrJ+/r27LzgyF4pMeXPGlMM0u3TfFlOLL12Va7mQ6+5/ccgHnGdIIQKJ3ZXDhiyiqYtsI
jWvCM/vnauyd/KSEZLQeFLzjetf1fjDgrUJ8JHGiGR3xwGcyph3TGuOGXB6cpSu83Wh7HXhTYF6J
wRePsoX+dnRGH7FWK4oeY5kyjY5jn/sObd8+HQj1dTax6TwWFTgQZwajKoMnlRX9J4P8g4+T0891
cxMS1Rx2t5GZyvVSR1aHCkYFdnss0mKydkVuR3e8MtvdO95kFElFWUSIYUTqnF/pfkoaQ4603yea
yechNrJkSAf+2h4qUWkfm65waHechgYOsVq2mKZmXnDtVgSGxLVwC8REy2KvF1meldblKKxKpZ+r
cBXXWTaDzM5u5n9b7bp/6NVMi1SuCoSJxuNsxK07jE/GpD0jaXsruF26EgQjFVvGUTpO7X0+dXQX
UVf1mMrZiqJYWWYW23nWljvLymlm6NKnjRGW0UOVTzjGz46urnLRuOMubVzYf3WNw8elg2XVZ2Md
hzS21GyZ55GRoxkyxJadlhqq9Hd6JZ0Ln7Dcu+Qca70ERY8kR0OGPJsgLdcwwIJlOXgWGYy7KepA
5OCF+jK7RKBqkfVcEG8dW6kVgFN2Ybo3CruIYr9tR2IpcyOXO7PwnPOgYr1K4PdHQxLlBsSzEu8V
L25MTPN2ujXU98md8blaWGTKxMSjfzzLvWC8GEcxLGeIYqD/2JMhZtgSIvu2ROEwicQSpnvp9X3+
tWMrAylSIbniCx7yL9odm0dHuDI7Cm27n5fQzZ8qzyweV0s5n+t1HoJjmvWehQ9y45cE/2bzfR2N
1hQPJeCHucrOOoZLSW1hFl3dJt6SGV68wJb/XE/O8nVahu4uzCuiQR0zVUPcTTNcnSyHSL4b5Fi7
idPZ6QMuL4V90Rm46+96iHM4bEMyfu5cOQyJzho+HrzyxgmDEw9/X7+Q/ncOaLW3a8U41CcpRNQx
brwswNhz1Pht1wFlztjkw8daBkBUQTA1827p3e5FFNo4X6s6pLe+RNZnj5CQT+DHcPZKKgxsgQ27
rnY6K/CxKd2FrzFwKjc/DfvRPTKXaReN0TB/Wc0J95XaJkUO3EuP8lw75nIXEoD5PWqH3mUppgrY
1XmxEtA51v1XjzXgm1FWhowd10BKPChE3pNbOXmcRZEBVMcelGB+hJ1C0Y35DZwsWClEdW5+M1VH
pOc0OpgbKWkUSLyLiAR5ocEjjTIC6e9S5J4pcz6L09I2cAcC0Ees7HS6Oe8tt7quRrvwjuQ7dSGt
+FrXSZqL4buVF86499ysOwQqKFBQzsVg39AM9W4dDzyQFmTzrOaxvykNEVZx0C8hPmOLEF+mFpf0
eNKl8TDN6/JpzrVSZP/ZTP3G7p1vGXvQclqbi7lFlDYoavsFSP6wYHZBPpBj0im39Ba3W2UrvOlA
5eXNWLeVuSPowbpFNZEDyfiRMRzIdqJPyJPo77o5H2Rsm7nn7tJ2rr9HsCzInZSd2+7y0FgupHbG
4GBz6Lu11QjeZ6fRD1Msf/FOfDfvP4bF3E3gG1Yzoy9UxWPdtaQLR0FHkEW+OMt3VwrH2+sWQO7C
bZvUPjH8OiJgdUVSt/cFOYyx3yH+OZecXO7COufTXoQfnBEUiW1PkC/tNRGiUPeapalvI0d7SFBV
7fiXQ00eKpa7Jp5Cs7LG80ZHhuK95OntzBanWGu1eSk23CoeqlR+YM2BcMHGHl2VE6XXzgxG/2Uw
7elY90K++M4a4Ti41OVyzEjuvh91vQZxXqu8ugwiZKhxJ9IO4pycjCfhNusnbQZrv1tcLe9Sp3Cv
gZErL1lnwc4S5vXpso7sU61v2YQestI9Lf5i6r0/E8TBA8X0y7c7+3k10+5E167G9aqy7cduaWGv
rqIwrvuO7iIpdU7+4lLCX1MGmF9dp7KHuOF357FjbwyNPnXNr5Z0rZu+UMMLtR0wWZZ56oORDnUL
m8KUl3bWS5GoMEzX/YB4tYmH1XVuLZUaD0ZjNdZpZE89kSDBWhPzlY9f1yacBnwTJj4ySTDtKblm
IeBpoCj8qtDFT0lFeO7Wg6URmo42CeR2Wt1xwIRo5Je9e2/UsG53abp2azJB6KJ88oFpY9r52H30
/YgNBxDBMMX+FJWnUuSmRWYL/Q2cVErma5CG4U0dsMJhJI0IMVndqHooLY+LrCy3/oreithJBP/W
TT4R87urVicNSVaYVhfeTrmZZzsLbfJ1kvKDQm9+Cea0DKTUDGmduI20hgeiXGEPlI2Z6hODuqFI
eFVygd+Tjj7e/9J22EMNDK4LUjrnBIZjU7ANhTnuGpUsGth2MloT1zW0lwjt93SK2y7P4kgJF4eJ
2QjVbs7l/Jg5Qa/Id/KJ18zxq6iaMe6iCXLo6rTeZxUq81qtXSTjcCI7Pl604APg6RtfTbMfwK3n
qfmgRRPdIkmxgBgHq4US69vjTdBkVpp4tJ0wSW6r7iAWvYpEgKSWB1raeXcwqzXTsTNUvcGJs4Kd
OUVjd4lL/WzviSUVz4PIHdYMeyATUXqLwY46BeSoG4KM7zjso+bbEIx63Y29637rCtSqu2GwPLSp
IWVUgvYoCGI/MMh2cGcbnYGrHG3uAecVB4us7JdDNQzBHfWcNnfp0BYb0awYki6UzqlLcC7OLtm8
4OS8Vu2zkKO4MEAiun3pBaJGo9blL/40t9djJ+Qn0xHzB55a8zIU/WDvsjJd+xir+/4rdABxl0Vp
6u/SPKcOLuo2euo6mnaxXIQkbA0a7BWnHxNrdr9rc5xrS5sk2GUOwOddiHv71FGmtS9N2X4Yx6V5
MMnDW+LIHILHtAnrbyTVND4k42w4jcaQRbhylFefZt7is2zWE/dRsDZd2hAaAbPzKoAiledW3BuD
A//WKCCVOEXaPlnChc9V63nod65ANhdLq46+1qaJFXBUj6DmXannD3xfZkWd087f83qk9K3Qyn3x
nXoKdw6nN5bYaqyLwzBM5YWD4puVspoBLxajXL70esIsaiIu+fM6hOJTkIsKJ5LVXr5ls9mrXd6G
1mVrVea54djLA6rribxZr7K7c6XAoZJ2zMJvIdYNZ8S8rJLdyNZP2ltaj1UtSy8AyevrbPGcBxdq
93XuwwnYWUE53OSZYoNzgM+oqzmHnuSu13yPMmOWO2OU8Lk90c0f8y7CoqrAR4IMCASCGqG9dJ41
M4HTSAFOGQemnX3ZEIBro6vHbyKnCIjJo6SgHZuSFyaz0ksahUg8bicxPSytDh7Gcvsym9LIv4cc
V+9nS2/M8iUjrWPKJpejSxSqYr+orrH3iwXLKm6Npb0tXbNJkyDs5mw3ZxMZTs3URaftkLZfq3AZ
e9Y1f7Di0uug61fmgge21XfWSMh62i673AjaZ6/SlbWzfRFSMfkKj/xGZ9QhnhTLF8wxEEGC6ESf
HAPKJRvnurgJiM+m2K9sd3Ox6qOzZQooInD5WM/9sB3RYqdp+DzVqYlsCn8ZzusEnJ95vVDmPoDz
/smrJwwZyx5TGsiYhHQk1RiNUOhGi4ng9wpH857QrA/9Wvu3ZVcuNfchBTiXcIzPfTDJl2hwSLgM
ukpjJF3P/YGFurnOB7F8XmXUfAicbmliu5mL76kYRJ+Mc6ueHYWlox7nCvJzu7YKDwIE/nHkT8P3
hUeKN/Xok6/Spz5bprDd+8niWLMTbZed2I1j5bswWMYnrEbyj9p0UZdnIqPLLlsEJDszVL7NqhNh
7+VriWE/GlAH+gBY186n3LbwSBvWhc3LiaYz1Vv4giEeCdgeCo8aIWp9WhZCdW6fkLzXLUnlNzlH
sa7DodOudSD2tmzhb0OjGe/pc5Y6HiyD7XmaLQ5xCNxlF4+p9PiQmQzw4cImmw7BLOv1sTKyTO5X
vzHrHYhhoDhhhMFLwAnn1gyK+cUw+hJVvTfjl11X1iqZ8xn5GnbtziucyGbAzWn0XewYCOp6Sgcz
+OKWcnDwnNAWDD473DIUKPwdPCWbET9bJx8InuEEw2UFCgtjpxyypSdwVzqXftOnH9wynVoHqsyQ
+vaHIFPmup/0GAldxHoOc9IilFeIW3oQubOPylaVScBPPwbDap7mVZ5l7Bxi+LpW7mztiUeUeIkW
INNYXNaDtyvqQp3gftjP+zm3Zky6l5DWJrYC7nzmlr1fJL6vDOK/stzma8Ru4tm3y7pmA/a3yIa1
bKO42IRm8KUD+OVRMZuXRrcMj4Y5mGzo/dI9mvPq3pcSyHwHRsyHas5p8XHGNzqiL9gtF2Mp5u92
ZNjfVNmy0dlLzRnIDWcpYhTho48SqKwr6hmPULramkqiGMpBIz/yq+lGOfmNgsdAzd3k4qZeSHbd
/D2i/NiQxfdp1oZXJeYcbEYhhP+1xGTnSKiBVLHUZRnAW9YpdN2eZkHtD5+sUofmRbRCnU86t1lY
AeFNwdkNLN5UbIu6JdGG/XVl7XBtc/N3l8HE0gJ7sXQ4E6ZheQHjOR3RMYXNGJ6OZj4KHXthk7rH
UOfzTJSTN9U2Wpcs/E7Yc56TmOl0WICUcBOmforEw1zkursqW6fDI6MmDBnXUSOT6ixdQ08/iHya
MaCanbls9itUOMJbIuXqW8RZa3re47+hLnIYAKLYm3WgvauoXpmUuHqOPvEkEU58xqNQwSpvHdW3
01Mofb++QqWjRjjbduoEmJf5ESWBmdnmWR94vcbgvq2y0OALyKMFQmfdrsVtL1VoHq1aBdFBE13D
wVItUQQOpdJ8ZoM03N4cmgurX0ex7Ew/Isd9D9laImL0EZTS2cB5o4Ko2OslCDNYoPQVnmctIkys
gZoED8vMJ+kcQnftkeBoZ46C2MOcgNzwOjA7tpq6fjHmUF6ObSYxmbbwuvCec7t01+OiO6rFuUu7
ii3BoRnpofjkxM0NtHRoiqFYlLkb8d73PrAGlkG2M1Z3UdVRVTrH5UOQn9LgXO1UXvMtnMYioNm5
tHQIldc1L824bqsIvbPWO7faIKrPTZvU3yaWSHnpn0mewXMBB8/ZteZYwH+ZWVuGiznMhunBGzvP
17TQ6PvfaMK5Axpldu2lu86yMseCgQ8TGoUZOTkk97SprB6hL0FQrXJ/zfdu6w0l0b+RTTKRM4TD
eSU8r7iby3nhSfgzxDXH1Wl4PnfLOnOI1FrCeV9Sev+kp5gdLpOs7J3v7DU1XJvGw6Cs4MTpfGMj
6NLH2HlN1NifmlSkd0A8nUNcvXSiujhmniir+f+ydx49dhtrn/8qL2Y9NJjD4t2cyI6KreANIUsy
YzEW46efH3XtO314eJtoD2YxwMAwYLsNVVexwhP+4WbUmkGbjrKzh9A9450r4c7A2w4NasWpUbcB
NWSyJCfbG2ojVTCsvc0NuxvKMqvve6c2eIk7xars9Biy/ZvpaDuCLvS/WlT/N9AC3c9atvXP/3r4
Vjb/dWrzH98k4K3/BzBlDi2Z/wwbOLfjt/znc9jA/P//hRqwtN/QBQChi8kabU1jJuf/hRqw4Lqi
Z+TO1tvAqeBC/BtHZv1GgwzFU8oU2LPR+6Eh/hehVf9Nw2ZRIwDmpqTJjyrq32C6v1Bc4PCA5QGu
++vfn6uE6NZldwllEOoBcLqhz4Jbg8m2AA2wMfW0ysGcVmHQpTetMukUFUyIQnuvSTsT2HOtNnvO
z4D+YFz1X406MttzL9Pi4AZdMO2LYUSvUU6zb3VZqFRHQiMMz5Y7aiYcASc9xYmE1iitCV8tqVfm
kfAPfHKc4qayL9vQ/haNGmBVSQn8Td0oRUztxqQaHpZSafeBXpJ1GtgAawCvJuWm6OvmT89txKeu
FDGlt6CUiGg4gTnsu1oUFbqJVADO5tgooGSSFrJtgwPA8KEdsD/qm65B5dv26q8c/Egio+ja76pi
MN7ZYdoJX1BJ/pESSb2HbJ9+9bS5oBh2UfUl1KVDQ2LoEuXRyfvBp7BS4YweVeNPoRcIjeRu4Xxv
Cz36IpFkeg9cQIwHUZBP3pvA2lDImvDApJNlmU8VJdJ0b6bAKHZer4gfQM1s8UkNpe1+Ip7SKOMr
ph0dXa0zPna5GKx96DgEEuo0v+ABAZBGLDDgzNKOyvyYWrodv1UFRu3Iu6cCvQdhtHzFqBsMigOt
Uj2kTSQEa51O9bmle0DMQefhlgZk9QOImBqj/k8Mdaqd0a1RasxgjaZBrY9HXuriUbRzqKUlTdPe
0iFFbKsts0nAMwp68OcToRhEYVuxzoFnpW9yEhk+p04kdqhEniCSgTHuj8gb9Pq+RWAsuCHurb+M
NIO+5Xpv/sA4F2krxKfGT2aihJ8ztUcfHDy5oFNSEgfuBgkChY6d1/K2lFQ5yn1JM/PBdCrzZ5hX
uXiTVhSHTlGMJbpKfjQkT7KhZX+QQ25le0UYEyl3y9pSrcLeQotsiFUoUZjGqcnK1n7vOCWpl6rY
KnwIK9QOBMVDcrAjG8ZL5lThrD2cuNBbYm02qa5Kztm+s9ryS03905zj9uEPvcC3cDd2Q0xaHY/1
F1ERQQ5VjepdTez3jre0UE5GN2WCwlQZ1iQsRa/cmJnZ/1nLwIvBnSRR9A00rKRbphFL3IlGRUxL
jFSyDoZjNcluIpQKTrkQSrWjfFDyNE9DDiZUZgTwWhYBpeucPKDW2lRZuU+TMEzOU1jEX9Tcjn5W
uePAaQPOjq0jzVhMMg2jR8c7MgofF9n8nZxqczgZGcVqbFDY74fYMSd5KKFCuaAuc9c4xEnfAbfo
PPNPJQ2pj2uJVKAUJa7e3NtdlH9ztKaKdr1p1B/Snro2vgQ1bAVTydwJAT7PrB7aCOuro07grh2U
UI3EDjfl9ravB0TUhbDDk0Y1IPYHJReg30j78B5Qu3cQ3YMvNB5qlE0z6T4Klc7qgZtPfsxqgbIX
oLr0Yxh65P6dPjifQ6F670sUTt6qo1I/JMZkILNmt8WBXwcPTtQliupQC4F3XkUA2XJoK/t3bsj4
syeb4Vtgja57g90t7DBu6kqgEhYTlAVpkL/pXaWLjnYPmnJHu6l/O2alBhBBawNzL8YUDXaVKEHf
T4pFF6MTvasdXD1FPCZOcsenyJSi2zMqzXCbBbBrgdi2qLYbnSuzYx13lGt+PVv//yn/Czl+8+O/
/8fM1v/PT/k+IlN7/pLP//vf+D/7txla97f0xN9gcNX7zTRn0R2QfeiOzO/rv8Hgzm/8xHBcB8CT
rSMy9u9XXLHs38DzINwDd9XEtVs1XvOMXz7itoreGfwf2wYm5NBwXFJhiQKNRNGG6U4DjkFe6BZ2
9o72exY86bkotCeaq8Ufz1ZmJXRYokSA12D9rtm4dxkWCPl5qZ6jbGJuBRGEmXvr7N6Eu/ef7x8/
vNty25rhHc/gH1djzMDAZ0gemnxmaVupe5vuvvz+MdzdB7sNTckFIYQIbDGNBfBp5DqnFcQQzfHd
l4ePb5PD22n/Vd1tTWUBsr4eaJ7rs7mAG8hGa2SgO2QIDh+jA5MRhy3I2IIRdjXMEmIFbk9Tk4LP
kgaYnhZnR7RUlVEc0+kv6XQmDG5CF5fXDxoJnEotXiGqCJoMZSFMhczbVHi86O3h5e2y8SWX0p3m
+PcyT6c3b7z9+RFe6f/hEMtQdlStLsiYudj9Hu0/yt2jvtta3gUijx0P0Fd3HB23D6BR3gw9e/YR
yzCYBuE5EuN2k0ZqGkQHOzbwgQgVZwOGtQC9/hoKkRkDzgVyM465QLGVSqAPmVfJs0Ir+GNoudh2
wnDtlTC97b1e7mRaqf96Av5jPrC4SJDHAZ85JyQz2JzrxLicXjqayZTalvCrRmtOdK2JILq2Pggd
p1qhO/EG6nDhRM19xYAaUq6cQrgVoBwvBwyUpNJrXWdAQbVVr037aOZ4bBVW6iB/RTMuTavgLJPI
O84aV3eWVZd+o1H3T72wOoWp7L+VpVrDl9U0UoUyx48njgcqe/EwHZQhSN4rUBCRXBbegxNgTNqS
MvhhXQJdHjoJyK1zbpCWFHd026sjzB28Ylo45JaOx+/oqLzieGXzTyI7lh1+ui+fjHnLPLvjUIwG
tO0AiyS0po7vLe64QlLuppcbngyyHAowWQY7DIjZK0cBPK1B3ZkVEo0ZS3C50KNiGUGqTtVptDHC
6K2gO9W4gG+Msjwe+q88EpMvVC5nEtQCqzjVSqpbozBhdnr1J6SwsT+qrP4DwDfNf3lCK0Mhbgmh
ileZZ9ZaLJueBsKJgBGdxtDJDykjP41Coow2me371w81C4RCACJDBr58uXaFGN0iNlTzNGmhdXTA
lB20GOVkarl/lVP+4wG82gxASXm/gZXyuUgYFguY6PlUBvgnnBAbp7Hulv0Br49o45gvrxaK/9BU
OHtsBcITd3nqmjZuZO8hBxBo+p9gpyY6EJkZ/5mBXeuPU+OUH7ym87bYufMme77VqeFCMFLBGuOB
YQKuv1xIVY/USppdcA5DNOUoV2b1F9jwfXrK1Tj+LGl2fo2JtSpq042+9T4sLzcuG0IxNJngLaBk
t1QcFEKPgOU0mU+jr8KDKyw0yx+awqHnXqfqe73zQu2VK21ylc5HjggQ0XE8dS9n7IqhFjJX7HNX
FbHPrRt+KZHd2je1Y9xN7lRQnCvkxtFYbiJzZglBmYM0Z+LF/ctO9NkjZYlgEjh0FL7IEfaKyOYe
KvLMDSLI8gD+GsUjiiV3By/8y4Dt2SiY/IUjB7DwK9mIO00EiBxkljylzbAlKbUyIZ38nQBbR1UL
RdvLVQw7SxsHlwkBqKR142jKzpmm7vi6Y86EdERsuYqpq830gctRkqICOhXlpd/nOrIYXjPRUQ4B
cyLLjl69+SpvMu58TgFPngklwiRvWOqEAUgPhlSXcwkJLZjCMqI71xAxWXCfvUpr819DEacj0mTx
ql+JlE6tIovIskdfDYL60Qqy+qyW3rARSl9/JY6161CZU6Eiaap+uX4K9crQEc3oawjCokkb175S
5X+8/JFWBrGgOcGogoZKsjMf8me7rpFsNsBvvU+reTomPdAhWsNR++fLw1zdFayWShyEKL+mk9st
9kLhIstvalnvK+zJN05boWZBB/ABJNu0b8Zh/P7yeIvweN4McMpg1ugzyYms8XJamoUycjsWg2/n
ZvjOTqVy1IyUwqIQ1QGd+/QgwdAc3SSwb6SB1sPLw1+fZcrA8IipNqvkj0vGRMp96UR61/uNhfRL
UMYonveRisl3ZXdPL4+18gUhufJw08OGIr1Uw65GVWQ5rWoffdpZViPzdPgmamxsXL1rc6KEPith
wxy4qmwHZWMkyByOPtIX+TdW1GnwImli7VwwWHHz8qyW6TB6P9CB+HCw+KjNY350+QVh88vYMbBP
7cLecE8RDVD3LV3G4hMqz8rjNOWi+ZoIz/3YA/DCQrww3GMVoZG8K1rcKjdu54UOKmceeUrDorRv
o4bMN50/w7ODEg426P5eVf2Qdeh2ejx03hlMhpOddLSo60MlR6s5xjpBL/B7YrkT/a+OWlyil845
DQaJiozlKMNOKFOSHdC+Vz5pYTy+1Yfc2PK4vjoA/LpoBZJ14KLIEVgs32A7SUtRdvQTR3N+5IGi
9ijstGBzat266/UwOXmChmTr9HiRotywcRsvQ6J5uTABgOdn8/VgwFwulyPb0jJFNfqjAcZbz7Fo
0uhM4r0i6i9BZ8b3OXPf2DRXW5RBqdzAHpoJm1w2l4PSl5UDUsujH8dJ93vqddj+Aq4DFNSBcNvy
blgdjXI3NGsMQBBnuxyt7NOh7mxr9MHQdPhuOdg2wCp29nqkqxvbb2054TRydeocPXcZ93Dsg76V
HL5MKgX6HiLmmh5jfFUKhIMLR8dfxnHCTTPO1TnOVHLQUNCGlizpSDOiyWmGEe0iCTpoArV8RjU9
eGvEKBTsEzX3s7E7laWTflbDvnxjDvYxzI0UGFkNDAa6xING2kKLIAvlFlH86lXhexMGQmLFyNEm
Srv8AkrswEdSE9UfTYlKYt6MH7M2VHpc1GV9Z6jZVuay9hmQQHagjFt8Cmf++bNLAG3o2FV7ofpW
ZoMeFbn3UBlN8VSaqDIiFI0FV28rGzKDq4NyEVLcRE2AeONyUDUz6DtH+uRXWZ/ZuzyB8ml1evVB
j+vofWSos8deWRhb5MKVb0/xwgBHS4wPbWzBlhwqSPO2jFU/7kFk0M2H2XXMcNT+YfNxP798369M
0iAmRcMFCi2RwuLBVgYvyFLHGf0oVRV2kQRwYcV2+9hHTX7k9wCBULbNawO5+R0jYtSJGBEB9eZb
9Nn3tDujyIzannyVuigmKppZIW7XA7E4vjy9q0f610DcxvNCYlaw+IZuFCFpQEXZB1mIuAcAbD8b
1C1n9rVRbM4pk4JpCOL2cjoqutyDJgvNp7lUQCkApqUeNMeiPfnydJZV3vk1RIqWchoUSgQ8licv
B4avBKmi+VWtqsMRwFFbHUpESgCihvPyadSBPzYyNN1DP4FbALylNwBXohrzHdlnWHWopZXGfuzG
Vr3x662tA2LByHixezEJWaxD4AV5GYtS85MMNNShSFKrOcE5mLbKC2tH5PlAi89KrpoFo8FAVj7k
4K/zSlGBalfZe62ujGljWlfpPlcc2gfoZWN9QnS7OJCgXtqiT3NuHwU/nTAylM92IvWbZhjEB2E1
zpu4xgfaE4YRbwy9Ek7Aa5/FR5EogHe1mCgOvemYOdwFo/Dyj5Y7gUiqK294z7tggl6TnnpP63m8
RSYVQgOEmy337ZVvSnrH3DFfIU9ZJiqOXrSVZzeqb4skgxOhNk1/G7fNpsviykDsbPJPcnGEpZZ1
4nzMwIyn0vHV0DIPWQYIsRml2KgprDxdZChESLyt6tz1uTyqjdH2qLoGjh9YM87AE7gnHbo+Ft+5
iCLgFVNgfnn50K5sVmcuExG9s2ftZW1YT5F4rKLM8QulB48aOs0RNzz1lhQw2Mh/VmYHKZ3tT6RM
Tr58J4mMXCB3mkkZWsrfsavK3xpeoHQHmrqzNWXh1O1G7LfsB81XEqAgNqhNvRQE0GKLWkVdjgDS
TF/oU+WcmhE8+i6qRPoWVaXqburz8n1Yhe2fkAkQarenWHtXdLBnDy8vs2av7CCyacqNxAkaK70I
SyjCWwKFVNvvJC4O+3QgGjlJTVbvFDU07UdNBZJ+dq1SJkDRvBrA/6Bb32VoeOpJTyXeeWOXd9bR
jt30UxJGFSaXvCDFDdQCkI0yqyMXjQlDfsrzuEaoMg70GJqbmWR7nImCD4WuZZ81JRaPKrSj6osx
pbXhe6k2vMGPq8c8vgFEdQBtJOxzFJZBeVKyBEfoUUdh7y5KoekgcQ2bYO91IzRlAKLaj7ru5J8E
oFVxH+nwqPdZr6do5UbQAzwhHecYQwB7b7WdiWgngnWI1zYNqshwRc3vnef2QHMhI8IbyjWWpAcU
+KX1gO8iPjWk9SG1OsU9DZyMHjA/aq57kRrBG/pDXfE+QegpODhGh++xQg3OOgGqaTKsqoWHPXXl
6sFxys3hdw1yp3yTxG390PWWke7syKp/T2ap5n1GretbExSqezPCN0YZ1LPGTyiVth9BsQNjN5pJ
+2jEifJzBE3w3W2kWZ2bzujf2V5WgmkckhLV3UD3Rlg9ZHaE4YNlvMs0uw4P3agH7+pYVcbdOEnv
rWxKDYxjHgbfAekgqdUBrXqUatA5PnPqnqAHW8Ebuw15PSw7UatjVtTisc01zNIE9axhXxtQS4+9
hRhoj0KDccaEKHsaegvLtKDq2x+m2o2h3/JnpMAhGmDtFgKn390QPDI8HbRe7iKBVREmQgNgkbAA
zMpr2OrwF1t+oVMjQrc6QZZIMvh+fdGiDVtpOvXkocECPoNAeoOGLgxRqau9DsakS/H/EJGOCSsI
tfOgewUQLF00BmbmPdSSoUuN74UVWt4u1bTeQbW57sStq5TZt0G0w3dCyOlmRNUy2UFEBwBl6VVt
nGp3CP4IXbX4wzSk0E5F3WJ35ASqkgOIdpUvIFjs5pA2Wf2uJIwgimhVfg32WXh0VdkjvaoYfcMO
AaF76LNBmEcsHPQ//2eXDj2ekJXB89nMf/RI9XMXjjGGxy/fACvvtMc7h2YKmahLaebybk+M0quU
AK1Vswfct6vVrEJSaxiiL0CYeuArVp37tWKExLToFGyl/mvXj8UDaVJv02Zn0MvhhaEEea+Wui+5
Jh9rOhYHkSHb8vIk5+v0ovfAdcsdx/xID2njLCY5jK00CkPovt7A0xp3xAe8/K7aCmzJeUFhABqZ
8wcc7WZLvmjtdeF5ngWgaOTyil5O0IQpNYcKug/VEpBQHlvjuTHU6b1Vus55aOyvr53qLAerznUf
sk19+bIEZZArGjqi/hSgvr2LOgVMn1f1ZXunpJOFcHVjTcMpmhTC35eHvt5KSKBRAwOhigLBVT+X
ppMWV8qQ3JRjmHjHQjrGH2GM0PO+Unt8yAFCYgbcYh7RQ8OPvK3cc6UMR+GWVt2ctMwy94u1lmNk
m6ON15Md21Hod7YbYbIS57igGPDi8qMkpdN2mBg1hk8foFROnVkbgvtflU+mmufpxpJchzG08qhp
gRYgBGYbXH79VIkrY8ji9KaqoW7svKb27sZGs26hE7jfXl7+653GWJxlZLlmyPFSLqUMrSov1Cy9
AY3XHiMjToGO6u1DZPbeyXKRO355vOtDRc4CZIAlp3JtOouj23UxvPJscn03TtIziCB3h8S8eDCS
UTvHTYp+lYp7ycuDrizoXCB0UEjEkuoq9TbUAWwGhGqfmzt75CFv4Jbb+Ky3qroxv+uraQZtE37S
NlGvGyd1GNmOtBrPR49DPylmm97KZNzqmq98NfDenBrKtXSyl/GXFkwkC2ULKEdNFJ6QQPmAVGF3
jHsVgdoJ44CXF3AhtjjXhonk6afRG+SoUI2/3JLJMBn9QNZGbVgvYBBEyGTtqWcY1d3QV8a7AkQ4
EsMyxZay14IgwOhVi940fe28jRWzAEncD7QWk6BWPgajg4Oy1hgie0h02BM7qOFTe25KS75LVBgw
IKVH86sMRu9pCgmFTi9PZ2U/AAQg26N1h/DXspsdjzqhpSUDf1D1ATi0FlTREcMoOLljaA3p67ef
C/yHugVDzqW8y8VTGiwWMdEJ/LJqkTVw81woR6rG9UczE8WWu9/KDgRwxEWk6VjqcK9ejlaNWq04
kRb4UjSEl2Fnf21tUW9gjdZHMXkqkBBHRHBRV/JqRsiyMfChqODboqRG0j6pAz5YGwOtvA8usgt0
V2epTC7Ey+kgiNFVtlkGgPVjZzoQLsOFCWbfo6bFGKEObEQ+3SG6j8cJet3rN8pcDiB9ZdurS8Wu
jHoxlFs98FXUGz4SEUn9S4od55OuoFj08fWDURok6iCHBTC2KH6EjRv23tApvlJLZddViZfsiqpS
bzrNizdOwMoFwsanvktLmSjjCnYzTHlqaqPihyh0H7JOygM8s/4EZvwP1HW6jVtx5danWTETVOZ4
6qqdbKlSDhC4FJ/WePRGV6v6YE92dg8JGgZ72Sk3tSbsjZ1zXdEBp0JJn+edcg4CzJc7R3aRHHi7
FV8vhY0GgVCjYJ9WWmMdW7vBL9UGpw0zK877b4oeuGe9aUbz1aXtWSQP9B+zpra0LCOm+WALy24V
n8Kl0HzsuACGdaHV9yDjuxHJBQ/qGnYGY/3h5e20dkIdcMb/qiaBnbmcPkcRMfVGKH5WTfiJJMg+
hKSzG/NbG8XlbNL/IlylZHo5CmyZyardgi+bjpGz6+nDGQdg+Y2zMdDajnV/BWi0vmlQLKZjQxFI
rSBiOg7VpMRDAN+Lux9mSM21DsUW+HbtieBYWHNURO95ORyOHklWGq4HIgYOiGkUDe0nae/GpPsH
h4Me+tx7BZbGVllc2K5Fg1tvs8BvUwk8rIVzg1qxMEEyihahtNwsmV5Sed7rLwHuU4+/LCBd5tUl
ULD15cQc20BKn7Jstpu0yX7KUPjaU2zNjy/vyJU1ZS15bx16BLMy+OVesWCcZHMy6WeaBZcmwP58
jCCBNGOzZS62si1psnCNqrOC6FVYSys/N7Ss8vwyseLHTM+j29bukvPrJ0QIRnQEdJG9v5hQCDSg
L4jk/TDNhju3SeQxrLTwpxci3PLyULNG/CIbJXSd7bkRBga9v3xw0TOrtT5LPD+BuIvXCdJDw6ij
PlWrdrhXAzPDfhdHkSxsQek1qJuUaHZ+ro0pPAeZ4m7UP1eeZVTuaS0Bi5uF7RfPckZhQ9RYqflF
U6Y0Ct2iPBdt3d2G1NH2sRJmx7jGTY86iVJtrMXaPjIgRkKO5LxctYpj4GNOKxibXkud3PeIBeGS
lZugcm0FG9nXBwFkR1wCfGiixuVXjo24bHPDIlpUPOwXoPO6B7ZE/7YvR6SwXv7OK9ccct1E9bNo
Nwdlsa59MHlIj/CZJwcotTYgWkfEg7IO4Itdk6nexngrRWUiUzqDs8sAfy1jYVvp+iy3pOfDHpRI
akndEPtWj8zpOKKXoZzsIggR6nOdJj2LsOkKHLmNuKIeOozZxoH6lWxf1lzm0ja1CAwSSRSXV0SC
vIiZuGbgY88msDanCFPd1oUoojd1UVNujbLExZBwUrrhoGRpeoeSyfDTHu32S1S6M4m/Rc0NYSQE
GXkXNCHOqmydW/RXjB6RJ5x9j6//YnN08as0P3cmL2+1PIjDAfnswPeSuv5Zekb8FYX54it4uWw8
5Eln6Rv7//rskYrRKZ+Tiln0fxHYOJxzK9KECyhg6quz2XTa18BC+eIAuiKTx6aMESYBlGN+mJrG
0ze2zPXd6qrGrP4MGWnOcxfvVWs1aOkEqUtcZdQeUi924pzSAYDfxvu0PpDJ2QNmw2WzGCgC+dvK
0HX8KoTSrkTIRLTSHDamc32bMB1eCQBrFFvYc5ffr8nC2k6LhlHSKDtpU2ceRJ1HJ3CJw8b2Xp0Q
KRDkJ+CIAB8vh4rGoo3AKTt+FgCiwU1L+KXebalmr06IMILCIfcWUdnlKIBsEU8cbcePnDo/NJ5W
7etONW4cpX59lMTakUpTjEQ1+QoAqxuhFQ8lTlCSq2Lv5urM+I2G/TQW2v7lY7Y6KxckDK85z99y
0+eCANsEkehP0fBZAywEELtvzm5a9htP2/UVPCOsHBzgoZpDaVlsu9gCZTjZgwOwq5A3sZa7J1Wk
/X7wch2uk2G9+gJhTiRHAGARDwPNf/m9gsjQc9BFLia7tnpbqEGKSNHUHHOj6fYamm8bG35lfux2
1ABm52sX+OjleHmaRwQOkuvDSdS3La3ud+RtVXMPOdz6jtBeom9kYivfDg4E4E0AezNLaXHEwh7q
eKuUrh8pLcbpBRIldPCdw1iO5cbduDYUH47ggFATEf7F5BxZoL8FUNKHM+8iYiphUaOudMjNvNsY
auU0UzXkIM8h0BwCXq5jit4T/ibMyuio0soa2yv0hfuNfb/2tZ6N8uv9fgbgMSBEl3JsXJ+jAfjS
00d6fmP3cXRREBqEbf+D3cimpyKOX/Ac9FzOqid8G+nm8q2KKd+ZeeG9G200S8KhyE+mmaivr7G4
lFcAguMUxN/L7a+4nUONr3B9pwvCo9N47ckGkEeXa9hik8xf5DK6oAgM93Vuo1MFXjoStVbSEBDk
rGWt6ntZ0phKTXZkKpB7mHpD9UuX7nMFU+FgJbX+4+UrbCWGZ3zgCVRBANfRb7lcW1lMaWTYrG3v
JGbpx1qYoho2teYhjV2EWYRuN8XbsUrr/uzWulMRABnNB7TAm9uSEhnd5h5n9o19vBJOcBeA8ITn
AqZqGXPl9Zi09WA41J2scVZSKvCdrwPnW9tWTb+n7TwLLRpd+6dWWbSAX16UtVNElwuiCyW2WfH1
ck3EDI1GDt+DqaHgP5+hGwb/Vrl5eZS1a4HNZYAbgxrJH3A5Cnpm5hArtB2QUsXArs2TY9KN7sEd
yu8vj7QSUM/kbF6qX4wl8oXLoSRHaqLA4/pAHro3fQ5YY6/R57D3Q57ZX818lsiPMcS7UVWSbU/r
6fZKZauJtLKuUCQRaKenR0JxFaXhlwXBZvR8ZODSxzZFF7cb81dD820my2NCtwofEjLCy8nWtpnq
fa15fpAn6PrO1RFQ2COCAxuP1rxqi6M7A9OhWNBlmMtNlwNFIpxxFWHgQzJAST1rFAOlBaybPmVZ
YMe36IBWD4Ym1a3i/cr9i9gNwEkbHud152PE+xa5pYz9ifrcvWS1b1H3Ch/MsJb7fHTt8z/YPzPe
EGgfq0rf+XKmDkIwmZZqVElMo/uaukH5YDeRS4+E3kHUBwPipcSo0F29c5Mm4tSj//v6R4fmAQo/
pBgAjpal08GUaFbGdLHa2kq/DgnCrWfEoBIMGHMsi478hyndeHhWjighOHIJNNx5V5cPD2WPHn0W
HjpXOu2+niJkGwuvPCX1uGXEsTYUY1G6ma9houTLJTYQ1M5bK+KNA8jwlMWe+RPd1cnaRch8Vxs7
d+V6Bav6vwebD+qzB1xVUWFF9sPx7TZSzb1CFP61nbLmBk1mM99FU6i9BezhOkjcBtngv7yd1q4B
0o25sQ9XDZOOy9F1eo+mNyqur+h98RibaX8PU0DfCJnXFpQcar5o9LkoM//8+RxT4omyHbleR6s+
mkaMAuhom8eoKoON5VybEJVSWsgARa9ZM2YUTpOaEXUFbVLdpMEUH1xk+v7BKEAw5+x6buRegQJk
AscuT20/ykR0xp66OExxteUJtEK5cfW5LUhYjF0L5fPLdaOAPZRoX9o+rgMlXDuteT8aCjpXnUlN
z0ztfRmM0bnUh/jQlIG6Q+PXuQc8RtPSbJWDqvSYPjhV/SiSEBOIKbE2vuzavUudkL4vmRfaI4vf
EGlnPm0E7dVL9HavFmhRawcsAiL1OMx6xi/v1tXH8/lwi8MCl1LEahjaftl12jfkv40fHNVOnNqi
RlRH1GbqJ2VUfIQoYJa3gGc68+gFeIxvtBvWdjTsotl/jSbxlY1MYerofNid7St9Ir+gpBrvwW+F
b1ILP+yXJ722o12CUtpUM9tjeRvx5SM7d0cHWidiX6BKpkMYgXl8eZS1d4xCv0ehigL8VZgNjLqP
Xa4ZP4pG5yZqXKSsAWtR5sCLuzK7aGMBVzaOwQZw0GpwqMAvC8SQ3kpZeoFNWI+LcdAhx1BPQnlk
BYb9YFk5+NXmH1zstL7xmUPtDmbkMlnScXdAH5NBDYlMZZqX+qHvFcvXWyu+f/V6wkEAODP3Tji8
y50aTR1yGhFfDcXhPZJ+8aFDVvocuU26h8QnDy+Pt7IhL8ZbXLGZ2k54mibIPNlxvK9jXX90CkTp
vKFKNt6M1aHoZhjUjljL5etfItfagre1fYFj0i4E8vqmr5T+qbCDjUmtbMrZMG9m54ISJzpf3H+G
0VQAu8KbvsDoAP+Y6lg3rrybejfZJ8CvN4KrOUpcRJHIJs6sS+QfZjrp5XioBStodsnwBsVvJ7uR
WFM/oXurFXg+GIiw2oOXHWf9CBzjE0O/k2mX3Lz8HVdOO6UN0Bn0pghol9U5GQ0q768b3rRlox2t
kuSPN6jaOO0rQQdXF2xkBEJmLMhit1h6FmdVZYQEGbK8Ryeke7DdyXlwatu+DwNZeAdWSIY7R3rh
+5dnuBQUovdBF48erQoExaIkN3/1Z9EAqrahULCHvYmcwquIBMBd0w0SrnnfNj0QY61CPHo/lGST
qMU0UXBrZR2dzk7BjeWgBy1WKINtTqdZ72HaVW7ioB+puC7mXW5Zo8SgzUhlpzerLQrB2sJZcGpY
u/nvZf2oBUVulJYHMIIyLmreuuKcgjaK3mbxJG89vHEwUGuwVhuFe3x53daOHY8AnaYZ2HXVTUTc
PMhcOSi+KtT+4LWTfg6ENRzSYug3NuHaOQAkNCsxEEVd5xgcOlUgHnyTtwhjnysQH9MepHMmf7cD
Q//d7Qzt66CYIFDiyHTvU40MaIM/uzZdVMj0OZ+j2bPsdOF/K3FzarG+0Yb46Ll1gMxz+L0Zo2nj
lll5irBRI5XBLXNmGC5OfYJ0oWqOMcAaD51GdM1DaFIY9dTTPhKAI3ed7cn+iFRpm2ycw5ULjnoP
CRTVjRkCthha76mLGl2j+Ab16/YBQeoEucWuIOcv+Nn7xozaauNlWllYk0t1hrTO7IxlrWOIYr30
sAHywUg/ZZXMn9RMPAnpdhtfcG1dWU0CQLBESAHMP392zjPHahVNLwI/y+ohQvlSkM3A5byteqer
dx3QghzURCG2cvK1GcJmJA3gc9J5WDwbo6rJVmY9zWecZ9wDPh050uW2hm2jM9TTRgi8ciWAFeTr
GTwbXAuL2pHTKhlPCe3meij18OxJBzoqfgau9IsELwaUvVz7Z4TG+YccjfBxYwutDk9FG1tFegNX
xfMUUUiOqxsA0NCVJ80T8HlCp8GAoCHMGO5bmLyFb7pJUd9UU98pn16+llbuilkBZxYcNshRltNH
5qjQ8PuLbhKMJbsf8ClkdFuw/7rDpPcQH0rXSXLoD0h171qQ/4h4ehjhbRzitW/O6gNERZX6GooH
EK4a0xI4Ez4Y4V3mtsnOzVqoQk4oNg7QL7mbRZhgujSEZ4oDO3uZzha5m6WT4ih+XdlK+OCVuOue
kC+JcmpohnlTOEUJAbFVGrQRIlsVzWdPhMmwx3Ajc05Vh8vnGVH+8NYaFKW96xVlfBxa+jsbW3N1
UeZ8CSgEco7LSM0Sfal6daiApu5bCxG+NPxdwbQNy6oUK4GN7GztMmMT0nrmMoV7sTh2AovfNEgB
KEa5TWJkVQVeLW40GTehUeI0wvnZMvRciZZ4EQGLY81KzXxZviDGQe8AqY8bE6ORU1M6xWnqbf34
8hbX59988cEJVJDT9wB8zWXwy5sM90CculyLiKXG+PBHFaZafNdY2ojTnz6lwy429BBfEcTyh3OL
pRWK0v+Ls/PYrRtZ2/UVEWAOU65I2ZYtZ3tC7E4kizmHq/+f0plIXDyLkHs3vIE2oBIrfuEN/WjB
bgG8JYJINzLxozbNWGDOZTTju7AY+sd4TOzu0BlDZR3mRSC/WsD3xk9PoBT8OSFbt/9ViMKwtM0r
TFMWKBB7Oi0b9AYYnhwaULp0g2+O72hqUwrANQkULzO8QLMXZ6KMANTFr3HujT70Qq2aA95lkYoj
YcsM55bZ6uhwK9ljhSL02wHK5LqkhYzB4wfY4/Vk25rSqqNhJ4HmhFWQ1HZ1wEGs2rk2N44GcQ34
ZDDr9LLWhYu61t2hsd0kyB1LPKiEw5/SbqkuTlJov+5vn61NSuBGB5y6Jf+szsWSiyZpFqZYx4ES
gWHkiTXohzunb+O1lT+bYw5dhghxtUcztU6xsrOSoOvBdStOg1ElquaQXSv4YpWpdx8iLa4uf/Jt
TCI6WuSf6xsmWwajqDsOoB5pUe57s6mIY1m72c4cbrxykG8ktwDVCSgN8u9fxBLh6LalHWUCt4OY
lIhvpEiZOLqBgjOOC9PFC7GBfqTqP3xDdUW8HRBNvsMHWpLoALRlFctE9VJh6opeizk3pGWYoB/q
vK4ei0YNr0XXxdf787pxl/KpaA1BEqE4sm6coPkQVVRS4yC3OnFegAVf8dZAEHuO5x/qhAT3m8ej
nonkMCADGrvrGw5UlwMJoY6CPMXMN4uF5Y8iKS4oN01XtS7+4GVCVxg6rwu+9Lat5xgjQr9hFQXz
0IAH6bLqPHOVn6GP7pFTNk46Q/ECmgAM0K5bH79kEmOMvHvQ2ijTh7Wtv6vVSgsq9MSC+7O4ORTl
WraqBKKsMwnUVLWsxC7nOoywTXF0yd6FdeQ+KEjc71BuNo47mpvUBKXuIE3Z1YZcSi0fhz6NgwUN
4OId7sQGljwkhMaxqhcYxjPOPOFPK++W+Mf9r9xA4dFlA1dGU5aY72ZzalZa6xbd6aBc0Hq6ACKB
yDm5XvlPG3f6u3Qi8Dz3Sx0aR5rmmBJ3YN/ss2MncXawRd/PB8WozB9DKznYdd8773ub/3CyLZE8
RqplxjtB6tbCALHH5YJDJeFpr6+PFG4SqJbBu441nqe4SXhXqkDZA5nPnrTgVo2aAgc6WbKFf8se
wl5hmmnqehLGrD8mDR4u0LHG06BH5SHHtu405viu12GSHDEKVA91l+yJI29cl6if0DUn9ONFWF9X
beuOjVAb2Xethv/Kchoe0MgwjyFipphxJONn18r/DUU97OyNjbeObI/6BJhRUr51W3mJrRKtXBq+
6RB2V6RB7E/ONO6pjmwhJYhYPM4Zcue3lKlprnpjwrkXDJaJ7n2FgU94nJOuj8/S++EXMBjxo8uV
4YeF9So4FYEV1gnzxrI8K0uc2henW7z4fP9gbFzaFO2goGvo6TD/MlV68UhlWtbGdO7ByjZN+iFx
ouU/24sWJJEwDqzmsPp5f7yNVQaGxkSzwug53+AFRydC+oVe19hID1D7P0dLPsYN1q6R/aPRjP+V
OLHvPBQb944knmKjjPQvhLVVmNGOkAKkX/F1wXboVxvmWEa5CAlGk0OZdqn+UVPb3LnrNk4vR5fE
goMrKXmrebUNzGgJfSFbeOIXlabu0CI8haDO0uxkkfInrQJ9QkEJ5qa5Tatg9XV2gzGmlZo0thNz
SA5KpyO71GLDih1HzWnzS7uzhmMZa/VfUbO04cHLG+XtcDjicGaXJaV9tr6syiZThqSmoKBVip5j
2q7aj61jhRCD7K4u3x4I03wms2FMuF7rQNhqJyCtJsWSEaM1kChl9L2xYnFIjKH+kw97MZS8PF6c
jyHBcmrKh/CatKK41L3yy6jEeJ61dPyDk0hBB7Ic4kdwHFevY442hC7CHs5MPilBpcfq+6XhcnDn
sju4U2te7p/ErR0KmZK7yJMw13W4VhkGxbSsDq+GipWtj8Cz2p/0tsv/xWRI30Nobp1BciMp80KP
+6Z3lhRqrbadDdfDttrI73BrFo94yljpUZ/nZ5cUHadpxCeSvZb01ocShgNO5pKX7cjXS+gZk40T
psLxx6jmJH0kHosyVw9Gadant88pFTzayg4grxtMljIl9owFdHity2g59/RZD60ZqVetd/cqwFtf
BT6YCgm4UNBKq2PfxYNaAVB3rmk5Zp9yVYs4e7NzGJaq3mNwbF0xBE60BWW79SbSHh2vSBeVxmBl
9s6nGsWEAAMX9QloPqIBWjdiM+16bQCxdPw10prZy6+3Xg2wlJYUPpZB3CoWinCHWsbcIjGMw1AN
dPxX+/NC2eRfNYvC/2o0rdtjNGbGD6KFbA/PtzXV3rNuBYV9foP1BqKHR9vBc64OhuQfsXWazhXm
hj7FHevH2zcQ5UdgPHAcQeDKX+XFdeOUNRalNHyvZY9pYoMdD6bdSfqgtvofYLThUlK/ZyDWdH1l
G/pMbqUwFN63y/vKNlCKAeR2iGsx+UPa7G3YjU3E5EkwDTiw2+ZIZImiTxbXvUr0bwv2y1q+1aAY
GypRZfRrtlJer6ZAU4kkonyY9Tb59/7kbgR6gBJ4krllJfNpdWTmqGsWowQ4pFeWc2jaLjsO6Oef
7o+ysVvoFdKnpHYJ3WndbjNcZBD1GLh2P7nOeaxN3GwLfbqIJrV3Apvn0HT19hO2ow0GfWBDeiLO
3b60es+7Dr2aDldrTFJ8yjp6G38hGjZ6PzS8LfGC6Pus+TdSOuv9MpnJo1aFRvV9MRHjOZlD5YyP
I3pF03ns6jn7royD0wRpNzsY6Q5llH/ItTj/Ulb0XXwIQcujPbS9cphH3NPeD5WmfqEB3DUnBenw
/rLM4fyPJyp0NpKw1Y2zPs7YyYMJLQ7j3MVJUGZYCMiys4aUExTjGHfj0G+8zPupOeM8PSHM52G3
ZySmdi2SNvuCRy6eFS2kcWw+W6/8rzX7DJBz1VYd9rGFjsadnXT/U8paD1FJ69lKbt3Gn21cmie/
slOzCLJuqAf6DGaFtWnh4Zah9qIDgKTSJjtpeWUt+LC65qPwZpH+QCPPUHf2xka0DbePZJtTwAZc
H++5GfDflmeOqpZywE+6ChRDIIRVWEsw6IX99kCJ8STQCVGjW5WQhBA0tEboqdaoOk8l/h7YIQO8
GlRv52xt7XruQChUKGugbiD//sXF1Q0ovKA0GwWxZeJA7/RFFB00rF3bs46V1x4CcSOc4OWT9g3Q
tmi2ro9yDdiB3Fm59gCDzjyP0VdrnlpfIN98FKZpHqkcjzvHbfMb+alSTJZ67/pk13ZTt+AR6UIO
YxuweOEjGlr2R4jO3en+JbJ1WcI/RyAXTSgadasHr3Umcx7bhr4EgJWBjpAeUbSwmsRGtacR7tHI
5tLEc1k1H6BbIcYmYseor/d/i60PBnckW65Qjm/efajpOUQJqoVVPEbfQMsWB3Np3O+5orc7O/X5
EV1fZexSaucgZsEmr744TxrH6FDXvjZC1+YvvVeUv+mHOpVfZYkZn7NsGedzr4dF9m5JFPE+6mig
+aJP7Z8pevyPeYZfcWBkllIcEU3D1FC1QDRBQVJM8ZREtlcc8OvCHlaJ+wbbySJ1D2PbqaiPdamS
Hwp6I/8DuyG+E6oWyhkytvaAz1GGVx8CJ++aKMTF/M0zLMXmPWlVASxzvY8nanKKZusKqjf5tzQ1
vEs120gwq5Oxs5Ybj5/U4GAcpLZ5guWJenVAhe4h2MCJSbHOCysMOZuySnaWcauSRKmZViONGW6D
dWpWVpXpNbnJMibm9L4uDWQxLKnl7WlMsShM8y/8osVpstOf+CQmCBZp/96f041Lll+BKhKg3Q21
GK2nkFl4CscUNYCrgg306JdJtZwACmlnLS2iHdDAxjHh2qPAz2NvSvT166ltMSkcsxblkRR4u49R
d3YwPSW59Apv7/1v21xFYmCuvec62eqU1MtkCKs3lKuF4c8Vda/5ire3tQN03BqFxFoCuqSq6roo
lBQ1LjFjqFzbyMRavAEYr3dgeO9/y+ZekSA5hFQpqd/khKWrJO40U8BXw8YJPCix12IyzI+DTeXb
8qblP3rWqu2bg2e/N3ILX2oQYPbT/V9j4ylBUMVFDI8bnRrG6imZvDHHXSihrJ9O8XWGZXoY+kac
CE1Rfvam/kLbcE/ub2tQiVUCfgC2HDbG6y1T05nKzWikyx1HaK+rSvhgaG3xIUPFE/OEov6s93W3
U2HYeFRQjWGDchFIU4/VFdC0dWJPE8ImUZxU3zXESU9RVwNSXIzkOClN/m6CqH6IJ15OrfgTBobE
m2CKRYJzW7VR0aiS2mycS5qcHwo84o+aV/0bulQaJen2zUeFugbgDnDoMPFu2l9C67RK19vwGi+O
/tUx5ljSXeeds3+TmUoWBFAsUwKd+VcepRfX6qzXXd3R1bh6Ves+NUNTfew9vT32We881rnhQMKr
ACWCX3pzosHQkEqkliPlZGL610NjlxYK/Bz66zTEveovdlz/bsNlmX2nsMI9ivztaZXS4STftKRo
19KWeD1cNLvmAskWN5iBOBpRglLJUOIUS/RxcKbaPmoVhdDDUlRYttYkHrqf6WNBTG1ZQuzgWTam
nQTZo2fJ6ZFCPa9/GSE6W41EMfDtBdKyKcD9/BQxGz9E3bs/XbXuzXPUGg7ez7FFMnH/ztgYnoqy
fGAIj3hNV9dwjyPwMNLhvxK2GIeyo7Dkd4vd+kWaDO/bAlRnlWXOg97nP94+MkRnmVnylt80Kzwc
kyiyNCMPQNigUVJl79TCrCffzIvxoi2R+65p6v4ItDoM7g/97JbyKkRD7wlsIwE3LSLCldUOQKEM
DxDPGq9icYaHtOnM9DgXoX7Uh3i5TFqrvK9Eb/zy5n6ga5S0Z6EaoV/b7SJ7mI2PGl78dx8We6o/
N7epFKLiwecPkEO2ISOCF4ewNCBGx0Ifrv2o2N/dAgmsolqcCxyE5Wvjxca33szGb/en4ybMoPhm
UcyAcU7iw4P8etAKcE1ktXp/rTJ8t0/IW2bX1omTj6NXKs0ZsqK5Z1l38y7Lep+JwBkdG8nnX+96
9Nx1EVXD1SvIey09mU8qZfDT/Q/bHAXsEGIYPBY3ULGubcwiDNvh2jS99Rd6/9VHygvGH4xCjsYr
BF5A9kheT19tZi626xQtmtG1EGueSix5vL1Owda30LB3VFCyyEesYW/tbJnVPIzD1eyU+VA1c4xz
Wryr8SKv2tXJoJ+NdRWALo1YfhUBVjWVChutgas5Ou6l18uoORahrX0SUW0lxwpwvOdTALEel6Qs
P+HzWbpH1K+wVZirzN17+m62JuwNcCSomBPQ0FGQ19fL8+DA4Xe0epHiBKnuGwVVFwTI1TL2ba/U
FRrf0/zPG3eNHJPyGs5x0DxvmmxdVcZDCwDsqhCefurNrn3EvXzc2TWbXwZZFiYM7zoP0usvw4LS
stBbXQhhkO0tTewbRZ/Un2nf6hctib09Kv/NTU8/nKNGX40gjahpdcqjCQ1uVn2+LpkpTh5wtvdO
0YgvkxFX/qRFzkXXyvoadUn01g6iHJleAv/jjaGW/PpT7YRmECgQ9aoodXU2cyN5Mmd6CbandHsX
i/xZr/avHIv3jNWToNh1cugacDW7SlmuQJvNUxN68/uuseMvY2Pme2zH20CCwVC9g2dE8EsEs7qt
JzqEyM5hjTNmSv3DGPX4HfGom5zzsRk8fzDRIPO71ur+HiPPfHQHb/ooBBXBnRji5m6gTSPVvrgb
oHPRsnk9wW7UVQO2J8tVr/XiE2SN7gwSDK3otx4MDVkjMnxd50+YK6+HGfKutITDlmWDhcKPapQv
Dp4WTXu599b3vBxo9Tqkmp4rdWYsVy1XzHeiGepTnmZvRl0xay9Gecadvrhb8BclPhTzcoVs3Ppx
MSxPlSn+DvVlOKI/P+1EWjdPuxwO/yzJ+ZGsUvnRL4ZrFqQeY2QiruhhLacSw5QgMc3pMoql9gup
ATTmFIX/YMleDLqayaKYNWsxh+XqWpN2QXkof4jqUd/Zf7eHTqNAwrmTBWE24epqSbHWMe2Fc4DH
9fwp1uf61DkCV2aoDjtD3W4NAnYkOqBiIiNzI4auKCLuWnMwroWSxkczBsFj9u0e9e32g+Qo8khT
cYZjvLqxZMUSzCFa/ThV1wd9zsbDaEzVl6Sn+n5/hW7fAQArbAwYBEBHb1JZYepZmCaqcZ2hTvsu
rs6neWndU5fnyXEEjfvj/ni321BaYBJ4S84EwFj99Tbs2N0ZZHd8SrxsuGAmVv8uS4F2b1RFyUlk
2HD7QFnVnULM1ozKPgGKgKwe9aXXw5ZQhB10IswrQM74CFJvOGQazfJSMdSdPb81o9RiJJyCaQWC
9XqogkyuVrEpu9ZZWgdx16ffotpe3i+4l/zrzZRsd+5FeYhevzlgzQiaeA14eW7kli3Ec5Mqhv05
Yon2P7ThnfoBsjeEBKPKSxSR8SiwLlmT481HpT8oTL38+/6qbkyv7OcSJRFOEOmuXqJQH9usSgoE
uELcdHvPwfgxDbWT64o366TRE+F0sGmJDm8bu/Mc06WKoMUvpRFfIMXZx4W5Od3/oI1FhBrDoQCg
Si19jRuFAmrlA9co0Urt0JqzkNKorP4IcbS64KuBo+n9AVcXC51YHja0S4gxQf5QAHm9axxQAAUd
piygsuK+t0Lkqjsz3svvNkaBAs3LAoIEgPE628+aHgvTNsvg66TFIxaUzXEp3T2S5+qMy2/Rsc6j
jKPD87xpzjlmnaYV0M/A1Irez/pUOyFq8ZczaEvlmzPaM34EEmJnBlfH4HlUADEkddSQ6eOuItq+
6zRYFk0WjFZSfMWXpn0YQkxb0R0WpeeXaS1pxH0CahzJHeNT6tJP+5PfAVY0e1NyGNbQS8Uw54lH
NQtQb3Y/WwYBFy5Xjl9HoTjYydJ8UBSv9u1Z5D8zs6m+3d9EWxNPrkM7j2SafFP+/Ys3vspo/Q5l
Uwa0mVG4nEfjV+jYtU981h10RS8+QA7j1nvzqAaUeuQD6NOjwrPausvYTK0312WwQDZ7ijpVv9T2
1H5v1cn9IKr03wQMxs/7Y25sZPYXHXuHJtdt9UYri6xbmqEIvLI2PtalUvuxombX+6NsbCngBzzA
OrUaEPerOg1KTQDkaqUIUN51f7u1EOlprMe0uhLZoHaV61FR4moUCdtPSw95k6oNm+Tp/m8h5+/F
/S43Njg2SvtE+rSx1q2tsXO9HkvnMpDFhJ+hOfw9F7PlK0mvf70/0tasPoMOiRC5yNevZKxVC26F
eRnUYdidvSyyzosxpZf7o2x+D3fc81NBaVnO+otdGrdJ3JjNUgStIPWkBdn4pRE6ZCrKG+FOz1OH
swclBYg+0g379VCtZZWiwAUtcJxJ/z4aGYzQXuHsfkAMWEbAejnYQSRiUR0pRFr5248GpRkqGeBz
Hcr1qzsJnRiQtElXBUufKse2H+YAT8b+NJZmfkS/m4hn6oydWGdjFQEhOYZKFV3q+K/mdxRlhJfX
UAZjpBpnI+xL35vGPTvGjVWEFUMPRPbxwc+tPs1AmJ9cPyyCWMtMP02q6lIZOip0ijKc7m+YNU9N
LiNjURAxSarlcr5exjSjdq8qnPa2jpvpYjRh3foY4eSfshELunMF8Px9ZDfDfBzQw0nf6zD2lFMz
O/WIS69X7IkFbk0x2jyYxkOP02/kHac8jvpFm/n4YSr+rvWxgwyPX+hOzrY5DO8nCCsKbze6pv3U
pjXxThmkdds8RWPqBBjQKsf707uqzDzPLj8eRKLsg9yQ7esk05vJq4vAGrzU8AuKmfbRyHuhnbso
Hh/MOUZpWgyKuJQ6EpA7q7vxkZ5JOkA9HAoSG/b14nr4u0VKuzQBrQ/jq2KV44Pm9frOVG7tIfSX
Ccil+ARl0tUwdBpG8pK8CSLFVL95ShN+rBrVuSiN1h6q1FQOFc55h2FYujPmjd5BT6f6q6Xk6U4K
uXFw6NFCmKZnqZGOrO6kZOobvYujJgAFUjwOtlX8oExUo6IYDTs37dbUgjkhWwVJwL/yV3lx04oq
WSZN2HXQ09M6DQXkOfbQG1uwEqxEMC51oCCdEPmtbgLozqFCppwGqlOg3pqx0/ia0Rs4ozyf6plS
fPsp0sPxjb7CzyMT6UhsAiTgG7B8VhAKiRpiIPXK6LPRwfuGntrvEKlvZpHvAzzEA0IxlrhytWCh
13SFq6UCDpnT+wW0R7+Y672zfrtB5TB0C2C/GiSo6w2aZ1FChBomQTTUnPE5h4TgW03uVY9Dmo/h
Nz3uFvVhHPXWOA/qkABmz61COdEBWFLXR5BD6MH9q2Et1/I8w7ItKgm5JCjr2C6silZ34lYERTUb
E++WSvg4m1FOb3Riw53UPJyDqikXx49d4f1tEP2GPvwwVbwL40Q2sro09dUGP05/so32lzZDTjpj
Jhd/bZsqLRBESpM9psrNIWMyUYEAgw5hlBBjtWZmPxQxPk5pgArM9E7YRRJMZYY7ZZZ7O8/t5lAE
F6CpkRC5ub8UjyZx7i1pABspvS5trPtTmTrXZMm+3V+NrZGkFT3JL0DVG75tlJdA2KJOcNBy2++M
pguycDIQVsiU0/2h1qZezwsP3ZU0ThaiuDVfXx0DisURBmJpQKyp/1Oa9MmgrhneNwVG14zlcZb/
rlmD30KoqXiwYd26vhb16i9Ibk12qJveNOhtp0r/waoG66nLOks5OVnilIdJd4u/1DA0NX9oJ+N7
6eLF6utZDtp0jIx572s2J+65Mg+66Pbu12uQ/DTcReCMGJSBIRZ+rTb1YaCxshPxbV0WpPCIdUP4
5iyvQhUcLuMC3LIIzAQD4KWfk/dAt6Lz/eXZGoUnG5yb9CijZPR6dQDkdl7mOCKwheceRYzsUZnM
9vHto3DyeZsButy6F+Bdu1DM75PAymfriN2ccYZ3+EY7FrnTuMHBfkiwq2TtvP6WRBN6XOJlGYyp
Hn2aXFS5LbvP336JMwpxJIByUPrrJvOs2GNh9BGjqHNzgoeUntGJN3aijI2NRh+ECpgUbSdiXV07
jeKVVP9S7oKinp2TE6UtyouT6xa+XWHes7MNbiI3pk6ySSSxlRhq/b6neYwEY7eIAHjIfO0Ht4BE
ksHK87AJ/jFpMaLgqjD+p2ZiL7OSO+xVUiqHJvG2nq+9G7W0NnZsWVARQek1xrExolqB+aQtxnXC
v/aDFk/j9wKo23+oFzv/1Kr1z/29uTW+lGy2SMxheK9PgB1aaVE0XhoMRV7OZ6I+t4E9nPVuYHtp
GmEeWDdPLfC7/sSNhdmBsbhpuRNgyfVczwLis4AWEBS8DZ0zJEIN3FfSIFaH/GJMLRexCXTrc6eJ
4kucikR/qM12r8S8sc0MSrWkH0SS7LLVNkMQfUT91sKWdLSM+RC6RW35CdVvsLfQGN7+wJFEctHI
khJ5+zq+MxzQGFZRBGU9qrqv4Yz9uXbr6J/JmO29kG5jRl8Npr++DVIzrC2rCcnY+zR/p7giOqLT
r/qt+KYI9WcZWuXOIVqVeuX9gzwArRaUcLlS14eoT7qx9iozDSwUowc/zcT4tS1QG8aBOlFdqaSU
Tx/u7941h/l5UJr7lmz0UxxYI13LFjnPAaf7IHfr5Qmd9wjpsWm+onWHibRdjOcB2+TjJGwNW81y
OIB/aE7Ej81f7Vzs0V+2Jp2HEVw6LmpAolZ1LnZPMrW6S2BhCT5YHfqHyXOr930Ui2NI3gRcPMXl
+P4kbDxi8qIkrKZki8rt6hFDxyktbKVMAzzRl6euBABWq4r71/1RtpaXTgwUQimQYq+jdyR6cFTv
CGSW2FXOBc7UZxQJ6i8N6IPPKTbpO4/m1tnkjHAsOS8c9dVzZneE562nMJcG9eZhmcqTFfVY1Nj5
njj/9lDE5dRBeXTWTQp1sieMM/I0sBvd8q16+qsyteUwe9aewcrmUkF7ASRIh/XmChBtoigZoP0g
7kXxXnWU8SGktrZTbt14zqSiKFG0ZJXdCCt7atP2zkiihan9Mnwswjaa/MlLlvqUoMrf4MIcGfrR
C6faeSjiMv7v/lZZa3vJU4luBzcBgkjEVuusYTFbx2kXQvm0cBFzBDmuXiMFrYFAWZp0/GloiZP9
KOoSW2eXovroJ8qM+rzfeU75bU6EbR5FJZr2sFjCLE4FTpr22as8bc93bGNB+E09yAG8Abf8J3DG
hRE3nJ22JatJsyR/R3Fj5+hsDcI+pi1ML5NhVlt5CE2qv6Crg4T2/YXEJvWtZa526iEbB1Tmlmxi
8OvUSlePGQpCxSBlQQNrbJzPWjgnH1trSv43V272rSZW37ML2BpQaiVRL3juWK7eMwdEoxLnQxQo
ZVkfuwQtzW6K5g+usvwyaH6f7u+q59ByFSQQqdMbBekqM/xV5akKsesYyyEOurwunwx7iU0fKl9s
Hel5F1+0MRzKD26o2nAF6Xhex34ZKO+b4/xgz4tunY0+dcWxkC23/wmRGzm4ABHPR7vLB8NX5zQK
D50oJvPQT7oGllgz4uhke4mRUtV2DeowcHwUv8iFphzKJkoR0JUSPOdMzcuz5wileahD1+j8ZsqE
ccyF09C1Bn/pnBttKpO335EUxAkoeP/IL9czUuqF6UJjRUNmNufT6GKgBNnGOIZdO+8MtbXYdFWJ
xTnWskD1Op7I+KuR8ir8gMmbg7DQi69dV2a/4S6qhyRV9D/ZXdQyEQJBM4qHfbWdQ3gVZh5h6jpq
vXOMSuMx0kzyTZzYHpZF2ZM+3DqjNDyp9XN5SVeq19+35KnaA97BQ1ZV22NiWNGxwpxn52beeGnA
SSNFJTvUt91pFR3yqPZs5arpnQq1q9betXnTfkYQJP1y/7hsfdDLoeSCvqhZQhBDndlFRqnFru5g
Kml+cUrEqP5gFJgGFAWATCCi9HoU216meJCMmShrGj+lLn6hi7fnAbrxoNE0BHSI9JtkMq8u0CyJ
pwwfhygIHQNDkFRTTtDBkzO0Wv0ht5v4ErmZeowy7rz737e17b1nVJ4JZwNt0Nff16udDu+IE9ZP
c3JoOfKXcsg030v53HHIrcP98TYiSEqXmEVKLRGC6dWu96CFkYc6SJaZs/Jktpp7Tin/necIhzk0
VDKIs/MeIHBzUGn2QFeI/1vXqDqarZmw3DgYNT08peMyHPomtgIkaZzjUFrd1aOmuhO1bhwF5J0w
w0QPDo6qJ/fvi/3ptHYdKkqL3o1baI9Vancku07/XRk843x/UjeHgkcFOpdnniP+eigMG+3BzXh/
iyRxz70dZn6u5NGjWw///MFI5HhAyHmArTWhSRRebuUVimyuVdf9QUswUKDBVua/cmwx97DHa+Cq
jLMg+BDgcfZ4g2/0A6Yorro0joO26/v3pqukZwe7e8N33cj+0o6o+Z2sfFnygxm25m+zNOr39ZLn
e+3Z/88vIptfHBZai6ttG1W1U5cZauSJVhvHWKvTC8Zf/XnUK6xMB08hB6wHpkIr3QOqWdxKYd+c
7k/+xlmVtwNvFOw5kjD99TLD6ilGa0KPvU17pNSE809u6C2STqlFYcV2/mADGzT9qOwC5Key93q4
rBxNPSyllbys7x3LqU+gJ3bxXx346D1hyo3bnN1En4sqMgXrdVNjKhdcXspKuSb5OB5g5jUPc6qq
wf0Z3DooErwo1VnBBa8fwTmv7d7KIP9OVdIORwu81nVOoXX5Q5cYv+4Ptrlc5EHo70ixs3W7Kx5V
uyx1GIcx9C3rUHQlKxdqdEFEqR3HhbxgZ8W2RoSCgOAWhS7zxkirMp2JtwUOO0wEdPJdM++BMYgo
fMwUe+6OVpY76s6FvrVwFEZo4UtQ6A0Eta4UErWsjwKRCI5hbnqQBOy9UbZucMIy4goqD7d17BBu
Ea09QvGmUHqAGDbmwZcGwtoZlfnuXUcXAt9xI7Yu99dwY8PIVjP6mjD+IDutokJvpLgUFyrb0hLa
QxyXySk1RscPgQ3sLN7ax0dedrYELshWFKxmW67uiwcD1e9l9sSQBEMc5epFz8OuPuZFFi6HftQb
5Xs4WrV9NnI9T66FbSn1ISxakDH6EgKNUYXqflHdmD5qlBrlNe3z4VuWt8I+Cyu01J3AYWtmXv62
qxuxUWaRdW2OtgjAkaM5D4jXjZ3uY6n5Rm/7/zcx4MV01Npxa1onflkr6N/Ro6b+swxf1WkpD2VB
69hQ2vpj2Vfmse26fmfl5cqukjFJkiKCBFtNtr9K/pBebuqyIWZwCk88daM2+7aixYceJ+2Da2fK
EQ0M8xfLox6H3suf7m+8jaMMKkcKM1BrlM/g680wlLHdjSKKA1svjOIYNRmNU9fqcv0STRhz+LPq
9Hs50EYYSnoACIpAl6xkncfnCJIBxMRNwVP05J3Wl+3ZGsfUX5RMYxNRYtWwAAQqGL+RevO8xARn
REn0XCiSrz53iiqR6mAwA6UK7Y+lo1Y0/GLtoIvG2VnYrZmFdIPmoQTj0RZ5PbPObIPVy2UvRIQy
pK8N7ZLbqX6xKyqXkVovOydla1bhUpAVAT+AlLIaUPS5MEAIiiCOhujH2KYVgKtanBpLm52HpO29
0ufK9M5k70q+M/jzT1/tY9xKCbTJ+QC7rktVVq+FdLVrZraPRQ9xVDHrYwaPI34wED1pTpEoB/qd
QxQfjY6Uly5IrOp+Y7jFRyVux29RowCLTSO9LT5COW2sQxVp4YNj9F36FIZJ9+Q1bvMBTV78UKvK
rZZz41plsXMiNh4a6KbQmLghsVFcb86piWsTKdI4qCsxfcRkVIv8Hguq8/2DtzWMR8+E/ISG0U2V
CdpTigJhFgfFoMzv3R5RpcJ09kRAN25PpGORzGALoqW8jift1lp6e7TzoLJgvRwNGCjoYisVCDmT
svDv+9+kb2xBFw0uAD40T0FQrZ6xAZOnKpXNktBo3egcttU0+CC09C9Jbo79wY6rIvLZpp1+mfW5
Ej76nB4M63aas9+5bonlzHck2XEWc/+PgebbcjAnvcmuTunwA6ZcQYG+99ywvZRLND2NUDPGj6Ya
R+OXzraj9GAW+Hkc+jqMlAcUbWterKHP3plRXzzBbFrqnYXcmGKYfIjoAL2jyLLeLwih5L3TGznR
cpEvh7AexosRmXEV9II/d8KgNVVb3mB4pAL+gfEDH3U93JIV3YC7H1OcDJp7QOcq0w59rja5X1hZ
1B9ivct/d5gnVu9VqOPqpYoUMfp25FBgAlfaur4yNFpPfd5Al3Fc8qo+3t8HW1MCIw5cPzE9Qhir
W7ZQtXyZBvD2hXBZf7Xqz8o0t76VZW/UunyeDkijwD7hkYH4Xg3VmWUc4+iSBQilamfE0Lq/wzws
Dr2+FP+9/atQj4brIbur9IdeX+iR7G5XSMAEale65zk17GOHzsnBTouv90faOka8TwDkKM8iqbsq
loxh2qdLm2cB1ZjfWZ64Jw/1SV9FNOXJ9MbhgJVLehy1SuykEhuX0rP7j3SQBQS3DkbCzorU3GI2
y7KrTsY8Ox9mwF9v799KVRiqMgh9oRqyuiWy1syKtmnZHti1XZdUqU7xhN+X0mt7yu4yOly9SgxF
PZKXCYjSOqRLOjXMNVXwQe7/UXYey3EjTbu+IkTAmy2A7qYnRdGJG4QkinBV8EBV4erP09/qzEgx
in8zC41C7QpZmW++pqyuKqm6bAqZyOrVOFxAVpUh8e+f//vn+8PxT2BAcEKgI/zOdy6WcwDKhnSm
NtMMGWourhuHwLY+qv9CIvnDQTnrDAlQosf43Wdnqd1kohq3l0pb236ZuNj1XlUU0yEbPY26Y296
re82qKbh17KM3eJv5egPXc55G0NR5oL5nfawmEnaZW8j4LH9+mdhgdmTJV01T04oxJjOUSifMOsC
qcX6rwkfLTMgtJnoeMN0Dfz63l3I8D5tODJcw/EiWHZQZemnokBee/jv3+UPh4Ghh8UkNyLK4H+D
SnXkb2vTsk0baMlO0tVh2tvtftEH3p4JSX9f1Hr7i9j7jz8RJE2mSfAltgz/rBrx0Cu7iLb2co2E
981JevFs+k4xl/vVqZmX9kby/XK92cHlf3/cP4FJdBg8xVzHTMz/fmnQI9MRBtleupGpiPGWSLFT
lCp7kwms2Mecm0YIDEX6ocu2rXU8Yu5iD4n2NlqP//1m/vRMIAE4U8dpDllU/vNrWDqP2TkKBO6T
4RinzPfuW1364zm6xV70X37pP9QxVDKIZMBiz+3P+d38fyMuU7as+oELCOpfhMxhxogRf7n8//6Z
6HdBI87ytd98iEr6FYDDlVcRTvQFEq2XVrbpDiX34l8+0J8eM5pRAG1k2GdI9J8fiPTBdrSWEAVb
ULSnWcqozjxdRa+6VZXHvmDtnv+vHw4VLjwi+FQ0c3Q2/3xFTIER7SeNvHQF5u1p7JNuiPXisARp
vxMF/9+v9gdQgk6Y7SfAckg5+7cwpfOBAa2COhJvMa7ia9/gJd3JoH0hVJxJxpdzPGYLAsHhS9Kr
qkyLIoE+bqbAMqeQi9iAD5dbcehU2FSHcPRVdxg7dylSYihG///8g+BYjDXTuetA3Pbv6c6d8TXp
sPm8RE4+HepEB1fYqRCLHLvt/ZIs+19eL+Dr/udFhkqY7SQcHaRDv4V5wKcbwF365rLAOjij7Ziy
JibWofO26OIvv8X5/v33a9F9AJACRiHz+Nf9jHMYeWnOIi4pKmbOq3XDkD0821KnuEjYTz1j+7dC
zGN/2qOpXjODXEOnaFSbEq30OLTpuMgqvIaVrq+ELpMPSEzTihGsttExlEqVOVLXUOVbo7iN//L+
3d/fPwuR//lrQhNlmfrPoxvteOBGIwSqOnKmhwK47Ycq6OuQerp7mE1F4P9icExQQcmECtRGfvNV
tq00N2En8Eiu0NPUf2l6fn+CsanhfEOMAXj7zauc73Mlae58VTv98OTUVph6KkkOm9yc52HVr//9
Jfzh5c7IPQWXHut3z/naspUSWy1QzjGPVLiW363NDqEpCQF1/L35m2rm98uVR5euGEJA/AeuTONT
4q02gPtTL/WjquBka9s2iPf9mGhQs15gd978pf/5vc7DacaQnVgiGlZ26v/8pVED9GjY2u1yaO3x
sMezOPtMR3+5SM+P2O9HipUpQy1dDvq5f2++QlkX9taK5HIuJ686hqhYyrvORMEhcYxVpVIRbp6p
SkffnEX186EK9Bzl2CZsJpWxtX0QwtK5Z1la+LbooLwfClHJu2CcyVKbHLmNN6hKljlTnTY9a+ap
KqH0uOV8KkyB2dlYLnp7mFUnwrTeyRnPdFsI0odXW0443kfJ98kW1ps/BvJBcsuWwHhu8RaXZbWn
oaCtyqEdWp87zmYm7/atv3NkuXw3Rgt5k+xa/wycbWuQRgRbl3ktuo6Mj1KJFMc9PAMhjM0v50e4
SjWwaHAcl6Ay2Z5Epn3AqUw82Z1s36LG7d8cvTfTqXLF/FLF4NoHp973PRWTUqQBrUXb/sIipuov
V7AhK40TUal0CMh0/aqKbiFABG1k65+UClmdJNZqhu9l7YERGjMGj5bdxz9qlYzBoaYPVyeXZLYW
G4V2mW5ai1XpjUQuVeZroEV7vUrL2NeQxj3vxyaS2koxV1L7Typai9vWKFzo6s7eFVmdGHEr3dDi
xpumwXkQXTF+lYFVlBtqEZ3YH7sek+7Cckfl3TZez26WKGBtu5TmyOrEdEmmNsTUDzeu1jCDh9Vp
+l0v+GCz0IXXDPDm1Jp9nLP1nJVzoUGctgsRb+KjKtz1jYUxnYqEzvC82lhwX2jBX0hhWaoubxbj
6hSHxYjgIDj3A1l4lRozCETlZ9wNnp+hd2z2dO2keO9NqRB3y1KxtBjj+BFjY0fACJPV6xgUw4jE
bBLfFhxdRebGMz254bJL4LhB3DsQPiLHFDaPs6dyF1B1xNQlcK5QzH8UJfZrmeNA9oCOX5oyh6eW
iBy4V78UpnLuaGOWb5CIlu5QDXM7HTZRqimdyLpb0xC7f5HFCVa/2RTs8yfPeJBv0Cu+mDnp6rQ2
S3hjdWsM1S5i8Sh7p3UyJpE2a4ohXLMtqeov1jxh+xvgp7ymyPzX67aJRU/YZj+9lGMrrpvA605W
J4cfxgtlcnJb4wz5TG6GyBJMiL/USx82qdW5m844/m1DTCKOLum0B9EvZ/OKt52kvKu+0bU+oKoh
G6yzhSfyxeaeuanG0UVc0g7+VQVe3af2oObrtW4MzN2oLL44u12/JVyhAlv1uvzat0XzZAfj/l5Z
zbxnQV05JmvcovxJElJlpbW7iTprUVmWqUUMmcmLNurii8FZ9Ivnjt5DMghvTeu+bF90uwfPSemv
KttHE96tEmZpXtWx+tn7lnHTdevBL6c47isUXKuH9H8eGgy8I1nbedVvZk2Tft8s/nxNDk28TgVJ
E31zj0Fr6fDJ6mhs8nXugzH3zFybn8j2eJTnpA6qvGf/Jy6sZfRvJCuz+72oklyiUMfJhNBJk0I7
9Pds2ZD/5j3LPZlKvPsyKWb1aHnhNOdmUe69X3qC/wTdlMthj2WmdxVUmUzW7q1uJ/FJbK6HbLgb
HH5dU0YLp7DrHkZDqn0WmHp9rUoxl9moS7mn5J/wgGyTXnCGDrrxRxsQepUWFDOZzyTUFselCsOX
0G7U5xzG4sXr1lYflnBbgiyZw+ohGKywPMEnRwhkunEt80pMwQpFCyAwp+FPHLqcsphTVVruyZ9b
WR69niVSupXzdKtb126pdFI9F64L+NX59M1pHzXez9quy+pgJgyjjm1rYqAdti/fvL1rqjwGKiOu
FRO459mqijWTdRi8gu9Ny6GxyqlP0WXunxZ73rOMTcd7ujuWeSV4u5uypLTkxeQzVGdqbB3MJvBl
bfOQM5OkjjV0D2jcmjcIFnDAtnnZdJok9vJelsVIeFLX29/Ji1heBVwLLAxmt30XgQnHQ4mtX5gm
asH3Map5rayp67PGArVZkDZFPXyqGgpRPgVhIw/bpqMoG2Nb3LvIAb44qBJ0tuiqWghdq7wXlNxg
kHa9xsNzsdjhAiNt677vZ4IJj6NjTYe97IhOdCOSBn1HLnZO0tsyZXFU6ZcBlQ6tKZG1AWlPHRHV
Ld6a+KGQYuCk++RinAloi8dv2O17dIgtFcHBiSzoC/BUMVH18Q+87O0iKE5zP5wVf5Ff86W4GsQ/
C9rWtbJucB15aJTlvgAP9CNmrwqC3tr33scsk+QW9RFyw8igcUlH2a8d2ZbCfPH0NtwEbTVHqV9O
kJu4Itt7407m2e/b/bkXI2cVo7DwMy7o4w79TjtN7WjdK920eL6KqYzHo6+JrUuTYV0MtErsQFOr
kb648cbNv6zLtfpe9pQF0hGrqs1Ms43Ps+9V7bHZELlswPz9FVY8+8j6x58v9TA73wkfbIjHGPgX
Vtzea8r8apeHborU57DtHpbaCHtAk+VMGbTnPrlF5FCUuVlNdHLcbh4zrwjCLsPzc/kVdIUI0n2w
q+rYmCWSPGVl8omIeyJClmpipXvPbZlJaIAVYa41UaDsoOXnWofbTm9R9WDRvfBN6kArWDKnnEqR
OqpL7quywjTFNoHOjCDcKvW9sXnbxFr96gdXbXkRydiAalvhl9Kze57/wPI7Nk4ioMHA1RSCEhdr
O/I7p/7azfd77K5zZmiZHwsLOdxxpvZfrqEuklzLguZ44CZywQrNGkOnrnG+RarHrRuGxfTq+r27
Q8Ip26fJ7Ik4dD0E2JQ0qfh+wG9gyyNdcCZ7d9HzRYta7ZfXWd1Da3UE6gTSlyor43hoM9Ukm85N
e65abDHMF132dXjRuE19i1UV8RUzcX3wOYJpe2hJkDAn0yPyP1Il7IeYRHhNU+CYQ7/KIbljhG++
EG/B7Dv5YyTzLjBQ3Yx1pktw3xgq8l6K4WDXtljSobS5dkhsqyIMcYRd31hWOfTpMvViyBRiC+7H
TQ88olT7X92+NA/YpTH9O35FZiypJLt7sS+d/kictTzNYRckPC+LfupD019XxluebFtyDWK5z/6h
G+exSHuXCpuRJyFVKn2by99qW2xS4gjeQTip8JuIG54we5+8q6KR8cInAPpMi4minDlCDeTnWdXW
p6Xbh7fMcrVOIwxsh9xvvNU+7G3vupmuRuri5OkgyCHpQCMSuDO4PCJJfA8JiGSOqKiKNrWUKTqO
X2XdzJhSyHQY543/WW/JfS/Y23HPRKQKFypR6rQt7AzZnwkar4bUgF+DG6w1ynyaWOiUkqBSMbuc
lcKs7Qf5t7rAKrlyvko5lM9WsCZv0WxzyZeCmr42xDydVFUV03EiJRNrotB1JhDqwepJsdGhxYHv
LFYoYde/bYm9DSB37XpB7mvVXQhde09yWoXH/OHUXjpMLpzGZJ2c7miPlg+hO4CjkbPVwPzQVl1x
78fnSOXKZ1MMFynA6pIJSxDWadxKHStWNQseZBY20Bp52ZpaYdD+WN1uny46v7IepbQxKZohqj87
Z4JIFkwYqKVNCH08hR3hXnTS0uzvcIAlekyr9WtSD6OdtUu8vc+2U95UZMmYrJ08MV4wJztNhqSC
m8Ri2GlpD6V/N/lFx24wrpwrZSxHnSS0uzkVsVqfsEkJeNd2IAj6MqH93g5Nc6XCQrVZF2FWmi3j
oF9HSHtLWjlzqAgC9rTOqnXalhQbmGIgcVy11cFZacSzpGOyyTmqTpexSpp+Vq2/4VaU1FGTcstY
9q1jQQS5ZjiIROpim8Yotbnycazrfk6x/nF/IjsPaEGSDrPqaBzkQTUdh8wnqEWlGH6MDyWUxj7F
eaD44a3O8rIPctK5pvno+J7Ok8AktZzyzbQLwHms2yktWFrCvhnH+uvc7Mk9ggXu/z00kzrOtEl+
2oxJ+XMZveI7a09HZkE82lsWFv7Ay2IjfNezR/qY/IAOu7LDR4lh4JR21tTelYPNAtZ0gf5OoBDO
8ImDDjrz+2FWuaHz+uEHzvR6dhizjop+5M3anfUT1z7ZoiFd43ORlmZJW7qX71JsfDx3NhvoMjqA
u4J9jDq6lqh/MqLpTzGIamYhIDiivhymlmliG1XaVD5FuNABb1gpB9MWwYwhZyCmwltuYTQEftZ2
g/hJeNT00y8Tbg3hY/CWjtW81/nSWP6bvzKbZb6O1BsDLYWMggVPMqY837Sl9OvMOPVW5bR5w/n7
kViKLLsw74EOxyElvofZMnB37x2hKJ2PVW+LztsgERP6pa1/q4tafQSrhMrRSEanFHKKdU/HHjC+
rqMoTtsoHZWu66L5mUUw1geC5mfEC/AsF25Fbb7JGhO6dIkm28q44JurgjAUqs3Umh+WKuvr3tVz
86VzoAL1lgxfKoTi7XFQJkGM0A+Jd40Bej3k8SzLU1xMS5vTdw4QWByzDSe5Yc+Q6sl4JX120XfQ
TtyVyVn6Lo+11CKzi/AMGMuSa5xklukXoblxmyqz18yAYH/icL6033fL10saQg1qc2p0cadHr/4M
w8Vv8mC2xOPm2nWXnw/1dU+WCo37GNpjhq7AJdKhiQDa5gX2nKJ7/BqbcJ2yWSltZ1BCLK4/q10/
2mJHk5ZYex+kDLn6omuS0UlprabnMjaxzqIGB4rUmibru+DS+FHosH9vvXLHdVkkK7U/6AMm4pCu
y/G1E1P+BivJGjHMr0ZEQU2sjp6iI/e++drYff0dmsz4Bf8l+T6FuxOd9OaMS5ZgBl+mc2gGbgzZ
rX1W7TKi/EvowKlkwmE4biv/+7pOy51X87ppTSLIhx5aKZi6d1XgI9B4XDXc1UFmj1o9CP7fo6it
xDqF0jHfCimTx2JbmiQvLIhXPAnjxM3sA+Cn/5MIpRW0hsutKfYqs8TqQQeL98DNlerq55be95TI
OHlXe+hTx5OuCah32NSnw1Akv/D8GduUZnCaDslU+OKIL0LcZF5cUVBNoeQrXaNzo/BPX1N/CBzS
2CNnno+9PcbfddGYd1+5y1XgnD3qiG41H5Rrzkq8BLxgIteOKgljsEwdIICPxQTx/Rrt455hHlv/
oD9K/NTEVneFKGOJQClWGAfgAWNxWQ07ONI82rs6NYlqgOzthtsj3KcoYaD15KlhMtcXExljFqL4
wHIO1SzmW3grxmT1Etc9F9MIBNVZJb9+M66TSGe3E1xnnlHxtTUo+3mtpvUeyTfN0O7L6oammXHN
VKLsYEnMG4HUmwtgV++WR18I00+k1YD//kEGbvnFJjfkonPd/lHt82wRZkHsTFo4se5zVVTRkO7x
pjoMIuK4zqrK8HSsSCqAyzbXHGK/Ej/2zUnebWuZGnL3EoeF7Lgna7rFxi3TIQYkz9Z18J48e+vf
myXRhJxOsVKAz/NgXzI3roqOVU11Rrqd7WQVwHKZBjG2q6U/MG+E21jd2VYixoyOrrKOCBPZdqCD
DB6bKnS6XLgrXroeAJdJfSfE8KSJdP8Rio2YvnKLdu76JJ5f2kYXj0p7RZGzZHB/zXyauzZx0RNG
joi/6HrRvEfZnNXIbvReQMmSadswlKVzAaid+lNSfl+wcywz2Y8DN0xZxeNhYGr/5XoqrnJsxHuu
lWXz9jQYPGShPcTiu8KT3KkjAM18dM4Ku6tlH7d7SzSygg+4JA9DOK0UaMveATaiyVtyC7S1O+xB
b3EY2Hg7qS1396pf+9DnDRfhG14uqNlisckvlu9Ut8SD6BBET/evkVlnP7PDWj+pxi35vkoTXllT
b0VX0I9jh8XSWmpMbssovCLHXH8OeLMR+wB/7nPwDbBM6dvYWUvoKPQri1g/hkCtU2qW1r2hMzPr
SZ6lfmlSg/Fkuhv0/UQb+94l4YpPDcv454S4uIqBfG56/CDX+J3cOvG0ka3AVaGxSYUHGTOLtXu/
PSRJ31RM2r3rHHy5yxBJVWR/ZSFoTZfdwmydJoUb3omg8K4wGk7cNN7K9V2XgfxBB+d+etKwC6jI
ESacbvAw8hmKqK3o2HZnOhVdbV+jIR0miNVFr/NYlcP32ltNzAotKWdMHJJwPix7Ob1sYG0uzXvZ
Dgd6AaDFaN1rDKNlNX4Ke7RndkCF/LlNJeVTgNnGuYp7iydv1/Jhbp3qE4YOM7Y7rtvT7sz63viV
+sb58B5DQuh+VKCcbapn2KFYYxbju8Qv4rYs+9I97e1Wfjd0jHE2NYY9YBIxjKV76/avpdq6b3vr
2G9b5wxfJ7yC3iw5T+FJwR+8R68ffa/rshiwRTRtk48gcF2+W44+wUuDVUiT6f7aYYF/mzExehOd
ljrD6ojBlU7V/ZAGnD/HSSrkzK08JGvstRjn2U77FPoF9nmtW0Aq8bn/7TTBmjlJjRTJlAW21vqU
TCAstC398sLi2v3SREn/dQ2q/toZ66i9WKRtV3mLN4ifKS4TnS6VZ5OC4pKTmBrll0+FNZqSPZzb
vKqksiibWhHh0PdT8KuzIgOcysrnba9XHDcrUQ8+0HZrDwd2PupqCJWOYD1Ey4tTutVIUSu96NRh
IR2nnEsoz3w6rAbMat9QiChvddEXbF4HZ/uESkhVsU1FfiTLpd468n2dt30c8yczRJp5YWHKufQG
rYLU9OwR0yFpdZzSemzvI6qBLkX2EoPFNfSyqWAr0KXjUPsEmyxUmFRCwK5ZmawcLK90xa8ZgAE8
27EhY06z1x19uIVO5i+EruemmpDjIhOhNI6WYCTeB1xV0gCg0OQ96GkJlUSIh7UdiayulAx77tw+
SbKyGacr5WLvxltstiaXBJjfilEmYUZYk/1S6Cn8nFlffO3KjR5jaTmfK0zfCZww6H3K02wl5PWJ
7tVdMCtPdR3Vz9vqbd4zQS7+4wiVbOiO8cDS+5Wd9fxrHV2LGj/HK8mop5m7LjiRBzDctm6yMs+M
crpxavgcFxjwbfJgtr54X6kdl3SGWh6bAQ5FJsKl//DrosE3vRDxhH9rCPRM1F3C6Nxv6/M4qwqU
lZpdnbZoWW+TZUELTgr89lmN6jyxMSB+CUw7PJjaiTqcDiZP0fw38lYNjvvQbtquDyMCrTqN+9l8
NjL0rvsqMk/B4LSvklMa4HQ8qgejvel734zhS8eiHQStDhk3O69ZnwV06/4mIjdnYiISirFydGme
N+k0QELbFjBLUEjr8W4AXZ2cC9HH3tYCwgQm8ID2bdMvNmymyJUhYME0lwe2Al1El9MYOncbYnB7
qCanYOZyvPpqIP+PP+6IUUutWDt2PlFfnxur9R5ikFPaDag4vxQmQK9rO1tvE+/FSTs8/A17odlB
nsi0/hEtns96hRHZy2AcNFcLmNaQV/NwxgGpMncYy4oeFZarxkNT8HbYaujwCmlE5x/tCoHQh3BQ
K6c+y+8F17lio5NJaChx5GKipzhAQ1vwcCvCurgLtG/rbDMy+dqpUY8XLla95rRJXF7P4II9XLiK
Ie4QuFJvB+F15WtnwZMFvpiAdIhRrMLMxva1yStT7cu1HZZNcdDeHiV514XxktbzEKm8h4oR05Ys
3SOKDdOwmDcjVOxI8UW0yaS+AkT0c9Ykwo4/KlsEbAXjarKv5tXZgzTi9qyyefBoz5a4EC0PE236
icUQYQjzyuAwhsMo81HK0YCfIt04eE5nMwDWpY0bV2IgeByJi9XOA2k4G9RN7rhX1xQx4H8XnF0d
B9+T9iGUjX7ZonVJcuVFCwrmkFVW6kO+2O/5+UY3W0I2bvmyxcM1l7Z82yblXSSNGH+23GDVxQYz
tz3GysjmGI5jci+3WbY5DwsQQuNGY8WYEbbJoXdQi6b1GtAg1gDsw/F8PTqXpar76LZhUPhZCJ/w
unHzvvVLZfq8EU7XpRp3lj5LBFoVXOd25zPofDqbFDhsCU9ONLjLgwnqdX8D9NDz7Q4EHh582pgq
LYQqf6HiK83JYXUnryWRR4wEaxXJlx4PUvfojFhh5ICC/ngJtbgpj1s0Vf2db4ZCp6Xao+5SAadP
TKI+SeE8FzTBoNG1uZKePztvlC0mmmRAhVCntZrWMBU1d/CdtkUdPFgJxideaiVGLwfEo+KJrqoI
L20t++m+d88EsTYOjJtLu98/+hoo8Pt6Fm+eFg7awiNvs7irats5eJS85lCX6P2ybSEynarbSec4
xuXKbMr5YZXqKEzcaqyDF/5mX/hXuFGFy3VybrqfyQ2J9c9GWOvME0zxSVvGR76vuZ71Hd6rK6Wt
t5sJr17hebeR1mF9xbQr2wx5RAOQrlSFc2jBjR/+7MNgSE5A+bLMRDyzH6mCMtkO7CaSl8okFlzA
cXd/esaf9aMownk99KptEzKSN1rUeWSTm0mnr92TGsyobjGYtZyT1dQs9SzSVPojdW781J412eRC
F9g2LOxCj2J31MdQNuAgbWG0onlJnM+Nf3y7AYIb26MHiLk8RxU16GT2juGR78e5723UZ9mAQoEO
FxseL3OwF1luXKurL9ZhI2APu571xiFVcfrgYolVxuapcx6sYoy9rIqHxHrwaeAGzBr2dbtLChWz
ouT5V1+cfp3ULVh15L85GIJEh1nPPpuW3rjqqjGxWm55BpwlY8oc8OlceCByv0cln27bHNg/Hfbc
Ux7XQPOXnhJiuATWxV0A/j2XyIIeYaZucVlcTMEyVHkQ1mo+uSt0ohTlinGfBPDQnMpW2YA7NlB6
Npped7ddNHMXCObYOVdTB0Fd410jU4ETtEghStjXtrM1gE61N5nMHfxkYTTCIPUqAXj72AfDjhlu
+rwcGFwL71iOBU6AJfViu+mSkXPEinvX+ULr039tzuIJ7qoaWxy96tXKeyKlW97mWjTJAU5AqLOi
X7Z3t903P0sQRu8pB24JL0oRNctxbveQKSIhr/7gdlu3ZJNPdm0+k1BoDgUOc25eLf5oXttYujbL
Sn8Nn4J5cKKrhN0qQyK+hplndbxxku+W52nUBQoXYqr7bENkqrOZbOc9r8W2EX67mGXRV2dfb5Pr
3a+bA6oal48V7uhpKmtS/V2iuuCRf5wLsufDvcyLmp18X9YEewv2+h9MUvMdJkiluWDJV736xfk6
Ilk8tm/sStvqOCSKziJQ9Jts7CzavCos5XDVlAv3YltZe5jDANnZfi+RN5gMGHX0rsgw8r/6jLew
75oFg7sUsLLtGBuKdX/pjT3KlODFuGC90LH57ZO1KI72ZvvDM4uImR9ma2R5DZABC2CulwWMmf1W
eBC6gogI72xmlV0KZ3sBhq/K464L3EZRSoRjPpD9A887iBd9162RdRtAr4gvgRPCIbUGu3auA7CP
53UrAsDSCkIYO9TZooJNSQc057c+CUkRzMNMGA9r/NmVAwidI4vquERlKNOmZpq8GvYAT2BSAZ1H
kFlGDCkmvPWWpANJlVMxv1e+0+95r/a6yGS4DzNReb1f500Hf+fbICWdr8d6qkkjT3TiYurr2b5P
WjSUR7nJ2L618bujgm9ABuw02ZPQ9SAN8IIDLQSmPqJQ4XLiMO7EsE8z0p6qEYC8Dsxf684roJ9/
Cc6OHK/tUlUVy+CNbe1haArmXh/mdfB1CGt7y9cNg+GPZinikWUBdVTQn4PfAM7aHPTRZgg7+ROQ
5d3uOk2dWxBfvcMSqGS56Ep/Xo8J/MDq6zrpiXYCVVx31BZO4oPYTH+hSGN+kvhRX09EXE+5Wy87
W0V4HrlXOUF3E3lNP1xyy0mYhroGIqmXmUXhVHsb6fVeLd/Au4owq8e4qIiFCdZPuS9hjUGAWP3L
oZwwZdqQgnwMgzPfK5Zfb2jb9f9wE5tFwLIY7whUbLnEDAEPPBHcFhui2/xozN2hsQq8hGiJNSbI
LL1gF3jHrsM68AnvGijrEVmEv5p11vtVRxFUB0vVMSwQSh4++ANrG8Xj5j7Cv+h7O5Mt8PevXijR
nFCctjKb2GNHudtF4XYcfdb0yMq0tY59Gu1NS/y3bW/bcFtiK75hVwxEcwPntd6OYdOP78sENwqM
aq1BFhO7wz4Da8+CilgSxz67OwJ9se3TK9OE3O6nIKluUBVP5amazOYde0BiUIKtZW87J7vTQbPp
vIIAu7YleVwtMeye/0fZmfXIqWRb+A81EhBAwGtmklPNg+2qekFVZRuCKZiC6dffL/vh6hwf61it
K92XVneWMyFi77W/tXbQIQr2re3JjY8rrdrMlphuFDP76KAmDpOt0zMy3PrV7C4s1+ro5ozVK7Ov
i7Y5DMBW6VawqCq7dhmaVbvE4Bg+hgRkQeEudbHsWLVsmq12F2fdDamvzZYZAzc217wSzLU9Y20X
X6Y3M+uGCFKvpxBlLyqy2wGEE5IoMz7/MOWscaCcQRyWqO5e87pLb0dcy7Awir/bIRC42q/0UV+z
rA1uF/7uehsloaH7TpX+Ns2l+04IQvHo+WXzliZOBXkxrt56fyFvwhtHjIiusEs9ITaI3g3r/EK9
biYSZN9U4TfZRgxh2SOBWKymS/sgWg/rbNU/HMWLvS/nZKj37EH0/QMv4xDGbibHck9yBJDUoJel
ObhWUMyHAKKg3/Yqlf4eQ1CfPI+GZnnXed7lQqgH+xv/Y053PVCwOu/snI38g9aW4+50Nq3ZvgmD
PtovOctMHk0yqi9e7vHqKt0lr0UY9SgYsyfeGPfAceXEhj0NC4JhPKeT/9alWEg2LQ0es2KKFl55
DqavPZpbtk2yrv05sfa32ilmQ7coggVYTTDIe6IBOuCG0B/zPdP1mTfJzRJ7Ywut4I20sWvCAtMA
Zbyy6y+ZnqMv+RI0P6GGvfLGW2wFvFzhfHBHXVZbqTM0Nt9WDZ62lr/safBbnR1Bt9htOI8o189G
XoYWVNrmIZja5cOBxakImwzpWUNLt98Z0OXqmqWIXPhJEPTelViGvn+Z4CXlPmEvl3foMs6Xs2sh
8R7StRdm1/ZihJlxpwoLakJjkyMpzSej5PBENC+PqGUFzVuFl+1jgrx+sCKSnLd1SsgMbyTbpI/5
TFzALmtHtow0a2J7FzpLsLUUJrY+JM04Pq7DWNFPdw2hMAMT+mjnhguzo9QqB+S6TLEroGlob4E5
pqU/AjKZaWeNrX2PxQi1TGdtR64o/W62r2gHf+gxnBlOLZJhdJfy6H0W9dylG+HOq4uKOc7tCeiP
L4FCotn0rAip9iIbnGwXzIP3Sn8BMoCItlRfjR4mbnAzciexiJap9gZviCYfuXH7LDaIsPlNoXP1
NZuKsti1OnLsuJCm0y+yTeqAH00wRRFsyR2OtjN4E8lClf0xJBPgDjC+v4JUTeNHP1graQqtMsMR
UoiVCdL32aYeTmzj2Um38O9s6uHpe8keYm9jBOO57WT3OIjL2so0hFcXqH3m5WTLRmTukc4nmubr
5JJ0ve+mjg26nEmFiPn/JXMTWriauY7D89y31TDhR1Xri5PlSX0g4ZfsM7A9b4gTHlRkX0j7L3mZ
2vKmDZIUViEdnDSeswEN3Y6s4LxYpkEsymRbMsPpLhUqoZj+llVwACMpxnPE1dROIJIYwNSnumQl
zG6sw3Tewb5lGZhJg4w1NunA9twmRB10tLS+LnVFJ8XX9WpbIYt1TYONjMk+49/dPGaMiWAtbSAI
TmgWfab8yrvVlLI7Kobr72uvkM8k2vFIHZcWFBoqa5/HUUXjac5m50fQZ0ESd+jfD/naAxlxVWY4
KxoZXMaTlYmxZQdYSubM2zFP9J9bcJogxtKQ/CCLEDbnEqJzvwZulR+ipLLlmeNzLHaU28Llimha
OmJ/tWGI6OezfUrZGB58fvifNt9XS307SHUoAZXL974jKX9DycFMeqNk7R4ZC6RnnPGWOWEqjYoL
B7M226Ca6e9dJMj2UQeo6Ru3DhH5+jx05ivOzXza+lETxuHFO7YZmCg4R5/g1upAY5Th9kuLrDxD
LhczUKbfY0yXKG17nvC6uHEATCveQFSOGMN+cq67pbvJBn7+/RoY+4nh2fgYhSJ6c2uXqXfWczva
6NM2Dw+gov1TdZFVbAYGm9mOQZAj9kU0M9xAhS8hwmaEcNOq7lFOnj3t2JozY+k0dRNuBsC5CXC5
n9wY1b1g6OcoF34cjV5dFew06bDLOUPKIB9d60XWQlvXSlAI7KKWMfDWswvi6tzMtdYHmA2Ut6FN
omA3lbZ/U8KAZY+LJtsoZ4911ZstVIq6KYfZqe/EOnUM+foliw7CUuqSpN87jzY+TML5LOXOD22k
U8zDdjP8mPWQT1czGrC+oyRZLpkGYUI9XNvaPjB6pRzxgqF171Gm9BBbdNINp2uYf9P9VHgbkbh+
97yi/1JOFSnaMEX4bH1z2tYar5fSYTq3Yi7xb5G/ynHPNgHf+2LpchU7sK4Z6ThQIrx0KRPeDaCl
bNdT2KpNMeWDxdfURPc5DRryNYNR+wjQHL0K6O98PxiP5yaKyhmUUYjl04zRwh1YtIyeU0gaHqpk
SH9aTReNj6DjDF49xqrdvZeFCxQpYtF0vwozvgHUFh1IK+Teph3XoDp4AzBUnA6R1ZPqvPT9Vs9y
vF9N7o4Usol+HSiEUvwn2npdGotisfRdXE2RqMbpOcQHMnwGiMKg5N40YI7RazM/rSwOse8HBCOQ
Cdd4XntU08gFlULEPbhy8Tx0ED/6Vjul/d5GnfwqIPXNpc9rX6u0zKMnN8mBx921yqPryW7S8n5e
xUWxClXYHlywWxhfwW21bVyGvQ+rQlm67rq2ja6dRjJf8IaxePLxmQa31mDc/EAFlLixWzBIYVNR
NFroXFbS0dkGqZqvcx89Kp5MMH5GXLXjts+ahqO613bNItiWVj9xnB7tn/y3uxwmsdoEqjHgFzWd
8P2CgKR3ZH3VyYZKo2J3a7OW4wYstiMdk5V0aPfzJc2AvmukamlW9h53FGOXDXVrMmxlt2ikMO0a
sU353omuMu2kqS6CsNnaHLiXEhbf4E4vzL4R9mEozwmvYLRdFBrmtmirUFO/NG29JQaZvzCMGrv7
uc65cLMLH22WuItc3906yOKvqpjKaYMHVLixkZn0bvpO8zt6PeHNN+RagFA3kdv0zyUa7bpf2FFy
eRojRDmcGXm5XYO+LvceqMoCikl3k5PkARPFfc0lOAb+i9MgNG2pdJ3qUFh9011NY6Gena6p+u3Y
54u1MzOULhNZAbPsoV/frWzgsPYsO69EXDdp2pwnp82zKy9sRipVMcJo8tVQf9ZqWm5rQhOI+GpL
TbrqnOucprOve0rvaDnjB8nLFxzP8khiqHlsRQY+NLdN8z75svzJLDJ8ZjsNkrhxE/B7FqDeuLZf
3JU4n++nWg9dPDOpgPA0i/tYUggz82bc/eiNXELMNIlAojaaumGblC74s236cT/VvYiukSkduTNh
1r/xNrRcpUgAjMadia0Omir0tQrHEbPE0oHDLakf/kznyE3jXPXFvAWM65tjlLXiZ2WBt8ZBCVRB
I8nOPaJz27wJmEcX84fBAvBt7rkjLjPtoN97a1vYd87COb9ljOF2J6FMsh4KkPVXKClMEO5Shc8O
m4+7uwZIb0Cyks6EzhIm+s6EC4d0H47E2I1z6L9nqsjlAamDaZlOe3UWcokwNZBgXx651AfQU5na
sfRlV8UwrcBzPR7Mq5XKcoG0I2DwXDmR86CHXh+TWgM0uW3CP2pRU0Iho23vHMqKU1Z0un8dK8u1
9zLLOd/p2zlk+SNpkgpVBu27w4XyZc6CvttmxOOI2PYzER4rRYEf44byGqqc2icbKkm1xPfSQJbl
wVR9zmVovi2L1ZqzJe3pVAzp6D2GwxouHoNltX63mwlbj1e7jAImssReO+h8/2rl4NoBmOc1rtym
jfar8em/0G7nrNo71uwoLAyTuc8sq/5O4gf98GLb3ZtWZa73oFrwyvk4Iu3rutE+9Xltf2N1Wp89
48OZvtCh4KmbwyXaLSv3JtSEsHHXdNzDC6X6B6sOp3lnacNBxoJs8CxbhODPFS3mbQ5z+YVQAcZt
Xpu1nxJWbdiERdRcSaHZoh0mBjGnXwt1hfTB80Pi7dxvw8z131gcnn9dVKjkpmdgkm26BcwD77Va
x41XZgoO6zI8vA7ZPTPHTtJTV8rBgRTHdA3KMQnLRUHpF9K/BpI0nr21SplbwEl8SoPb+STHacVH
ba9Bt5cuoPg2sWfRHgRlWnKZ60dqOzLIiFsro/oiwV5/Kl7E7DzU2NYQE1233FmT4IA1lvY6LmZK
2uuqYqQByd/ClkAUAtDXLg1BXPah1cdNlM63JCdNwcfKN0nOChWjfdVIr8IllRt33GcqMiIOJrEU
x1LOXsv35XNGlGs54PgZs1ntaGvIr9/MFJI9O0+YhSDSN/qN7C1MX/wUQu2YjV6Ao8aOPuwG8moD
OV6q29Xuyza2ghC2i4rE8/hyvZqzuW7HxOw7zDL9MbQQ3RnlrlCz3eCgMfewr/2OjSI6grhZQHwV
5TfGvZQ1YjGJ3i5oSzbcFnJqbqQc+nQnsyGV14FYnA8xk13MZHWcvAPC0rwcehVNzXvRy97dqhFG
/nyhxZodazHQQJD4wnEXWCkuL0qLMDz2zpTnN2vr6E+a4+WR86xQB5w06sbqA9McpjlV/hWQePRM
PJX6rAezEHIG5eyBBdcd6790rTJaSiK8N5UcuZqhqmpFVwJ2usVsgB2J8W2KyKRpE/ckprHOr1WC
qxkQz19Zqj0O3j3GKkftE3fIr4lhXoe4p9Qtbns6jH1tBLlbkdV2nJasQPzJEh8vPwMeji+Rl6hb
j05j3oEjDj/SwJYvjcB2dRtGU6ePa2cPD7KcRfFqo0CsX9Z0nKpjOCzpwDOKi2RXy3aMKBEK2Z/y
VHK3cPg5X2aH1Ntt6ZWcchT7HLvcgIZcUbqmnjRap/YO1mQ8a4dXoX5EwFY/tTVanw0YH32dYZoI
Omiqd6uqqRClw+6CIzOjQMV+VhaUT/mcxWxWvYy8QqEAlKhmrzsUhXrX2mC6eNtF4cWFIy0f1X6V
H/WcMbxzRpxCVC9tse7mGpdpXEoFTzgSwyaOgQVBcsjN6r5KA1G1cwCzy4MdyOQjmPhTO5MYEo+Y
x93hGgG1MjNYzCUNB5ZnqOplOPlo3/siWOYW4oFnqcIQV3ffsny0XMY8lwTCTvjTfGjRPlsOhSp8
x0MsHsAr3A9O9TG4sFRFukdsbLMnJ7NNA9vPHT08ZMWkmeBAmSZxXs3LxPXjq+LouKlLnR0sNJdg
7rXeWcjjL7rNPHMQC60WM61UVzeZyxIVvH2JNvd25jf9bmyX8boYixreFDiS1kkwCbzBeKFtsFi1
MvyvRMNmSW9QZj5aDvL2BoXVObpNGdhwXjPuHkwbfb4jEKi+8vO69e7YOZF1+8C6yDD9GKl7/qD6
Dc6Y72ezMiejXlucDEmBTcvNk0hmhh5mHQcwXyLtccVMeunPudRRFUc2hFqB3w4Wn7Dy8MAZZ49H
KwNgBY6Iek5HxPJnAPWF+tlv3fQm7Uw93E7Ruhp8kHKFXrCxQzC6GPC89Aar/QFNP5GP/FE1+i3W
nWQ7Jbb4kmgGu9vGUbS7MsuiBBiv5jCOMpDBxTbYzkfwgevEtXy5rzE9XBUFD/2DtElOOtKnA+jT
YwHRBa1jJS9lMRv00FpPP31AhPVE29XNB4sxrziDy1NoBnUh9qDuJQ9Sroobo50JOhVG/hn3FPQX
z6kuHyk+o0+QxwLfsExNu8XS5dKxEhCaPQdtlr7DGcll3xDl6dNJsJsPx5Yn3X1b/bftJClP8N6h
uX+6U9NNG3ja/AaNqFNnNj1UI3lcRf9zdjNUbsQguP+W0EAeoLbm11YU7uve9k2znjWvcrorPaXu
VVrlODQkr/JXbucaLwBkQHqTQUuHZ8ByJXamwI4KLMkYd5csQ3tVlSJPtih44beW0KnigHeQSsZU
Rd6cZOcU2dlxlWa7JoshMOgwYiI9k9XnaLMJc+9tV3p9823SBW+Z6+aEWhKXxhoEv7aHIUbtDss7
QF3S9oN5wZ2yuE16x+o4za07lnPMEMBL4iqfkLgbS4Rf2KuuIVLaZUpueMlALC7N3JOdeo45lmtI
5ZLIkCMi8DEqBZh9w13v9Fz9kWh0cG1mie1AIgNw+DqTvJmKYH1RnQ8v1yPKR9tKJEzdosKmp3Hz
cbmv+By+FZwKihe4oRMpXFmrrQ0+4MeCzRtTXAl8gXHteCgUOkXX25gO0mobpK5XHMBxinDvqrDy
DrPFsJRMrro72KECr237RaijFyTK248qExd+zM/vhmFKNIxbETR3a9Wp+oH3VwenxLGm+YSRArm4
9MxdJnHSbnWTjQCjfInU4sRXuXbjmBsSgubwHDVdfZsuGNpP0ULqCPhLsdJDqCWEfknynytO1+7E
eJP2CUkqUvZ9ZflhsyFirfB42vK13FVD5utdxxj1o68Y5ceyt3S3bSUaEiXWmj70+ALm93YQzMgU
FVsRJ8AhwaEZmXYdm7GTVI6sR/gpuCLxeEj2M+3swM3rw2i8cbofHF0EmPvK5aucyPHnI4IqxLAg
uqtQz6l9sAe4141ZU8YTRD5wsNcpfkV0qJabpypAYTZzETj8oUnO3ANxrgRXtq3ge5TJtNum7pyp
bdgtrRNXRFqf5ojjcwttScypv7pBx/01d/2XfkzXgDkV25U0RROldZea5UtfJOFDyojHoXQA6d/Z
3sBObwcwCd5ZZ9iea+KbcXWUfj9t/ES274xCGNtHdSToYb0M1JAvR6FZUBcWR2Byp4hdIVekmsB4
iikYpuKY+JxU7p0O8f+0gNIgWtXgp5Rghd0jBoLX7Vo5KWubFz13W0Lyo3eaV4Dyoz9X4XdmDpix
kIPyNBZzO4t41dXyhbeYcSJmzGUTOot2DqImi5ZAhdF7buEP9bWOpmU4p60/fuUFv2zoG00aV5HW
38Uglp/gugoHWWstMGEhxXNgID65NEL8T02O3m5HemDijakuOlhzv3bbOU2SNe6EoH/icb/XMFI/
GaJHOxjAixcJZbp7WZdxzfnjAmrhiXYDa8mYtncMqVrKwxnm5UTlPoXU5V0XbnSycuqJiIiHLdab
Wscs8fDhX1pOo92cEQu/oahdvo2RPzyJ1ulf50oux5KYInVu0amvJElpFxPrhPmmZJEKHK8k/x9N
K8mvWxi4FzfrwprSUjsNGDYHN4+8bOeYTKsERZN1K/IYTlZY7BaRYQ2KJpI3shDY4dAA+hHpYLUh
REKY1vcsCmtfibvNHtVSWK+OqRnsVJLb5JpsrFLECJWjvwV8D69lPmMkYeOOBwhls9RPFBJAokrc
6XgZgjLaA7pHV4ewu+m9ufmwWX88xWb2CCIgUAHPuAx1Ghxm9ndEKIIgR4/DEkQ0eNw9G5ql6GsP
i6fwzSQmIGYo8Z99aOacEY07P8tqbb8FXsHaKeHo7H3g1JvjEv35o7UgvjZAxul8IJXefueRIDmU
NsWmL5LTfEfAhHdJzFt9jz0iXVHEfWT6/p49Lx1QtVidz6Bda7oR5nD1TkvStHfpKpsnRfqPiNvG
pPeKCKnvXOYy2FmmXFwaaUdA1tZl+VEzqZtB0FtJX7NOHpSdKBhpdaMGJ1oFxfza4FmFjQ0L/yhd
mrNtBnePeOSSwbwJOvIptq6TMdHw5jQio0IRZzQwoDGHItVjwjU/BS9sYp/wt4jKv0tlSi/k5JF4
GRPpugej5fyQqzItrwLAlZ+BHNVLbzW8yxXv1n8l0tXsSLyr5JZopOyr1Dofj61a8WvIVEZHKxLu
dIs/jD1fYzQbeEpXieUcBlCnFI8jaogu2GG6KYY5eF2mGUxgNtGQHArG0lcOpj21b9ieYlMa9RfZ
GEOkd1itdbk27TCZk4sFL9oFBU0rjsMpkldMSfuKl7Dlr7CMRojGp5kXzEDJlNj5zpA3t3WaEHHB
02t/KTgt6gPIFrueLFEs/WMRmPy+6Jf108HtcJodXJWXOTkL6YdRtylb4xd/xZwUIlhHSRC5W6+h
CjjVQevZoCgWmXOeyor04JPNwFDe93S6mz3qywOKfOa8zf08PWtvtPo9psbgZh3SqjsEREK8KkNn
gbzaVI8AnfW0mXy+OB4Dkgq23JikbUxJsD7q0vjLBiFhgd7tLHLYUieAZjHWQstDt7+kxxSNMnbt
mQl/rirHo3AZ2++DG9IkDKAFw2aYgtmj21mTh8pUwtoLDASfdlmK4ORNrvhh1savkFYC+z5Ziwrk
Xofm5bJCGlgE4z+lgldH/nkFtGTVO6khdzXZVaDMDJPMeWlGf91jNq/vQwRwbg0SSN8nDPSI5qHf
v0dBlVkng7z21OJPyDdYotXtAEWcMwNqvHsHKZynbBHMAtxFq+QG/6HC51l00V3vlOV8wJfJEl73
MpGBoGmfLGdAmLJrN8pifyhbXh+rG8xdNKVzGi9TySqxnuR3feR4ouKKKoeFvjyOJauD5rAoeZ4k
WSKqhh3JUqZjnERDKA6N6/nwO/9ViKqLMxRtg2tqu+DvvvL1PPLEVVBMFE4ZkxgyXAxooMPM6qPo
sugu53ojHYaL5C3A3tWdVZakbmzNEv0BQWISsSRjRO2w3spHN1kdkHfRZBXrKjp5P2Qtp3xvKPKs
qsUdSyQO3B7CBQO5DfOEVOzWImnQ19xG7m3mUjBOdSb8rWH2gv5o2/qRIo1CbtK2g9Wt55g6rL5Y
7kqHM3QzLozRJj9XlxK6Q29exyBHGdMq26oZDngzJixTuhKNXfYXOwql5Ac9jZQkgvjuHd8zd4nv
22wMw0+/PHjkcX1LdNsTvpAJOPxVcYLsSe0aurNNB/OYTrLAhu83CkQIQ9W40Tk4+g2yA0JYqnvv
axIWyf2QrsmNzaQmufJ0sMotmRvWFEfR5FSbdXGC5apJPfLT5sGufrJ9sHm1MpN8XYBH11NBItdP
hh+KhWY1CMQGVXEkFbzN0MacJKquiYfm0BXemH2QZ5TJA6FyLEtclnIJaH+IRThZsmnvkqx1UOAD
Gq/Y7xj18TNkNT4mP0jEUVpA9PjxgxWasWs7ZhA6dHZeXbXbgmWD/pGxGKMK6Jg82XmrDIHXIJ3Z
vVGUpn7E82Dul9yMD6LSPcc0QHsPjZ/N3zrv0p/gHxnPZDGAjYVFJacrzrjEfuJpxEgRLKIeQdZ8
34nTBLEEIyj82obG9BK8bw/TVRLOsJK+5ZOWyfCu2gZh6tjppmDF0o+WCfsFWcNpvEG0H1+NE0KA
06d0j9nQgOyThnOloaT8OFkYwZHblOJHS0SqvqetceYdyDjRL5fMDHezgnwkex/dZSAwQETf/MTN
vhLVrp+KWfHiKK8ejkugbZsxTOZdYdBJ3U3OQ0P0P/VOHvuFIFViUXZ00FEurpnKDjXbuJG572pT
wuQgVPvPQxSO/aYxouNFAP9JkBNSbkyP8rG/XRPVRpuUsCp/2zv1xcWdUtfEVurkL0Gft+u+ZdBi
7vlT58eOy4lgfquNUFADXwzxit0AnpK7K+Dr8plwVt7afyXyielPWYbNZx+Nsts4aRByVZQG5wYQ
B8yI1w2QgOllOcI2F0mlDp09Q/oQisPqDtQg0d+6a6SekfoD/5YHsSQz1A1MEjutz52G+M/oPDXQ
1oiWfpvGdjGRCMN/dWxj4o/JLcjlShQefkZC/vlu8VwhHyG8Eu0g8103TkO+74m0zWiwsvHWdUf7
EiIQZjfrKqzwKU285bm6vIzIEzldbqOj4NmGACHewG+Kq7QLS0HCTtS/jAw950OFx/624kJgnVrN
WtiUsZPmajDT20A09A8SE7xrz6o8oo1kmITb1AOiPuNks0lwbvR8Ip3IP3cdKxc3GFugIlYqK55X
+nz/zUEQ/eZAaFI2wRwhaGLflE+BW4omHrsxIOmGC3nbYzI6EUQxtgf+s6zY9NOM+aZ0g8beCZxF
1T70zPJWygllex2zKN25dMDVG6JsGGPxvUg6oqNupr2zxBGg0JxHMaIjWWHrU5dIP3pneuaWmPCd
7HI/kA6NX6KcxDNJbPbT3Lvlp8Vz8tpXs77JvHS52EYSTlA/WepPjPr2xaHsIJdFhNj9yCqLZXbM
X4J5s3B/XUU86ctV6VXlvVXkhb9d4YLzjS9BDV5Ixkhxu7GHGHca8czo9iudIvcMw+bdMDfT45zn
6/CoGdfhm4q64WuFJgkaShD9C4TFFB7Ax0QLBVRzUrIUUvqbtqXxPE62tvo3BuN2vXUn1TbX6Br6
rKmv1kMHFuPGmZ1aWBpAuAjpqebsgTrEfXPShOqzXsFGYLYHGLjVztuBOB02P2xa5koaWVk0+WFd
owVHWV1SPDeBHfHMZbVHmcwBOO8rWjhOAd07zR2Ya3GLmabLr6em9EGB7AroqkhFDS2ce2nsoyU3
lJDjZQ7aksL4QAoa1nXfUWF9gpIJxBYuK3kngSvN7xvjd/meVRhuHXduNAFlhm57ywLntt04yuav
xmjjumc3BP+G0g7LQ+lUZXZGINXUbawnGqGy+sV+GcLG+k43XvPtTlo+LEHlgV4ueRdsiI006qkF
/dqLdF5MXLozHf/qjj0ArEj0Hqouv3dIOiIqSutmvVVtK1g7i9WGBXDQt2l1+x/IwMAa1DCdgnDM
zsRzNvJmdFUSbVa5zM7uP24iOg8otjqtycimLKeqm5rIHa8u44lU4HkPhW5r/qdWoASdN8ux6ZZa
xqXhxloMPxzGiWL6Q7rnb4JEAwoc4jVJd6VHufznf4nGZfi5MOhpzInAaHvr+FrAhcDvuvSZfwqH
vgRt/hIkSkgIGmtAFCX/90uQaH5JC8XRY06GmIRdQuhRrAI3vF0Ih9miEMk3K1npJyLqQGbasGea
ahwjYC7+kL75u6BIKVgdz1hIspbpl0hQi0caucw2p16uw96Qh0lMthoP/x66+ZsMzEASDhe64rLV
QfwSR2mlyLgLbcjJJN0TP2D6TUCYX2aL1gn9gCaqLTFk//uHOr/9lgnAd+CZWR70606TGgvklCA6
nqZxdO7BGMKD5zrW1mMgs6fqIrkIviau+mDdNVPRblhuGm2bSf9pKe/vHi1iu/7/D7lkkv7l0SJt
qZNdwJc8VhXpe2BWYeioK+yi4x9WtP725wTXYCHUJdj9HwmvwRyU0uvMKWB+fBCh8G8DYuP+kFn9
20+RnuTbEgKw7Zefc4RPMQ6E6MllOyvqlOcf9dT58b//fr99aP7yKb8kY4shDaCwZnNqMEWf2FCR
xiHToW8kcdXnvAOkpOYb//A+/OanYuWPzRJTx5bsFf7ln8YC+Qih0TMnSR5i7DfLcGuKKSG8Ddvf
v//7fvMtwoJC1QTgSqTV/xKAbghbggfJzYlFdS7+2SEI96CSDM//189xeRpswfYbhyjaXw+brOY4
B2Lh6ct7catXF1R0ndM/PBP/zNXlUygjhSfxSP4jcZawRrhwnycvIW5xH+rW/ZJEszWfV5W7J3TA
xP3DavbL7//3Q5R9VKyU5OySBMj/+qy7rDqR5BH1J0oE8zXzaTOsvCziuQ5SIpUvWf9FoEl/S1z3
D8G3/13U8ctnS5YmRAGZ4+xblZff9q9vNFMXjGBqPQ2jFTinAtCX6CXPimiAm9rVp1HCHZ46Qz12
ZCoQtLQpjn82BnfCvrCjlr4qwVPMjJ7cFr+US7XFEpH4xxo7LRBBRQ4ok9YwSs+V9JnCN+DdmxJL
fhWzDgpCtiLzBFKwXL1n2a2i+cPx+c/Hk5RrLgYPYsZjd80v2wedqNRKKXc5ZWERPBMUBcewZvbD
vz+c/3zfLp9yeV44oVmO9Mv71hVW4THTWBhVETOQWdOAuTBzT1Oz9od//6jf/oOiIAojjwhFYpn+
/pvZWFXXMJV8FPuy48JDmb2gg394q3/3D2LJBRvkROAFCO1//xQCpKKuizyWDAITbZfeJ/pgpanD
s/CnbYO/eQFQNm20VboeyVTu7x8F21zjWwznU0qDpDdlNZEPZaZLpBEBhm52Tcxq9j5FBuzWLa0l
+8PBcvnf/+UlCPl4x5NYVpkL/HKAoabmlfHa+YRcYiEhVsxr9QSmh+Jw1bZ2vguE/tMS8t98vyEK
oM+mMo4ZNjf//R/dJI3K5dAtp9xSrPQIpjKWnZliQezN//5T8lGXPQkeGzxYJPn3j0qDnBD5gmcz
9+YXz50N7i5mvYHwqj980m+/yb980i8PzdBaRMiYajkNFKGPsFvBbR3pBWuMO55aUk6YyYbB/t/f
h99+aMQ0UbBIx6bi+Ps/Dz8cDXSIoaMH3vjgjUk/q4bmJaxd56ZyjPu+MHn9+PcP/d3P53HneXyp
Xmj/mheObS1lqFNMpxSPy7mt8FhZHo4HJOruD1/q7z4qDFwPFi9yXBIJ//7vI3uaFnVq5tPkEQo+
eS3mIzX+MPMU/eEm+s03CTxh+4w9uAvYQfX3T2oXT9ejE0ynvB+He1JExf+RdiZLViNNmH0imUmh
eXtn5QAJJAnURpaVFJrn0Pj0fUQvmtSVXRl/r8CqzIgrKQYP98/PdxoxD/lKabd6cPwA+WKkvt1+
katjYhVEzxlnIMrM92NGIxlFbS6PdsiCM6q+TXqfgpg/RAPgJBgBKvifETW5cbk98PVBr2sa5wF+
tKo1G3y8HxgtXJ7ARao49MyQ9mmK7SkeGD+LrC3+04GUBBvf8XrfZkBDNTlnMfqwlqZZNQuvD0VT
wbJXGu6MsOSyJGo2vuH6KIS0BM+CvXsxW7Qmh+44yMrLigH5iIts/5MbW2LjYa4nJQ+DF63D0Squ
P5tG6tTofFl7dQ/PDPVOM50t8on9IYRe/Ov2p1oZzJpPb1y5QPqazuJTUd0a7SoKpQdwR7mX2A+e
wsHPPoxquWW4NE/x92eBDoKTaMjSZlOFpTOX25smBQW/8cqyqeRPeM3cokQ7ph8AFKKa7ig+dnc0
+fhPOBil3HQ1jvrbj7vyCYEgsfw42zGDW15LIEBOfkJK1TP9sH1QZYvchX6jl9ujrL1UohWX2xz+
Qeby1HOiqcBeqmi9MBPhyZ+yVzp3s6NtoDa+PdLKSpvXNmbfNpdXsXweigt9qA127VnxpJ7bwQli
ctjAoKk5d+0Z5Kr8e8tp7oQY+apcgTj6lmdCWWCmoIMm8NRaGZ44DaAKWZN7L2jMPd1+ut8B5GLK
cIBz7rCkZ/3qvMP9EUPT6ReigwGKZND7md3NhnU1FXPac3Z0VRh3jVkX/9Ea279iRiCO7IPqswDz
vbGfrXxPJowQWJDoxG3LEwll8yAqMesW0PQ+w66lTOlEjXIZM+T1t5955Yu6OsBhtjNckTgG3z+y
bWep1UZR60Wou+6VvjS/+lWb0fDXkCgCA4lHzOFvhzQQkLN1GghUMBJa7AEodfI8jeLGw2ICkoNp
Ham9NgcV7Pk+7+lYvz3c9RpkOEwYMVdRKSPai0hm6kl3hdKpvVALWw/gRXFWeNaNUa6/GaMQ9s6G
ZSq5usV7TNEVG37v114k3ekDuB3nnAYu4uoZ9XL7gZZD8aVU2yJXx8lj4Zq1OBeUyoDc3yoU0Ouu
umsKvUGpahenwIz+NmD5PRSLXXdgDrpXlo0UYFCR1anq4SSSXwhavtM42M9dWcHG+1t+peVI8zz9
Y+lpABySRBYYVIRlf+pb3zoYCviO269ueSbMo9BCo3JN17h1Le8nXTxqnBSt5mlEIxBXTetF113b
I2a3j53U4iNUSPcRz5TmOMA43FhsKw+JU5fO2taIU7iKvX/IBKtkvItARgpEF3e54rSXaG42uP2Q
yyXNQxIO2QheaHR0SOS8HwWYl2VE7Cxenpj0pmf0oUZgPPGRiVB1Ywfzl84+83j/N0YRzEnacN6P
104K0ZCvqB6FQbXbZ1MSf69rGx7d7edamfe8OeIgB5WMenUSdKh9RiW3BN0reLjSNR1PMJYkiVx6
bOAbbAy38rFQnvICSYe5tIMtDgOzqNCN03/AtdmkCamK4wc+ru3dfih9fjt/njm8PTZ6rh1CtTHC
W24cQloxl1lUeKz4xn2JijwkwWEUzXNVKmjAHNzdInIqQXjKjWbE/aISguN2gpKJfrUTeyWINIAn
TmtHp8BV6wtzW2v2teOicK6mcMQFgW2VtnTqeZ+KOpfKAaCO9TSh1SF1kyq6cbL6JHJ/AGYeoaGU
okN/TT+BoCiG0cnd4KtJu4cgk4d7XHpUtOMoPseN83ftAzs4tWkqNQ+bhMX7iTQEAu4M1FIvVJ3Y
m+g33MVKWpBMoNns9mtfWSOkTXntWLmvpJLiGJAFPPkJbFbYfbNxsPFoR+sPrdGW/w1jt+G2PJ8x
i4+sUzrQWShzfmR5YXDqvs0nleGw6YMrNAXZL4wmna8BThV74LfiI2wPnJ8z/EpuP+jv4O9qaJOr
CjcW0qDL0zZLg7ipKuRW5HYD877Mjeg7egj3c6c45uy16sC0C9vg49Qq1XeRtdUJXb/1XPmF+NZD
QvjYkTI83v5VK1/6d/4XhTov5Spdnw2aFkSJgQ0qDdqXoJbNHdyP4isKunjjBawPRWmL6qs15/Xe
TyrXmEAZKBZfWqowI4satY4Z5Y+FgsDkf3iqOUsvSAKxvy8O5qwTFb7qnJaATOhdApItD6kShp/p
OJdPt8damcD6fH+ySHEbGE0vHqsaCUHixpk89AFT8hIQ230dEBM8tilQoDchRmXj8FodkU7GOfOk
88dixFDJokBL8snT+tKmxx6kJKo3nF7agDxsGmw5Uy/TCWyMnJO6SZWAqO3q/tZ0SmlXiRy9JAzE
YRB0PXYlSirkGRlK0eBNdXXrLyPv32MyJ9mIiXgoPy4mS4iOMwtMNuDcLj4jDqGfEwnwuejT6P9z
qPn4+SPgkQX166BzRm8SThwdc8wHPmUJ2qCdkqpi3Jiaqy/TxFrWtnQ8DZcxAahgywmRgXhu02v3
PYD/c2uk6a9ZPH8JprJ8gYtbbszRtaUn6OIyqGFTVloebbMor+xbspUmTUcfBgCDZ1nWETgkerhv
L4e1DZa0vcNghmPZy1UeNzV93rk70KYvKFIERXWhTVGjXTKB/NUT/WCLhUspAtyNLM3WyPOy+fM7
Aj+NlTHnIVEm7qvMRv3kjkBFh9y9GIPW/uzCBk1BbRX5xtDa2thzDZfFhrWtszxWKrPsKMAnfNWu
rgtOcul3KBrHqDuACY6dPVYj4XDIuRb1ewuJsTfS1xqD4PfdOzhajrZTaQAI905uBCCu6Y6GrjYO
vrOrzarBrGgSPX3RPdyf4+0PtjY3yAIR/FCXMK4i8SzMfG0Ed+ZVqZOeelexD6ADUqJH1dmY+2sb
FwGFKojj2LeW9yW1A/Fs9NPkdXU1noIibC7Y5RQHNRinhzAsxvPtR1tba6ACKQMS5Juket/PCOTA
ehAAf/U613fFyWj19hFtix88dXohHC/zZ6qEljTy8+2Bf9eLlmc9ihHaDzjqiZQXI1sB55wK4MIr
lEGUsCUi47V2cYHxpF059dlAB+GccOpKomNfJyF0g4r2F3SWg/m9B5uQf6TrJBGg5SPamfzC6J1D
OUag4h3wAsmpofdbvRRVF3/NIKHNrBy/bGngCOvgDg3+9DWuOhWN0mhaSEhRrxn/yIB27D09SfJt
ktMEL8JBInSge6Z6HvvYRtHsVAOq/Bbi3T3UHB3foNsvZmUGkK2FEeZymhBlL7b1Ic4bi57dgVC+
nTFmpZYq93ES9v8gt43TU9O2UXX6+zE1mxQZeX5S/su4q8RTIuykQga+oLf+UJX5yLRjZzgiePU1
mlU7kh7/y5hUoA3T1UnpLgKQOiA7PNSMORq2z0fQEDRL9oaTqQzDl051NybcfEYt5huCC45KVSf9
Tl3j/UwHUKh3PhB6L8jwbtj5EhubvQm4e0s4s7KkDHLTJlckyyIuWHxAF0IsjWfZ4BnQHkIIE6qm
wPbJcCuF1ZqA+Q+n6SFuxvj19htd2aYMA8Qy8TN/UBR+/4RTHzeWalLbE2DGsYewotE9Ytmjd8dO
mGKjfLk2T5mjmmlo4G7Ix70fzcgGmLU0UnmVnFrYRhIQqBEpYjjYcoJXYgEw39iHV44QShgmU5TL
K0mexZRxijCQelhNKJKgaj7KZG4PtsLEQvKYvVqK8mjntj7sc0f6G2f2PDuWs4dy6Rz+ayaewIuh
oaHlasP11GNPqS5s/ukxkwj0aseIPRxljYuFbdUhr2Nl2pVdVW+87bVva7lcrjEq0MndLWYvKeCM
4FxjV5D5JwcrIQ/Dg38nXFjOtyeRtjaSDUN8zv24xF/z//8jRkg0qFp5UPFdCZPExzA2SarSeKDk
Byg9VER27pSVj7rd0huM50v+T9VU+QWRlvOiZrmOCpHOxn9ZBZV1F6FbkR5oZfJIt3/nynLmuMI1
xBBEUaTH3v9MNCrSdrNh8oyQ3k3RSkjgDV3IG6PMi3Xx3emXobuevCJZ7mXUoggNB0GwkJ7GqZ+e
/S5ry3tk18Fdiz8QjcpdX+v01WjxvY0RJ7SnIJ9+kMctcCcdElpbENDnZ9WOEP3bNBT/bFSU3ZCU
hY7JySRsuYcoBs0PXg8tJlwxsfrys5F2j9h1Y/tfS2mA2oKEVsU998N0vDhNhemyZdhJD8g0s6EE
l3LkI0VJCYBfslk/dOMY/zsYYfnJiILglyitTB78Xgvo3vUxYNtjVopRDaT8+k6HShccMsUacxxy
enGnq02W/7j9Jq/khFxXLLL32nwTpBa5vASmAGOBJQQm1+g2Em9EBWX/Xwvs5xv91WHzpBqNwZ03
6qz+vmoHiKE5Hybck0gbf9mIxLONA2hlopPRZymRnyMoXVYTHA3AZVpphqcXqN53gal95ZZvPOE9
OHy5/fAreyV3QupdDvdRHn3e2P5YU6pb531RmnhrKuwtoNxkBUontvEYDiR9o58pM4R/f6EhjUIO
EhkNQy43y2CKRAT6X4cGkVnWhbDBjU69wIPm+2ho9la1bV5vi4XioAoyAejNN/1lCBE2I8XFSdO9
TKeHW6dr4VxbWABAXs++Id/uT5lafrr9WlfOA+YTyWPLoJahLcVCXB3tTuahQVXbRn8K6EhgLe5k
/VNduUTPVUeaKpiSe1qggy3B88oGhCE9YkekO2zJ7uKb9tlEzz1+i6hSIXTT6gQ+C6T6329zHOQo
A6mU0kiyVMr1Ed4pyZhbXtKaPd6UNjbbobbld7+yFJxZETRLNinhL7PisTRd3yAg8wbw9wcXlhdW
a1I56gWVw9vf7KpuyT7AHdAEVeW6Gm9vfq9/rAV0+HTuYtHs1Z1Nd7mVmQ+GI6NjpJjTxR7tkUxx
Jr8bbacfQsWJDxO+JxtvdWU9zooTvhyJW37J4jdY9CDAlIptz6Tt6FsamxKoueafCqc3v+ETHmwV
hteeGlGxMef1BOJYZ/5Ffzy106RWSbOPNUe7OYb2Ju0yU06LpmuWB2pJ+PaN2OMk/QCFNYh6zBkn
e2PDW31qhyifEJEfs1wuyaiOQ5iqNmhO1zgldOXuccuBV4Wk4FDodrx15V9ZIq5K0lqw58/67YUG
ksb31Ir91vboeYodACFuAqnWyA/SwdrELo3Z9tqJPiN8ABzlqA229uT7RzOudx0p3wP8eeccwaB5
uT0J134YeU8DHykBJUZdBA9aAYK+VxWTtesYn21C3J3ZdsHG869sibzp/zfKYocwASRhhh5hd5GA
euXY+wdfevFt6I3XDgDwXdNLfSNM/V3oWWzDHDRUrKns0kjjLmY2aHpCdodTtqyzVtmVttLWpyIf
SuxQcATeSWxc6NNJgQZ8zOFZ0KtUAhh6FDFM4YdEld0PYK3jBZcbv/sRpYqB34PIAfCMkFKAhKDU
ArFIu26wr/s++exbPW5GieisPfnRuVteSYcXajgKDohB0Ji485mNfYhQrJzDRMJg07H+peMQjD+W
MXWs+QecSUz/s+MP6JIKfc4rBkjxg0PTw3YAsmsaWyXc1QWpk+qjH5UGB9UQ7xekDRwLjnRjkQor
RvcUxwRv57qy1fCiJXi+7pracJWdNkb2RbPaEQCDQP1KQ1boW+fb03Fl+51LO8xGWkgQYy/WiRu1
2uz6YnkTlYZjbAXYo8UCcy83Uzf2gJUjk6HIjM9S87li+P6xEzOhzcgRnFpBFP5M6HGCW1ziTxjU
4yONb8OlhUNwR0nf3Aql+ZeXM3NWNZA+Y1Og+LoYOQP9GY+T5TUT8LfcFN3eGKKtWtnaq6QGyi2R
KAvbr8X8B784JpFjm14/DZglBlrGzhbr3wDVfv37j8bORkuDg1yKCPL98+CWgUeMnnEyu/g9J0lU
vCK51R8jiZzi9lBrGwm5Ygyl52CVQuD7oZQcwmBZMj+ywdbvAlOpnq0sEw8Rl+4HMYBbt616I7Za
e5EutyvyMywOtsD3YwYx0LUYN1LP1oPWPioEYdk+MrvyCF8l3rgcrA/GvQA1NkGrWCxGo3arDPse
04twM2dnKGZ+uRZfQDwZGwvgeiiurSoBIw15hMf6YhqOUWQmRsem7Ip0uq/qEVy1b05fyincyuXO
r+j9jJ9vyDqmFCR0CTUWQ8F7SNhUhemZ9NnTHc0hnwE9PN2eHNb1ktbmbQyN7iw8u0reuV3oh6KN
da8PzMo9D1QtxCezLfrwHuPnPMWWz23v53n1M8emAnoxxyqwsCZ5xsJQfXYNdIX7OosrsFVaLCib
g2uzwb7ipYbXQiO1+hD70nkZbIvecy0U+a+J3oYvXYk+/+QXlkGGcvD9Nyull3GnmGHwlU6xIntw
oKE5u7gl97ijyULR9k7nW29pm5j6OQIS+GabsBagZCvmfzj16m81xn0f8VV1/pXQdYs9V9hupC9d
lBgfVnZzDt2ytZ/pNSPFlUxT1X1uhjTO7xMcGj5NudknJ78rp584KNbZxS+A9x/GHkkQOM1KPPd0
x6NBqlD57lF25dqJnBzOL0aa9/ouABPwliZ+2B2LMZaQQgiYH5NSsTDRyyqp3uHDCBNQUzN119oz
Tj219NbaOMZXLssU3jnC7fnCSIZjsSAiqaq4JiS6RxSMQyOYKzf4V61CTkMMqjXjsSv1Hh1FEmNo
GVpuCo9T2P0TR5b2bXJKt96ImH6HxIvJjHCGa6TGZNbs5XWyk10PLVKlMJGFXxzcmMF8xADJ4FkP
9aMz2vKIvzPoi5jSVaEY7iE0whjkkK5TY1KAB5FVfr499bX5NSx/FIlyOrO4S1CAXezBU1aAlUwL
4Rnp2CZgQxwlf4hyeBzMNjf4Zk9oWC5DHkFkaQCfx/vMVSfljt4cmd5lZTbEJyPK8Kjc+GHzjrz8
YRSVCfQReZOqXPwwyl/oTMcCXFVYFB1UMr+Mj+nYV+7j6Krt66S4ybjrmsQp9uAcVfwAKGThtWLg
I/YiMjmoFwXWk37QccotwUJI+Up5fvxYRlr38/avXdmnBLoeZ1ZVE30sb0Mm5p5YotY6xfJM/ZLg
WDrsRx2Q48Zbca9fCgl4lMVIfxnNWhxjXUsjlhOquqf2ufsj7QIMHBBxftQJVWHbYFeTgXjuARAN
TQr0qMJKQdsQBlwfpZwuqP6Bj5A+RCvIb/zjHqbQ+w0mqGJP5i9f+KQOtNhMgBuBGB+Ath3dS4os
cuMqsPaKOQio6iCO19A/vx82KqE4NXIi+TV1AgveLL7j4iA2FunK2SYMHTkABls6dezFC/ZTOvnp
STE8qgDYxENNcd9atww+GSik49NfzxouGoSSJKTpPVtuUUT13ZADxfaKMjO9EUOQT5OMg42898qL
4/Jok+Ol9orYYfFIVe/kMQRd3SOsDO58FcQNzVzVh9vPMv8ri+WKcgO1nnBJ9XIjeP958knavt5X
vZdHvu/+cnthJQf6Cgzolw0L8DGnZr0x5spMNOhloNGY4OC6Hp5P1uDYBe1fWqU3//TqrE4BN7Kz
wewcStiBD2OBk9/tB9XnJ1k8KUYFJskP+k9I2M1r9I/53+jYVkeD3nldgqXJYyYqtHKg+amdIGeq
n3g9OFlhNSpngGxAjRvil3kMzCYsZ0g8vTl9GeIcEmVZrB0CiIrBx4Hu4q99NFHnmoUaj3Za5fgW
JGGpPYcBIc8OMf7suZyw4b7qmKskP0qOqldFhlpxSdgwGoRcIrJPfZoAis2IroPPqdNl1i4stpsz
1949cwpdJukflS///i3YoavbRiWlF8f6+MXH0AWjEMCCyFmkOA3kr7FG0ar+8+23vzLN5tIcan3q
c/Tdzuv3j5cf5hUANwP9ukYT1VMaQD+HC2TvaXl1PrFZyY0Nd95Vlh+bHCW1SC64c5Po+/FIgbUE
0AjJsVU1P/W51rwB7gr3UBMAj9ZyekNoU+2hP+Ub82xl2XK3ZA8yuTrwphfTzCxFU/o1NdDWaMCg
ARk7m4E5nG+/T23lhTICq2jeHWCGLSLsanLiviotetSiFmSJNH21uVixJjyr7K2ACVsk0w6zIkU5
pGCIpnuzYU58aTEhTXY4KvvyZx1gEHBio+uAm4laoPsplP6rwI7a2Pi9K9OO3ZK62ty7dN1QhL0I
3sV1TBEP3APlYat8GtMU+H4n9aTdRbWfesUgU/dw+z2tjcsWjZ4AybMQS1FJGeuAY4D8e0phl5e0
ldEnoy7wBO4S7SPHZAOQtY5ebg+68m1+58bJ/M3tkcv6ftcNENXn/kHdmUoIiSruTk7nHIe2ePHx
mPJuD7cy4/D5ozjL+apSlV4s6TpPVKPDutJrmhb0h9252DAYZbolz1gLzanBztEmTQYuG8X7RTWZ
FeVATCw9Ey30dOgDPXrNyTDNaN98xBY5rA1Pg9/bIdVIoi8qvHVx7ozKxPhcGOPr7ede+bY2IY3O
ZyJ4Q3z4/ucMfq7Ak1UbL8JiEzvvNLI/lczjs2xFcZ+AGRNHLQ2Lv0+0zJEiy0Kfv+1VvWdKEjWi
JEFHYQcI3PdxT0yToLl0hAXH24+4EjeCXib/wd2WRMvy6jG6I3fVqGy8Ygq1vRlY2q6qVXevxpE8
DXrpnzVflaeItXQKMdN7vj38SqpQY1JRTWIvJUexFHTEE9r2SJTSA50x+QdhtyCJcmwKniJg1XSp
24CwUCox2496lBpkWWMt+KaGkH83dvSVCM8mhiSCpV8QNcJiXx24ZYN6pHNnSNrxYKHRsXaGMrT1
oemKeqvGvrKE2cHpYGBdIUVbHpPcd5FuyYberr5AsSfD9sI1q925eOgcQOTnG9fetaez2SBJZvC1
iZTfz+UQZ7ZSd2PpAWqmabuqdbyEhnwMfuDJ0YiPt7/ryulIUZbrGQcVU2s5GgX9EopiLekma+W+
VTSg/KZWeG2sKSd7gBA8aLb5qYIGtbEfm4IHeX8wk26Zw2Yec67RLj4j8pbYL1IaiOjwS1iqHaE6
Rg9tNu1IY6iUwGgd+TClTv/FjUOMFAvDGb8B/1b6Axo+nyy74/jWMZgmx4EEXapYRjl+D0Cvlw0m
D1M1RLsRDwXtAA2qrI9NnwKvawLEMmcnKYaZoj5BBA10X/uVuXjPwHQMRntn+6X9RSsbJd1NsMw+
+K1m/kpsTQlP5kDVwNPJmTwXgQ8JuKvzFqFH035xewAUJ5dGDTCA0lR0Pt6IOWVn924H9c9KEPNi
RnYw6UqErhP6/a8iBHDn0bQn7T2+L2Z+qGFN+nvNinCK25kZ0OV9UIWWuTHNrj88SxktJ+kyjTvZ
UuFixSONfqDYPNjZpfFlBjG4v7DXasMzfHTUJGFW02sSs9/6O0I2sSV9W/8BxEWkLVTtSuJXBSGW
brbCeWwZMv48NWhroBQ31WNANHemZhR/QNzRfBzpKP1+e9Zfr2nipbnkQfzBprasyUUNtbYp0SeY
y5wJqg1nVMVIbtcDUTmNPWHR7fGu1zQBB0Egr5rrDrSZ92s6Teywwu2HPgOjyY8RBPOjWav/ya7t
97dHuj4J3480L7o/outBiDzCtUL1JEboRzm4LQZMHRB8zsSTCLEAMoexOt8e9DrsYFBWsaMRz5OK
WkSgMh7pRw95POGTRO0j3bnrhqTeCG4oEV/vGETRv3PW1G+vNv48G3tJ/mSumsd5/6J34G7/casi
0V9Lm6aKe9UIRX+m2wwzdRnV8MV9ONdg4lMYi0ejEW7lEaokpKQQr8W70hrldMCMV2D5W2STudM1
WVa7FGOwGaBXlvF97KYkxQMrKVv4O2hrD2w0beU1pZF2T8QWk4D/73Q/S8OnMzaMKgl7OvQnBfy/
hj1mlQx2d6jChr1VazQJ+Tv18RgOcLPr6KIZ9fZJCW2iUETd4fCMJEj5akUxbMwgDdrg3uwcTOUw
mQ9++Zad2AejhFZ7qNqIyqNhhc1u6iEP7ifMr+Mzef/yAxXtKD3O2aUJbEtkfTSolYRgR2T+VhAk
ngzT1z45iN+fan78vehdnEuDMFBxq8QkrDlME6kIeNxxXD3Q0GySeIb5/qJJzUn2IR5kA48nxYde
alP8vZmwp9uRGZdk2n1iAY7HrC7/ceLWqf+VaUFSFOSXG96bkAPHD5OqxC9yHEP/UFVNX5xAnrrn
TuS6fMMUJ/oCODRLzpYFHfriYNxVPKkFS+YtJydQ87xKGWDLaDUoueQkvsDyh+XV9G2cHsuhbIun
uKI1ba8OphO9iob06F3j1BwtCi9G32tZLaAamnnnXgD/+5HH4oUeMmG3QRd5KYHPJ7U23mER6zj7
PKQF72MqkWWhi84xkXDw/PB/WGVs3Ukp8PEiOU56Xyfd+10x66YjJa4lw3M6lcI9OHS/6B/9KDbK
I10PWbK34Tc7L32AgPBhqlARvlgwuIvXIEkUbSfsWl70Gv4a6X7VHnZGDCX0QZF+0O+GoSW6mihZ
G/f1FBnxJciKmvtUg5J8BxRY0XDCHq0Iz+2pak4AEzn1UqemBqDGpl5+65rI7r81ptKIXVoJ8RpU
etjcF1GO90fQhACNBvZf9TLiFjrgJjKHc67Ui4+mabFN0nxpqycsKVSAjhaA3iFD5HvgQ+T1QZKJ
jwDQWpoRH2WNTzpqvCm9Uwu8j/dTaYp/sNbzoepioIdaNpXjJ2y08NZzAkypXLDNOn+1hsciS8YK
tGYetvsEgcW/vl9b5IaSLC7vc8cdfrqNHXFG9SWfnUTVgCV6aJuKZ0taFXYpHq0RLqPEOMcUXwhr
xw0COz6OZpHum86RGobajv5vbaKDOFL5ocKPfyjMpSyUTXYIRK1Gh3xQouyiZa2WIVfzwfVHpRu/
FJgX31v4uVEUd/z0k2pKyzw6MVr1O/p6uvGudLWoOdmT7XvswUn/kZtE9IjXiFqc096S9R7bbhaW
HY4UF4dwzIIHVZO9fklTtf+SQl56o/kdV10jBUC6n0yrDQ993wWY55RKDPXRqttk7zdAQs/4DUyP
Y+1U97w1XjoVbEpZFSWobDc6aq4dp9jF5BExitW+DKqs7Z+0e7RY0DYtdl+cCz5m1bXg7B3NfDbN
QxJCGxdH1s8cdw/tbRBq9zJEMn/SUqF9NWmTCc5RmEZePzSZdhgLrM3QLVZ1feaf0L3O4ea1K2qT
kg2goK3gdaUeQ65yrmDO92v3Kv3qJKUZxWnkeL6MgopoLnRORiaMVwOA3JfEGPV/StNMH+tSrx+j
KHBOTSCsfmfXZvhP0OWDf8QRFEY9NgPaxp10JcYAGQRggKZ/cV3qV6xIOEOr0Kru+9WeaV+eBtcd
7nO1Hu/VLjf//uQHAMjCI/uNRlrMv+ePk18GGNrJkncRcy/8VOOjMew4xdKLz1wOd3lkuc9j4bcv
f332ox/VuJCa5BKvyvJ4DIHITUbbc4FSHLikdg8+dbvT7VGub7+8QpJ36N7Jc2nL0kGLOFm6vmZ7
Sqq76Y5LoY+ddNzrH3J85l/qKszvDbPsHvAU7D9P9VS93f4BKxEcgCuLhIegN0RfpuBh+MVC1rxd
zGPkodHRIZYBEtkBd6zL7aHWJo6OBpHQeL7fLkUHKi2p6tAKnpXk2M7HsJsrGYcCmHn3g0YL1NZF
7DqqmhPwFslDAARX0ZuImwbbAt32NBG+GoFV3U2pa31O/UndeLKVONFlqVLKRZ1Cdmq+EvwxRSmR
i4TtBO1dEHI5Snvtg9n14+fb7+86BAYXQf0Cr07aqiDDvB/FHy1RddrgeGajqPdxHCj4jIY2L1GW
FyoCxb4XzJ7bg17PD9rFZ4383Bgxt2a8H9SaMD5POhJ6AtckgIyYOlBANhGld9rxfxmKmi0zhBre
ci1g2lH5al+T5hpxq4cFqe9CwxzPWeyHG8vu+oORckKqRE2UtX0lvMXUKwoJ7ByvChHYz4L0R6Le
aiMHcT3hGYVSAHgaxHpkWd6/uylFXBP3hu2xk/vqEdFmkO70wLSxg1IwXAdmCa3771+iiwKfbCnZ
aE6R92OqccNqwMINoKmYYypWgbbnIFb2lqz6jbv29e6FbNmCLwoeCGzksiTZNE0ocdExvXa2LNiB
gwnCS49BO9LXHjnzYRh0B39xIjvcdVEBHqj4DfXGOv+dUFkkXH4rZDgvmaeU294/c2bbBTAvx/L6
ygmUPVZO5gfqtKaxpzbhPtOQEP+iJdDEnRHleLmbmzbqfVP3uYXTB1LFHeUEuzzBgFWKs+V3vXbo
yiBOTp3TYvKAoXPtHALXKuunPpOi5UIxBvmXQKGF43GcJvAs9BfO5ltkVHE7gIrT75EnOF431SMl
oDjR3xCztGJj976ex+Q5oG2x5bh0sCxld1XRTSMcLNuTVR5fQtw87yc1bzde8PVnhjxCex15FZoW
r96v60Zd6SpspAX858/tWCc/sOUsyp0upKZjp2mHd3mGJ8JO1FVxxieu+nZ7Vv/Geb3/xDr6FDZz
KuAkFJaSC7WJ4tqH6ufpvZ2LA7oTK//SJ2Xd3js5KdI90mo326dckZ477EwbbKNU7KHp3I/kjxCm
bH+QCpZUFxra8AtT4bdW91Xc2/pxVHpMijT8JLfaoq8/D9+EwjN5yLkOvFwf6WQrJZPGIGmhTcco
1jKcxDDQuP1yVrboeTYDfSLvxbKff8Ufp0+P46dbR67p5bPjskwoEuzKiBk+VanY4hbNa2nxIXQY
feyapI3ntoL3g8X4r8hApTFC4U68b91h/N5NvR1jthKOTwZBarVvQ1t9iHS5ibVYeZ86T0hhRiVb
wit9P7iudoGeWOjsK5u0XTBayV6O5tbhsNK8jLYTZBr9sgAfULe/HwYmSmPXVet40GrlI/14PN6I
YfqnRigw6biXjAqJNVWKils6i4Lul4RbQZIrek+jvxpomNtb0ytNXAjbyLwGrJIi1oodgAWZ4aMz
5diHkNNPj04S13elRNq9xzQ1eqyopSNETtr6h9URceAtFTptd7A5/dUjzXjum6NJaFt44+of3Ixb
Ptc/oRR7+D04cetTDukW0wj3r/eaGYU/JzQRoJMSW+6yXebzH2PHc9omPWJerV90ZDh/f34Bf6QG
wsFC9lQsgpzCVX0rGLhdRPTl7wdpJzgN5PgqVePW6bU2m+hoAiqm/uZ7LJKXnUg5RXG1JD5s1AM5
cPMQEqxvZPfWVuefoyweiIReXBlGwmsT0YRqp8xOweB3zzGGQhtDrQSIRKFgNWYZNpHH4gv5fZSW
SRA6XqtqPdbLIwaT7N24XJIbenArivW0ytsbEeJKlEMHE8txlrg7YtnE5E8S+zGN5KURYkJjplN/
Unu8IikoDMcaJ6Wn29vd2mejrGNjI8b8upIFZmo9dEbf217Cu/ww4a69R3zmbIQ2a+9yLsGxsxK6
MY/f7wFuimIo6gCykYF0fxQYfLtYdpJXwfPsrmx6xcNAqtviiq9MFlrsjLnVjqD06sBwSPGlNZGE
lw5YfUSlEniYvOEV54bORrS98tnYvSnEccml/Wx5m2B3R6eXqy60qTDnzpmY4k3RleEDVZ70kZbK
bEOct1JpRSQHAhjdPicHRd/3r3TA3CHAh9D3yP4Gj/C17J8IJfVv5Kfc5wH94yFPJBvilLiHRGTW
pyou/GEj8r+OZRD/gOSG9GEhmlieXwSzBUS4IrgrLFLreL7H/f0UjwOcEhgFLyEBlYtnVZiEe1fk
AUG6lpfRxia38u5n+g0+UkRv0C4Xb8IOM1qpEWF7UlOnceeqSjaiAlXGX/nks6WGVlhs7N4r5zYp
GwH3C0EB2K/FfDZMAKLh4Cp46EyRN6DfeCrwytt30VhforAadrkbTruOG8X5r9crfe2zKpP2F/3q
s/dBZpbuRPLStKX91Fv4qLm5m26s19+b2yIwAdQGMInb6hwlLg7tmEbSYHIrBceDQdVwWodI1Wm4
fe6SHo3BDjm3+p+q2MlTTF80plbuGH1UMRt9FdpkTs9ZmMT+ziI4DLk1mdPwoYiyItshMQctW2qV
pe1dpZM4swRKpJ2k/D+cndeO3Ma2hp+IAHO4JZudZjSSZiQr3BCSLDHnzKc/X+niwMMmmpi9Nwwb
tuFqklWrVviDYgX4NSUy/kF96NDoxFx+8QfIrI8t3Er0SvpMGSE4ZfiDReZsY6Y+x2P6OGTMGdwB
3LpxrsJQ+QSTwRnPCuhqZhvhoD23Yxt8Qacnfu6aIlMPKdbcrc8oJepOMzzYjwv6VxgsjcIBvKN2
B6k+1zq2s6lwGB5ifXoxU/j7XooE34Rteq+8x3HCxK7MyLPnoYhy84BravFpIFvD4dGuyDS6QMKx
yoiBlXrNlDfAMevOag/54FS512FDZ7pdqOA2ZzAfeuaaGUD3I7nSu1E/1cxyyqn4aJQRjk14MWAe
bhfZpH4oEiSHgIxrGKYmqT1fC4rRP7nRqX/6EIB3NfOO/THs8++IUqaOO9HObj2ZwfVPuMbapyaP
85+MNINvfRM2v+wM74Vr0ifLZ7hVmOLZPGqD9EZvP0KlhciVWFJ2xC6Mmi+gP4QtJqJSGdS2xNY/
55JlRjt370bkFtk3ACwGz4IG/jq4zb3dakrfS/DN4y/zpJpMBxrF9nW9iHcuwK2l0JFGJIM8nCxp
lVHUGBzzM0hU5KKYPiK/Un4ocNm6xvi77lwSG3etgDSqNH8gB9zctQz4kgATOfvSMTE5p5h8Ps0J
hln3I8RGOLQFG8IQKD8q2dW7MzGWwrjesi84lkhf+YD1QxQ7cgxTRbMpmUq7HA73l9x6MHAoIH9A
VckkL6vPlbRhwoCPAn1GdkOyhuFdpsJdvb/K1pci9+O90R4UXa3Xq9jRqNQxePHL2CrLIR3y6aD3
4y/gZOnO9tt8HiIsnHXBydXEtfefGlA3pcw0I57Hwo76jP8kBqdVsDcP336e/19FXz2PBBG0yAqA
aDQ7My9F/eLE4Cj2Ojiw5/uvbuuBuK9o+wuxG2QOXj8Q/vZ2ipkffSwFl/qWdte/rWQlP9+8Cvev
sMMT5LSb/gn+x3YmNZFzCdsh97W+nI9KWRZvP0VwCGUuJTB1pJSr15Yg/5BjcufgChDbChXaGDhn
XKXHbuelbXwfKiaaTEKyVMhRvH5pnbwEed42zCyqvv+UjglAAVVDPY0peh3uJDFbi+nsNPBVYLpu
+AhqMNB+6ShsIGMEB1j2oHDbYXJxFdvzhNtIXhygwPijMaKwqHRfP1doFmQuKrOYjPaH5OHvyXw8
SO1Ec+dSqjoAAYP9s4hww1Oouz/e3yQb4QmFZD4dJQ6p0zpWRBoKVvlC3x3z6tyVZglH0DGqdFi2
1fwJXZNw5zNuPS5oRGi4jIT4/2rvLxm91gRwxgVBiPQXuF8Mb4c2WA6M+7InKQODCSNDfmqHBn28
+w+79VWhSTAgRWiKjv96bdTJ4l5UV8B7l2tnDgapjtFY74B/6OpOfNw45NC7NLxOqAjQ1Fot1hJA
gsUqLVB5oek3mpM/2bma7axy+0ioUjA1YYAheqTr1zloPeaKbRtcHOAOZ5ANrdu3Ufl+snb9PzY4
aygaoz9mwNJxaIyvngiAqcKUOgouRU2j50CVPkcH0TaKaWNo9mdKimb0MI41x0Pb5e3klTmu565e
6QW2uLpOfuhbU2vuwWxv95T4YTSJ4WLAWVuLgMgoDJltEYv8ZAnDI33P9CcCo/oRB2KlQmav7XRP
ncMmdrMSW1T//rbaXF4AqZhMEGzXZ2iySww3ZCW4xH1v5B6G2fOAvBHoT1cK2/JhGGXtC7jILPa7
EWWzN2cYukyaR2MEzW7C1SqAlA2mmHhtBAiDw/rRJcc5FHI1+EXgaM95mO6N6jZqXS4U6mob9Rjq
3XW51TR1zWS1DC6yhn/6oHcwSlE7ME9zj9dpr3SybygJLiCVPX7Avxh7SX2snu+/9K2NT8EFgoSG
qXUzf8JpYWhbp5Eu0TRq3uxMkGezrvDVwjJ2ztjtSRYXKC1TYoagsq9esJW2ZliOpXRRJywq9IR6
2lJz7X/YRcyo0Unj4hFS5a/vAWvp+qoobPFWk/koKxk2jl2R+FOKlFSPdcohS0ftEFuION5/leK/
/Lq65P7GJUKIaYKYWje5oh5iXrDowQXdX9OrTU1/F/Z14dmyVLyXmEDs3a4batk6zG9xVlnzdtqL
85uO0VfnXBbgIaJuy1P1OwphYf1sDIuZH4u8L75YXad9bodCzzwLR3vLKwI7LvGnLps/A9S9j1rZ
0t25/zK2ohx4SEDVQtcCJLc47f/JNo3UXjK5qYBkZEaaH4cxTV9kM1ERa0Wd78s4y0p1hD5efJcl
J9RdpPGLj1psqc1h7K1k8WqpUtKdLXjb2QGCSjrCqTNEn2n1o9pUqKE0lnVJYvl57vPHEhnyU+y0
xnUOlcwnPfgXj+3lEGZ19vX+G7ntFvIe+B81DIIRN36AZqFGmpnTLQwV811fpIc0ajyASNlTVkbA
3lDbPN9fceNsgw7C95Zr02Yaor3+BGE4pJJW187FCSIA4I48+FGmyP9Wyvx2dAOdXZJKrjNUjblB
Xi/VVzN8Lyanl9jKVU+Tmv4A5avb+XybDwTTREwa0d1aJx5prJGk0oK5ANPDzJTCjwoDquHLMmoU
G29/ewY0d/4zTApJy18/EhpUqh5MlNChCagQ7GlxQBLHwOc52KsBxbZbRQ7A2AQs7j0GmOuxiVzC
Wrel3rnkhtHH526AQuYGE9YYLqZTU+nJZgwSXR3s8EXG8nHvsG5ELtYnzaIm4E9rgA+9D5sUizgi
29JysCEG+IvW1YfSGjIP0tqevvfGTQAQnAe2GNhCZ1nFaPinqjKLYr5vjfEdxZCOqn68N/Pceiqa
LZC0SMi54Fb3zTxIzAEoTC7h7Jjx1QiV8iWPNcKwXFlB7yM29HasO1HYZpiLJMEGsmLEUrJVQ6o4
a9R+q3LbPFb5EryjE5ftUTu3zgL6sijC0HjB0GT1Dmcp752RPXqZKnlE3hW944aepCcjbrzTnd1Y
iukgqt2M94Uu6GopeQEBo82mdoksUPT+MjL5oGVmSH+qqE1z//6527o5aM1CsxKBC3WN1XJprSzj
gnLRBWRn/WfMNcTAwB3LqZtk1MineSnL6VlrxgW1/bBBIGZwYE8f0lRt6MK2sFn9Sa7kbOd+39i1
NsAYWlDsJbo1qxiHAEqd5iEU/kyXmi+LHH6ZjEJ6vv/0G4s4oqyjfEOc6mZSJkeBpuDXbF6USg09
hU7hRZpB999f5fZoiIYWaBxw7NzP69SzDWql1wVwsbfL6qNk9s6MZ1dsAn5Zkh/xHOo7wfQ2wrGg
0FClkWKgfbE6iylKl1aroLcHjy/42Jl6fpxip3opgQa5yxwNX+EaFZ6TGO1O03/zUcWFTw8PaPY6
jLdK0GmJPFiA3Kf5BGqsYpikmZ4K4ZZJpPZ2VQTU2w2GnNwbDMJvok7qmEz4a2C5wTCdyilQzs0w
Wm++2pH7Ec0oFUFicsDVXuxVhDbpEVkXyMvwvGQtfCya5aejDuXb3x+qpTSKxK5n4r66BnWrH1J1
BJGJarb6pPYOsOiuRXe2kZTjIsfGTpfyNk1i0giRBt08JsYo7r6+dhtrSCIT5hUQAsTPEzNu/Aml
CW+QgukqJfrsIdzzVtdyHdyQYGWb3EZcw+uJH8AMR13aiplq45iHuMQehA1V+UIB/vP9o3d7wEEt
Al8QEzaHOmXVhQXs07P+FJwnM44+Du3YXOxKGfdstW5jtliGKxbFNV7imhU8ax0al3D7zqWtS5Un
KUp5gJKIB6+spnsjgM3F6HsBoRUnfK2RjESyTmjMg/Msm9mp7Sv8mMw6OEdKvYf0/jv3fJUrIVvJ
WJ+chGa5cUNfUzA7s3Ozia7SbIPLjJDnsHy5T5FBama9+zXn1TgdSpTXTVduMrSIeqMrfhSLkxR+
aBkFCv7TVH8pjDL/PRY0nY790s8lnYas/BmxLlyxeqwDTzd6K/OSpQbvPGm2ZL3XQr6Z6oYhfrVu
tiS6hdBR3GdeWZQo7OYq6miHpU/D4MBlOn/R6qD+Pc5pAp4QYFePghSADiL7jLaxYLR6xHoLu8R0
ZrMVvdUNXjUG9XtDWmhx5UsY4VW5aPmXpRgRyVqaYvizJGFzBldkKIeocBSc2sc+g/AhL+nztNjQ
YN64YcULFyY6TGbpNK5rJhiIeRHggHQNpjY8MOopLoUKwOH+KjdbCJAtJ5AzSMUFWHQVZuRIQqKg
m6RLCybssy5X2iFblP4pCrjT7y91cwL/LvVXLYKVbuDKdoQMhGGAzrCaNva1oVEfliLfAxFsrsI9
QD9JtAXWOf2S9b2JvgfNtDFzTqhISn4Bf23nWW5uN+RakC8ROp8QLW663tXiNMlgG8GF4aLqB1aX
eYqkxl8Dp0+uejPFe94GG9+JLje6uQL4xoW+ungYhbXmgkfxFWNvJGtb2ToFYPHcKBr2qqJbQCcP
h9U8UwqmmEL7/vVVUCqzWgPLlC5LFNSfqSy17iCaaY9KlyyDS3NjGA5x1mcjVMdl5KhEZnfFMjB8
TtRkelaLSX6ZDK2LcKSbpN4tSzWxfQ5u8ZPRc7M3+tr45EQldFZEvOVzrN6NspjJ1EFlu1h5kXyU
mz7+DrlS3pEN0rY+AUsw7WAMCjxndUMqYSpltelArLKlmCF8FI4Od7JGiTE3cOXO6TDZi9sGMRKt
M65X0jlkaI9HuNLZP/LY0aKPWhFKA4rvg/EVJyAYUxFSUdo5LdJmdpk/dpY/ygTPhwHFntQzIqOJ
PirBlBqIxeRmgoys2hknKY6l1oN1kP4oJn2YvXYwwCuijFkQ4VAY1HzD6uv6GGlGUNLqlsFagDNa
/tAFruG+BYG65xC99RVINVX+oC5Cafr1rpGMRDFwL6CPm+gRwbaer1pQQyi9H0W2voKAVaMehNj5
TRQZWnU0ir4ILrUuFb96Q4veVUo26a6JgP2bMV+cBABm4mpFi9NZl0TKgMgH7fngkiVDCu1wUV1D
zfJHkHSDf/+5bjJ1sRRUGDpV9Axvpt4IqfeBFjCdmONJ90YT3Yc8zWx/lpfhsaWxdZIKrHTqyTR/
31/5pjnHykKAjuBCA/emPzxEiFVK9uhcageIolvNqXGOc9oCaDfWnmQjyaiaGfC63Fh8UPjlTua5
tXFAS1C4IwpFyFltnFFZZK7T1rkYRRBdx8hcPNQA8uP9p9x6vyAYZJq2SA/AkHu9PdHLXAYjkJyL
bjVI3OFHM5wyI8q+CS7fWZLGH81otR6gvDd3DHi/TJzEdcSUg9zw9cpSCXgLp+3gYoyLdqoaTT5N
oJxAF1fFWzsG5O+cZU4GszR6L+JV/6f52+oDCn9ivwZ2kz4Wqlw8FHVvHZtq2KssN74aWxVEiBAz
vm3TzaJFh+ZKeEVRvP2n1kLB+MyHHfm+ja8GrUrUJYyXqRVW784sYXNMOgJ02mCnf0J1GE/FAMPW
r5rR+b4ouUZcM4rolKdVsLNjtp5QEHX+wnXFpOj1y7RSybY7pmDXquyNE/x7bTzIOoyrw/2dKZ7h
dWYN0JleAAU6Myl61a/XcbolLRgbhNcFdp8Pzvy85IPvxN10xtNkz1d7440Kqho0UVod7ObVG521
OdbVKIyvkVbVfpZZzrHqZxNTHTP5rNVqfVHtvPnawRHa2Zw3FabgIcFQ4fgR5hj6vX7OKS0dRCib
+JqZYPwmZTBOXZaln2DMag/Z0vyBHx/sNFz+RujVywXMiQAXJhUMptYRfM5NYIZWll2hJlSBT29Z
QkLILsPWtUa7n/yuLfPk2MVJqZ2DSWmHaw6iDdjaEIVfMvx8J3dGJe4XTH7VcAc9Liqftj/OIarT
G27Wlm3nagPb1G11KTwp0mRqbuM0hk0YM+T3U6Qp2bUZzK66tlETdG5pdZimx6hf/mvnM1wCyYkv
Q9U3qluVTvwEtjb8auK7+zUI5fFPHMrYdIU1WC836hz1F3iL7FuBWUHom4gBRU+GgR9vlxr6MwPa
5cliw0LWX2Rz9tBarj/d36+b35FzT30LYvWmv1s7hdKPGZoF9MiZe+WL0ilurjqj4bZ5WJmncca8
zZvgBGs7R3LjqqKoZmF8U+lR/GWH/Ce+odcSI2WeR9fE6rPulA1pCI6xDXXjuUzb5h0bfvwpgZd+
T1rcq49ouzLXuv/4t31S9vHfPSXycYLT6r6KFS3rRy2Or3OSdunHzODaBs/IxB4iCWHJ7VFUXTwJ
9+SfMNSnDxN+RfIBjm8beUptDS/LoCXSTkVyO9bmZ6FuCO4e6T8oMqtwZU5jELYdobIs2nbwWait
vKGuYLZMDCEV18mV2DgpylB1XjvXRuYarakXrp3pyk5VufWdgBQjKKUxyblBqug9gAnaAeFVhYV3
EGNOP6nm4CnLwFgFuYk/q1QUh3iCcJgyNP51/xOJR10fegCLzP3Qe7wtYIJ5KMfGycNroTe1a0uz
8RiQVO+cg41MFIFxjExAqbEp13P12aYChGjFKiGVJrAnNFFY5TjWy17o3F5KDE8Z7YLWXiUvlKGt
FTgpV0SqOn7XT/pHLVHGAxoW9U4eur0UzXYeCw7uun6uwp4sJgnDa5KPHc5Wsn7Ii2Vx+6Hfmwpv
blnKWRy3sMAUYKPXN0IzZlFRYn94yYrUfEB3pvClQDM+aVLRPk1xiUKYXGSejELosZsUmF5akP1z
f69sHmcQ/4JCKRiB62q3xlksjhQSmV6ZrW+MOWNy4Lqp3rdylqBkgmVsfppSPQLTnRLe3uGnUS6H
MtTGb6WuSI6rmoW2Z0i9FWTZwcKYAqelG3iqnOaLRRQJr9xtw0+k2Ceg7Fkof7aCrn1AUhNGrTpi
BHf/bfztT66ODqJRVCLk43iR69rrT4Ln5MAEUYqvTF3QoK8xTvlZgkv/UU6z/K1Q+/p5mK2seFaT
oUS5pJZ72YXtl6CvkzUUpU7XWc8o4CSfF2R0Mze3FukH3oBD4RVLr3zSKmeO3Lio68GVtVHSPVRs
lP5gm9FMV0GqmuNQ6iqcb4eLtR6rFjZen1gveCJkxlWD+4fVVNTgWxstUfud8UWRPeSYHv6L5e9A
5Z9ZlY8j3F+oOjI3HgpAEbD1OUuek7mu/5WSuBy9Eh4AAHn0TtBGyqNE89OiDFoi41z+aG2lVFwE
7Gt02RIt/0BpKJVfW9soHwCIttpLuEypn+vt0j7U7ZT8qqPM+B2H0fjvzge5DWWvvsfqiFThbM+p
xu4cjfSHOsSWPzdW7RV6upzfvBKkeyDrsDgZcK5jTD9TOI3kQddZB/RmDPh2FeNgHYp4Mj7cX0r8
6NUmE3MN4ZXJeMhalylFWyPALHXxdSid8qFbUEYwy6Y83F9lI5Kh/kktxNwLAev1hWgBgsVyYEqu
tMT7L3qQxk+FE8THAvecnTTzVpsUoCRJJsgWwAT81SpA051Fz9cIk+soOfWPdpSX7zPMwn9ktF9e
+qob349Nlf9Q6iGuzrEcjfgsjVpf+aNuB9/vP/dG6ODe5c1S1iOtsZ4cRQYI46EmPwH71jzZ3YIG
EdYsRya+lm+UifrVMTJz55NuFDG2TTuGqAFC9UbQo3EyqahLJbrWaG35kBEgdyCA/BT2TefhYRJ+
/h8eUgziaFNucMUQ5uqXkKe8JnFMj0molb+ESmHxl1kcfGP6Py2uThdK24mQW3vXRr6SGQigkRvE
DbEQaSdmtteIcjd2tcJesKOO7Of7z3eLMWNHUa8IXLqB+cz6Hp7xJe8sdY6uTRRAUQYgOHyS9QzR
7i7QkT2rwuyDBAfzV10E06UdqgyptRZ3Vn/Mx9rrOjlRjvUy1DsfeutUCW4iRAY2+82cMFShSjR9
RPavKunTKFnjaQxs5zFd0r1Z2sarFoJ7FIvkIaI79fouyqLBLMqqjq5qNMjfrUbVjt0CC/L+m944
Lg4Cs/AYCBZ4hq2OLibWtbM4enitVS6cSVsOcR94s5zMXpBCuepRsHh7ZALOwTVLy48W+zrUjlOB
6maHlWlhZNlBN0P5ZCoM5E2EXHai+sa5BFuL8DyeC6y4bi4gJpZIcjbG12pupYchsfunJU6k2cvI
+rtjIZVqv3NCNjoMFIVCoFigfxgqv/5sFYheJVQ4IbKWNe9qMu+X1rLnB2RF5WsUR/2DYba2xIQv
kXr//sfc2J3i0DDPEkfnZj4/qItp5bJJG7HS8pNuxd+GWio/qHX9+/5CW3sTVwm4KaDXgQKs9uac
gjIaxPEs0Rp+D1zohwzcYKeM2lqEpB+0MuIedBFXbzLAFVFbaERclRafnQkF0ciPNL3Zo4FuHQEu
AwGAAYV2s0kkQyniqONh+m54qWlDn5hdW0e9y+IGIqNceXEDt3pnn2x9K2pVkGLMHW9x2GaBEgtO
fUQSSQ8+NNWYe7aCL4xZznsmzn+j5SrjEPx3WnnQsAisq5odxobWhmaVXSHxTsFR7ds6eY9Mfv+n
0Q2UH6GPoNA2daF+0Og3Wi4zjO5DhdoE4Nkl+pYkA2qSVhxUP1qgQr/kMOxfiqxDczEvjKp2R6ey
9pLx289vMJcR2QRyxcAy1NcHiSOkt3M+Z9dKs7Ei6gPFR2u42mkcbK0i5may6JDdzm1spyfZtUI6
ZGMRHxJ0Ufy5Tqs3H0y2sUbXhk8NkfsmKPTRFHVdjSTjYmZHNnx2ahqluqQNbIu3Hk2GNdBJxBCY
oc1NQdfYidqOY3K1JLD0VdZWflPmewJSt2cG7hQdII6LQrN9PQ3M567Pwy5JrnKH/qurdvXSeehj
WO+Djsmsq1aT0vgDkJM9KMbfGuz1ZmYiRVog5kSQJNezYJNiCmXJOL+CD9JEItKqtjeofTMdKmxB
IjdRFt0ZKbLCsj3RjzVNV5In+UeVqf3nAnnQ4TAmPZRKblOTYdPQ5r/qvFMwkapDNA0jMAHho1PG
EeBXYOK/aUNO7w30U00PUoT+Xnei+LlWTPRSatVpQFKUuTYdlk7JsP3rOtv00SrVgJRHoTqf+F7F
7MXZgnK7EQx2BoO51RsY2kreeXYjpFmyNtdjr6xk/Z9FK6FLD45ByEnKmQJQzxobMSGDv31/r9zG
IF6lQd5O7wwlw/V8AVg8eEpN5XosuuSUYfPtq2WVeqWVOjvBfGvDCK49/F+wOjcCOVUwR6OkTfF1
QuDUBbFq/tTTBpyvNTQvcFJwaJvaN2NxuQSZxxJj6cKhBL0KIUPfKVqdkiaDHFHO7QzhRS4dLOEm
VToA56x3zt5t4w+4CgWdSXEHpvmmo9M2HUpHRXJV7NLIDnEa6b+SxgwUQQZMUYrlBjpas1OMPogX
65ca1siU3/+mt/mHMNsg3cEwbUt4K4lSqQ0G8o8qKQJvCObwE73o7KGdx/zR7OT6oqtNj6wMv39n
7a39RLnJmIPXfosobwBizerI2kWWOZ7APwoNZR1V3Gyv4bsVt4XTmUkdQid+/apTqabEydlPASLC
/mQX1bl08m4nbt/mj8hrk0yhekJHCGWn13dQNmsL59ZMr6qUe2WW56eA/rsr10i7ALvYycWVjfeH
55AoWnmkWymMMMlSySjB0IRqr6IMMIfmOQH99smOijbwRTSYDkbYwju2B7o5blOn0uOQgypq4jjz
CgnrwrM5IhvmBRDVHxI53BNL+QurW8VfOstiggUElItz9U6mkIiHrhl3WYgzwGkB/gIShokAtkwd
8uCPCuqCsl/3Vf8+DCa988B5DaUf91X2ScaC8Q9WwPnyYMpxeTFUuROy1o2OSXGcWL4JxS45yENs
Q0DM5Kq8ZPS/pCs+Odng2bbwgwoQYpn8PDDbFGxmMrQ723hjbwE0QhHEEqUn+pSvv7pJJyOeez6D
ghrIJz3XHVdDR3pHg9ESKk7rF8l4FbNOmA4gJlcvctHiinscoJFjN9N8jdGLV9zSZD4GNE8qmgcA
nWhu93FtKB+NqtQlT0sZX7itIahsKrC8HDWveQy8xJKLlyBcdEQ9YKRP7tTLHS3dVu8RNhzs0lWx
PciPTg840UvCImu8cJrtd9QjQBhns5IXr5fT+Ffa6T2jyMX8mfeL9myU86i5ChC52JXbKE78VJ1s
8xD2ktEe2gxKl6/0takexoHxLl0Wa/qnbLRc94ZxDs9laYydm8eK/L2u4uB3XgXmk2LOuDhYgGI/
xWOm/YRCj0RiVziV8xAUiDe7FY3P4Diny/CtWaJccgniKC1koZSMft5DqH20QrqDbjmOUnNwsFL+
TIYlpccFo7HLnGbyv3ZQWKMr6U33M6+HmfMLdjNECwVVdJfORqy8S/R6+kdpcF4/2hDgDfKCWdsr
dze6Y1QxQLR4CprsN7fsbEY4EaEFfmnaCWlmeqWHRG9CL5Tz6b3oEz45bVIyMeuKd7nU9YeOGYpn
Wb26E83+VtbrHQfaSRRU4LhuAfihquXpONsXREs03XfCIaoOddLWzdPiTDUnS43i8CF1nDE55R3Z
AQr3Uhqf22RqDLfrnNE5AdMK5qOmjWjQ5xbSKik6yIZr0Jq3HxmbzP1vWWnizkMoibZ3znb5LPdG
m+EAu0RIxocN/J5JGuTyuertoTqWXTr+zDMLewB0z5XynW0vzjtzmU390ERm8yExpOSrXWHwChlD
T3P+tanll3f5PHtSa42JK6Em8C0uFzk95pbcARefYwqTJdLz8RlSOQdmRhi9uA5zX17HNu6xFSbA
TIfMmZX3srZgF2c57LOdYLKR+FBcCGgPx5zEQFwx/xnaDjXiOctUOhdVxiW3VvPacTtqrMOosAek
tK0PEZnuzqpbm45lEaiAW86AaT2eC0oB2G0k+xIhT+AmJuiNMc3LQ1z1TLP6MvPsvA28riUdldVq
fEB1qzlp7bwHsd3IR7ieKUf4LTB9b3AkaKwnjD74IVDLDmOdLk+SOnU+syjjqevlCVX73Doaxl4j
eOMyVYW2BWKQslAhXUVxC9yAo1Vis8tOcQzaRPaS2tGPQqrxdD/n2mhXclExM6QTwqe+aVVMBaNW
HR+Ai51O3UeEdbD9TWww2G6rLcyAzTxdPibxgOS+VctMMiGE9fGnfpSW75qKeEKNOCNsJzeMA7l4
M8IM3D9ZjGBIUknfNGsmLFdGISViS03mp3G+XLVpzHdW2drnYnJGfIMkcoPz4h/k+QzJHm/DRGK4
BXD205w6jbg9euc69amFI7MRxXuZoLKRdQtmA7N2A/TrDYIOZP5odXUkXcIgaydfa0Ihmpg7BtgV
/pEOQr+r0IU2hvnnZMTTb2JR98y+YbhapLOCaW+kdY5vKoFRn8k2U/UQWNXwZQZoxjDPSqSjPTXM
7xNq0uedrbP560U1S7oNpHo9p6GdPCpqCD+9WohU4EiZaRtJ1gISUHL9cdawsYD8GR6rUpEfpiBU
G5e62PDgg+lPI14pXisN0ntHm6TjYvfySzi34xksivRV09vpFGXSnqbPRlqMYB43GrUzMNR19d87
i9U6EZBj4kh2SZY8Oo2Vnv9Opin9FOeSsvOSNo4yBBmhxET35LbdGKU1nJKO9aBPZb8yGCa1Vw59
8yHk0t9jHmwuRkPcwgcbRYZ1e7pDvB/jOlO6zFOfHGhB4dKCTvMZKTbjeP/jbySacNUJjQKhdSvl
WKL/hkgMz8UgefKUBf3mcja0nap062sJjDM7msfhu72+gXhC0qmooEbIgJ5U9ZL5Oi2iU0gidIhK
dQ9jt/UCue3ogkNJ2+inQkVpsAcJLlNu9geDzMqX8FF3UdN4exOVyC5EwJjGKFhxrxqbehBYUxaK
R4vn7hFmqoz0so3pVzbEO/Ft86kA6tK+EzyxG2hANzJm7VPpoldD/K6XnOlC17L9niuR5d7fFntL
rT4YZjNKNIUJxwtRlqMl27TW4BJ/DoP4zcr2dNa5Fkz+YFoKtuH13rDAAI7QfINLgiVP5Paz1niY
vYznySKI3H+sjRuCtghKCKKgZn4mIuF/MiGp6dQETAl887QP/VZfkqcoH5KDZSzf6z76rbfKuHMx
b7zJ/y5pr3KAsViMdDIW56KYMfQw3O2mlxLt1IHktN2DEGw9H+0CMCt/0c7rlKsWEBsZv49LZZvF
k4RDzUNat/pDYbaoz47hyCW4WDt9ta0nFPYYoutCX20NaOVvLl3bBzYeq3J6NaOe3mu5qMfQGMud
bbkRR/DCFMJaDLfQuV1tyxn/VqXtSCnLQeoOC7KMh1HrMM7T49ijVDf9+/tlaz0hyiowbBgHrGfA
sIODfihQd0j7ITnG3bj8O7bGN73r1GtsDs5OPb7xJqnO6PQwBiVdXfPNYyUupKwRWJMoQpPYwLUi
x3jnhLTknt/I5lJ8q7/35y2PdipjeIuwDa4E3/FRK4z5ia6P+aG34Rrdf4kbAC8DHTQEu1DiYKS+
ngcYZobrmRkI9VFHOU5zLnnVVOiHCVzGSVKsmUJkgVgLQe2p0arun3xMC09VKukhDOl43/85W0/O
2NcEt8BeuplEaTXrl44KuQrVU3+GAHcmp5P8kE7tDipl4ziiP8POEdce15/6OtwMzRCM1gC3Dy+0
+bFqy/CsxJJ8bJYw85vW+DBJZbIDPhFHYFVggwrgHmJcT//0b8vnPyFObvMMYftZuiRtEfrOXKQf
mUU0O3rFmy/xP6usnqyS89LE/0G6DGYSU49ja+kmTh276EIDXrr/xbYqSfD5cF/5WsLNe3VF9EG2
6B32bxdoHtYPTNGNy4gUxWEIYAiQijrahxrHtocumJx/lDrVLS9eNKBkdfBmljvVBYQLMa2gzLip
pbWG4j3RSM2qWc6unWllVyd09kwlNl8vEndCvgbq/rpileTECpO8Cq+tZkxXOwNEYxtR9+Q4+f8w
rOOdQgkgTRJ86dW7HUEUJnUNiNaeIiCYqlOcsyF/uf8FNw+CUH2j/UBjfn1FIETgNHYANDrAhcOd
rRk3EDPFaTBBBnfI4tbr02jHimvrHf4N3MB3uJ7WOiGAk5TJQiD3qs9hS29QLTGH5W2mAaTh+4+3
uZQQlSC+8ad1MVISPjP0y9CPhoHnzXOK2UYr55cA+badfF18jvXxBtSBSDcEkltgNxO0ppRrajUE
WrNT39sykit9ekRENTnk/Zh8owAzPnfh9D+0pAEnmiSfIFkEm+N1MBsnBHQQiyaKR5VzKpHcOlhx
P+8MILbCFwUW7RLSaTE7e70KCv3KaNgcdYDHaIE0knxJVTXduQOUrQ1J4SiUCHDbgvX3ehmrVxi3
OkiWSY2xhC4SVTUo2m6YFdfEoqo5B9ai/WZAxiC1WZSpOjTtPDSnPFsM0beahsplEtA5B8uxgNOK
vRG5Zbbk/8rF0rQ+7U11bxS0tc2EiDJ1DZ0UUtjXP1pVl2jCkE26FIM8Xxe7yX45har5pjUp/8OB
tYDuM8VDlPAGTYhOVjPKVUZDo8ztg4BRubEp96eqK4Zjms6Fm5dlssM12/oof5390G6jS2+vdhjI
RidqZOBmUjAOaD8qWGBiBOGnhvTRtGfoClCy/oejK8jwJuUpTbp1Z8pR4dGoeJZfLSXUX9Kyif+P
s/PatRPp2vUVIZHDKZMZFis4t+0+Qbb7a3KGIlz9/+B9sL0ATbT6xGqpLdcEqkaN8IYTStzNr8ma
v98PEjsn1/nd9GYVqtL1zs6TWanaBJibVKCUxDhBbx61OFRe8L5zsJc0wvyT2enVfAVaelT47Bwr
alMCPJ1IOj3rCGUl+FvhABv6xgj41lUaGcwmCrjywevcXYceGJ2wBWey7lzoZWBGdWvAkm/SanCF
MViXAdv2n29/l4sDJNg9mfxq/S6jHCWJWRc0MVFK8hk2I2o1AQZl3hv4yM53JyeEJojlx1G5v/eA
tBbJZx1wbpvWjMqwy2wD2qxNn4uPDLRq6CbN0aW8l/FQD6NfjgCNxRlchcEAXxRrqqGsRtEiyTrH
dWt7kBUWjd1qmmljDkVlnfPEyQMXasow0r2NBoYls9ZbJ60ptOogmd178oVIC4YBtOammV3aY2gk
Jez7XJenl5buA4yA8Sg7331yCjyKhQUMyvO/DnJGhkBiBVnlAXaEchvpTPvYopVeaELx0DJJBQ+a
hy+gb0bXiXrxIHdO7fWDXR90W3Z/yTJ7xzYBiOGGZjcYvSQ4tPZDJqFk4uUREAZ44UZce4U5WeYN
CaIeEUe5xnFapVA5V4i0NBcNqIHtppI5JAc/aecCcEDTA11ZatGNIokBtLKZjDR4SKc4uzSgdJ60
ZFQuC3jwP3xtMGmL2gUA/o0ucD6XAeJiMfvckqOz0dXJWRrrIwLSTn2NdCJ6yqQTCBuub7RxKgKt
rfGlMFMQVFFdhTchKykQoCbwqjn5dT9s7L0/kG+8OpVu/Yah51BMl1m5OPOaUPzlBmmIqhA4yIg0
e/tdtlg1LjCjhVy87hzQn6jRpgolRMzi4NpqbSK5utlUT6KdDY1MNFI0NzWi+a/7j7hzh5JmExVJ
TVBaWuMsS8TUOwxyKZXwYbg2vdT4tjWFj0FiY32BBIE/ttpRYqLt4AgcCCUEBkI+5dbq5o4q6O0Y
iZLfV1Khn+MK8aVTHKHFwvyjoByDyNn7PZ7emptoUfOrb2ysuqwakBxUzICLXk51yYOEYk23DqpG
6vawoMtT3TRTf7ajbPgwzY4E9qRJQYoqcT8mLlYcyQ/aiyOT9XzO40uH/NE33DfT8ATft/kudzBP
3reOELjMAYK6JVVjWydBCAsPUsq9652Qhe4sYpYgkFZxy5KiKq6ripazFJWIyo9W+lRPlXOprYTO
cx615UPkpA7znyq+3v/oe6EZCL0NP5/wvFFYzQxI5IVSI+KtqvG5r7XumsfBEYpg77A6Gr0QsFXL
UsvW+6OzUObM1+WBq0+qk+xmyI0MThXT56AysDgptfSgr/gbXb2qdbhk//+Cq13VVLgmQjxA9dQq
TfrrbX5aBLrfhSMAQf7LcfUJY6QMwJurBuh8WTGTkvuvdvehaQESpeg3Ury+fmicxdFRgZdGyKjq
d6PkNJd4DtWTVGuGGzrl0aR0G6Lg7zBMIB+1kQz8PWn84yVLdZuICM0Y/EsEBtJCR/kHVsLZDLKj
ImgbKl4tpa4erUwAGDnJIttsW8XPOZ+Hk4Oa0onZnfbSMqfmHedHUkFLh/31N+WhFulmRnaLhcXq
m9Zk2Ew3+aZjovI+Awc8JCCUsx0HmXAzsy0/pCHdP0dqMaDKzDf7Hi+MYRClCkcU8vi68Etbw55H
tY98Tcujd9E4F092X1fzQwK4NTjYwXsfk3OC/AH6slsprFa0gyrhZO+nYZi9aEHb4aYSjO+zsksO
7uu9pagKUez9Tb5YtxpHPZz0pMkAt5pO5XWJjckQUgXnNkX9+v6R2FuK/hdWZTaMsw29TW6KSg47
mLHxFEuPkyJl/7Sa6Dxr0sbP95fanj56YPQaSMEW4bt13yjrc2ni2gFiTe0ptdwWhjaElzQYUo8m
yXy+v9xOysd6i/3aYoJG7rf8nj9OX9MmUxwOaOYilWh/Fk0RuOMcgEaWcuUs+n4CgWZqFxwZJg+j
q/SpwsbqNKaKdtAG2d4mtFpgHtAJAWCOO8rrH2JmQyQqwQ8Jhi5575SGc9JMalNkC6yTPk6GG9cS
2O9CGAeGHjvd+tdLL5fNH+8AkaPMEP2U+vUsyy1InbbqjLNspOnzbKPR51bNHAuX1jME4lxpNL/H
VKDy+yyQLy0Xc8fbq7WjwLFzG2BFg+YF4occ4Y2kwdgzxBLU575aYBtRFK157aQ5viRipNzLs+pR
E23idULYfLQmuiblIP+Hrb+oL+KQR427qeFbXcGugj3ip51hnYKikb8rfd+dTNzNDr7D3tan17O4
Y9OW3UBKhBzWtJAgUqXV/BUphUI+2ajReFJbWZ8KOgkHAWT3/ZLAkKwiO43H6+o60CIdrQpDivwg
6bOLGil0uOIp19xeCUyv1AL9bDTErVJVondGTc8WC6LmoH+w99RkMguml/yVGvv15kOn3i7aELac
Uif233LTme/ElBYXZDXaR50M7khgbHdB3i8GneCDNlQOS0mSIHOIm4rN1jJyOfs4SUn+aA1S9CFD
G/ogVdu7dCl0kFtA4YEIuoowZdSnWoXRrZ/3KFVYw4DLYDFiVFf0yURpKwKvSXTt4/3AtvuUoDsW
/OfvNv/r1xqFZP6JQHOoccT4fayizi2kKHkZjIBhbRgfdan3bnlGNb+5MVCb1resWje53BV25Fu1
ifvegFSMkovvkxkYaPLnM8aBUXqaqJbdIpv+uf+wezsZFSck5WGWEM/XPT1DlLTpHWwsA+ZUuAuG
CiKXioLa0FXqzPmSY5vlq41qXTAKGJ5pl2kfCzFH1kG5vkTKVa6j0I+FXYcoGOLPq29t1sYYZWMf
+hnzbDdDYOFTNUjyQZKxuwpVJjBujUOzRm/ZvGE7s5kVTXGt/UNn7kuNJOHXg3e6cyFRp+OcxZif
PuJ632r0Pep+sciRC2k2XNpEtBHjOe6ee7nCx3miQ+DLdmR94+RmKdhXRFPdQoAudbMezK8rRcHc
uJPDZnSxDe3D02ziOY4bRG10Xl+IxVuyTFPp6FJf7sr1Z1hadQTRPeOvjDzbiXOFUtzUa+ckDdH8
lIxRa1/jPtblW0KOU5J6qt23MJeF4Vn2KD8qQVr9CLs+eDLLzM49coHyzfYDi/05WRSC7wDLNm3M
AR5GVhgSoDIpHC5j3WmXCCz9P2pWyh/GYj4SwtvbKmQuNBTRSVh43a/DAFvFkgQiz74KL9031ADx
oR4O7fv7m2WHH4c2PwkUKCWqxc08DL0fKaILFvp5lmS2C0ku+hEFpv6lndWanZAHqBlCTQp/qL2l
jM/SpOU3NIsacZphv7Yv2lSm1lnNl5oEeuf4PbJMEAKVrUr2zTIyu0FUSEzfQPlbPxuRdPJVGTnx
nmknNcIHc55/Ku0AQ1GXmY7d3QYUxZxz2Zf4vRnQUG13xnxiuAwjEg23qbOn2Z30snwE3eeE7iCU
9FMxVar5LEdJX9GG7cPmqoKV+NviH0n/7SL46UBrm9A6txUp0hm+TB1+OniTO1uX/FfFixHY3CaS
WeqclvPUwdCVJ80HvW2+DG1b3O6vsnMnMTckYBKtaI6t45Rw4hIBAOYuVVLKj0011I9mEbd+Nqf5
C+zDL04ZKN/ur7lTRFAWEUrAhTBOXE+4O1G1al6y9dFZqE5jrucPNTNgDwZJfBAAdi4/oAOQjpml
Ixm8Dl1c+klWz4CGprr8VTm24Jum0yfMPpx3QegU/UGSuLMevB16BssFyNB7CaV/JNBTYIeASnIg
AoE2QaBcIAOXOpNoWIWS1own6JZy8uX++9xblKHEkjJRcG5mg7j0ZvXUi+ChiyXlPA/qTyuaW9ec
KqQZq/nIEmLn88Hf4F3CHCWwrrv0tRW3EJSYT/RNOZBvh0v05m8b+qmMteTgC+7ELcCcdG65J3/n
hq/faKhrVSjXC/6jrFGIkDHFAzOoHVykO68QyU5wsKiLLGDudQKsQ8KuTMarjcwQ5VKrdCc+mYMT
AYF2mrk8V00Zmt7977bzIn8jhKg1adeCjXj9aBjGGi1qgtJDPeg1moezdEmrhPEgxe7BW9xZirkK
UIiFC8GAZfV8WTslEaJlAFZqUV4sytdnUWlRfqqzw8Cl7nyyJc2leFnExTb9byigpqTOWuZb6C4X
ZxEo0DHNWTaEaxiiMd2YMvJX01vx33Ge97mrK2JMoWll+v/SNKmfibjV7GkNzOVzlapoPI9hZF/0
yVb+gstjm6fIqVQH4lUPR0gauvanIlT5H80OTQxTymT4ZOOmdeROvvdcJFkqnX1aOptWqz72dAhG
KfWr2GkQu58qL8BK5CAi763yu7dC1wPr1fXx0rmJjDGkBjf0ObtVAxI3jjYd9cL2VgHVCCuMBJX0
Y7kX/gxUoRLGtiYyHyRg9xTDyzq1ZXdkrni0yioc9jXLDGqb+bEBlEAbzeiimrX8Hzb3Eo4W3gEp
zvo+AZ4Pkx1yiV/lsnQaNPpFzN/Kiw449SBOLD/4dT4JVoAggRju/xO3ev3aQI2MbTsnqa8EYdyc
qCaac2Dm9kehmHnoaYNhXVD+vWlWGh0U6dsjTJZP2/R35xK7ldURdsgLTXnUU38u9AJjp1h2NV1M
fiT100HxsveUoBYZYFkL0HaNC4sQnyuoujNfiyC5XaM2aftLY412eMoKCPS/VEugV6DnWuB34wQB
935g3F2fOTOkZzJJyGuv33LcpAOTaN5yVxnFoz4P4Qv9U9m1WyO65dGYvEBjky8wytqDlXdfMqJW
YPopGja87k61uhicOCvPsjKf8Ii3fxowPkPXVqujfbs9HagCcfwwmGHJTR5UDFXWtyj5+zFkbDzm
p+gJZl5/vf8ytxkejAEgSMQt+P0b75BEKwbmvAWEaST1CtT7RiP30CFoS1cENbG1jrrg2aTxcjQ0
2mmpLmQF9EBQryO5XO+jRg6LvtXS3C+RoPgSlM34nGWJKZ9z1MJ+RZ0hPnRtYXko7PePqSaF6Skt
sjJzTRtXsf/waWnbwaoGQ7Ml04cgqhM0NTJ6m9XnOsqth8iIVA/WcfT57W8csMSCEl3ywLXsEyhj
tevNKPdBpmdoCzvyhwnKuutkVfu5cfriYoGCPBg673Q+ENhB+WkZBCAjuI4Prajp3eZh7heirC6T
GaIxoRjj+4FOs9db6j9T3TvXtOkQZcza4kzP42gWvLeh+dLsNPomS92yOrfSEKBXYKV+Q4P82te2
dkrA9R6E+90nBZUAlBQkynbiLOl2qMiBkfqj02QfMDoVjiuro5O4mVJFC8p8mJ7KLozOthnnpVtU
5vBlxsHwCJy8zRoXQOtiYw/g2t5Ei0AdoKtjc+fjqZLObqVZw88qhfaJdOYYngsl/S+HmekZQVkB
Cr2hATU9WsI9ecFCIcY9x+ZyfRxahv6ndAjM2u3TWKSnRhWNcXB89r7tnysv//+PhIH2N75GbZL5
dinNL/pQmz7mxc1B53t3FapdWhTM6UA/v15lpEEa5nXAp20do/AhAQbonMZh73j3z+jupwN0gsgT
4L+NqG8kD1QbDldcoKv1xdD+QYnqJ0Zf6qlwkG6+v9hOCCYaEAfpwS6lofr6qfpOHkMr1RI/HVQ1
+cycJP2q4pihvktNK7hihFA+yHI/3u4vu/OMUPsYaREX4AWvWz6dPulMqQ0039seBLSYqQ5OQUIL
LFbT9lEtenHQ/dn2fhEvRRgSBVu0AzeC78A6RRU39JrNYqC77g71oNZPttRJoGLtUnycZVVol7qI
s+jfFkWq7pIPYad/fvuDA5ZdhAtp728+LopKasrSsW8DiH6G0lp6ldoIYHJl+BRZ/ZEo1M7cjOcG
SI8eNXz3DVdIEBAZjaA8Y2s9JllRUHkinvSnxp67a2OZWIdEKZJLk9qe8MppTljhPqZSqHwnrRMH
n31vty33LuiqBby1vnURae91ncaOX0YpHc2s16X8YrTO9Ffd2LEner19cColfLv0IHhn+FLgFxag
1br3EaLiFqQ5U6swDHJPn4vMa+yLkgP3j8WT6Jz3WmIVB9feTsAgScWQZukNbAfSAIVAMAiHUZkc
IN9SddaLM5dHXLCdtJBVUAFcJBQW1bzXBzhy1NyhUELw1JDiE+SM5jIrU+BNOZ619/fu3lIQ9ZZd
tGCT1y39AkBLac2IODnzAP+p7hpcn9LOCVBzFjhI3l9tL0RAUYJgQ4N/QbS/frBagmXcRlLi5/KI
U1sMuqUDQHBz5vjnDK7q7VGX+oz2GGAkugPrHCVM5lKPGzXx1TavHxhz214xaO0DJWJ6TgKjPch9
914mTbilHU3FvkHEFYiI9KrEemJoIz8agvncoarjlcgLne+/yd2lFmQmE/sdykmmjJMUI5PuSzlJ
STUX6jkdW+Vrhw/TwVvc7nkIZerSW0flkyi32o1tGzpOUo2pjyo9+SWV51ntoEPef6CdNItldOxl
uEF2ekZA8E02vsoyCAyfsJlNr0s5c66c0IbWr9nvkQ+rrxaSpq6kjLpn6k1zcHNuL5TlN1g4flHZ
o7q3yijHpENKaCKjNIyeDUMUv41Cmp4SvvdpqJzRcInnpYvrF9o6U3LEhV7+/df1PuujNYg6LTt2
0x6Xu9BEYdAmH1HbJnFNs3lM7bY5h8z3Tj3IH1dU8/Shs9L44GTufmQOJi00vNvZj69PZqe0PTLr
OW8/j7rzjGz6tS107c279ndjnGnpAjSB7fF6FeCkRVynCFmNkRScSv7WaWgUywvbRjoIbHuvUkHi
knkomesG3L3w6CWnq1gq6MrbYFndpTPGyrXk2YE3NcoXUJTDxeha44ijtSOQwmNSZ6tUZTB+1hVZ
W+udItHG8GtRWB/GUk9+5cIA/btMIsSV1iTmHFkkxc9M3qr65nRWfOYi6D1zbOPP7RyBNUHc8c0t
HX4WYxcAR6TWG5xHqAlRSJpBXhia9QRyKwk+zshCtp7UNICG7x/ovR0FqwD4ODoMEAxXO2oMq8zC
LjrxA8SzNRd9LPtzbXft2yUAeSoOK4DYhWS13lOxxeB9jsuEqr9vxCVB0vGLjTiwQK/DHh/LLqe2
h5ychSgSasFBBaEqO0cW5SH0ZoFsbqX0LV1kVefkiT/Pc51+VPNuRLNMC+fQUxblwa/5WAmknAol
RltsSAZ18jSQbJqrKoi/ubGtVxG+CElRulIMMtAbjdZub9k8t9+6Ua2gZPSVQM9xCsxLlU9jfJNl
oQXuPOmRdhAAt9cKymwL54JyiL277m0aqN7mZZEmfiOruZ+n4+h1tpHdulk72h+7AR/sOMcEJR1a
YKtgqwaOUrdCJH4EmOpdKXQNpTJUqs4T+mznuI7HZ9sYkHOC4PY/u4tA5CnYJr19l6JhhCQdHD3m
TKuIlHRxHxoGArLgDLuXcRbSycpz6yDu7Z0FclS86JjCkzeumqlIEkdFZwNbyNNaPBhWI93QDLOP
GgR7X481EMLk46HHsXqjs7BFidwc09VGMb1Ijs1T28HYdLLQOmBlbzM5GhAg49D5Aoa+UdwiaA8Q
UwaynLnqnhUE4rFsp2U5CkV4s2ZP3v3vtLtbwEoyNaPPRRdn9Qr7dER7cXFiymZN/oka0CTOnVUI
/TFTrELxGprhtZuhLpi5TpGW1vu4L+x3ctpBYbr/W/ZeM5q8S5uThGhTedCzDSV7QtI9giTk2XoT
+FHiWJcEh7qDx95dihqeGS/nZKOaqIMigQwKrLcEKyg8JZNb5XlA5+uEeQtz3/sPtvdRqStpnfJB
tyCRCGsU2ZJSSqrOKE4jkKbHMAF74MSB/gsQ5hG8d/ejgg+BaUS9gyT16o5QKxTVabnhfBMMauai
cZg9ap2uVzd0juf0NJR0D1CnCj9PRZTU5ypowls6VtpRf2bnPSOuvDT/0TPTyb9eJyYtb2XQ0Oui
ZTKPp1yZcZQBbpXcRDHUB1fG7loEV+oDRrEwHF6vpWY9nxovGh94s3oznaQ5OxZ8ulSBhHL/g+7E
HUa99JtYhRH6+v2GQ6NH0IjZPmgFXvO8rS6BHBzxUfbuQHIdjEXpxnAV/v7MfzTrtGmEtguBwjdR
a9VdBCnHX/hKKX8DbLJfNKUoseoYArV47EtRcRniPTj+QGs9cc6otVdfOmeS+7OOfP+tbLpQ9oYq
GVLF1ZQJW1RFR7X6lFB5Ny7mJukC4LGtsz5VmfP2ow0EhmKY2htdlHXmhuc4E2bUi33J1LDkrW3F
zfIwvaVmZhwc7Z3DxlKETq4dMKjrWiMXsSbUIc78En3xZ0XqO/vUQEf6HvfSeNH0YFIOjvfexoPi
AmmIlBjM97Jb/vhMUTej1pGTfeNSMT33rW5faynsEE3snYNyYif7xsUD0Cn5L5jM9cNVUzkLaH1M
gewwfi8VTvIwN6lZXnn5+jOUOctnrlljRwnP8OAb7m16ihjyGFBG5P7Li//jMdGSArqRs3aMjsd5
Aox57oy4O3jCvZe5KGNxpRMuuW9fr1JqQgm6ZZrm1HltusCaDDTapeRfc9aTg77C3lYBRwq2nZpp
S7pCUzNB5r7L8Gkzk3OsRtXjKIUfK1WUXmHZw4E20N5ywCiW1B1SADvm9aMNiA9VA3A6vyhz3Wu5
bf4Ke+jNki7Sa64ZRwOsvVdJy5gcDM0oBuurtMWIU6vR9TzzZ3TpvVQdAo8tWXiFJr19ZIRPAO0g
Wodw/DcYGOoVtFRAaflyIIJHpRL1OQnzo4Hy7gMh9sDQBJDURuUQeHXf6zZtrm4KrdNIb/alrBzd
ndHn/XI/wm+7rzwQVBwI3PTcN63CVJSgo6os9e2mmy8ScZEZWGS/AzqbX9u2TR+yOpDf3AVlUeQs
yJeJkxuEbgGCr67DlEBSkyoboSK4y6p/7j/Z3i6ElEJfkkyLsdfy5H8e4xzLdBXKrK+B4oWC3ril
U0+XcBK1JynFwXs8Wm21B/W6aLkWUMEWZWw8VVn+I6nT9H3H0TtV7ZSe7z/c3g4BzEauTpsHrfXV
co46wasowtSfBDyDHsjBSYpgn4YlJ+D+UrtPBigZqB4KsZsUEh/eGUFjNqMuSc4l1tTsprZhd4qT
WD430Sgu99fbC7/se9jsoIy3tDtNnR2rsGm8OKmSXUjlKz9YVJXvr7L3AsmdELfgmt7OuCodK1+n
LxGBs4VzNqDhnic6lbewV5v/8K2YMFChMm4hSVx9K5uWcTaYhMMwUeNLGcSR5knjPJ4Rfxb5wWJ7
X8tCUpfBDl2yTbO1DGerCTVioRTJkBSVaDjFFkLO8sy8zirbIwTKXvwAdQMyFdIgALrl9/xxykCd
wDwpuMYmJy++NHnXugjoxpe4auUv6MvMZzWWjmCrO4uSJHLDUAnz9dZZFvswb9KlT84LaP0yQzXZ
zTqzO01mF55MKcfMuG/ab/e3zO6qxMhFGYqLe63SJFkqHFNrTvy2wOowpoK+ZoyILlkTWY/I9BSX
eS6Vt+/TRbCT2aShLL36VYVTCWcWVdKw6NSmL30xRx8TJU69XB31A7DYzpGg7qcZBr+I2mL9KVUr
0h0R4Es4WpFiXwIzq9+FKcjJh9KktDkoLXY2KvFkwX7AilxUNF5vnBE3j0yLAurxNLP+rqM6uIq+
bq9GPEity6x1OLh09j4fQwhKtEVeewM75iXOhRBYPEKLk05xjJeIqkfhTYtUcSmAx590GSvs+3tm
OdurhvxSDixj3d8J0erzqbXdCxObdr8ulOq9pYwvlLHmJbbw5bSiOr5OYTFeR8y6Pt9feO9jsibl
AdJ3276UUjR9CvCERhzCXskJvx6kf/MBFpMwzeA/fMsFtE7bn7i9aU9NKikD6vCxr5ll1J3QyK/a
U6VVEc2wEkrVe7vgoj+4l3buCS5A7nUU20ErrLM+PGfzJeOFDrfMWkynyJ5tPLgOPuDeKuiIUWCR
8RHDVx8wMWtoUR097zo3Ki+dlnZjJYqDqL0DPeO8MfKzIP5QWK0fJgmzoUI6GyCfQhJxEtR935y6
kt43HMPklKJaUbhtUReVq8AE8sJQNyJvjgGayJbWHXQY9n/OAk5dSNOLFdrrwwk5ocxBMJJeaGA9
QlHmpwL/jCdlLsyvuIRX3wp0yvGOkvJbxtzN69O6ew5HVCPvb+P9X0JndVFz26GMRc6YcXIVCuos
NZrTNOrxk5FIMVvazBy/DcLupVEa/TKVxvQO5Wb5OWrwlMdFp3s7zxWQhuywHZg/o3m0eitYA5tz
UdLrbdLoV4bmDFVb0rqIrqrXIZHq/7D1yLqI/IT9LU44zFogKIZJSqkk80fDqtN3EVCFg7O7Eyg0
Mn8FV4dFLG/dwEZ8w5xCdNN9wGfDudXsX1MbdRdS5ergftmJhTD+CRIco4W3vRy1P1MFEdijVciQ
8Zuy+qFHZTI+5HabvciwFyq3jfICzEuN6UVvj6Z0vb+T9lan8Yu8K1pNANZXiUo421Wb0a7wJXqv
DICB2yR1W16UZoxuaa2b1wbfgbNKIDv4jntvmDYkM30CMXfr8sv+eO4+DJVpynJa3XI6nRNLsr3I
CtIrnaryII7szJ8BDwCPgIpPSFzvUJRciMLtEPrp3Ha+LHcNNiJ5fsrbcPxsoeHvFtilXa0Ir0iX
IevbWYIU4MslwI1DYF6P+rGNGDDv5hNPIj3DUJkvczfDs+na2OPLHrzYnRudiMnPhHpAm3eNBsHz
vESDsQkeisRBjUkyxJNtRdOpkZvJS5nbnqNBDj/f30c7jMGFAYmmM+gBysp1s7Il8y7DjBtBxjVk
PM+hxVTYnM08P891icOLAC2GerWWlgq84cH8mBhdBAXfMANxGq1K+aooIbYFtj38Kw9RVntqihXD
qalz6SmtgjCDZ60iUNvgfmVdxTyGH2Jl7HTchLrqMSjTWXaR5QiTS9e05Te9KZXpSi2VZi5D+O4H
46I6ujDsav7CojbW+egopnpT5sT2rTDMKfZyJSzfF9ADe69HGjL7RXuc4g4th/k8d70e3sa6DJWv
qtpNn/GfbY+QEjvHEcVYqCmMd3mZ66lrimQiBMc48o0sqK85Tg0X0aODl0lV8r+kYiAzBUUEGSeW
b/c/4M6ugY5AAwfFOjLP9dgwCpS6KQaGXGoVlT6+krA3x6j/QNcDfQwRNgiipkfY+Z2DSf4Ojx5b
EdDO69y6zrDM6R3YkXkfVmdnzmQvRS77a61qGSo9WXUdw0KcWgv8mRjL/vv9Z97JYugWLKaFwJgW
8MTrEFRaIkmhhZKgIUT+0MZWfJGzuTlQAtlbhU4LID7yGJwaVgG+yvHIcqZ0GbGJMnTx8RVemRXj
QXtxfxnGEUs7AsbpOiVrZ66HCPSiMcxF7uZTmP8oovLI2WKnQEHbiIBNQPudYb5+Z+GiU8POx+4x
coznysaPKG411W0RTPDKYT6aZ+8+Fsks+jGQdtgkr9fTBpyinIIkuuikyk/sLvs0ZuJo1rK/isMc
1OEu5o/XqyDsb/QhVz39PlT+vXCSjVOYZrH69rQCv2Ngndx3ZOFr9IaVQGMHiYR40aB3oSuUknqr
tFpoy4MEyP3t+5uV6BZBq5IBp7x+qqhU1CSvwcxlBfZnTQUiO2oOhQb3YhYsG1jApGWgUlarmF3f
VzUIJF8PNemF42R5CeJuT7OdtihbjpZHRClOijK+XWT7tzUVvBsVJY5NC2mWHLhiKbBRZWaAOZUy
tnSz1H+ANfjt/pvcSVaYkC+oYDgZjDJXu3CIbG1s8jz2Q7MS30ujqHmyuP08ApQ++Gh7B2xR2ocK
zFBp42yeOEKz4w5PZ/w/mUM0jt+pWXYyi/mvLuq+3n+u3cX4ZvSDl22/zhUg3NuSluqYffdh9+wY
ceTmvWxfKty5zyPv4mBWtnPOlsdCXIAWPk3u1V6JZ13NBq1EoiZPpguJxPQwwyX17j/VztdiFfJZ
cjfoduvUMu6yYZyUETNuNZ7fjS1uOCbTwKe+HY5QnDub3wRjQ2bJCdsmW6aMdxAGKJHPoMXR/URO
s8Qz5765lbbkGHgLmsm1YZP+5dSzeRDy954T6CikDWZK1KWr+6vQSnxj8BnyxyFrUi8YcuVTkAxJ
5cmROl3uv9S9mhM8AcgUppw0NddnQMrCoDBrs/AzNAzPyqQFXiqPmZtYnXQRlhrcYsX5TKGIB7JR
OJCSlciz+/TgKO5s2cWNDf8Hrh9Ghcv//6NuQGu+DppE5H6mluFDgRLOaQSrfjFyhyRNJEc5ys4X
XkiES4BbMEbrx1blUtLr2Cr8QRvlBmmROPomj5LaepYSTGQusfmuTaPYmyAk/nP/ne8cF0B+QEfA
qjBeW18XtT1wmQd67rc5ED8+cGC8D2WrO9JQ2kn+AKeR9wH8x7hkzWFX87kzJFiafjaIEGViATWW
+/hctID8aiS9T23T5rf/8HB0HMH8IHS6KXzDpEIPrVEKXw/k9jHXm/yhGZL6oLzeezRqEliwtOHA
+yyf94/tAg5Vr1JpKnwmQ8avVszqLVCs9LtTlRpsmhApJ7SH0yPM+t6XW0bKNEYMwMdrXVxgKsAX
g6igK57257SxYkQ31eEALrYTAJj0QDNgIoSEw7o/FtD4hnqUlb6sVaXsAuPRvjdJWwpsKcNDU7Od
k0BDmpNHb1rBeGUVvOuODE1IASchMJ3+ZltD+8y0RXxrHSUqPEsDOnnCZ7dXwF9OY2lc72+YPQAw
PwAiFKNLCoZ1jaIHSsqusZnizCPklLnXU9kFJ9b8aCMnwYivNqr5JggbkWulYf6Phmv9X3PUjj/r
TrUTestdqLgSXOvg4Nbe+RLc2BwhBZDXDuQK/3g0BE1+WoiWqhza08XSMv1G5SMfvIadAEgKwgT8
d1TaEMIkIPwmPbCMXK6uPGMuxRPmiD3WaIv1OpTrgyC0+9qJtAQhoB9bR3LJyELYxSA/eifoXtrE
NN6T+9f2BbfVyb7EoyzN+AeOqey1SD6bvpaZzSfUVlFxt3opkR/mPNVuYPCRs7y/JfZeO9XO0g6E
lobB9uvTLVXRUCojO6JMjPyXFE9w2yUkPoLB0N8O8+aNLxfAYiO4af5Kqp2N5BvoE2jxv0agO092
04uLRvPhy9sfitkWNBRakIt11euHGmEMBbFqZH46paU3yXFMdYXAXK5O1kE98rvEXU1imJQvYFOK
8G0KjcumMUVxnftdFiR/D0Uzf+iGbA7cIXXSB2Vw9KtJB8Z09SRHe8cujfPQ0b558/FxCCyM2GwK
5C1WJVEKyUlKLfdrTRn0E8zCPvXAui2gtkltjmRCt9vGoVlPBrGUewvZ7/UbLtNe2HIEutxawmaZ
Ttlfk2n+QOhVe/Mlx0pMKMlHIcJumuOCW70IEJ/3VRy0XEMO5oe6zI7wN9tLjlXQYULVEofcTWCk
TT5owo4ZTKC/+4V9It9I4tJfGng7y5Ujsz8LGY35g6+2jUTAwXB1IvCB69v0jFLu7KRORkQJZzP7
hBKwCqO5bF/MSa/Dq9BiRb3cPxrba5UVKWbpycML2MCVrbKhQDP02B/iEKftocs9qbKUgwi79zrZ
FbAsFhzEJu3SSoJdy7jeb+ssvDVlqZynvLdfYrzVLpQC3adFzvPtR5GxPUK5vws//lhlKlFMoaLM
VLNxUqhuGnD0ZqePTjQKp08Nyrb/DkxLH5S+yS6IEIZuBWe8OPikey+YKAcQaZnmkBS+PhmVrQ+8
E4Y5dNLzaxA5wSPJy1EbZNv3Y2gIL5JOlQlCeR22wXdMCtYPiV9J0tRfp1h3bhKX9+dQRcvvonb/
x9l5LNmJbGv4iYjAmymwbVl5qSaETAvvXcLT3w/diWpDFKHTGnflBjJXLvObQZbhv0fZewC4ce8x
SW2e/30ngTCk06qyk4g7rx8U2b6wy9UI7kAwhBdNkxR/RCx3p/e3dUI4mmA26V8Z5EevV+l5yX2H
Qc1VtcPZm3LRP6eNih56GP5IMsAubz/UVlwjmJv0sAAOrxByBSouOPNAH5AVgpvUaBquNJF96ZAd
29koW2cEF0dlQcgt5djNRhlyVWP7WUC7o6zye8cAYo4WKQwTy4wWleUuPM/F1H9++wk3SNp0RSDv
Lhxlrv3bmrefpGqUSwru0KhF4NkAbTwhAvk+BPL628jbpvPgzCsnI0wnx6VW1INDPc/2E55bEuOd
IrR/vv2bts7M8nEXBi5Z8W1FmqOAaDfTEF3bMdZ+pKFdPOvD/2DoulzTdKGAWAKhvq0FJVuCqdEw
GrCNLrhaIzIsjjpMD2Yj70nm/xmIvc4K+LBI4BEAGVet8JzUwkhOOQT2JI0zzFxRc7iv8zGf3Fmr
WzAaaYhNWmgh63VMuEI/4iaYhz+asIxgj6jtl8Gs+ie56/LG78x60E62xZanRdfNpjtHpa64SDhq
zGAEqNij3TnGAcecqj1JvVwdqtbWM9oJdfy105xx8rR2YA6giBn0lqPEpeXN4HU1VyhSO+xE/43P
uUh20S9FiWotlIroNLmeBIJClM5Hpc/Mhwxh9p2ydOOksgh7GJ8PYuFtBAy1TO3STouvkIs6H79w
ZgLqXN8Zwyjv3JkbMQhwLpiQ5VOuqyY1SqupXjAv+igraMrP49PYqdGDNc/q90IWw05k2FxvmXWy
TzeEvAarQDLf4o6WMkQS49j8ig5ndh7oXj6h4Gvv3JtbnwtdDupCaqk1S0KqnAF1jAidukbumc8p
4gBDvdtZZet78TxoEdNpWze563BW2hLm5VVMWXKn9Gbll5KqeFDDqp2ifomcN4dvkQwnAVikw7mh
Xt8ZJXqMuJAAcIgaY/qZojXp9czvz6LPeq+S7OTewinquUt2Tas2HhLVROqpZSpPO199vbLSKQwX
NcTJHNpAxhFdz/QxzpPmW5ZI3cvbQXNjlwBSoo8A44tXeqsyZDbahLTyQieQp/iIjUPZeb3OzLhI
W6lxm0JXdwq4jY2CMS9VFXMXCHa3ATTVtLkQcZVf50gqPXMotNPiOXN4+7m23iF0AtoTS+d55VBk
SgacxDnOr02r0+EOo/iKUa/pAUrbk+rYWoocChg3+QW98puNgu5V72A0ml/R4Zq/4ygYBh4DOfNr
DEfv19uPtXHdIwgD6MZgWsqFf7PWQHDWEwPD1FIdswdFjFPjBXmrfogDNS5coSolaqllthOLt5el
iYZVnMKMZ/mmf3Xv+oWdXE3gaBtbFL3bE1Yqd4gy4xAJXTK8BtWy6ySPzp7d3ta7ZQoD6hMcOVnq
zfNOnJL/pxGNojf9GH/Bj4WG82kuZPX92692a6ml6UpffWEj3mZSUmqoIs0troKuMFCcQWDetSo9
O+SjBtzh7cW2ggv3DShcsDdr1YkRi+QpN/HjkEfD/NJmQkHfVmuti5k1xiWZK+2swB56SIpE3yMF
bz0oLWboWbxU3VK11x9TBzk76R1ZhWFDeylrfT7IdVwf49gOd876VnT5e6mbfZP1YxZWQmFqbOfJ
sUjs9jhye/yetRjPoToK/n3UCgIaV8E/zb+FXPH62TSprau4wIWgV8bfsT4E91kb74G1uGf4Mzd3
w3LRsV1oDdGLu4nQCKHEjBkATQVVZOgfc8qbuXRhy0vwcntVPmZz3FpuEKhp5yGmY/RehII/5TLE
EqxXiiL3LKWXppNZ22blTaEhv8PlRvtitXlouTBrkgY/gVwYvqxnrfk8zWnzO4WilLi23Tgfw9Qo
irNjIjdx0uxaCQ9tVJStKyHQfc0UBVd3J08D2YsKMf425cLGgaW05a+KWTiqH4KSfDcMY/A+Hcy5
PYy5WlS+qQoE3J0kHO4l4bTdsXYS7atdSGLw9bQPa6/ItDn3M8Y0jt8a9dC7mOhKEkaj8/woVK0y
L9XYg3UfJSD3ngPN9afRUli+D+i0ETMCM1VOatW00B+nmT7tgOScN8VlmnldIFnCnYyOkfwMbBFP
xCkv2kcIRzgN15mdVWQXpfiRIziIwjW9JZApRSg+i1Ckn4hS1vzUOhZzKResf2b8QmxSIAXRKtG3
Nqnj8ZJXunPKBzgjF0kd2/BANq8knpbKdnYI5Cw1D3Ie6rhI6KGqEddiTfJKLYkfZ/ACmY/XU/sf
0UOYd2omYvUQSlIDLmpMiuFTMlHk+LOt58XzXNbthyqpzQfk9cLcnc1RNM+TWUWVmzXm/NU2Uufn
aM7T0RF4WLl9jNDPWVLMxjoVcp2jcDgOw2OfFmr6MLbjMLrwT0Pbp64cSe9zIw39OR/gjqbOqM9n
GW+80A1lbr0DMv1W5itTrzdeNZo4G1b0ptpzKg9K7oZZVet+0znxXTGNbY/xd+p8RYNstL1OFMan
2jHawrUA69gPqjSOV6NSxgxlYTi/nsxFI85DVE41sg92rsfYm7S54nYOzCmIPtXY+Rn4qPqipJGJ
9xaXRe3aQ9j9qnVk/twgk8wauzomzl6Li7x8V3Wz8bmXgggAmJEUXtYXiCqaKTNqdwLlFj4PFJOt
m9tmLX0uRKOaXgi9+ipV7fxBSxC5fy6w2Z1dcrZkYFM603ARcd18GqbW6Fy96rQvVa3OyhGhVbP8
jSWlmnsqZhp7DaSNu5K6kP4fkzzyjtvKuEpFCOMPIobR59ozQNzgo1M79s+c2vxD3Sq/GlFNO9fJ
KqQvBAwkoLggSXZWSultao9WDYMAO50p9toFa1fFUnKYJOPH2xfXqmVEhx+1ZkpStDFZ6+ZCFrT1
ZWO08qvZqtk3Wzj5u1DrTDBHTtJ9rdDnPPVpW3LyJvEZvG5SHd7+AatHZeREHUX7kXSVUeJNhBeJ
aOdsrNGNrp3ynYjEhENjMFK2Nenxf1kK7Qyg3VwptyiJZCiK0JEhAgYjfM28CGfoCZVxVKVgz6Zq
+dW3FwrZHKNDFGzWHIU4mgE72gXz3nqsfy1uXT+VnknZvz/Qoo3LDbloBt12FcMYbTfA/FRP2sCx
bWaROJ5tJ8b3RT523tmUW5ckBS/Gp0DuFnDx67tY7yptcgoKqBSm/r0Ta+NpYEAsTqYmSFtrJxYX
fSiUQykrYu8Ubm0TnK9pizFtBoRy0/ErasB3tIg4hS3WkXmnN7Krsu6lkLru39VwAdGAC0CXF+ja
Ck5TmLHcRTN9VFWB85+qhCi7E6cWM5Kdd/oHefpqoyzQRa5K3ii+tau6RjUls0SSlYF2kiWjvzRM
76bGaX/MemH/Z0Y695Wc26nq5k1TPKRmE9kPk15pkt9Fkp0dA5HF3+SgkBnZjhS2b++w1Tdffh52
azARmI2udhiWnZOOXWl+jYKm8PBU5x5p51Hzs8r5PoSWdrBtkXlBUOwRqFapJitTKYAuXyCkyHS+
3m2lEkdjWPc5ZUggDpJW5IesqoaTkVrzvRob015/ZbXDlgWp+Bb6LlXDbSREergO6ogFC1yNr+Uk
C45V9R5KSrbTpPoTaG4/OixaChMGkbQEl7f+V/mF680EQtdiEqnOweCqYwhiW6ijEfq61jXci0Ft
ly4Zy8KqrIsaSdspaV7UNCnfyZg4fVSNWJ/8eYIRfx56xLLdIjba6Kw5tfUpb1tzxAiiSl+AC2Tf
MjUAuzQJHu8wqKUyH8Zam38WQkLssxoCwA0IrioZ1nlNo35mz/edm7SzGN41EZ26g9VCKmXKBsPe
Je0xaaqB0vtWh6EhXMoBK/ZwGE0cl6tw6NywxP3lkbCVfmiQgQpcZbLHL29vzFWA5WvBG6RnjQIe
/Ej19SssisgUUYGsfcyzHsw56D4ZsZT+K65uWYUuGONMGDirQCBbCe5XcpZf5axTiXOx9NDk9Z6q
5RoCxjLMp4hfFCHr6VCcJJmZgSm9zlYQn7IsGA/kO7Iv4qTn+yuBF2Wq/hTFXYzLnDG/RI2lPY3M
rf233+oq11l+CGNAMj9IhLCgXr9VcwxkOlnM/eNUnw6YERHspZbZtKwJP7Ul9iTBcec4bMUYluMo
6PiPrqh1nDRnXoAn9EDC4r/QyIdLIoW25VJfWsdAL/UX+GHJQ4Ao9x7hbuvQo+ezILvBH5ABv35g
tlbFIauKq9lP410jZwN4swBrtMHZk//dXAqRY1qqrLZSt0mkinJvgS4hRm3T4JRCmCqIBYh0tncS
nY3PaMsMWFFlpSlHv//1U1FFhNqEXs91ap3yNOlpda1SyzwojBq8qo7KO9kKip1FN56PhhLqMOAm
mSDdJiONVptk5nN+RWq7e9FwpDzFTd/1bqzO1h6yTtm4HuiXIRVEO3zD9JLGGRXEwKZpKBvdZjCU
i9k0uVu2GeKE8SS7wPWTQ5P29u+RUaFfxWDuUlNuzwkkmpNUzMaFLli3qFXOblDLe2pGG5k14166
QQg1yWANby6wRTlIEYL7JDYs4FMIPOYES0Tqjlg7lB8xA2q/zuCHjyJFIwq1jWw6v32aN9/RMibl
yC4Tp5sYWdvAXRpK7euspuad3BvPGFSgzDnmMKVwONnJZbaWY65DM5ix5VrasDLrYmbilF8rW5E+
2WWL8ICRozxaDdlhtqZO7Cy4RtnQhoTegtkkGKX10LIdqsLJ8g7MamBWj+CIwkPeVRG6S0aafMOb
aDxmdVdZnlY408egS4YLXKdyJ0fa2vi03KHoU0Wt/UFVIWVNrgOyyc02vsthP6HbO9RuJ+XxTnze
fMU4Z1GnkYsBHnt9sPNMnms7HfOrnZndwQpj54ReSnZ2qtC66+bG+vb2Dtp6NHr7OsA4ECk84+v1
1EhU42j28GHDqH1hJWP2UF7WPxnD0Og7n3Pr4dg+HDomTuit3hyYHrPpEAurFK0l3LVTJZ1PSq3W
pxJhEq+3RPQ/PBxVNo6YtDTZtcvD/5WFZUqRWsGMU0LFSTnNQfF+cIQ4xFiifv731/j3SsuT/7US
qBIlnEmHrh1DZh9YWErfi74b/rF7DdOtL0Y9gTXSQog0bs+82uIC4yiUhFNblW4Jju8haztcpWC/
ffofnmrBjNINhd92myxM8F4x4wUdlchFd40tDrtf2sS3ERs2aafUXXbaTcq8QLY1pgZ/9M5uXmFK
q0ymS5Rc+yjsvdHWpruosuedVGTr7S3CmqTmxkbhN7ZmrHfAYdGpnrVPyRylB9EZ87Ga270Wz9YD
UeBQblBZLbPB13tiyBz6STWDujbMUCWinXwFvLOHYNvIrdgIJK9cA0y7b4cgGHCbiahxG4OwiS6q
3Eaubk/txRjM6BDZtGfjemhPJIR7oWrrVZKhQ+EAB7jmk+dmBqqASw1ZriSGryFPZ7pQqZeJtDy+
vRE3XyU3HCgRBrYr6kJrCkymIjO7kl7Ddp46NDUHaw/cuHnbkE3B+KImZj54c52irx2J1lpKjsDp
D0mbzDRK5ejDpM3JkeQyS1z0kbqDls506sa+xbDYKne4KWvUMHfewkqBvsDFt8pYgx49T4qfDC/x
Tg0PiRqYgl56oh+HBCkCQCV2DitYgmjvloXT9KeyzFE0TlMcW6m289wFStBfyLn3ml5bm42Ywy+j
Z7IGazdDmBSByhCgAC59N5o1QwzTkp7zuPwxBkL+7iDW9jIwcti5ObY2AKGB4oE6bU3vVQPblDSn
yq5CHswHqxvjL0iV7ElTbWXV3PKAd+CrYeRx8/0xo1CLtMrzqxVb4c+8F+FXR+omVxGQ3IEQCdcR
6Z67+9Yx4pEWTZ4FEHobZDsdCx27Q87JyA35IVemvHIDx+p0F0iW+uPtg7T1ARcFOJxBbPrdtwhp
s2ntWc5ZjB8DpVaLx+qEXkRAftxE+glNoOhR1PLo051ud0rtJYDfBPgFq0x9Ccmdjs+iXP3XHRlV
WYgoJ/GQgZL+vlakX6nInN9YcUXUwP3Q7IwyN/bMq/VuvmYTBergLCPwLlOGzC3UbvrhzGriv/1K
N5eBCw2PhJRmlYMT/qE3RloKf7+UHqQavjJD3J1MZis0IcCwMCmBfugrrXS+pszcEhuzIVKH4YzQ
EK0k7NpN34wzU/El04wV1yh6U3WjpmsKF5edOPNz/Mb+eRyNYBXyrQB8KT85KDc3tWylDcGPnLEu
8xfNSHERtnvTA3Va/vttjbUJFgjEZFxBbkcHcqA3WtIhNNn3efm5K226VkUJOzCbzP8hM1g+IoKW
y6BiBeAdGO5rfUYjzkZn4kNlpcZTlFSBb4nB2inbttpBS1OQUENTgpN/kxpgA1JIZouqmtHqPdyT
Se1/52lV/mjkuroXiRIclaytIfHjoXaAQjlcVK3oFRcvO21n/27EH3YUbr0gz1ChcJzXx3Jqm8qW
FJJk1YzCL30zKZ4xls01y8Lp8PZReXspgFKvlyqxOR5mB5hUNAWxV/Z97SNalT9KGoXz20tthHJ4
AygZ0odxFvzN66VaDTPgdknIo1QBs2TBTxBREl8c0aWnGmX08xTtYSfWkQDkEnBB9isFHDf46zWF
GtddUjS00kWAA1sQGh+pG+U9TeB1HGUZNiMNoCUvvy3ZtCi0jNmhlzgM9nSIw1h7aEep8AOpMO/j
tt0TEthaT0XaEEowm5aO7OvHUtO61GaFtk8cVYrbVkrwoI5R+qhqgwl+CeOctz/d1muE8QlQg6Hs
0gN+vV5hCqdra3iqbTBYH3pJSR87Wal3VlnvRUyiMJ5gJKmR0dyWUbFOLW8iinAdSf1/opkbHNM+
Eg+anO4Ixa3vXFaiAF3Y21Q3t3VAqjPPmiLgc1BKqp+zg2uSZ3WycbIDwVAA3dKLYTB7jW0MI3eO
wda7ZM2F+kHFgy/F63cJjgO2sQaorsRW6dIKodzHotpDkm7tkL9WUW++mB5EUT6pBTvS6OTnUJ3S
YxVN09FU+m8SwOfT2xtkazn8FRfzAjLCFQIy6UnMYckjdTxVnVeMkpW4GFiEd7HZt6eW/2dHv2zr
CzIXJeNVgJutJthmqynBCCvx2ii1cM3IAmKDhgJSfyL4IIHdpik5JN8wdnf24tgfy7/XWRM9J3BR
7J+l6F/Vd+D5ewqq/DomUwc2xCKDcjvcwBVvYD7ysapThSgqg0TRgv6ail66B7WPkRVmkF/I58zv
SKymjWuLPMkRqgqGnf29ZhZAymWYyoklpVwsCF5vMltNjZFhAwQ/sCDvw7RMj2MzBB/RMBru8Yye
z0C8MLHOsBSpc1t20WzWvHBo7YestKKdg/1nT9++MQA9/CKKYqLxzc8xZNBQcTfAtoXQX7i9mQeN
l6Safh3z0W7cPjKK2Mf8MJ+O0lhWpW8LFEDdWNEy2wPWpOeuHTSm7QHmxXk6VLoofk6SprW8bkjw
I7PyGexVHNl0+EXXqPLOIyyn8vYJuJPJQQgJwEaXA/B3plzbURk7Zn51qP0OOk2kY4/CEJxQu3lQ
A9R9nAyhuKkaCzRYmz0t243zZWCwiT7/ApBdVSSY8Dr4pavF1R4a6WmUh+6oGJlxasrJ8egJ7ck9
biS3HGYN9UUKEzrptxGSwyUVYYjBS5048mXCp8+rDe2LLpyy9oxpnrFJqkoQCJC1h8e6NvLP8KDE
v751ELqcskWkBwWM1b1aFiY+8UwzLzjJfq0bPX+G/m4uY1fj3FRN/qTNDSgwec4WPJZxeTuorRIW
5lMLRRhK7qIRfztc4cFMrEKEeXEkuCAluLEnZkfDA6MHccxVLE5pnu6Rr/9Ej1c7DcHsBUDLBWVB
RTRuajJhO7OdyIlzcXRkB+811YSk0o6pnt7phnA+IzdtI/KU9bFrNnb9PPSVbLq41ieRnyLr9UQv
T5bOgTMxOZyDNPxQsHkfZRNd1Flv5zuyB3Wv/ljtT340ogSILdPZRXRrCdd/HQ8a1UJkpWRfhjr6
kmAwd9KtMD22UP29rtXrnax1YznyYhPCKeD3NacHU8A2WAxTL6g1iveB1bYeE2L8v6dQ+mHXzcd/
3QiQUQEn0FRbhDtvN4JthfKg4/96KbVCY6CVBv29NqhfpSzQn3NEK88gQbudK3WVDeHIge8snq90
bnV6lq9fqcireqA2ci6AjaaLrde2p0+oC44j4oZvP98qJWEp2nSw7BgmAjS6CW5DX4owaAVbzkTH
z7dRlwvPOhiQX2+vs/5sUBWgCS1kEF7orSLcYHCa6FVZl3rMbD/RM+li9cB7gjmOj11VKzvbZBW0
0afisyGoxEyZdurNruzU0a5ztbUvRh8275y07M41gIpzaFTlVRHO4EpWWT7aAq3zScv32ufr+IFM
B8UOWnT0tVfgllrPHHnuFOuSa3LwhLRD9o2xZc+qRmG8IGzIpexYdei//ZbXG4dlkePisiBBWiXr
fdOhGg/H4hJZ0nxKwRd7yIs6R7TEk52Ns/FBIWiShNE8YvRxu3HCPER1UBskjr38CYC2ehlj2Tpi
x134QyWyz28/2cZyi/kHcj3AxTn5N2kEaoV5ueiiXxKzGXMXulf7bbTT+FGUOUL84/TPeCjQETDn
+IiM9ZeJ7uszOLUQ6OgEOBd7LOwPUl3JboLm41dg50x3lOb328+3sWEWwcml9CessW9eL9fj90et
qjiXYKnoRri2j1PaK0+aZNVu4yj9ZZa1/vj2oqtMenlGhAqY9Cxs7dtUERoK8JS5cS5drjvhKcTp
rHKdfIF9zKCM0gsijtKLkRXK9zJvuj2n4nXsYXngGYuq2xKGbr4pWqz9aJqE8oaHPk62lp4DHnKn
a7W1Cn8deVbucQ7jsrP+up/sRNP6oLOdS93U+pcaDdFrGYf/3Hc02CwMfAxALXD7b9upediK0JEg
z1pxQRteatVDX6V72fTG+X61ys0bsxtdD+nzI6o2Oe2hdipww4Emu3Qd9q71jdcGTpg9yZ3A17kN
2GHJttdDFHWtbq59pZ/Ui9bbwU7A2lyFTwPUW6X/fcv9ElHljBIZPfPZfL4oIgUrH87/7FvIx2Fa
ZTHHgVjBhfB6CyihouR1g9ijlhSf5y7ITnmjxF5tmeNO1koFyt96ncORpy+YDLTviIu3kAE1r0dV
xFgmt6NtPVllHX4d0K94UmY5StxeS5EYiotYF+5Y5oisgQtRs8/FYECpD4beBAkZReB69TE+I+iB
44JOU/IpkrLkd6qGcEA40sB9FyZZ+hCbqIf5UdLLP+UyMnsXqob63uosQKIFbT2cJZNBf4jsPJvc
XKf/7KaktJg4S/h7WKBuY8/p4kE9ZkpXqx9JynPZNdDgGQ7Ij1skmlkuJ35Z4xLoYfzKrGuySvPZ
nNNCpuaRrOwgjTo3m9Mr9i/dTuUK9kLIfZM2Qn+2p57aqA1nZ3ajsZ6nR5Jc485oGxQjB2HL30vh
JL+jSLPeQfENA3+U0Jt3TZxP/tObrHifZUjOnQqi/xMaSUHpj6YF/lLupVTzBlxfviRSUb60Q587
3mgYue1nQxWMOGBa0cfUhlnjd9DvDlpgj/056IX5UA+S6K5lHzeZL7WB9jXp4GDQqtcWzE6USoex
10TomugwSsdUiev7XIxt7I2plL7ECFbF5wLZL+FardI4R3yxo8KzHakGPxoj9gD/RSA31qtG/YS/
mVL7gejUytOzvNYvc4uoE3pOyZcSXfgaB8YIiosUz33tGm1nm66ZRoPkwyizei8p+c+1JaN6QrRY
Sv06gCzsm6RtMh/JlOhAdFzAj1MDBopZ0aTdWbklmgdJzaf2XRtq8n9FOSual9aoLrhDXc/1sxqk
6SkxS9w1QnpWkgvWpflZ8Z0Hb5zTIPHqtoAzotuifDdbYrRcI3Hq5iypav0bJYIsujQsyadQIdO4
RmwnzrOZVKr8NAwmrRkKk/aeWIuEAki4CjSWlVnfMUeJUkhSQ568D+CVljtaFeuQskz5FxIiEXmt
iBHYYKJ0RJQvXOzGtyEMus/cKsO/Bi54h4Cu8FYidV4jdapolhiC45aGM1D6mCAg9WLFhrOTxa6e
ZVmF2EUmx4gHcP/rwJUPqRRYkpleB0IvSJmmv4Lmyc5vpwGrVQiPtBaYtQMEYup5k+qYca3I0PHi
69SF452itcHBMItmp6TeurtsLmKqRFLTFa9n4t4S+LqgC9OPsQ8famZy3yd+E4x7JkNbS9ExoFWz
iLwxIH/92jA1RHk0zlCDnyX8k6jVgJXE6Ym6sd1huW8sRVIK/Zve1sZkQ1bbcjSSWroESad5Sd3k
x6o2w3utG5w9rNHytW+uFnhKuAVwG+N1enu1dIaJjxwgcDwx9P5gTnJ6MEoj+y7lYXY/4oPY7OT4
GxuDy58cDcH5ZSZ1k5RmUIXVciiCy2y1ws9xqPBrAtNex3JzmWUqtCj4r8W7OtDVGXaxZGjknn5W
947nNLi324iDuOao6j+NoUnP5pRrfm6G5d1QTz84nJkfzmZxHiu197qmHHaOxUZKTt8ahTqqDUAI
t4kjMyUsbObQvrRmhXVB6EQg+2v50Fl2+aJPpnEig93D1mzsJxYFE77Y5q6ZsQEhfM4AYl96usx+
gHbIcZhDYAG9ZO0EyvV2oom9DEJIYhbx8uWz/JUYT7ONrKBRqRclDLPejUIRxJ8bGer0WERt/L0c
gz1NiPXTsZ2YyjMrYNxKb+/1kmEBF1e0g3KJxWj7DbqZh0AF754U9V6ABtB+e1xYhGKKf8tDrvAj
FXLOk10zU0r0wa4POEabR1UOA9PrIkQb3ElU1u+0wIz9mGZdYruynlv2USuDKvFQ87c+qYzzQp/m
Xxz4YgzhlIIVEtyzpVW6qaa2tR/12JjjRFuqTzH0eoGvckmGhzywnh6ldjSenQbD4VNWTN1LBmT7
PyVJ88+GM4XqyaE771zkEDeBe42QpXs5w2guVEeov8yuMdojDhrjVwtxwOlcoQpkHQI6gd8KzH9i
eMtZOx87LcuOszIOTAOb0rAuC2u8OipOMtm+OSAGcif1LalKiNiO7ht6FjueLI09QhW4wASHqBRA
hRWyw5cc0nCJS0ZeJ64KecDwY1vqVLfRneZD20J4JtWwgTMg7mcpXhn0NBeQhdcs1L+HJnJJq8rA
lRxzUl09C1Plm8hLswQE32YQVVIt+WHETRx4ZAHpz5BpmH4sYsf5KlU2HBYnLLK7VnGC5tSQ6ZRe
ppttdOzh2/9IcyXIjr0huvdKWvUJvgdxKdwCUlrmllqv3Y/zPM53WuVE4YOTSvbgBeC5vhpjbJLH
Rhby07mTzneRPI2ZbyPn0nmD3OBdrvdB+avDjxY7vxKJQF+Jg1SCp61V97aTpYOHwMyku4kItf/m
LM9f0q7T7vBWKceDmoWidS0rCetzkrbyGdNNuXN7JwcDMhbSL9VE+tBWGuNlGh3pnA5q9qNv2vpr
U+DOAPfhPdo5ZR/E+jkLNOfDlGpTcmhD8tPDEg1hLpt5UrjRnAz/8dHrh0TrZ+UZkX/TPNjq0Gfv
cL/CxHSA/dj4tSpNH4dYwDbKs2E4SckUawc9yDt0GarYeULmSarhn48xMxRz7g65rSbRpei1oPRI
eaqXLIMU7epxY3TH1pnl9GyZgf5fKSqn9qkaJVBtEZmPn/UzDFaRGsGxlsOq8NRO72O/aPuQLSBL
opncURHt+wAa/+L9XWr1vRxSOLhd0RqWP8qBlrrYDUI6F7PUnc0hm50zowmEGwUGsE+1FOmcBnN8
P5eB89CWuvxhiphtnquwy2I3H8zsEzO4bOJr6mFzqDvbDk+tpbUv0FogdlXQGYfvoTqPip87tULl
kU5GfYpiiAF53DapO3d1GXmRYlejb1dDfhaxUjU+QVh93ymRMT86kmi/NaXp/LDwI5DucIOXu7so
CikvpDAu78bIjOxD2CUjcB+hZYoLGaJ7alItg8sIjVw6TRKKWvCLA+cTpmti/ICcFK9STdjhnE+C
/FNJCtF9QAw0bt/NatGGXp9R2175KiqQ+rn7EqBUZpz0Yq4+VmVTz/7b2eDq2iPnXNBEjOqA36yy
QTtHqRuGGQP/OvYEdEfEWHv9kMUN3Py5NQ9D+c/8mWVJoglI40Wm65ZcZpXMBsEwALPPx/HYxdhk
VG0T+fQnmos1W7E/6Mm0U6qvso5lUdCFi2Ang73bJLGoyj+i1JACRRt87tVUf0dxt6dBtrrx/qyy
2PMC1aC9d3PjDYoWY20cQpkQde4xDFU8KPj1+14v9wS/lqz2VXr4ZykarIvmFwpPN/c55Q59cGSU
r1wrQ+yOfYXZSZMCXURkIXA7fIHANpXZMdXi8Ov/sGn+jKyYi9P9uFm7jGnjtT0QKsyzLK+tOov+
ui4OmdUhqiDiVPK4COSXt1fdeLlgF5lQMi6h33IL3MrzCL2NcVHBqGL7PsMk260tKXlBAHWvob+1
FDMSPiB2RHzMm84b1N+uEMvLnWc99YYJpW1Fywu/x5LiXxuWtIFRQUX/gJxzPXLS7KDVRYbJhVoo
TzGZ712D8MJO0r1K/kiOgPMsh85B6nNd84FJLhbhNvTWIGqFcjIcbINZTFwXuutQyu/UEusXSINZ
XqQPmKTTjb2pJUY5wmm+g6EfJuyITpK1O4RXZy+E6bzzAjeebamVeXmktms1ZWsIJBix+NvlYZ2f
67RID03Wdae6lCsPcZLdue2q57c0zwlcVNAUm8CVX6e1oCsMs4vH9Kp3cTb5NdqOEk7VWvYul5K5
+U9VUnKjSFNHxrJpND0XAtenIZoUxZ2mBOkbg8117q3FpfntI7KOcoRwyFqczUUY+TYoBHqUD5GO
lbCU2S1GVkrwrg36/v3/sgoIeT4wg7dbPR9Ha2iHpDZNz16tfAmd7UcyluHX26ustxAHY8FtLVJh
jJ5ugozRQXTj9kDkoY0CXBOD0EXTO/rY9aLZgf1vLYU/IoGUlj6yXTdLBSl+BSnUiWvQqcnDJDLj
XZDPo3C7VIzxztFYf6PFJpUeDxNmAKi3ABNYsJoTjiidqmYqe6MWxUdNafaoKRuPxP2zqJ5xE6E7
fNMUmcx0LuniJzjqSi//x9l57riNpG37iAgwh78kJbXUbrdT2x7/Iey1hzlnHv17lT/gQ4siRPTs
AIvFzoxLVazwhDukbZH7k5SrZzRIx53dcDsSzqQCEUn7FaWFdVF/6GujrwoU43SjXN4F9fw7s2YM
22PtzUbZYsfB8BXvN+2rdXdeT8alRaI0RaodEvFQUKGFyya5alTtwWJuGspiKCZDMQ5E8g0epQPT
JSMHzetaos8Y9o31jwPj9JihsvmtLE3zhSkP5yoOId9KwNB2svVbIor4AQAWqdXR0MbC9/qSGQbL
KMuKF2jurHo65UVsOq5Wy051sKqgCFyNPp31scFt8Y/dVUrqdw7dBqw9AyQKstRG06aLTMsNFcl4
M6+bH0dvBbwOF8CtCQZiV47WGhQq9TBRLtVi6icK8tKpxOBz50bbik8pj6g0ZRFhY0NfrwPKTjNh
HR8C5124vbmSvTcLM3XHEQiIGwV0Acp22YNkbH1+AKMgT0S/9IZd3OEWgNw6svn4pBsHZBa4ycfa
PGnk46eOrtwLmteLl47RSYn2bJtuHzRCOhxGKJEBM765xC1txPOvIs6pJaN8wTNNckOkLN0g19LU
xT1H3qlqbq0xaGa4XcBPqP+J1XhVGsK3UA6kDn7DZBjB1yEKJQ/HnMBNuzF/6qtkEXWPaicgv702
mOX/H5SA7npQyPlckUlMiIVU+clAH/xxrAWTvN5VRt+4cYE8AI8UFy8c4tUeAgNc9zbM3sswqRRD
qO0+y0G694iIP2UdkAsvDSHWKXQ0xWd9tYpa1MOTDpgQDTL1E0a3+bEdjMJDO0tX3HLKzVMSjd8l
pd3rG2zsVnSKwNnwSgKRvUmoapCU9TyHlzpVh18hylcL4zUKfX0VvK6LZphTf6wKy/qfNhdy84iE
abIHDN5YZBVmCrVxYT57I26hDFoNdboI8QA3Z3CbUXjUpXKP97gxClQUASziAlJu4spuKSciXWr9
CQoFj844RYZnJZW9tzs3x6GMiG6QI7wCVlsGRMbUmWjbwZaOFex0s/A5gxG4cwY2tgyAR0yJqPGb
oidzvWUUOzXVMZeks9rnhUeP1sHWW1moGdXqe7tKVC9CU/5DCHLs7REP2aH5l3EDFGP9aKtGJA8x
4saXOAyQqjOk4IAyu+334RLt3C4bS0lJlsOO+AjOrmvYSagNo8rljWUuwgUfmtFSfkKOS3ZG2bjD
qGLwExnqLzn7eimXuI57qQ/CS2njJ3lQ6lD9Y6Smg9rPlDX2EcJKNZ3LkFxnJ7fauMj+HxuLPhcQ
qTX2LCuGprRVUBrdSLXMidLGj+el8qdCis5vDomJg20uF3RlwQ+trphRaeMMHBsy8lWM3Sn5QwFG
MYyP+Bup/2FaPAiiqQbs66aeng4pUueBFaJmGPY4q2SR+TDDQaWtHBfjnkHn1iLSdCGdAoMM6V1s
oleX59gYTiPFbXxJax53C30mf6wDw7djaa/Rs7UfRVIKVs8iYl3XaGxV6exMXciFiyB8orw4nyRt
/Pf+l7qFVeMAD5CZiAVQDc2j1YRKpzFGk6jtQnZUHRItbT6iGIX1ejNqhynpap9eLy6kiWQegng0
UOac3wyE4TcIYQT03JDf4Xa+XtQotvpEDojMRzmvz5lWKydtRE29Dtt5Z7dsLSqnW2jxKTwANztT
ih05KRBTTbOoe7CnZD5NqR3vsEo3VxUeMugxelmot6xmREGRDigMgotcKaoflap1LJd8cS1o8F4v
95k/IijmlYjQuM3c5x/rQH8zeUmsKmwQwPbItt1AIeN5HrJQrmKotGV5jCmAALgsRxfQS7azqlun
gjyeuxM+PMDr1XmPcMGu+rbBz30KsQvrZ8ttpqn5Mbe7CIfNoWB5A5kjt7qJXmpLi3QDjvkF0n1y
UFFF87Uphgcda2+GraKuAsiSw0HxAG7Kqn4ixMU0J1NyOPZ98xngjPUVYRLEEhwzMneSU7FCq6BM
wCkYjh46OhqrF1bidFt6gaSLlHXDUZbl3l0EBVttEukkF5X96/6531hGxmO4vxi0m2MvS30SqjKa
OX215BHiw2r3TiMd+wBcK9jZHRtPHuIxYigBHL8h6A56NcJZEJRH2uSJbxDr+SgkOAXCCWnO/6Gn
yQmBW+vz/TluRC3wU3gRwMNAXF3Xv2Sj1CrEY4nc1XI5NGoVc7/J2bM2tDIat0lLY6qXn4ssH98e
tVDIRLwVwoqo1KzOw5TnEqfEQAKhGyffCKPIxxsxO0z5rj/w1lXDHsUGUYgzkj2srprWnFHyynAV
p8Or164Vm9OhUpXpmBSmCXtfU+tjb5bWRZUAXvnlVPfmY+1o/bc3r7YIDSk5UlC9fa4qyYjDTJWw
Nwj65imS0taj9kavNw3+pCpuvjLONf40wTK7P/DGlc7AJsQYoXt+s5VxptfmyiRrinLVeYIqrj91
VRIf7o+ycWAofnOjo/HE02GLTf7q4S/CrOaNonqr0pj5osj9eFTDWWhp7Iqcbk7o1VCruwCv0MGa
aD9euqkyfUdZMt+S+73K0cbpEM7EOhmZ0Bf+yyl8NSEQrlHVimQ6Hcf8J7Td8EWFvnOqiDnOelLE
CQxCo6Bva/bFy/3F3LjtrsZenQ9Vm4dGJrW96GleHJDlsmg/UTzl9lDcmLXd2SK3XHrB16c8Q3FG
hPZrxFpZJ+3cSohKAfwMI0AEYXZOutT+RvEKF8CxR87KbYH8+PIchMzcybR3RlguT6gG5nsgkK29
JCQLKM2jQYxQyvVeSvSFr48l34WnH61+i67qkwmWoXJ1bey/vH2tobjDcdcMQEN/749X35lC4KQ5
wBrQFap+FPTYjlGCsDIkx9jPlOnNSCFWGqUS8a5w1d/0Lx0UjECnzlTDY6e6RLreeomlS34UmsZO
7XFrB5OREjWSYFs39tpqVAdjpOGmqzWgK4CLBtHHUSrRTI96IC+jFdLCaGIzmHyQRunb9zDRhyi6
ci3cxjzgEebJQE7wIseLCVSn/iPPSN0YatV/TKwk29nCG3sGQRbsXHhDuYPWT4oyavacgTy+DM3Q
fUA1Sv+3Dsf6n2qQ+r0bdXMswSyloGzeQsxsg25QbyKk01nG9K4ITOOsAEU79wb0yvu7c2souB4E
5AYNgJuXsghkeg8K12rUDdH7RRqXoxnmw5dEqtXT/aE2rlViXG5ueCxUzNfhXFqMplwG9GmyyUg+
TACDHwB8/IfvRFjKyqkwpza+U0DTubZl0XOqo3/mtqu9DsDO09C32s6E1I0DQIOP55Z0BkrM+mhL
SMglASoPl9FeLAnwcmU1BzzRdec4AbGJPa3Jk96DawbOSi0s81dQ6Aj8Jo0m/+gWjJlJTcoZvKah
pF/afOJfibrRxBxFGlp0fLOQ/90ZswGdcyQQtvLcRtSqRzsM//o5GTwncqTYx22IDR+WufYHP+sx
OcpGgAFB3Nkgd+5/xY0NQ2NFxP6QoETb7fruBM3VO1MOkQEZ1foAo2s+OAhOPkft+OH+SFuri2Ek
cECUNEikxN9/dXFKdhq0DXLm6K+oKBuDxzzZk5me8Ggo8WjLc0/rwwkvPizw7o+88TwCE+aj0tcX
HMjVHHura4JcLfEUG5L8kLAebp2m4ynpws7NC3nYmenGyQDhSrtd50W6xZzQ654xbQID3Zt6eCjL
YPkOst7ZCce3vtxfvrgo4G/AItQoWsAwxpdggZ+XDOr4SRoRJkN4dy/y3xqK5jf+RSBIyfPXn446
oRGGMgWFxiz9Og6bIxyRzE0h6+98KxH3rRI3uooCBQ/PisdcrO3rXTJDupfVAHcWPZHGk9lp9XdV
QsTKc8ogPuZTkn+EZlqF/+EcCCwBemAEcDe97XpUrCVMbMaNAAbCl5r+yYPpfR9Y9af7u3FzMXl1
gCURQdzUEejLAog1jPhiSWGC0lyoe6iN6t6slHtB9tbGF1uQWjYVi5tHrhv/tj/mGO2fOfdMuLI/
syCTPcMJ53dWTQHl/tT+miKtvx7a/gRG8KnZLquThpeYCbYTBSBrjIzvNB3UbzXI2Y8yqNZvRpVH
X6asxpwntppoQIk9UP8twU58tiHWyJ7cW9LsEe/g0WkNdXFGi6CfXbvFL2/EALU79ok1/ByM1q5o
e9YTNKfJqHO/UUvjUV8Kfc9Ib6PDQu2AiaBnxH+ty5O8FYOOYkxyKXp7oNEt5b8r8t5fpZU0g6cv
uk39p1Enf6FD9KKNdrvsPEpbdwkyQKLsJJij6/PQGvZkNbUFs38xym+aCbKsTMNpB0uzdepAPdHb
5ssJBejrUwdJqBsMgeyQmrkAqBi3pynOXxxnqh8ACzeeg13yw/3NsnUOKLoKnDgdrJtEeyHzbAMd
8MVgSb+gHClPVZpED2rW9TsFk61jYAs+MSEYxad1frCEFCgIuEDHLLL0w5Z05afWZmmIrtlSvhvb
Yk9rbOupc4Dj/AUcwhBcLWfk4NdhGsKxO2qqZ47E7DkxXlOVZOuuXI3dV62V5kOWsXfvL+rth9Qo
ZkG0BPK/AYpqNYgqZclN3TljdsCBeQQ0bU8HG2tZb+rxs6xzI9rZPbfTZVDyeOiQKLndAPSWmggm
SfDslIKueFAl/ddoprqXLaGK0VFmPLdBafgq1pc7daENtAQjczKFWDU9i/XpsGdDa+IRSxG9rNLv
NFwzwx3jZYGFiK3AAUoyfOekSREf6Bxp5N4xnK9B25bvazydVLclhFW9dsiivav3VqCHvhd0BMGE
0DYgWeifqypJIfmMkVhfwXIU4JiQUQ98QxmKPxiMlQbsAil5bueu+JWHCwGR3qnaPymg0cWlc5hn
O4/c7WXCb0LfBrIvWSUVtetjrpRTKWU9wbSc992DNiBvajZwEu/vwduDTVkB9BbyBFvijFaR0Pou
CbecIDcug5TakVdlsaS6ve7ke64yW5uPFA5EHsUIobp1PadeyWO7l7ii0yiWHvPMkF1HzqYDyaR8
ymVtPvZhqT/qyPvshCqb8ySZAp+McOmNeQ60E5iPPVArMCnQAQaQ003NMyYpaC7dX9KtSQo9bSiP
oPtu6i211iY5TEpivTDKzxEEkNgrAkfSfTuTCtzg5sD+Wgdt9ZgsSLbubJvb+5PWC+EKqn4Cj7OO
n8MkNBOdL3iptbn15ixOP1qhFblLOSYnXU2jnTfP2rrF6KpS3UYcRSjzXH9TIE9zXJfCo3rQkqdY
7cYSDnBVdBAtGuTfsWXMGz4uzApvKW3IqRkdy59W6rT2wbL7qTxD0ZibT4i7wRhZNBv2bDTG4/tB
Wzr72xCPUnegZpbkT4ulltyKPSgbn/zOkB4aM52CE87Dceq2waw4fqRjf3ecaqfVDvkAxhUp16Bo
XUoVvQapYKifRnNIOryiAhPVL1UJHvN0gGpQ2ov5jW60HbpyVBeCLlPqT0HVR7IHLnaoIPV35afM
ilEVHSdJKw/oL+XxoVngR7hW1lAzC3kXcbTQs0GAkDR0xgYafxKTjktIN4DosdzqZ21Ct8kcfhmg
blV/NCaLDmczZBzy2J4tr2gXrGRVo2vgubVSMfqL3HawMqYhNd1qMQbVz9rAtI9qH0eKm1VyPnF+
I726SAlu8MceMfz6gThOe8mLSu6fcugelV9Pg/xBpsMfu31gDpG/dKOifbp/BDY2IWkB6p2iDMCe
EHvmVWIwVXikqBVvaoqlmZvTa/HmetTfJ/zu32ZoDV/uj7exBzFBMESJ01GRY1iBo3KlXDqpjpNL
Vvaq5OnOuxxFy8wN5FD7PRRy+ykf7GrnJd26UoQ0qRB0o1O93vg9AhY8z2AK5iTUfGpXWC8SA5/q
set2IoXNoYQ3C5cmuk7rQ93Rka9jMwNT4Cz5kVu68RCVCR5bDNLvr+TGl0M8hiQEYQbxMohX6dWX
M2DoL3k80LxFyUJz+8ZMPpFpmadusrtfRi3vofjFH3idhaA2QjmYQialnJvIsrOWAWBUDdM5twrD
lYKwxrZS4r7YuZa3Zgb3nEK4IHHeiGLJZm/SK8E8fJGTxhvpOfu9UncuZceBDGbeU0vb+mb03+Cy
UOQmtljdi1OgI5ZuYxWkyUt1wjOq9st0aD/1NHAP9z/a5lAofpE64otBaej6o4W8poNcRMnFlPvh
MUQD/aJUWnuYZ1P/DzuRLIAkR4MMq6wdI4oZKGWWTKxiUegHqU11tw6j5hDpUBbePitR6aL/aooS
w2pWnWlOWlShFj3nE1qD0jglD2ilBQFJJmru9wfbuEHg3CKxRw3or+rW9RLGujKjqiGc/TQ79bTF
sXsX2HLvIkNRnTpUst9Tx9gDf9ymrPQMYSJpgGfJWtf3VpWVyKrKxEP5pMe/aEvVh1RXatttjAn/
cLoXAf0YE6oVNFfHfAml3tkNfm9JuWCy+NdRSaZrgT7l9dQtueHd4f28wDKzKEkVtfReckakVquo
zt4hNmPnn0IIyw3i/qDzPWx8qpdclnPiixhRmp1PsXFQQcULkyhR4KWJff17JiVXBzMuUQmfStT+
UJh0m6RUXSNq0oPZBXt8jI0GmbCFgFbOJqP2Iq8WwOFlAodHyBSpiep2szM91P1iu0kVWX5q1OmD
aZXVUQ+X8JAuS0KxuQ8ui40h6v1NuHEX4lxP8ROwviDCrX6IMhhynNs8m0mW9Q9WYMQfnVwPjvdH
2ZwvZWSaR7TNUVNcHayGdifKzxikJLbAW9i5c8S4WsfhHRmYdrCLs+VU8PfJg7zGQD8lbAHy6BTY
T/d/yca9BQCLshodEH7Ker7o9ZWlhVbDZZqn0EfOkMvESBcPF/G9atfmpIGssLx0QUTP93pX5W0c
xDk0u4se1NrgymVrGzBd1eY3MWL1DIMyeSnj3ngwovndiDI+qV6hntuo3ZP537hqRJuQaXNXA1xf
72/VJDhZKmZttBLc2igbHulu9R/MPu5PJOPNV6oO097NvTEsAgZwy3iO4HSuy2Nh11Gho6J6VooJ
Q8JysSPF01AxPTbQlQoPJjvyQW1lI994/zNvjAx/jm6hqI3xZ61QGpUVtubQpc5ZNzrrqFZFcXZG
azpJOhTdBK0fzGWKPV2ujbMEZFbYrghmyE01UENvxIoKBo3xcTiCkckO5kCN4/7UNnYwbl+0ZKhO
UHtcs6wAqNv0CVGOToCu+lKdhH6ja8cWCvXb7wZc+ihDcxdRHFuHE+GyREAVuRArUBfupDXqhy5M
1J1RNhA1SAIzGwFGZKB1ho4Fq9FhqoLGK2Zlozd2tfQpUeyWiGkMY8ld+srUn2SQ84IRVdUIz0Zt
Gb6rKewkbw9r+HTcUA5iEWza1b5BWzawArkLLwHJ4rFEteBlTC3DjaxlT1pwY96CdQwqmQdABAIi
qX8V9xL1ZmDeQHmbBeaqhRMsM++covxq1XypvURx6u5QVUvwORbaEF6RtMOz0zXa7/sbavuHEC3y
IMEuuelr2vUQDT039AWNhgAzqTL2cL3VYpdCWQCDsVWObVTNnhqrs5/Hk+qqgW7+uf8rbrc1q4FS
x1/GJmpH4nC9Xo26NCqMr6VzL1foO/N7EIqyTUSHjXznBG1OmI3GDcELzJZTr8eqylyPhtCQzqkw
KvO0sE40Ny41XGEz0BMPyAqo3amMZClxrWAwomNuhM0FDWR4jfenvfFIAHZkvhRGIf6hiXr9WxjO
STvDCOmdtRGw7bIyPyfovL3Pw2r4XyJpMQ5Oi/5pzpr53JfIXB8wB9U1t1giNLru/5rb4PD6x6wX
RpFJnhcYI2ohF58iw0LRa1Rm612dVKOXzYqN4BAUMscOP1Togr39KiAUAtjKCUQ/EXGj68Wo20rr
B5TvLih6o8CgE+H/RUb/wryB0C9LK+f9PJTBES0/IXAnORfWQip2boHbi1xAzYmGoBVawmvt+mck
OpsxNPvwkhpW95Ab5ix5Sxa3/c44t2EnfzZpvMAt0lpZf/uys5xIGhXYJPoEmctKwGUaZX9cDDNy
EUWTPt7/vFtnTPiJUFp2dF7lVc0iQilt0Z2J2y2vJL+dqunULEPvIjXi7PAutoYSvDzAM0yP/P56
CQt7CAt75E5JDCl2Q5p6fmgvCPQViHPsRO+bY4HJBCko/Fv+ijG+ujqsxCjyokjDS5dELWRgQJFG
K09gy4y9dtvmUIIeYJOR0kRZ3VJFCoBgikz0bjM5+oiYjP6Sm+PwHrMv5/v9j7W1CQUe2hJ4HZNy
/PUKtoGE+7qZwN7Sh/GgV4F0tNIs34nM7a1hBDsGKCnBBDWR62G0PDTKYJyDsxP3U3y0Yl3unmZI
6eGHzlD6b3GTZoqXWwvd56Gqu58xzJ3khKJekXpR6ZSGxwMxx2D4nORLPk9tcgwHasVu3c3y76nh
6XSrYCpbxIGaOMX3pcv0U0NksfjDMlO5bCMz/DfWk6ZyeYtwoYm0eEq8ssmswe9aCY7jYhlx5KkU
W/4tINqTGhjG9AF7oilwqRBl03MdlGxnGT3MzhsdtSBnTBrLeghtuda9IYrMgic1045obuQ10na9
2fhDN03OgZw/HfBiAEv0JKuL/ZIo6ZS/w8a3Q6gaRczDrCfYLLZ4ZD1kVpGDD7GqKHlYUlP7YWaY
AbhB0YfBIZ2GfDlZ2Si1B6UrUeys5Cqz3xHuzw9hiFanK7Rf3mtSCSZ6HqX+a2NneXCOtKb5TXrr
RAdJrtInte5qVJbGHOEc6JBdf+jAkKP7FMSoQzZIGpRuK7fhZxIm9CeiEM9Zt1WxenOLQpkRj2ob
6maxpJc/qf3Hyc5DsXEOQAOJpqmsGFRAV7FLENMOVtG/OSf6mD3yruPmm4VAPhaqzdHO+b7tbpAL
C2MYnmpkNxzxY16d76BpSi0smvjimGF8oJ8wueiFL36+yN0BhQG/yDO0BK1ob+DbLALkDBUIUUsz
IFCu3oFeLXutsezoostp+jXBeeHbqIwJOuyq3Z1xFeYt7qrQ3JnvxiuMG5tBkUbosUPVuZ6vrUVB
X6c6Vd6obJ9tFuUB1fnnUbeXx8TR/0dbUzo100AhvuzrnYt7o2dKOY/yMsQgYAXoglyP7hiLoudd
H1+QES0c9LWG6oQvE3WpvoOD2Db6UF5Qh1RbF0GS/Ac4o/5Drzkkk8i1pu6kNNopjvrx4f59uLHl
qFSIRpPN+3UDoLbyMF/iRgY1VeKiydNJ/pj0kz/RFNvZ3VvfHVdDLl2yAJ6V1YaLkV9Tl6SJUCKK
TSilS+9lTv5H1sLSTXrHOdAz3uvMb02PK1hXYKQIeNPqwYySOc9GG6IizH31yAWinANEyd4lkrIn
+L01FHKiJJFk50Iz4foLpx3wMwIstrVCu9Wg9+MPjTJgiV3Mp/sfbSPCIR+mkyzkS4X1y/VQwejY
gFN0HrFkDjS3zJzw3diXQ0fbPelOMdQweef0bAxJO1L0I4UvJQXj6yFDXFpw3LNDXMaq6IDHgPGF
/lN4dCJE0VJjknYOzMZmEU1emhcQsm5LW2WijVQwkMiOHZUnup8+F01W/gCXbXoL16RrjPP8H24m
wMmsrCBLQTNd3UwZcHDLnBxyx7juvWZQzWdpLkiepzbz0F3uvKmq3mzeyFdUTGrVaFihFG+uBjWR
MLQHk5huMkqEEkNKkpYXcCCs//AJRTRCjEpOCgzu+hMqYVui9LZIZw1TapeGRuRpSWn7QkfuVMaZ
dLi/SzdiIIriUHoEkpg68Gq8IA3yxOom6dykTfXDsoves1Njb6OIP+W67SSYyFTe6aZRFVsfOyke
lsRKbemctYV6Gue+8MqlsL22bIy3Hzs6hPBzTDYlKf3qhM/T7PSZw1C6GpZPowThI9ec70lS2we8
PfdUnbaO3Kvh1oTSBAyzSX+Y3D1yYjeKDOU0a0XnG1GmHkCn7ZXrt1YSMBqPo0Hx31rrjHVa1M5W
MDnnWV9GF2G68oJuqe71g9TtYHW3hhLsY8jOQgd/XZyaK2gcCsKX53ZOxVzK6kGvJlaxh01+fxf+
bWStNgg7RADQ6O/e1mHahrOVWhGecIVaPJhIjfeACpLxbNO8f5rkgLhuTBsnPWBjnfxu9L4Z3ZHS
M0ClfuZE6tpsLw9doaHmnZE8m5/l2Fm6L+j26t1Bx0dG9pCmD2o/LxfZ+IBpmnqyi9T4luhdOXoG
2JzHKCvMz1a5GN9QQyV2N80l095TlLOCI898+bvKtBxRzcHungJyofCXTeA5u/A+cPaKJ4Bl3qQq
UexbYNhld5QC23ErHYi8i8x/Z/9ql6GTD7BYwx8xZiWzmxmjrJ/tppBHL4jl4XuqJmN/QgjH+Eo9
jkeKDAWVfC1CvE6XlDB1B6udwR7MVvJvTumcztH9j7ERc1KG4C+Rv/KQiH3xKuZcTDMx4wpF50hN
zcdsTAN/VlBaFw0ikg+SZgmQyJ8Miu/O2d3YcRRdYQ5BsEdqZn1NtAoBlIwTL34YRnkc+Sf8LGqp
98zG9On+JLcKYQJGQIiLkibjibft1Sy7SurAmWnSWcK872Emt4UiJqUz8TU7UMpmyeXxGr0mMvVn
vdB+on1Tf7z/I27ni5kL+HTaEzpNmXXhL8cJsTcKIIl5VzmeCYzXCxpr+aJ16bLzVN/e80K8RzT5
EFeGLLW6FvNcL6zQpFU90hh6ILqVHrK07v+9P6GtUWzEmWyG2KiyGAsYnqogfMfUUXlXzqN+RsVW
3cN8Kbe3LnJLKPMAPjEFQHYV6HRTjRYROCvQenb/UQHi8jMdpsX0kJHLBg+INSV0lDG6Z7LZ7gV3
geU0x9Bi40Uxf0Jejf+XjI0DWFmOvszYCDyMbOeX+4vxF71xfalRZqXlhAofwe1NfZNyTabaxRhd
ELBuLyW1mtmV+yj/d5Ds8IG0AqFBFWrgu7kIB/LefPmSL+l4qBLJ8o3Bko+D1ZvPQ2Qu5/s/bWPj
0a1BmoN2DT0OY7Ubon6JJ3xhEFK32+GEw2DzYATY2xSmkvlvHwrWAJBflXwZobLrc2ZLNm2wDFmV
TuplX856PBeKOjhkWrorI7ex/YCjw8TgGQHLuW7wF4QFIOKIR0NI3z8HSqi5W1JmTE+B1o8/TfQX
K68neQ3d2gj6Z+Avw+CC9ul+mpQ1unddiPTFpLeDDiSMao8/LY76qwLihfuyDVnGRYZ1mY5RKHeU
9qSyTt160NovuDfG3+wmHyNXo837MKtTkvlJGCii9FJOPxwDMK4vG33/oRJYbF8zF0TVW0lBFTXP
J3TKlNCoDMhTsvazowdD+TcrjcYdeEP+ncYyst0OYX2ThsSc1J6Kd0hANbqMP9fR4uzhdzZ2iIBU
kmFTjaYlJP7+q+tRouOVthG6KrkdD546LcVBBbb9cdLKPeiO2GyrYyKa8Lgi0HHAGmS1GXsnM7TA
If1biuSH0mvRaZGMzrNzrfFVu5U/OLAhfNzoZTcuunlnf97mMPABKTjQ7kOMhwbm9UQVEAd2n1EY
brRU9vPG6XxoyLUXOg7GwvBCgDXWe9I8W1PWiPCFeyvCh+tDEY5WnkrIg18mObEPDf2Xc2e2AkvX
j8GnIghmQClBHpyiqqSuUPcNEOH753LrDhWkJREn02+gBno9caRyxtkJ1ADV6y5l3zlZfqYNFDj/
zjg3KP9zKDT17kDj49yBmowfMHfiUVxoo0uHptDVD2Oa2F/VpTD+1cdyRE7RGijeL6O0h1zYWi6a
EUD3qQ1t1GVqHRSX1QTn3FzsGuQEeDJEqmNiwIrilel2caxacHeWqXmozDCSX5S41e2dJdu4XsBS
s1OBy4CrllchQxHLZEZpQ3iiObM3qmb2QS+66s2UDBIktiOMAcFUXWdkXZpaLXrt0nmuYnn0DcmJ
Pk0hiqBeOZeNekRfu/pyfy9sPKdsfgtyEmSa26pImBFjpm0XnLUU10+/kSrz1ObD7BzA6TifbZr7
L/dH3LhegKuy/wX6BlrUavO1SgD0vA2Dc8OFWBNUHzqNesGUpflO7exvPXZ1vRDLoyiGjKloNq0e
ICOtgzSeO+k8Tqb0pEdOZrkko4vsxdU0/WLDLRgHgEUCgVwV+XxOEyX+NVK7KXypqJqfaPRrtQvb
zvkTmOhHu7pkKk9GOhof8AeZRrdV6kTxFkWeEL7MJbk9NoNUGJdZraiaWS0V9D9Ki56Lp4bjRAwQ
VKGDm8HUfOrHGC9TdZ4CYG+pWr0YcUtRlSQpyjFTIZU8DEM9AEEI+u4X7RakktRJ0r8MykJzqamc
4oNEp/TsUM8iYekk3flEVCI/Yl6mKL4+6Gb5xPU9dR/pVIGytvskX/xAycB9D3q9fNQJuSXPLpwU
Gm5eSM1DnBbo2NtFrUS+pDY69mq4Kp4c6KjZR0J/AD1qOaMV0djOZHh4BFidF/eq3ON+XfXPtdw1
OdVTi+ZplMkvPVySzz2yTo0rRdLwFGd1FSI6w5XsLRPoxjJ37M+aRkIFcHuw3mtgwb7aSlvaAGcQ
nfbj0qr1Y0TXFJz7kkyLXyzLVLt5M9DswtwybLyOdRncJcSRya2LILJ9OzJt7qM8yHofO5qk92FD
yBmCLIsDwWQqM3gnaijJrpVWxT8wJfBlQlI1+Xp/s98+MXh+QnG3Ybohn7rO2YemM2x6f8ZZpph8
6CQ1/p6hznyU8wFFycmYjtgT7MVdGwmOcBpl15PHwSlevzFRRzJjGI15nlEXQyVJr3V0rvRyNuhJ
AvB3Ta0J/2SNhtcZ1UmbT6JGzZw9QlhK250luD3v1z9GXK2vwglkiPg4kgW7P81Dv8CO8FCatXqY
5F1HvY3VBuMMXZu6Fi3mNdHSMnMO1qjqZ4Wb0wPeL196o4xy3CsX57hwUJ46DXWx+994Y4LgSgli
uGREw0Rcsa8mCDOvi/t80M4D1+YpMOXaR9oAbsa4pzS/MRKJOVAB/sMs1/KvcWeiUp5gIdOD3fbr
zkg+dXIkP9a9EX2/P6mbd+Gvqh5AHUPA2HgfVpMapbga1NA5V6r0aWFZL8rYfnHaGA3BRQv3HoWt
4VQaazwIzPCm7asUegksKcHiFI+awxJ1ukcwoXhOEmieni979ps3Kyk6ayIzIe4EEbkWecUpJDIC
eQGjF1j5SzB0AfgqCYvTqlikPfmJmxhGDEbBDkkEXqObQisGgaGRISt4NtI4Dh4KcESGlxVqfqhV
s+29Za7x2xtw5wi5JaPsue2XYkcsbmuBiff+siANHt7V91xU2hHYmlpnm7b1UzjrVnYaQJvWxPZZ
8Vhxhe5EFn+1fa5eX6ZNOKOhsU/GeZOS6dzeOcAe5xylttk+1EqbLb5GDw1iMDSFAVAVniGFEhtw
4Jy+0HylG4LfbTGq587qIS9Hdhq+VHE0gm+o2rSFWp91ezWvm9COn0kBhrYuCFlq/avjK9kLz4+E
EWwNjPGLimrzH2vQ3qxALkZB+hCqGNBPou7r8+SosNXw2cDvtainH1U+m2CsZnr8IQpJL/fP7taM
BE0MSB/lh5vDVGrOGCz0M86onUwHYuL+Ma5i1b8/ytYRQujEgW8jZIbWR4joLs9JVtjVyZh6KV44
J+qrlRs41FTvD7V1gEjqwYVAW+ElXcVx5tjiuAiA/dwqhRy6ljFo3yve7Y99nwffMlAJEXZHYUPo
Gkwg+EzaJvNOBrB1gADqoTwmaPxM+voDKphaYZQ12+cZfKCwA/0/zs4ruXEtzfNbqbjvqIY3HV31
AIAUIZ9KrxeE0sH7c+B2NOuYjc0P2TXTVyRDnFtRUTekFAl7zGf+hrIBZLBhzCnk1ooaYUZ66b7P
vEhKacxaUgJzU/x+fc4FUXNCc92OSGncsK6r7mAg+h+9/XR/Qy6PJioZFnEKixML4nFbzew1V8lV
zN4SCFbtEDbrMPU74ov8fYWggNjlJLJuqA3dILCOspHwxHOr7B9RMAVCs2ZW0wU4oCjWc48x0qOM
MULxgYgnSaBqq1juPWRx0vvYSZsvorGEcrNKhLGCxXOSH6NpVsTYSr3ukdv1hkC1sAczYwWTLYl/
BWZXg2aUUTs18SdRO/kPVxbFe1ywDTdE2WdxD7qJT1Aw9d34rDoLGJPZnKbvkzCbS+j2M4N+E0AG
+rEJOlAzeP1G1Gl0nWLCuMxx+/5KU5NhX4+Gsm9EUe/ffi0nwQz1EFpz7PKoGrIxHp2qLpe0txVM
uBdi7QAwiOcPZpqHkELWK0uvSJmQEdu9fdLTwuV2ViqW9Drpx5+gMCjhFq2FbGKERI+yJy+vSQfo
37xvNE27zgglk6Cmp3c3j531sA5FdadQ0HgQdpFH9ujBIRGmbj97yPGmF/K5M9PB4qmjVwONn6s7
WgbYuKw1b6kF6IrdfI8Va323JHP37zx30gk4KjoJ8XHwnBuDI7LO9SKlQaMuRyCoCeIyNftbB0KD
jHJlaL53eYGg+NvP/swqRyiybRAkBBt5+vXY6vWyb/t8jCOAybR6POGF6+zFwWLn9W7KG/VazKW3
E1oyP2HU+5dRsLx5yg8Elwxw82S84cu7FCjrewSXloxa4WWBkpfVoexli5qVVt72XiV3g5z0fVta
+oUuxbm7B5BHP8YjJIMQ+fruF83OS63LiABdt/+0yTk8WEaj8ugd1Pq0oQ47rRx8EsgpmB31Ijr6
zPqOJSTb2SYKwxVsM/9PUTz3u7hxXcaRubF3kcsb6sfcLXMtFHLVH+dVV2oyxL77ma9TysArnK+d
lZo3IDomDdHk1ZgPgkbmcxybBCm1mSWPM+zo9sIwObcEeXDON17/b1Gg1xe69AUG1yOha5313fOs
5w5ggXwhD5+MZLqwyZ+ZcmDdILfTddxy2KMp5yTzrPQJaYAOqpVOqbB+2bMqv7498s88e/InAALA
dCnWHD/7OtVKVVEaNqBitQ8ob2kf00WIvRqbihqI7i/TvyD20g/bEB0o7p5E/4Uh+nbqUy+aijq+
GhASz3dOJfvqQmZ4KnfBicCYGjrgLVoTv206/zSoVh0pjjgncKk1gWtGqS22Sw1CGs94ainNey9e
xm+DbiKOy0YgXvQyM3Fw8Uxqz06dtde502bjXx9Ary5Kfz2A8PV0cLrsXMwy+2WPVnz8TscweNep
8XohcDutRGwPALQCOxloKIKL1+fqjNrpm1Z1o9mM5dWUgnvKIOf6TuO1h4rVJoBoYfhMmQxn0pki
lazL4sIgPjNjWNhMqvxbVYSN7fVFtHm3Fko7EOGz3d6ZtgIfrW/ia1R7L7n5nTvVxjajQ4kO8UmY
X8u1X6yKkdWYIvk1iFHusCoXnxy7+fD2nDkzMxm4YPU3Ajkr9lF4oFlU0jKwc9FgDeauipPmaR1S
54KWzJmZyTk2QCTY5dPy8OrSuLR6ol6kqNZPairyw4Rf02PGo06CwpP2t7dv68w2sFGQNp4/WyEl
6dfvSuSVcBK1dqNmAKbsO1OXPZezk89fUq0CcmU2Xvqy9qV8mksousGIhuqlCXJu1G6kWBx9EAJA
l+/oIhBtdoaunpwI5c/pmd5cfNVjTjz47mjUuR+TAqQ+ZL56pSHR9zdgBNbrxcXq5ML8OcFjkGhs
pSX2461Ldbz8LmuM9pVUrchLKX8m0jV8zZqKXa6hcly1pXi3yFUJLKSELmzHv/fbo6QAtgRzdtM3
QSHwaNI4WO44U9LZkeu0zroz58Hcd3ikur4+6sZ4i8hl2/sGYhCHxjPiD6lw4g+556z3y1DEl6bw
mWAYr5oNkcwispEbXw+LmBQrLcvYivSqHzA64v34E8SH0EYWZa+1fbtzq359eXswnpljSCQ6KAkC
DD4lSLOgA5LvKjuqpP3crV19AxchvVCZObNkoCgN5hlONJZDxz1Q0soSgje3JjIs7it17tANX+Ty
Db86u9u9fUdnTwZIg+4LAG+MVo6eY55sDtsL9ei8aqIa6ZbrzSA29IbJ/OvROhVocJq0tLd+z9Er
69XKjkt7tiKqOKAzqlbsF9UqLsyQs+OUoBU2OdsiIoVHUfOsVsYUL7kVrebcFTtXrSuUf6oyf4o7
LRdBt2r5rcyavAhwhEzvZQu0ya/nCUfkWq1QZP7rTxi69+Y3Svf8pKXtOc0wlEvBSNWb9GaksNT4
E7y7IlRH15QXtrZzIxT2CvAKAG+npUVqlea8uoMdKbT3AkEvKcAHuLyQEp0bNZBuAdxCLGYrPXqV
Ji5DY91wFtr4kPUMawoKs1v2oG/kv/H4IKizn224KKQuXw9QpAxbq605FXyAwi+9aY68fPbCOOm1
C6c69+wYmqygv0HTx1FnmvXK2kIQjVRHqa5HzgfScb5k2XZmM0FvZSv+0R/AofG4ZOBRKnHhgzPl
ssr7IbDSjoN4FWLyV3tB6lgDmvqDGMlG46haS8y6m7oIDXOiqPX20DzdzLmSDdy3ycgSbR892yGh
Y+5mmhU5gKjuxqIYQVYKOxkxiXaqW30R+qX84dwpN/jTNhO2+tLRyLFBrGYJIWKkw1Q7wFvaFGGg
XO0TLMCuZ0NequaeDlXKA8DSeam/bRmOtm6K6GNluJkTQSAYw7zqkz31JGtX9yAK336cZ09FQQLh
uK14fNxdNmbVACFp2VGp2BWsaRXPNiRL992Qqxcoottjer0Zc1f0fIimHWLYYyEJIjAazRiqRUbb
Ozs1nsf9IsYXLZvNXZE7lERTN0Y6q8OgYckvg+42OtzJ+cn/Nn6/bYPmfj0r1dxQUuA/TjTjTAQG
Iunf45il3ahjjBdwp01Xq9E30i9wXsp8o06ne2RrLmEVzj1w1jqqYUBWTtPEEapcbpmJE6mDVu11
yBWBaSzlQdPp17/9bs/UwTZwIW+XvWXjqG7X8ufMrQFhDOfbjgBdI6CKAJj+vczThaTFVT6UIBiu
FKvy3vf9bEfzXGN3L6Fp3q6lOt30rtFdyWzMnxxZzL/evjTT0U/fBsMbARnkBBEePp7HZu5y62A+
o7hIvPGF8Ks1301WqSmBoRhOtzdXGwUzB9Ey/RZWjwApvSjL4m8Ka9p+TjHwbP3a6pDrygrQgPa7
tlXqob21CtMqHon4h2zXVRzeH/u5yfzRKbpfYNnc5udS2yLZdxoI1luh1rl+23l0dz9YGRmBLzF2
d6/1ZkyACy1qs35NS2+oA3sw0Y1TLG/BTsc2kvwF0E83haOxSONKcYxKOwhXE0bgtbFtBuh7y/iX
g81WBeJgRowtoJOd5HfDOPVIlEJPn8MRzXi2I7ORL6Wd5sUeRD4YrrRCmC5IFPRFgtqVlQiJb+lJ
DMjrLg9pro8U7hVvKP2hz7truWRT7GdwEmYfGX8E7JBD0h/drKGD0g8d4jNFsWhVoBvZQOwJPNoF
aTSP33qrGe0g01OZhmon+Wafxekj0nmdvC6yTosPSdyp+g4XO3DbQ+JNw6dCGpVuhw7FcedlnXot
2dfm4MS71gDYvZvdbMEaAgztWn4GnuG2t3OeafXNlFtLs+9LUoJvU1PNagC83R6DetbNZpfVEoGo
BtnP/p1atkqJzui6PPedVZshTI/yvUCFXvmGb3dznzSFoYaw6mtrioZ10FrhSztRzbtywasm6Exj
vt24UaApRmF9c6RuxY+aPVDtRuGu+2zZ3ViEyAsDHtNECgoLZrWu+iilofqL7og6YngV65+g9ac/
NUN6RFz6PN9WHWTNK7tl+DxBwK1eaHE4nU+1vkh95GG0L0usK8MDZK1Z83sNl+5b+jzGvTXa64Ra
lJn/kMiXtp/SpCyXK+rN0y26UU31uLIlpLsssfTcz8diGXxh2fM1JjljvJ/WZvyEFIzuhYuuTE9a
bFk3qloon7yF/6FZvCzswZlTBXJJ468NaZ3lq31cjOEklhVFBE+rHc+XmZOuATST5qWil5sEptka
jz1FjvHGRn4PQcOFe/SNShpL0Bod1lsp68tHZ6rFixhcqYdeldO5UMHryJsi7ivjqlAyQx6yUdY/
oVq1U1hjFv6t8mTR+YVn9Ybfko7uV2FnLxmyIc+Vg4+tb6slElqJMnkfsyFVNfpehSb9ZJTzO6VV
iAXzvM0G37NozvmyszNtbwLs9PbIHOL5opCGh3Mc02NNR0cjx8uqOhJ4lC+HwqjamIs0s7scx9cf
YnK1LtS0dv4ok8VOQxx63Ecb/bh6DO1+Npx3sxZXZmBksbT2dNehK/RmmwqyM6mpn40BYb2oLO2k
uelhRMRK0NvCWUID2jTAvtQCaVW3Gx6xNx3y62lIvRhJjMki8pOGoTw5Zls5N9TbxMdK0Od7cZei
xNBzkHF6p/W5Zn+a86U4EKwCp8+adACp25XzJG7mIjHiB0fPsv4ut1qnCVCY9G7olIt8lyjectd6
6vxtzFdqYBAHMB3Itc5816aFUB9XZJo8lkK0YVhJS/O7RgukCOCrevO14Q7meEUjcridKQTYfomT
VuI36L6gIgmUWzxm+QySMh47HBFXSCJ+bGgjyLM+rz9PeDVCeDDlOkEvpzb3KNuhvFfQdY8PY9wW
405SUUoYdNViIf+WNU9tU2vgjheeWGet3fuhK5rpk5bKuNwlLC8PqxS5A91FUZ/t1u0eENQVJvKW
g6rB7W4ErFbKUouPuvXq+K4QzqODMJoJ3wdlslutRWXjHQw+8WXtFeaHkbj9XW8ztvcp+wFg0b5w
A9WGpxOgBt4tgW3gvhXWyBoun7G/KpZ9YgBnu2lWLcMHJpmz5nOqDEK7MmGov0/lUjt73q3r3bPZ
LzLA7Wx8aOMmmQMwgdN01y4OUDRUYRwRGlm/FkhFoADol9kyVL7ZqWkZOE05dvuy0O1k39aE02xx
mix3ho4gPgGJ1uytCnezIEtG0F9joVvfpTkLza+lXiIATxbnU8hj8C7YhvnOUjZPM8iXb5ois5+O
0xuPZYV2DHTGOv+RDf30Qy0cOw/bMRkcf4JZoIaTXMz3VMpzkKnaqkKSYfx9ZkMeqtCTzfLV07r4
/WjPw00z18uv2bVnusblIj+O5N2sE/UshI/7Yfd50tcS09xSWft9WWn1R8cY2q9trGXvqSWnGN4U
ZbtD+VLDECMb3WeroGaMwW2dFWGNdM8v26UvcB2r6dhEmqybNJzGVH1oXKXoIvSds/tVupMdFCDK
Y1+M+MwFCEqlHxHebh2SEkZ1kKtO1UYC+Gce0ve2l1vR2NbnFEhQjDmEdFQfEe/51+TSsUFJC+Mo
FzLhXY8AsulbvYXKcGlbya1Z1m3hw2pJ0WlfRB/G48B6ZhXOSilYiIFXBjzwXUW/hS6nSOY1UOo8
+7628WruSCrwEjKFOTyPSaO1n+fZrT7RW5wUqEgNojy1lbLS4qykOJFc2jRycZpoWDcM73kal/a7
iYuNuWMpqtSvyzh31j7uYw2vhnRRzZ3o2vped6r+q4H6Hpv8pIs7qfT6F+oJYg0sY5Czb4zkL36j
c7yrtlkyO+yGGdiLL8q1da8duNIG3LBh7P2iLzNkIZB9Q9Tcbup305rMFqXvqpRBPKhxRCjpfLFJ
9oqAElv8wa0Rsg3cpRv6R0JInf2lzFpYu17uNeGiKOv32hlVy28kJithD0SB3NGxF+N6Frqbh3D1
F203K+WsXumj1R8GTThWqDT5mN6WurM+9WPTmVd4SDLGgT3Nn/oSPGUghe7IIHW9ouSNdCTcRQ80
FyiShVke8UJ7j5Hbuhws1EPJ+ZN4/SiSlLv0wNU+VU02aYFpT2gnzotRKSmc3Hi1f9Ri6PrPb4e9
p6VQsCZbfQyZz02f9Sh5HUdmg5kWWlQ5lRkVSi6nUKgFYEZjIQXyEzVObgYkoW9z6WjdhQTsTOqB
TBQCWUSZINSOk3jY4mrJjqZFXultQVqSPcIGrvzWzi9pk5w5FeBFar0opNMNO871WJCrUhGsxQhX
T2FCHBU4cTwcFtH+ZcUfbghBfIo6pkZ1+TiDbQw1adKps6J6MKxdjLb6Ppmq5N3bb+5MDWATVKNw
q1OlOunsNqKSqmwmKwJDrKw+RJj208ya9N6Ip35vIx38/e0TnnuCAFtJ3yCKQ6g+ylZHs2+qqfQA
ZBJX7rRR6LdT7aDkVRaXdEXPjMpN0B0+B9YFuFgd1VPnEaIgtoMmS0+jdbsVTeld3C5xfRCxMlyh
xuficySmmr2x1dJLThynj3ZrT2wjksoA2g1Hd1oVQ1YnTQMgVCTm3lGz+EYvwdaa3qiGiOktF2q6
pL9nck9MkKkGooQCaO5oGlaE+evo6joSg6ny0iJwGOPdwFX49tobZdD3Ui0CUY/jGNiVq65+MQzD
bRcbKrisGhfA3ZJAu8XFBHNorjt3X/QBDyQ/p8eR+2aijl3Yq+ypbBVGgxVRp3ovi9Gv6LNtElVh
6RQJhramLj6byajMn6e604ugNWvry6gWJguVkhUAm9fWRrg5JmhTURXPcWCvYNSsvWiJm0ZEZUgG
2kzZFbon4muOEq83rbmt9ET2Wh+mLZ2ZAhHcyX2IwZ0sT0PnuNlOGavWvZq7Mn3sW3Uxn3vNmA2M
rHR00gkotSRoKfihCJOywSVh2XpK5asQ1OIrO+knkqNYG548b2g2fenNLes+rzQ5H4Ba6Ah8ZPVM
m6WrFDtQVRHL0MwMBDXdXFW0K8rIcxGOSmLZ+8ybtTokCKolQi121xy62SHkTnQ9b+9HW0PIAzZD
l3900JlTfBeN1ewG3nLX7pzWbBEdwiYcay4D+sdHkxT+YZ3B2Ae5LQwZtDJf1yAxUJD37QF8AzWf
RX2cK3cs74BzW+9Xy8ubIPVgre7GNNGqneYlDXbfCL8DKqc5YB7asVlf5nnVPsUo+7AVV22b3Cqa
M9Q+/S32HrNqKnRVsirrr8DxdY/S26BbKJJUHnGSPm8fRIlxp2OFA8eTYnfqL7GyunQBk1bZibHP
ROAgGUWtQlr5ENStN7xTDLdiZ2AfE3tFdDyDoGgW40Pd2qVM/MqzJ+GLQpbdfRVnXf8rX/v6s61m
NumDZS7uTaa5yS0yothGkksVMgC5E193fYHNq1crLgqUatkMt9WkD9ZhUWwSF6ja1SevLjsbGodu
MQ8AAXweJ2lft+2se1fDouWQq6tkuRal1Td+m1nxeDVVubaGwnbLLzKD9YcQ4WimfjkXxntptd5X
0pz8/ex1+k1CI1IJZGpV5W3rgpL1+6ZWvAMMeXlXmgt0y6lYnfyAXP4QB0NBo2AvypzAoQKM3IR4
bsrWZ6qq6C11untfpGgaAUqu0RIbuqRuA3usmhfTxC2PKVh6382kSifmzdqaO4ItlX5kkkBPQZdA
WwMdIoyFamIzPkm1NotbtUSiAR7jEn82q2qtUOF3sy/EiE4Z2KW1fvAoi/8a105dd11Szh+KdW7l
lQLdXCBLbmzHzOes2Bf9aD8lq9gYG6ojKATVVn3fjmXX0Pi0jB+kAKtyt0yefD/VKLv6IxRndVe6
WVdA41kc5yp2ZUa5p8KaYt+A1fiplHa7wHABKOiPRmVUmApYyxOSd10dpNQYdd/AxqCKvLbur7Kh
8rxAoMjdBOriJWpACF/VN3MGUA3dLTXjZUkB8Xj1pNH4qWLEu6xoY89XFbsr9mR0BtkdbtK8VMXa
G1Mq6W5o8Xwj9VHmAY2HuYIR3NLSdhoxfRiz3qXF6enDh7xvHD0EVmDbgWaRfdF5KnFuxjTqSzIk
pn5ldckcxvnYIj9GFycNRDKoUdEb87ir+l6RQbGAbopmPcGNQBvj/JGc236udJn2F7aI064Kon5w
66lUA+Vil3hdOC01WOYIsxjRupVQaAUPoT4m3qX67HaY1xVpTgNgi02P2vuJFIzm1CQlXW5GIGNl
7k/WMDx4dV73zOep/klXvX5Yhtq6KlLERX3Pzlt745DqSCca+de3A47TKADwLGKmKpJ/hKbH9+yu
GEw71EAiLI6aWy8mP1V0XV5T93PeUeLL0VH0pO+aVXH19pnPBQBA5n4jTs505kTZDbozDEY09Lr7
bpazRo6xVHtTuvX9pMXKhZ7Z2TvdPKCBaaEiehxamSnqhlPbGdEW6vmNJ5rQ7YxsX8bNc+xV9hdS
pIpaZT/u377R05gO6XQCug1oDtXmOABX8hFSomHrkV0mKxJYlgxnvXCpaqnLhVOdhjicivIVAmjw
NrArfD2CKW0UeW4lRgTcYQ3LakjuBIvZA+Lc+b4waHmOtmMHb9/fmWmzWU0SrVLXB7K/Pfg/9RtG
exkaueZqJMyuizwZf7cW9ZJ9wZnRAg2Fx4cNI+5Lx33cdkybDIF9NZo1YXeBK6fqGza74g6td6/b
DW5mXWC0nnltjBaoO/wfDNExpjWzJQLoibFGS8EKqlpphoxSne2l4lYXECunPbLNuBmkhkccTLH3
6LVhvaiPjSW1CG+Qdbf2tv5tkxa7gtNmXvcoMgTkdz3iA5IsH/nUCyvSmWeLTJSN+gWqD+Arjk6f
pUXplLRrohEVuF0/AuEt7DwmLF3zQE7mvzEhwKVsYfhvwY1jfE5V0AmrhLpGo96rQbsWDTKQ2RhZ
1lheAIGdiuMBHmBwbtAbHjDL+uvB2Vv2VFvSVqMqbpjZquIML5t8fedrU9p/90q8chDGMurWz3NP
yQNSvlnAFO21eym6Aqqjo47YJM9e/ZeTSy6NrBLhwK3FfvwYzE4MtiT2Qpo0s556w1i+aeOcF+Hk
tub3VqNwcmGmnlkeWOnBRSF8hsPJcWewK2H52U4BKQO0RTSqwxwuq4Eho9XK6838MJDQVt9eHU6n
EZXNjUS25XkWSnmvX0Dj1bNmrasRWXEjdtpU01OaaDN4iAL+9VNxJpDFVFtwMj5e4cFR2llcsqNo
tRXTXZtkeYVajL3sColQwIWHebrsseRBfSNbZ2GCl/b6xtBVxwhOcfVoHcHTUzu071ZhWheWhtNX
BooNDCocNIBWgNlenyXHlLMru0RF1kjN7nqLGDfTK/vWWqATj6raBotRai9vv7NztwbhDwwhpl1o
zR6dFB3J2DEzVY0wCKxuBrMrosaTl0Tjzt0asxOMIhWWDdj1+tZcaDS6iWtkBInIfdCBOdBkE8Nj
USTmh67z1NhfUpCqF+KAc6dlkQOgwwhxsPR4fVrB0pOtmVQjzWjVd0qWI1hTWtl+pAlmBloBPYHo
IB+7C+c9g6aBlMIDZTIgTsageX1iBpJujvCYIsrXzkaB6enMlr27fkZRH0xNN/VWHA6EoPs2m5EF
00RVhUU9OJfsXE7nJFcCOYf+/OZFf7zfKAL+iVZ1RKDLWuxjCtqRrg7WTuuGSxiiM6dCqIQq3RYZ
nG5ttSNEVm3tGbNr7+PMFfeFJlAsqRV991cH7e8txQaBhXkgW8vrxwvdbGgGjEwinb5AFyqxRT/M
airtwow8nRyQbjcL2Q3UwmJzNGz1OS2zCmOXyJrz5hasfx0uo65eWMvORKsEAxAhIbWBYD2+G2qZ
tWK1phrZMxsBbBroNft5yXN97+ZdOwaWkPm3hQoareShLi5Nzt9wyqMsBWudrTqosw6cjBHIGaZM
7EUjqqMM6Q/IJcNeKWpyfjqPZUtGu0yqDyRdf0LAgjY5PFHzOxpx3hfPbo3vajFPX2Js0bHmodd6
LztK9sGcbnLiE93L58KY9PFF1yT1pJ72va9KYLSRgcDBg0FC9FKkrvW11bO0CzFaV4bAGRz53Fv5
emMMhVDQroPjEbYLFZsLk/VMSARod9uwNiHjE/sbK3eboQDsFxkYG1BrmxEnVxL6vqTaATwzeXh7
8B5PEyhh7tYgUHnpG/xr+/ufYuihMvTatSHnyTHtaZzRqTeVsg2UKm2jC6fSOdaf3+xvfi3QYACE
oNRZdF6fC0GxyqUoObMO5XT8Bgp696XizPr9WgCkD7x+FjcoLmBWoCRZ+hX05CSv4Y6hpidoeetB
PjV98yU348W574AABz1Y5Jc5xgz+R2+V3q06iUGdfbdLbZtC0WQhYDhaWhEiXGGlD0M6W3TJ+1Y2
wbx5agVJaccJ9HJH/bou3op7IaqhYj+XKsqoetv1c6gMdjkEysa28vEXg1Ktrn2XHOSszp8tRU9B
yVY2NyQq103CNJ/a+nGapmFvzWJc7s24onAxIO3qHczJy4zHTk9yttNkLNA4IShtI0p6WXLVUA+x
D+ByFtz6XMq8H99+A8c7EC+AfUCjF4M77Sk9EkmVUmEeyChzWxfBB9TVrow4luXNSLd9PFBl1L94
TTonl5jAJ3sQp96Q6Bu1nQgJcNjrd49Zim4qij1GhtsnReCmLS5K6dQkz2pTOGOQ4hiiXNsCRelI
E4r2idmJonlVrqDj//JTIFBjaqm0coCyblPwT0PekTkoeKrt0TDEY9ggoeDnWm5/90wQDHZbtYHp
DMmFxfv3DR4Nfto5IOPAyIHtPkbOYhRAoa9tZDSBixtJyW3vQauowyHyNiFqlpsz1d90iRv1rpoT
iBNd0gk7VPJ2AKOjJfklWcDjqe+gJ7TtJ/SzCIL47+vnkNZZnqFWuURm3XgPiVTyyFUnI1y7obiw
qh1vXZyKp70NADIA/QTPW8IaJdmdVlo+Mj+YoiqvW+B2V2+/2HNnQS8GWDv6XMh/H9UDqsJbY0Uf
1WgtZRWmawHbuC8v8UvODGWDutVvLx4e3glI30LkaXILlugMA/RNWVxFF9Addk4ntVAvNmt66DVN
1t14Smffa3U9XVi0T+cxV0DNjGoh+hh0eF+/uWYawOmYixrJqYwPIOyyQwcBd585sRMVRr8EjZ2s
FwKDk4x2e4nUWZjBqJ2SPh7FOcaIwF05Ia6IjSV4HD12sKVV4DSne1nPajS2RWfSo6C8q+nLgBSf
qXY34OtSgcofvZjUSRQHXCQ6KReu7YSO//vaUFaA1MDecrKNlYmHVkcq1qjUSv2mySd7ax653Tdn
xaUGEMtYzajD0agJh61JAQbIW+tIHXszDYBYJ3UAChRJqKWd6syHy1Tph14QXQSKwCrTtxH56gND
kJcEcTrZnw1jsGe/b5GeCaXeDY82SfUcqIA2vuIpPLToancjDRMq+S8Ts/9hrtK89+MtfPF70VW1
rybq9Asbi4zap3DyzLcE7QG/BFf/aKJi/1WVor1kXHUc4G2PCp4AijG8plMxUNNu48wTwxr1lhbf
q1bt3FZ5gouGuRbejxoU3i88jGW/d5re/vD2DD2zClJ2pgaDHACl15NYGQaZPjB/1giwbtbsnEW3
fhUJ2hS+WVTOvIGr4ocul3kZDCyOdbgFDZ9LMePdoJmC6vjbF7Tlyq9XZUNHoYLa7BYAkZu9nkkK
RALTE0KN2qppsn2HmsOIHBZ+bJqBcLQv0oJekAbCqwoX08hA6zKILmS9ZxZi9OcJuFm8qMsfbw2z
qdRJvPRT1DZ9DoRBXXaqUsTvCfzaC0vkmZUDxU/iL4r5BMfHtE5ziGOC+3WOVnoyD50oaC1XXRtM
Sate16z8YVXk5X8/5P/4Pv9n8rN5/O/nOfzzv/j9e9MufcZMO/r1n3fZd2AwzS/xX9vX/t/HXn/p
nw/jz17I/uff7l7a4W8sGz9eRNbUx995dQjO9K8rCV/Ey6tfdrXIxPJO/uyXp5+DLMXv03HN2yf/
f//4t5+/j/JhaX/+44/vjazFdrSEy/rjX3+KfvzjD4Ng9z/+fPh//e3+peJrfv+//9eQlcdf+Pky
iH/8oeju3zfrEMIiiujkdzajdPr5+0+O8XePmgFZM1UYrOG3P9VNL9J//GH9ncwWXhHiwZvmKBnK
H3+j3r39STGMv281a0rIJIpkc57zx/+9tlev639e399qWT02NHMGjvxqkrBKbBx/zk/WvvlOHBcu
DCUBso5xL4umKI0ApSnRX0nkeJvrZLVysf/To/nX6d8+HYwJl1UK9TdoMCdFIOTDZSHM2deKYbF+
IHIIrtuvYyxq3iem16/f3z7f67Bhuz3yH5OCDMGZC+P5aA1Qs7pAx62b/U5R6yeBK9YHYLf5hZnH
mvL6MRL8QEMx8FtA9ey3hd7rtYZ/wrMv1d7dRA/7h0O43/v+/uZuvw/D/V3A73ch/w3DwD/wU3h3
s4/8iM/c3fHrdRjyt0N4zd921/zIp/dR9BAe+OsdX474aBBEHG1/5XNIDr99ZN/w/ejD/iGKOJrP
4fzd9ud9tA+e+QiX4Afbv/Azv+x8PzgEB87LZzni49UDh78JQw71zL9EO3+344hfwjs/ij740S7g
O7vdLtgFQbB9bMf3Od52sOCWH+64E67oaTv91SG4/rS73j66u478XXAfhPzMXR+uGm4+4Or2u8Nt
EOyju/12oVzbFd98Cl446oGPXt+/Pxzeb4+JB7V9O7y7q/zttO8D/vntgfE7If2f3cE6fmPHbgVV
3g+mmmvv7v4PZ+e5Gze2dO0rIsAc/pLsqGQF25L+EPZ4zJwzr/57qPMCn5rdaEIzAx9rjixX71S7
dtWqtbYP74ftC4PaOL+c/dF5XrG0YJc9t7R4HlEGT+SGvbF1H19/P/j2g715u3dEe8WOctqUdG4H
r/X57QMbEbLBsx2W6PXw9MQ6O8w3S7K/uXNvHGelUXdx4Z8bXISqngQTxYTBO/f9hd3COl1fI/zc
9WNlzcfu03OulguEF0MsPN5sb+YNvb37+JffH963nI0H9urd+932/e6htDk4d+/vrKV9u2NjHZ52
h91ut9ntbu17dtjRudmznd9ubz+2463t3O9Zb04ex8J1Hm8cm/O5OT46NzfsvuN+JbJf3QiLR5kq
diANmC/31X3h3DBja7v6I5y4tqsX798JTw4AGD+0fX/wNxxLjvvDfOCZtif+Odg7vppPtW8zwuPf
PfGB/dfd7/d/e/vxeW2LLPBx53tk4YDTxlSidN6UD4eXh63zd38I7e1uO0/63RYf5z7fzW6ShWEh
NjY+0Jn/033Yvrgvh6c79zXHt+3s15vfW/4ChvKws3cv3zqmz8WLPB127LvNkX1e2Jv7X5F9fGap
XVe23Uc2xLtlf9/c40m2rr13N4/4oePd7GCub1Vt3uvXJn7xPo1zYVAkdioO+85+xed2Np/7bbe1
n/7nmRkeTvTGcW+2fIgNfvf6J6Djb+UjzN//dFgmY+zHfp7qV9z7HbNwN/u1u2f3wXVuDge89f6d
04KzxuNzS+w2mxL3ut0y51w9+/kWcF9ZnO27e3h4wGGzbx6efNv+yS7asibcEpsjp/AVr320P3zZ
YXd4ODz9e/Dtf5/mv/T3y8N7aL9M9m/fPuDs8EMPT/znv/+yG/H5e+f+GR/L74/7583z/q+Dy98/
2y/cIoNt+/aOo/rz9v7+5/1xv/l+OO7/PD9yUziPXAfOZvPs2r9uuYj2jzfuM0fU3hyPt/js456p
d5nVj2lm5H+Zbi5XLHK37O+4l+9unP3mnqP+8Qd/PPN/z07h2b15fH1lIzp/VlbkuveSxYWooul7
uWBwxXBL3vCLvbu7c7nyOPq24x7/d8k5K/sA8sSr+wBA7Ok+iDvD6HLMYpPpuHvg/HPUZqvz7V3a
nCL793zX4y45FwebP4h32D7NtzILzcLz1RM/cLDvCQi2fDX/7OGwu+f3/TOT5h6dx4/Ahmndzrcm
J+qek3v4CBf2xyMHct7q23kPPmxndxrYe7YQ04+33rr445t5Gd396x2Rjrt/cPmZ6wsw3w7//0yC
PCKeNcmk6DrJSXIa8/c/HYhumoCmzW2Ipix0LnhxoJIKEjjXrZyu8v9ZgUwbzDglYnh9Tq3kwNI9
UwGv6WWRtfFaGtEqpDfe6dwo3TC2hJUU5/mogPzTQQ/UYS5wGrMn+jSqBAyVZg1mZbckyLeh2aPB
kNA9dX1Ul6xAMEmhFsZM8DGLUUktapGV6AFDVgP5pxiW6aEpqA5ft3I+dyBv6Fye6waE50uFqoo8
PzwpKDYMCB0a4GaHuWm60rSWaumY17ZU9sHLdZunL555vaCS5zH+AS0iXF+ESVamlAXYqcrOy0w+
ikKpuV0dR3dia+orw7tgipcf7xyKXXPAuZhEmRabnPoAphJ6RzsLSscibAunjkiSXh/VhZkkXQjy
Hl4nADDzW/LzrtAKPTNpsyIxF9bRoQ0jfa/zfLtV4Ul8gN3J2F+3d2F/fLa3FIwdm3zKQcRW7HVp
grpK8oAdA7kOV+xcmkIauxG4I7U8EwucjstLzWkMc620raSkKwgVxmh04Zee3hW/K1eMXZrEmVQV
xiUyzChwnRqzyko364iioT/Ksdt2lXxPrclz6BkZXX0w19LNFwcHXgCcDupiJG1O7XW0iZlNKAMb
Slq6xKxI3oTUM20/pE32+npdMjVLIYLGQlvMWDKv0R6rxTC+l/ZYiYnbyIl+X0eTbFupX60csDmk
O3W7DOWTqcUB6yajqGqYlG1tyh8CEsM7Mx7LH+Qu1dtejcsfldm+Xh/dpd342eTZRIbC0McSExmQ
w1XRzNqGdeOvHOeLViCeANBGGZcq2+ly1VYRVJMQVODTrfYbVM6RI5iZsoIuu2hlrqNAvwzZkrmI
GkAYqGVg0QWe1yncESiNbcMu11dSFpe2Oul+0qJI2hgQp52OpbKMsApLvbQh5EFPw7SS+Jjoqfc3
pST1YuGvmpXDdXEHwpkBGpu/ET31U4uRECRVqNOi25Av2yVd+0Y987cMB93m65vBmPmP5psLnNH8
QT5dkNAHB36v4TICOHOdPoUqWE2kZuVALV6/8z1CUgeMEcw8YCkANJyaCQQzhGUXgHWp0MBZZwrK
eVMQbQq6OXZZn9Okrms7z4vjnaJBHkurQAZKXaQo8dXxwm2hQuYHIfJHOHL6Qaww5WHZcctAD5Do
jxmsuDVS0m1ar6zgskr0MWRlFg6R0VkHZr04ZkPtm4E05JUdAO880tHQbcuyUF7yrroDSzEcKY3k
myrOJVuZYaXDiJYTawDoCBACvQQrodC5p6HsCg6TPCiYAwAlpyPvaVc2BVpY7UI0e8XufRDXNA30
qFX1oi8Xdjj3StRtAwXWV+ccyzOFo0kb5Hl4NMrKkLYSNwUsMCZkxLBpTZD3rKzsxfF9srLYYmNX
WJNf4rR51nVu6yey05eesEtBu4zWG6Ww8ssujnGxwEwc/QpI5J3OqAktg0JEWdJEalaOYCGn2c3s
rddn79z5YIX+PDjeqFdBs3tqJctlL66NBjIH39Kf4CYvN0pcRzuxTaLf0L5N2+v2Ls0jWxYUF7ZA
BSw8ghfnUwhDbwkhRK8Wbleawo1Mn6Vjmml9B0QflpTBJwpcGeea3cU49RY25jJXSztJs+oGgEt+
KBCcu4toqL5pTYqpIgo7K+7v0uTO0SZFcgL4M81K5AZpT4JV346htnpFam5oN7LVRbs+s8TCDjKh
+Xl9eufpO73wrbkgMSMQZ4K3ZSzYQrObabVfos8GLbFeorCspNTahGz4ethJKE0EA/k9xWDAcqc7
J1YnVAF1tbBHcLgbMZ7QRm20rwfTtAFTgaf2At8lRZtTKxm9B2h/o7MqQD6yU2I1tWmpfhRLyDiQ
q1nZnecX/qm1eRd9uq96X9brQcdbiWHiSRCGAKZ2PLmaxpWdMccni3UyQDHCKgxtJGWlRfzCOQ6T
IJgKitBifQxMId3lWSqiOaSZm8LQu5ehF4TYTkkj9V8/ChCnUq0ivuZBriwGaUCrNMUNt/8kNNZz
UmryA3wBtFTKWnmgGD3B8RN42sqIL+xMi7wLNwQlafbN4oLgTULfptQTiqKyZReKldiFFAV2KHbC
1301zLMf0TWK8VyPp6toFvVYqz6dtEIwc9+0ZXtIgRQcQ+hEaX42GjoXy3qNHvDCkpLiIO9AIPIB
vzm1WgWlDHUeVpVWl5GMCkPT7cO8Pmq50t4Pao5agImGQBl2qxKTy900X7rogwAuludW9sWKal4P
9VGJR/Ejs7BlMVO25GK6rzXMzHjC+XoF0YYAI5HqImqs0K+o+ok9O4WNlNs1HbguT9xkrxRGtoLj
OjuIsy1CU16AQH2RaTmdzBhEcagVTQHHUIZ+WdkK03snyImxslXOduVsRwUqgcw4TABLJxZC2m/2
YgvaVYpHty5G9QYx0PRQDrRjftE1YwqKAcj4UGpH127hL5vey/I8TTFV+jW9riPI1ml8C3JxrRX+
0uQRC/0PpwMCb+FcytQM4IcrChuRtHBTCcS6QR+s8bVesDJfM1yNTN458V+N0K1VhiEuTJsGW9Tr
wC7z1Pz6AhFQz/k8bMxw5dONMEp+IUdwCAMpBrFf4Kg2cL1Fj17pT29fXqCZzFgDn4uTIoY9NWUg
xB0IflxA4NN62yZuaidWuoj+YWulFnNp6j5bmr//6ZrJ8pF+/jEqbEvvfphGpmwQXlpD5p8FH1B1
kJ6c/R9+lxL/qRGpGco0l4TclvRcvC2joXyGjzY/WL6mwkDQD8Pu+vxJc0R6cqnNFunCQqMB0g5t
+QybyiQCY4lF1beYwFmob8gyyKisTk5seLeCfTZ0/mYMNWuXiaX8VwCMWmtZsQ2UPn66/nEuTTIL
SQc7fTwgHxfj97MkbU2PnWNY3eRCOhYB9s3+/boRQwNmDYSf7OmS5UIv+ymsCy23h7CSQ2fsYSeg
xcMq1powL63mzI2Kk7fwH0sUqafGKPCObE4aiQcnCiDzEnthK2ndPmuEceXUXZo7E6QEJBq0JHHM
T/dOOwC6S7scrYlG827ibiwPBV7U/frkwfDyweVNHLlMbBsJHFajj0eM6rS6zdGg3gwaAMYvW2Ha
eEThEVmo5czFWS7EVhjMcaoR3Ce9BW4yBKT+X6yQq+TW4jG1lOoyp46um3nvx6GS3qXjILuFl5mb
61bOMx0zfA58EA0wJJYRwzldGJRmc6CRRm5HrRfeCiMsD7CvHqGwsWxd7O7NXnsqBNHblIHh3ZDv
PupWUeyvf4p59RfnnPMt0RqnkW0Bonr6IeBFaK3Gp0Vk0jtZ2jRDUGff1EETu1ut7XvFGXpoog5V
B3v7ysa8cAx4DYDFkhFGI8xahHZCHmhim8JbPcJUGDuBqI9uX4S3iuqrTlt7/O/1sV44CVw+4KYh
dgW5tLy1W9kY0knEi6hBENp9rQDYTKe1k3AehgBKhJobwK8CH9HyOUDO2R8qg2XVg9B3EtPID2M2
GQfVs4KVLXQ+g5hCsnhW/YOwd/mgwlfqYqUxg3mshYI75klp0mkRSN9hXNf+BH3ar7WIzpHN6X4B
TgLikkwj7gt62NP9EsSlNvgl5BNFlgquapXaj7Ltp99laySuJGXyb9Igw00RKPk+reT6/foSnm9X
ifZpxC8/ugHxaqfm06wUfShOcltMKhhvdONPUhnvWkaCqrQy2CfVtajyfNPMFnm0Uk2bxSkWp7Tu
gfzLUpnbdMHxaC3bds9RWaPIOntwWBK9RABMNfYnd88izJOjBhRc3tC7HAkV1JBZGL6W05iqblV4
6rcy7qbQjs2AnJGRJPXaHXFhz6J4RzhLDEj2aIkfrKbCiCF/y20h8cqt5sdj41ieFLzkdaVEK8fw
guOjVMJTeaaSn73fYrCKLMCe1IgcfL3+hl+MXyTPgmtIrRL0hOtAe4YWlKfy4PV1s5U9zzNsoa7L
70Gl0vt9fUddmHnqsWA0oXxAIH75apCTuqkmyCptiOk4rh0iyD38LG4mDpACjV58V5s/pNIPvnyV
MQmU0cmcgdeE1Ot0J4uplWglTVW2NqpJDpWKp0w7q0OCb2W6L60tDy8wqDR200ozf/9TgJpmWeSB
PM1tHwLT790YKcZmlCzvBvK31thdn81LxuDs4MFOkodfy4cREheB0MTw1JBZPxZS3t7DiSa4HczI
L9dNXXB+Mw8KSlrkVM/VhyXUTUcjY1xGZHh/okYav5uN0e3iLEn2FDSDn9ftXRgaOXpQxzTGQ2G4
hJ0kqhCm0K/h13NUCoWAAmZV+VTU+ZmvLxmN5NQu56GRLV7sjVBPC79u6F6yRrXybXVoW4+yX0a3
vJyRC7w+sAs+lfZiBoaXg+fhozzxaYNEA9h9WpkyG6XNyPHok4lsoaTw53hmLf9pxqoTdyV3zcrL
6ZJd0o2YpGkTMMlir7RNT+OJYmC3z8jgDG2o3svj3KGYhcH3PlfzW7MLhJXg7sIy0s5NCGAQfPHF
4jh0RqemjeDj6hqyBF7GKacJJ3cMo9ZXXMuFHYpcBsABusbmvjHl9ORNSt8aXZ/mtlfDb5ag77aj
/dXct5UXuX3mCyuJlktD41k9l0/IF/NYPLVX9nCaDaaVUeJUddQLJ9lNYeF6mszwi4QK5I/oz4K1
BrQ8cHouyFNTKsrajQ//IP04YXKvVqSPIqj6ttd35rzPF8EGcSEAcFmjGkh786kVMS3iVNfwJmWU
lJvSE82bQAj6L+fCGItORgJTiEd88OB/2v80uJIoHQusJNpAd6moJ+NejairwYZliuWKi7y0K8hQ
ze8Yggq6CBeDEie9akP8ltA0z10zPaZ52ds68ZRtlFG54kouWSPHN0OoSBPzrju1hsZJpCuw7tvV
WPpHtPygkotnbYNhKG6mfmpXRndhyfDIZKJp2MSmtnhPxIZc9ANNAXbfFQV12UCUOxdKXW8tiriw
2TExJ8ZmQgpxiWEeChWey5BzPHQdnUYp2AHXiHMztCFMr56vb8QLs8gkUpoEpAAx1NKYN0hD1vhm
ZutWoGUuH6f8J6tUzbPpnpRUMv/qml7TBe/IjT2LWkP3Sbi9OMxTbqZDMMgZLPOhB9Wk76qyR5td
qwkb1asGexikfuUmuDSnkAtBbQTbzSwmc7pZkF0TilRQiTHr5ChTTdwkqeIjfSCvJdjXLM2j/3Tm
9AJYGKigzC5Qte8OuOom2WRj3BUOhHYs5fX1uzSZxlwYnWMT7pTFwNKmMpOgRlSoGaZmN42a8G3S
PcsttbrcCIM1Ho0y9H7+B6Mzdcl8HHgtLYxWqdVLoalkdo1iph0CBfmOHvf3QM+qraiXyhbqeXXF
5oXnGY6fqBp8KrCFJVtIbU55HSlVBnl2Kdl+kB2tYkh+jlA6/pPDP/iupWLlaoJYHeR+WFM3PY+l
56oQLnQm/SKvtTj8opobg5KEmd0ag/TYytloJ0Hl/xK8sr2bTMHb1F5Z3yGSuHLznXudebtyUoij
SSgsr6OsoTWyIT8JfyfAIUoa/iZSIvnx+oKeewFenQZ5SGBl5NGW92tnQPuIDAcJG68N3lGR7gK3
oYMv26rekL83reb/um7xfELndy5lRTo/Zcqy87g/HZOggexarIgg4MFJYZ0JM+2b1U4zESdlla2m
ZJptZL7YQUjvRWuohUvWP6J4+o/hWNTm73+y3gm5GEoqYahYFEHiGgIHk9w9XM6O1SdI0YSZN/Vu
MYhFvCdZLP17ffTnTgIhMDYytyS5BjKlp/Z1KhKEyTgJGW7SA79+xYXa7+TA/KKeJuEM+UTqmHMp
5yPBfmqJt4NsTQm3ZOZZRuZmk9mPkI9T09/qnTYGK+7o/JTOlEIAZme4G45hMbF1JMTR0MBLq0Oj
/IcLxI17uMSk2CMD12T5zk/H8q3ojWIXjYr64/q0nh8WrJNKNwm+DXjd5tT/p2VtWl2P2xrrIMei
G6nQkR2IsjWh5ctW0C6cCROAmC58ASfEBKXdEyH2gnWMRvUeQmHh8B+GYqKaCGCbB8QSV1OD9RNA
pTGR/VR8A5TujRShxW4NC3bh5JPchgBOhsSc4HoRRVE/1dI+Q0XMhy3UtUpaHS0p9Q/g/Yajicbu
l0NSQGFw2VAno5P0DBFW+/KYl/MSCUKkbJLOTO418l6b1B/Ub9en8NJeBHkp/i9hCS79dDekUSjy
3hq5842+Rq+xVB2SCakrj31yKOpKPJbU2x+1Kire6IMrVo7CBR9DGMeUknUCEL/EBmtJ3AH9IPj2
Bl+Q7ZKM4jfVTBDgEAejepFlQetsTQ3LF4Sux2pl8OdxAREWLaxz2dhE+mzhYfJZmU8j/WJLUy6+
sRjhrCDEYYT02EcGPABm+OQLg/YfHA6GwRewyDOf5Hx6Pp/BMIT9GBZXe4THyxH4hIfOnIJXCSWv
ldh1cRA5edbMaIq4Lv36rPPClNcFWWqpY+iKfa25kpkgpZZ30fb6Nlom9f7PDJyBZBE59Mu3Gg3h
qTjTh7sRNYoG5mC38ydhk4uR4JR6Ld5TT8yOsSJ88wZv2JZUOx+9tvnidj77GAvnphZi3xDchm5Y
Vak9aEa1IzDsd7mRKkhdTBsEcxqb00ziDTDj5vosLG6sD+sA/ECsQJ8GRnbh2Ks8zMPIaEPX9P32
qJXQGYp+223zsFsrM1xa1s+m5nP9aQfpk2LA1dyFbmtZIVxPienKQ52vLOvC8X0MaJbI5IaE2U+y
FgdE6IIYMlUEcL2wMvqjCAoWnu+xiKuDMkaW+GwUDYpE12fxwtBA0nMaZ16acz1cZVTLSsst3+29
wL/TgDe5c+bKuW7lwtAM8nnwNUJsDLXx7Bs+TWBLs4gnkGByrWE005tWSpR43yipIe9p10eGODSK
Vd3IhcOZ55M3qz4jtbDNY+TUaO4ZXhCOauiirBZ5FICLNpwcY6p7CU2XwRjg/zaDrt/5bUm1/fqI
z+aVej57H7QCYHt87eJKrrrGUAUvUx2tbFDJRGnA0QG+rlhZeHQVBl5A4oRRlGmhLVnCfdoknCnd
ZaTxkJjrZsrL/CEqB2sj6IOwqUdua9Tdsq0iT/6KOz87fphGXGbGw8H5D9L/dHbRCBC9OEoVRxLz
QPoma0VX/kD9RxZUG4xL3axUoy7Z41xw5xPLAVdfnMFgUhPZEwrZGWMVDpp+Ml1oHxIHIbTKvb52
F0yRu4eIfOaC4RwuhlbQ0VUhIAHvNq+OjVdmkztwL+PSymplARcRwbyAoCAosfMLreJlo2MU66U0
tD2jqsX8JvCyYid4MOvLguE/NR01fq+HSz5KB+W2R6R3ZRHPzuVsntIIQR3IHXbq6SLKggW7TBbI
DpvU3AlTI0NcWJGYFgWF+CAXV15156cC5S9q0FzE1DTPuGGLWfom8nBr6Lao+zjJuk0J/9LKpJ6P
6sSKvDh7MQyuQhkrEDULouH48Ac6yQDyTgqsx65T1kh6LpmbCb3Ia9JIwfhOJ1FDcroITd13cWKo
Z24LtRrDwAm0RIHT38zUUc42Y4Om1/b6Pr00mwCHSAMQ+pP4Xh4JUo1g+GUkQs1cfwtiypiwMz59
1cjM5SuRVAetTApwHv0n153kI4qdEP46I8N5s8Q8c6liFCv1ifOh0AAxk4qDcUckaUnrGUEr4PeR
FblIbBMtoNS5EcJQOnx1LFiZc0SURElMLVNTdY5IQ2EKSL2pMpEZLa/bUKzX9sO5+4BqHgAVUDja
QrlbT2eMVL03KiUiXkI3IhwBsecWUa1oP3gU668P6OyKmxFNxFQKjxeahZZXXAU7oCiGyMSVtIr9
M8Vt+qJpfrlFuGNwazMXjj5J1JVSy6XxgYSAlpP0LPYX46smJtgvmcUIBlJKxkDZazkz7EGQ+pWT
fMkUJ4r7hfcKeZHl0UqCLqT1iwrOpDQPRZCnTt6Z0psKwPDLh2nu3gODREZ9Tust9rk4leFYtGbs
FiiL7pCS/VshOLH56nqxHyhHgPufr82lv60VCeYgOlvZgMb4vc2nyZ0ENbil77W+E4MiucuQdVmr
jZ0frlOrCz/h6WNOyxbaSEhUTvuuCJtdXnfy/vrYzmMRippk0Lg2aUGnvnm67bVhDONS4FEioMzy
LY1b2OqMAekjtZBvpCDyUhtVXmWvBo3367rpSwPkEuNlC5U9OZDFAIepLgRhGHgP6frgQh4f38aN
uJZJumiFpDbVfbK9NKwtBhi1IJ48LUTot+u2SpHHYMigqr4+lvMtz5sGR4gQFykQ+G9PreSGmGYI
8Eau2E5eu8v7opa3U1TF6b5M5aZZcYnztv5U9mMYmKMhBQItXlG8Jk/NdUhVlSUavK43ISfox+X0
mGlh4iLMTa7KajtrZZucuyzQUzxvPvLmhMeLtQoaVRXgWIxc0yDaaBqJmpUh5OaeaL7ZduDKbzuj
rtOVk3dhWvHHgG7I1sPst9TFg9mb4KvsItfn8tlqWTQdvLAlpYsQD9rN19fwwqQS/OuU5Dh4vKoW
k2pl4mhYfgmZY9P4Oe1nhH4O6AMTaWndqoN9rOaQKl43emGEPONIY3HBQRNmLmI51YDSt27b1M0o
hiJTpXovaGEp+0nJu3+um7pwEihcccxJFFPOXSKomhapHjXoUjSnCLA6qdPQprb+/BcjZKLJc9AK
tnwOi1Lhg+drYEqlT2MTZKLoZr01rdygZ7NG+oRrjLofOZsZ6Hq6/wcebxQXo9ylt7x8RFbMcsW6
6nfIb+o/rw/ozEESYSNYQOjB+VZ5r52ayqqsmsHVpRvlmvKCKHbsHcJppMnVzb1KtFxu7t4MHBU1
nvg96ltLWdkilFDPlo73E1BJAuQZCUIz/emH4DkX0/QZl5tRgwu0soVJSeTkW5dMNbzHOjrr6WTr
ELknlk3/JAz8tmimoh47EqU7r9xYoSil0vOUKmPwK0R13FIPfWIWwo/AyMhQ/PTQ7syivSF0tfAn
SyPBMx0hFD0Et8O4y+JoI/YoeypOMGZdKbpNR7k32jVWVCkv3YCwXo5ycNDPfz6YSuWtNIK0+Qs7
ftH/nORJV+6r1KjSP2WsNq0jI/YuoV4Goe1MlNxE6bEtovAoGhGE2C2yz+PrEGQNBXKo2qvI2Moq
0urOKMVdb9lU2NBBFpOZLSFSgsT8QXpHVm90v6vFP1ZN79P3mAchOoY5bVFSNus+pYbbJciVZnz4
fPCORRWhTk3lNuufJRTjaJfMm8jzYKvMkfOOxsaqvg+qUkUPVa4JCqJuKEppLmPJtbcS1WBlcpWy
HwxtX6EvPimbBsproXESMbFUY18FtdDvmhSolV0T8w/BRhpDk2ba1Cqt1B7HwhPdPPCU8QnNISn7
k6CdLIe7BqbAn2XNc7ZzkyovhHvwsrl334SQEW9gBK7RC9S6mo+qgyx5lVpfpKlVmbJsei70Akyr
5UMdsRlqsURd1tCS6LGeeWhSV1CE1vqpQXZevxdtlQStQ5Ipa5/rPGoQzO2yKKkCnrKeJe0DRW6G
Jz0cmphXhD+1JfVKxA9VVJPlqp1+6oOR+N9DzexKYQuDQN8lh6Tt2uDRCNqi62zaZkz1se8RiEbg
LvH7MXLmqiwxdjjqQ/6zMujY592FTmDzYxqV3hsQ69Ym4dGsFT/5R+XGln0nFQTTr92pryLZpOIv
au0zmiui9q88TSoS55lcl4HoBH5nRIETml0l1c7YlvBeur6V9z7mOcjWS+SNKZj1ttDNaTf6Wpa9
mVosRrENXiIYuVuS1ujf8ZWdLNpNq8bTt7I1gUHuhNoaa8WWUTfTfFR4G6Wt7NCcZO/fuspkja3s
6TVtC8I4SuKrqY5TTc+6OkxV5/ioSo9vRWBN0rGX4Uv9rmZV6z8rltdkL3S3DomrWZ7QO7RFTIiB
IziZuR1CUXB3Q+lEwz/J+OkHbOuC2Lh5q2O86kvjdhwjXf0Bs3s7bU0vxwM5wO4QondpJZJ8YV+O
CZVXOyvVcXzLVFQUg20qjtA02EYsTkBEskjIKvFGqeS0sJy5BG6JbtAIQd1txMAkDWhPckwt4KYV
6OS0HKlL2+kP0qNUsVwvqEEB2VI+irkKQb2RmXTMScI0SnYkTln/BsJSgImcrnIvu5VlXwClCs8P
sGR7zE0//qVBio8KpuGLk/ikBwXkCXTtjJ4V2VMDRKa1cbBa+08ajVEQoOrmW1XrzHiIuj4aUlKq
aHHkopZUh6pJAgQMq4HW4NrpeBQYulsouqfdZkqkpy3cRWGQBYcGbx2BkZYsWu8UOGw0Z+aTL2In
bFEtQgtHSXFf3z1kEtr2KYuVMrY2yGMbvfS98nLePkR3pqZEc01SMO7QqR6GGxPQUC1vCn9C07C3
xlba1PUILZBrCQiyfUujciz3JXweYQSisMnjyLY0ubf+mKlMzWPbRKP+tynC3riRxLgW341QrvOX
1KAjH9QfYCWAhzSS5n9kBZ9syx3RgtMPYdfdiDrMhS8jD+T2h9jkVbJLUJuQb2oTPiok6TTxt9Gk
EByFaHQfKm9Kdr3mSZBE9KUv2brf+3e6JwcPFp0HWzmx4gfqagX1ntSwau0FZbI03pBuqpD8puid
Bw960fU07xZKqQqvskLu+x/GFCqvjR7VpAVaQbB2fCxKDlIQt6MDDgEVRuDWYnJTj5mnuXpPmO7E
kSWXr0orm4JoCykUwreCFlvJkxyHSXkrcQN730o1HMZb/F2BMLg0Bj/8zCq9f4wpNNPHKBZM47FB
ytJ6BQtU5ts6F0LDDaSiG3fEqmNjd0MGaHRTCqn3b27VUvUN2GqYbgc/HKzfbFnkcmxPAu7yWOly
lv2xPDXSaSysmIdNPnWV8m+odmSnbSGvZHY1e0QcHjUlpTyFzGWjP2fjVE7HQIhUWvvVwUviH55v
NmKGVkOt18ZW1Cp/kPYDDwVvcKbejKq/nYkEyb9drJZZj2CtpLaCUzeCKv+Wq2FoFTros0GfXDo0
ujpxYELy/cFGvTfU6NXIgxmVWgVKOdSOPmZl9q/RpqKY2LlZ1nTLBr7cWL9KNRKLH0aopkgl6Dkb
PbBBhk3oYMyKrBrIFKlNG7Q3fXOodiYCs/SgU/co70JB6xXUXgMog8x8wJ8DPajbtxRcaGXTQ4Xi
pxxJseTE4EDAWEq5QCFpyENgRWIcquaPwadwivqskP5B2TSCMV1NuphscCH9kAQyZo7CXlQco/Sr
9J+6nXVlZf4u10rFYHhEtnjY+5wv7zYOlAB69TYoX02Jwi8XbBe/1YB6npIxj/7oodak+yIflMei
7/VHGk99tGS5Ft58U6oG+hxr/Zj1ZdA+EymYpKQDzUp35QS5xQ5CE6/ZiIanDo6SW5W2n2oRWAtw
3/RHLhks1jgJh6oaRQm9Ty8Q7aCA8cABiAcdASJXSbSNdM275XUzok6O5MSvEDFx61A0cqluiqDu
gWA3TbqpSine6uYoqVtVzPwdjw9YQ4oxLkRAbV4ZuEWa5aLTARp3K6oX7a5nHG8KWMzEKT3uGEeL
OxYlHBOYgTpQrY0D83cbH+qwM0Zb7UywY7DFWT4MQih+u+GI/snRh/ZiRCguM/ZxWjUDlDW9KSEN
wzVkS7Mpp83lGMyH1HqqU0m5LrjKIA8SIDs/eMLdyT9rJc86Wx6t+rsaGf53zR+8vwGVnUepgv6E
GREEcRuEOXUk0ahEzkMeWb1tmTXBKsQxhX5beOkQP+b5lNU7Wa2j4jDk9OhsW6WRh+8xnealq5aG
ENqRVveUgXK2pl5bqbrxRlPMnYifeZjXgUz4GOed03ieLDvEKLnhosoVtOASx5RLJDLSDvnrVv5l
9Vp64yv5NLggm0PGIA6NsguFqaSrfAqj95ylCZ2wT4StQue3xqdFMZH0IfrvSZrGssNjJ91GasKX
pGGJwf3YzAJbQXn6R4V4pbdXfa+XbYNIBQhGZFq5Y0lJ8RAnuhlsDTmC08aqW73ZKnktUtK34MtH
MLvORyfoQPbagiYFKkc/FbUNOrjFU2/U6D2nsR9JTq8LEcLcg1HUdhwgXXunGcgwu4WvWL6T+b0h
uTnrWdyXkyjvcz9KtUOuJIPHDwkq0aXRomik0Bn0/zg6j+W4dSwMPxGqGMC0JTsoJ8sK3rAkX5kB
zAEE+PTz9axnfO3uJoFz/qjTJVo4zOa9ks2pa7V49JBW9d9ur2wqYs7MdAzNShdNMfKf9VWUqKNO
NBNfGFVBgVK8i26Tpo7kmRk3FmvaJJ36Ubtvtp+Q4JWPlgJu9ViXVeUfujlJqELeC4fP4s5dxrQk
SeTekHvc5GYK3rzAzvFNl+MDyEpfFy97VHROOqC8vzU6Z7ikVp4hT+9D4h3CXhYmI3iKiuy4NNWT
HT3vzyyT8q5q+lami+MXC4dhUldZl2sOxm135e/Jc+wf0SsqgoWWlfvirQuRBQESh/ZDTaMGG1Pz
snYPvJZ2J2zRcPOFeeWIp5K59nVfBdEuTu9Vt70brElGlzj/v1n1qjgURRn7V/xUgT7ta7nNPKpd
8qKxm9TH3FRLnhZw1OVVtVHrcVJIdRTFEnEZnfIlBw7eRd5SX94b90Nu4iKIws1ZnwAh52Pia9Sg
uSnz8+5phxyioCjas2CeHt7L2t/SIaYCKJtpfQLSDuhrb9MNi2RLKY/un8DevOYAf6Tda6o+XBxi
gp2F9yushD4TcG7qq07G03DLrMLWpvhZauL9Ev47Tr0G82E25P6nGFjKd2j99sdz9+K/cui3/4h/
Kb+2QjV3XYA27+SzpT/t9apeu1w0FFDxQH2sfufMZ0f53eukhMOZ2bq7f4oMxdSH0MkTcQgYKPxz
6BpXXft0wL7Cswc0z7Lvs73tS+e/THjsLHVvxXAo8zrkLhDcWhkyXvKx8kbGFcNgx4KqGz98gpUn
nGLHzJSc0Og700lEU2R+110SK/rBFOPwop3ouDeaeyidq85fjgN5dRWFHaL8rAuc8ymiNad9rVe7
zQfdjrl/5iju7xFR5Fh8/T3EdrMmYUrrKFkBCCmSf87kmX/OIpJ/swzYbHWdjzZbnTWAtIxn7jME
dk3FHtJ6xzxgPUf3cgmMNNTbfW3bhtOlKP2W3qdk9/9ClrADLYmrGJHF9DumO+W77azwb3zc6WfX
CeMqA86eRrI4QIFPOFfUkNVBjvakLEf3Tfe55nXp9+JP2A3bQ7jL/CtZrHhefW99TkSyqfPAxIN8
cglwFUctpNOxquvxtMl2pnvdNXGelmtl77exMc6pkZv5jogkVWkg7PK39slJIOml88NDbrzo3DiT
dgBuiv1rdqTGKj/EHY32ava/t01SzJhY238NHB77MVrj+t6jnPKft7bbgxbg4Cd/nMMvXTT1a0lT
VoOlsZlv1rBgRAogU3Rq0fjoqwYRrj2MW9X+M6MjvrvZ1B7nm7W/qn4hlmXu96Z8rKtRQpu2uvtx
m5mam80mSh2tkE2DcrNZb0VrhokFwY7/ilDmf6w/FM8rV/hT2JTLZ7kEcZtqvrW/0bhMt6YdXWb9
jt88JYOFJuhGCebApikvtl1Jvx0rnm3oIijL9SGZWMPT2qiFrcqWlzUhDqon12tNdxqcKgCRd0k0
OunZ6jWtxyqIzjCX7idlR0FIPsksHuUU8Lp72C4jgCp2+AMV1LzJMjIRWylKghi2SdjkuPkGC4cy
pr/Z4XzlifrSYj964wLtuchlOUc133WaLO0SZv3qrdSTzBEPWa6lfMzHuHxDedG8bt4KDsTit9IX
OiSjk+YkMIRpG8bmRTVF8KP7pLnf5moubgxN7PKYxAwxp8m01KCp9cKoOLlbXLtjdGlHM0nyyp3e
VwcdVN1tjcN7uZ76JvzTa1/cm1rswcmNy/K9YGBdb6JiSl7KJLcG76PCYwDGEuSZLcfxGLsmUlej
K7s6K+Qg/6Mc2yAC6vLmVu7T/ia3dViyKZjDjsgjK7bU8sucW6jI7aR1uX/khbHmjtMiaE+Jp7xj
K+Nly0YkE4yzQ8Fyl/Ph+XZsYj9Yuv3XQPnFLzVh9E2rZQy8tBDMANQ3WedfU9XtLXa/yxEOehWe
Jl0NUYaLZnmKFqsJ7yXbgS9g38Jsx5b1SK6bbzL6hcIu1TH19ceCsT3IREORYqA3PmaCCYIsyHaL
opT3Wf6F4ct/O4Oc3yVy+j/QBPa2aNbaZEvZJO/xpvv/QAKbp2kd2u86oMm252NOGSw566+BJSIt
A80/Orgtya/9bm5i/t7V8kSJfNmOueNrL3VlPvLNcmaAg3jB/NIQ7sGy76GK4PSMxifNlrqlBPnW
7u1gRfBH2zm4j8J6+moqJd/9CAotnWWzfKuZ5KnUNOCfFPT0YcuxVzdeOq1z/AXDzJC8lklxtwej
mShTcvt7yjycCmuVWe+GtWBIcVx6smweNT22rlGEqWXv+BRIsz7jKpT8u70BSwjCjf4shzpXqdWT
YQXCVsryv1f9eM5bsd3n8aUYJISKXdKx9KIio6EqXo9MTbbL5LzXH8j08ydvDTedtuxHtKAXl6lt
lLq/6kIyCVM9hFGfFfST2Zt4stMXUW/yNdwTydkt9u6575b4nWpz114nqlCvw1L3fxck1vdUj/b2
VIVVYtKeFIwPxwCkph43MOb/anRfaDDiCshLojM5YsPo2XRO9L76A6scKmL5VmrN1bH1FtdPOCnT
3CxO7d82M0sys6/frwe/c8VHFfdE07Ez5CyksSTMaWZquWt3Cl3SQTajTnnFw28htqY4luNG+FHN
Rpw1hVKPnc8+AQ4Ep3xuxry+m3aCEs65SNzreFbRT9HK7gb9OlNMoxkx3CU2ryDL0XhAhpzTvxmL
uDzEwYCAvgEQIy4T3/x9Bdn0d2uWJDwtS++dglAz0XdLvVeZN03zpzNuyVOIuA+tfUckSaqCtplo
elT9LVRmH6QQb9WvolXLkA1L5zWEsmpmr5jgKD9d/KL9tSYi2rJ2G/w9W6Rr7mRc2ISrcKleYpJ4
o7Qdlio6+fHq0qgL8MbkhtW59WbxibgIuzumd28+BE0w3zW447YrBUv0GoltKm9IjuRyLBmry5Sz
SFwlpWP02SmGKDpMQYxLPSg4ZCRg2U3uNvvjvDRjctxNqW5tZ+mkcqfA+mki7PxY0Tym0y4qoDGb
dequqgii6LijPPwI8mH/GhPj0PkXS3VH37fnHpJt5uFuVN6+L0IN30nbyCILmVD+QjLY+zralvLA
ztw9LMaK5skhimEpXpIBEPhgen+hmSdfq+nT9W3L2FGtcqV00ivCQ9zFo/1Wu3DmtFMLbwG1kvwK
DqM6m+HsK/98EQBgca6m5G8YVFN3HKd53z63fHV/xRCHV1Y7tIK2u14/+nZL/rZr35SnmF67N8LT
5fvai3rKNl/QV1Zx66YOG/fvXdQJwUth0p/cKeQpTULa6o5iXpP4aNZ8qK5o7KQG0+uku98VTcLM
srMW/wrlDLzoGo9kAB8AuzlUg4pNSlxpb45xXPfUxCd++0sZghOIT987kZqpNJ+LpEn94EVuFx3b
hn/Modcjf7WJx2g+OLs19wzPI7uspfY1a0H0qiPu/LYFUxvGL2F1GBd/m/0CKVhnHJ9jirbjo0dc
D8PGNtot26ugA5mK1sWhE9TsPZfKMA1ZD6f9z7ORQ/Qvv0PlXQXJNvwZ85Wk0zxaRz8DY2atsZG/
gvSIsB9uZumJhphO3wcdIlwPlHgayjbr9j14oqdS3WlHbN3BLBurULEj28tKMxEkX07LsJ08jxkD
BUyBDLgd2klB0JjupZ5Wj2rTXfcPrl8zt9l6d9rTDuors7Crwue2QTWQGrsOIG40rz0QS+dH6TKE
638Y4s2aAoY4wyHkZx4O7SRKAKshKZ60JRgnBShRzlmj2t0OgSGhExw6iSceHU/eN3lOsS6Naez2
tu/cy/HdfFVGrhzTZLjxxyum6VTkrn71dpk8Dq1ZzBm5fv00d4XrHQIyIp6XhABHMr0XUt+7cPOg
q9xyZRJwZs8VpzUBMnqjU4+mw70utJv1fVft90oqVrWAa7BN42UNzHHYBeGdotm35raaYvdqGoZF
pwP8/2vJU7WgrGniEqxC9gWHccULVaGVKVKD3ItFNAyK81r48X4gnHiAyszrpUhjgsfzLFxz8yW7
ZnHOJVvqNZiq/9hHW/ivpEhx5dwqFpvRu2ajNGia3TmpvVD7Yco9/boFohWp61Z2JhtDNhEkTBW1
GSWkCL4t2VgmRnTh7xswL3pY9bCRoRZk8LTbyLS/xfeQRNPvHImcA+EPFEKe7baD+lGiGqMHGXeR
2XxGP+pW3E2NK5tvUdKql1mZqNcchn44tpFIbCbYD54SUzM54S6aytRx5h2c2TbqOvc9fL2LgZZJ
A5IZukPE5DplKxwf5YX53rMAGBlMWVAP8lcyuezVLqbLFygfFwhjdFcGoZUi3EXFcFI2WoantWLk
PZDJra5bVTJj6EJQiKq3Un97uXUa5r1tuKtV29CuveTiddql/4z2d2/TYMkTEFanm6ZjC9t3v/cB
AFhZBMvv/5MMaaKT4cdbJ/Mounx5E3k/NsdkGuufgDJWQtu02b83K6ZH33blz9gT4cFy4OePg+1C
jqC89950I8ns1aBPV5HXe3/zlSOPj8ozBi+6r4fVdNOfqBMA8/uuSdxa47LBkkyUC3ltdXDknpOP
MGjzC6vqPmR+EdgPRNLiTwczwUWWlGZOm9UV9T2JpfBJxTLqX4ONS4vef6f6YPCi6WdyyGxhWg9/
BEGOTsYyGj943laD9E5m/i1My2RdLqtz39SXk8aUZf7ccX0u2ba4+hZyBPctQuZIpHk1u+G9CXYZ
Qs20zbNxLfMuf2X36BkREm2oue/iSHNYTVHovIxxV4+3M0W+BoKJVuVDETXAlMRox97VOkqisgIS
VoLD4nb2H9/Q5bBi1FTZAJz65m4lYKla2bbSQAJ7FESTBFdcgpSJtm0OEe7tbf+sLkkDp6Tz7B3H
nt+xfjDep2Es+n/UeUuZdaYcWYW137/UJpm3DL68mk+J7Ah98UzlPk+MIE4WovJ5mhn/J46DuIR8
wj6y4ow3zsSQXRgS4PN20KnirMOepKuIMlwcgT9xUNcybd1VthkPif3Qay1eC7eeKqjgafrqVA5a
qymTU+lq9PAUEk/6d+LmeQRpdp/I7O29pxEtfA5k1yrqNy4Msak7d3rPQf6cc+3b9al13Lm9zcNl
39OR1ys8YUaE/6vFJfT4kjd8bOeZWd6Pq6RCzTOLKkNiW353CmwWE+XEQismpaCJBlU+ebhh1+O0
6OlY5DMUv0HKx/drPYaKqXHCZ+UqNfJVF8wKPWrQb0dBTB+7maM4s7XhiY17J/q3+I59kXbV8+0Q
h1w5Fs+Nm0U6MF/g4JHMZkTI55Do2/K6ksjjL9ccmZjD0PuMf30BbkcMjZfTLBrtH7XR7qdVTeym
2lPiFtN7/xNGG8AzQc8ErtZQwO9rE+kopdobDj8oovG6nQX/5XbSIyOtjJogG1Uc/IP3CGA7UBFc
yOIWz1UnZ9YsguOdv2AnwOIdh5rOFPShd2en1vndCDl6R0FnYZVtVRNfcOQcMj4qwX8PZMn1L2rz
7bdByfXJB6KlhWWj6Y4R7pAwk6Oel/NGfvoNgI+zpT2P0C+mpa45FH4unKyPd+Gfrbv4n/SqVm+o
VMs/K9jsJ3GebnmGp27fxroKfqadlu2UoccB84eb+x76Ud4bGmu36RjoxP2LcHzYKdmtCQGgjUKq
a0c123tHfVdw45VdPh0W1CA8yBg7//E+mhH0cIQnrnRjGfFQ3ozHUIlyOM5TJW9n0iagm0wnf3JK
XulN6eP8UE5buJ2iakdNWK2BI9gYejEX90VQt3xmmAGRGZ5Xe+rX1W+ylt/upnN7By4ZQ+aPGrbl
eeh2hlqRz3mQWeBq/xh0AZWyg9P4zu2eN1OeEkwUfArPwAh1Rewtp5oF9iVSwh2yJBDCXldT6b0i
hyUZwHFLZoOoJ8OlX1zQmeIyB6RFng+PTecPDYf71v0SE/QYtzSNH+nuDtGzM4e6OG1iaf9EA9NR
VnWA1WkjaH9PHa8ZXpfRBP/huQCf6dTaR+m0dJgvPiRJhu69b62336lJViL1VQ7apIsgekSrO6hD
zD28Q7XHI4eSCFbsdZp0iFNBgUtzzpsxqm89jg+Q53Jc3CNdldVrrQr6fr2A0uNjjy5JAud5wMrD
Eu6ZZ1fUw67a1Ru+LjqLW/IsCv74tB/CztuXlCsSjmPlpvmZCdGVBxgf9ybc2lyRYZmEN6GKhQHQ
38yvkq/ybdh3TMampl43E4qzL9OlVxI53PXjcAISKp7m8pLPQZWz+yaccn3H78Hr1605AhTbDmY+
lDKeZVaIASmGzGPveq55/77QCXBAyqiD6PJ8DlvFmMXL2XnTkLoVEAPhJogjyU2cWWKrcFzoBmpd
/9ws5L5xG0T5URqWCOp+bXLq9CLqu8BueZjGxjFVWmiSibKmA1C9im0Y/AzBWL53HCklX0K0Xvcu
I9EhRgMlX3bVrHdWOn11x3QW3m2DE3XnQHe6yoKgRVTD5ABa47ranQ6t9gQAzF7w8JRB0H9qu/JB
Rkp9n1uWrnfDToDFR/QEHOzxkP9WcTFY3JR7FGUA/9AAUL3T7TAwppxaMHWVNdThrthn/enBXbf+
r2hEUN0aupevcF+vf0PdBEfHK9fxAegezmvBFGk5lMbwX6Lb6j8Lt/rTgL6+ySFEOpEPJPpkviqY
3paR0fxQ6UE+Lsg9UIjBwZKjpK2BctBSZZaebSi1cpu+opp2+XSl9XzkJlmiKatVNfNTbBGP/hIP
nUw7WsPf6L3uvsrGNW/OGMVr2nqd+eoIiXYPdanFM/PEjkJl5B8fxe1vKdfpTZneSVLOarfGA4Xu
BOWYnBhabDFURB6F3c7uts9LWhEAA9RAgjww1xBNcequRn4F7iJ/+060PkvBgprOsZ7/ek7RMY+w
BA2HHFrzuuUDMtLlq39bMZKGWVPpuUezQm41YZ8+wbR6QGTBq98OZ+7C8juSW7AQL213n5ynsQoP
UgRRdcj5At0MWW7Eu5rzHGSV51fIlskMgz8fEGyllzMZ0wo/sEwnaqXuuhi4E0ZODW8ETDX/KaOn
HhX+3jx2DZPn0epigNaC3m0PSa2lOZkaWns0YTtmNlKST5bjEj3uORcM3Hhs/gzKUV8sBPi4q1bs
r55rHVwrYtxeZWHrF89qF9DI3WDhuD76IUOvATPdxEv/qJd8fGil5/+eOjb9Z2AnX2Yjyqs/Fmfd
Z9Hb9tccKkZsFOA1mrAq99/KwPY48G3lPwho7vKq74rxq9T9RYHIDqLSjRi35bw6nRKpXhPuC2HX
GjoJMvE1DBG11CUxl+k2dsuPxnDxJ2QFLZg3fN5PnyGBaQKOKzn24VYt2TjvxW93cRETDTA6l1aN
Eroi6De+56olfjpdV899Nv5mnlvKyQagS1l/oahjCbGL/s+gLG7Tcr48xfMsq/5qH1T30UMI80An
jakyATDgpHAHZZICOgFF7aEq78tl6KJskt7EPbzxh05jKdeSeo8ScLxxhG2uZJsjHJoLszwXc47E
or4I7VMpt9KiR1vFB7t58+gHQN1887V4HKaleMJOQ3hu7nby2nMXMODpIlHihQsCAiJVv8aHCFDt
DVBx+HSKzQuOkdOAy+qpch/QTHZhhq8E4Ip9LYSVrt3IZpyziDcYvbpnu1IRcxCjzw9eLlDJB14B
XB4Fir0PUfqDOfilda42Af3OGV6Yr3gI8teAKYbvKRTrt+vvsPwkeFbUzLiBZVEXW/nm5lWQ3xDJ
uj12I4kxJ14FDjakedyVfUAXMgysHgsmd38Cb2oH+u3x00x3QnK2pNFSLOqwNHLcUxHa/BG/hX7R
Xrx8a7nI6colM+S2a6Dimdz6HFpSBl/geBvHXzQVV72Pwx4sturPzjai7KHnfLjlo85IGyKvLDOL
5eqn4vnhbyDD/TQ7bfhvkGUTHsWku6/L8cCWBudBljeTxHWUm5ZYQ/jSzzHeXPwOpV903FAiBp4B
o3hoJswFyGPC/GGPGhr9doA4tAjl3utDkvfFwEgkq5s96ECwhxydOgAG6o/TKKx6UEnP5dmO7ebx
+Ez+jQrgnMi8cfqGHSpUL85i6r9bv0d/SvTgCDJL33mf95GlKGhI3ZGmRG1TeA4ew2J1csbyUPvv
PIX1HVL8vyafmzHzu4FpL6qYz6M99kiE7BrnqvYG9Exmh+TkwK7H8ljHjOypFmyiaQ1dh9go2bxr
RDllfCTpjm6msBP+V4cYjtPK5xquO+1clfPIKwHwnzzN3uA/DSDQ3SHf/O1z9Lg1efjk9u111A2l
tarDWz2j/Uq7pK/eNgtdBia1Bfd4sDeecMSV5XFF2DeRDTVItvlIwWKEk+vc8MNNaDWUEa8qMQVC
tosAsQ9oHDrrUVccuHn3OWEi/dj8uX/onMr4V3UzOKdOmEWeOVxHlUVLv5QS1QSQIHVA4AmNvlEd
/Kd7YRLR1MVphKNUX5kkaOEb2iqcOYE8wF6KUjA6kJUPva19xfvEj5BP6JiWIIT40PG92ioazWYf
ePweUxnoQWdUGNEtM6HPBZYAreDeKJejHqLGP9EUBKRdr/700dfe9rN13EEkcsE4H+rFjr+ixBXN
HULf6rbmtGizaLtsVXDM/COQy1RFGjF7fZBDKm5xLUJjR/tWf8lSbj9wfPytk5pVcgC3auLHSbYA
wjQc7uwD5N/CunZxML3jgxuC2zLoq9+IDpaFgUsPK5KZSqAZMVhZVDYNKLCuCiC1+Q477XyvEZqv
WQzctV/RkDhU5SNcq/FeUVjs3wxeGj28iWQ+vy2FwgpynIjgiq4FVP4XKd/bhyl8s57h5OP+kLAV
o7FYBemQ7NeA20W0i8+ESDRiu+IweShXlZSowcqY4brvf83Q+AirnMr5FsgjusNeqSA/Ig5JkEax
mrYHOaMRgum+vABytYQVel2sxyzmTgmZsCOUZjB9yevSj/HzvvqbA1m58zFxKI9nlLbb/a7nHfht
52Q4QIysLwWi6RV+yFUjmGas3iriEfzD2vcTqT+oABkyVWvBiueAI2dyFUt/jDDERTK2LAu6FFEq
KAbBYwN/S4yjGvYovxrBlitCihhws97xoAyh4LrwROzYQDYTUWrxCeRecTf5HtScREZOZty0sy53
k/YgrXxR/GJ43PSxJEH1hjAZF4TF6YRgOZ55fDfjkKow1q3NU2U53uERAXyuSQVnmUZwEqHt2mv3
K1Cewj/cEaNJ2qpW5tD6Wv5X7h1noKhoo0mF34LRJjUa4HTlsH6ZmrH5jTDRH45s9eZNF2VbXgsG
b7iNavCfo8IjYcu4A0/kEnaLC2vouvcbw83XWOv4F3HBCeIj2oryY5PsWDp331seprjy/pS9FwWH
ujbO9R4U/fA4Jf30vNkucNBuxCjY+8to3+a+mjLprKjCmMgFzusunN+7smHPrYkF5ZBHxJkfQMbl
M8cBHBIeMyS5ftcIgfhNrE8cU7vO/FqhcRxqEo228f/3gFwSnfZOv9xzNMIToyPKP3BiNFeWZFVz
QPAAPYjMZ/y0+OPmw4jgbbyhN8X5V5gu9s+OAOPLgAlcrhInpEGSw0XER3fzWT9JP1/+awtv3hio
VfFGxq5+tuWkuWGGsPgaF2v/FREyu5OaEvWdcElPx5AXCyZirOORCJo6QhdqGTkznnjIblkK3htc
DAx+rN7qLxh999UPUbWlLtHwb7C4YDTbvNj7vt+SL7JfUPPAGAcjLMBeI1n2RfxfU7f7d8Vuxady
GzRtaxtpmdVVHSwXOi/QmVNFzZ+KbFeKe9wdu70EqYP1rC6ejlkniEW7fm8RnzgOP34BbXczb9Zb
UifytoD3QIoSlVFdTMd4SJBdc7dQqRQXci8yCNnxgeYxxx4iJ3TugqKjbKByt6Y/Mz+q97HnVGaI
Q3q0egNHP4LH9i9y0/oJX+uCzrDyWnFEEZ4/LZxPZcaY77KmVf36y0Mr/nuAu3kNQngEye141/aN
/1I3vuyex3pbidpJKm2vvFibX3M5z8Sg7pNPDNDQLPnZ9n79sg7+DPK0WUwr1tlBG5ldCE3dvVjF
R7YkER4r2bMumnkMp4O38NYci6UynI/JNnXXnTTeih13k3ECthpwPgT+wv9cYuf5O1T7IDKy1noS
DWrX1t9xj3DiTESGzu81Ow6CLprqXwy6uR/JasBP7V7CXLoCrD2XJXIyiwIGecPiNN/bZPLXnEn/
P0KhLjCrNZvkIGAGPGLF8T/xg6D0aLEHfY6V4SKfFjc5j82mYFlxCLVXBn3nC7vKQLFx7c3I5wPM
QZu7j242NzgRU+V5TYPCBJDkkOfYZJgjo+gJbJppM8AVcFtPyO8OFRWTMeTByvWEuMZ/8+xYfZsY
ZW/WNBFTLu6/acxGJ86fulqiM2LyZ8iFdi3Vqffb8JdoPYQ8K6EhT7Nwlz0b43zdUuxvqJmGyOlf
VVTZP/Eaur9CCC3n6Oa7Iw5lkkBO0A1VVJmaWkbTRvjdsxsv8Qvtjf2nI+YAwVLfF17GeQh8SDtc
d4clTXT4mif/izx5BJ/IcdvrCeOVPrrkvi8Z/x7nNcfzfLPvW49GBAD1v1lVxacHmoaidjRtBRPL
I5Z6fissSkF90V0icEMcgAT+Pe9sKQ8oknZo+Cgezijs+ZM+2rqeew/2jeEYSX66+uSkHYtpiR6W
OhCGo7pxA7C/uv6YBlW9JrlKnqANQVy2PN/FBeAyfRqHAmuLqSTjvuVk+2JoYNXwUFmmS4/ZIcVY
lX+HJVDFaU7GWh4sWogEnddib+QetmRdOJcbpnbGpjpKXQLLNig6/KPbxtHjZe8MOFTW/Xru52LK
8lWD7ZHf5N3Nepe/C8UplhJwWdFAxFpyiqeBcYbw5unfhuHvrhrbxTvoyYEvr2JcBXzTPJBZsIxF
k+rdig8MiPzGxhKJHle7++qbiKiWEd2lBzTGiJZuqvcw3qgueV5Uvgcpy3rJ0JC7Li+E44nfW+Xv
v/NKry6C8AvOTBjc+iXr2R+zfQOHyXYaKPJLrqCFcAMzemrtUAjks6zVqfUj9x672PQQJwWC48ht
mewLGS2URSXDZjjpoee92UL17kZt+QmhqCyuGndOnkVXkqKRJDD2t77eYDOgw+dDzrE/Y7Hgrr/2
apmIdF7oUl66SbCLLtDuR5bVrsaGWPf9s2ddZAFoxmZMNLkD34VHbj2OprTDYXKMK7N4xwKdGWdd
v7S/ie24rZNbn5IyUbxTZRIyaSFA3ZHPFUV9cIEEq/9MATBzXHfh6qztMcAzmFmF5CIZveqG/LGk
vd90FT8FlWrGg6/3BptWj8buEcsPpPaKT4EvY/Tb/1zVufPJlntuDtYAWZ2KksH44PItToedQ5zZ
ooal4ottBuGCCnn5SzVGzBIj1RcCoadmCLG8qz9NZyhUr/B9vPSLJeFlpAbgnkKE5QPNrISE7Ofw
fgzgnTN/twPS4nioyWKUuYvylpMrFRApD27uInkxIKko8TZk2YcG/9B/fT7Y3/9j7ryWG8eyNf0q
FXXPHngzcfpEDAydRIlKed0glEolAMIbwvAh5qXmxeaDqvocEWIQo76aqI4uk5na2G7tvdf6TRaL
u2sFVLowAAbJHZON1XmIZvlvw2t4/JHXJVdI9pAb106lYFPrsfDCja+tbZ4oKVfQpjSuxVwuxIWn
GIcXf9YKGyimjXABmUz+1aqiPCRnYuCZeAn5KxLDwYH6qJBeQy6QRTD88j6gzI7BgQ0IiB2ldzvh
JsD0ILIzRWDCGkFQ7/ZVSVm52GuUdyOhMlf9zK/bRct83x44wbulQjZjtSN7clPLDTkkNM72lwAi
OCUz0CdX3A44LmKhyhrrUJHEWBhhUZLAkmAT3JKTjLmCZI0EXiqNjBstyQDDctz410UMkthqGOVH
EOrN9fDQA4ojxPDBZrOs2sKT9N6inAyy3cgdLwylM2JgIliqPJtBz2b286DXwWfFpCuSHcK6Lmp4
yltMsg1lWCkP7gIlrXn5CmbxjM6QFpNkS+M3XyxKUBBeREoJNnecg0lP8zsxAwFAkAV/oahoHlth
hSm5wy7uX8xeOzTc42WwIC2pWhUUDtdGcNJK/EMJ4TLYVKG0n6pR6jecQZU8zzyfOjdLt3SF2i+5
4pe5nNtDdO7n0o7kjrvratLYqnEAGBkYyfWAQe2doCu6DTeXtNKWPhXt3g0U0SiQlitmm6rh1FxG
WSavDHIikmUgMM8TPuty8bqCDPir9ITDtQZbtLZagBX7ZX0g/7aFe+ahbTrTM8YmUNTMxcWr1i8P
tRbnD7wLZg8zk8QoZaBcAJ+v7bjl1m0uPsfpQRG4A/I8ejP9XTOzeH6BUfRESFOLvAA1/qjjGmpS
cjFTlSAhkxoDZ+uThAcAFPb3oEsb/DZMqEtzOYfLY2X7Hi/a84zrQUvgs7gB5gFIfyLXIJi6RBZy
RO6OxV41C4A/FIQV6WW2zzxrHxX7hR613XY2ixF7nXk+U1fvnTjai4vzzY8J30PzeLVCxzeQsaUK
dsy1hsNa1sBWEgvqFc+hGCjzfimAEpRhd+bX1ChM66Aq/kXZxcCCzzc+dhXDYI7WJUGg6ihrg37K
cev4hGkqpbvUijyOXLcUPTZSgi2gG/GqCIE1kUXzYWZTPw95UcERdaMUtAmXGBLehVY/TXzRmHs+
/qKRxAqAZ68oE6bDzxTiMCVMZ+ebks1V6aHgKkzgoRZewkZz47pV0fcy+kWakgGQWh9oeE/KATyJ
OTFSYwmAj8/CxHBQvRXlL8piRUeE3is8idPEJ90Kd84H2BGTjYyqTMuc86Mw1oYYWhsUPvRB3RRM
zEgmJW+VFJt3kCDAgY2fSqjLwOOgS3Et7NTuJ0a/0oSiyKlliOSeqKnDGhTVkW4JAMkqiyrq8NAB
pa0GzIRrrggWtxa6Feg5c5GncLczWfue/cNgcaiBNNaGFUj74mgFGhkMRPAvlPsQwoNyRfo3zO8T
hbNgRSaI0vb5of3a0eP2Ruur12YQU/Ic4mEqtLxo237T0+4FeAwZrHhRO4VRFD9MNfbn51v+urJp
GfEZFVFjHT+q4cs+iWRVvZqJocLKxiFJWPtgWzl48+ybWi0f44lJIMsGRgZJnONWaDqUzYIdLbdi
vVYH6JuRiGuK8u2tDt56Yt183ReobxM+qB5TEGQ2j5szFNMzkxkrtaw5zWpSwzYZx0fINeLy/PB9
3RMKOhs6buSUe9D3HYb30/BB5SrLLuRs8AqpWHGDgYsFfTi0AXjCSi5J507Yrp9sUUaICQY81ISx
eqHIC7tI9uz5PJi1b15Posusd0MmsQyiLWqNxoTOyKkVgnWCARHCQP5prC7e4gihULklGpd73ivm
Ia9yJ9erJv03liIWRGjCi4rCrI3GMgRMzo2CsTwUegHWuTbBHHXFRCunxg+5chHwFC4oYOKPZ6zV
welGAa3UIAQ0qIXmYbkLpNLtyLFSwScXdn6JnFqMpmCCHuBaRjQb7TAtK1W/N4YlIjbmTZsiDGJ3
vq/P3H3MpWYikoxFioadZsq6wCgqqEaMbUoycx9zB4Z5XIp+8hpS0AMfGgFdOeSXRpUOlsSzunk4
38UT4YuDAREykViJ8Zt0PKYHzzjIKiBRC00BGJ2i7i2qnnyrnOzmRewZZCFkZaHIAB4nuntiNhGB
pdqMlwHBRRldVBopzAKjYKdX3t54liBe7ziLxWaJWdl+7sOPds939cRuGC5kWLPIIkfSOLRUrVmD
sYupZQEPdVSULef7mTzlSn5iFnUJRTdNRKUI6edRt5Cr8XfpsOc8KRI7UO9RtVvIVSUKczEVQCOH
O6G/FsH/BhMB7WTLHARQ2DALRC/9eCo9cP9djRuYtTP2vKMhw3iOV7E3SJJU4k9iO2DXFiqnN9Hw
iW1CewK3C8SuwbcNH/YpkpZQ3nUYpgxslHfrKhUaFyXY2Y1JBmUiop3oI/J/MgYmbJXBLvy4qSIW
pEOrJrDz4f45sxJoWaeWEG9DCkg3OTDlp0g0p/SKT3TQHLTh8Q9SyaAIozmFMI0Gc8MmCUUEdIQS
OBLUFm/hC7AUvr1ITTAfJi4b2N4ggnncwR2kc/JJdNBDEMgxa3BMbaFO6b193QqD44KAKYKK4ps2
lgQUGgMXjwIfmBkCAtdRG4HnC3bNxFXsRCuDNh5/ET2R0B+Fzz18lSRVTYrROhjRXExV0DqB9u1t
zS2aLSehoSgJqJ8dj1gnBE3H9R2QBaCR5LpEXCdzsnJWT+2vE90hMIuo2QsccqyE44aoKCl+Sv7U
OrQok4aJVNoAFicUh79GxQ9LUfSysIjn+jPqjcSFpe1Skpx0N1oTPMPeDSvwH3kH69+FYZ33z99d
cojxYtYIRF0drFVGcSME1k3+gBuzLOc82QIjn+d91znnWznRMd0gLioCh5vGO+949Fr0W/0yKniK
mwUlwzjQLzGTqeaGvg/svPOnzHlOt8cTACNT7ndjVfxGEva6Tl4HCMKsov6HnSjVVc+HabMTdtnN
vivlt/NdPLFA6CI2ZpwyaP5/eXqjjw9rhYHsgzSEuZtRXcjqw/fXO5o8JMZUeYi65kho2Kw0OO6Q
Dqx9LHhbo4PwVO2ifsK98uu9gFSUylGic1ZCiR/tXU8LkJsa5DNlrO1AaqPKAmumvQWyby7M1oCD
G/kdJbyqThbnh/HEzHHdQi9QxatQJJdyvFKaUAiLAsMSK9MU/wkKkPoENU+p5nGGbIelRUCK5ueb
/HqsYEzBUA6VHE7P8aEdtFJqtrhoW56cHhYqqKyXeEZF8nIm8TzfejB4RSsrAvK55xs+sWQMZD0N
NqDB/htrzeJ7yQUWvUGrQa3qaqcqiVXlefvteyzdM9G9lCBcIfk9Or+yvIPLbwD8MmMjXcBr9BB5
m6U6WyGOE3VigZ5aOhzNZAOHEQU0dzx/exlLLHCqvEuNLlyg7QW2Lg5nqNJ7+m6DHmG/UUnaLWQu
13ffH06dYcRtxGD5qMPS+nQT0UNy176mgv4HzLQV0XxyMzQVJ96opxaoLvEm5g6p8lQd3ZnRfMpl
FOdBJmuRblUAFl7kDlVP8LfFEp5Itfw3esVTGqFbnj2E6uNeHZBTyaAIsjqVLA8dWO65BswLkayJ
1XiyY7zyh8sH/2+M3vooUwELRaEBBRcPDgHOwBRMqszs4mWUqEL14wDzZyoTdqLRwSSFdw+DyRE+
OhgOEjDl/ADPpsexjRoVFK4eHHyGro2fJM75ofx6k2Nx8EJVeadyKsij2JK0ESxbZHWgRNWQi+zw
0BXxE9wvvehgiPetNPWq+/BFOc4HD5YpvKwMxpXbw2j2usQMfI3ShGWy7RI3bGph03YoiJlhnS49
g9KRGBbVIgAZiQfgjPKU5fc6BcEEjbyJpXsi3pgInxDSZY3YPr5eBi3ITNyhMrA1pe9ipAuEz0cp
/vwon+7zp2aGafi0D3daHTeCh/uNdzh0mlXuB3EtrCIV1U5ks75Wk2C2Elrqa0aMYm0eU4pGuNzA
lWcnTJiNnFpfzPhfxgpEhtFuzRCT83SFLvtgx20FtOq7XBYRkDDBXzcVb7TznT81xCS/OUs4OQdT
t+O+K9oBbwpkGS1dlQt012AQ6X3STvTq1ELWMRIXEceXmcuh159GGGSwEnd73glI6BXP3s6njlhI
/ivG21NXgZMd4s01KJSD7RVGA4g6MgABkQtHiYm445UgAinUBBMXjpOtQCoh8JD7IH4fdwhek5dL
2KZiE+yHxhyZImXv8NKCAX1+fk6NHPY9HK0k3kk+jK7xJZd7A1IrDc1qYT4Dme7oWaPf5DCGb/+d
phB+NoeLNR7gx31Kqq6qzRmTlHd1fm14dUCF0wDGC5qo3d3/G43hdkUKjiu2OH6FI2cToA7Nhbeh
ADPf72uML0GIO00dJ/PzTZ2aK65oHIDIMXPCj/oFhknRqoTUjSyryQ1SFsaVZjTGRKwafso4cCKS
rA/pIU6IsRZzGjdaHx5Yd2kFbtLagxVdERzbh4AM1Tzfw/Y5361TK4NkHxBF0ErUsEbHn1xDGk80
SmfoaaX27gA9rtxhEsa9PpiYrK99I1uisCg4+MhkjPvWKqIZV2CqBzZ1uQi84iYzyjVQOW0plGEz
0bETrRnoLmOfgOfLADc7XoftXp7hNk55XW1n2tpPzNkd1k5Qd8T9YYtEnzdx3/y6PsisixjncI+Q
YLqO9nIoaAD2Zxmkdmrsz7l46Mm5Se2P89N1shVcDtnGpDKoeR73ajZrtO6AOhOINhRYlcYvr4Bw
TnkqnRi74S5EoYXHAUnn4dc/BVrS9bCjDHD1adM3W1H0BsgErN+1krTao1R48e9vd4slSJJJQq2e
Cs+oW7IWl6Ef8CRAYYzLeiL9ClP9mx7VJBZ4DyiEJQI6h8f4SinNEJtIDw3Pu0xGRbdCO4bsspLa
QDEgqAnM2cRu/jpbxHUV+03elFwxxwXBoslh4DQmeL642F/qh523Efat3H47ukOpEHScy3Wiu2SM
oruRgPcBABKhjFFnbhIl74cBalZquykbrC8d0mSRF7gu8ESWcC8fbSqUfsvZXoCIKBZ9+Jxks9yN
6uDb+Xla4WnKdWIwS6BDx8sPIChobx254RIabmFFqYEUTtu3kbxp9jmwvV1lAqKDJ8/mR+mymKyT
nernEDZ4kRNBqDgef0HMS2cg/IJeKmOwMmEpB5dKqCbfPf85TgaPLQ5mTmZC43EzAvLwe2VI40EL
MxxTbt9TQMbL83truGsfHSlkPAe7kKEWbg7/O26kDNOqrCvtZQ9HOM9mN1q4TAR9nomSheMNFxxI
X/g1TKzJL9mFoVXIRqR1lUEwaDSHYAlR6+20l26/NgPjMmlcKfPsWNs5h8PT+Q6OmyJ3LFB9wCSH
jCsM6FHwCNGVOAANhRWsdf4VaieevW+T5mKG3roraPDUyOwF7vlGxyvko1Fq/NQ0Ja4Y49TeDtUh
tc26wEK/I7qBHxC7B6M3nPOtjE/nv1oxuPPK8mCsN9pvFKF95IDpWgDNqQVUMhtSsago2fDKpwAT
JxobzELgoVHxxiJjFPXLLMOmTB3QiIFHW21u/OBA48Tsau+bC59+HTU1Wviq5nn6oaApuIktJIbE
WyCu8t0r29AKmR+8McirEUlGcXG/FwOQ96gzEmTURUvVmGLbQZ+fn6OvK4HqLCwI4hTZJvIjx/sL
xsFhp2qQE70wz3nFVgEKi/F3Iy+Vn6NWRruYBwmaAB2PRwRBPQvdrGchEp/P9+TrAiAdgTQr5hxD
tUkfzUoXz2rJPyClhmmR9kvs0HOIIegOuhL6lFXSx9L9HJa4YNAYKQKqJdSXxFGHWjQSlL6hikUV
HRUZ7owzyNp6dVnOkuIK8G02r7X9fon4q2R34U5aoZIbT8TGL3PHGxnPExH0ljFwOEc9TgoU1pNA
fzJDGAAFMot2p0VTt6mTjYDwYEyp2GjCuBFkX5AR9p+jvkhMVy5kdZ3iVWcuvjV7AyJG4SFECYWG
8D8ZxYp9HHdmoHWthRleAHI5N+7RTYFCquyCiTfeqEd/NcUtF6tWatjYGR4vednTwyjlcmtpCeTv
ig46+3gmfi9IfLRC6eejM1hgjpEIhyxDRioNYNoEEgpsMKIvZeEwVbAbw/f+aobqwmC+x3NVHY0b
ujkN9bMZMPpGLZe7rugvUZHbX6l7X10EPJhhdnUqREz4W22EiQpE6b2/UtFtsZnSqY0+2oQfn6NR
Chi2IBfiL/lII5WQ0EMqIuu72KqUKL7okDOYh3DbJgy5P3Bhn/bgR1vA5CQWDsV77sbH86goCdLP
PfMY7Mq7PeQepLPkxcGLlkgWL9WsfNmH7ctexD5H8W5Tdf/UUYHuufUVdbRCl34qTzHEytEHcZAb
HOjm4JU7RgtBsYCVayCRL4ilKb8n6L9G67SiyrlFOzON5lF4SKQfaMKFb4cQNeoJtNKJwR9sbAWg
SgAmEN87HhCvPEh75D8bC2gYGr5aljngh3OnCHaxc367nthDR00Nn/LpjVWIvRT0w7ILam22ilgQ
l1xG99/fqbRiskdBsg1n4XErJbRWL43ZQ/uDH8wls5vNcwmtqX+jLzyrREqAFCG00ToycVmIkV5j
HWW73Qus6Opq1sy0H+dbObU4gHqwJciPULsdRR0AF37eJLCqo1DcLbBsDXQYIaLv+opfXwo5qg7S
Ps/XcrNr7r/fNGcUqDKwHl83CtTqVGwTqIUyyblNJ6rtK74IsxVUb3WboCqHdJqmbYn9U9jAr8sE
4DzvLeBKXKYJCccTOGsp7czKHfodhlJsdlGaLQOzmqq2fB1agwogUycYAg+8cb4+EIpGE/Kkt6Dl
/RA09bVRjDvvoK0bFFzQbK2XulJ+D9ZC8CEjKaEWQJpVAqI7OhbhH7U8u9Me5iliBU9mjjD4Mhfl
ULORmM0DNBsrnyIMEp27h/PTOayU4zBjiJxb4BkovwCpGTUNeAYyWUTThgYgW+68nZvlQeHidQTZ
oS6nMg/Dz/vankIpBEwy4NXRyu3Fg6f4Eno4VYvcgdQlu8fY9705OOsd5EY9X6JFPOX/9zWWDeVA
IErASlk542x5gNcgxGj0FRE0mtmRkM2cSKnMeY6+1kQsO9kUb3ZIoGgZcmIfL1KE2g74NSIyg3Jg
K3GACJHgemaYJnNxdxC1793acJkxOKsBVLBkh1r96MSedXCnDRUGhtqh3TEr0bfKI4zTvrlIBqQ6
TRA9QSnysjzulOkBODugQYVQXmJUbt8Gu9SJtUD9BTfMQAst3035DH8Zx1GT43GMIQAaOBrYUD1z
R1Si950u1k5SxM1E576ElQ8YPhAHblfUrbXRuRAc+kBAEgkt0b7Yr9AqSWy4QenEuvjaCnkNqvAU
OjlS0W4/HkJURZudXsBSNqNKdYugOaDYpB0W5ydqvLu4u7Cr2FescslAifS4FZhZIp5PIF32nif8
6MwG0yR/v+plvbEwIOp+NNlUeehLk4wYD5cBtj2gtsdvvljU5U6uIFKEVSk6Hfrlqm1m9Wwroqx0
bRr1oFfX1+75jg7T/zmMkBSTuKYNsEMaBWx53NG4a/eNEGEEVc9Da2+3braQN5IzldoYVzIJGsft
jM4cbot7rYhpJ3deHlIH7w3r13r7er4zH++Rc72Rj3vTaVUA849WpAWAAgsvD1e8QubFwf/EVl1K
b9ZFaa2Rz7f6x/Ntjx+fX3o4LNxPly+ez7FSDpZas6VitzYgeOtN3+jr756r45EcNvyndro4RQ8i
pR3lxlsU0OofADSvvYl1MT69x62Mjhfo+Lt4NvTmMMcbxEY40E7tfGIvf3knjVsZ9sSnvshhKSq7
Yb42hfszsu/e1cXrw+2Uc+aHue+5ZTEKuwCZ414MaaZwgZ3a6A9YD4htXh9s/R79ztXEShjW8rnm
RiHXxLGS8EFzrf0T0VfrLbXWv+3biQuHeCJgfN6648d5UqWVjhTo0CsUsGySRTaeQbbhaM7r4rly
7tEKmpqwiXAxJkDVhpybwdBm4/CwY4OF7uPBeru/Cqxt5bzyJrAQ25w4WKbmbwyulxHpkOJh/nr7
52EuLHDEcqt5cBWuPCte7K2J+RvO+jPzJ42iSKTAoYReOHQysBP+UiwUP23E2SaGc3w2j5b/GLKj
zLAiCqhcWgOi3Wo8qBBZuV83kT7Vp6m1Mgoahr6rjHTYaIb6tPeWIVrJuYTZWRohRTJVcP7Is50b
wFHw2BkzSUVw7K8BjK/xaXD0OR5w9n3ohM5vSPcEYsH6PdXLj/vnuYZH8aT1E7wEChqWb6V19ZBd
FWv5p7cl3Yjsdv7a36Xr8FreqncTK2ZqeEcBxq+7UMuGFSOzZlBeYH02S255tmfpdu6mru8YtmFP
Qba/JFvGC2gUaXopjeJq2BgUIOfhUnTuEvtgvXtWzvBmc8maPMdPBQAKgoD4B7YcOO7jiF1FRpIK
w5LFhNgV2R+yY3JzUGzzIrGx8LuptihaL8qFcmmuJkb5VFz93PZolNGT6WMKJNxVnNbVHuJ5MG/n
vRPNq5W0nMqZnZpS6gkULQDVURQfPQh2CFXv+jKvrBL1d0GEfYs8ldK/79PS2R1uzndtHAi49pP3
JNkhy4D8AS0cj6pWh5IXxMrBnsm1PEcfCVVlsQzxWOsPEzFHGQU3mgLZSaEfDpKho4t13FRsSFon
NThnebDULzIzTcEDy/FEDB2P3tCKQgWL18DAlh3nVRRcqvGDRO6ohpV7jeikvi6buLKFXkqud3mS
3ENlErffHkUyODyruLRTBNWG9fPpNpEhlFBWOV6NGE7mLrqsxFSlTm6Qq4+n1uIQwj5HGjrIG47E
DUB8FfrVaB/gxlMeTH3W23rapKaN9kV1j/gbGkqlmsnRXSw2NYKviZ63FpntamahjZhs413vPah1
WmcICDRNsyoSTboBTVLgMVSGuWHlAr5J58fly+Wbmiu1MU0k1QQujNrV8cAomGikta5jYik2DZ4j
s9jviYZo1gZOV+Hzigy02nS7OQ6nzWtJ5fHNr0zfcESqg4f5Lpe1KYb7+H45fJLM+qC8hdQrPkbH
nzRDpCnEJb6zsViIEBqWJQsziuSZxD9iBG3eGOs+lzh2w6abuNp+3WwykwY8jXwwGXp5dDqh5Dpr
e9ghdlkbLwXgjfsa8aFrFDenUKInWhqYNBpleLIKYHmOO+lXg+WdKR2Q09tpQCngOjlZv0MtlDrV
+/lJ/rqvSWGS80I2AK6GMC7J+7rQJRlSVraOFI5blx0GT4U/UT758shh2mBVykAyKSBzBAw9/rTF
fIoT8u6wb2xvFnhWh6OotUt82WJBJetwf8hcPfZiVxJ2yoZqfvyuJr04EcG+bj2+AdzNwFYCZjbO
tPWHpvWzgt1loOWsuX7mzW6VSAATaNZo4ayQL0bK5dujO8QxCD5AfUQy9cf9TtQgkbPYg2hfZSjg
9Eo0TxJdXn6/FcDNQ7EAzAFM2eNW/LahNtXvGmRe8PNECQmVYcy0vz1+iiDTEZHMGrXKjzn+NIdR
L0d6DTDEDts83cRKJTrhDPWZFvVQJ9l33vy7vRowGyAqqYCwcpTRmpF6oYrxokUf/hD66102O6w8
PFkmHglfA4ohqXA26RQlty+gQ1i/lPR6o7Lxh00dQUD/JkakfSkY6sw1ErVFGbarmpU3q/6GZP2P
t+5/+u/Z9q+wX/3nf/DvbxliTwNsbPSv/7kJ30rm/nf9H8Mf+6/fdvyH/vO6eS/rffn+x+Y1r/6Y
79Nfr3WYpeM/c/QjaOnvL3Fe69ejf3HTOqz7m/172f94r/Zx/dEc3zz8zv/XX/zj/eOn3PX5+z//
fMv2aT38NJ/P+vPvX1r9+uefmgo4y+AwJ/OmsPkB4n5aBUN7f//mq9eEn/N//nf8/sdVVv7O4mjy
x7y/VvU//wSw9A/gNtxIoFRSqBw4Be37f/0KpTsTvoEBHGL4lTQr6+Cff/I44Q8pgCMNAuwHdObP
P9iCf/2a+Q+o2NDoTcIEfDzjz3+Nz9Gc/vcc/5Huk20W4mtGh9l7/33gg2PFJ5SfRI0IdgUQpGH9
fdo1seEbSgvG83G/7tGqtaqnw/eC69cmRlczZOzrEgG94NEx7v3X5im+HuwqrNZBAf3TZPzduc+d
OT6YvrQ0znbHup5FYD+Cx8wtl9t4YiuOTom/f7wJs0dWKTIhYHU8Vj5W3Rh3tMFja0NY3V8dHhE8
u8uvwonI8nFZ/TIpnxoaBUyF2sAulzpU/BVbDlzYD/ocMSjzZzBfUVhbq+t6nV94272DSt6qd8or
dNahvjnGPFppTjZPzLmou+cHd/Qq+9r9UcCLd3itHEBYPZbG8oDF5XKevZvufl67rVO+IpH60imW
Jk6N+nEE/NrssII/rdAA1BjKtzQrrEWnvOtWh8sd5vSP1X1zIa49q9pWDa6vJAvX+t2/0WVYMCac
TSCx4FKP20Y6En7arg4exTcE94zSyl6QIn3G+Eq5w65WuY7moeSq1Fl/nm/5+KHxV6c/NzzalqZU
SqWA/c8jwlqon4mldXh4y5bnGxnlKb+2MtqZGOQFusL/PXIPRmcEkcTCAsqMGiYNKoM1ghXO7GYq
cfnBgBuvb53C1PBk477z8V2fprQJs52RimbwqGAQn1b13OdB6LYGEvc5BVBLQUDWRm3mJsEpE0ji
ShZQxk/wxLvQEZG2EaZDeq/Zl7ZAnmmDQ9eVWUeRE3X67W5WvsxS4yFKjJ2beCDAQrFbpNLsN46R
wVLPdNNCSjecI4DgRGn1OJgwuOIhn0wqDrv0XC9H4SIVA73vkJ18lBaz63rrb7ofGGRdIVP80P8U
n2UrmygTjxKK/5rP/x7XUdxId37fIGMXPMq3imGLKIlZipu4+K5dzwLbeDKkiYArT/VxFBO8Pi6b
shCDx8JNXoul5w4kLbebx5eCrfMuNt1mi1Ojk7ioEOJNiKK475oGoqPLEN9oNFqXwSJeVct4wb9H
11gRXnwv5//3qECM1IaLGo/a0agcDMwY0Wcmbl0eLsyrxNm9nN9HH3DP8UxTQeZMEKi4AiA5DhM9
ktuyUobhIwZ0trYoG2sT/ch+lL+GJ5FV2DP3DZB5cW88Hy4Cp7+uH0VsBdzwpb7o95vamGurfivd
CoTz3O4fMZt3u52FEh4K43PxttsWS0G3vPedbT7jBParVHCAc28Ep9juf0Vbj7pPe0EmEGMSy9+S
rp5KVcunTtbPPRyt5Rj7XaHGDelRtfZusGqc9BrvtnkBU986OILb/hAUK1oHt8ZKsYp+Th7Gkpxk
rvyE3mcHL9gn8/fiFlF8y3SmHqSjzOxfU/z580ZT3Pf9Ae04L3jsF7vLfi0EdvUQLfeLZllnaNBj
arjo1uJauAzW8ta8zNWJQ+pDDercChjtg7TJW6HxWAEkoC+VdfAcOyjJ2+VFu6X+oy/xF74wnMh+
LNeVY5LMRPh3Xdj1utoE8/Kiu0l/bl/fupvYDeexvbOf9nbjyM8IpJlILVq7TfYo/agu0HTPN+3F
VIL5o9Lw5fNhKXAPBWUPMOF4AQdSFM46KQgfa6d20lUpOdrCfMOP2knnu7nuEpNxgbg9uPvr8Fdt
1/e+8/v8HjoZuwb+AJnJgXqijUZQCvxZb2i78DF8kB6k99kP5ZeGCc86TVysH2FTqzJSkRPxa5RC
+nvhfGp1dLk4oPuvymkSPu7m+bW6nFHuuawXwbq9mNpCk02N7hKwI3MTMz6WyBVuqKjLssPn4Sp1
vSsCZ+aeH8+PIsuXKf3Us9ENopDNLEJGM3xUFt66c2BmXnl27XSXnUNAuup+ztz+WVhVDtdHq11V
t5GDFvHj+a84vTE/fcXohgGzFdnbhE6zKRftIl8eFvHP4Dr4aV75a9WV3XwDn2K38a7wOO0X51v/
qGh9GQN8WT4QxYY5rnilaOmKiccY7N2DEzu7a2S5L2InoPIb2vlvnD2cvUNVYS1d+E5ZOxvDRrj+
/EeQqT1xD4CjA9ENtJj2JSfY700/zxTG4Gn1E/8V6+l28/NhHlLATx1WXGU3F5n1c7X5qVsXQ3Ff
dBLblSx3vcipOm5XCqW6a8kW7GSdWE/a4qWydvNkcUcMCeY/3MheXgbOHF1zft5q6+KW5jTWzwd/
fptY196KU9ieX1DmLp2hkLNBmR8MwcvNRp9fZIuXm8i6PvBnVWuO26qjLATrBkvry26+uW4oSIAQ
cezYshe9s32fb59/vLn9tbGzJPdAgWRzLdiqJVEzvWgcbX29UdyXO6on1m+UrKzNw4tTWHcPBf/8
Vjq9fb1BU3yVWMvMuost2reQWrWe5t5q5iYfAyDONTtw+KmAHQiT79cveFVbN5mTWLdXvfVr83Kg
C87FzHF/XFNuu8QyilK3M79ZP0Bbtzb051dphfP75S9/bvBxsZ1by/u97dm/njz34QWELuXkLXYM
RNpbJILtzL5mLIfV0V38ZD6Qb7IS+owbnLVSrZvNrdM4m1Vt3S0666VfvFzYvzAZ4j+9IPjM8B6I
mpzlJl9eLa5feKlx5zLteWIvsHSdR5va+qExq/1W46dQeHXYd3N+fm25ioVFyfAPb67qugvDsru1
bNu37vpKs6LFajvvrOflPZ8q24vGXlXWlroU6/by8er2IravrO3lgeV8uVyb9swuHHd9uXZ/XBrW
2nSeCutiubduS3elupc0YnPTsmyP5fX71XAqmxvpgfFZPCuWworb+m69NizC+2ZvXaWWu8RtnMlF
2N2+upWspRtYvw5zlQGV12+Bs2jns7W8tqT5q3V1T83qzrdeKC4vNAbO/cHfcmvtD3O3sx5wQ3Ng
69oB//HyXbfddb7wLty1aA9f9p7Zc0AMntPY2vXVJQ3xnXZub65Dx/3tOuvF+3DRca9+bfb2eu+a
1j0BTbDaLXXIxTsG5svC3ezXN729aZxm3jjivHaWkbXcyHy/tH5gdyNyzpK9a5x5b/du6dw/bK5V
62k5oGoax1gIC3dZO7r1sLm44csjhxuZmwPq6a2LvXv9EDlW5vyWrdunX6zkYRvp1u/EcZf3D7a7
XfcswKvFM8OXWL8flk+txej2zu7q9RI5eOvq2bef+3nnrt36pncM6+A27myROWALLjxKmzx/rAU2
V5Y/XzLY+RqilsNPHX7e3jYd1ZkNH3Tv3vN1tbv27Nubp5+tddE5FQOCfZyNJZRVru4eBGZMWxgM
4Y3uxPeCFS/zq3Kd2pPAHWW4+32Jsp/i2whrJc2AhioF8U0nvDzNLp4Ozs9Nxap5YKbYsKvA3ii2
xNBn9s+7BQDg1Rtpg2L1aFiXw921cYu5bN/+e7dCMNA8pMnsI9B4fKvJd56ISWYZkjlIV4KLdqe3
yFc+cjO3O+r2rdNea0vs11JXtlMW3PnAPwKy/H23+NT86ARGfz7QlLQa7oTSzUt21a3Q07UW2Kdf
eUvtWpvn6+i6mHjTDz90PBmDigWpYo3E4rjPQhCFqLe14WNF2c0NVG9rSvgvzMTiNUXSBUOcHBMT
nJansnynVsHA5taG97z6pSiUJEbWijMabt3DSvht/Fae2yfpiRdJvtG3s7u/0Rjfyk7/r31Vl69x
+Jr+YZF+ft3/kf3+47Ym+VzV4Vs1zj8fZbAX79mQ0/3ym/4/TFLLVBH/x79yvF9y0revMRiMo6z2
8Af+zj7rwj+g21F80WDbfwhu/518VtV/kPsG74wWCSoXA9D6X8ln9R+g9xFn4k9A1pMHctu/cs+i
9A8ZSCW/xGtagyshfyf5PL70A0mGrATEEP21AeFujkJHmcYdJu9JuE32CsiWXEjmWKQRMXea76iV
16xF5D+dXV3hoaQfVCjUYTcHHSYjroRTDEwCcyqJMkSFTzvo45sMCoEmCgXw+4ax/Jxv1BMcDxWz
2W2jOtef0FQSsbVWu/huqJS9t31ctU6zSzaq0s0CCx6efwNJO8BxRG0PjUWmQV7kvizeAetI8SFX
wsK3ekwvM5sLafv2aa63f33X55T3+I778bmUCijZD1REeVwgleFFa5HUh9tYqE0BJkCb35VNVlQY
OumzrdEHVN+LPjdXaZg0PzpkoX381HEBiBrpCgMN6b7JDZyCOhkLEUaqfI+DzFtgbebd9JIZ/Zaw
hHhDGvVw31dRfhtJ3Y//y9l57chtrGv7iggwh1Oy0wRJHEtW8AkhyxJzjsWr/5+avX9AzW4MoY3l
dSRb1VWs8IU3IKqofH57Ipso+X/nAatMypxJGvT1smvJgPRK0qWhDc3sAZekLICToJ3eHkX+LZuP
Kwk+yO+hBMk/m0RXknlTTMPZcJ2SHyYT38hmadunLqP89PZQMnW8GQoCjq1B66aDLf/89yJnnnqY
gDMhJR1/FQDI/SHS30kfH5xTrb/fHuzevBCtoeuHUBZ6KJs8a24hq46JmYYYyBrPajEMxwqp+nca
IjM70kJ3PhQIAynS6EFJQa/6el6wHNNyXbsszKokPc2mwYUv2vnw9oTujsLNAHAcAQ91m7oJ9MTS
xVazsIiRGubfQMbZVfYq0bejkB3KCwjMPU3ALakVYh22sKuWhZC5pcdIO57QydV35rJtHLG3aa+/
igpYoPvtrXTzsJgIifMyh8pqY1Ool8lF4U5DwFnF7qBkAVtd9x3hLsd1qfGLKuplh8C4iQtefwIP
swsxDq0GQEzXXy3DtdOxpzwL50T/NTZZdzb0iUpHEs8Hc00pN+G/ehhqZ+/E3Vli2qpwUy2WGCsj
+ee/HQO3KKKp0N0s7KoxPowJTppoVuyxIW8PG3qUqEECuEe7DSrFZpQB3BW+s1motp4RWJP1XRfV
F6WoDm287DAf7y0lDyYcNwIdyI/yz3+b0ZS5iehxoQqxO9PQuhqs41qpit+6MLGMxWufV9Oc/KLc
9WnYhpTyK0qNGaj6XJPIiG4i2ilBNHfGDhVdz3/yfnpnCuM4Y5zpZurDWCLbU1SBHuOngycgirt0
Dj8CvPje0dRZBJ7ouXPIx//+9KSC8QPvRDCBbsBNkcWe8M6y6jUJvUJJP3tK5v2FB2l3fnuUbfmM
qQNU4UWGzyg/tbrZR5Ex6G6N/pt80XLc1bw8mGd7uGBtlAZ9kjgXB2jjN7sb6yNceu+SdVF/asz6
zxAZ9OP5IUglsaWlKOENg2vWzA6TpCwLE8zkLk1jDEQl6nIsSsrOkVqZJ6wy078w9E2Ct9fgdpMz
Muo1zB6o6g3fuTQ0Bat5Nt6SeALlSrjk4HOno1d61ocK4fCdNZePxvULZsNI4vXCpUNKrm0Ola71
c2nFzBRRwvTTasxGipGb0lDCQB2d3pJu4MkoufoPSpGeEuRz/xeDcgVB+T28uffZiUWlujaPvdQP
uT5sKK4YArBjFjqN5j0ZQ+8hHq6RVIw91nVTXj1gXTB8zHAGxuvLtgN3SgXWekmzExcaMha9Xg0E
S4HOEmXJ+3PLDx4bDc9tUQ5hmg48Fgmuk4OP1W09HsdJw2YAT9sCqpFXx09knUdbTHi6tt2MPTnl
P9HjqqRMoRkVVXSsozLv/WrMaJvUMbpsF7df7MkXAAU9Px8i97kbKv1bjYnaIRbIEuPJVg1fcSha
/iqz0R2DXu/ETxTG01+t6+Wf5rEXuLXGTferGcW4J0Jxu/eIieXW538c9q3OVeoNsYl6Vh/WWAtj
hUio2WtRFCTW6vk4Gxof397rtwGNRFchxUPmDnhmy8iAkEYzoF36EDHG5oJltEUQ6+CNVat76r63
LxRDSU0SFclLpIw221wbmxb7SK0PU57iRyUHzehkqn16e0J3R6FKwq0BQRVXhOuN3IoxdZdEYUKq
wV5Zmi+KmU//l0HASiLzR85xAxVO2inBOrsewlHo9alYYx1X6jU9/PFUkGBCG5GaCi3PbTgjlLbR
rWwYQsnUPWpT9G+eGHsv+p31MuCRA0EGNgXsefPKumIArdakY1joY38cluknjmZ7cN3bXA8EKzV5
oF/yirM3sezA6+4NjhjDzOuKh9gS3UXB3e2B9DM+rqsB7WC29x6QezOTybXUdOb52Jpg2dA8DUcY
DKoOdYA99Xgs3WJPVerOASLmh7ctXTQkRvF6v5WV1lne0nUhBSER4HKpHDBpllmqtcddvZPGo3QM
994l2UFZbStqYJRI3xjr0oVZLWitqIVzHDNc1JrRid5F+uA962aCf2cGv7VO9fYInd34WLQoJtmT
s/ytz4OxU4+6s8jIokEpICoxpbb19fTBfedLSds/rNbVOzux8xOTdeP49kHYQqK4EKWtDVoAKHiR
VG6J40NjYuHbWUOY11n8WRFd3vl9jJsWtqvzOamrhYhgrWY8RCXXwppnUcK4zcCCx8B9s4M99QPW
kW71JR1hF/mtV5d7crt3dgKvN+g+KSMOH3yzFGnZUhOomjEcPHs51OucBLHu4aLt9mLnZri3E67G
2uShjtPoJeWDMdQwCjhZwog/4NncneokMR5UZJJO9aRZNOA95YOjgnAoKU8EBbrSl0yLl8BZkz3c
2ra5LT+S7Cgj0Eg9R2bH11uhGkQSCXQowgYRvues7FvfoBs7HmZUrH/YWmq1Pl7gfSatgl375JlV
F1IBamhCTQMO8sKKS/qkbtLEQeIkth5AYOmA83vj4ARYE9besbVHqHsWpt++BU0yD6iQNKFdq7Di
3950hjy5m0BEypOAvieTk+/W9XzcasVkCGBwiKVxj+VDl50mgaFmNduu75RWTW0sgw5P8Snq++kx
Gh7n/DyMM4a2hd0dRYXX2Drifd01AN0NoVM2Kgr9U13q03+wFdxDV2PGkfTMNLWsX8kwmqGLguap
RlzquYqW6mHOZg8bTdc9zJhHPyhItB4XBwvwyevmnVftdgNzXUrN2lfWAZqy1xNuVAfhXzQwQmyL
lSAZvO6LbSPSnatGtsNYur02sFZhTT26BTC7XzP533K7dhknFJqdOVQ6YZyTvvjZ5tOetdjdQaR+
+uv/AcJdz0cx2qHjasLucbHnQ60kTkBtbw+bdRuxUemiAMrVhDopldzrUQTSkCtxwhIiTPIzHdzH
zJlP6tCq/jRgVPX2prz3icAQMwzUKKxjNg8pBt9WXtbREurIQPqwT8SpzFWqn0pb7F269yYmdeqk
ARx4am8zlpeKLBJWLsIutpoAPk/60Ka5ftLbAk/lSsGjXuT9dy219QHD5Ml+cmd3wekD6qZH6lJ6
Q5BmneFR+IhL/Txgvfkrg+nS7SzKne8svZZQ+yCCQZtGTuS3zTT3kCLQqVlCQ8xNoI5Y19tdvGfW
cydFoiZAbixNughltjXNttQVp9RYj3XNcH7FzxZ8rJabOI3MdjekeGmqqHXF9TT6Jk5T3+MRI+TT
EsX9x2iM/5DIIhNkOBGIxMlSk1Tr3nwfK46NzkibNZxx8/6+KtjdU3nLwsrp+kOxVHsWi3fKa9cD
bnZ6qmZKW7YMOLhNhMmhV5w7/LSxWbfjR5FSpZ/HJvpaqUL9OBSFcZqWZU+j6s4BIMiixgXQnz7G
VhAwiR27z7DNDltHb8/ApEFjYAl/wOvL3Cks3x1KilxCiWL7bM/auEZpjuc90sz2ShHEa93AGKf5
ZM79nuPDFiH8P9+SI4ZUCPk/dYDrLVyk2JLYs7VScHKN86S7xsFEQ+opzwGBK8lkUnxAHChJBRAb
L+oOE3Q/0NhK8ynChHvnQN0WJPjQMuJ6VUGkaHv9a5SmcytMutdQcDv4vTZZf+NcnQWpW/WPee6C
GcFe/EiM+gMaorITUt5bd6mlA2RZCptvgz1tzK0hS9Q11Nfi6xDbzgFq2ufeyLqdKOpOT4dCw28j
bVZdZDWuqLOihaUtineRmnnaSdP7Jjt42jB8WE07ybDuLVDSnI1eC9G21qlCNKV9Xgd38XyDAtyn
eChMF9kvS598bwLeROHeq09KpXc/3HRSx4tTAOt85oTqto/eVfZctbXhBS1a9+3OnDYcdm4FCJEs
PMkIXprUULa3gpMsFe14I+zcvD0hAKqcvaQvw8REHezgzo3wDp4KS8k3Fr1+8WgGfhF5rWJf3bpR
fjJHaz07qef8ivJOUXnJZuVjrkza57dfsu2lLWVxHJqbQLUsXhdV7oLfLu00dW2B83wfRppiBZlm
rOfZ69OdM3w7CprhGEDQQnHhIDmbK2u2y9wYhm4MTUjSl84Q1cl2xfTt7blsX0rKZmSYEIvAP/A8
bNurldeAS+27OVzmQTzH5LOQxXLvb6hkzoPI1ezj2+O9dhF+D03hqBE00Tgl1KbRsdUXagptMAia
VFTjDefHkBPY+62Go7OPafgUB2goUvrHItydAv4OXRp5G1aGPZ8W/9cbOcZpXR93kT9NgFGddoTE
hwuyh8Sj1mtAja0xLcgZpGG6MyT2B61MC6KM1k7/6fmvwXIYypDh4z72/3YYZb7rx8Z5SmZFySgP
WuroY5Gu8iBVEYW1VEP0D6XnzjL9rE8H+p963q+kB9ZES7rplkMym8L1pflFGgxWYgHWsYzmXaq4
Xe5nlHF+vL2Ery5g10voSgcWicSFkUZmeb3/xlFTc/ylx9BLtYSaZqqvFwy11Pdm+0NJDOVvK1/F
NxTL7Ae3SltftceiPtCuyOqgNDPvUa3X5r9Koznn5+uolIcySyHCY2yjfBGToyE3MmMInHSib55R
Z1of0ki2r1eMg/5NsHdrzw5Eygufly9Tzl4Sqp3dfUoKiKlBXLh2MK5drvrZiJP4uxGT+MXHumZ4
LMfBwPTBFiqFSJGnnY+9RdweR2MyPyMEWnd+3GfKucytGEa4V1Tt0c70+V2ytrj5JrXoPzdrhrZ8
3VEkCSi/OzmWP+OInKg7Wi80ABvvaNla8iiswWy57qP1uM4DTLLUE5CSzMHp1idlzgr9UYcl/7ee
V3ERTGM/ukHctVny5Npl9E5B+/qlRlgXJlqs/sMOw/5KTUZ4L1URqWognDYpfLK92Q1yAxL12dKl
N33TxvVDpU/1pzTP2zRY5sXNg9Jr8uVY4v+n+YvZnMuqFMkFmkqH6nUVdZ91U3qXjDV+4X65Gl8j
W8Mbkru5c3eK9tubhWjTRL+S4h/pEoTpzf3VizJF2lEfQ3W0h6NWUWxsaEqe3t6md0ahYEZfFrl0
IK1b9VF0ZCy9ripicNPN8fnIlWORW3uJ301kx2QYBgc0aS1N62uTukdYn40RTmth0ffNRbVxy8up
PgaZsc5n4Szf8bhe/F4Y6rEeybR7L/8zXSqCHn4Cx1B2Lum5vPJDf38PEr2JhDJHI41TDTg8AI5u
6gHsqXYVFLFVXtrMOTneHu/9ptX3Oi5gfAIsQ3ovbmKAepgcA9EXGgb9GA8B6rr9l5JlALemeN6v
amimXx5BSB5kzmq/b2ytPOXUukJbwUttLovPWjVXpj8SGx6FJrrBd7GvRrt30Iud3oj8LZs7i/YQ
CnmvBfsb/ktfTXhXj+YULtNER7vS1YdMz4qjOSzqZWk8NHJ6pwn+fAti1fD6XtMOfIWe//ZQo+q+
uGNhT+E4a9hUqRlZHcXbnVG2ISefQTrm0PWQ4jAEwtfXcaXVg9OqyhzOrpJe1Gk1IVKl6wQmiHDq
21CVCaA60Sa/hnRM2yBqI7FX8bmzvJwxGo6AkaDobusf2TQWXSEUMvnZXS/a4qXnWOjpi1VND17R
RZ/KwdE/vb26N5U8OXECXQmbRLcf8cPriat2YUdTrIkwVb2LiX4f8dt7EsdPOh180aoBb993/N4O
uTuEDbd6oelBYWSHnd9x56bhd9Bnx1f1tcd8/TuGthu4c2OyHcj1D26im0+YqJmPZVc4fm0ILLd1
NBv0RmuOpAVdUFnCoVekDME8Rv2xrHQtAKazW/uVIdpm05PjsvHk3SRZK9c/rOisVKtzfpg7jYvv
1MkvV6Ha0mZpfel1bsUWsaijmDCfKTLbPa11ZAVDRej69grd2R2cAtgF8kNxk28uCq+O2lqR6XY8
j7qv4gP7YUEx9qBaSxvEBkZ5jSKah7cHfQU5bGYvI0pCZSr/8ohcz962CuRTGkEyBBroHNlTdLKb
vD/PqxI9AA+rfM2MP7ZaMR5NBTcB6ZR0FPQJDmYyuC/kV84ZT2iN1n3ePpuZJXwljYcngEXKCYtj
52HK7eGH8NL5wUgiXYpyFAd90szHSTU/ixVeNBcyOQNf3uc9Vp70IZqDaZ3nY1rBGhJVZ/gcJ5or
Q36klVgctEoY78x0qnYgUds4m7NCN0y2kVgRePSb3KY3nSibCm0Ne9H1R3fCR8HDFe2QlB5KMLow
L2+v/jYTleMhkSs17C3kXbciue1AWz4fI7aePkIws53uUOT4rmVJV5/fHurO8SMQpdqsIj5EuXkT
jiqxyfu75mqYAz+7zGtinidP2csO741CPZu2MvpK6MpsghakC1AftSY17C2CWb2anMukco7enstN
NUOum82LLsGwUqdnk3VVq0HE3idaGGG8ixxJJeM9g3j6ZbKr/Fu8LNMXy0uS4TFipn/VMfShoC0s
pz0puam2QYFx9F4P8t7cKQXTm6FHI+V6r09Sg0wR8FFPDRFmAkCSdyJIuWt3Es478YTsORLCUJfD
Lm1boKotnIFSnuYwt1Y0nCcvFodYLVMIMl6RfzbqDKKy6BA8juK4DbPJGMnOchSX/Xnt039oHprp
xcJT8F/bTfr3xlI4ve/Ys+YFpqnE7s61drss/F4Q7NiDca/Ru7pelmzyKKcJi+KGKnhWIwvZJjEN
O8/77cml3g8iD/kW5H2J765HIcV3V3us9dCxuTxGI0nIs4zhee2L5JLN6y7j8O6A1ITlSw6GZHue
eOriVfSrHtqRmxzcNILxpaXacSarxLuj8A47e/42gGGGvw242V5SKadqR0MPKwMiiZNmB9dYH1PT
eaZYnJ403EUukzJEx8ybo1PZp+aZUk1+GMe6/YtKSHWIKzwj6779vuRQ6ls6FQ+VvSqnZZdFy2Jf
vyn8VFRLpUYanifbaL+S6qwj8XDYK2N64HlFLAiwZJBGw58pVsuo/nqozbWG9Iq7Im6oh55ZDgda
BdSWClPz7VkkJ6XM9sLIe7uZ043nCEgDlcL49T6LTZGRl5V6iAFI/BCnKrMS9byzm29DgdeTzReQ
1t8ou1yPEjWiXuZcZ3NZrR00UeuElZ1ngUlMclpI/jECK70vb+8w2a3afjXE4RmZcySVpK4HrVRt
8ko3N8JhNexgHopfamO5n+hx28+92pCTe9P6PUqVPTehe0cJkwMpSv/asdu8uoatC05YZoSL1aQX
bm1xoPW8vseqA9sfoY87N9K98ZA3p5kjLQZwAbie6NhYOH/HixEqQ0Hh1VLSd47XNUGZmOJQUwve
yark37dZWLYLOYe0GZJ+sdfjUe1OBR6ua0iSQxCXCf3sjsbPDDvDnZHu7E6wjJIvhCIk0fNmpAgx
ujm1ujXMjFY9V4nzDuzrHoDuznQAAMPClV6MNKo2n6syFhMVU4KkcSzaCzFZclh1ejNR3cU787nz
paRZAu1ItPjAWm1Om+ehMqk0ysqXcvUPw1Ib7/BGKE/FKLQzVcA9ZaC740lxJ/QuqYjcTC2JakE1
Vw2zbDVPDgnbl7YY/8GGI3+/5sueF+6dsghyhzR2gYIieHlT4xF1rzVWaquh3ajruZ+97sVISjVo
UXU/eaqVnGK31fymcKeTNXTVYz/nyk4GcOdz8hsg7hgyboFKdL07K20YRckTHrrU8k/phH7cbGfG
2aDAunOt3dmeRG4Y/JAUSFrd5glLm3iwbdC24YSe6JNY4oxSXqfu3GM3HQreBNm+IxfE0Isu9qYt
X7e1W04y4hCO2/wwlJEH2VCQ96kiuElqkTypQzw/6g6WzYY5pIE9D8rJaGwdR7a6fCiM9KfSGNpl
Fk11qvI5Obx9027Z9PLVot4h+VcSm3ATJrtd5opeLdVQIAt3iZ05ebbwZLqkffptgcJ1BgiWPhZF
+UWPq+rZEY11bhZKwFWTWV8UAVp86FwgFBPY8Ha28qNSdd1hqHKqSjsB5739wVeTZjpUsGiaXe8P
t2pzQYlfDZ3B7c5KM5Z/TY4p0/Nojzp05wXCvVKapEjqyw0FSl/NyC6sWAuhvdD/pu3wbumK6v1g
Zz1QYE+TfC2VF0If/nv7i9ybJC8CbunSudSwN2HEnOp9kk2rBrFjiOiCrv/01mxdikybjm+PdNPl
l9+eZ1a2BnD6QlR3s57RsOZ8fT1c3eZ9TRPgrMXl8C9PQ/WxMArbp0bU+xYtmH+0pdb/tvpCXAwn
3WmC3gkxuOdIdVVURqXs6vXPWJI0rddu0sNY79CZWc331ezah5FKyWHNUMiKYu3j21N/vT43DyFd
dZ4MFygLT6H8Tb9V+hpnUvIlsoyw0dJO8iyS4tlcoFb5NC6LHKuY/LFMbXhubp1Puu+mnYVr51xU
KZ0bkYdVa/2is9glB51+ytETqvfF9hT7X4VAUzklTlyjEZM2AKFGJ69+Zdm8zAFWJk0eRBNW1n6n
OEZ2dB3FXX239fSv2liK98Ja5vMqBsV+Z1p98ui0FCl8tnkbIChdPkX5bNOMXbMW+wvPavpDWkfI
ITfKPD1BSUL6wl57AQdNTYryILR4bXxLU1qBVKZmfzAiumbvNEcgnDyTKNXAnxWX7pU19ktQiGhR
LgNb5Ww5dvWkKlX1Q6OtbPs94daHXrcBqWFBW59XaoZ10A5u/cVQZlU/VNHqrsGYNNOXZk1LHxPq
7L/I6urmYcDMTVb7OtS4ylg6/Q5enZ2dKIr3QOX3NjVgIY0fReUEOunmyl3pQUFP7o0QZM4HZ220
5z511r/Xahl/mUKdHweIiweHdt+3So2UBRB807/X1vrP3A1f8wESIRBmPN8azJ7N6Zrx/VH0aDYo
sVbxAy1E2IeOG5/f3sl3HjJ5hKVVDrk4pijXG7lyej3KlMgIixYP+0i38yN6z9//cBD0a8Et41OH
7CSuuZupLLZeL+ow2GE6zO2xxdPmsKbp3pt8c/MxCqK5oPIwYIeNsgkZ8Qs1FzXSnBAJ4MJ3slh/
L5OcS+uYe1ffzfVOH4uTLznJhN1EkNerNs+5aQxproS1kxn+WDR/5aoY/CKvlMeh0IeD6iXLwTXr
PWTVnYElAEbaGqEbRoZzPbCVratWz4YS2nSjX5yumYOiLccjxnr/uWqCNEa+Dod0Hvd24/+UAa6u
PJDvJMHkilhtStWY66FbgKerYqT5i9s7JKlUdZJTX6/Fu7FX0vVA/0uhN6x10zvagNnF6q3m2KQr
uOMSkqkZqxQubNzWPpiD5/0o68z5nK5j+wFTnBxR+6iv608UVtLVb3JRRSctnu3+RPhTH9tqLRHe
iJK2P3aGngdO3y/1Y4s/KZaqDYCbA9er8yHXnAExr9Gu0RMqeqcMujyZLngAxni76usSIl8ap4cp
L9IXW/Gml6LkAAainqpQw9/zfRdXxfes1gou7t7rYyhz4P1zxc6/ZInQJh8+xvwTRfJx9e2h139q
TrT4lsAG1R9m7ympTbN/xy2aaecem+0v+AzHRuCBc4hPfW9ZsU8EsPy3jJbxX9nF6q8a2i9Zadbr
OAkAJvWOQ57CdU6sRH8QVppbB1im/c+8LB4Ubiau/ziCxWMMbIaLkufzs8g88+NgrQqTTAv70s6r
HaO9KRzUsbw8PiJ3lFR+j515cugGY/xvSharQ5V4wn5v0o3ppOZe1R+pmWNtoBR6fFjrkWIKwqX4
71ZU0qNar05qrPwzGkX+pTT1suTb1J7yOqvskeqeGVIozL6YbtsngRIlVhaMU9J/Hcy+bY8e8Vbo
jivS514TP7Renn8rutEA+9mMxvvEgvGCm2LRInaNBmK8E7DfBAly91KFoGvEN6YucL17UVy2HEKD
9EXtk9hfPBW/orSvD6PZDEcsKq1DY7t7Wta31V06IFigyyjJ5O7bkiNVpTUre3TzFyWjEWfNbfMZ
xqAIWkVpLrqYs7PbVsU5r+nBJ9mqXwyaueuaa09Ob6d/moLCgyZloRBDBxcGuLw/f4tZMpvP6+VR
+cLvSI66GRmHbJlNv59gwcYi2rO0vc0JiaURH+TL06ekXL9ZczxtPTPL+/pFy/LRNxxlPWc5PPO8
LvsP6+SKJzW3VVa/1M5pWYi/8DLQv/3p00O9ArEtiUblSd86MKqukrhulekvThzVT64opidbxyrx
7VHkfX99N9pS0YJoQRK36U5cL60+ul1qD4kZrkZ+Vsyl9qNE1w5FDRE00ZP37touaLV603EW6R6m
9/bdY3CeO0qqcF7w8LwenAtNd8CqmaFldvE7x4w0v6hi5RChKfD2NG9fH1sqQLOe5DXyo16PZCXL
tKpdzjR7eCIJ3RBRiexcoclxnKfaoRI7GtzTtveHVHEp7EHYQUWIpiK87c2zV4kEdGnam2Gne11g
K07/PV5a8+TNnnjM7RnhZoFenbOuyk58dOcIUwCXWHeqs/C1nc2p6XVhuWVbWmFUis8iH+xPzmhn
gEqt5FHLkzNCm+KBOyc52GbtvV+07MGzi/OgJP/++eJT3CCx4/rCjnqzBnZj24U3WlaIBsn4wVrJ
p/1m6vSLWijfWHwIqJBKSiKAfP377aHvbW/KmpKOSHkHiM3mu3sxRiKpYQENXNfAHdPyOXWW+KEU
xfyh7tynrClgG2fcrDFZytuD37lGKKfClKEXR9cd8OD16EZSOV62ED0i0os8SJU2lwmj9g/V7Lj/
IK9t+onZm8hOQyt6AbBTHJfa6j68/Stu6mnswN9/xGYbeJEzTmuV2DRJJjVYPDM+xTMJtjUgNgHN
Pj2+Pd7r03B9pWC7KO3AYZgTjG2xJAtMgnlEFCXs1FIBcpYV+VfDzsrvFg/FX1YDZDUYVLeIg6EZ
jK/EE1p/oCvRgTnRRTIE7Ab8UGNHqYrTOPdl5dvgVb8SUACXSwthD34LgrXxs7TPL4SvFiAKMiK4
EkOqfO2zTkcJkKbupdC0uQ9y0K0/lo6Y5+2Z3jlhRNF0jWE7MjRAzevv29YLoVjn2qFYaI/XvaI8
eH3nvc/KaDyBF4bVJBbgTYD/fB6MJ5hIo98MSXfqsYbf60refmh+DZG9rNOqkOk3u63X63ma69YO
Acp1L1Xl/eSAzxcnKd2nGfNX/+3Z3+RfKDCCY6dTQWtRJ3+5nnwKRrBNrcUONS01nq26xIY5nZKH
t0d5tbTc7ibSIym3QVcX0vr1MJbEZ3N5OaHZKta/gOHJ7EXyoqW690GvC86tMihfDaH0n6ZCLO+M
JXsaMk/5D7oYIbVextYx1iM3P6h6iYBX5MUHtTBy3CW1SexgF+RZuv2xcKxpTHHpbKMmp1DTZnSF
Hc5OjFJzHOvHHrCiD5JOP729MLcvGhV5imXoVkisyvaU5XYz22ljOGGO7/U5RnX9PDvCe4qXyPC1
KIe3X8/eoZtcdeeA3wak2BswOWIyuNE3BfOqMIY1c5L4RRPrcsFLPH4Yi7h/GPtkDmI1Q4ZcjNXO
XXp7kVNDJvyjtcxdfmMcG6+VguCulbwgClE8lVPbPpLxNYe01U1/WefVnzoPvKk+ew8g/PccsW7P
lhze0tFFJh6mTn+9C2tzsHS1ZvipjewLzaSRVos9HkYFzDNIqT2a6d3xCL6BpnC30A25Hi9XSycW
hZu8ZGPbn5256C7IRWlBXijJ3zP+HDvLe3uYJdoGZhWm2GDpt6373I4MDZRG+jLRZqHEAaqhipRo
58q4xU2QxVDrhNwjwSkwEK+nNYJmph2tpS96tCwfhQU1wG+TsjDfxUJJkBWtiuYTnEngvLk+ODwC
U13gUAcOEApQHGeub+rTPPuGmS4vw2obP8tkjtWDLXo8www00HZ+8p3XjJ/8ar1GKC6RVNc/2dUE
/S+jyV4S4SiHKk14PvNS/7oWiXJWKyU+NIOrYSDe8WvdqHnIjdYBeG8oH0mj3WOUZ8bFdnP3kmqj
cxQjOida1IwvTl+lj4MhxBHWdqjGfY5TZmb0j07v9hdbi1HSLR3tkFVWghCaMf5xUkXIT+8QRygQ
Sfb2YrUxmk5rN89eSooDQ0fhaUpTk7TbxOmr0f95+7q6vRkZDdwhiAPER3inrpexs5LVGtw4e7EK
D/9zfcwOutWrAX7Re0rFd/YyQ4H2RXRO5subTVZQUi+11U1fYr3Ov9SYPgVx3vc7y3d3FBbOk3wu
Dv8md5nyVom7pc9ejLWNzxA4lMNgmn+qeybTfgkY+/+jyGvxt8xX0cputTJGSYzOCUa1AB7oeX+5
aqudYNL8H6450kApP0pjjO7gZunUZZ4cFP6zF0dY5sd2bNZgEsIJnETxHsc52avN3T4lQNJtG7Nu
g7CFXtz19JJOdc1ignisA/Y7wSMdDnVjJ+dZJwy0FhEdRNrah7e34p27lZIaDtqy9QcVbzMoMtrx
CNche5FEmUvR4uaAboZ9TJL0R21ke1nAnZeL1A/cO5B702AjbOYYW0piDnP+kmlK5TtG9TQsysey
NX/pk/HiLdmzWVrvl7b6U9EP9g7tHVJ6XRrZgTncDEx1xNIK7vRoBM6exg4C4aWYdlbzToDGayyF
LUmsiQq2ZpFDFfVRolKfQsYEDgckqgGrncxDTTjn2vLXQrEeVIKxA51nqp4jTM7YjyZEhVI8JtCj
m03157jAXlvXuQ6caMW03Z2z9TRM3jr6SD7ke/WtO3sAXgenFlkXqdm5uY6WPLLWSKEk7Myl7O0P
7Tm18/Scr5kdCEiaO8/IneuPoFCS7ulsGiDBr78FDMFCuFFGOa2bvqXUwR+yfvoJFWZP4+nOtQTK
HCq6xA8xpJz4bxdGu0Re2UxO+RLHKTTpOjODQXeWnY9+59y6skFMNU6WbbYWfzaGfWY9muULKj+0
11TFPszQ1YLa9vJjhWjToUOkdCfuvMUUSMgLOAkSD6lKt13EcukINse4epm1zg0AU5Ynr7TaJxdQ
wblL6vmlXEzw9Wj1H7LCs743+lodyPwtGFTUdKdUmU9jG1Xvu9Ft35vrbuHwzmd2CYpl54tqLVTB
69WfR7eMY1tUL1kx5k+uulJXVzEabBZ32PkEdz40X5nCIA0qCpRbHMcwIODkwMR/0bMWm0oM3321
6MvT23flDXuWSwRaJagDHoTXcOF6Rqozaygt5fUL/CUTkLhhPUadVX5d2+n1QNM+oc/6vGbxdCby
+X+UnVdz3Eiarv/KxtxjFt5E7OwFgHIsGhWdRN0gSImCdwmTAH79ecCZc6JZVIinb1rNKLIAJNJ8
5jX1tsn19gr1UUodltVum6WH0aM0r6Kp0y2AqWojomLajkueHuyxeNIzC2K3vtqJwqoLCgXK2Z+f
4XcjBS6BjihSc8QgZyVORa4KkKNbE0urGhtwhyh+n3zGK3lDkL3P/QjWPZdcFeQS/IqzlRfD+APY
5zWnqjdzpmM2prumbJB2U4YSr57BaNKXJIcZHLZ6bzwuc9w4vjTN6Jl2hHYaJ316iPS4uasW236J
qrnrtp4jslNt6dEPGHR6RQFxRVmLrNcaP3ej8pMl9ruhWivfa8n5TRbx/dtevNZo0zpvToZZF4GG
dFriL13pPf35jXzkwzCr6AauesmQIkk93l8n9uxmmnovPRlRhJiCfKwlLZRc0gHrqOp3G3PQNlnr
svlbXTBMWGpI9apenP2fb+Q3ZzPlZ5qhdFaokarrePxltzRQFuCFVtnJrht4XnUzHTLLGAMj87qd
t8hfc+Vsh6gXD8ZUFZ+gP34zCoSnJPHQuYG60V5+f3Utb9UMBl51EsboQBnVpkcjWZCbgCiyy3CB
xv/GULPAUusEhxOr2jT26O7gqGaBnQhrU5lG/Yke52+Oc7avlSYIRwoY0LlzKvS4GHkh6pGOMcXP
ostnKLwgt55me1RKX2n12vXV2Y1RqjPTY9YKY28akOf8IdbUaJPyWy+Fo5EXTWkGpaRvp19yWvmq
WRWpNPdUVf2si/EWs71ffADOqYTQ1KajgFLL+6HMonIqIJOSE3amuDXaxH6gJEHlMKb7gFYUwpJ1
SNbhRYEDbfrAG2l2qE/jyCZxVJZBa0VDvm2rwXypI1W76nm4rV5NgnU2KSOgHHvI4P5FSq0EHXvh
WtYbdOD6s55/GRUTRo7TKN2TlpZ8Bi3QxciuHqNNbk7ZjTunsxs2RiubjQYNOg97L5uvrCGJrZDi
7ASfJ3ahC3SYbQdj1Cj21miB5G6k26VxMAijaMJFbR2qbCCUDko8JOqFsiTdLk8cvfSJL6qTrQkT
jLBYxE8XinDD3SFVRu4X9JlzjYjR8qWRADMWa7F/1IjCtH5kKuJ+6PUhD3Q1kc+qcMw8APFp4J/V
5dWPKBrrp75YbLkhmK72vYv4SpB3kaVD2I2NIjAV3Jr8ZZoU9SKVuT1QfK0bEWjs74jzRg5Yk7as
rFOfW61OYTeef+Zwjtpg9jq6phmqSdhzFChO+kPXub9ms6ER+8lS/7C3rUttxbRRqLUpW52FfIZi
Wim8mOVktzmwIfYDxCHbulELX0vdAsLx4hD7DYtX7RSvkOpDBrh1i90umn+gQ7T8SB9wavyuFsar
Pk3RvTX2CKqTv8SBWGqb1YH24RAQ7Onfm3GJ+gDmHA5TaaHCb+UV3KYD+dxmiE39KXV77IjnRUAM
Nw1hh9msTUd96hdIuIlouXShG/4MWO85rfTlsVYLFk47to0RRoVafNEQ1KKT1M95sYGwW0RBjXFp
s8mnpnwx0VXVw1p3ez2UrHjLN71ZQssoXLI6Z2yMJ7XP54PZTnHn50PrjjtPqw3pC9OkUDEVvS4C
IFjx1ulmsFu1MXrW1h2aUfMVWBI9PPUZao2TVOqmqmes4PTMKwKj1Sq/ja3kZ9TEdQpIMk6KoCw0
O7mAz6cQ+2dG8ktd+hjLwjm705Jhco+tsNELbFZ2gmkoMx4bWeJtZLmASZNFPkNpM8rlmMORrjYc
kOYT+rURm+UQx89RG8O5lzqEWSGdBDK4AqQ8UJQ2ukryMq+v4z7X5UUWWeq4c2ewZttF1PXdn+fY
h5os3b4VZMLusSJ61LNII0mjrEiHvjvJzC0Cq2mcC1MXp06NcZm3UCS1CvnSTYb3Sdl53d3e7X5w
FCCU0dak27IKQ7/f/eaMGCxbZnFq8sII6gHp5DrWEV2MzHbXj58yzH7znCtTfS1Aq9DYzvFKXVZh
qmpGXK+IjkNBfWqIDBeAb3kcRLVjbtWbTjf+dkJLFMozEmmClaa1eTa8uh1r7qKP3SlZWdCrIPym
sBHg//NL/BDD09BwVvgpGCUqIOdxXLeULE+1HE9a65ymIXkuVNO7lKbQP5ktv7kQoc+qjgJMmnmz
fv6X4CPCUT6P9WE41QhghyQt8DJpZmzzVnwWxv/mUoDbkVlmA7QpCJztfVIDqUD8iDMeAsMBe8Ky
gU7pHuGt5Z881cemJ9Xqv17rLNXNjBqM0jBNJ5mjY9S3tABjrL0DI9eRueAg3OFd4TxaFidyk2R4
+ZjWZ4ZtH/d6XDjQkWSSUgFB4Oj90Dp5CWbEdaaTjr5eaHe2d1HNixb+eaZ8RFzyqOSxa6jMVKGg
8P4ytsjy1hLKdJp0rd4ppT0ehTLT/zDlfFytsoM2ltmtWwAbKlbxYXBoQ6i0lvt3ywvcyJuGNiUm
so/zG5nmDB3ctpfk46bwJ9laG0AddZh7yacP/bu5tKIHVdbi+vhnY4vgC0CdQkynzjJ2eRF/l66b
PrVt67tRtDOGJMyNeDdP7QFkwxEM9X3P7PMbx1CuHIFTvVbZn4Txv7klXgC4RjqflD3O04l0MFJ3
GbzphCZnsUMmUt5kEkCj0Ckl/f3tYVWsIh32wGVR+X3/zr22GGeTqsdJWD1AtDxz7zLpIBNpoBL1
5/n1sfdAqcim6YnvBRw0sCvvr2UDeVKS2NROEsAuaZ/qVOrWJOSq/NHzoPWlMmuUwJtKIt1y1S98
UBVNuUy7CTHcjCHT/cWx6i8t56X05yEyjzFhdLbKpsJk6KPS2AD4s18WOKE3RcqZG4hJ/pqWOv/B
YTPMx1IqywGqLyeyMwFDu1oiWf3t8hgPyt2tSeGbuOjZVgjsaDTi2Z5PllEbMEOaxU8oZN3SSWg/
ybp+N1doJP8bVUXd8mzNKuMwKnOuzCdvHuewysciSMoScv+cfCrgulZY35/LPBbcqbVTSrXsgx98
6tb6YnMtq0+doO7bBv6+jax5hWq5oSRXkGGUMIdEv+d9XErdqz/ZGD6e1ABuKHIjL0B+CQjp/Qwq
PMWaiLnnU1eA8EfgSyU0i1E1VRb+F0H4p0Kt8ZHTl/Kzc/RjUAIABHK4hYLfqtF9dubQrFusZCiW
k0U645tliRyVLVuSIpMLT59Zm//mvdIfhtwMFx2Y77mgXGtjnuw4s3ryIPI4qd4+GKXRHyYJ6/zP
y/I32z4srZXWRNBF1mmcxSFD2XVLUxTWaQH78RB5gBAyz2XptC0sLn9ErvdQKwAn/Mou0CP1Fm/S
w7jJQSC1nfP459v5eNatAHiKvrxfyoHnzMYKyVpRaysiePKegM+ZKOe6nzmhfXyZEILAkVHhWgs2
5zO50r20bfXWOgkzybdyxK89083soPVuu8nHXvukDPGbh3IpiVhrFIZI4Dm6gQI8YhuxME8qyj2+
rCh9idrrt38eut88FaclwDSPU3zttb9fHUPTCSrknX2qhFVd5NBe9kNsJDuyhwlgg6r+XSgW28Fa
uAb+vr6ocx3tqGuLZTZn+0QrRQtKotnNoEoK03Hh7ft2/oyY/XH1Q/MBi0V3BoVL/n3/fGUVo/6A
c/pJ84AhRfDPYb70yiFuKbNpi+iCpXKd3aIkP/88sG/v5/3Ox2n8hj1EV9ZkD3x/ZTvpEQwRjCw+
WPKXaRJKx0ohNtagPDDE3W1Dvz9MOxd8vVpAv2kyO6Sla26QQ5ivtcQqAi8zXjqCQx/N6erkIlq8
jXrH9FPHqj4JIN6wUef3C8oZRQt2LJriZ/tkl2PkNQ2Gc2oLpdrYEIMCZ+iyp6hGm02VKER6kUxD
kqz5su6qhpw4Tjda3yhh59hYy8K3D3IJqujPA/lxHQD/AI6x1ito6ZzjQKKR4bDiKb6NdGDvc9zr
QYYo5WenxMeDCrI5GxJyK1wDR5f3rws8mbQyute3CvXIk9e2Cvn3NHgIzzS9fK6nyDw5LUWDYKGb
4m6zGAGhIE01rUbfT0iMX/FHvik47eBcJan7guHUoF+4WCLtqyz2dkmWgX1zI2jY/tSksaTe1bVL
OFse9p2thXeYXZFe+6qVCRMnOKt8REt8Odp2JUrE9xIP3gOQc/DJqrlsnCTL95nnjeUTqKcFUYuh
bTGjdOxiQ6mm/uoNsPZHkeS3nM7lTydOzX6P9lT10ArTA97SpPpttDjOlmSmfFbbOsG6eYmmMrR5
mFewBeriswstT7qRY87V9TOqEoYU4mJqBhFtpNZqB8Ar2c+00TKVg63I48AtTdGiU2c3x24Q2a+W
kBQZcz1evra1bt9k7VDmCMfnxnWpoy64cxwcbhD+nsbYH8YBLpqImqTYFbIagyIpbOZVS3kVnNfU
b/SisS6VGJA26HNT4lyS2bn2yXz4UBanlkB8z2wA5EXZzHg/HfoZMVSn6NPbrEdz3rOlHhql03/r
TAXxFmPsL4SjGJu6pcm1IBr3SYj2cdvi8m/VOvpadDLPIod0wX/GjLD9qXLjWzkl0FSS3A4cmdqU
Xp3hC+2SxZcjGqZ/Xm3rF7/bBRBTJUYCKE4Kg9ry2XPbKY40A6iBW5o54mqqnTEUia1dZBTDtlaU
xVfE/MonS/xjOGERmXN6s/TAJJCtvh9tpWBdsp70234o68vIopYqS2UKS3ruh5a47WjVebRtMByj
SbBUGzfPq0voue0nx9Nb4HL2/OAiEJYF14lIwnnpoxe6JrkX83ZJbBB10+BayibTLXkzubN2rWUJ
1d6oVhvDt814ALQ0Wk9Gh/cBZNF2RDVf1N1xJDuS27GqzGvhSeSbqnJRZdgQKKEs2WCjEYxeVG1l
FncAgdHn8VHXG+INYFIzC83a9A45mQ1h6YLEfqhpVYMmGTXxKsgEiHrw0i36hLHTc4L9eQZ8iAh4
CWyF/AdPMIRyzrIDu8+EFMQ5tx51WtBnXhlAkly2jZDVBt+PNPzz9T5M9bWC9lZHo70KXmO9n7/U
gGK0tnGEzIzbzhb5FWZGBrTjyC0eWrW+z4WqP7W1tJ5wPew+ISZ8OFnWK2MJtPapOaHPm0/CULpO
V2bjVorJ9AtDKQJAN5+dX7+Z3HS3KJGsoelaeT8b0NIrJ6k3rXGbznF9kXoF5phWme3LvHA4yhbs
wWc9u9Z4ud+tOf/m9mZ6QJn6M2G3D+kBjwtOAT4HGByDBu37gS4ac8jSeDBu4UvM96qs6r3X0ORL
eiV+/PM7/d3I/vVSZ1EXsV1pmuyct7j4xkwfBY9yx5ObP1/lwx4NqAjIDchfDIKpVK538ZeZkzqa
isLSYN8ms4ErupqWmDEPBl6cc7Ufmka7iHUDTy11WK7mXNM+2So/lvkANFHrBn8A1p/xPAsZUlNy
7NuReduYk7vJ3HKXJlnhm317BI37NFbqdbeMh9oUN6OTfnb1dQzf71QgdwjdSaotm7b62RiP0lHU
vkqs22WZlqsh14wTKrrJ1Zj3SyhScKLQbMVrbqjld1EUD1WdrsK1IvsscFyPhLMbIc5dSWK8Bor+
Z0dG5w3O4ohSuVUFiYSvOZJONqIs/Y3gsy92iR2s31ZTYwQu0na/ZDzsezZZaKSym4Olb1ItbBcv
e/nz9Piw8My1Mgmzi2NFB3d2/n66PAY8DjTspA9zvJtU69KNZ2PvmLVR45dTzhdI93ZfrBzsTJuV
CvWIvHruYiP9bDmcLz3oT3DpKAJQnSPKPAeIaY5IE5tq86lq9DYJu1lp8o2eEMR7eZtXASQZehUW
+ifLpdcogMibskW4LTa9/pvL30bhhBz7DHpt0IxwMdxibYBJM92IBUUmXzU7m20TdDNyotVSXUZO
IR1f1LmyF4Vp/WghEVzSWZACImjaPbmcpYMP/6WRPhrl44s5LOZXT23Sy7ZW6S0YJE5eUFfQ/YJS
rLWzLM6nR9eYezDKWXnEKdBCVCurdJ/ordFDQSqD+7zdLFPQL0WVUWeh3etrU5l+5kb1AQi1JlSE
DFA0Qbd+VP9R477SZNPmd7GZC/0wLWBu/D6JUXbEsLzTffb7/HXM9eI+UvSOyt2S93d6Pxh74u/i
JdUyE4Q1xWLKhpkXJwECvFQxNNx2fn0yD9d94K8LhHvFWAQkAQR38ErnqUWxWHVXZtwrrFyELHO3
6INxbLVdaajDztST+pBodbnTM5HfzatgJeCLMdRkngfUPz9TUtHOFyzeLXRdgJ6sjBLOv7NoC2Xd
dBatot8pmIcgkr6nOL3R7O+JS0mjs7erhkttP5dadm0tjFw97s0p/5sBNjcBhQJvVdRx4Iq8iXT8
ZfNGXsUarEhX74p6sAMbx81AXWZ7NxJ5X5Sd2vpNk8jvEk1olDs/iTk+IJUIcKl/eisvjlOZHfT9
0dEPvRU5duncLfqXtLjqtJuarqxrDCH6lOHqo2YiyZtlt3bvYdz2bYaoZphNEFtXJRGpcDdmpfme
/jWrsp1aik9Otg9Hy9v9AZb8z/2dO6BNrpyUXCucO6Cxu3LjHsaN60+bxD/9eW6eH6HrdVCnoJHB
7KSedzYOpmwm/IIYh9zXA6RQgtGXIUvok/H+sBWfX+csyEuNqBmlzfOogeZ3QRKiAhluMh9syL/n
1X+/s/js3tzrf9QNKisxvn3vf/zfm+a1uuvF62t/9dz8z/qn/+9X//f9j/zlf745fO6f3/2wqfq0
n0/Dq5hvXzuOq7eLxK/1+pv/vx/+1+vbt9zPzeu//vGjhpWyfluc1tU//vPR4ee//qEzHP/916//
z2fXzyV/5tdFOqav53/w+tz1//qHYjn/5JzzIDfR96JZuxpByte3j2zvn3Q6qbcRKJhohKzkvaoW
fcKf8RG9BoNoVDVZirST//FfKDq9fabr/6QNAWfS5sDQ0TXV//F/b+7Lv/e1fw84Y/Gfn/9quQpS
8n2owi4NgJ/SCpkdLXrkhs4CNVfCdJWU5jeEH1OMUsFSlzZCtmIYryoY0PJe0fNZveDMwpJbTWqb
CKbWzPnFmnvzJY6byPnea30WbzpPQYmZntGMYwkZmDEEqAbnVMhqpbrta48yhdo0+QAAKfNQbJgA
5SR+vcyVdtMWbu8FAFjI7CxhWO2lqtami+SegTD/fYUKGiAz2Vb7aBRWbWxGxE0nkxClRbyiHylP
PhY1RRYgIzUdalM48pcsm/57hmOKs3V7ijPp7Ngb8NpZGHnp9aQa071A5TSIEjjWwG9ulMHEZq0c
OHjn9NFGGPOHInUr7EZRhwCDKBy5xnGZlItYxXs5cYB0JP2a+VY5u2LaQB1G+WK3ZMoRnliDeQ4I
QSfO+61mN9FhHr2jhfDtjYFXgR0mjhEQQ5+6mRpLLpo2TGcZb8aiHxGTw8mB7dkOawdeWSkxWsjE
tTVMyaFPZnE3jI2NAHHsHlTwe4GGTcLWsPrXqtSmEHTATWxb4tDijdO49S+NPo+BlBS8uxjV5Sl9
KCjn7FCqWLYOLjQnrdBfvAxAtvBQ+jajpn2Amyw2uY5LYabmL+i+fq/Q1/OZl/XOVpcfhp0oN6ox
NBs9zVofYNeERDhKR0gvjXe5N3ybWQS3TcOjokU2rPT56CHX5/x7ygzYp43dbJQO102kymSAyBVi
i64jh+k+1aZE/SmXNn8ENkOM0kro4Xdtlc4H2ysj46Ibx974ieG46zAha2XFvZWW1K+xwDC9bZNa
fb/LFFu9BGcN2ps+SJtcJIPr3CkTEQoy57MyFlmomW2qydAYNXcersjwEvuLM/eeW2/cTqss91dD
SENlNabm6umri40i49iXGMmmF52wGlDcizO2u9Yqkao242W4jdWmno9urWoijBWh3cnG0p8Jxt1A
AUK1H7KkPcEn9E4jri37FAZroE32MvuAtvAOS3v7G9PWCGjJu2if25b0e7Xs90kuADBHWfPLiEmg
qrhCk4UMzL5AzWi+HuLc6bpN3USF0j12aYTilJPlUZCPFdi2WKbXGrKWsVMbYWtjetq7yggDtLQT
5N2hAPACJCCqIz7Thnuha8XcOLuuVaZl380I+5vxpBxR4Vf3rtdPvolWFwg7Zd54CUIrYIza7rJD
xR1GYCMynIOrKcK/r85n78WDKbcvrLGhx5hEuC2acRztcX2IUZnvHlC0tr4rsk58xPmS2m8kgPgZ
uNAXs4aG5SiKhtqJ5m3rNQE3W2wOpBc3gRu5NkxaEw+POv22rJjmqK/agwbIKhRZSyyZ4DPjVWkO
qWZZLjqzdM3cj00jc2+6VE+P1DSrQxMLFqwlUJRQMTZ0ASt8q8tZOdakRKGse/fKXWT2DHeBSJGg
fxPPC4NhADY1rfVXFtRgpDSLnZtLd9d1WhL7uXDSoytAxqow+nfE4d2h0G1E9WGN+13aeJf54rnX
NXDZsPYydQ9bJTtKjGyOLvWCh9RS+6CLE6DHnSg26PQeumRq71TWCSVhLpn3c3tnzhHIV+/trrzH
WLBjUYT0UjvkdXDdtBff3t5gjd3Svp4WIwRxyjcotnwVk6j2Vpk84xyTHhEvAZ1QJ/IQJ9V0784M
CXtvdNP3RhdoTkdTWjTpoQLht+1MBFXcVsqtVGtvZw35gnSQZxxSgdiYnGb9htI86MyC2ZM2VhI0
k/3kRnjVv12/9uzkq6Qwvss7fkNtY+/6bQxrALP36lT2B5e23nQVg+T6Sok8/hl3lntVGYnxc8p6
leaxkz13TlGFnViyZ8oM4hst7OVlKkcscRz4VL47zmx9U2c/5ZoyHfpY8e6dbhrvBNTdx7RJWkSm
vNTPQOv4bVG5l1KzMXvRXfkrlUp8lXeuc4S56wWawGzJ/QrkxVOcQxNlk5qvY4xoEksdvbLxwpjs
hoZrDtMwruGEanpC8b8Z+gsgwh0mRo6VH5Sqzu+71DIuJmeedr20byhe3vVtfjvb1X6qjCWsXblJ
LLnTi+5QOcOWbHk/GMZL47p1oGaxGbpxV12oTsvkb9wbaQBYBVP+xaWgP6ZeTQ7RiqCxzXy7lFpH
M61XQpM6vs+ZM29T0Qvfg9y5em41m6h2jWCeFkSaUOjfxCk0qdJNzGNn1N1OTaohQMnIoBfiQFWI
rXgvbKZ4h8eVFsxd/+y0OENMgxj9SM6PdOBTxp9SoR59pyfxw8LzFoCNcqcJ2V5zlnjBICkIAWUp
N9kgmd0OW/FAO2UzLm6x9/rcfkB1Ygr1ZOm+Ib/QbJzRUY4CIPeuw2p2Uwlt2pGjHDSvndm4TffX
pHbbZXb2KtTRVUqDIytdbjvQsEdFTLsOgR4iXiNsZi2/0XPFuWqsCYVu2cdB56TucS4qNcjzflOW
iPqR7DxEVZz5eMPMvmy7i7bPvrb9smtsffLtYrR3PUrbfqvlP1ISOB9UIojaWhe/UJIwfcXs1NBD
XsQXqYYLkTbvcWvCLMlyyo3qTVXo2F6gmNLdxmZ9MGegsTNaa5cx7RTkh0usfJFe3FRFwjZoOcoF
JiyTr4rhwHrNdso025tBQ8/PW/fqOgn6eK6eszmdOBR74ySp7+9iOUaBFbXel9Lq21uts2VgoAkQ
Vm7h3mHDpO9iTBP2yIqhs6MU6RTGaISHHXTZJSwcs9qPeNSeotg4EA1CFEk9qR/ywoTxnDRJeg0X
o7jxCuh87NVj4muzop4EXbWvYjYBc4sxHQ5u6nghAamb+XHNMWLPen/heNFPagPzdUSN/0qt+iJA
f0QL3aaBxUX3K1jaNj5oHNKbqISiw5Fn92FkDsZOODnz1RyTa8j37VaombgvmxykmVRqhKjsdsH0
qVJ2zmCJcLLWvvISy8M4lvbFbGTjNp1a5ZgibH2wqk47ogbi7CX7FWpiNU4jTqbcZLUYmaZxfqlR
e9+yL2qH0Tap9tuTnNAEUbwyXEw2mQSZmTnU+5miR5I6+uJnfYP+PuyuydftxLtMFycOHVyJiRXr
5qpOaxEiLlNs6xllkGpSxV0l0zygoRcdsIqLgyZ35u+jrvS4+urg7WPhxLdkBzJ0rHHZVJNMXjOr
Bo5fDdmuhYxj+wmlt80wazhzQfPxVSL1MFrk/KUByHNqom4NoadtZ+fKtaxl9IMvzr94iHqDimT/
H9V+eRineUcVtfftVMkOi/QuDDmboQ3g+TXWS/un2zjqTrEdjATjPExzw9ynGUL3VhTJHZo9cjUm
ddIwqSMU3lPOJDeLfnllmW5IOR2fM/lbn8vuShNpfTJz6loUvx/bVOSbJlGniwqluXuPkDGkTwEn
q7bmwOgJQPt5sDcZFlhIdVa/ONFvFx0b1IijzEdP6nr0httoJUJIPZtZRFIf9kJwmkReUp5wekt9
ohp2tXZyvhZef58R2l/EVvfT8YYfamETe+FhCAYL7k0hIU6sSneIu3hxJcDdZy+2hEAyxNmzUyyc
fktZA/dubwRrjEKSafqzNXDSNtgIEWp08O8BvNk5ktQqTuGbsXeuyqrSL8lFyl01LRlUxSJ5BIOm
patlmnuMYSYHNZrIhMp64BF9+wNEwu0EiTEU5HbIi9DtT1X92YXTtyfgqp77dUYQxF/MTZL4SlJ7
+8hMm9NUOeDrtaI9lkle8Zr0KBSFN14M6rTg5D7fzZVr7822Vf2UHoU/drKgkonsK8KVbtE9ZJWp
b1UnXzZzP1gQsGxU6lCciOH25Sz6pblVHGJKN3bXl/oK7tHxYUgPX+JaTujvta+yUwh0gRD7oqmQ
czXG6k5PnOE0KlVf+zo6/ReLojeB1bqI32Hr89i1jdKAvpD2FjIMvJ5maenACXPnOYkIpsL7MQ5o
F8LsqALT5D11Qo8OI0fdnsbRfV4bh9Ve6yIypbrvjdS+gR5/pZjaghpgGV8AK4qRFKs8dpHEgx3i
2dtGEVgcDR2OkAwj3jKaUW1I0hH0t0ymMxF42KeLehvh0/cVV7rMH6PpNFfDswb66qGSgmaD2dx2
ipHdQ6jQd6MpjCfyqm47uerPFvjjhWeggWI47Y06KTeLWl+XTrWTLpEWOmNN0DRZdUDMfD7AfEBu
10te8im9VBnXr5Fmr6KULe9Rk35XpB56XWPni6jTgt7C8cMqumIz6kW+s3oIAb5HlwmgeF/dStPt
t62SwXCJNNALeq5u4TL3+7xYIqpnsXcco5jwTPnuVMmA9D2i9EapjK8Rsr+PRqqVoVum3taEx7Bn
/4o5LJvoEexGdV2kKkK5thVdSRQPL9FUVEM5YeiDxOVBATsAxUrGSNAYVYg9hnWT1kneBHZddwHm
MJImdo6iBJ2DK4qUJfDHoUeyCOe9RDEmf5nL9hohpnInmgmRIo0sPsCp9WdlerA9p2Q8TXOh7KY1
DyVYseGB9RaJdzu8mAiZEr7pmAdoSHKQ9SRVMClYIaKAxVloI5YCo3hnp9ZwWbOwZd5oTxbOIAGW
KtoFiA+T+T8T6/Tmt1miEdVmVF9n9uyvleKInWwj5x6BTPUUj715mXkNxYVJKgTmHmIF8Rwf0ypH
pmVRfPjmxrbSi69rE2Hvmg1SiaPrwMRpx4OkUO67SYs+VGyn7daep+gLT5du2q6GG1zmjT8Y0rpb
MvOJFgDtcDtPBn9oTO9LVVXLJvX07gXWjxlUmcugl6ju+JZKJDIM+DJH0oa+KONib/WKeqzsLArd
gRyKaMM7mUYx3tEziMnZs0wPG9y3bpM61jbkwvkey/iE+C8bLklR+03txM5hTNDJGui63ddeWd8a
wKs732SfvWqNYtmXRS+OBmLW10Pkjj/nCQkgeHz63gGkfVcCIvSLBe7MVJvKt96wpz229wZK11Vz
g05X+6S2ZnORDkqCGGeeTVvUSxy/N63kEV3uU6LWVybJf5yo3wur6R5cyllBDhR820hi18qLsGqe
rIcUj59Nbs3lt1Yv2ss8Rkra0GT6tW2c4nLICAI0bXkW+thssiKad4OwlkvTql5Vb9SOsUyWy0jq
0tfMYdobOUCjZRkcnwL9HHpgBvZUn+kXKSag8ij+UU8G+p9Z9DK23bArRHklSL+6patvhAM/2rFn
+1dkoyVtxPFw2RPxwcKPUvxvhyX11TFuvleVVVwydGnoFC6eLbPuhaqadCeHYPzLQLK1d6EFHhuK
DgF1zkLzrXawQ8VmsaxjFPkO8DKUBKKlclgQyKSriW2FS9LOqT9nbXYrk27aj2nl7CTVPIRPSrnz
Kgf4Nu2Ib14TmYH6f9g7j+W4sa1Lv8oddg9QAW8mPYBLx0xSdKI0QUgiBe9x4N6on6NfrD+oqu6V
suqXokZ/dERPRZFIIA+O2Xutbxkrzp02Kh/WCVFcnMQNDyZpjw3boRC9D3tlIj4Hzj0GGTSkQBhk
k7djEpSLOu6AVySBGKL2kmciusxQpxAQYcyq5kr/WC98qH6Ms546R2vu6cqX9yvb6qBKFOnJHDie
JN08+EK18l21VQnkWMihlLHakm97cFp52PO5koNDid6j1lCc9bHodjH8/q/FmhafKquBS5IPxd6i
dbYb23L5APebQ2fsEGXPxKd/gQEBabFe7U82upYgayqx39gwe7Ov6nChbPNSyGIJslQHBYudSnl1
hFw9D3bTb1Y94dwrjS3ftmsmf6kcwnaM0e68AWngm6Cc5Mf5Evt1Rt9VLFkVOoIKjRoxKCEbQzFF
Bf9ZVFl9ibJh8KrBqm/iZkAAPkEwTR3xnpDx/EK6Y7sXQ8/GxnDm+uMyz/q9OsuTi51z/mCnzcAU
otufx3RNTo0kj/uchRu5yLSY970hZQ9jHzEJ1yRsTuV20K4W6VjPoKl62LSe3rAI1QmnZsi8lUy6
Wq3YJGvY6anJRPpZy4E+bcsO0q9RLbO7oVstf4OlNK7Zpzabh866aKaUL6dpddJml5iIR9LSDCR1
yH29sXpAYEnKopMp40lITnvQI4RXvAetc1vN2BGptuVnpcnjT4XaNqlbSCUJ99OKQiexx/elAlop
Wlj/O2puj3psRifHFJJPgKIaqg4BDnUKZkJoVcJeT5LeBEhjV5XTu76Nxzv4RfOxjlDXm3md7iKl
ZW7M1zPm83hHD1/cZFYevZP42tiULs4dlDqFAqdp48MsmnMTydGRubW8JHT4A1gP8y2vx+BaKCFf
ke0xjuLPADA/S4b8gKovuwHb/n5QoodUW9kPjfK4RffNvsUwsRP1tSyF8PDPfMTNGxQFUqsOvvGJ
4iI2FfAd7IJUX86tJ3NqUg/Km+XJSxwqCiCTSZc1X+FtCPCr+gYbWVci3NvDWKVCj8xChI7LzmhH
pvhmYoO5NMexjoeHTsILrPf5eUxilemuWMMxqyYvwZJ+bDV19ItheY4r8VK3TuslhghIAQ1rTqOQ
3OTxrChUEKOo3POCI6FSpOjckDxKKzyvTpZcWftZKfDYqBPbNc2GiesgO1ezITugdx32y9wvu6Vb
Cuje+bHuouHMMSmj4Tvrn0cry/wkZuVPhfpOq9tp3wJH1kct9UhTi3dNt+pvptx0D2beS8Ga65Rm
NQ5S64IRXeu2KLtktl1A7zm+dEMNOFs5lO5Ffp4qh9prOSCBbI2KU2SWvQg5L30r0beEl0E6p62k
ZIQfCLS/onNuTYsSr5OOj6RRK77SW5ErLRC422FQsGlrRdiaESC2geqBjA7E77X+vMbs6PuC8q0Q
XQyF0azPFbWk0OomzlEah+yu5tnTCcSFoEhH7dudMRwe52q5x3Sd0zrfgJxdxK6vbXGrc7JSnWQM
WkO2PEiHx0ios99bVXOZsvqg1tn7po/PYyO9NiM2aylVx0BerPQCzOudvMixO1oDOgY5svYrpmRf
BhAGpN7+bJt9x2mleqHEQ9sRaxmHKDs5LFpsQ6Hd9u2lGqL3ZDsmykAiA/4drkoGwFRSktZkr+c4
4WWrRIyeNEpu7mjY8ufJviVtHlO6CtZzzPLyYJfWzTD0IXTIl2mRDXcpSHNYWoKY9fR9T5ZVwPEh
ck3aQ2Grr31o5GZLd2OVfZoTZz2rH2cjY33rqMlWmnlTOTk5f2hsXBxtEEQ1aw7Wck7RADWhWehU
95Kmd2sUja7a5dqjhSteOJTpVGSnXixZMyumfEJaLbxssSef1Nf+pNvTU09CJcWtWg7LRn7JbA3j
u5aPe1M4j7XJlqsdtPmsJmA/Pc6iO0drtGNjiHsk2HRH5mK8FFTGNaoAUhM49ZyGRrWEjjp+HBPn
AWEdA434BWZ64eeDGjH3NvZBzLn8yPYx26XOlxVZLPW7iqKv7Dyyj3wfp/MtBw1UM1qdPKSiel3o
51xAtsuhwJJ11iXl1YosCk2NL0OBV0hZ3TntWu0n7HBHzZ53rJgFcxpDwlJS0pa3Y4BTVEBCm9dx
KA8JISOk3erYQOV7bLv1MYvL7KYrOdk6Cqw0p/pEUiD1rZJzj5ICJEgivQc2Z7C9iFg+pMquwLBk
R05J8XGy5GanSsqXQmkeCR78BNsNRVgjKfucPO99iRDPz9mwnuA9GDuNrdqNbOYkbOf2tO9reM+L
uTq3i6a+auVYPOSyOmNqIUzDSBr4IHY7ukjyaz9OROJxeO/e4fJcdlUlPqSk5KQ3Uzz5afLIlD4d
inJqXI3EqB08Tl4LXLsfm7lRfFFXDHG5zzz2XYdhyjLuRsr83hh3WkUMEFIyVD83fSzCVZuRUs3i
WOTithYMwNSI8lApsg9Lrb/jeR9mTSdhaBueOcscwboBVdddn6cPc4+KKKP114oquksT/tMoylPX
9osv9c09nbZ7be5CoSaHhnjEUoW+wVoTKOXIJ2yb4aRHgGpEcicc5VmKedWhheS5lvBT8ZoXxPxF
kvK5L+WDwdswMjR2k8jOjWwfJNV+QOiMBE0vj3MfHw0tD9Afu6uTq6Q+1IpLf40AACqUPoCMY0GG
B+fJ1nxOuurFyKCj2FXzoZ0lFFuJpyv9g94mi9evymGiE5lwWgzo8zYvhEdfEsj+ElF8LFH+XDRP
ZLGnHFycsDK1i6Y0faAsi3qAhrFcgIvv6yGNvM6G/peWZURnll6XKiFKj+fPK3rKo9TZ+XGUkJsP
Q/RibDsLQ2IHZRbCJ/FxchsR9wH41Q9lIk/BvEZnlWMLIaRy0KHVheWyUgKy6ODWzu2mUwzt1jrG
duKc2l5JOeFplfWegpjhcixEMhwN0y26mVO7so8zOWoGpTmkIaWG5kXvluFutvTsCJw+PTvS2lBJ
sDKqqWaHlNXcUWdJD0kPRAMQx8iba4nmWW+z6bPesmHvZ+ouDHISE1LT4LTOvlqPmPMbOLKB3HdN
MLOVQ6f2apqj7pXoMGjIyMKfnTUe2X/R0y3lnn4epadk1K1A45vBC4ivwNFYvdmaQDP3rX6zvFBJ
jqlmpKP1kNpyvof3OAYkkX/R85zKA00qahaIBtMD36DHbhA3KQRVv51qPB/CMI7qVN4r2ItpaZCw
I5ZnPaqOrUXSlJDlO5NM2UC1GigLUftcJOJuGtUnWqE5IEf6/9Imq26VuDtUa7f42I+/dHGrcDBH
gTVmZv0o6tE62np2D1LzYEeOBiZLizxtVhZX6Os78ExNUHZjfezG1TeLpaAfr3wYB7v3prYBUUNx
vtfl/J3BN2pZuekShsrGNbZ2C41R16ZAqyUOaroiyv3Zji55Gd9bFUWL3hrp8Ccb03ndj0khk3oU
hbUwPva28lGMc+F19BSDEaXkRj56jmvxxQEn10YOrRTTCEY9ThnH2l0ipiasi55WUCF/gedW7iXT
LpHD0Z+z4KSwdVCDEaa9D+L/1A2jH4vJPJCF8kGqaUbkhcpWcbh0QKN2egJkce3beztSOHIb94Np
dbfxDE2ti2bzpqt1gC0D5e2xZFVm+tSOdgUscYprnx50chzGVA9XpUVrnLNtp31OMT3iEGoRceZ1
sf2sOFl/qZrcOKO9PvVVLwKrigGEzreZzjCUt4Um4oCB1Twoa8BIKW/HmGsdFSA6uLma3U6yRXxJ
L6tuZi0VPJs0DwUN+yBBFkp2kprw1i3pobApWsumavkSxwI3KsYbo9AfxnU0g9mY3rVI/13AVs99
j5vFiBtsOHGdHNJR/URA7R7E83mItzBotSrOcqwXbEABfig6BxVr0TjdlJJVUcXlYJdSFoa3NWvP
o9bMRXlXx42iva0qQZr+huvgFLMW9XjQalKiTvO8movbtH2hnenJkjyuGGPeHXpbUpSbtukSIkKK
rqUT1cWSlIVG70yErbV69ynDLUOdfujX9wmlOozplJIaF4UydTJ+OBnngfNnHRS2uSR3rO9Rd9tJ
9fKVOEG7C2i1N9TrS6wR+7I0ujxMo2qMoTHQKqm9MkYT6mdGJyk3qD/YEBJPknxoG9g3lwFvR3Ov
0hRjN824z9ObGayquB+7yGHjGqttRgwWhLpjFSeOAFgHqRp7k4PuD33oKKMZlTt6zTmWa+kUU3td
LtMccXNRVFPSwoLaD36GvVRRXWcclXR2u2Ga9ZeKtBT56CwKScxuNusK7iCT8X6bIp5gHGMiQZAs
2Ys/KVk6ukppO3eoKewLQUSf59a4s7E9uvo4ml5hVuluyPvp3tYA0rdZ0+77CEgmw0nEH8tsau7w
ho2Ed1XDqoIKYi315EqxDwg97tfRMh7LOH+JOys0s4QCuBJ5ailGYLnanT2VrxqkHAkFDpj/BV8n
jfP6GEt2g9FuHsX6rKfCtr+OHeBArj8CS6/6p6kZSEFtSZGNoy8JULBdWVg7J+t2DSx7mvU35Mwo
fpQpA0LWGuOMmaw0YVKqjpYa0rwoDv3IDyusBgelrAu/ax1kP9YwP7erAcl5rk/RoHJ4Y9t7msoF
RSxu3VNpgGuwtodUGZVG6bvbdZJWH/rZWXaT1nyuJPuSqPhD1LQ9Tqi8d5yOZia4LTAjV40kkGLm
UVMFhEQgGb2ywVKeot5iPp5V81zosu5TvVyQMmTRQRo7/T0JpTE90PV9M+SvNZsOf5i7Xdav0d5q
WoIaB6fyUoCw76vGeVUXOzuIWlxqq8t39Tg9JnM6n0YqX+/aFqKRMVldmKXyxwqpPDnYPauMBlLW
3WKFwowDWuUmY1Z/smwOtM66hvpMn3xO+kM0JHNQoV3jUNXSiGiXI0075OMOiyBxsBjZlWnZFXEB
+TG2XmDxcFKu+vldrESmaxrYyU3VwcOjRHGKosE521Z3r1d280hIVO5mYjXfoelz9pjbLJ/mSvsl
gvPjTqkT47QxZnozvbLvRzReHex+F1Ag/b5OjV2Nu3dZZyVXdG114G2n7mrb4ESV4rWlcUBxfw0I
pJnWW1tdZK8iu8WNDAkef5R/yE3On33K0lar2UOejTPpdHgYaMM+rHNZnomaoa3rtOwGLTE4Pn6V
+bnWtZLNDBqpIw1vknAgvRPTSVmUBByMNusn5GHqZ/K/jfrdFvL2XqWqr4RVocyoBRZ8xuEgw+wy
srL5vI7Y1HsoDq1xoxflWpP6pL/PUyWlw1g3TyjbjBOiR+FJGg1OsXbHdZuy3KGP8rNuk4k5IXQv
kAt6WIWohDoE4k3b5kbppXXPniN7zvImQfOUELPZR/ORCYyNtR0V4L0axgGE726C9yAUdl19NTXy
Eb8Ab582iNl+5dBX9R4MWSew56i66Rxsi3o7HWG56fckmPdHW5SqPyeSeYfNZwnpSWSXzax7nzTV
F7WL1TMvcUWMViG9q/PyHXaO5tB1kv5AW2RH6fjN6DLbl7rsxhwNpsJV1981QhGjnypIkVczziI0
QMk6nGwz/gjI8YnOo4AKjHO6laVDFnFEVtP0fs5p5OkLtSnW4b3datJb1aIxqB3L65d6l6lV7c3t
Oh2YIULDQNRj85IEpZQt8MqKXPcVI1JYmc38HFvyw0h0PV03ZUfnq3FVfTo1+qAeVHxTXkQgAjTR
KVxtEoHofPbpHczSke18RT9ySCwXEkDsGwgEntRmsC4xcmss110PIzXrZA9O2XBQknwB9aV2T2uW
P2s2JvdJtK8cgIZ7JHioHOrpIWHahYZRz/ObaemPFIjSUNBvoVN/H5cyIfedY7H/nh7ZgmZuKTNP
4Mucwlw071endCjPFtMx6mW+GmWgJz6Z1Xa6mLoJjpW7zM6Q3cSGYbg00K0nLTf1czEZRYiQId3N
jhpg+3tdnHINtlI+16a+ZWcEHlbElQUl+trhxkraSg9VRfosZLBM1Insgzqn8sUWi85bxwgj365+
nDobaZoGravPDHOvoQ6YiCPDVqGQHXVZ6+EjjLhpc/TkuyLrl6CAxnSiGdlfNHJz3FGuXivGo9+I
ND+1HbJVF5/7G5k+KIXaYBpgi1I2X1TeNKd9INwHORtNi33ZjjeWZPmgEpJ9qSHoIMdAYTNepbDN
5JShrvbsf2BwSGYdtjQaepQ/tN6PjlD2gpacugyFX/YCXzGKiD5THpx4uFhlc1Ni06AyVo9hU8YI
bPXOyP1Ct0QQr05zk2XYRpc+SwikVEkyI8/Vy+NJIYooql3yC6N934FMFRTeuF+EX6RrPJcKUvzC
Sijn85RyOIDIerPSFXN2T97aswS/jf4W0ZKOMUfuMC0rS71xV5djfioqg54WHfM0KvuTlE9ViBh0
T6tu9hOFLXldU6jUcnlE/GB/KBIZDN0sfdGU5WFthOoNlN+DvBtvpglThoTbtoZWx/HQsPW3rfh8
mFZs0tmg2xvpbwhytgrupKzroeJhnaNKVJxAvom//5Ch/yCw/rdq/Vrgfk6/YCOtvw4/qtmvZfDj
WzeI7u1fqOD7f4VUZT4NKM+vf2e78vdX+uOT/HcK4jUKRz/VxD/A+6Mw+qkb0upf/yPsPlVf3v7n
9wr5P/7CHyJ5U/1tw6/A8UWIDrpjM8v9KZLXflMMfFGgig0YNfDV/i2SV+zfFNzfLOhw9DFwbaAc
2u+bRp4fYVRmRcU+g11axkPzDyTym8viPwYhIi5MwwJZB+QDBx3TzJU7Ip/zfphlSusAutR93dJP
TbRVZv1mp/uddeDv1Pg/cg5+v9aWxAQmijgZeBI/Ol80Y3WUOXOIj+tXknF6zrR97qt5ontaTcNt
shaXrX9Gjdip/IaqyzIXIRFpsws+Qd8NX1M5NvYDelIyMofSxb3s6x3p0LlshD//sPpmDLh6MLYC
FlY2cOuoin1lT4HSZvUjXx6VCus5ztfchWJc3Nh2cq6dCYoC0vi2sZ+Ia5Z8q93L8lLtshlkb9nb
HOAw6nsNE6nbavbnPG0fKeFaXjNIXmmhQJkNofmqnbVQLYAQ1bkWzuk47OLEOpKjhvJYarY9ZGX7
2UUdWMerGEGu3bXetPKHjBKgs6JmR1vOTh3BYlqaviZ2BH3VmXfsth7tNjoaEaKpfz4H3DY/Mbl8
/0r/r9v/Z+cBoB/fjZhtRvrBGfP7LOAyCyT/538Xb+Xy/Qzw7Xf/8/7DN5Z5WXGpgmSyecn/fP8x
u1iagiFOtbBB4E/5z/tv/Qb4G1sNL/o3Gww/+vP9t/gtppHN+Uu2GEP0n7z/m0fnapybMvpTJiA+
BJ2MK2t234nUkgSMiUVGIj9my+DOA9XHMXvS2mon0zNrB+vNyaJHk7BFtyTkK+i6+bhtzr1BTR+j
G7uzEcsszsuUUd/gbAB8LlM4ZQzPg9ygninrMztz1yL82ksHSALjyIGUuhI+UUUad9ZMcbLK5i5Y
tLk8yWt+zCPp9f+P3O5vLF3bvPpfW7q8uqjLzz96urbf+HO4mr/ZBlMz64ph2hv/6d/D1VZ+g4MH
3xlxHJP5tx/94elSjN9gVhBXj3NLkck/47f+GK6S/hupFPwIDpqMDZkN6D8Zr8Y2734/L1OcwXYO
JHR7m2RHvxqvxqh2i5PUZUg1brgpn+v74cZ4ie8pFobRbvZxdYf5hX7kfNMd7F1zWP0mFJf2Y3ff
ceT7mj+2qlt6RyI1fdos/tPkP9w0HifwHUg2N3H7Q+qlPmmyrkwleA3B2Yb570ORqe/vjWlXnG/W
2W93oVu/3wUTxI9L4YS1mOMFd1G8iKDxKbXtEjqIsqveqcKbn80wC2I/OZQn/f67b/tvVuEr+/If
l7YVIgJNFVzjdfJQz942VijEh+puDecPmeYVL/a5fLaVXX7CEnBYbba9/lpdql+QZba9xNVXt3l/
uTUmL9x/V2791KbwbwtSEsB5hpWd30yztVOS+VKMyi/u8i+XYlJjqsXvbqLCZ3vz4/NF/avR6DbS
0LLBuCcS3ZyAcLQ9FpXg58+Tkf3jTV1d6WoDZU5yqkORTsMRmIf+UMxPP//737KZfnhqJtsQ7PsO
Lx6ryDVaz4acMZQddVG9Rp3zfulHUw2HitHz3s4l1IL4IWojNKQ1ar9uwAPzwewNhyisvujn56aY
WtPCg14v/akppWHEHCMsi+P6oI/PpVNpWqBTMBV3P//g2yO++tzMIIZCwwyftXlt9ZZx9zbo0LIw
HZ+W8s7MbLdqfoFe/uvDZxZgBXVMgvAYWJvH+DsndzFraTlicA/FyFtjHA0SzX5+F1d26G1HzEDi
VWGNRNOsX/MThDVkKh21NIyM4bUhak5DL0E0w3GKRsohupsv7PH0yMcD+vNLbx/+6gFyZQC625Wp
P2w3/93NyZ1pxaPMlc1zfL+co7vhmN7Nu+n9zy/z1wnh2x06G0eEzQYAxx+vY3DOzmoQg6HmfqRF
eIMN1pu80a89/Oe7+NHZdd6vAgU3/+9fb47jC1OByulcuXpBK8eK+sopSPXeFYf6wq5+H4XrMbuY
e+mgHH5+i1ee+9+/RAeNJZss2H/6NSdEknLKyJaWhnDOdvpRuq0v3UH3ZvdtCIAlBWOwenMQuZrX
uUlQeD+/vPYj9eDPy2OR3gIjOfFdDVMryq1IxYcXJgfz2HKz8wnnw8H2h/24l4L8bN0b97R/RI0J
fvXA32Vv2Zv0Su3+Yl6sg3OIfSSRJ+tg/OLJfHvO14MMJ/afH+16OZ2aWJ7WnieDORq3Ucz47veD
skMw0ZBJ17nUMKLKpWFUPlgZVZdfPZttvf7LB2CeRt5lIuH6NlC+G+VWVc+ZBt0vpHO110LHl0J8
md60t4P8Ir1IL+lpuAVhulFM76Jbylwn6YDk+qZ+rO+6o76nR/qLd/6vs8pmW2faMkASGsBGf3wh
UNE19JJFEg59XSVn2bC7+0yxsvkfReNsw4I1UGGzBZ2WmeUaD1tLBSA5ECohLau58JeCGAiX+S6d
f7FG/XUqZiIyMLSy8nKUda5uaOrVtpymlgttCtBS2N7Iu+IJ9t+/+Dr/su5yEN9A0BZnVGNDnv/4
6DhloISBLhnErbTDdRuosL/x+mjVr1b4b8yoHwbOdinoWWTgsh8ky+XHSyVK2UdDL6TAcHEUXoZb
6fPwYJy62/xIzfw2v6uC9nZ9QrVSfZQ/27+40StmJV8eJWV4Axi8YXmQYnZ1pw17U0mdCikYQqrq
h+iIFMF32D6pYXMp/cZ7/fkkcj0owRvhYlDRp7Gz4X292vcqZrquy/aeVJjWu3Qz7/g/v8L1d8cV
vjEotzxhsLrXbG2URCoCmyUNF6/27LtiX/8C1/SXW4C78i1wnl076JPrRxYjpm+tRcqDeC5QlFMO
wkNCJMvPb+P6KpYB44vlkrHOBle3r8aFRLMQqRNK1kVaY2Jc2uSErHf4h/dicfxROLWTYajpnGuu
almZpE0MTqI/1FZqzpmlRPQDivoXpK2/3IvJTplVa2NrMMK1bRX9bnJ0iqkfh6UuA8ImFVcokfBa
u4t+8cX/3VWg8VBSVLgr63poNe06zt2AtGAmLAbjVc/77amDjPDy51/N9TzEOi/bbP1BY21crGsY
xzA5DpSkrgwqcuddRW0rb9XLyUtLWf/FpahgXF+N0smGCWVjSOOMl5XCy/cPz8rHtC+cFGFYFBcX
La4sNblF5j4sduq3ZYNJi5KMVXpI+xmPRh6vCLYMqSQzbMimx2Kl7OcXZSfLIVZnahUFLvURgAS0
dK+xJvPrsDTaLVtUBWdlMci7eOyVzxq0jQTtSIzE1tSaGgxGXNr+YidNCBVwxeWoG+BG9ZajrFvU
Ov6iQSBAddNEE1vVczQezS5RhJt1hNvGJX4EpFiSM5DnJIw5MMVCIyIfRI90lBbzerJKGGREGRFF
4qsFnr/nDAmR6ZW55swPmhmviuMmZL0MHvEvKBYAQSFSNspyFnyQfHzXJ5KCphmvxF2B1WzeKavu
3K4inR7tHPWy28A4Lt1k1vmI89gVn1oRd3SS7KKbYEVF/b0pYBS1kTwgRrMA4ntjYykjErWiV3Y8
TAJ3UrOIboVAXEwjA7KkX2B5pdEujfQBDbkZX7W40SwcjpN1MRsxVsE46egS6ROZiHCzFSRKtspl
aNBGwRS+jvWl4kM1HsV09X3UIj7kOW7sCNzmbepiAW8mLLBd2fO/TaycymCkzJ9WOlVUuab8pl5X
1BiNPVVesgxrSyNRQ5A96KqEa6Jsq4amc7MJy9c4Ruog5AaPeGOCYTKdqfnYatg01b2yWHLnxnJh
fUWA0DeehUcCRyOFMtkbs74e3NjJ1gn0tC4tXk5XKmY2l6K7fB2iIUgsfDEIhazRibNdB2LsU4YR
jOhlhaJbYElEvnsLwS4O9Giy1p2+treuszMgX0OjF/sCk6wV9MR/Sr7TjfOHJMf+jzpFLrDgoth/
sOyshgyhiRqiE50n2rcy6Vl+U01opbMUVxOoibJ7ipsx3RqvQltviFzAtoJXsUn3ljlHNnVphGFB
UjECXZg0TWgo6LuXEhe3C1TEBGmpVwLrhVPFLW/Tqr23lKp6VvSyeFXt0vhk1bJF7MogSs0bjJoz
lcXcg2Q3pa0nO4hDOlPLiKHjf38qzTLrPAna0BeROsQ9xMjWvjK2kJKtVaQr7lo7OH3KfNg0EzDX
ML/NRmIdhkq3izAmQs3APFc4tO8YTou/WD0ZaWKS2w+OUc8Mb6dxQEWihbafWrJUN8X7JqNom1yu
9ps9Y6A9zOxG+hoYAT9RQd0QwLNsetqR2KmlQql/xu/Z3GYGn9SVp6GYd7E0d8lhjjkquxUnlC99
hp4xkCFdP8jagM+sT1JZ8tXaMpBarllUuM6a0E5vEYWP3uBkRbFLNdQEsF+XXEWOjwqJ3Ahb/pCr
tQo7i+rpkzql44fGyBrsB5IuB5JU5iPqKa3YVVIhLra1yc97Hv2NURqZ8GpjGJ4E9od70EGjwnM0
HUFQmIxnuAWgeeppQIC6YL14U2fRTt5k9dYlw4An+5rk0IeFn0qOeDILCQAOShMjObSJaqfoytPs
K9RLSw7UXJ8in/HGqtWqDqEPykisMrpMA9VLPccEwHZp1DfugqIv81G4ILyJSoS6gzo/GJUivVP7
cSr9kcIx8sFaMt5wBUOpxQOfdBumBf1+HPfp4I9sO6qA6Czk1Uiqeh27dIk1lBVOuag9GAxMxk41
unPVT4itKXAnqB9nlDkKUnIDXWLHSJciPP0hmXntGtg1LeUdFTM0XeBpI8Prsf5XbpdEbD31BLfQ
wUqIXulJGFB86uEFxr/EST92a0ocq6NLa3mJ8SY9FLxRuZtMLS56e+rE5GUjtgp3rpH6e/bYKMxK
az/HXhbX/adYCN0IZrgv2kksSNSxLiMn8UAR2G8TUpHNz0H53s+y1sw8KCZiRK/WdnGILXR97/SN
o3jS4rSJZ+VNc1N0jap4orQLrmwXiKIkZYymM9yENA/aWWkS+Dq2Mno60jHJFzYGfbxnTtpz66r+
gkdGNTxMy+nXNpMSM+BNB8qCRywGS1WNWF/wzzK1T+AfENzHNkplQP79W7O0hMq30EMk11hm7a5I
MiSFU6TzRiq2jI01Y3f7SoIrlGnOMmPnJfqEEhz+BjIJFUtxh5lexCx7emVsTlhExS7yIgnCVo/1
16P6DEeBuMz6g2llgwYhQJlHBO2bolkSBvgeIt2sExPKyMBoyoGodcnOlTaPWSWc8UMstLkO8OKi
40xQfQuoyS2UlL7u0pd6gLGOrTSuXyOxxhXLWgnmNZlNe/XQGcrWXrFMNfM4FOjvagpSj6szbhYS
DoCvmVOJk2MPee5KGSMKjwSpjqwE5XSLxgqjQQOm7HUlpaLZTRxOWy+Llo3EmHa0FOdSpI/IFVsg
HR1wCd/WerDv2hTrn0qjst4WCBMzl04EgpsmnjXEih0bCCuBcFC32z9Pwqg/O9YKTKiRt21Jryyy
gtxoWpi9zGZhaJW9ogRFzasLnwXIV+Jp5E5+QDu3Rm7TK3QpE1RzH6XaEi3KnxInOyMue4HYzcwr
m7jlPX3uso/jXDP/tO3Kzoo7ad5Gs2l4GBMq8/1Q6PR7W+wdGAZocX81R7VvXWvScaX3FEFjT5fX
4UNXaiW6RakvMejpqngGcQ/zowRGoiPvUbqHjIVWCUw5Gx+iWThyEOk6bn9zZZ6zqEN80tNoezms
PiXzAejH8prJM0aQXpIbjP2OXWAogrYy22iD07oPBXWaTx1OuNXTeKUOUGthATCxGu+RKaUC//KQ
nNuhXBzP6pz1frHiqkB2rJiv1ZBgYgTS1XlGPnQVuY9GdF8XM6K8LJqsR/TuCz4kzU7DVMkBmuk9
4YL7NerglIHToNZ70zqJ+Di2PJB3lZCtrysVgSToNRO1VzENpdiBBlMULD7/l70zSY4bWfP8VdJ6
DxkGx7SoMutATAwG50EkNzCKEjHPjvEGvemr9CHexfoHKvMlGVSRJetNdVWZPZmeiclAAHD//Bv+
Q28geEOsQAu+N8Qe4wDyQb1WTZh5oQlIS6WtcONC3Zw2hhKYd0krKYfVAsXLdVFbcK1a0OQ9lMTJ
GReisYfzFFbljBkT1VMwNpNclspQpktzMPRnKA9wQgesQDBp6H2zXqhx3O1bzYxd+HYZ/dc+NQlx
leHKYzQnnGMWexctNQuj0kU3weRd94jFuSszNeJn3ylrC0A9djxFhIgIfBySIbXzSWJGbcxuLcNp
tfNojJUk2CL1VVfPsoqU8YYutjHGHomRumtdCNkgySqnWUdGaSaXkyG7fjmR/PcbRbemdlsVA9JI
1DmlBT0D8PAJCslOeQr70E8gs7XQ9JpQ6v0msfrOWKD60N+FES35FRhoxgeyQPp8g/imARo4YQd6
QCZV8oUegryXRIkdXTiYJ8PVRVtnFiPQRtjCmQ/YUTeC8IlWrvMDnDUnUzAUobZBezwRt9LOfTQA
baHeC75uAJ43n9QTo6Le29G+j0SDTWeQKnC9G50VMBOMh33kJ4NrgnbNrf1EY4nEPI2zzl3BmFYE
ZpaamWgwlZAOc1cJyvrfOn2AGjHJdnrAElLMWgZGuUkodIAmR0mlnIByMh0UiXq/BmKAeX2wKDRO
e+ibjkSKI4mUNtqIDnmwfYm0UH+kNIQRMKPYH15xwuKBbaVTGmzgK2TBWdd1Rr9VxETMJtNHCqhu
TQv0HziHfmeHM4cpCYAJ7kQDkmxjQycnBAmE6omtvnstHRjidyjAjXcKXgnuBusre9oNuaI+uWMc
VYCO1b7fWj4UBK9JzboD2w0rztzEU6BGRxWjm3DdZpOGIaIcRu2Crldnn+qIGSLABMdm8FRZCwUE
KSYwSwgRmriMMxW2GfThzM6QUBDNDz1IcpDvNdnODs8oP93F2qRFS9hWrTgTyZAxI49N3byqTLs+
Hcx0cC4UrWyBGDeKmUDQSRBKPHLIE637SOXdLKceIcmFT0oqTxq1JRBXRmuoy7ofcBazIYckkNh6
qa/oDrjJIrHyylpjQi2C8zodQ/iiLOx+lSJd6GDcDAEKPmYOvD+edCVY5W0Bf4/O/8iOMprZT9rS
6oYnOyQ+1V+ZwzmKx7FbSR4V4E70zN2FnuRlczk5AnSr6cjI2ak1ulqelSkFsjiwhK5y/uUS8Rnn
fGiRzdpkAOifzMye2p3Z0RC5KGKj/1oFgOk2BAmgMtKti3QxNpnUTlq16NRVhZcZB6Epg/5e7zF0
2yadXvSrPGurAN06X9MuZRLlD1mhR0BV4cQ8axG6IzsxUTadwrYAoWDzfhHuRMAR5ZS6DrSzDij2
dNRlNWxM9neT2Jyz5gAHH6owD0tKM0frJ2+dYtmTqSHMqAXps5ZGSrGrSh/pQ8C+fdkfF5MSKSig
CPQ8QrXj9A1GeiSnllFLcHtKw+qTRRgEK613QvMMHVUtOAZiCNsoBQnteKKF8+fQO0eKblGpCJF0
iFVnrb8zcCcWIJpVTsy09NG/9vFt6SLDufWVMTKWSMp0N2pj2t2VEhc5IPexV36UPoX0GpPw5klX
HMygQ0wVd6kTKcnGCNrpqii7svJEHAY/pCqgMAglS43vWYMP8m3dx9ndWIVhtJyQzD5xo0kPEMtM
aOonYFFbT9BV+O6McoiPMjWPnvVmqhQvD0uzuNMLZDCXphPY+XGR1co9uMzYPRqqIsdxZiqzjhIl
aq3jvB0gZ5lam9yIHI1J3FPQ/T6nIRTepGaKCYGW2GlylGcyVoDLds7XKp+qrx3Wsx1aezH6btJU
K8Q6HAExrQM2jpSIKgaAql1PPmpBNoWiQ8jKzmSHcLan12WPn1PdUVyMgz7sUwTMwdbHKdqNKYcO
99YkHU5geaHdhDO3ADGyKIFVGZAChEiYyhOBOmUOT1Hm0bnq1rm+A50im32nUKNAabQqN9iXiii+
AdZDL0yXJcSdDG2HBuJbCTpT6vaUrzGZCS8yyghYD3YxGmsRTbHp0RPPcJqCxqKsqqp3KjpB3chB
U1RCP0nycNSOo4Aa9om0LXG3UIQdbI27spN7NFvy8zZFEsBDhMqiwJusFn3Hdqzzp6YOrHPL0jN/
E8vBqchJdO2ZdgzSCZyIst6gRAaWOgYPoC6n1oUgbnD6SiKBgWRsKVFN9bLKGMC1VS2qIKHhV8pW
komGyNySxiyCse/ipWP7agRa2I3PR72op33ahmptLjqcN8N7G7WM6xGxoHjbBQo118hWhe88mmqz
swPpY4ColEG/SPXRQkKDcgEKaxmwBwcdMdaljRF9AbfPdB8a6cxUF4V0YzHAVrzFAWq6tyD63/Ud
RuNHjh1r0KPUkQ2m4N3X42IfQnSAuDGl59giC3aA0WAObU6ioBcRWoCCE5yQPB46RHxfscD1p7Qx
1KOA4soA81Q5T4WLbsEiqLLgRMfWEh64n2sjWHddxjiSJea5Xyv2gz+F/iWCMr5/LACID0uf2cpm
ChVotgLwd40HZ+I4C0qcJt/UlPQ7XN8HuWsSGZ5HXYVaImrs0y4MUNxfhhZUbtRuBqrokmctFlna
0OUb4B1cQ4uHdyAA04OHt5rmIcgb80p09nTlZ9h4LwbMgBtPdxttoB7su8dSlAP6FVCplpAm1W7R
ZVFzpFWpSL1JYxOtNL+obko8HO4Nn3eHWbAJaa/sBk7kzlb4oGjspLVGprjvAHelzYx3rOJ6oWNE
c27YeQVtIK44JpuxKq/6qnAu8JnOzoac1v6ilmpy546GipV2MeQVHeWwAdwd+vZ5acRwjgcDgbe6
smGNFqEyfs9TC3WRvA+sk6RVKQJsc6LTZ+eWdYqztjQ3nZWFqHHFLfytJgNw4blWXZ/3ZsfhPlTA
pxtki5+jIKPEckIjUFYFvBp9CWx/FnJIVIe+q8OA48iv8SpZmZikUfaH9A2okgIaNk2pldg/Mb4F
sD9WaNXy4USWJhd25NGDEnuzbdC2Q+IMIpVajyX2uVaElBiSmSHlRRXEDsSKPEWayXJD8BnIyGuZ
oWFOmBfBVmBTHnrId4mrwrds6JWggCBGC16uY/XVsx0oBL0YFwUJB9qnF6FLGfyIO9E8IVQDJTFr
w+jZMjD8nmV9shtZusN9FarZmVulQ7lGsUqeDRjPIUJdhM0PjOCU+67tqwSQaQxzNEU2+aJgFHBj
lrOsF4wkWAm13k4lJ7XSEh7w/1MX0BbC8djyx+JO0ohV4YSk6i5K/AqsfupTjuu+7zxVvUAdI4oi
vMJgdCQLtFDcXWqgwYLmxJxCyRzXvRUHNtnHZLTuHQ08GrqO26QPVgOjkpIWR2vyE1CEnkjAzHpp
UBdPzZjko0cyhswlnINqhHFOB2xhW1YFuNAZu3IBey3/lvaFe+QK0cWe5RCuPSMdUn+F7nZ+MUZI
5LO7C3LnmgIcYGPQk1ST7rww54mrO7fosivdpq3RxhYHfqWG9jXio/112+oQQeogxjWeZFNbIitL
8WjIzEWEFynU7yGYWzyF7Z5ssAgew0inRUjWh7F65uur1KjEzqqDYF2h0tKicsHgCGFI10f7ybf6
rzYpHfIOUO/PMsdx7yWNiefS75utrisGBIZAopOjqygVzSXnSg/XgWVBXzTcsj+D1iOup7BLz2i/
+XtpjpjDIo/YPeiCVtLa5pTcTZBmv5tqlKKREAmjOBZxSZCZini6rh2pHge5o50ovVpKPNvT6bsS
4nGF9HLV3AXT0N4Xbe/QM4Or8+gmA5qQem0zJImEGe+p8lNQVjSeAzxAkM30YndqHpF+Fmxa2xie
kd5Q+bS4HW4GqLMAZph4tTguqO43ITs2HvuuLr2BEDktp7IpHoQSpZOn9b7RoQIQhhoBsLevjJba
llOtbE9w5p0gT6YkEwu1Q12X5NpBErOVRXWUDk1Obt3V2XdHrexblMpdUALdmF1HapPfAKfW0DYR
Q9YskaYFdd6hFth5g99k4TIXEkHiOIl8KDt1Yy5EGWHaEqa5+wArCYEpBatlXgDU4kvE28tvAflT
uaANMncvlDj/MRn1cGOPbn1n9kPOzhThD9qXhDjfVJE27FxR72N1yp8yxrr5Am4vmgEIaxlHsdbF
FQy8PLqJw6ZVPbXQ7UsRxJTH0eSjIYjgKbsxUJ1UW6OVCr++tvpZatKBGLkqK80k+Y3IEby2FOL7
GOhy8uzSzb5PdEHYq70NhTQp44DT3Alz4PZ1aLCV/KR5wucUs9TO7YoTOwXmvNDp7kMFS6YAOTVd
i6Dm+BgVrxVEmetVLNycDCfhLFcsBBdXk6V3532lkRUlUoPsKOvMvbCp0G8mtYRBxCbyv6GgK2GA
kQhD4aN1RdmGZwZyF7l5L/Q5KeM4a62Z49Obi57xa6Mj0YyE120xKI70HKo2FI0LgTpv1c571hC0
+Faa1vrTqkccJsO1po/URUF7gXv2IzNbpjxEuYjQEB091Ll0RCoyHy2PAbG8kfWCxisSDKqPR9Dk
643nCMqRE6I/upYfD0L1w9nkjO+0AeaBgHItNJcP0AMBQy9Ty6p0VdrOakg2+DMeTdWZ0OJdI24s
Ld7Adloz7l9hEoCgEPK5ZoMG7jF9ulNNR51AnBp0AxlPo4XUrs3uCLn4RS2Go8w5mXB9//gL/2pE
7DJYNzSNbgJklbez1C5N6YAoDKJD3axuFCZgp4jdT799FUNl4C00RKNscFoHOJXKkZ3mtii0Tmh/
3AEmsSFLK8r643s5xDlg2YOe/OyKZpkYQhzCbuIGGDyky3hlynS6Vvu6O6E7YR85JJi4+5n9b8J8
Xq43Y+xAKarCMA/n0JK+DXlWvCrR7VmCjCd1BRD3yZL65V2Bt+Q3gcQAt377hlrmvSCABBIYUgVS
piuwzUzSVkGXZluCh/0ENDCv0NfwG+b4msZNzfbWOMNa84p5BU2AKZ+admKg1TLHtUGIU7W3SOAp
HCi6lbM8xNLo4xd3uGm4pDuvixe7ZSFmmtbrS8aRjroGc71lUUT+tlAy+tuyMZeGmuef3N37S7EO
wd2qHFMOPIsDtI3S4AdkDa25VND+8URVMvYP6HUNHTSGj+/qcGs5qg43DKiKrhtQvg4vRfCyRmkJ
sVT8kGZcWGOJUVcaRdLvX0eAvmc5sgFw93n79NIRS2fXj7BB6A1jayK04RXQ9D/BxbxfFoaYfaoB
gQFXAr369irl2DAXB2e0ZPBgXBLWbZI3Rc/WSRgmDy3K8/TV20H97YcIi4YJD/wEDX7AC1rr1WqM
U0dDkZ0eVW4V5ZoejXZUmWW4/t1HCIQONDm2zkCM3EM3rSjmqMHMSyxDDA92ZoSBF+Hjd+PFC6Bt
DoFYdjFeNQ6gReaQhHrqxpBxwOxQz8MRTWN03T++l8N4wVVAH6I3AtsDZoZuvH1RkaR0amVpLC1s
TRiY+NoaZgCia0ZgLjM1qj6Bg79f5lyPaGsTK2zdPgT8mn1l9nQ+0fBLtXZdK253ac+06o/v6v3y
g3wyowFd0JWcsAdRaZrdzuhwGvRyLf0swhZt05pVc+0j9Xk+JUygQschOfz4qu+jxYxcJVTYQKgJ
8AfP0m0nN+jS0CAWatPCDejOIiqOjlJXjj8v9d8U3D/ZdS+eVDMR7t9mMP2k3q1a/BaeQtbHjxef
q3/+4l9EJni3WN9BY8Ktb2bXcez+xbszvlBiIOsvAI0ZINAJUn8Rmewv9OkZJjgWwFzIt3yTv3l3
YFqB4wFiNH8SeX+Ddzv7bL09Py2wiTM9ApisAyH2YM1kjLGSOKcOKdFU9kbbZ276iNe43OYug/zG
RLIK+f46+pr2mYnOoHWlm8FSFxlyOPGQeVTedzSf4zU22t+CNEAxOm3OtV5dyLZQaNcVV7pvqBs4
/hdFPzGLJO19ee6/tRj/K3BByRI/XpDfHt8uQ/7zv5ah8UWfvfRcA1LTC5Xz9TKcCRccWjrrAEAk
a+3vZchS022I3hyiM/vn9TJ8WZqkkoQbawYe/8YyfEdEc1h/L+EfByb4UoecbC0uLXvyHZB/NH9Q
C7O3gGJQim/7Z31CVay/tkqMopnpPDWBduRqkXqE4tsp8oAOPur1Ps07/YS52jpVDHFiyvvfX2L/
2SUH9Blq/W/Hu3/87/RH88dt9KMO+Ps7f/7xv+SjbJQbIExv1t38OX+tO/HFtCC6sIQcOpa0W/5e
d+YXGpwC2Loxaw6AnP173TlfKL4QABZzbOIsIzL+Hf5olbJaZ4gwUzOSn99Yd/M5/KZ6IKtW4QeY
Avw032Y+x1/la4qj632Q49DgJt1aj9DHRZv11UM6//lhr83/uIsPL3FQdrHdNPwHuMQQihO9HDZR
qayszr36+DLv4vjLncyIfJ7JzNl+eycgV5MAqLQ/e+KuC5Hti2JcJqZ7qxTt0ceXesfUAqJNHemS
QQFHE2TZb68FUrGuVHBSS6frjkNNHuMUtkg0FTE+wAl54kVGd1xgOCzCZBdlkCJG+DGBsZ2froti
lMop8vF3mp/i4YukkKaFppocZi6B6vWLxMpWS4sJRRj6+JelkW5DVD4TrT0O5hdbOzdMeE7/3y45
r61Xa4cG0UihDaowU4OvyHpflhinD3g30djxFJTgzMH9TZ7hy4N/dZfzWnt1Sekklsn4H90bNJdj
FZ89kXxSOL0wBg6fpAULn41hvxAO314jtseucBiULR2/OJ/U/CF3xFbhWpA1Thg+nHRWe9zI2HNl
cU7d+tn1iRXv3iTtKNqDKnXvO+pOLUy0lhJgmlb3UIr6bJLZcmzSLZ41e8cnFwmiXWy6l72bbqvM
uQkbefbxi33JeQ4fAR1GaD3wlFSS6bePAEFUJzC6zF8i37QGC3sPV2Bf2ihlq85NXuIXhgiPyiAf
b8AdqH8sJPRo54TpEmrEKq+ApJq8HzYeS2Gfuu1x4uaIFiH6ide02Raf1DTzfnv/fXlnM9GVbXmw
95nH5JbA+mfpjNaJnGV0QV6AUwMj6V4pTXNMhnqSq823j5/TryIbLCCaWKQVAomSt48p8202HFiP
GbX9za2z87LoVjiVXX58mffSEIQbmi0IQ+PUy7FwEKRRw9b8WmKcgUBzkZTnYKkbGPHGqpTFWo3N
HXOpXcVsQ02U/Rxi4gLt8FHZ66O77/P0osynDdj6hRJNy8EOLqykX2USw1QFj1RjJB4heOfEwVop
8EIrq7MS+gImkUtgbkvUK3eq1q24+GiGn1S/UIt+8e7gh+NPhooOxKqDdwfEGva0xKsr19zr0M7O
9aE7Dkz3xEKrmNHMEpkgOllGt54ieYThHfJPyWPbII+XxbuYOYZSRPcDuIRU+KvSBB4+nFUsv0ER
Xjl2a6wjvU5hWuLH/QqT+m1ud+u0NoiQ1naa4suxZl3iGDUlyspGjRs8JsPDdDsgZD5gjhc0wSbP
TIgS3Wp+ktiEer5OZG3YEE3/zW7Q+q0AyvNEA/49dPtTs6rO/OwBgM1paDRH1AlocaFqNYSXDJbp
s2Mi4xc0zhKGZUmQ7V27W/kN09Qqvh8ccENcUGTFObt8j3W9ZzfilJnuUlrpfTXK48x2vvcGk9hm
2FRgdccw3k2DvlMgifrTtFQNfZuPNKTV+lEX0S6K8/OOqaynhPUZIkQn+IgwzA03Zp8dA9zd2IF/
BajlUSkNjCnq4VTv2bbCQX8rukRj92x2NFmWU3LdjQyc6zw9j12xxdMIiUcMNwJ55jjKUZtE3x3w
DBxGmyKIVvA1Vkxmv0Yxb9RybuP5XDDFwmWGJm3PwoDA3JjGSVLj5UDwmANJYT2HPNs57s7PGgeB
Na5IonpwAJ1g3sM/Geb3IRDbHJcQjH0H6BDlpRZneyzbltmE9WrfH4MmWte5sp8/q+hgUE/NmZuE
QN58YGjpfuiCXdYzybFN7FcUcY2+8aoLwl1ToTPmM2pWphsffyDLZOEp05ERdUi/IkYo0j3j3g2i
Y/s4t7aV4l7MUUeJYB5pSLem4Ua3ENmOzW0AqFm04WUP1WphlDQxQZZ9GzNlHTvd/GdRKkivDU17
FKeIs5vWTZOGq0HWAwGTBdJr2T6u1E3ZmovMZt9qzVFTAc7GKSWNw50ie1Q7451lBqve7vC+6TwN
OW+APEdpZy7qHquN2ffBto6iAK8yAQy3qs8cXlwh0CMGhgHSYpn3/A563r6Nswpk+Kcmz9D+xuoj
0uujthFgJ6AmY2EQWSRWDsJrHeYfAhhDlWzVgOZYFWCViGdCgPhcOA/y0bDMu/ZI9gGCqsYuQZnN
nfyXNSAtTjIRPI/JtKkYWKUoltp6cGVBfhZ0rOeD1dKvHQ2GBMMYU+tXAY+1nl9NkHjYuN3jQcAW
6XGOFFu0h7em5t9k+mf9uV8FeTqMMxF5lrA4zJCnurKwjMYJx3DqMxCYXgAGERT7J8e+Ph8Wh2eY
C4fR1shgkQU5SG1iXyDaD2V42bvJc8gurhm/BWlxngJVbjSxi8Zs2+YWQvdFu6qU/Bxr57v5TFVN
/2vYsZKaIbu0HPnVHtK9j8VDPIzLj48i7VfRmp4M7RzHIdE+JPtKrDfyDDAr4skIfpaaCqDQnZ56
U2xj3dgN/K242k6z2m+ToZ8Ic9jYMUYOQfEZYf2FkP7ugUH5fUmUoDIdJCm6mfapkVrucuzDy0g6
1yKfvrXJuJFZBtoEGWBDHud99RjZ0qtsgoVQVh8/jl+ujVdf4SDpHrpMyRo8NZemMZzaoE5QqCwf
GWxdf3ydXy0OG84M3VQ4jKyRgwwAsFWEnY3hAldN70tVnFi2sqKsY0DqvuyRvPNXtj0uW8JQZYR3
Y30mUFGEcLhy/fpIUbt17bp7CBQ7fM6O4Cd8Mlz7Vdo8qwfQlLdYwfrLynmVmlvBWKd2reFUCAIB
bhQuSgQeYHYxuFu8S9da7a+w37lRAswCUJhefPyMflH/QUTXTJvTQzWNF/mWV9dXYtD51aC6y0x7
GJpw5fj6E5ZvqzT/rPz7Rallq3DrNcZtpGXGwctQSmEXSVq5Sx2EZmusGLgvY99Zlhg/GCWqFvLh
41vDeed9cOCSLoNW6n64sAcLLbUgQsiIS5aCRIyDozXBMsIwmhPdGjHNhV0pq/mHc9UZwbduDQet
hj7ZzitipCgTlUkbs1+Noltnk741x3Rr4f2KJcuumRA+ksEdpI51WaibNsPvpe9WscX4nt/JUOq3
yYLAz5w4VranaXqLhM0VExI8DZozDQ5A5+A4mnD4heZO1p0XBeYOsc5dk0HPquMLxLMXdmdu4Ug9
jFRV4D1uVZzRar70/Pty6GbbqxWjkK3ktHEKcwHtYNULzrghvJuzsZbrIQ5/bFbhqkzlUZcHJ0Mc
e1orz/ClXnVkgeMkdpo6bRzK7HmXtC4/b+ozlYiJ4/x2TpZ6LBzaJLgLBH41BRWLjHdBmDx3TrI1
qJVFO1xW7nTeYri3QBp5bZWkiDN6jzx4zrRsDlvZdZxu6dYPlVWoKpdOEmwA62847XZiHJ6ELo+B
/JzO8Rut752vP0SVfwl6muG2ctwgJFz6DELmVMTvnL0RByBmsCTKH7Q22PhK5FWFf6s2pOCWs6cN
4UFI9uZs1J9w6i5ZBW50EZB9VmS9dhGQ1bj70Yb0WYe73gCewTPsJLaPuAy4I9AuwPvz70UTiSEn
qjqY224wThSXP70CgDB6Hnh+RdweZ851DZC3iExPoNgukYaNOPD1ZFxOcDUSRMRdy72cbHdVS/Kn
NF326riZExl4r7eOyDAh9Y2TRhmWbmDf+NQjvivP7Hw87aLuWMDptmPeKWstcOEsJdnetIZTMzub
7Pgyrkm6mwem7DTYs/O5Z+T4pFVmv9Gwu+mz7gim1M7gFJJiWoZ4rk9j5GEAegzoZoGL3UVOwRq7
9ayszGPjl1H5Jkkuw6u5FzKvEQtSVkCY6nrCE2twPmIztzka7WQP6WYj1Iz12kMelEcW0VX6rE+M
lvV62tSh6c3vplbalZVZnh0qV3bBA1IoOyN8AoZkq9Vkcv01W/rm44jw/vBDD9Oin2igQKi7ln1Q
eiL+Frfcu8ujVa7mekAX7fFEVjkvgzwW2ygJrmx72kRixIiaNNBwPylL3wVcvgJNS4uuIfNyZ5aa
e92LgdSt1qoxuMsmDVZdLr1Uh85nptsx+2xkTqV7GADnZgzjcl1F327WE3t7MS13sTRTAmcJ1m2n
TMDIYIjXi6gJL211WhoTaXwjkgsFxfmKOBxX2m0VDg+oTlxCemwXdGB3fqnsu7BfU8igPt9/swTm
ZqB9PVFQchIbtJijaezI1BVL2QM923UT0CjpzGnO/HAp0soy2LSRCcucoiDCZxiyUm+13tzsmiyy
sGFCBL9EHr8X/qLIkq2PHzhE9l1hGyfoi+J6Q//IRqy7Cy4btk5W96euxYoaex8WbL+YHMTzIXuf
FCn8Rlw7QdraKE2HwdfYAQ1uWdMpeOjTXs4VaEqMMnQIjkNOFJyyvaitk16Gd7kRXShJcQ70C5DX
4K9qk6KiJF62mU2MZa3mFI66f1ljFafiVpL3yKgMM4ZM2Uv4aCkW6gqHLR4G4WWrYwYxqulWCPlN
qcMfuI4YGCUZWysvzx2rxah6OFVoRTSBcpnECcaQnX9VWAjnG7wBlGj2WRJ8lQYVIZVjDkV75Vd4
wCTTLsCauI/ine/k59KkqDM5rkKKNQTLz3sEpYMKgfomCC4rqa6JyBhirQrp7MGFXCVck5bZhebL
tTql+0o1drqrnjjU06mCeBavrjEUtHQFFnHjkmW2Gyn2DTTSmSZvW7NbyzLclTF64TUaX4RZu7Rv
NLzPbDnrXNe47AK/e/lwN95GAxL9aRt5tqSardIt0KI9YOgt6Gn4APhyAaG60ktzPoJnWxj3u21J
eO4OiuVhA40Nat6WqSgIwSLBAu25TW2cUUpervDDXaokW2wUTg1cK0wJ1Rm7ZTwRr6K6PTXS9MIi
ttiy2M+Fd0xQniikShV/2ToFiJ8p9QK19HFXjumFlPatqYeXje5cVgTnldtmBCwnOw8a/2YuseFn
JPhERJ5St2uNiKaD3FUsfLH9YIW1kdcWptf2/cqBf5gVygoO2RF+oSFspwcroown3041FxQjMXOh
Tv5xoRk7Wv671Laum4bspJqG08TGp7Ow7dwDIgV3x4nvoYCHawOMYMuI5Hg+6es8+CR3/kXkACVC
zuySE6JTedCrl7S3srFRMVdwe7IjHiYHrzVvQZHvE7oTH0fm95dDcYlGPBuaxieV0ttABYM6HAyZ
UyCl7fGcn8BlWjl5/jiv9HLoP7ncLw4C1LFA+WhUZaB9rIP22ejwb5bobaw+xTalwEbdGD7fpOL0
Iz3IrQ/qGF71iDxGYbaNUAsY3Pji5Z5/a/x8XWT871BX/I0G8b9vfLj5UZw+Zj+aw4+av81/MIly
zaAg/Hhe+AeGWFEjs8fm9YDw5Rd/DgiBcX6h24/AzVzZccRRxv6ER8w/mTXqwHkCTPspWPznWFrR
VOaDiF3NquQGC2BG8fw5H5x/Nn8WkAnaCZyWfOJvDAgP8BEsHmAYnPAMXUxB4XmIF4KJEyQog2vb
CvDiDpvvGhNLJbPDZYmTdBHh8IdPGcoJa07Pai1c3GlrNXnMYJ3u0ct0cKtv1G+xHZdHoRWcD4EB
6rfTL0nGFcoGxBxOUavAZDDwp6cO+QPPLDVERHIx5li1Nid4uiQ/R1e/tWL/J8CV+jGNHvM/cEj5
8dj+UTz/ccVAl/cVPb1bf6+X37+ySJuS//Ix/WM5K1KvvkfvdPj/Ay5Y0rSPFuxPQM9thJA+yvo/
pMK8W9nUP/LH71H+480Kfvmkv0bc2hdqYXTYKEMQKmYp/7WEFUv7AmYTYUnXsubx8owD+wtaYXxB
HAxsMaGSADYPPf6acOtfgG4ROhmq/AnV+J0FPOehr/tEro6iIRpkEKmZvrOS30Zk38W2T5kQuMfu
wUI+J5t7aJbbNYVXuk2VLuIm0W8EZPLbeHQRItH7xjnvZNrcqLICWIhZI7bEur8WzB4BhPtmfBdn
trrIh6HYl9Eo8ZdR9OCa0thaZr3RXo3wXOCrIeO8jRv9kyHou24Qd2QgFA6fnDx/1nl+e0eRiwKP
oKu27KMG1uPIYS5wH1/EpK+eOULx8ht6UI0rxVIdi/TEqBtx0TplspnSEjtlePneEGvncSr6XYro
KLmldgOl0Vz5UzNuZV43n/Q3D89FvrOYD0ZqFdDPxqG2mVMT7kBaJcvRyLK17PElDvrsFvseWgVZ
BW3Tb3rv1eo9//mOXyMP3mnGzhdlJEirBs1eJvZzCfOqJ8RLcjGE1VGz6WL9JonH25KJ1kJrddcr
bHGmW+gexGjLQbq1o3XZ5u5nbbHDKmn+CrOxgzYvQiaUB+/KRuNgtDu+QpnX9soysJwbhZbfDRrc
mxRppBO1cWAIDhQAmhKDGB/1wXNHCUYCn7bjMNKgR5TJU5n1KEgZivrJQ3qRXzvYH/N00WT64oCl
PewtTnYOgDuHAegatww42q7waoX6Q2qLLkeJqMZ9JUavDVEcddhB8t5DZgYOBa0yQ2/MXI76RgH1
hmu2N7XOElri0nDvseVaKOJrOeAC1ChgWq/qVvxmz4+Hazm6O/M2wGgBL3z7fqswzvNMx3ShUfAO
ndAWWxa5jbhQMvXwYafy6JMF9T6WWAbLdwZoceaiSvr2go7Z0QuZnWiFrozr3kmP1bGMZ9exbJVm
iX+it8a3VsY2nknw6B1UZOCUYUgEjUZBkcuyNtLv0k++1vs1xrdiNAHwA8Q1f7/9Vq0LNVRt+VZu
PXTeJELdK0pZb4mxBeqLbbN8eQy/dXr++5K5/39tJ9DKf7U2Xg75n/jWOTn9l//xEwt23dZVyxnJ
Uek9/uP/zP//dZr38hl/HpI2h6ROJk6Leo4CoOP/eUja+hd497OuqIHiJ6B5UsA/D0ld+8LsSVCs
Ai94OUD/eUryIyiMHAIqVQboQUAcv3FKHva0kcFHnhFBfz4Kgswh1n1URlgPkr6x3ifydswQYMD1
scDkFII7+dJzV8flraEVj6+e2i9C9Lw0Xwefl+uSAiALSfmCj8bbpTuNNo5rigrKBO3NZdcYKPw2
Q+VFat52n0SLw807XwuqHHBfWB4qxfXba/Eo2w5tAprmDhNEFK6CdQP9/OfmIP0LfhS/uKP5Gx/e
EYZASKuS+AD4O+hUNY2wM0vjKpaD1Ipssn5t+1qyxekr3/UhQIC546yLTd302dHHT/PwkOUOQVyZ
QieQEw3tg2LQ7FsEhFKuPYC3XmEuv6//L3tnlhy3kmXbqbwJQIa++QUQEewbiaQo/sAokULfOgAH
MKJX48iJvQXqssQgJfHpNzOtLM2uZRZvdA53P+fsvbaynNbqkCIBS7VN15j1O8fHL35ABqNsv9xH
wGlYrz6uYUVZX6tFvJWrITnCcsLXSywa/ZvkHVnSL75ZRksgmimHGDK5r3Z7z0uaTipMlEiqTi/0
aFKZJlfpYYT/6VgR852Vq8fuQku+6G3vnc/5ljPMd8u1Zf2UJseNaeyvHlsROa9tMWVBHgb8jd6q
OreGX46Je1BKrQuJKHRIA0d0kWYAAfQedpvmQnVacOFzmASJmlrvfCe/+vq53kCLZ12jX2XreHnD
WTS4W3VNb8sEW7S1wXwFXBobP06HdvvnxfWrbwCJDgp5CsG13fDq+dEIjk4LM01IlvPqY2Am1tek
dou7amyta6BoIwMBGTRqVqECOYGrpOIwirJN2k7tdhn75ZKodXwZf35brwpUDj3PISCTCoQWtIH0
8/WiBxMUMzBi65oMAr6ZQpYEeMygZXDAa+TKuYV7VcSzdmaMixH7XMgSIqIJ/fZqQxLxLZXPgz3x
V7NWJKEw7YUZf9W0J/qgb2d49VHYE2MoOtc8SWPla5lPRpAkCfIDZaLTn+HTh3rWe9o7H+1pZrm/
l3AxW8Xl1P/0k15nHgC6SxiA8Ot2iZPjLV2GY4DoAFRFDTwNDmWifp+i2vbdWZmm0DB74HPePOr+
MNGl87spmU/LCcBPAJPG+1yWAu0GSjFEFpox15s//xRvxpR0HFa9oMnzyR7LxHJ/NU5tZM31ZGE/
rqM67CG2tUFdMf4HglEeZ0mtfUTcokG1LqvhdMlM9yLTBzkShhtBrdJWNQ+GLwy0w6TTWpWEogWm
LPgvet1TWhAlCnFfSFc+NfUiL1IIAZdESUcABPHQHacwZC7SySs+pgUjn6Laxim8iTAaenPXJkI/
otVhfUyhJTIMExPZpysejCJkuc4Nx7zOMGt9682eRii8uXe2kLfnz9rL4aCmDmBE/VqwYIzWaMUG
IrUIIdF10czqrnJb653z59evss5KGCut2Pz934AWchYpnorOGOxjKPX5sW7s96jr679kf2HyUWhb
sRdSp/MM7r+IUrfpgo8s2mjS7kMrW5zbTjdIDgDBtya8g29qJKnt8HveOeJ+8cpIILkMUNNxBrw2
QGeMOOdUF95mtGCxMgXKYb/lZAN1oiLg/lrGXXKjuASQ/3ltv3GKk82wTvx1jNHoXuiv7X/kLrFT
JckMb2PAYELKNbnRjTF24l4XWY6erYMDX2qqss1TWeaBOqsLAS9lQ+880xvhT67TnCS5CvhQRCfM
NEUIuGPq/bwquqtIz5RjRFPG1aLEQE3sqko+KnlVfrMLxTxHOJbB+cqj3Z8/1dsj9cfGCT+dRCgW
5/6HmhqjnZtG9WAQeyglpet9aqz2I3wcNnhnGrauZ57hME12ngJf788v/uuvlAeOESIOVSrQ/VfP
ybkFkdt5G0Stww6UADGuSkXIidI4uyxvx3NqyhqiIRpzAFycsOD0tkuhGhc4uedNW7k3JHrU/pRE
CyUZzCBHdaqDpjZtSO2yBUZFoFqjNo+xwSxmKNd+YANPgvza9/bq9fd/9UjwNLBXM2pg4PDaRxZP
kzYmo+Ns2lh3Pi5sJ3gPvfQ4wYvY+zATiQtH+3WY9pEZFlYLtQs+GiAjEd/8+Xt9I8VhqeoGOzHN
Fo8fyHl1VZmqwjDSvOYZ6fKOA3no7skWj5mBDuLQBRB47iQLqYlmDF1ZdIwLZudEM7r+4ztvRP/F
d7J6Xix0S7QGXy8vj18Tcn7CG2m7E6C1h4iQVTJ77fSEG1qPYtdWg8KIGbYr5oHRCG+nZQgLmhS+
7Z/fyy9WusEKZ7HZNvelNf3v5UUpMbD+K1zsNq2ojWvEHu6pzZN6LDS4SIUZOwhgtXsv7edjxRHt
O22gX2zKBr/Ik14Iq83r8gqKQu9kLa8+eVF0GgnP3Rql2f1Yg/+ty19YS7Hv4bT7w9TlZSzsy2L8
nz987lljPQXQQOwRIxasfWvN/dOVqjHuYLtfn0csVmxLzz1rIl9xRVgk61FirX/2v+X4mgZLP1YH
msG/ePUQ/kU1/jRUebmZUM+vl1qTyw7RktrrU66v64QrkWmEsozheGn2SLhxe2OlNKKbmz7mshTV
1dVQzTIEIGMGeZESFMRol8lt9rlPgVqbdvKe/PMXMgwkH9jusbNh8X/TUJUFCrvKGo2wySVASTFW
B1anHg/F/DVpkeioRXSn9HQOk2K5aJoOjSpQK7Oob+ZFnQ8dZOZrTGtHXqvGlMgH8UjqeHzqxYzt
nbhAyTAgVsHTeLEsEVQg6RC+mo8tbBwj24ZxDjzNc9euWk4pKyYUQSBjbDcvfaVZZsog9ZgrUPHj
UvVXT9Z/hMF29aX+fqL59Gw9KifDt/3cSgr/n4ZHlVhUijJSKFYmPZrMn0+W9kFFOc6ppDPbQbLL
4/P8ZJnMkPCCr2UsbAw8PD+fLIMBKU4kiBwMI6FL/FXO8mo33zun16PRRNXB7ImOsf00UH8xE+hm
C7RXJLimAoW0wdd6GzEpzVatAZC1kwUKyiIwPfH6k0LrwB7NBu6IfK6PU8upHovUgmTo9M58CS8T
LZhVmst978bJSS9lhQRIzYoQbk7bA2ZLhnN96k6M0jMvcqQq9xXJEhfxHC0fFbCkKD+spD0VM4kc
KEaYS4GXriFulbO6LcniqDa91Y43i1tdprk6cK0sovJgQkry9DP+1fr+t+/oqv8f58aPcX3dJI9r
U/cs/df/jP/6v+LlOUJ9+3OtM6lk+m6ymoEKAUpi1T6fImQKs8DZIunzQehZ5/rPa91heM/iUxmi
4vJdg1j/d/TpfEDgu3o4uSvgwIOI8BfHyJvWCL1cRm5rXhWVC1fTV825jNmklroxoAL40qd2beYf
jcpQ57B0Yv0CYnZB2inr3qqh5oIjrUfBNDSiiyKdGSqjVPqpRMKkfavBHW7VSctv0nmuUL3V1kwc
tgbfVepLW1Lhl8ox4MM7Nx6nr/hm7YYYnDYPMEZ3jzyQw48l+9s+6y+UL/igSbIyVDwTNCBfVQ+e
DUankqDqYstO72mwad8nbZXt6fidfE8hrtL3Ku1Qgbj6yXNL2jOIGdLbpR0PV9f1PyLF/z5DL25f
jPn/dD6c1lUvHrvuvn/5xDz90fO9S//A3rvivpijsf+uY/+fTwytRaRMq7XaNPjHn08MYchQmUDK
UIIjJWBPf9YK2B8wHCCD4b/kygQ/528emDcNt9XwiueeKQ3lCuO9tYp4cTiMrhRw9yDJDrYhrrOx
WYjuwe5jFmoVlKbUjqQijcuytetHdJ72RaossMiNTDmCqTt8seNcP4ZCPxzr1BSHdCqKj/S04ZD+
d7+O07raXzZsV7+/i5zed31apczc3vzR81rjJoI/n/97Jnv8XGsMzxiqrdZmJIH7d3xzjXVfxSfY
rx2q+Z9rzfywppZSU9Noxo3LLP8vNuenivPlHd+jTNActAEcH1AVX1PUCqCSNUbdKkyqdkJM6TjR
QTZX5IDZ87xcMVcwD40hd7aTxISaxIP8bC/CfIQUHN03inMwmPNYhXqTkd1iTnr7WTOUXdU19cWY
T8onsxfuyZJ13lWKMItgjKzYDbr0wiknOaQdBGZimTLSbKzLOAbizk2HHv5EO/84G4loE6VFmiKK
6sCuO4eBxowH1e1qMKmlBzdyGl3tgRRL6xY1QHcxj0YiGMKLT3Gjryi6viRVaUmN/lOmVHAjrab4
PlPjA8SeNbyyaWWqN4TPEbeCUmP0pWdllxhdkAobDXR3fTK54+s0M6CPWi7RCv1o1VtjFO5hQeOW
Pmq83No23V8gnDXYbHW8i8qW1DI8lpaveomzHYgFmYloE8lh7eX6Q1GP8a7NvW02qBfwXbVruxLN
g5Eu/Y2hwHElhENVDxy98oJpaTqyPhoa/eOUtYeem1GhkJ6DO2VMCpJ1YFv68NTSby9W8sWPRfBS
uMIa27+jEtZMuBbntkfv/w09q8oX8pM43ULLFl7IvVM9VGfFDf9+E/lPKGooyF98/W9G+bthvq/u
9zaR9Q/+2UQsm+E8gEUmfqggVzzQy02EbYC7B4y4p/7WzwPLfboXemvU8Q/xJv/T84n1gT9ArQLV
kNbnqt39m12EbMj9tcJNyiDB0TVW/iOn6mv2wToMtnN01EGCHVHzU/R5VSDymiS+brIjD35wttyN
rKhrrC8adG/Xy9LAWtqk9+XUj59kOk3kpRAqdCcSF+y+3kXEySWVcoU713iQoPv1UMTVEfEJzUdZ
xDTeewwUPJYkjx0bpHGrPLPYGeqIFlugVEt+OQy9daKZkdOG3tRZN1NOgpLfLASmr7EXEom9OZsY
xXNN8IYJCvkkY9UjSyrK4luhDv1ZmqSkMAgZaej6+5hPtLJxb9nzIxmalVG2G31SnfvOHOJLYiOg
3ybQ4h9jkSCk7+rYWPiEeTdsMsl+o3RC3HdqMvHgdmU8+jxdrrnDWOIcY0EG6lXqCqVVU5R2D8KV
F9toeu1qoS21+Atmi+F07GMU/hhgZ9Mf43K+TLQqNXd2IsVRqbrKEJblqJyTOWYWW0FmOQlT7Zp0
ljsDo88S7v8YVnCxo/V3Ka3DZlH1gzi2neZMxom5+LE1OV80ilSyl5wY00Ekci85VGRlEZrnjNmK
bZAV3uB0xJslWqDuux4x8AEEKcJNDGl9yhnOflQyMx52UhgDZOei1z4qZUK4SosI5NTk/cXQHRwL
VAcxCtdxF+Ebs9XEPVTtMkJp5rQIuBIlmmdkXAl5WnyHTeUXpeJ9xY6I0rDBF/9VmyxmGEauNeOB
rpbWJ6tPEe+6SjFeyZwMRV8zxbxt4oFEiSnJ3EAfrKOULW4jZRoxgRu85nQspWWFRS9Zx5PiaN9d
xSBZI5qdqfKHVhOCb7uIctSYHmqqBatRC0itY5rpjKPRBPWsqOcZJ+IDGSv140gZ/n2qF/Xc7ual
3UWVDlm5V6ORSCZZJO0mzwuP0EVTIV2sbOf0a2JLrDedvswEErhiJDkrau6IxU7iYB4s4hMrohQO
ChsEjL9Y8hQ1nJJu4Fh3SgD+zaXeX7ruLpPccH1bkgVQ62O61cy8Nzctypsjkv4KL3RmuCH+Eie6
uSnbkgrK1uum+4oCpziLFq8YNkviiMMhjR2+yLEozc28wvJ2jj6SBKjaA6IVXVjHCK7LaBM3TXOF
U81wgypNeiImdJtAV9J9KpXst7wExNBl42XnEX1xCBnSmwPiOgwtQBbrfoVoodlBZ6aaTlaZVttn
k6IPENKzRZ5rWktaphoPxUOvuaI77jwnOWnsglhOU50mdafZzZxuemMhObZZ+C3wT9XNd7Wsksdc
L6LbVNTLPdPZhEQ2xba/VMWg8tupZvOlSJRG8es4QyihSiLkyLGyygy3iJeWwRwl05Wrj6A8ZK6P
Z2ChEU8SoDrcWUSV38vcnAltyBIiPkpZ5efVsij3zoD0JZw0F8sNPiQHvHokrgh8cfpDg+0v2cDL
aT9VbaldssYMwbePkD3AQJZnEDgyeo3u7Clw0BlT3LhkbRAfVrJwfZhPOsZaJymx2NV6Mxz3JgqD
IyDMcjobzRSpYy8dchejCaTnkV17fB1m27VFUFoaaScDQaYQOIqls6/gqee4zfqG9BwrNLOMTQ5m
JrUHAU/yWKpqnZ9ZjUgdpv9ChZdP8N18mskkNs+1Mla/YnnWVT8qksjdFQXE72BJVVSAlk26GAgU
t84OWqNRCVa1uroKyZazyC9R5v6yXoS6BKaoUnhZs21CNteURD/qkrlWj5Q2naKjbigtO+ICZ6OX
9c2xnW3mayVBqdyvtFRsxDyo184i7S6cl1kho8Z0pBokfOtkqCVGNZzpUEa6G8dS++IxL/L1moui
U6KN0scGDIXrzrs8Hhp2ibkwP7sJjV/BWiQ2VOfvw3LSta+xVSO64LnP/C7ityIvMpUq0pqyv5J8
N2QDk8vBja4lOG1Loow9hbTUkjNLzeWRqKLlNiUBbACu6mWnyyqp3kWQuxBMzy6iAinr5lvcx8s3
4je687rNs7umRU6QoL74DDXG/aY1MlkC2XsE+rHpOF3IzNl5cKQcrg0rrlWfxw3bo1FFQwbhHoKw
jxAGYW8nImA9pG+6n41xQjdjk1wign4p+2nT9p3Y6G67lJwSbDmDXIhAiehstHwBJtf+bF5qLRg9
lTA9+kXZSeqkwyfdxhxxILm539RSrjGS0zBf6w0hRMGYFzGxem1sjuQSSvTsaQ8ieJuXXQm4ibQ1
0P3dErdHWhpPRIXh5k222kiIoJ8nkyODIWqHG9WeTINIUxMTo6UNpEMUi4uwaJBGdp06SORhZZJ0
50MlUEn0IDZmddtGOYbyks/DfmxvFCteWGZprd/pA/h+5BYa2SZukcMDyErPukNyXn534CFXQV3Y
TbdVBiP7UtX1hGstswa/iVT7K8l5/ZVBRcYJak4FlQAKgPX63UPKrxUP5ronHtx0zi+8dgA1Ic0R
NntnCRLpiOArLucqzeppx2nrVepxVTbRzZARZYGlsMebuPSK9z1Hs/99VGMyrsxGZXcqzbPUWIBp
l3knzi100gcNORynopz6W6QbqIUMra+vUmG1ub/Mmdr6A76dQ1q7jXPgKqNhBVXkAmfsDSj/XVoZ
/cZRK30ItaXocYY6REtoi074boKGp8IYaKgPNl2tOZyaxKwPZsuJGHxncXGoTiMBZAb9rSvXGMyr
qiZIZ6vPWZ35Us0iNUA6wJ1rytyrnsQcOyD4tDN8p6mUOjBkqd6qlT3eemrVG5vY7nJMNgDJUx+/
0nJG50UbQjEwI07tlM52CmTtbDDjYjwrce9r6DzK+JoTRc0PMy/Xbhyn1WVgTCLaJmINjiEtDcvB
nLg63URnoMGuM4zGMVh19nVvQODaYd01bzsnIX/PMJL8imjmhnhumcbBqCoqOok4L07Y1JP73jPH
hxKf/gO32flrMWT1nUsCArsQ4XukuxKdxbtEXV8FPPMOOXtNg8GNirC/SJ0ouRZT4UZBPHAdWzua
KpIpJc+vZDZEecgA0P4yD9lyXMWp1W4tYGHeUeP0mg00J+q1Q5FGkI7ULMZLXI71BblQdXlQN8X0
oOn4OEOwzs0xYfAyCTtSI1Y2+ZAQURG1JB4PFNF+r2X0jKBMFaEhMvtoqUgRD4Z0rWkJ4yFgkzWc
c2jqo4rqKW6inWuM7I0LXczNwkA73sbNRLUd15N2yx2hJKKo5pIYuq0nPie9rQCpjQaCmpq4I2gN
gUw5+UaakgDlRSIFS2RGuhNW3eJ9nMmAwcziOvKKiK/kc016SRMoZRV1fl3pyedKmeUjsU5FHFY5
Vycyr63BC/JaSYFBlcnlgJi/9WMpnauyyZDXccbHZ2nndoT7qA0meg9bDOnIxcRfu03inS2Olhpw
Iga/Mgbl1qgUxzjIFHI7AhJNqiNF5kTjjtZsHeatjQhrzBo22I4uCHW/iM5HQ+c9AFrzCK+cSQD2
pSGNPPAIvvqHbf/fLu7LLu7qQvl9Z+3ovvwhZt+ride/+acmduwPGipcfVWXPA0p+J/+aeI67gea
PbSzVn0Y7a1V5v489qAoZlRCb22drkNoYSLyXBMz9qC1xqTE/ofp/Dc18ROVd69/QpWsovFGsQeK
Bosk5fzLNq7e5z1VhZZtOew5b2wyBu9dIneYaND8Tf2GuLzCF2x4H2tNzQccilU7kq7CyM0vkPWi
OlQBYwQIJiF0qIpmTv6QLNFpVSTOSY+fswxLz84WAHEgoUhvVQ6ctBiYhhBvc115YK6INm4HPZjF
mH9uesJpN8xojpIoKT/ORUbN0vaOzew6dmFZSquYyBtDEVUERTSt/PfWIZ98oVqLfFgqxk3ZwZGn
djSNkyLS69u2IIBekEbIG9SN6JwWGHVmhRne2ik22JNdawntQki19A4So5xubKqyOmCySTxqyzix
JG9OkrqZCixKvqm4Z3WscQEddW16jDVvavy0LadrjYzzA2Y/3F3VRWPzdwGTbfVq1j7Heat/dWjt
9sTAOen9oNurP1TPY2ycsaVTGgz6lHHGDerNDGTtM0yYMj2QS+59ddK2PTaltBwQcYi+ArUpiKYB
MlVk4bC4ypVmke4dpLWNgtrB5nxYZbPGnXTAZB0ILOS3jSMU1H8JhEdycVSh+62GtpcjQqvJ3fQ0
5c6bslHzozSyzG28jO6mMzrnvlZ0oK2lkva3HL/Jtyhiffq13UTnuqy1lOJT74hPWLz+TmsNw/C5
YbusHa5EywmW1OxWoVccCHt0R0K5crLck7pnYyZbitRxUyGAQyktYQYppsnHsR2mNEDIPRFqmnbZ
VggrvR1Bgxcbm6Q+tunZsP0p0iVRPn0OPgU4v4wCLpNdsmWHNy9tYUzljhpPQpgxJQpZpVym5h2p
1Cr6e9mYtvCMm/wH6iTeYkzl+09PVgtb5d+bbuEGVJuUH9Hnwda3NBnek8Su85S9l+LxpAkPSBd9
8xrnsP9SIBRIGNOcbIvq8IKyIQsL7FKBSz7jBt0YxJU2HU8a/vFCI2P29O8boP/2U+/VkfH7vX6f
af21S/v76mmosj/zXv8lz1MV8wPdy1WkAUzcoVj6ufnbjE4Ymrn0N1Hj/5BH/dz8kYUj0WewRk8U
efjPzZ8jQ2UJMPlD54EfWPubzX+d+r5cUeuqJaRlxeMwp2GMvr+iZlowzSRAsgmTLDNTTiKohE3m
NYSi+fuLr+ribZv+9YOyvpZLDg43Y9NikI8w4OUxowpSlkcBl7WvqFSWOM42dqs2Gy8RN39+pScf
x+uP5TKUZj5qrl4wzs6XLzUtHClRysdaZBJUhnc8ujdVOclQm818i80+ZRwzHtp5RMNQNrc0zsA0
qRdJGtd3pfGd3iyHGKxNhdgCtkdBqL1vGLkejKZBmlQW/vkNrx/99ftFEbEKptFFsJ3sv18q39KS
cqXBzdQXi2jxglBmY4bEI9No0RyCHjc3f37RJwX93qty5rPCmN9auCZ+3AtejG8LxDnFMJdg0jIS
W9y2vgQb873QvRWZ0p3KKFl3fFmfJqlC3qmhbczZ9k5HFD0VmP+wbQh7SN3LhP03YC0HhqBLELen
zXgzKbkkLF6jeWbZqIIWmnNWWdEtir272bJpZDf1J9nZl9Mopk1vKtzqE8IzB8LdNpaT7nJLTULS
rCPqlGhG0eaJsIybjaCi+CzoIhrTmL7jFf+FSoKtmanAD1o8epD9H4JBWCzTvPeIyhmmsHOIsDDm
/KEqStLY0KBADIxvy7638UNEJ2pEZmRHDxHKkb3786/zlh25Ohl5TqBW8Za4A+6/lZmMY7PEhhKq
HtwkLLMinBs8GFnp4hxuaeMVBVL0VA/zRDO5k5GMNJuEoFvtZzna3Tua3Dc7xf7beY2U8syhdvKx
BqG1ntSx0cbhaHQeniVCmpf3Tjp2xf0HgldbdQU44JkIkWe1/+HTKS5NY/TcsG2jwvdkD/Wssd+j
z7BXvn0ZcuHYmY31CvxacV2aMH+0dFzxM1HG1LK/MybmHTSNiGqE7MQsiGxm1zhqiAj2Iw0moNNA
dPNtJ7EOhF3Qv6sdARmthCJPYZ0V4wEDkge6cfTgvdOh0KLTRaoggoxhS18dqk2d7hRTsTFjgDby
xjNUNmPQJt51Z2nnQyTMYzrGbQiDgXTGmNYY2aT1ppGZP9tlfwaRydXS4bCNAQlFCTr/UnGwxiTl
xpxEFzhFdK+o2UNeyS9xrLYnLh0gBclo6E5q54NSdvw8vR7TmoJzjSS1a4GFixbCJq/I5PXG6j2n
0y/XMkAJhrMaRkS+7v2fkxlSK21GCKFTFPMGtB69mMUnN7E+6C3lKhmT+lhTExuFYUKsfRzS8ZyQ
/bvByJ/9UIP8Vgr1agTIKaSbbHggZPBQ0AZ7deY5XjP0RGG6odO58LyFtEn0piepfiP1vRFS+E3S
v8cN+OWLMhlFB4xSgnJu/xtQF1mySfCiVXwx9r1HHOrY+2bXni5phw+S+zCr7cs7e8h6zr3a4Yli
4ROrJvIN4A77r1pJRKdjm3G8W8OhQGS6cWdiG2l6gnhWSGcUw51DaLw/1g6YyTw9LmFOukJJ3rkk
a28Of770NaubZxp7A16L/XdCFvJSN0PshXEnITMSoR5EKg39xJGUSW1CC4dRbNDGU3cUddkUtqJ3
N7qjnDXcSo4IlyOYAuvK1GUHf/6SnpDEr78k1iWW3BXooK4SlpeXhZxLNaUXe41XfjGctjgv5rM5
p0KT9halrcbDoza72jQOQX0vRAufkpbNbmGlTEpLqw/zmDNKU0faUpDP6sb7IkpamYVIShJoPqZ6
J4JEZN5u8hb+bTACA3K+AnCdpHdmp60r3Q180C9TOpOZ2TW+nd/b6ujBhWV1QCfOJc0pGUW+ocQV
gDHay73SNr60k3vSLVQ/WeatqLUFUfh561QTPSoKoioWx4raDsjiQQeRxxTE8ZSF9tw6IdBTsNBt
gVDWfMdk+6uTwmHAtu6qXPPWLKqX3ycS3aYaIscNZeaNIT0sdLvghfv0OtX17scl5q8aUP8Jqow1
GPP3dcluuH94LOqheXzZhFr/5rkMQUuOhAItufckMl8vPs9CQu0DbGqSS9mXeEafKpTnMsT+YFFj
8NSCTkA289LAYX3A0oFjEjaDypUeg/dfqLteLxnMI1g3kNziCGH2/qRCf3ETtRsq3tkYh3AqGSEx
VfZrguhCyhGS7/T3zGdvRe28HLWOR1IacUJwifdXKM1nwgRyvQ87uhg+qJB1fZqevEOiMBwtciXa
p25GorwVO8lDPcwNNrnO0A7VfOlV3yZOikGRM+hfOr0oDtIqUj6OdUuzOKPCuNQxb629JwtUYMZH
3lmz0eGYstRtEbWuTp8oPaK1XB0VhLdeJRZnA51tjwnEqPf+VKqHdHOpxWwrYuDOUKPlvJhJDS6X
mTbWHI35pSTDm/kGrJ7LF0vnF3WaubYRXm6I668B44aWI/UpP8qr6knBZ6lVy/r1eEV7V3Vlc21L
29I2tsIlX2/dii1qGp3anyvljn9a3eQmefe+UjFZAgGcEJ29ZHwFDgYYzCd2VoWeqOPrrCldeDNp
ykyvSLvZx0vMDYSBUMsIfRxKSs9R2zBX1x7ECIB2OwyefSTbbD4sCAhggEaCwKT2qDscO3OP1VQ0
B3I2lBPS0IftQs5lS9mkF5W/lFp8aeBdu81IWFiiVO3CP39Ta3v29TfFzZEeLQZbLhKv7zXL0hUN
8lwRMnAkkGEsNN8iDIf7VuzCNp3JKTuxGAHsNC4ZvTbQdBtAISd4/fVU048JkJ8+9VKlBTmzeEZB
wIiaqzdKXsa7knnMj93yt1efN15Hflp60CZPGO1oiotXx3ARO7JBZ9AT+86FlzcdQTT2btEaMSYy
LZI2tDHFrUvpVaHxA33tWTsgduOPXtJv38j6hL1aYrS2ETRzJWSlea+WWF9YS5pbcU9+G8M1S4mM
oNKE897v8/r+8/RxnxTSPMOc8a9uXVnWgjPIs/WIxhgmALpyCe60sIhNEYjemA6gwtubtY8AdyKO
QHBnemDVdhxoRfTuNfjtNodxmDmZhiwWqeyqm9s7GUvyPPW6FkzgZ3gJddEcxkbNUDCh+vejRJaX
qhFZOnEmPWB8fTmawSodD3lXnTt6vzNGd6m2cADsxJdjFZ1KiDvjO1e1170IEInsjqt+DyGDhVNg
/01OfeugaFMFvRMbOaeXogGojnpbqkeDe94vvf7fI7zv5o+PrxXaK2rjD0f4Ezhw//zmD36e31i+
afnhS+GxZWa0f35TLf+gejE2oPR4Pr8x3Oik362dRHBlT0EIzzMkUEnr/IhWHCrI9Wz/m/Pbev04
6yQ6Ir7lkUaGCxVif83MMMcAaLQZk3dumsJsETNoozhA7PbeM/0LABuvg4oTzifFBFSF/dfS6jLR
pkJkYWt5ymkxjBTmHOOcL/OdnicIyfJVtjQBI5Fxc1GkRkHRNTekXVHRm1ZMglDf7uSwJMd6Xpng
yBexnWMF9V9Zb5lcQ5/LO05ZXcGU4+aotBk0BQYqTN9OmjIovHphtNUbly9+8F8cvK9rRCKa6VWC
B4fRxgb9mr3rVLHt5REvvyhasV2VIoE2iXqjW13L1d+EVM9hyBFSWts/v/Kb7fjplTEirkts9Qnt
f6f2BG8GUUkWaloVb6yxrEIUav+EAP9203/aOvZ2fZ14UDInWCNrJu3a1X65/9WSHM7B87jYWdmI
2Mei+5sPyUCLq6LPVzJpIiXCjYpA0+LoW4+09QuJ7Z9bmc1OoOXEADrKcuTMub5ryrKnm1HUxvdE
uukltRVjf82U3cBICbOTnw1Ddjy5WnaXdZMTcpmtO7+sbePYaPP+cJDW9Pnpa/yrYuTffUKyJu38
fhf7+K//aYavxeoz+T8PdYnj5Ns9MNSXVcn6L3je1Zhl0OJcx854R7hssiCeJ+M6BQt1BYMRYFks
dc7S513N+4DbBOO4Qf6soaHl/jkcwStIRDwWETY7pEMc+H9RlbBVsiBfLlj8ri62Ju4nT9DEp/7h
i7qkUQo9m41Cbqye+8VxNnTqvK17npctitjsSs8dUtJcU8h4hwEb0DoiZh7WAVAqrAS11kNDyeP6
SFjFzP+jp467QZv6OkhxCN4vQOKNcGENPzRl1JRhbg6IwZrGHK6rjLEGNpQo02Bjxch4och0IH6n
ubaZ+5G7kVZaXYBOqboZMLDRz3hE3BVABzyhDCpnVriLI9rO2axK2PfdKL0BDLkTkd2QmUSfiDpz
lKCcc+OMcsi60eysb8gHgfbma5CQkqBbhAN3vnbGR2+wGEZYSjVddWrqlAc5hMyJjBXbHGESl0Mc
RqNo2kDxEvVrwgTmIasSAgHMpNeJhddl/0nERWGfctVrUMmo9XAqvdEbjrJ+0Wcftwuy4BJPS7kd
KECcrZAyI/0mFnMZaHGvd1t0tWl5tk7QZSi8If6E1EohXkAthp3mIPmiqzh0F6O1xBLF9pLda1OV
U4PY/HVA5TeJDQG0qAQNO2KMLBGsyrCe+iG5S/pKPVciW2WQv7i1wMLmluOZnAdT7kQqu8+itJhW
4JPsSTZRUjRFB23T5Fe6N+VmMKZeeWKkyUiOejqVp5EzqvcoXLNzlObOVwKoiLKD+ZSrwYSUZ/K1
mBxSfx7m7Lwwvf7/sXemu3FjW5Z+lUL9Z4LzAHQ10CQjQkOEZtuS/xCWLHMezuHMN6rnqBfrj3L6
XinstDobuEA3UDCQgNOWGUEenmHvtb71sRFe7gZG46pIzSZDt8MkUozHxZkw5bRThvDcW3eKowPN
zddsCamOyAZgnpmyEIAy162OqqrRm2UbG8JyrjPHqxW/5VBl7RY4RORPmkmio8ccoyGoOZJjpba0
Fvl7wSET4GJ0aKyh00Ozkc4zzoOluGD7oN90A9bcfWYOun3S9Iaeh4tJ8kLgTVFehm45AbUrIsch
Ho+zB9IDRUoRDPqsj6HCu9GFbTc1cVB0MYL3TBOkn2qD8MytKij6hixqBREvuVFEOwWn+MG0y4z4
sK5deG4KbpPdhJ+xBBg04/lO6ra/abUEXkJLBtuTVo6s7rZio8SL1SQZ9hxFxUOmd7MIk35aSV9d
0tBS0yXNLiUfltPebFtYvuxsnVDaxqCFnYbjPIAGRnaQK/P6NhqXCB4/WRpeUMY1is65AFP80HNk
cTcahviK3NZc+dS1MllPGJPyUabDOIZp6Vgf3XFUP3n0boi2yPXK4YmXpPlpZSQ3Wuo4vuFO4smr
BQYFM1NVNF9ZOgvegeHRQZtyBadsAoE7zJRKCRsov8myHryABTBD3I1e4xZC7/McSdnvYOJSWedc
FYGixXy10+hYhUyiki1LMVl5kCdx+9QNML6CEX3qvkGi5/l1JnhtnCSd7pI+ty5MIyLMYq48oYWc
EMqtU5ZGFizx7Ii1+xaflgXfNtS6Tkfh2k09HNkmV0RYZkpTh2xXPGOraF3eBCUTNbILU3own8xC
xkw/IJM39VQ4B6kOGnI6x2pthpFnD0E1YK5BOVKOxrlOuSSEiqc+QS/qv1QS0tzGgjRQQDQr2AzN
9tJruyl1sg/owSs2fpWl3VoMwubCHpO02qix1X9S7QUlU9xBWQikPgOCKxBwNmwSGLo+KQqZzj8I
CMtPeQTINuM4fiT/xjyoXW6NBLfq9H7kkHvUTycb0apbK3W8NQdPr7cuDpps92rJ/MU+8OdVh1IC
VDjakHQLXgDhr7dJthF3kH+6Ebp0o20iHVeStqqRf38V7bjMQ8dXMy3ysWxOFQBVjzZ9Ot6evp0k
aZxEwHc+Y0ghJ7HjZej7JTskmSoDW8+iz2Oe4J5YKrcPzW5p3tl7rvv1t2ssHMY1FJbON5Hy9vox
X62xSWuIUdiG2Nh1qZ256EAfrCZrPwgMj0+//8rH5RoIaJyD1qBel64fFeq3l6Lm4WktSKsNpVQs
E4M5WS2pzyNP2esaV9vjPSBSMCl1gWxU5VfQZnWqbl4+xn9vE1+JJm3j1aP5yUQYvmwNj8zI64/8
2BhiOMbjS3VZ45zwfff3z3I14SSAHteYEmrWJvWJHxtD6w+eLRs2KpecYV6CjX8cd60/qCxjbQbH
s4Yv0U3/GxvDXxSQIePSK4KyAnsI4ebbgaSpbEu6VBOh3pXqdkHhF0wFkGs/QshLEmpvdIvvNHR4
ofkwk/pYydqQxE07FHlJds3Yqe5zXmVn5jDjqSi85kqrJn3Xw7wGXlTq1Te9VlgPvLxBV4jJjWAu
3aOKSBhRe57ayiyCBJTRXrpjv8/cYf7U1FioNok5lB/tXtM/YNrpd31NXJCHQ+U8mppa+LJB/BII
moabKVkuGg09//cX+r+H96vhvY66vz4FfZeJrYzr8kvVvj78rD/35xh3vD84qqy2dkjOGvzjf5Z0
XHIg4J1wxuE5oNRc+7Y/xjg/xYTNyg4ShdqpxU/9GOPeH+scanjM5gZVe05Tf2OMv0z/r+dl5LXQ
7VfS9PopAMG9HePVNIxgXRNtOyCI2WV6XF+Sa0XNWHPIPZpiChRa+oD86qs76vGVo07zjtNCqApt
CZp8iAhbq70TtZvRBMk5M/wmdfXNUC7RVWsST6UN2WlvDw+FmmtPXjJrp5hoSv/Vjf/FWvoSiH38
NUg6p9jKlIDKY11+Xi8vosBJa0jeUuOJvUv+AQEHrlnBokYTI+kvZgK9EzLhAA4mDayWrEEsW8f1
cJLkMr2s9aXZFdpk74WyRnurMXRYt8IwrxVDfyvdvLmZluaTiiz59x99Pce+WRktHSipuSZWUPFb
p7y3H11381TELGfbVldtELSmvHPbeHqoTYHlAVeZGti81F/q2axuGjF+SESqHqpY6y/SssIkYxpV
dkUscvMxA3U8+3rr0aSx7R7/sVeOz4k+eKdV0j3MtTROSzUZviiGXPPp57K67ty+DhSOl22IbfhU
erUOKyBJEOTUHRhJs6ia7Zyk7LAwNYTI2yKy0Ag95wyWdtnjy93471nl1ayirTkffz2tEJRX/dd/
Pr+eT15+4seEsq5+WAloL0DUQx/KevrnoqlZoMSQNrAy4ihXwb78Yz7RIcLw1xGZQpUHUcsE9ed8
4vyh0S1GNwLGm0IMzZq/M58cS+vQs/IP2SrxInw2spiOXsSsm+LeKJODIkf5ZSoI+wpSmmTPnP0b
O1TT0rziIKrXYS7VqN+Q4TcAEauy7NFy+3I+BUoxVu/sgY8qri+fiXcLcwZTsfOT3K9EkKjqU3FY
5rm5LQvFegB3jUzJNqP8s+fF4wdvLLx7y+o17Z23++jl/n5p6rzcC95vduFvX+5i1JVocLJD1WTK
FniFteeUCJhZT9WrbtaS76/PX9Zef3U5nTmQZQb6AsKMt5fDz0Afs8gOHJ0yB7upLJ8ydtifI7cW
4eCUztdXI/MX8+768V9Nuy9f7/X1GHGvp136AFQnuJ6mL4QL52pzaotW3cG6Tza/v9J6TPnpSgRB
0ONAL2m8HHNeT/ApCJd5yQ9KUXWHjM7paZbMwzuall8NFNCWq4MHDgU67rdfR0G905PpcqiZE3fz
kGnfJNW4/Zy1xakedeKxJ/g0lIX9Z3PsL5/b0ZHl+32kJo91DfgmyThvL9wSTVdVcXKIdaTiQVOZ
BlmOa0D8Yrk30G+G86nwhqDMbeUmympoLv8Xd/dlCQLdtpqY3l7fc+S8CnEPcV6rm0am4y4ehfz7
78KKueK0S6wGarWjhS5Hf0EsQnJI3dR66mG37Iibza4nktQOeiO7q99/p+Mu+HpT0erSiyXliouu
OMbXg1Of3BxjVXzIJlmfy6lR7utUT68gVUfXrq5MD3j/291sGxmn/1xtt6QsFE6gjtW8/f1H+cVr
wuu4/uK15Oxy9HiHCq+yGsWHDqFo0DWFCXwdMnfv1e+1dX9xpTUvjxLzKsliznn7nXu54rEjZ4/A
JL43pjRjQV/sLcqK9wR1x4WF9fYawFzQRKCkpo5xdHtxSXGhzNinaqrdddzKz06Tg04gZ6g/G53Y
/ojbNGtI0SrzL5HSe1MwZ834Tgz4L96cNVSEb4rCnZXv6NZOVmpVja3tIQ/MhW+1zhw0SW8emiVv
NqW6LAe8keXHZS5KClpm+/f00utNMGFp0UFYu6xoL9/e7xKwvDMYxr6Oc/dEn71uS1vSCbN8ltuI
Ltvp7wfSr246iTTsE8maYFewLv6vx3TvmQkLr77nTCFcCoi5VQY91V/Tz4XT34+DMe0lqvZPqeJq
J0pUGZ9k1vXvTBe/uumvP8XRKGOij5y+0fdy6ppLHU3LhZeh7VCAbFyrVqte40gbdnPtNTv6m8nJ
72/CL5YCc6VBrjoyZhH9aJa2qzxJx0Xbd1O5nOWdTl9giPFj/f4qv3iTOJ0hGIUxxoJ6jBDqRtQR
TaPtlUjtNpE16LsXQQ9o7O7s91c6Vs2+DCLIehij2aFZbMfePlQnXgbFGrS9Vy2ZHQwJKAUKtUm3
VZCCQExPYnmY1XY8Tamzh5XZ5nsrUwRZe6Ul7hwiiS4sUxgXU7H2USjMuu/1dNd3+Wj1xT70on16
sSodDTu3ahPFtKa91sh5PxKctyF8urjS09HezXEy3SyOjJ/pH70bLrb+y2+vDBUT1eDqhmJtfNGc
v1r3vaRTBqHY58qc5pdRkWZhnJpk9Q52u1MtKA+JA3WIt1AJsiqdr/kM5WkFPGbr2LKCraS64zu7
hF+8hKsYkueErdRgS3k08xkAzmpsSeeDrIttNOf9IS6JckvLRg+xDMQ30nH6E0+bcc9qo7ZNyVL+
+M6YWXdyR/eFnqiO2MNe1e3HOPssgQdDrNu5YqSEgWqLs9fjKLqwsMzQcXeqG8VszN2UZfrZZA4y
KCujurJr8P/vfJCf35OXO0GJjJtBlePobcz6iZZKb55HZZt9jWxK7vjwT7W8ssN+mIsGFfjU7WL6
pSeGUNNvjREZ93QK+kBLjOU0gW/sV4MpL9xxNt97s34xeqiwvJyUVpvN8ZulpXq5JsmcY9eMldUa
b+G9ms1TvZ/6gyi/RIRXb9hkVaE5DdFmZsaFjBDV51FNGrVfG8P85Z37tS5IRw9uNQFizOVjUXs5
ul+x2WGamtVzYnl6pN5O2VwtaSvDpmPvAbaouJk9/B0QJ74kOrZY162902iooWrJODHe2Zn8aizz
cSxOhjxG9p9HNc5mbLOUhI3zeM7jnXQiW/PlhNGon2RHYk0HRcmc65tpUCTNwupCMVhrfn9Lfp5c
CBBBAoAda50Bj21xINFMpx31c3XonG2aFp3var2aY3M18od+tuXpqLUP+KTMdxaSY8MKEy9X5pru
CySVMxrP6tXkQuuhVwtHO6etJE6gXqW7Ia6drWMV6nUhPe2zNrny2SsTJuRcTaNTUnROnYzmIwDr
DqqZ170zt/x8L+Docx9oW9AsAVP39hORLT9FcsnO0xpAlCo1hioK4hqvwKplNDrkwQhtq/LEjlDA
/P45/LyuUu7W1tmEo/tK93t7bSUZyXv1snOINtlNNybzrir0/PH3F3lRXb8d/1yFEh1WCVRICNPe
XsVKu0YXiLIWZ64vZrsdTmWp5MEgh5Tv55jbguGwy4ooDaN8tf9bjQFVJ0GDUPTG8lB3ppnB6xPx
5vef7Be3nqVG9WBMol0iBPXtByuiprAlH4y7o59MtVZelESVbKNJjwOicyZ/rgHy8NK+M5Wvt/Xt
DQH9zv6VkaiuhNWj2553hptUpYL5JXeLcKpdSekR3We1Sfq6ScNijGIG3BhD0vr9Nz5GYTP+Oeuu
Oxz28Cywx1+5Wz3vy5ScS8eq94ZQVJhhaRdYmfaxrfMh6GxNbDDTX8eDIIp+lNaWvNp2q3Cc8BtF
5ldSlGlQoF+/dUxx6SEovyZ+TR5KMeB2G+InqfZ3/ZgZZ3NG6hkBYrRnZUuOK799Z3Ns/3Qj6fwY
aOvW3QIbtqNdqSNhTaS9c6aL9f0oJL2UJYmMnbSEV2/gJMXXv79/P78w6wUxTax+IhzWR0+O4VLq
i2mfTY4Xb+LeFciFgMz9/iK/+Fa8lZjJSIpZTzhHF1HTrFmUzDorFS26GjCLRggVUDfOmkatFzaW
cvv7C/68oNNY0DyigbGzMx8fvaBVPkp2HfIMSUWK3HIaNqST2VvFqvR3vhpblaNHtvY41nFPM4/C
gGocvXMC7t2UFfZGX3Kz2woMWuRXxGr1CSbTXAVuOpBQZEfl8klHgQ9tgkGnb5zRGKpTu43sgz5q
bHktpTVOVOhj+kmLOysJlkkk/aZHuHGpjbA1wqxy7V3hoAU4Ldu5/trXS/msTGorbmdTz+Fx9U3U
AI4sjI+jLPL9YHTeUytApoWOljToi0ynI3DNpmFvuii5N2PkFk+y6cnIa8g0GH2SnrOLhsfVc+bt
WihUvU7oFUIna+OZRFgFdVsUT12sL/tSE2OL7NSQi5/WrRqx4CJPI/ujyGmyLHg+7Mbon3j55TdR
LNN5jjhr4O+OufT7oi++tU01dWFizPZz7WTZDSdU9VtLe/EaElwR+wnSnjGIUc89ImSCXaTky4Iy
hvLVl6y29YEwYDX6bJbaPME5KgoDk7yanVe5Cai0KFrXJ1FbuaMIQNRVVBTIarK0aqdzMurqEZWV
DhCk1ady9OMIydmkRBk3ry5Sv2v6+jTrvSrQM6E8Sw4/H7raTCI/mWyPEdzMSKsc1LXaroaPZG+L
RH6CsFiRl6h1o9hmSSzERphRsvi6gcXMn0kQhhViyxStGIEo34xElWfqUNj3ssoRihkslK7fAVnE
WNQunhmocPnp4HQx+d6Ka4zntQLkM+yp9uJMUYthCYohEqGj2E3PwalKIBdXs5f4bcVSGAJTGU9a
bH6l34kE+VJtpGUdWMKKLhHvoNahcZyKMFdS/cokSynZAZUcz4BwDgv0vllAW9FTECp5gzYmENAR
4k0E3w3iTE7Pd0tSqItNz7BbCHltUu0SJXefrExPzaCqOsZWa6RInryiGj7yMiiYI1Vrxi1sybbb
GNKcT43WKB/YViHTYf6JHnsrWR9MhdbZL8G/nfa6Iz8yNU5TEM+TcVdWWnKftGKSm7ydjK+AL6lJ
4+gzb2SBHSyMujqFM4jQCBQpUMS1XlVZOWN0tm5H1VQe3MTg8n2eiAzkaTGeF5DfrB0Ml0j1ZTeI
/CQepJeepYlXp36Sw8Lz8aEui0/qEwRK1cnnp8ZOW6g7ZVHpaKZqbZdCR1WgySykyyMjSjGS1kuD
QFpJKguKV23252aW4q2OM4cNOtocUe3GeiJ8bpbWWAQREFvYdCOJkEGDpQdyUFn2fUjrL6p4DDXC
oirOh0c7GxzcwKaTfHYWy+h4XEahbj05xHtzVJedhwooh7XVRQ+RV+auH1dxcdmwJUyA75QA0WKX
MFmj8EYRAqKNxalWW8bJJGfoeJGlpu4GAmRZ+upUyXO0UwvBjzzkYZO6avRo2nHWbIxcdXPssm1t
haMole4E7mn3ELlu1l06XTzeWJOuF4GI0gGkLDcypixAzF7VkNQViLwWwIFGtXGxm6RMN9HYizyU
wmADhfprckHWgSYKu3Toc/Zaam3gQLKJ4WXB9J4IXNTMTbFErrPxGqd09/ncrJQGUY9QCAqNLf+S
MfOYUeM+xsJM2AhRGn9anFyH7ivcOyMzc7RLjEgV/VuulDstWrCASmEPbZDnMfRjrW/aW9tOgUQW
kjKBj8IzMyiWVczTheghMiKkYJudpnr/Ie1zdGxkLVcZNe+MfUmvVfPFUirLB8NtmXziQS9P4qxe
8Jn1o/LNSU1rhnBop6vPbFKus2jieGXPbLSDbGb69XO9Jch9VvSK6aeur22jBRDiTN74SdWG8cHS
pX7gTlk6+n83+8ADGG7iyFFv9bRQjDWec5iRB1ZqvanLGm6Ia2dw2yNYf54/eVpSbfU4dW7RxRIE
v9T0EoIWMuHehiT44PVswPzOK6Leh3mgAZa0NALnXNmocVinqKOwlrlLGc4mK0swjpHx1XLH9GBk
VWYFM9+wObGUJbnFZdl8agH9PQ5qPT2R0trbGztRyg9OHzERgbf/SMDHeBEbkWv4cVkp9qZqVbv3
wR+D/UvLoYuCYhZWs+3Ahl6rCRx6HxAvT8ZzJgv2bWMClkvjFkAz23LlCr1nxwLYFeMJOO3sk24O
2jMF2eiqoJkGskudbFDXTGiBWBaH7ho77X2R8eRCE9ags2Nz32CfGxfWSkz7NJMXVRXfRpU94glz
L1SRUdf6bNO4hY28HwYgRkEGZR02PTJN5NXWeO+NrW1tBvI0gT9SD7rH+J4PEDuSvjudLeSy57Ob
QOlGcbhRRG8kOzzRMRwNQKeer1dV8SHXBg8ioYjsS1URMOv7siH2L8NxqAV26bh9AH4jY9D3s7Zn
60LZPlOmBuzGrDB3W1YiV+J0JHNCBkZiL2jcVDjKWHeDeTFlHzjS8obTZsqrsyVjOwHxKb9EXJyO
z5Y99CcgguEJVyqR3mcTLFISO1OjFoGp1e6lNOu08FUjZko38sb4bCplLkK2REsdiApWSZhnaCpy
aaeno96COBOGUVXBNGjKDTJwEeNr0fOvLt2yOZiSySO1siCjEYK3JiNgOSW6WkJqspCLFwopaVb5
BLVrGremI4f2MM64WU/jwrNPKlG0mk9/1TSY0ArrCeZbfNEtdvM0phIj5lD1+bVZOsoj6MR4oKBS
mWXYKoiQfJhz1IA0pJxwSxIhmHC87Nawu+kCImpMT4tdO4tC38FKJLUWWMYiCvVM5UyynMECJYi4
rBHf7tQo8fpTOD4V1OlqpbGPVqSYB435h53hzLHiCrnYAFQHolse+6qH1w7qMVpDBH7AnTd506m6
r9cMTX8qMhTVSU/1fJN4S//RriN2FoNIG0ppNKU2hW3J+1ZosIxix4mzrXTs5FOqSvurHY0QkKuB
zQ+wglT/avbOeG3RLHRxMhcaOl9L2tdD5GjMgGUM40NCQ8B+CGuSRcplN+1by8hy7uL1VX3SYUG4
Cdew7hMlTfZzbLu3C2Lc25nC652hJaZ1qlQknvocvjwHlkXUpBu3mwYyfZOhOe/UTKahQ5TRJ3PO
52dLgiYP0XNbd1MLNNpzY6BDFDOZ/xYd0brvqGDdiN/Wxq1X9l10IywZj0xL0MrZZ1kRFGBjaVEg
t26DatfJPG27bq8PxF8IrMxZta49tRyuHeKjP5eK6MLOW8wDSp1202hFl+zY0a9CuLEFnI4FXb8A
3zYs2wgNvBrk/J/PWCUxbCaT6k6bjOn3YPXDcEcmZilOM9XE+CvGubwurNrZMcmk1S6bG3PZxJFN
ISDSE7MiANCMnqNEhc9SOMmmMSvAml3s5iMM7YV10mD6HIM2VUo7MLNZLGjpncbbQhxWkq1ZjJq2
0dU8X9jo9rBuW9G4wRS1ZR4ixebxzR6RpQcvN6FdN54Z20HldvjR1H4hynleIuu2KobiQ5PwU9uc
JR+ngNJ2D0OSKdI3W0eU524Uz0tAhMusBRRHra/ZXGdfOlwEKYVjnkmItrV9ZLuLKYys1rjadnNH
4WdoDJ5JQX53H3qd6dyDHqUooNhLeaeK0mKbNrBjx9NFOXqj2lH8qUlH7UD7ePk8uVP+0ewq48wt
+oTsU32cb7xSulgD8CKDtcmdEfzSItj+IELf2ZRNoxMiRe5wyXk7Q5GlFqQ5m60duiHItWy9jMPE
zbnunSzNTprUcvest2bCCUV12GLDE+/ZC2VDCd6a5kZ90yxyuKvMWLV9jtMoyNwx7x5Lsx4e5qKa
b0oGFRY+r0Nrr0w9aG5PVB0u8JFFxW9nkJQBxFhxThsGFL9HuZmnPzcSW8RkTl9l0TEcErOdDkvM
l9k0bTs8GPEQw+0Hj/p1AtLLiJ6MZtuIGTCwZ3TRLUom3DVYT/ILOtLFN3B76hh6zmLe17o1JPg/
NMzCsVZXEPqzCbqY0szTeCKd3CWrDkR1gmdHejJwG5EjjSomQTHRmzo7NJpJmoHSW/gvkkSd9+jo
ekYUKfE5mKCI+NmF7LrQEln8TEnLGQLWXsKjC5Ik7m2iws2dM6rRt0Ib9FPLmHFzV8xHD2tT4iLp
5jk95Sms2u4eR1+i69NHT/Jqt0VbXrpx0cdYe8xk3BtQLm+jmBPwCRkGE4xmb7APS656bsDerx2D
Qcwmh5I+fkxkC8nIRGiK3TJB0OETJG+BDNKKPnDHCoaNrZfKVa+bSwe7iFNNyCFn/LbkUum3ctaU
IkAQgvUFArnzgHFJO8yjaG9arPNXkDw7Sv56Xpq+IIvjvu2ZJLZN2zk4Gqa6LPzGTkoFKwJgXPRK
OCUSQTN6Oxpq+S0HinknMpcQiaUHL8p2icxQ7C1Fum5CNRcELu7PKTAMSHSBk7FX25QwyYct4Mnq
zJJ0aLfS6tkxl3WKdrdkV7ru+Uy22W2VWMNBNhaGL7ueFi/AMuR9NnVZtRtqL0CxVE+pL2MZe3Ug
hZuOPgr65gLQCtj+qU85U9aTMj900hAGPpjJrbdjDX0agpiUWy3R4w8vBZt/hWauea5uO/n83B2+
NP9jvQBiyFmmcdL9z7e/bb//Pn6uV1X3m99sqi7t5uv+eXU/t33Bj37Xuax/8//0D/+Uw93NzfN/
/PtT3Ve/9FL/PnjT/yIfAaK8EcpR1P1TJ2d5q7qW+j7ySnRDJD//QyfHH62+VB2dHLGCFvXkfwrl
jD/oYgFzwL0KK4i/8g+hnEY6Ls1Z0uOpzb9YaP+OUO4neCEfCn8C3g8DW7bzU9O3yry20huTtqWl
7SlJQ0lgc55ulhy868b2SELeKJEOx5Vs9yUN2lbRlYBtgMQ8Z+vyjNe//WYtAzhdvNDj86AsQ7DI
2mQiACWi+Sh3x69a5Fq+bBv7Q21V2UHaxWLs/mXjb3iWXS+f/43h1/4b7r6vLG519Xbo/b85EqmC
/rVk839VMVDWglbg88vLcfr1P/597fL/8Dnof/C0wUsgtKTPZb2mgxqouXVUlzilX+CgjNIfGnD3
D0g+NCQgjyBsRmzzz6Ho/kGzjOL92qkBruH+rdC1Y6EUUqzVK4PfguFIOucxP2Mp2cC3dmxS3lKL
kMLFp9gDwDs39VPtdY8u8MeedLKTRM+bs3boOVyYynt6i+NOJJ/C4i5Qv18pB+TFHzVGzWLgLR5d
M+yp7p/37nDmVuUzq/zdpOCFIC4tcDMHVXJV79ulHL+P4r+U4L20t171YV6uD3EABTZOD7R/a636
VTPQm2Wjtb0wQ/ygShqikkOJZ+bisiGyDa+nukB8MRRtYbtns3cOMYYqoF5aEJgjjTsqj2NqAcaM
PSgE0HFCW/QEtslanqzF0/p7u+5fMe3/f/vawdv53Xt3SzDdf/1ndZy7zM98f/M0yFbM72SA4Sx/
8V/8WAOYzHHcmS6dt9WCR+7yP947k1xNOhWI/fgPsoZVs/unVtq0WFMQSauEsziIL5jUfyx+V9+H
EuvmX484ZvE3/Q+HtYnMdJWDM713KPCraf71mJvaYrCn3kqDWlHyj33hRAgjqSL42WIJcqUMk7NL
Kyz6kPQ5xI2ayGXcWRO+Wt/TpoEqvzI6CXWKJDlJiG/VNuR8yUuZOCW9gb6yH4koI2QHjDSMPS0Z
5hPSkmM9pB4ndGIV9LL1ycOVbPg6ymElJKUz6L2t3+vGzmy8Vt9VZPl9AO6mgac00UVsx1JEhm8N
qXvjULi+XdMWOTlLo6j9XnBE88vJTuEtVpl7WEg+MMKURlAWRALgF5tTg9CznL5BG+ZGlF/2nPpX
V63RMsfYUcUZ1Eu1i5o8RzvUe1tyYFa78kxPrPh8NB0KADw+/YuWDSid4iorKuLVvFo9FZrJuTyK
xcppiidFwkpNvL3ZReRN2265zycNC3rOt5yDlFpQzAGSpgd+l7ZutwhtDf3SIvmiCwqlUFw+sZN3
20lW3T1ZLpriY3Ac4hNBVWoIxZJN93QAxY2B4bzwRa+qa3U0H+6j3jDLTet68r6MLfPB0WLroxNP
4+dceOIysqnmhthNoPVZ0kiULRXJpArElF0YmOap1ZKPUw9+5C0nDYFwXeO5ddDV7kcP3F8NLpSY
ppLDQLr1KI8SM3/pRPfldCXN4jxq9CCa4xD++wmfohJ2IExOChQIaESFc6pv02L6Qtv5WtUgalHB
cZdPS5LbFJ+X7mLJaPyRtqNbStChoNmoRvm4KPoHN0rhJpV90Gji0sKtL+b+QCzbDrjK5dT3dysq
N1G0j0X7jNTzSsQfCzt9NokOyGL1Pu2rfQl4qlrcyx6ObaEQtYOqQqMRRe3W2EVJey+IwcEffcGh
fydNca3plm+PxAUZXrUT5RyQPrcZnbN6ovIU95M/2TqsZz3x3YjMt7zZL24pd7qRY132xCaLyM3C
GKzfeSgKb9n/1E+Z2p4aE2POHSdKD06xchcM7Q6pPkdQU9sMmMVvcyul7NGwbV/oHlnmZtBm5R6c
Uuqbov+m5/Jgu9kVW8XmvLLaLBjGdrxrZzfgbLjto/4soQdysbbtzNjx6aGfdt5e6mnYjvKGzeuG
IB389d4nT/uiQqM03SD3Qo1IP/zktGc3IKE/FTmJaJIH6VikAF7NOpAzAjdZ0ZdNqne3dtlywix9
6JWcRGq/Wz7b5nAdLd2t4YxbBUUhGSiMECNUygla4wV1ra3riUAFI9l6SsA8GXJe3cLL2aaufe4m
6nZ64ehn53EKw7tStkDZ9i40Hq9NAmJ/Tywj7zccmHwAAid1V9/2yoekeNL76NxwMtpM9zpBEL4n
npwsoQ93nkbFduCk7U0nxGo/JbbDx0o2ztwR8JNyUk8whdlxFDjJLQCZOzFV9S4xvUdF8b4w1M6H
EmdTTYHBEnpJL/N6BFYcpBIBpCgGVNuT7tOpCxy3uS4nZxvZ9BSEPTJRVfd21+0HmBnuTDhBPmVb
yFv6aUcc91AtO5Q/Uzil0SZrrcs+VXaU956tfia1xux1/TqlsxTqnEMxjOVXqeluorHYF0NC3J0R
7TjMF7Al8nKrpVaOUr+fbib+6VEMD45CkdHNhgM9ThDA+Sfqart6MCgQ68quzftTa3Fv6bQFQztu
UZ5AIbpU0/TMK5ZtTWG2pqlDv6a4oNb96CWuT0GeAKg8tQC4iaKqfOZ0bytI0ssHaW+XiNe1vUeT
95mUihOnKrPbahQ7c/ZCszSuGye9VMu9lap7JMu7Zijuptq5cDDekyFG5EUTNELeOtlwoyvjqQkz
UWuvEH0sQRrfjPaAezo/q7ovw1CxBrX/m73zWHJb3bL0q3T0HBXwZtCDgiGZ3pCUUpogMiUlvPd4
o36OfrH+kOfUvUmkKhm6HTWoiJ6cOC70E+43e6/1ra7ep8Z8EzDpC0HwZVLqR3m4tIZ609fGsS2B
PZC8k1Fyhmw2DqT6ROUwXgVATEloqgUafVIc3c1xRSwv/QJt2i36nmIA1lQ9hASNFMSXa9nsWelt
Ku8ypb4eQtMgfQflSZOT8tsHhmtg7xfj1vAKmuds0EgtIi6tr2UC0DjoK+XEpJISRgavcNPJ/msz
akR2JLsIysZVnlv1M8FuiSv25s4oqzsDIrE9CzM0hb4/qkOGuXepzhJyGCRekeiZ0wzIK+vt3JbX
bapuNXCtrKtzexeR8dn4P+pUvJYGykJ5sWn7jHBF5vp49IiQc6JQ3s5J91JF2rU46fcSzCJZmTdA
cDdLJ0bWXmb5wpoBwo13pkCpo7kXM4Ae4pVqAsBQGlcqw51VZMQ/6kRRPitzqxCtQfvd6ZLmLoH0
16VgoidxeI7K5hqQztPcUIicu6cskq66KdFtRQV8rcNYaCGMtHQKpLHeoJ+thtzrAv0wqKn81STn
05GNayFPKQKWd1m3TLaFkh27WvtmztROKv1HZQhuLLYvc91thkYoXuhMu43xpRcHNiyqapuoG4h9
M71mUjc0TVl564Jidw3hBTPUNAc6iXn3lnRBHqjdiOQODgU44JBGfeOZgGiUbGYWjJ4jvX6WyVS1
xeZuNuUbuR13FZO5JBWz2+qEYBrBdWABGwkGaxcYoicA0+BY80TKHM8rucbcQtBhyh8/fRHFthEc
JDza7VzHtS1WWuwJ7Qa8hcMCOu5yU+NLpfvdz+luUp4aPzCv6nm80AftZjTqV41lLeFY4I4V2VYq
MbLTsCuWtTRh12jeSfVXlS4w6+MXrL6XQZHZM2mKD61/bwbG1zFOLirL2mQ4LsfxBeo3dvJivKrA
ZhH2Rn5ZuK2U6DK2gkPclTHaQ7omM8xM4KkoTWiDT/ng1TEMEkv5URecTOJyRzvktmvJvhX4kor2
IpnQlMyKtlGs7meg6yZdrOimMfFqlMm9rlDos/OodYdJOmh6tcQKDmgLWrVwzUa7ppV4oRisBxmJ
gfWO7VZ4G3Ntuui2ibXt6LvcByjXYoWUTMmb45+Fn8LPp4YY6AU194w5d3zOUPumPRc47VM62VWi
0cL+rsQmo+TfSlKsemt6BFhOxf47NW8QPSNpfP1D1MQeshMnT75ptLvGWabsG91CKUUwT5QcS4Ge
O6K50zXpZ6cHO5kJPkFUnxZsaLOAexKz0hGAIJuO0SgbLco3WgaEtNTpBYz3cI88OnqOgmO4BUQ9
qwUtoRzJyzd8v2HcUIaso+wuEiTWKNK2dIJzpon+dgGinzIi4J3bIesMaOZqK/PI9EszDNibA2Xa
RTLNDFl0yQGFUHcVmcZTXaGlkEX/q1ayHofxjl3JrtYI5ZElJ9UFD9wzTY4fHVGxLr1n4mJ/9hCW
5qmDU9K6Yto4y+I6KtNm4IeMc+HleHMRVPN6IqKdxPmIytOblUDdmPXDwL77IYon3aV7Sp4omYdD
qQVIW5QbcKFf+uqXoAbYNu568SorWw9WnGul9NliVJnlizmOdJmvjf55LLwJkrbfkFcuSNtM95T8
Fx6JiyS7a8qQTNfiqhHT4KnPw23To9ycCJdV0e1MyNdqQfYQce5Ti81WG1zobbOV0qH7hWmMeYeu
VZW2XqHhJR/nlBN1QXBewAkj4TyDVjwizy19UqhwKUJ+H8WDnVdy+4UOenVB2c+x5Nit+Qmg90XV
zSWA4kar7PMMqB4jJtVuMFoH7pUTVvy+ItaejWarCRZsWicfJ8cajJ/NEuApiAetY5Wbl54j0dCs
4jQzZQN6VpdzcJqN5iWSLGeUlZ9t1w8PeQarl9jDyVdhDfqXqvFLNafvVX2pTOzJEwSW/VVshpiS
tF00ddoD5j5HnK8iQf6VGexgCsEdawRMPluhnKDGRpT5yPmCfH/eUXB3DBFZVB17y35HhhDa6POm
C+XF4nWIxkU+m12E48uQjjsCtW7iECRxaW2bRZ1T/0Jb52nkR+v+D5qjd60ygJAiKjNVnbijD1Lk
V4GRbnTAiDF6Bql/bIxdlj3yWy2bbbKThdoXnUWHs+qDbGUczwisk/ObGBJ5Zxo7NUg2c/+qRBwq
5OlQN/pNH4jXJpPlrQqpAi4i+qua5KLCibMYzI4SIzBUiLSWhIcJ1LnUCXYlDoqr1VIio5VAkQqU
mQ4cfbTZF/bKrCER0q7RKXwfp37RgRi7kajri0SniqrMwp2F/8Igf9uQ4qfUeEwJo0pDZESJhtZL
qGycI/WzAuCY4Od7kg5RmVxKcX3v+6Lh9bOhiGQ6A27O09o1g/xGQUBWhHRTJH3iJF6/0mLCBE9C
qeLSfaPvlIi3PtsfXPRDxL4+LUkbjW+CeQkwybyqUpttH3LQjMhOh1k4fA9N5nM5r3f00Sk5tfCs
npMEm16MDMmrZcQaQsf2R8kPMl86QClvqsmOGZBt2mHUX6Yyp0BON9dyzTfYRtEu0rpmZ2lNb9da
us9Q3ILbEfiATQ6pjjpK7pzV6UZa1g3Rmn4aSYPAqfTrS2mY2yvZ6GhYBIXwS7DM2osk4Ro92Y+q
8beKTKWL49rWGpTQI7tlIrIjuIoVX7VVMtIw3SVMNGY1XgtmhbIozbd9t5H0oUc0hv9iFi/UznKT
xrzp1PprPk27DF4bDU2CcCrSpAX8GbLVPCMJ2BqVLLiTVFleTQeH9EStyGuvJWH9vlJinSY2u/UB
deIuhaZHjOZ2Mq9bX6WlrXcgl4NHNRf1i6h8KJttF5a61wMysIoLfepe5+hieXZApE1apAhiIjYw
ch2Tq8iWZ/yyEO0WbLXZfCOJrQcR3vntqy+TF7mbANXRxrbE2t9gpjeRjGB2BNnil7Q16VoSKdrN
kMDYgBYoDxMw4XddkZFJlsotETxJLpGRF6aFdSt2LQIbZrHxppPNLrpAs2Y9+b40BjscNL641cFj
R05bVeUdbVRCz4s5la79vGL1aflaie+UpFLwRmky7mElci6Qy4AbKleZ9TTMnCy2dasRhVkXZutz
qbMeOWGJgIGdXwdFpsEnhVyHaNL7nAoaP0cwEpHLTLqf/2U9gv9mPapPC5T/Tjsg6J6FX62wdKu6
nyctgn/UKQVdgs+AiYsSuMwJkI7AfxQql/9EbCRNImAKUF9wuf6jUikZsGWo3JvUHBak/wIw+rtS
SeWTJ0574J9smVVl8rNK5Zul8rQ2jgePoujiuwTLtOBo3tcpO7nMzTKuJzftM2MfjV2DPNycCodY
EfGFipXcUQ9M/M0gSt0N9R0O6+0wIQ9J+tC4kEeretDG2r+glaV+hWnRQLdrlwTXqBXnl0T2060/
C0RFkm1v3r6rCf9dd/0feZfdF1HeNv/rf34grGC4huPExg5rDXdk3d8QREK/poIzfNhp0zMKAHmf
6NpEPrU1s0uwrPqL1PNRFchgWbs5Z+lRt+HkJMf2Yvq9qMfM4nxLk7GgToWvy+6ERDkGoeQlmcjp
WTKn+47F9EmpJb77alaE+36M5o1R+LOnG2mN9C4T8qeZCFnxLkhz1E5ibk4PehyH176cJxc0INLI
GchyRj89JRUsSrGX7c/vxWnBmeYTt4I9OXZl7oeqqasmB0a9PktpbLvAKvyltmUwP4tY45jAzqn7
T2rbfw21NDcla6EeiQsX+/07g0RWldqM5EzdmGoPiox42Qj+Msv3KMvBOW6DLv/LkfH/eyLvG4tL
Z+w/70XeFl3/K01/Cc5z+n/+989i1R3ByvyP7ogBfRf42mJGlN/CZ/9j0mHp+jfsyJhaZNGEGWPy
7P7uSgrSkky4dCP5knBxvefyCrL8b1h0cXWxQforZeRP+iOn7yog8yXFZLHzLD0ck/zc0xeoMJE/
q4Q/P2bly0Cgjfg1LM4kwS3mmX/Oa38PwXXyizVJpglzOoRQk38YqqP/qID/i8un1oo81XqWgkPb
n7M5vk0z68EgDKvoRTHQULc+HcyPrIEpG4EmwurQmW4pTo/V1pRsbA2Zusu3gJfePfnfzHy/uzwZ
4sTS/II7sYYuUhCT6NiowmP3WnwvjuqebJGzgyz3aH1ZS0wxBWk8pNLaAAzFcTDJ+PIfyRdcdIyA
fGtH1cgZJt39j6/HxJ3IS4F4gyzLVYuYZDYlECH6PrYiHR/1WKZPOq4U9o32Ivz+fLDl9VpdF3se
DHKmyhzGrvr0cRn1WIDSa6N9aPaeXt8plNY+H2H9gmsifz66WYggOMnNpQf5foYc2iTMx3AK9qXP
CUm+BWTqCt3gfT7Kqa8RH/pqlOUledfXVivZ7KdgDvZ+7yGc05Wv/p2+6U0YA+e8autbtgyFqRB5
5wJh5AmdDiU1eKc51oT7psRyniSbSkPY/PnlvN2V98/lbRCWMIUWh6yxtJwOMg4oneMyC/f1T5wT
sHCncgMxe3wpLuQXimEh3prRlr8OrLAEaFibz8dfv+5vw7MLol2raItw43R4uURn3dKI2CP2nNRq
Hw7FrpCSH0NVnnlwK0XEX0+O3JR/DLWaMJo2ig1pqMI97qcZg8SjuMnuqo18Pd5kZzgmv31y74Za
PbmmRnyRRQwl6RhyQ5IC23Nbj/VkxI0zsHnrsgGJi09q9dxwH0howWuuhnx6c9KutCj0YjNzWom2
L9Tkz5/Tx49reT6AcJho2VmvYxYIkqbor8jBfgxljwolVRvXUtw/H4TvFi0OqyFz7GqPQ/o5ygP0
vPsiTF4FeTdr8TEahjOv/MeHYyzLrcU+XzbZya5Gic0cxkEoh/uq1eKDKoWYBQxfCM/csd8Oo8Kb
ZIUCL7deDMVxqpXS1ML9woWf5sp0JKMYz1zL7x4LuMNla6EyirG6lsZKMRPpAbPqUHtdehum0T0S
6e3nz+U3l4KQiU0nvmqJo9FqociqWZ8xi0R7iZCJPpEcksenM1cif5wJCB94N8jqUtoqK0cLg87e
vbk7KBTnbOtrf6e4qhPsXh7vZ2dyRRfvyqUKfcou9vLVZD/8C9fJTgt2HyxA9l6nkxH+jwJbYhPt
lYAmUZsUt0HenpmGfnsv342x+m5DUMqWL1Y8MTXdka7i1cMZTMe5EZTTq5jiSWjDtoygnFN3CrXO
bev6XPjy7wfR2K9ibWamW81wA6HFg5l10T5P6l0cOXOY7/6Vh/HPEVYLbTsiNaYeyQhMcIuEOszP
3Ki3LeLp2scrJ/9ziPWexOiseIjGaF9v5O240bezG9mHzDHd6JePt/cxOt7/MLaDe0vOwssg2v6j
6ahnztO/vZPYQOE3UI3A/n76uLRw6NtanKN9R/s6oO8VYGP5F27lP4d4Wxnf7VmCqCqEMJqivXVn
mtG2QYHw+QBvII0PdxJ7icS7wPS9qDVPd0WlEfuDwsf7krrdNtuVm2Zb3CQ32q1/MLwf3y53hstz
1B/Tm2Qj74pNvQ29yf75+e/47b189zNWb2WYxU0QJVK0N/X9EiasR5r7+QjyMgd8dqWr1zKVpHnI
EyPaTw5ahcvpV5N4KILoEAWe4ej25OZe6kG/7ShP2plpo27fnKPc/vY6F7c/e4Bl57a6zrmNhWgc
tGgf6EsoE+gdQa78X59f6vKHfLhSgzoa5BRVeZPZvn+mbYlUH11ntI+KW58sg1S4mihpF2Pwr7ye
7wZavTxSjomp6Lml5gS0xCzRu50b4rcvqCxz1kEIpH4EPI1hjlKblXF/85JdUrS/kr4Go93vDI/Q
aEdxKHw7qWN63VXgYmC0O/th2IWX4tXuX1hjFq06Pn8Jj9/62NrlEXuCGRmJWjS3SpzdjggBP39w
2nLDTp8ctcqFkspN1YDXruY1HVD/HNOO2Ad5b/xqZqHfS/FI8lOhKHhTNHQR3/pKm1/LcUifJmIT
nhsyRI6lSrKurozyYxQk0WUNAoAAnElQcvIuev+HiReH2XGmFmWTM1LddH4svo6BNP3o9Yz8Fb1M
w5tBRHLPjkdSMGeZzAt2WPdCRs2+UQ9pRR+fDq+QP+i5Jt7Ius8/a/WsWE6TjcDWk7SktV6Jk0r6
CMAMhCcRtmm/HonkbpVZfZwriLjkLQNXmnFjKd7YarSNzbSGKSEPvZ/ZdCEGRMcY6glC70bNR0ng
kxJEsFLxNJkiJKiF+CouZUT6TebYmK+fP4QP9QmKzBZBgNR4qRksMuzTKXEyQBn4hAcdusYiwrnV
46K5gSVdAhMggO2AZGSK3Cps0CDMWP/JKK4aU93OQ510CA797svnv+jDiYHwJ4pTRIkvKCToOKc/
KMsBTkXkhe7Jq7mdysdC1V6tBXoS3rI6/emqJkkQVlDAU1Jnd2Cupsk5ihIcSwFub23pG5JyWp+Z
ntRlp3TylssYS9DrU4JFjIzX6/R6xBLzIMbx6GCmCm/M1KblN90clJ/F5LeNY9K1eoTMLaBxGykk
23qqGZd1HMavWZQE951VscmT20Su7VyY0vrYBT2yQ7q+xhe/9Tn7ojYufvqmnN0TKVO+tp0u/pSb
uftOUXuwSNDr8YC2GoG7TtbhV/PEuaMLir88edQrS6tsCR3khMhsDK6gsWQPZmKNRzM0lRCxAShh
MBFKnuJMyfGR1kmZ3wSIY1PapTRXiWnhYA7IIo3EM1Pu2/Hw9OZRi6QxAmOOKhM1xtObZwgY7dqq
jw6CWU43olmqNr0GQGlBWhQ2xJP2u240YJT8QnRaP1Ae4TX8QOkzYO/Vi+3nr6a8DLf+ORbMUY5K
lLhpiqx+DiCJrqqK5JCISbmpCKF1R9Lmd8KEbKdopYB2qgLDAIzmvi5LyuyTUhwVMUa2MKpd4zWV
2d/Wmj9e+g2Eixmx395CErmxzCSnMDgYex/NpDBMxY3iy91GHCtpk2LLvmSOLNCQdvNNj6HPhduF
wjQmYfXza3wLSjm9Rth4zAVL1AaxGvrqfR1aMaitVhIPlpEu0xLi7dfe7IPELgtibSNoKt+ykogl
RaqFgfZJqz4MyhT3u1ps87uA4/eBHkf93OnzdD8nefiFlU5CIluiXZ4CmumEWQ3lfQuiA8gXmxQF
wW1fSIcpHugYRQk7S+gGyY0OC23pFNOgdzorMH9JijE+4VSsSVfKqYH3RRiUDp3pTnRCoSLfXdCT
vnIiURjR0zVz8Kv0C+urkMTWfdh0yPvEGEquTUMreZL7qPoxAbBZfLCl+KWiprofhLi9kZOuU+1e
R07mpzDozpU0PxZ5mHXpkLCRpg6t8Hqfvkh946flOMbWIdGndtNUVeOhI08VfN4EX3a1od6xUxKu
sjCebxqFdaBsMuvr54/6w/YMpxEeCI0+GX1I5sDTHwF9qfRpDSWHpoutHcuV5ra5Ydx/PsqK/UZB
C7uSKLOhoU7IX9dnMDGQIkEjtODg+6VkV0OnX/ux0LtlIO4SLpogKS/D+r71ZUQf5tyOd0CGga41
kw9EZtDuG767zee/6jfXjgPEoEmFq2M5z59ee9EGoZYpQ37IB9Pc1G2hefOczWfmr4/7ObomMFSZ
vSitsNSsjupZQoyZLpXFIc3q5irURf8WYae+M5dDezkl+7aosmspMFRvWPTosxApHt4B+L7qmHgT
CVxAHuacCBq5sgdfzHaSKJArmCWPZkOnkqg5sGe6r+1gS4e7XligAFpV4ZpKGmc2ZMljp4Fm1lfS
M6WQD9u35doWCjJlbIota0ZZYAZaZTRVcRiqIHCBywhOo4oUmBMtPDPxfph3GWpJF4W7yt9QAj59
Wu3Ma6pWc3Ew9Ta+svxY94xSBOcQKxS109xwsj5NDpbkW06J9/XiD1+WZXhLpBsFMpMexKpUoetp
4U86VEw2pqhG9dG/FcOoO9OWWplD+VAYhvbGshvRiY55Kz29O/+WZSQ2pdVWB2BioTO0Ie3nZG5n
L6n0cCtnUbsh2Vl8DDJfZ1WXbmollpxeUoUdSfXTZdahTQI+Il1iQEZTnkTGayRYZOLO1Wjn7KJD
VmwE1KYYyJsRkpj7+X1aJoyTpYOTNS86NT68dLi4VhOKIMCcyaO+OlhjNzuSViMAFq3A0Rpt35Ya
lGKhPXPTPvQ53oaEK7kMi2dy9WhChTA3S5urQyJoii1Hkr8z21nxBmw2JDZ1gJRLTElTAszlzy+W
vCkkwvgHKcOt9qktHW0Zy1F9sJIMtb/fmr7dzJBl1Tov3QTP/x56Tnlm1A/zFtdr0Likv47biaXj
9EsQ60wVG0mpD3FTwFbBv+CoU6idmbc+ftocpzl+IvpQ2Lmus1GlLlDbkpfrEMASdo0xfGnbZec/
JP4fvzJkU3BNi1iDc6C2XO+7dx4TWI/vX1MOQc6nZUEU91jf5y0ILd3Bqie7mqAEZ16aFQJ2+dJ4
RSWqBQq7Sg7aqxdVDsxO1IdCOMQRqlZV0C6aPgOv5jcuqL/L1jKvpLA71HK1aX2zsuGtPCI1K20/
+bOIi79+ylIUx7VOVUpdo+xrpVEBwY3CIWxpbEmx8TpG3d+u0f/UdLi8i6cfpkq3kXcG57tJ/X11
l1MQCk1LpNixNtDXof/q7AJqlasUZub1sR+cma8/7tvZ37xJAtjdKCiYVgOauJoEUWuNQxPp34km
3QYLNSlWw4fR32sDObZUnfIB1XiewOPR5AWieeZT+XjRGj0H08Ajtbiv1xtZylIcM4lbPyi5peFE
mebLie0JXYFi2sZYRs6sEr89SpOUvpzy0GVBqT99l4FtE8WIfOIQRuIkueEsy99ytBT3Dcgl5Jm0
dB7VaQaamCqjNjuCXAzhxo9S9WfLuv/H5VRWZYnVkohlbgHheKufU6Vjb2ilddBHIBliIADXSKXX
z2fBNxHY6atFMxuYNOU3OsCszaejTLWIgMlXs2Pklz2n9D7jvYKitivrmbAwLe3bC3EKJXXbqh00
HhILpsTOmryglxqh66wzs38RSxRcDvG1Y+AS2GmlThnJ9Lo4rt6JaaFBv6uTpxmud2FrXUmNO5Q0
GC+B7pv3HMjyr2VYgx6hN1KjlpXHxp3AR93HHETu5DmvMSykU8ehV4j6C7mLw8ZOE1/4wrFZzp04
aqxvkSoohEVKRpk7haYjMhWSSngEYyYfC2uBE9ZWLpK4G/qYzDq/JBQ5F2Ot2UDTVibsWZZ1N8kV
FBK+QfI2w7J4TMVK/Pn5Lf/Ne2ZgiudlUnjZuOmrWx4qYPD7qi2XxOBuAySFwDC0Z7DD+BIxXRBm
qvlpsYMPeqn1U78BOZgcK78919ZbvuLTZ29ScuETp09J1NEiMno/eRdVmRkl3OijaKTB1aQHpY2K
oz43mSx/zIdhOKOo7CmQGaz3RaLWiFKd+PFxCIx4Rw6aiVwduA4674QqoZ/sfDNqvKgTwkepGwz8
e2rjfn7TP04mBKyQw6MjTYKZDnvh9FKxtahzoUdH0aqtG5rZ43EYa/E2K6yDMo0wz/54PGrmFioo
FirOaKt9TQmxKynmMTpmiSS4Ap7S3SwvK5EmYhYLwnPduI8CC9Zh0eQgxFS5yLhWswXHemFsIp4l
LJ52NzVt73QQgDxN0QEa5hV+o3ng47MKHfOtlW4KKIMuOVeyrZr4tUYjyvfD2DYXYRCEbsyh4Uwf
7ONWb/mFzOOcpDi3rW9JDrSzoxoWH02JR4BTCzkVwzts9dRdm8wjILyuOubR2bL8b95zuqyk9SyH
5b+wAe/fc8xhVazM0CEpU4W7gU3mhmriuYb/bxZNE80odXBOAOy71t0pPRRHtQcveYwMSlc6WMIN
XdJpo1GURTYZKZuyNxRwr3p9PWldcgnxyHDzUFTcAeXGmTd+eeCrr466MOINyv9obozVLINEvaqF
PE+OUWbdjcn0qpvFAcbYN/J/bpuif/n8hf+45WQfSDaCoaHvAYCymktMCiEG/PvkiIS9vNKFQHsU
zPmJsqV05sI+HiaRP3J0RRWLfI3F+vRTbgNfy7JGzo/abH1PArG9x/qT3saDOjm11AwYsJXhAvBb
A+wj0r0/vs6FNI/YkjQf8COrTYLZYX4g+7E4GrMhXpLlk3ulqOOeWMLDPx9KEZdZ4vQZWtAmKKMj
VUEvYMinl6qXKP1ny6+PJZ9ouRN7TECiiUBbKeImA+wgkONd5MrwfQb8KG59gTIkRIO4eM4LKJ5X
BgTobDtEgFfdci4xOslloe0lQPz3EL/mwNOVWd4oegEFgmCY+kD2XeH1YhcqnqDm6a0e8SRcudbF
Z3ir6iuMf23XEymjXupBFz6Pid+WCz+OM62RUQ2zc6PLfb5ldgQgcs3om1V0UwcSDe3fwKn4xZQ7
zMK4J9T7sZvUF8i+VgSB04y9TFfqGh+HAfyszK1h2WhMj37I/2f3HPEfrTxWDinHDOJ3U786wh2f
7JzPEXgdOrZLscyF1ta4tMauVK0H26qVLfk8Q2rsm0Krbgyt08wN1kBc6SOmYuVGBz0PI4ISxG4q
eQz20lagckUF78LoOvkyoLp5KCrBf+UAnAzU7sHC2mwu+qcZ4xPOUMzkXld04ox+zhixCucF/0ZE
MjPYpbhIC0AOhuI2kcqhxLDVhhjIpoENzdxOIRvMYjC2lkCziadASyCWkmm+q4NE+FaZrdg68A36
DgFRpVhov7XJdMGTyXRXNKXSXPptKOGzKlVFlxJU4um5X36dNZ/Mu6nngAn2MfX1e6Eq6JGUTSzL
Nt6RrrdNq0xykNkQPNwk1FOQOX2df2Wmbgu3k4mCt03wpDj7qEXB6R6q6crPA+uF9BPjxe/V7IYk
qRAirlUXuqcJAaY7cchmTAS5DM24U7XoIrI6AZlppkZH1ggZb3xqYiS3jF65tdhc4iAA/unjS1Pz
b+ncxZu2oEItjmPjMQVol0EtRIcZyLgTaNHo4ozSAgip/jy58jDe8vGJ5Z3eJLViG1T/czcqjKR2
cE5FjxYtvb0shnHr5vocXIZznt0gdZqeY0qoOtC7MTN3sdbB9W0Eg2C5AIDshsyo7JepZdD7Rmrq
h9rysT+LZhA+tHx437rEN76V5AfcC+2U/uqAr1/XoIyRCQdqcTWKlWy5gt4EL1XbQHZMQ0F3zTIX
72dEzYXdNNFRJbwDF2VVpG5NqAwfgWpmX4wFmF0RGrI1K2LRbFXGO09tghxOp2rK6UsxcZrnFiUz
yF/giQke9ly/nIjGIwSYfc3XuCmrxyKRxe9VA+WQtT+qH6u6Nhq7hiuKNd3vtRurjRbzrzmHm1LV
hdyLW9WrpzY5ToCCIc9Eg2ALeUBeWCTNEr4KpGWMoA/R91ww9btgzoOXPNI7vn1BV9JLAn2XB23d
9aD7n3y64TVbHkGiCCHM43e6qJzZ4VsDF9UDBcdnmuoWpSyJpEtfSHrw3GMx/axMq73qx1jeATnk
NkxV6GB7C9yhB4GQDKL+M6zNBaNQdMpXUZmHOx4Hb15A0Y30bKFf+I5BoXwB1gGwxhILkIkRgOLD
PLLNPyREkcHogXv6c5QS6a4zrfRnIFuFYKd6We4toItwUZr5xdBGlS6bLGlOm/cpwVkGsRGk91Ki
rcr5tdd0CBbCbR9bF5aYTbtE9ZufOr0KyA3wbGXUAF8DNcEczYstF3CZTeVGCDjZoB/3q8uMEAWQ
5kEEyKc1JRKZx4AcA0fGCvwq95V/z25t2Ac+tncCCKZLK2e3DjTAx/s9Up97Q/ROv2LYIty+qlN9
bjmzPihI3LKGpGD8HwnhUvHkVpVos3+JA1edefeY4yJ5wd728UNOpPE14emFRMKBnkMgB5X6tcZx
Mp0p33zcCFpLXo5hUXZ7cyScrmrkSQpSlUzV0deb7DJoNNkpTFJUeHT43VLBwmsK8qgLtHO78rdq
zGpBxfrDmZ2upC6pa4lSPepKEkxpd0w4XIM2YtndgaINvKSTsRqJhYE90PfbNLHHaWJJK4d4Ghyo
PaWT5k1z1/hiciOrMRCVQaPUJCbG/Mxa11xMRmP0mxzuArkvEgCxbZpp7Z3FNG243BBoLy0k6WMa
tPnkyDL7z0YChWlT9E7DbWiOusD73aSJg/OqrezWl4KHTk/1c3GTHwVp3PUlQElfDA0cQFdnBVVN
YtnqpPooyyUZFpjLH4ZWfc4spb7VrEr0irrIHaXKo22sDK1bZ9mIx8lIPfYjfAc6TuyuahWQ+z3L
Zzqlu7IxLBsfgXyLl6Xflgjn8ZLGsjeos3lBvnD5SN0muFSpL5/ZD37ceS61GsXCeQLii77c6esU
s8qNEOPrYz9zNxMCDCF1CMR5ZLp2piS1bC1Xr8+7oT5scmHpgvcWjPo4dSH29mjQXGuerTP7vt9c
kLJUEmm6kbqEsub0gkZRDadc1PKjL5TPQ291d4FpwlYQBO1M9ec314NACBcDPT6EyusWUIksvgsi
vTjW7WjYI+VdW0vU9EwB4DejsINdDkRsZqn5rk4iEWkZFfyt8hiOLHFt6rN30qU/tTHo4uLBJJYG
EYyJ2HJ1AJlEAa6w0ldfElYKp+hAepQtoovP9+Rvh7j3rwAjcLNIzTNo9WBoWX07hKtp7ST7/ZfC
/u5WNjgBG0OlU9qvoQfK4v91uNW90/Uy8ked4UQHkpTDVs2JPMFjLmes2LsU7Wjz+RWuKyXLBVLQ
R4YNYJJ5etXyZCOAlkYNhi96aYEaYGeulPFLmnS/hKY4U3JdvxnrsVbnGz8GVCGrQv+lz65V7UcU
Hz6/ljf10/ppvb+YVRlGlgaqiCO378qyCR6xW7fzevfiRXXAiNmS8xg6W6Y2V94AqnBF+4xBY10S
4PS2UGLxwS33U/ygT8IKUui5rIxHIqZECZZEMVHmm0wg1MA7mkspKZGUlXncil5C0HGJmIzYNKRE
Yqp6nBm0u1Rs5vzMIfYtRfndfXn7Xcwv7IVpVBoflJ0icTy+UFTT0c+i8amTCJslvCP3DCGcL8Bp
grEoFP/RKCKFLo7VXrSF7NuB0Ax3E8m9m86q6zuM9g+D1KTX7USu3lSRiBGpSfL4+TNcvSNvP1VR
3zpMBGohvTmdDWfOl+zq9PFozdCKOvKtkONxtPx8lNVbz6csUZhc1JL/l7oz240b27bsv9Q7D9ht
NkDVS0QwWiksyZIs+YWQZZs9udlv8utrUJn33lTY16pTQD1UImHYsENksNnNWnPOQYQwI+HFk9ja
g6UVQ+8+TKy1b5OCbLtMtv06o+y2D51R/vVi/7/wvP5/Zq3nAv7j0i/x0n/bYM8vBbHRNy/lS/Hy
LnN3+cDfobuu+y96OsyxGNfx8GGc+Q93K6Snf+nYt1D7LT0RpE08KH/bW0mGpkOy+CnMxWToLM/I
35Z6fh7ySG+Z5DDL8gb+W6G7F7JsfFC0D7D18MuC/2MmeP8wlixqW1L37KDuYkRfBPN+Nl2Co+bZ
qTempyAlQGk5DPNEDi1qO//Ol45zLfQ8vbI08JgmRdk1b/sQ4CATu66LSGqHtapt/D4hPYJAJ6KX
BGlHeOo/GG3fejn/9da/nT2POchNVGyU6d4s9/9o1hq5xuop9K0g1xzvpojD5OT7hUk+TIRGtCvF
M2UlnSxMdN/IQMoY/t9cryxJvXOFBFLsSMEpt4OebAnRtAMkcUhosYsf21KObOn6r21c3ZG2WT9h
EtZXXVL6X8Pc1WmMWinDLJKpda0mRdBSPJxiX582ZB4C5fRbJ+jKuDrrQ5Hsq4r8q9TVhm3We+a2
VlV6Whah+388eTd/ffN/ZgxcdGKWC4KwBzMiv2NdwiBwcTvzsqCV3BpBP/LLDMHhocupKVReorZS
htucUJSN2xcNgX3DI8mX2XEy5OufT2M5yvvbgn6O6RY1DnW+N2/2P8vTotGLqs8zK/CaQt3nMmmJ
b+xJagn9mK17YmVPtT6bZMM1H1Vtl8Hz/aF5nAnOpcPLodH4v78AFBW7bFDEBbKQJ1+lERXFm/wn
oQmI/or5wAl8pJ17v7pdrvmSjM0u7G25Ji7H80HGYGNqtws8tvEQS7ynom7uWq/86EC/XlYOhHGR
iGqxqNQv9gWlHKJSzE4X2Ck7FGp0c7ULIYNtCZ6yN8qlod02nnlMh1R8NO+/b3n99SWXMvFb8Raw
5cWxQx6qSMq+C5i9ql0hsZmyp84IZYvcINebe1mGbNPzdkMy5GMZpvlf88t/qxj43ZdfLjQsJy7C
L1e5RaSWUclbErnCJz2sXlTtPC0hRQj4OrRJxrYsnQ9WW+9n6rcvzRaMMZs8cPoAl29Too0jYKSk
C+TYikMChmoNHVU+/Plt+fX58RbOJRBgVAEGY/D7R7ZXdtuWrt8EbpbEm8kHJDNNXbuCgJh8sN27
kHku34hj0T9ZlI+Ly/9iT+E645jVrYC4F9qnvnYfakP8gGqHfFsnuXVOmwAHQb6fjXxjdu2XP3/T
t1fh/dtJtxT5E9Mhychsat5/1ZatMz1NDg9q6jssrStdNV9dvftqRbCowmJbyShcJcrZpLH7Wdf8
r2PqT2sxQ6BKlNgRak4MGXWddeY+//ncfnMX3p3axQPetUU8hBRoAvpBR7P0b3y7+8at2f/5ML8Z
obkElITZOTI8/eIbd7TCoww4N8QIqs8umXMeRT0i8Rr6B33Qauk21nFpEHC1MqnsrEbleR+8Sr8+
1pzCskDkwWZXfml+TdKuSyvI2kHm1VXg2hKBgrTqD77p+wXo26PGUZZN5aJm5YF7f6/1Ks2LUR84
Suo+RJN73+XdY8ls21AD//NF/XXQJ4+BRxt4K1Ofeznop3bu0xLtm8CayQGeI/cpqYhCNPvY3g2i
Ix7QI277z8f83dfD0M3gQMOZutvFwslvaJKrtG0CW/b3ke8TgBo334AiHYfY+v7nY/3utUX8hk0Z
2QxFlEtdQw1hyQxBiwU50X8bCFdqLbyqIOAYZ3RM9MVOAlZcYVx9qqJxrdfS/OBu/va5BTLMt8Vu
sERAvb+d/Rhqet3V8BQd+xr6nXFK6oG2Rjhv1NT/mLgtVwYZumSiVTvWrXfJ0GgfXPPfnsRS3IGb
wjyAr/r9SWQ+BV8zJoVNqOoJndfdZJiEGHb3iD4eWdrdMEfPq1r8tGN/hUidZft/Rtj8bnm1jE+X
4xfNZwYpFjek0lwMn0jyCgSCURMM7TAF6aBdwQ+rdkhB4qAT5ba122DIkmyLiwUMj9+RdBFbIt4A
TQm6zrJXJcytzIZCGtZatie+Qt9QmtQ3fz7RXx9OFO66xboUfTBOx4uHUwcUHs/ol5m4bDCWlkds
q7dzvWlczYP2kU7g16GTqYTSK1RoNKC/RK+0IymBHYzOYAn9+55lyWdhVdbPQftoeXuhXl/GFF7y
RdmDSB7L2aXwJk1DI1OZTSR5bR60XD7NVmaviTu8URFL2oRA7FXUTCVOmPIIDdHf0GId97LAXKuD
cSxdRG1prDzyN92vneMN+260I+oVhbnvBIsJI45vm4H7Y+d4UIWpmo3spg1R2TaZl+qVWvcHKpLL
e4VeCd0U34VXm6fqcjQegY46Mq7ngBasHQhReLcqqgREPjvcJGP50bh8Ofr/dTwPZ4r+ZjJb/v4f
e6a46NJBRwsXNGwMTlWqi9sWiN0HT+DlkLwcBaGQR7uGp/AXsQYQWKNIdPKyzZC001nG39AOfe1s
edUWeuB3AEb//MhfvpocEA2tufhGyN7haXz/tZSkzCFoMgcm/awnGGgm4Pr6xWyMVyMHVk3if7JK
Kzqpfz7uhU5JILbmRVsMQywSbZ/R8f2BRerR//GgBuZ12axAhNJTsO7BC2erbGytozksAcrpgzf/
jKEplnryyfHKq5AVEIbQJzorKf1FQt7/fF6XLyWnxUaBMQpLCTbKS8W0oskJe7mZAh935CZUkX2Q
YeQTsTbJw58PdWGoebsES77PsgFCCYUO8P0lyCat73Kc1YyBUQ7qrYzWkUXlzzVnBJFlFtBq1zfO
bLyIMdxO7dSu2XRqa0Khtjwe3iofk29/PqffPA70AJC1MF2wznqrF/7jKafiF3OsDJZj6+BnYi1C
+6eVgaC7ZVrTU0qbYB0lMNj+fNxfpmpEckySFO7xKuvLpuH9taBmw3iu4LZNbfYzd2Y6pr5bZMXG
V2USmF46X41lX52c3KLwkGY4x+qi7r7/+TTetMT/nKmW01hSvgxLkDn4yy3p89oaANcNAVBJAL4y
fM6G5NOom/0udLsf2dg79wNrGyIiDD+6a1I5gQeaN4Xpx7ea1xyy3PWu+iGr9qohTct2owiBtFY1
p9omnt3W5urW1Zr4k5xRq2f2bBz8ch6DSs/LZ1HUYl9Zs/61k7O5C+2KbG4kGGz4yxpKALCIVpFC
PKFpzVG6n6sRqkZdWmtzwintjKV5UHb6rdRc94hiynppO0PddUXFSfb2xk9B9ZWm+ViPlrqb8rmE
oZENe9Npxbkms3mVDHn1CY35vIt90CEx/NQNi9EciOo4qus8q+1z5xFLvMLT553UaGQPGSwAsZOk
NH9ku/rNU8GdYPnEnmdJbLocJLSpntBj+GOAq+BeRPYDF/UbSNKvfZsBHxmxpMztvnatIJq0D6ox
v04wzMqE3CxyNgL2LiOIZiiFdpY3Q0AsuIDFW4cPphGW+2LWH0Xjqw8W4xfN2GU04HgLvgonw5Ij
ejEaFMlceghvhkC6UfjYGxIhT+KKTeHq4SvCLQciuKpJYCTJ984Zw/ELXOv0PsaGjoy2cn4O6cCD
mCrt1BWthMOZJ5AqmrpKCKReRrNMn9SdPvnm2i9rGnAuP2gR5dKlrYyz3fbJ7s+v06+jic2Li1IK
hNOSxnbxUoODmPxmHHmbmqhcu7JJbqDKe588qXh2nDg8eIOKgs5084/yqlgILEvr9+8y8wrGDCh9
/IZJ+/2QEhs0DMKQMkQYp2WyzVJQr8j5ioNJoG68ktKRz2j4WsjdkXIPjUwEEJNCKz4hLCy/Ky8B
pVY6HXvJJDmUrVA3gGLJ+Yf9YJ9SWU1PnhNbB1MOP6GGGOc09tqTmRn5GeoCO6c6LGmkDmRF77u+
UCAsk6m6UbXATWCc0Vobe9Os7BOivgYfcPEw+wW51gsLtO6qg9W25pfGLdyvtLIBe1RVfl0qSx3y
sHH3Upj1TZdDZ2fF4t8Nky3Po222C/WoL9AEFrZ10IjsgiyVmveV7lbVZtCAQDPf7kvE989xpxu7
FNTKOlcYrEjUriHAMs08xUU1PlC38cl9x7AehFNFFxXOaboG1KT5gbR0LkRRNNVVAq70E8xM/hxW
Q3UK03Emy7kd5hct67UX1tmYhkdLvAhV9/Va8zNmbaM1C2RGhnxWqPg2cz2q24xY5K1nhQi+8FF8
ykNvujUIf14PUgtXWmtCIe/SFEcGeteXmPDycaVZA860lSdmEciyq0gir8v63ERUk7c028J1PKXq
Wkit2ohYj+ptKkmtWoeaZpI8HXZcC2ds74uua9LVGOnyeR5y4mRq8KIrw9L8s5EY8rrtFdSrJim/
elYdn0Qcd9u8gl3iR46JNA6H64AcIg2aihzwlaSi/MxaBhw9ldNxFbsi3edz7AalF/UBbvL6OC15
4WZSZ9/1aOhvpslzcFH7qAgNMhLyQqXHyTaTHZDekR7CnOL3S611qxc8ahPB67E0ruNQ18gar7J4
0w045VdW62lHI4/FD9VNsmUhoUfxambHGwGcpsy1S1AN2msglPWuG8LaOkwNm+Jt5Qz0KkzDzli7
W3lELDpqg73uKz9Is1hbR+mQ7DIntA5eUSc720t6qLtOcsSQ5O1z3F53umaCKE4GH05UNGJlnN0p
unUdFi2ogf2rzGpDyuske6WZcVULWe462eiPjW+Vp8SRIqjGKdy2jW4UgZ4sdPUGdHpdOv4j1u8B
lpfnfk16p95DKVcA1+cMTWM2FV/AU0Fg0crpOtQGha5G67yVXvjmEdA4TvLZDYzJ6zcz8hpeMiO5
S01Fulfl+o/TMJBWHgp112isL1Zz5dXXzZSHW8DMWNonlyvSGeeujOo1biD7OnQmXP7teKwywz3D
wPbWKvKMDS1SAo8SgNyrRlaeAzVbaMcOfu5ZOGkDsDh87t2GCH9P5huNPcWua0z34IPhOOpeohFC
1yWbWWjufZJBxFERjF1FnModSXjzq8y5mUM0elvJoHmXUV++7nWJojHPvPNEOvC164YwcPvZ/WYy
C7z6JX6hKCzSJykyE3kR93RsMyfIVWufQ3xz7OO6qToZ0o/V3u2ybNMWDVu/CcrZdWiPdKsSyzbu
DToEdxPg7D2x1WhrEr0+eTKaPmlZEfhWq276wlR3lbKSU0ic1nagsL813XAKNNPTgnz0nbXShXeq
2Q0fsyJ9GR3YxwicUm2ta521B251CxKLyUg2fgCWOL3BBVAQ8p8BtaPWqA8rE7DPp66areuxc+EI
l8aCi08zHA0rx8iSAmMRYqREACpx8vGh1MjRr+b5czKmxpl8GOvAIRrqpoNcOWmG6r5pGgtc5DIL
dl1Ju2voh5ANSYIcN6DpGz7nLp8tIak/m32Tnhad7PdRleW6q8cKaJZMdoU34n8vC5IOkiYjQGzk
QjxVus05Avsrz6Lq900XDsc6bw8y9qJPA0n921KKGtQEw3eS5d6tlpb9ppz6+q73wH/PTZt8cSZ7
uoXZAguKfH9ndgFFVIlYU0MzztakF2ty+XA/TXN/44ZtbBy0yOinawJYcJYj8yW1gtRN95NM08bY
z4gy7yimyCP2c3PrTB4fZnniPgzuoJJA6f5oblAEDfBzyia6xdmm/K3b+T2I82wUbBGN0thQpU3V
xrNAJyMHdoYd5BZ3G2eKjIma9q7CJIZ6V86G3IayLG9l5hDqgAgI+HLaPORKH9dglZ1P1RhWP1JD
U1/ymKwGsrSGcTsYKvxigUciFRSSEGCioXpKqY6TezVoThXE6J+3rd/AfBnjzj91rv597is36Idu
22ViBj9R10CgQnHdpir94utlvkvwPYCxMT1vzSyzYO784aubadlLphfJfSVVtMUCKCBRq9HstqYy
W0TgjTY/a/ZQ1igzOk+u+fHFXkQz442eH0aQq7f0R6ufc7kEhwi3BOHr9+ODA+HlRmqkZotoVOi3
BQQhM5XW0YjTeguzoz8NDj2ZTO7wxUEDZ3vyMvpmdx4EgpEw9OW8VYYWn8PKtn7oevINfKH7KepE
812TOevEHvrqgxoZU+jOTupGGopVTSY992GeTRqXldDPUoIq8tMe/ALh7ffsgyCxyCw/MaXmz4ie
/fUwEGzelW3BYFbAHYg+69lwYr/TwsGAnOO30Slv0ltHDCV8rtq/wmtknEGEWIcl4N4KnJANzs7o
NNrccmQNKlR5N+m5udMNBIQxHcivKp2L5NFt5+cpsaHVMUlDcuybZXFho6xNWpirFJT846TQ3LPs
3xeqqdlysOfZNbO4yUetDFeu6NjAoM5nlrNaiyHYtpYQdrekj8A18dTNOIaxXL2tgvweEtMQS3Go
hjabVyop6r2hkqPHOV6zXGlvGEjzldu5j4VY1jFN7p/wTKLTSRd9S5RsmbrTk+rmEyLOiIil2rtP
WU2LQm93bs+SWssHYzvE+b4fu4IBlAAUtnkLjtP9UoZFMMb0pnrNJUlqMn+GPFN7IcoZa0AhAk+6
QaH1zlbGRHh6IdJbvxqfnLTX9nmrOOVRckCRxY9coexbUccl4nrd3WaeG50hU7K69vxDJgYVeIXZ
fuqILTn0S9GoqWP1xXGK5NjmESNQEy7srLw7VS6vygJZH/NEroxRR+3fqnKRX7trV3nZAdvgDifJ
sCbLC4ZotU+kmjZ2lN7zMufrLJrPBAkB7tFlFrSTddM5I6KZ2rBvPXgY1BKVXh3URCh/l8Tlp2yU
0405k4OybRoZnyeDEVTQMLwlLKnazSRVn+cp/cTcBh+SK8MKFrHPjuANPxgdH4MgpsG1z0AHlaCn
l4q+9iptk/puBDR05RnFaziU0ynPKWBt0KR7V2r5C73pUkCp+iK1rSIjiDXAZnHSAjVTpEoy+vcr
d6jVkSQpQT0s6h/4OaeBt+s40G1bqvZG9xIVLzicxFbHAbKpeGqPfTaxIiPBYFfboHhkHaZXZi8c
RizJPYwAuSQhyWuiNM6azbOZssbQerPch22otnHrl2CjfJuPj6/Wor9XIp7OcQhgUrAYPOiQ9x60
sKqv8jKa7obESA5Wl8Hs6sN6N5g6m5yqz/AVGDo5Ihsaporh05iu3NksdnVjTw9Il7pVigr5zk4d
ZB11YUOgGhDyrvSqFNdWVGbWKi5ceKWVxlM/s3FbkWBQn+iRJA0g88lygWjZvDw9JgB4c6Webf14
iIPIaqNsDQJFbFLNmn84qSPHTeH4GT8nIpaMPJzOuZnC2OLR8ZrqKyzo6POAbenQpUpV2ygcvWhD
yWK4bSX73HWqz+O57sLxPKBf3wKVkdgbppBhqmrm4r7PU+0KxK5gup8dFgCVQb6WTw0TfQ1ukxmT
v+DW6yAZ7gg9E6izi59aWgt7SyXL4qbrzcbEsPRGEpUtqpRJ5rsRjtUVpSjtGM1WujWyMr1bDAMr
ozb857hwyi/FgLWInnCyq5Y534hLli95wkWdm4mBt3MrbzOYrATJ12AT1srok+6UHUvsOdm3AJeo
5AoZqFyrz8Ap1iWWptXU6cDSWuHtUs1L1gO9oKkDIlZMtdwavuaF+BSyMBgTy90PcdQFzpTLV0BV
9UaPXLENPc0FjJbhIqi7Ke3Zf07ajSiidsceQV69iWk6uwF7MRfTgN680l8qVTkbp/GMY5gCxoqm
2FtL6twrNjjeFsUhXNIEpVKdu4RWCRZ1loo3OumbL3oWNdvc5OZUo3Os/elMa894nKX23S3T6HEg
oPPb0On6du6j4hV/FPIOPasyYMXl3Zj30bEVVXw1aQNjuy30TUzm80rYI1aEsfSNz74dJWotIUZN
2nJKrUOhZ8ivvK4x5EpYDVEW/hCuCV2rrwbP3I0Wa7quk9q+llkdlECRjjrV650Sfng0ZivfRRqI
MqMM9U1ECtmadaa2MqNyPPUMVislsZ0B3fOvKdDP5jqeG3QiFF33ovPVsGLF4NIPqcKO+bWOunvS
CMB4OZUxwj0uYkBpY75rKIngLaZC21jiCEep281Ww/I2snquolXZh1H1zSqyJmeFtHL4YpvZeJBS
q+GMtTnPb9mIgApbedIKn/muMTdDfD8LOz5qulEBP4lZMIY5sNyVZD5dkQjP6q602Aik99EIlzc0
0GGWlCSoQEyfIwIcjtMQNXgh/Whaasj9IbQMnAoWYmzoJmisdIYkP69go+n6LNdctGpHZaBaYzxh
E5gSG4LByw0lJvmeOSrFuHDVZN25V2wXmXbWg28Nr4SNmGtW0M++2arzhJGmXCHYu4ls0qCojNir
CjfDegjDK99FcAZCbgR9mvqBpVWHeW6Ysm3tSTXpoXXiH1CXcsAtyyZurMxNl85OoGaHoEZ78HdN
J4FTLTk7YT3fDyUftgjbWnfK0GFFJUGq07xir7Juh2zYVGNUUwaZZt5YPw1k7GrbSp+31PfBcdOq
WMVpIne1ysYrL6XAaNqVgGAdpps8nO4J2S43uptlga457rVhgUAENHxllVkSZAmPgoiNKcCyQ+sk
UdcIevFYRfldmHnYEbHg8oh1rHfVjsjEB27CC2SsRy7U4ySy/Wg3u0k5p7Ev6uuaGRlscRPJepOE
XhuimLN8ligzLodV704loYOaurHyFAGxySJontPVgt8aF8sj/itIZtMNjE91ayc1Xis5lOQgiAwc
XpSaZ48d/Y/Exx2hG+WXmR4lyNyMxM42onjit5oKJruL1mES9rtU+fYr7xNouWXYn3hYTgjIyWCT
FIvWEXtLQKwduj3nBpM9uEVjsL4MhnXvzaaNa6SQZ4GoD3di8yUp4Ci7/pSh9zLmU9nUZNhyN/dJ
ZRrrxLfYmflDy0oIvF1uROznE8v/arbzQ95GbCXZtTOLgvOSU/qd4kS2rv3kAZ9TjxgzHtZu3n0n
LXTLaMcjZ7O5prxp3ghzMIMk9fXr2LW9WwsX7zmJjWpjyD7do40rzpFmHDJ2yeel6h0v2SY5EvE8
eQynqWL6zsSZuGvzOpcRWN+6QS9ZR1uId09eBGoVlrgIQlKgrx3VFLxcowPUMrWfXEOpvdG38CWX
H87SAGFhp775o4Z7M1V0DRy2LiFhG0fKzPQPHItqmVCu3DpEde7h2RdnrU7D6y7O/W9u1RiQxJLK
11dcAKppOYKCZh3VJRzMNiZJ96GjyONQxlGh+SpQTSer3HBktGyQrfOAvWQ3RER+SVy+Ly41kVPN
O3Hrcg9ORC+Wp1K3MJh6gBJ/+NgQOVyc0paYum5fplP0yXXleBbMyd+JF9I+y8bKfoaymK5UHsln
eM7ZXdfpA4wUnYqWi/R9M40C3F3oIr/PWnNDdMcAHhKgblnBz7Ca2uNVNJunyGyne6NMmp3ys+Gh
Beh5y93tSIfsk3gfhix8olRPr9wmwnJLjO+prNIwD9jvqBVLH+cUuknE/ryz171QoHytGMKsyaGv
u1IldNCa/pDWKqfumCLdam1vOzVOiixw6M5+5lhAv/Hk9qFWfC6aodk3iWBV42UR7dI6NSNaEOyP
1B15sSrc1r5BoT0zGvESzcCfCHSnqgT7jdvUs2RITybcTFx3bv7Nb5inZncki1XhZLonFwyU6mIu
m/PCfiwnK/qisbRxq8kPvKyuIKualrbxCK2Uq0kxTRSzRkZa52JtbC3KaK6KPjPG31HRW+sk0a5o
+bM0+ZxRfWShJra1U++UBXuSBughSpjAvIUiYixkRYPHBLzD166g+NBWyqUJof3EIhdC4ZBUuAsL
tHVvB5S19zHNhrVKynKjeRFFX493rs5AeHo1Bl+rf216ijVNjt+yikH66UiBYbFQEcTZCYgzEceM
r75yJyGuGkODFO76VTCrvINQlnWHmCr2RjDJ/tBDpuhOFObWhgjwY1LgOkWvrE3PQs8ZYhYmoz+c
cFnLq0UAeqBer0EjNMWmmYcKUu1QFICAgR8TTK+OeKStiktHpY8SbPu5x0a0onw1XMuIgQKeq3Gf
EU6B48JycEyLMmaVG7Exar08ZHVGbAyiVYeHSXm3NWWtq7cN9xSXI0Cx0riyrGjY2G3arYCWxXsv
zQXT7uidktY5knyWxyvL3E5eR82qRtu+Myuz/2zYRrEbbCJeKFbn2goBdLqzhtzf22OvAtPq5HPa
VO5LmSbZU2N07SN1NVIwx2SK0k1qxtWpGFT7PaRLcMIjbh2URpl4YsVzBU5B3vhRlu7KCbe/V6Yb
q5zixz/3et6SFt+3WxYJGV9hyQlfdEbv2y0jzags1s06MOzUXmttvdjv/YcSXwtAzU9laMjPgrN6
oOfyg+lpiUcGv4ZUz8rFi7Msp8fIc3ZuzVY/1/MHAw/qsa3maJUlkF4LdjUfnPNvOvCCcR4hiQWn
isbvxTnbVJiIkc9Qb1ap/TAlCmq0smI2ATJb58RTb9tlxDH76nuMy2/V0jQ4pUVrX0uvxPJlIvpk
cfRRTuGvfTNBLhB3aQm4wOpyIRqz9LKOZjeqA7Lpti1KE/pRtyEbTFi5sb0hKSdc1a32YRDk0hG7
uIUIXJZAU7qQ2EIvNBmumHmiu6QO5srIj34VEhbj4I/dhLF7L1PrBWX8w4SeeO01BGHFMQt1bIvZ
qoPkfJPPMke1KF4oPWTXNCK985jY1cGtJ4IuNbptxWxWyGf1pUlFIuwuU4ba0Oz42SC+XVHRJhUq
kQwD5Bq+hk19DgEHkulqBGU8+rtiRrYnaM9fwVYvXgnrnTZunplHxy8y5oW5YtvtOPeUY+KDPszD
cwPZe9OEkGu1tLU26IlyVjPFs4f1IFoNqeG8zrw7K1696mTP0fTjzy/FL8q7JbIMh4hNTojzZkd8
/1L4U4VidEQuKjUxbcZm2vmgl85U4rNdXjlUg2rHje97T0sYbrLvieHoaytdktX+fCb25a1FWGGa
PgFfDi0c17u4tQN/I5Ner4Juspxb4l88ehXWePN2lH/LzXRfFfz/P5fPvFZkdCZR3L3RK//rT9fJ
a1O11c/uj/9q96NarELt5T9695MBYf59dovD6N0fAvCd3XTb/2imux9tn/91FtGPavmX/6d/+bdn
6X6SeJZeq77slp8WJVX5zrrk8Sr9pyTyF6/TOXl9aV5Aif7ymb/tTh7oPZykaABIJ8Iju/Syxx9t
97/+h+a5/0KCwIaRQZWH6Q0T+rfdyRD/YujyDBwbGOOIXeRT/0EQ1f/lYoK2fCBKqGzZPf/fs/wE
/zmgmBZXHMdHK3YhEnPzBTuU1y2kLmxAbS3EZ9eeu60VltkHmQCXAjgORXLqgv1ZHFxoLd+/MJVj
SZEmfrMd3epQF90tkWc0rcx7uwkp8Gv7f9yH30hTfz0cl5wdp+kgUliU0O8Pl0kdcWciGpbY1r0d
eoFlzPkqMfBhlFN+Pad59IHS6VJgtgg9jEUHi7rPZ5C9OOLQYCMAHd5sY1uwrW3BCA51EOblR+7x
Xybk5UisJtGw8STw68XkJmTVpEuA97aOwnZP7l4GFbqzGPdo2h0rQFQn4bbdPQRsiQtkOMTT+Jmf
9HWw5VMxOSzJndZcuaM/Mw00n3Q7lIFjhodS1NmdYIv677plOEsiCJHDLs8YV+hi3ktR/xs5kRvb
VOuuHcqdU9HeuJE/XRWuooyhDxt6IsAgBqMMyPP4CLb3iyjx7QQYJxf3OC/hpTpdRTHJHLmXbVOj
IZOuVFV2qmBHb33VbRJXo93gRwff0NZeT0u7cK/M0EcxK150fTxVETkbEHFfTcpBH4zfy1f/59TM
mWGExAGBhQfF8GVUQ+LFaSzcotiGZib6YA4d+raRJdpD15f62qnkHBSAzsPVSICFvSmkbf01uP+3
ViIWABcnsWihmEQYD7xlpfcWfPwPdWA6k0iTJH6yLcY+opY6ia/zNIl4jVZMP2jmTHhU3MzZTZnk
xbMWNvfhOM8EupSLCM5ECDQge6OD7ok7PiaPOmhxspB9e2u5w30f9iF1IxSGHm/IxpeELc3VYRJR
9sQGyxyI5LTbMNaCyBlt+pSFOYw74rZdM0gnyjZB5Wtzf2VWNB8CiOL6N4cd0nAXWbnxzaMydi4p
olP+nzT/uamT7kvLf1+0KtS/TXM1ynM7NzNRbJYLWlhNtbpBOVSYK+mHdBpl6u+Gvikmjt+2G8pw
5YkIsvLsjtPiDKxayimz1dOOdCjMr922yV5arQsfSQebDgxDePtqpeYdzIVpm5W1ttMTonS+tAQN
pahRkFMchUNVCxVfdnCdhiBLVzrl2Wtp0QyZJn/QIpzuLZE7zqokLOUKiV5LZKXe/TQnlcIzMbzw
nLdd9WWK2uYKd7kO5V1ONQj4qeZ9TlgYkUnSV/mVBcHkZ2yO097RSNcvfeRSK5c1+lPpOuG5nP3x
2nA7sR6M3DzkXULlSKNOsykJFSb/g5pWtm5Ibz1SLW4pQpLIui9zyh/bNhmGJUuLrfc692vqhrXj
j7vYVEO/a0fS8wIvkgN6E9dhOdfSKEghtnyTRHZ8inohp0Msy//N3nktx42kbfqK0AFvTqsKZcii
J0VJJwhSomATSHhz9fuA3fOPhG4N/8HZxu7BxMRMhEAQRCa+fK3ELRAiFvDdGn7aJ7ZlmraUAyG+
4Vn2xY4U5aS5EKVanbwwlvySlpt29g7+rRxPZYW0+ST5nOzQgXHELqIYgtqC2+1KWUZ8ylLh3ugx
p6ijPnL8Q7GeGpcTUMy0pZpeqxBwNE9maCXqLkDi8KKbJci6lsiuvEgrTGN+R3JXeDUBSyGVTBJz
gzk0uQsI5fe2BHkrj2HhDummKpthl5e5Zvht2inxKwXvTUwIOWLXvXBIeNsj67IAOWBJTjCN/XVR
x9mPyhnNNwrgeySnJWdU0qbi46Sm+VVpuc0VDy75UXWIpVH13AYjFDPanSd4wKsUMuf75OUPEvPc
k5OL9FLJvPYYz/UlgVpJEvvdyrwJ5ACkneXjJp7KbI8DNNoVbWDfjV4XnTSYSt/CQrIzzcg4TlKl
szMzk8vI0bsNqlLr4Bod+jU66TeJnmR+NHnFU12GxUuQ5M/KEAKiGpjjMkmBvRgDZ9d2zqsauiHc
OiFemT0G20kriLaqGuUuBOocNokLQjAQzs5iNe+KbrhAZ+Bc9mapHZUoandZXFWnhBGajNeK9m9D
uy6UkLA6vb0Ztfas6YW8EJ5HaKoYTgkNFP4UNRMWPfdBcVJ3o9c1g7+C8CnPlBu1MObzahj5Q91o
p751BFkHrrzKQDr2Rl8jHiQr57NuA2dhHL3V++RHAol+0uIw21mBYj2CzMsTOX3x5ZCkrxzh+is1
N6YfQ6LFT4J98zNqvuhUxbXYdU1+F0aZvSHui51cVIS9arGbb2ueyQ4xbXVhiMQ+9ElbHeqwU1i4
Jkss79qJ7OWxkjsSOrR414vsGe7E2JMxd6MPkdzNLQvehoRLNwafEkxtOhluldTu+zi2UmAfWoJ0
pzR3eZ9fkNuMGNIKQyAwuNbrrCJ9FW3OlraML4j/TEajIgfqTSmcVZPJei5TLb0OkjZFsSU6H61D
iXmraXfkVgjyqArnZIz9WfbhsCd9ML7ORXxH2OaQbOyJCRKkF0uWW4MddmT5/oiw/F8MTQxNpfdE
yyWDfG4rwwvgZabkYEtMlYB8JDnOel+vcfahrL8npnS2LiK2Gy2tZL4z0SUeyiJqfzQhz3oDkgna
NFHLfnR6xoqNHKp4W5ifhpzIHtUdprM52N5dLrwRiqYpd7lnJhdOAqIWsVkcwrDQD0ol9bPWDHDh
Zf4txdN202uuOBQIilDMTveeEoZHFwle1RaQhER8TMZ28sz4jCybdBbExV/FJMfPmYEFJssH79Um
ZOdrlrmT76EKpDxKKYwzuiPBxzPmu4IybDyAuFkEIjMVJkncPBZjOu21Nuhv3CxrtiXpdD7aFo0E
snA89SRmbWNd5Xiso8E8hoTd75uhLnwtmYxNYERfqig0DmndElJkQlJe80k2v5EnTRJsWpWwpFnt
u7FOp9YQcP0omg5xzKnaNMrXLp8uumJ6SaVjbWaPMqxZM9CAFbzWbE9oDfJ7rzamA8Unt0arb7Mo
ql5E25N2WurqFqksgqcq9DV45Nspsm9k1D/k9aBf4rj7FhpuBV06lT6GWmunYj/Yh6RI18qobMuO
9h0rIQwL+97rCBN2UwWDd0J0s5u87sKMnW+xNgaHPKV72Y75bmfo4MloE1/FGEW305j3W5B25U13
ElqFrE3oTc1WuhGUg8a3Tenr+M0upXZqSEPZx17k3bUVILIZu0O7zVrP3RHUaBqoMTDEqMj6Nplp
t/tkbDd24GmvZEW3yFHp2tyOFozXlEpvHw286+TxVeZnpg37emJ1RVtk3KI7Dm2SPcVKU2Y7z+0e
ZZ+G28qtjUfiEMH8Xa+9hWBspR+lZrUDJ/CIgARcbrnpB5Rf3VePHMSbnDTldtsVRRxfToD2536M
vC8TaYAm5K6JLatRdPUTKyE+ZZFRAaspefmWWi6vkBdZzedp1KI7TYGNinG5OLtC5GyKsk01gl+M
ma6LOwSMGw01rUtb8xw5Ssw9M10sVfQiekTizY4TKhmL2G7xIAAI6DdWZBW35Py16iZHIvwpsJVB
3Ulr0NFtDojPNwg6kFrFCUphrQbn29bSTj4ZlIbV8BVV/aNG/EE4oDJg6TJSNy42lVVL+twmZr2o
ygijB6q2poxdSCraWRg4E2KqRRAWGqETXBQAUPXBFpV15bpx8t3O3IzAPg/BNtYW4yyqyD1K+hHu
SUsk7C3m+/ycsAdQftLkD0Nb+AbSgUsZmebsdmhytiw1+DKmg3kQIugvccf0x16G8ioeG/MV0ogJ
c2PVRF2Msnd/ZKIcDrzl012Pov+Yk3Oo7WRNiL4+2NqmZt0jFgq60aOKK3NIk88nRH1tRhqrS1vb
LRSD3d3HnjtGO0JBBJ9A29qFGC24bI0iB24WYTjoV+hPTDly2+psMkWTpOfUcZPhQArq8FnrBXR2
2VqRtwvgYwwS7COGWqrAIvGUOdnwzeFo9UaG5fiAyLOmPS6T1cnVSvQcFmo+udMrVSXqc2APZ0wq
Hsowz6Lbrpo3A7q0RmvLvsFXGKU6f0vk4vdlxgtxGKkCvW5I+si3pRgyP9H73KcOuf6sRLr3GdWI
jHzwCwEJnHV3GmeEi7iImvs8npQDcQ3N2enL+rl2K4YlNGMlchW1Gz5J5NITQ1UbdBslnAboE9Ur
ipNpFOTuWWKiDVAEQ2d/ymKLQQzZ2BXgGC1FcUPrjOvVpNfzp032Yky0AJFJNCIpi6xKvrHDV80E
e6oJ92BI+LpHtc6i7FNjKclp7CImAlTR6EaywWoQJovwVhAYCPlqD+l9qVfk2psj2fk9dqKtQF/D
g6hGbrTrdlPSBKQKxjrsG1QtPKNEpWlknnUZ5rSGbzmKlw/IfuovOM7FDJDS/6J7aX9Mx/ZIzgCn
kEGtnwbBB8fxkum5iWV81PtMtFs7w7uju3m060KvONk9gms5DKQbKkRwMjxEV2mF+CPAlboJIV73
QRFMWy9wyu96IMh/CojLYMm06iNy9fbu/wOE7zDjBwChPmfs/B4gfGy7l6z9GR18/wd/oYOa4/1B
mDamOI7fJvY0wNs/0UEOR3+AVRC0TTiECnEHXPYXOKhYhCFxWIe+B1IBb5pzkv5CBxUNeBDwCZKG
ukTAO+O/QQf1BaRFtjgxmiS5UAquA78sk+JqtMvImazmqc0CzhRja18ORjA8cPozj3Fbu5hnBnGw
w6q45RCP6F4GkjI8e7qtjaG7bNM0Y2bIGbmiaOsWZXr25vokTRvys5Or6LdpNDyaOAwuyZ/lyy+t
OjiX0THVGyuotj89+n/ABH/9dWhFBp3TiCW1XRe3uvsexv0TyqGalWUHhAc/WCnNEKHIXT9x3W9E
oiqn//yTZtD936DOXz+JcADwDjBcUNxf0cdW1BRCy9Z60EWGqBqD9WkaMFnklhSXpRfZV7KVJGl7
mfaRte4ffkl+Iok4oDyEgHoLPiByZTG4QqXEJfY6P+f4epkFpnkOLZwN//m3/NuP4iUj+IBCAqpk
eFUWv2XCe4MhRJSPSo+nNBrtF0FE/lYZiNL9zz/pb7GuxHJgXaWC1rI5dqjL5hanIGmb7PHyMXXU
PcK3E/awPU1055ww03IQezpU0Y2d8BOgw3guVeVOK/RtklyGwYtw3ggxQExWH6O+uRjFrVqxjXbm
SZhiL7IHq42eBirdDOFwmK0hAuPLqgtvG9JzkfhqH+Fty7djBvWpEgMMVef0hIV7Do4qsSOdOjQk
98reUetiOxAlhv2zKbaUnOQfINN/exuNOVwGiJ9YNWeOwvr1bZT94KTJWJmPKi7FwxQM09GjfvFy
LvE7UTrm3aWKY22RlHz0hvxKTrEO+MlzczArD5aBVN5ffzL9JpzEwth8bFFV+iGZSLuaj9EHq+1v
kZ2zp3lmSoggpXsCh/evPwYesUhox9ABGrXimChRejRTZTqkwsFYTfCwbqX1Brc3Z4TKjn2gRmpt
zBoxKvnh17LNgRfGg44//j+/t3978jQLkk4H0+vMZUvGgvSQQwkcR3sT3TthsQ2ypr1xNMXc0sRT
4UEbdL/TonvFUZw/P8e/hXT/lotpmiTNAHZb/Mcl1WbxjmnNZKuRTWYugd+cV2o8clEE5J/flfX4
XBndI5lZ4xYMnji4zHht0BT2RrVziKzehLK9jXqjJndJeykaeSA8+S3UAFIMz3xF7IrUdzoMEopD
7T54WRfWYN6ZOcuEojiMsgDEJP79+sdUJGxOOHXjU2npV8EEUpLJXeF617XXXya5ubWanKO1+ay1
f75H/xXJ+b9jMG/kW/7QVG9vzdWL/L+BxpzThn4/pRyL/HtbvdQ/zynM5vxPfOQzVWn8oaGRI6oY
8cJfE8e/WEzvDwQWpBlppD7Ahc8zxL9YTOcPZNBka7Fvm/BVM4f+LxZT/wMTPn/cmQuiI48R5p1J
hsP96zsO/fvbl/3v7A5gMnQYoxT3RxbO4mU3XaPNotS298PYj74xyo1p5dZloyZ3hlKbAAfDDtxT
BUOOwfieg760L6ZQ6KduUCrqRMIdugNjj8Xr/qfn+A8jx98SWiyDwclBLUDlGFkcyzTh2CENpjG7
8DD1Gm6zAH3yViE2Pt9Kw0gPsq/DgYitWpycggHoLDlFE51kxQgdCIR/mOJR+qXR1o9K1NXWpi5q
dCIK25zU+ulWbxrQAfqJ49ukmOjpqCvoEWqLhf6KyU4lDrcIgjcdqpmEragSAQ15gXbGIfGRtuVv
YWb8qrB8OLL5C0B5LAnQOqoMEYXwORES2schb5t+HwRDhG9Zc4523MYPMbUdJ1dJlUOltPEXYeGf
2tRI09uNyJ34Smn05CYOUBK6ged+J9FCo0lafjC3LL4XsFyYxi2NeYI/DP+13JYjt9Q71YujA45m
mCDhiCcGOb+KeC0s2+hvump0n4aIXIep6sybyZMu+C/1zim9tJSqt/pwaoIivrSnsf/vNkDujhsi
UYrvGJOVjjjg1w3QLqAOyESzkJHWzUPBIRtTqeoisM7Ekcrx7pM6pjfQ9sFFTaTZ2ap77QOyns2W
H/LvCfb9JsiQN9mKuQ+HpIZfbwK0iMK+KjT2Tm0rsz09DI2LULhkt5jp5xCQdjciQt7WWQJFYJF5
6qpFunHCp6lFOptWiE7TGdOpnV49K1Z7UMu+3xodOB6od3EP8C7JHFWgqIqMgKjc0m+N2OphyDQs
6cnXsa40rGpq8qmwSHfE8pp+qlGlbIXTHbIe6XGl9I+RHcmrsqf3xhx1QCdba+NHxMWRsrFDvcsP
HeK6xAq1aIegKNsHim4V2Ay7fGcHjH1CLbODWqnnWE8nd9N3JpJxdHb5xhjD7lRUXkqJHRaObYKD
47kNYmUzJkFjcBsWtdNZByTodUT4aMmj46TDrlYMXdukivmtt0X21dXS8hiX8G+11tg7ww5VJNQT
UezQPlmPPcuakTlSAt4UhQ7UksJ2iix4vn0D6evIOaq188r4E4TYyBBjE0Y7iPKrZ1cmYbTZeBlK
dzygZQMQCKr4FBEGdlTMsn6BcGHCifMzhtNmX46dwNJEQ0Vi1MmmsJC3ibq4HnLSWGrSC8550yWH
WcJ/r4Ff72SnSB/7J90Fo8aBzdSjN4/mBFJbyu6kKfLBsBri16ruMxHY1R4DQX9Q23H6TNmL9MUM
b2YlHF1MqwdW9drzvjZ4buEpQG9VHKNdaxmPxYySusClcT/gnY7c0XtMesX9EWYyiS6HGWQ1DAoK
vFpDcawTo9AhMiQVcoZjxzoersN3jFapdPFgj7LbjblmHwieiQ/D0DyMQhb71CkDIMmwhEAxswaw
uH2MosTbhZk2tlusssMmE4XiezF/xEHHl1pqg3YKZhRZqwHCZpMpNnb3C4xyssmK/svsaSUtEmG9
GOroFgnq14GuG0h7HvKUquDWiR0ciElC09b45YxvDzPSjdL6lcgufTt40tpCzivbgqK0Igk731Ii
y8/gLfDTM7cx6XwTM6LeTcpdVCZ31DPVtylCWrOy21OWQkuwGoO92QbN9zSzbi0tmA59GV0LGfZ7
MhHcN2VyvikdEFTXQ9hrAYenZCYBWi/mL6bHgLxFE2+CKNCIWaz1y6ELoh/GzCew19DjrLSR/qWf
8DwUWmrvcRh1x3jKqAMvporchpmsqHqsLYxvb3yq8XRbIRUnM7EhZ4ojncmOMau8uaPEvC0Ny8/H
iYi0JKNovLLgSED7jbNVVuSSWXnMsU5zhq9iJlYMUZqnpIvsz3TQmF/lTMCQCxqfA1GrBsBqKvpN
DAR8tGBuCt2brjHbikM20zou/M4ox+ewrscN+511rqUGK+xYwV6R8EaVMdUPURRcTEE2AS+L4C4d
nOnciN4AA7WP2tTF24SC6Qzvg54c03cGiqAr2Cg5E1Mpa/Qr2hOcGUGmi5ssBNVAjOnss5naMkbA
xaLPdtpMezXvDBi2Zcgwuq5OiehZbpl50c6cGcIJ+OGZR7PeKbUiIOKQrIc0ufXqmrYXW/9MNtG5
CnrnFNVsY+RqlBuizcqLaGbtRGqkl2OtpNfuFNrPMa5qIFos7Zf0AZp7F/IPcGKbzmygIt3y2nxn
CLsMdYOANtRm/tCZmcQ+p/WKfVe7r2eeUYVX3dt/ko9DABGpzZykBTmJuMbYF078XLwTl5rS1XJH
1vp0l8zMZvNOcpqQGgfCpu0DztTqQjXqeKfOvCjvhNgStAtZqoTwpkmT3ZUzk0osUnQSWpl8xt8f
P8GMqz/kzL16unhNZzaWaFI8QjNDS/tVtqO1CtYW+tazy4c289DHQ+zOvASIMIfPfSRw34Rjkp/S
3HaglqVzVTq4Q/OqC24SW9yJqfmUmBBBxJs98JmKLgxjoKG9aklngXNWZ/LZrvpzYtc36NzpsR6N
ayB6spUpH9umM3ntSNHuhpnQTkmnuOQ0cxF06l3eZtTputDfBcaxYVNVkOKdBWNNtV6wNWbKfM7t
3wdJ8JrPdHpUUwwvSjs7hiNke9vJ52qm37WylE/xTMnHMzmPNavaEV1jHeKZup9mEj+3TQQDM7Fv
zxQ/gLjuDzPtj+veuTMbN6L+FlGAmOUBukCNm82SgVZgCNyW1M7RpUqAFO4xhFKzzGBEbwC74Hwf
dOUKzP6pTbRhC0F3W84iBYiO5MdoivYqN21xlcxiBhdj7NZ5VziQPmC95bPswZkFEGVXhhDXTQKN
NCIAw8dwS3K4rP1UUUSx06kamDaOIhOH4ucAlUWCcyneIqzW240bDp177sKirfZKS3jDZRVjgJoT
WGzK8boRRQlaZgU/SjcUqti09ZAZD2PsQJYSipjlwWEqy2jXKzGwi9U2VbjJ0LRnh1Ya4lvOxym7
Is2zdy5t+Cd9q7kAad+FQbTCLrZKVd2qvEDFMfdkZR6QWTTpg8wdcdaCrGV/8nBXdrbVNNf4OAr7
GCLqHjeCXNjwpKpDSXoGh+3+rs3xgG5IiuN3k06NQIVOvSvN7MMfbTWS7etFEKp6wXx1zWvecoCp
5KEeovxseRCSjhh4Hvo48oTGllZEBrCkO2OYoA5w0sf62dQy7amt0FqaXZdd4+dm0x0tZedgWcPp
STZH5RSGnycu1WFRN9UOC1ZGqU+SUIukUA2xxKYIPJA/mX47jSQ6dXU4ym1lOMMh0MQgtwrMDWkb
OqouPxoJBCVpxenFtiHW58mhcEa5FWZrEnpuh7dtRCBoN/aCgHBPRZOjGlfI+LVz1hfBFyemzswn
OQpyitSKYgQ+jdmbvCqpr8JB4mKmjzC4UMA4L1LUDgTpmTU4Fmk/D0Znlhd621ZUqaidA+2u6cfK
bMdXngBzGr2Fkhk0se+LsgguorhjNptEz/Q0aBiH8u5V1np80U6KVm2rII5vdQoEnwupGl+ZtQlZ
yrvpVUFG5gdOCIlfKIXzZuRNhJAgrs0HR/QPVeDVnLvyTzjiil3gxWTYTCNeQ2zAenKdKtZzPWHH
nTBFbxhFo61q6ZhB0vq+KzsDk/LYnKfembZtXPbkNqgED+l2md8H7LLJkbhkV3KI1Yr8KANsslqJ
UiUho6Da5lYA1dgQ+XYhIvJXfNNp6V6R2YQKJggiMl7SVlOIF2pq/S6evCihDbFKv/ee2W5Uxsvv
VaiUl6rbkVai6YL4LD37HHlULts1Ga6TE29jypcflcJWNnEWlhcSEfrGdFTvRulgpJlbHSJLZD9t
kmnE6q9VQ3ewsehQaCPNqMFxNOYYpvT8pe/7+nXm7D5HZmafTKesz5T8jd+zJPkyQFkiZ510ckIK
CTRaV9FXOy44AE8VXXHq1OgvWMPECaI+vGps/thx0D2FyMOejLqa9qgZr+p8kJ81EiWP+cC0sLNl
W7woFI4EnKMz9Skn9U5s8aMSmx5jE5s2uR1Bhxp6lnwXErAYIeI161dcyUFPkm3L7ROtA66xUzRB
m+AUWsw2tvtDpJ69E0DMnewOIk3VC3WgltD3qsG4ShmR/cgqm5tSI8aLJ2FlOxOwItzMNXpUuJFC
8z0mXR/jpbkratytwigUb5O6ef/Vy4S6U93mzghC/kmeuh2qtDx4Tk2zSLYK8T0Hy2TROEMrbsZC
HnPSJqlm4JNKq2S1IX86IM+qIzQo9sTZLSumT1fZlUaobbXZLW1K5S3r2uEmrZMT3112uSBvfsSY
OTCDOh1xZ61tNs6uUhqCGgZSuY6NWYeJn2Ej1rb0huPdA3pEFGLK+opn/oN4Tyhib7SIYahVtAeK
XykmEpPZ+kvazonGiubOU8Vd38TZLk3d57Aspy3gLMOkgfi+DgkZSFhfVieDx+Dd1pdqV4Nw8icX
cYkA7EnHz2HMqkQcBHzZlp7Y21k2vLKjTAdSQXbtCHPLeZGfl2kS4UpvbTybM2qN9ALTHCrgIGL+
2hmhC3BEfxovvwFcjH5y43kRGBLTzpa6n+RT1kfJ1ioZORm+O9z3IjoiakovCcObHfpD/2hb5ikb
GkxwZfYwQkpt9Ax1aSDngAb8XvmTxPKyiwan68jfrakYzCg3f2iGNH4mlhC5VW4i2toMlV5dRiaC
FL1kN/dGzboeElPfhtlg+LVu0PbL5EYAZKcfKjkQRRB3Kpop23lR2+qTzGznmqKA5JXIzfpS9EQu
IvKOGFnrU5glDyaFsl+CqCstRD4JEujKSL41zMrPkFb9Prb78BODrXKJGEA7S9H1L+1UVzcTktOd
asR8cLmzNDoRuG2Yfp0bjA9oVmDVwg6v4ijdvahsp9uqfAxOZuZoZ+oUdEzCWnEZoyt8e0fc/isQ
9/9Jp4oHRPN7iPf2JY3r5uVXc8v8T/6EeKnlIRQVEJUMImg7dYbE/kR4bfWPmc+EcuMvApk5e9b+
AngN5w+wIRiOf6O4/wJ4dQObCo4SjCUQyO8c9QLQ/U8A7680kjL7msjG5QzzKwiFxg1Ud8ptQlR1
F7VxhAh+yj7A23538RkB+4kNtm2iHakUtX1NEZ+wwTzpePR/esT/gP7+7tILBI+wQjYQj+QfYOh2
MySknqPmsFdefcF2Ad8Sl4Ao0Xft4Uaa3qVBUuMHroTf3fmCsJujCt2oC22/7ZSvAvFNqHrRymsv
iJ2oT+o0aBWiAHXzIRtQ0Pftyr/lgmcLTaU0AcVs38GgvU37wNr1NKSuvPEFFmp0tdKb9O+yfzfZ
lkjWkxjVjwLCf/PEl2m0uKKcsSsCy3cqQbRca/0A7Zcf8Oe/u/hCDOB5fd+mlEL5YW3OthYFHiRX
1j10c7E6Hb1qqa4OTN9rCw6yjeqeOP+BUa5aROZifdZhZHfoNC0ftcmXOWnIlsbTuksv1mfRT1Ut
kGf4DhqxjdWUZ2GWH5DSv3vk8///07aSVRnDnF4TWoqAECNxYM0H/T8/cr9lvH538cXyRJs9BBUV
Rz6m9u9JVp7JOrtd90wWq5O3BPp63rPCcXatUT9eBx/YwObH+m9O4X+28aWMaDIldjM1sfzEaJRN
Y0TTTRiH1SXb79W6m1+s0MiIlEQbY8K9yIZxVIWUi++rrrys+ZjMypt6FURWIwqpsroXGTbr9vH3
Mref3hTOfSXx8KHle0LtT8Jlgmw1/WbdfS8Wpz0mZZCpweB3hnm2STQUZeOvu/RiYRIfZqnFvO7N
LvUjXb8A6D6uu/RiYWoBalhdcS2fhhf3InSU+ocH6PK07uqLpWkSEqNKcibpYBifzba6Zkxf+UwW
CxPxd4vJKx59RaXGoCe42FK0L+tue7Eyo3TMicMLR79HObTnFOTtEMOU67bZJReau9Iuw66mrsEi
38ezDlNcPq678cWqVPJmKo2RGsFY6k+9ZX4n7CjZrbq2zlT6yzaLSyxsYyI04tK6NDPrmgyoD4pI
5tfhH7ard0r/p3UpJrslYR0hQRtneCya5JrT7fd1t71YlqMhvK5Qe9PPcdfPp/GDZczu8v8Z7P/3
U+eyDAb+Af46Hgb2ExIAS8f7oYhp5TNZLMy66gFgGjp+KrV/k0r9KTS+rrvr+a/w89M2B21CLMmV
NXHdFiRPh8T9rbv2YlVSSWlKHAyDT4qNuMxju33EBhyu27+Xplm7GhU9lXLwe8P9llnmgyBXdN2N
L+bZqrA4U/ct5S32qJDUo13kAYDhuosvlmU3aQjgu2Lwg7Y/aLV+D0K2blUu803SYMAxReIaeW/6
neGSnxdE697uZYEJrOdUVmHJB81pMTRa8Tmion3lfS+WZRJWgW1JymEkKTy5nV1S1rPuy/CuXfrp
/Q5dbO/u/JakuYIrqOMg6+bWR63l8yr5h73qXeny09UDV5I0ypuI57YjjSrKwFyTbt3SfA/Z+eni
Rq6LOaKKR94qpzg3kH2snCGWEQahknaImHjBU1Pt/CpHJWRk6bpR9r2z+6f7JjEcA7bR8EmTzWe1
sMnUU9UPFDK/e+CLlYlNKapMhy2lqIZwS3/WbooBC1etzHdp5E83XhYkTJSSjxoihvsmjD63xLmv
uvSyr5TYAxh9nrNvMMzeK7i4n5OsWrddLXtBS5RsptsAcEZB/mgN9v0UfRRh9JvnrS5WJmnzTu2E
Yv7OowsYO/fNtNb9KWe9489fHjMfyKesM+R3vYGhGGtdZjyue9qLz2VkINhqdXLaanSIBEOKxyid
Vl57flI/vSRhimhOi3kidBhPftZo24xkz3Vn+qWkn0kQXZ9HDF5bOT+SodE2WdN9pEf/3d9yMcj2
TeekoUEtlqF3IfKs/KXMx7t1T3yxLgkLj/pS5YlHWnNlpJpv1fG6+XupLvXgJ7MI052Pc+0Ntfw3
U53WLBzQ1cUUG0HsOpFZE4bggNoHdMFuSuUjDeo/Pm4uvgB/OrD3xuL04Lv5eJ96ICjEm16veNxc
e7Esq0zoMtb4NKArKPeDZfcnXfTKmgmFqy9WJpHcVeIGvOJNpHp+SFLnblTyeM3ngasvFideCMWQ
CQWDiD/VL5nWeC+ExfWndU9msTwTkpKFW1sDUWvWk2on9+Swr7vyYpptDK1NSKQBVVaafUxaNCHE
qArWXXyxNusqI2pj4qHo0rzLye4VVf7B2WH+q/1tRuF5L5amoiedTUzvSPZi7EukkmrTvxIbu9Pi
eLfu7hcjrRlnaT22xUR1S7SnxG2vutq6d3FZMm5bAQUDCncf6nP1lmyfehCVVbe9zG4LB7oZIQJH
32ml4pO/jhTGUt7WXXyxRFO1Gu2URHWfAIxPSdV/LeVh3ZUXyzNwskgntZR9vM++Z43zxlk2Wfce
LkXkkepaVTJMg6+K4kuhB7dq9LrurhcLc5wS6k8mOmvapLmtCTCJpnDlO7JYmdS9x2U+sV/VYY15
26ut3VitwsQ0oqJ+/d4bJH2OSc/KxArwEObyQW3cNUMhl16sTCcq3c6RyujnUhzN3H6oTblus1rq
x00hbZcdRffLRmHComvH19fe9xyP9/MI1DWKElgda7Is9Qs1UB+9cdUIrnnO4qMZTY3mVZY6Ir/s
nhmaL2xihle9gMuwvSJTZ70TcV6TcB6S0H5BI7Vyl3IWS9KOwdmc2B4QVwzthj5Cyn8j82ndjS8+
mIhWTbQskrQgOVwOrno3ee0a4J7HvVyUMR551eQNJOLsUSnr1A/b7iP36HyRf/jwOItlmRRhaSLZ
GX1K7q5cxEFK2NyveySLRWk3BFeogktruf45prneNYW6WXftxaqMI490HqKP/EGP6f4Ef3Tc9nnd
tRcfyk6tKW9HLugX8fgtk9MXV8nKdR/hZcgfYxw5Eik4NfHvN0Uous3IwWfVfS8DbDNVM3MScHS+
lNk+D7qjND5qqp2/h//wltiL76Ttpvkk8fH4aoIPMkZOl1Ol5YQFjUGYDWl/X7eM7MUa1emdQyMM
0ukY2ZdeJ+mqCb6vezyLFRo0eqpSCMXvwMHbHsynyXY/r7v0vLh+Om7iTh5GMkGZfwjvSId8S6Dc
yksv1mdot0jKXNDCUG1vQtvbZXm58tKL9ZmY8VjXMXctY9kTJJaALxVrYDGC4Bbrs2qcuo7SZKJv
QA47bLTDKcfH9MG0PD/Xf3odFyuUFoTOzZyKHRHLyJdkqOorEcT1us+ytfhyDiOtqk7IgTO3Nbrb
abAzO/tl1ZtiLT6dprBoIponZSnEXTuQmtJX3rp9a6kEGigRxkkOnQnOGaG7o89UtfJ1G+7SH19T
aqaStcTC7JwrnezC0DDWfd+sxcI0Mj2wo5xn0mfBeexsuanqdN2eaC1WZk++YN96EQNt9pC75Yto
vC/r/pKLhcn3vg4cI5z8ps/dg8CmchnYzfTBM5l/9394w63F2tTNnvoJyeOmNawudoTlDTeZNTX3
dYTcfbfqV1jy9kj3x7qjxc+33PJSju6zJt3Duksv3vP/w9mZ7chtc137igSQmkidSlXVc7fbQzt+
T4TYiTVQEimKlERd/b8q/3cQM3EMEAESwHDUbI6bm2uvp1WA0UVLi95BdXykIzBb47C0SuZtLU7J
iRm4JJ5RMjtBey+/WdeFbYk+iN0QVCPOqDs5x8Tc9JRfYgDX/7tHfjKivoZpalEQfEic/Hzp5V2W
oc6s3eGZFNVhm6KPC7dS50PneiSYpfjQxtGnw/E//rvt19XyL7PxHyomlGzStJ3wZDXZDC5Ta1NF
XbOHzRVfxGRJnTbqKv0dWqBW4Eddgc0e9HQP6ru3uaTbsEQ1nDxw6qu5RPXCp4b0v1ikP+uW65//
7dhfeg5nT3ediV3xug36pt7zoEerK63+x2/vUTNJl2NTLFDsU9I2v1bKdlXYePq7Sx8PjGdo+Ni6
tgKx6gIzniAJI1rurU9jraSNQ9q97iEOR2nMzbyMadgxlHonfxsVZm0F5spktrVa4D9crkkUNhET
9mOfLyg+lmuO1b8Rd9tM4xlVu++Cejzx4tqN9LMbwYLAxqJAa7L3q+jfwj7tzfB8WGHhuyLUOlCw
UaE0H0DxuA1LvifeFDfwGd4TPFkDEC1emFmedRa4XyXeDG9A6R6mCb095/1XikAF1hqvYV3izW8o
6VB2ikpiEM7qmx2DOfBfuVf9ZM37UiAQEUG1YBvoQg5qaGcfoHAI28B9O5o8X3fWTxRzG/X19SKe
bV/84vD5Sat9JZCslw7+hnCfZRHom8iEPKxsCGu2LwWKtIQoElh15JVh97fXH5ZWfggax9hbkKhc
hgkERRRRQzh7y+qjveN2C9sEfSmQdBEzqiiwCWbRjXLF7Rw157B2e0tyhr1YoVtsgVu6K+DOOviH
w0497OPekmwB5gRkCA/g1kUw8YbPazlNMmy9+6ZsuEBEc8s4wvyZPhE9PdRSB3aKtyj3Fq+9s04Q
ACUolYJ+/jubAm8nsXfm8D7JezNjDqJm6Rlmyg8wf/vFieMRJf5PmUthNvLjqQD3vzY3CmnDLAfu
tyzAWpHgrnfFPYzLlg8rrGaf2AEiVkRdBSrp9kS5PT63abw9zLZZYKYAv/r4gurP1N6Aha6etnhb
XhKUDOGqY0h9h+R4+4rqq0iGKFtp8ZcNzd8iE2nMslN67WuWfE7j+iFT023Q9PO1OnG95hpKt/Xc
0+Et1uauFiaosgLN9taNu5reDwkK9I/iq5rzV3ME3gN9mc6G4mRnIhhuuJGeOwfcLe8DO8Q7x4Zd
o36A7urMwINRc4IMcB52tPsinWjtpryGJ/55i2ASG8M2uAQ8Lmxz/Yve9Lc50jKD+bYcCkW6MHkD
/gVoiG4LKsDBUHqrpmu3xgiDXpkJuB0H3KMIF/EvArVr1PQv9xFfqBMPNaH1iNEE86F+X8j1Mzeu
QqEzSvV1Efbw6At2FlbPEtJFBdaKgdPGVpviGQlE+HeELSQvzVSwTagDVMZzvtWPQ7beNwX9xaev
6+Vf+sfXAULloWZDsB3yaOnfdISQBUY6HD7wMWCBv/ghP4kpfNVRjdL7aYlnhSIO407rNuZlkbkg
tSH8Cq9D/7fZKYt+AW1UK/gQCjgIMXMDM/2PQT3vm0e5w2U0Fmg5sdGNIPFl6uf/hX3aO5yPdaPd
Pi+YNAVI4na5j2YVlvfwZUdj1HR0hkTl3A9LNpRMFynqoSGrDWu5dzzXOoskGg7OyMTS04ZMNkzn
4yQsAPXJVnPX5GYEtwbGc9vnuN9ByqGBz+G+9giW79OwILN6Poh+pK3m5UHSoPHkvvjINSrjExeo
VBIW0AEgCirYXgd+3EuSpUTMzugJ5rdZ3oFmezzpTN6FDCf3xUcNS/eVcXTKpo9vsMC5Yx0POji4
rzyaQUVACfqBKqgoWkqQTrdyW1xQISGFI+uPC5+NyQBGCL4OszEYjvb3XbL94tj49x0LYKUfPy27
+mA97NpRFMo/t3n+yPegQlm02gsC6MLYntaoN20LC4uQpvizZog0wsbSW5o9qtlgyo52E9vcMcOe
1iRsXXJfd6RrusALCWWbiY4jcH3Bi2UjP4W124sB4L5nwP5V+Xk5Dn5LuvjDlrohrFN8zZE4YsCh
I7jZL0q92ZV+hutIUETHfcnROsfwPlAQkR1bBzoxrZoi7K2Dc+9G23X5CkMAzJMcXJiTW9MLHC7C
kmMw8P5xfqcHjK/GBbVbqCE+qmQRn2KZ67DB9EVH2dGIJq8ZJmFDnvlELkdEAofSW5cbDocsA6gX
MMD+uDMadrzZ0sZhu6zvr4zBJGvaoOF7vb4hR/5Z6fxT0AT3ZUftmjmYccf49MZW8Ko1zFFY0HnM
fd0R6GZqd/B7OXdSPRA3PwwzC+xvb11ujvf90m8oYGcUPoFavJoBdoxBfeLrjhqxD3aV6BNxRA8d
W8FnS0nQtZb/Q3hEMkjRLRpO+CFOBLlrJ6OgOnA4UXtLE7z0MT26PTs7gG9yNj3Db+9dWJ94C9PY
LB+bboVZyyYf6yM6CxYmYOYs+3HNt5Go8wMa5vOM1Xlz3VAa6sK0b9xXHplmGJY2RZdkm36rLbmJ
9RiUokUa4sd2w2DIuTTZsjPKc6bSRNW+Khk4Bb3zklkSi21Fn3AHoe7Yk7e1HdVvYWPppZpgdQkO
EcNY6h2YpEwANASTtsAJ7q1MTuEltwsU3Uczfxrh8bmFORFQ7iuPCArwYNu45ufRyhtgtd51nAcF
9/8gZ0cdIxFU1lerAMUmgOTyAuWm8AUM6nFffAQuhjX9dYq71FyynQznqKFBBYroFm9p7hFliwTG
E4LxN/CD4KEW2bA3PJ57a5NCQN+ZAQkDV6e/7wLp5XUswjT0sK//cQEBf0i24jpVbLQdH8G2y28I
aVTYaZ/7yzNGP2cRHBqAIXlOUsCAwx5QYLL3Y7vpDj0GFlF+jrS9hzP0LZzqwuI2X3S0zASGYL3N
z+kQP61xc4YuLbA/vIVJ8MrW8Wvuh6W5vI1hzHnR+xx2L/EFR3KPTQyzu/w8xM1DbfuPAsDIoLXj
643GZurAMO0Q32fRSyKEK3vRLFXYx70Tk14LH2HLBkeZ7uhuiqW5c1qzsB73BUewpN6jGKa3UGHt
4OrIvfvquqgIi658zVErNbbxFKYvSl1d05JlfIe3tzpwQL21qSRsXxuCXqe9yy410pUvVsjsa1i3
e2uztmu6WSgCYBmQxNXCBaz83RKWN/CFR7WDo/ti8XEh62/71fd13I7A+eIdnSrGO1XX4MoWy20v
N5jVoqww+9Wt7bqr/jPpyX3tzp5GDM8o2BDHNGmfjq5vUOw7JrCP3PNVhUVyvopnVumM3wEVp6Ju
n1s4BhqyBD29cV+/k/dixGFx3QV0RqtRN2u15e4Ii/l9CU8cS+SuFabk0CI8FDUcbO1+pGERgC/h
URM+bmiOoF9n953JQTZgQTq7f0Lqx4Y5naFbkjVPn2HfrN6M2NoPQWsp9VYq4A9bMQhMyYRnX4D6
vFHTEpSvBebnx4MOVqMIWibYhBnQUauhixEtKpiihzXcO0bZrliDeZ6fUTy7V7URFtztI7DPvYWq
5bACcYrhBJQ8O6l4hwSWH23Y7uhreCI9xayLkF5p++wRccxtnoUpsrivaBy2LtqSAQ3PrlkV2ooF
L/s07MWD+2ZE297opVDIqeZgjHbpEZeoNazDBtQXH6XDUYupQSBagGp7qmP6O9Cnb0GTxVcfATDV
HvmOO3nt1gcKb7ba/apw8bpQ/mXXTbwYt4Xh8v9NFfiJ7mvynazr+7BWe2tz2IsmqmO0WuT1eGFt
9w02tHlgd3urc24StWYDHPYzc9wBcwIH3lR+/++G/+Qk+gvU9re3qww2uCMkzfBQ2tv2TR1T/YjT
qbvIdQ3yJwEzzFuhYMk2OZ/QN0uK4vlYMHNfaKPDokZficSLPe+miaDnbf0sYPu25zwsvvCVSO0M
i9/owKc5Yah741/7cQ2SY4Lm9uOGSxlkcDB3x5Au5GlFoo/VSoSFLr4SiaRKTJbhVSICOvV+2w9+
ycQU5H9C/z9o5m8TpoUTRwuDUCAtIg5ENxIhAM4EGfzg494KnZpszFC6gwcVEGXvZAwVKe4yS9hU
+Yux9remF32djvF1aym65PdGbBoljAAd//dC+snm4quRtrTlsjP4eMvNqTPJAxe/kpb9ZI36xkSq
s00Da9b03IgEnshTGi/f9iniskyAiwrc1H1dktvruY4X/JSt6ftHPUVrle5DkEEMRta7lErZ6xk+
50g/J8DU2TXfTk2c/SLS/UkH+TZFEpwemCtjg9yidXrv2m+sz0/Dkqe/+P5PxtbXKAxMIS1fXxvf
2A+5mu8IDSvN4L76KQXtYmzWa25RxfD0nuO7HvbpYQeHr3/SDQWYhjbZ2ajpqZDHbZvw16Dp7suf
IJce1Z6j3R2YJxBsmLlEHjAstegroGYJqaObkMu9stHP40Tup+gIE4XB4//HrbenszGwEUfAKOWT
odNLPoCZGNYr8Y/fJnG6RjKNYAdXdM952tyyIKM5kAm8Q/QYloMYct3UefreZuMTn5gIbLW3NmPa
8CVNkSaGJTorezt/3p0NDP59/RN4fBql+uiSdXMfWtPeFVIFJi192VOWRmp2ERoOdntZ6/FDJEXY
/PYVQ6DMwZoDDAUo5eKrNva4RLARDDuhfcFQktZTs7I8PXMO06mcRGerliNsNH3FEG3nnddA/UAG
376uo31RLf0UNL2JF+Xi5pzKTGNdQozw3hGynHsU25z+++M/2cR9zZAQI+QIEKwgSRx/ruO2RC3c
zaiPsPOZeEsT6ux21RoGoXlrHDwXJvNeJZsICxV9zZCZZ8AMDEbUDHt6JbpDsNXGY1i6xVcNRTmZ
BLl2zSjm91mS3IEFG/RgwXzRUDQt2wy2DsJnoWqgC7J3zVrwoKnIfMeiokEA3W24Pa/zcN9Pw9vR
honXmK8ZinZolkWB4bRjocru2FQF+ELQ4me+amhK10FTjVhObeBpGPngpiRoKJkvGQJ+Arc5hlAl
kQeYhEsvqj5zf/73Evr3OIX5oqEBlCYwldHuuBBPzfzblCYfwr7sHZoiJyvodfgy78yJyeyAzHEL
U8QDDeadmjyJGEWe4qwAshmntz1VH8Oa7Z2a2GNJDhomvlzkX3vN/twO9jXs096hudIh3TQMSc8o
8yrKRJj1vIZZlFHmC4YGAHCTRqbXWJy9xyvUZel0WM0b8xVDdl3zVi4xNsJ1ItD2iLiEuDdIwMJ8
zVBbrOueW/RKk5EqnczLZPOgDRzIqx9niQHVsIkdBf46P6AtN/p12U3YLugLhkgL1i1P0N+d6V2p
VFK6RI5Bpz3j3qmZcism011PHjHr114kw0fuTB36eW9pRqugplbol35Mqk7ET2MRlogHwvvHLtdr
Y0cK7QP2EydBxAPS4IFvkA2GnQ++bmgpIljBgTd9doAkpguwNy0P22d9vyKq00PwRONJzoL4I4/2
W5u4oBQl82VDRwb+0wzm73mM2+eV5OSBU5mHTUVfN7TOlBRkR8MtSD8m4h9gPn4O2rJ81VA21DHR
FsLm1YiVAAs327uegUwcNpy+aVGWuybLa0i/2LK+gZvZ4gV6DJwrvnjoyCGdHluoEfeaA6DdPNdb
mG0b86VDMH6NpnTG27Ca1/g+t0B603R0v1j+/x7X4rT5cRGZKBdmA1bwnMVtWhW9Sv5s4k52ZWHa
NnBkvYXaWg1DJzBBUE+/8XJmW7lGTP7iF/hJVMG8Q5S07sBdEyoIMszpk4zgSYyCmbByT8a8c1Ry
B58Ri+5B+uzBieRrMY9TWMt9HdFC877rFryAzpnmFRH8TvdyPQWtJt/CiOD9cywGBLduyU9rW/dV
KvI1bCn5OqIMOA3ekmuFg6CdKvulQz2Vbbaw3dFXEo3Lso5zPAP5YLsLacYPxxFWigSa1I/TXa0U
VLbrK6WpuSibDiDg2oX5q+KG/OPHxTg0FJsuBDmFMxUfjuW08C50RL2Vmu9kXzcGEEbOmqrQxQvJ
wx7MoW3+seF0RnpYCIp0WT40IIfnf2wmcKp4y3OcNyGaDfKQsS9mwGJ7cR6aKOwBFPHyjw13TT4X
O9SW5zbd2jIh3UNkbJjhBei+P358GgRzDSX5eYLR9HM6Nfas80aHrX5fT0TjxSbZTvH12OiSdOuz
nPX7oMXv+xcd094rOCnnUMm5/Z4dhpfd3umwGMDXE81Zm/TJeA3R9be4L34beBB7hDJfSzTvUw4c
41WV7Orfh7xdkDprw8yomG9ghLvnCFTggJxZc0AoyzqnH6N8Lz6F9bm3PAsVjULjfQjljRCzEJPd
whVIha0iX0ukcvDdphqMyi1KbmBYera/rAD9yfnpmwDVik8DXs1wCbVZ/XSM5isQ3yLsVuQriQyC
C0EtYtHEztGZSPt9keYIUj+wfyiIwAU2tRZIsgAsf+7zuYd6AxTjoPH0RURi3oUuOL4+jctJ9Kkr
NxlYng3c4I9bS2xa6fAPUk8HNWVPky9JuwapZaCi/PHbUlpwYS0udMqQBzHHv/NGBPa4d3pSIIGK
7JpHpHX97vrpPNsuYd3tnZ1FU0zEzNjJzV6cuOqfmlQFZT+ZLx8akimPso3jal6vptoRChUDmQOn
iXd0ymW08zGjzmYS/bt6mp+2X93jrp36Tz0I891/mmYp8qM/EJl3CTkDT5d9tUuEbM7RbsXHsF73
z09ZkyjCFQvMYNgPLIkoO+RBg77tK4giso1KjKB4m1aYV8Br6Q3kUNPpv7/O/713fAXRNM5ZUk+4
nA/13j9OStcfM71CYIlCi2goiyFmjwM69fuu8iQwOeUri8xYr/28NrhaL+Pjcc3B1HA5+8Uefw0r
/mW8fWmRzhMw2jocqygeJh9HnY3xuS+4Rk3oDl+287ztWVRO+lhkVdcsheFhEi1hE8EXH0k3FkvH
IxDHoRKsAFl9m02W/GKs0p/8Ztc//5uygXQoKV5HjJWK889SG1FRWodZPzPf/CixekiLpk7O+7KJ
8mBpfBoKy8KWty9AwsN61DmHSZz15CVVR3ybuzkN25h86RHcmfe6MGj67PTdqqD3rGnYwevrjvZ9
SqeI9tcXHySYMF23V+iFh18YOvxk8fnSoxwY3kL1Cz/vKGyYzh2n/BMREk++q+mA5MSRSeYLmwaH
dw87ch12tPm6JLLIHaxIpHAKm2aAhaRR8VjTaSFhE/Uf2iS8RwLkgVWQ96sqJ0XBAqcibD/0XZKO
YjGEgZB+TtQYf1xT2790qwbh/b83xJ8sMl+clHSkEVGHycTytloafpSLooFPZb42KVYm3poGHTNs
W39ybXKvmjYwm+Brk/I8Kgbu8HFa9POFROPv5nBhuiHmq5Nwx4r0Gl03tpbXN8P0BtD9FBYO+Zqk
FbIS1TocB3WxvEoxji9UEBqkwWO+JGm5bu5dMwBjSlbEnjn/37UO57/nyk9CC1+RtEvqBkEK6Pva
2X4FiKgnJQLzOTkZNbgP//1DfjIhfVnSIlQrSITeEdH+hgDalHSiYRdcX5dEFpQRuRXbMsm1qMYO
wuRpyAJnuy9MyslYyH3B5plnSVNKOEhedDz2v+j8n/XLdVD+dhruydjlBggrRC7b17gWj3BJD9u/
fKsgOEolEYd9wnndaQX35WfZpGGXfl8owyjenGWCPjkOguRw18SwIlrCSpSYL5Ux6SKZHJDbGo5k
Kzlu5tQF0Xop87Uy8iBkJD20MpFZPsLP8EWyqPtFzPaTsfSlMiNo8Xq24zU9LCLUgvJzV9tfJSz+
EpT9S0Toa2WOzpi+W1OoH0bNx1vbkI2VUdFG6c04LMO7idSjK2WBHbTibcc+RVCQrieawQmhnEfR
2pOFCO76/4OgdNlUHf/Kw4DSvzaLf2mdL4NrCn6QZsWTB2qQeP3YLPliyo73cVRaYxtWdnrM33eN
FW1Fc5nJ20kmu1Q38WrsepTKHXDDhTCqdxR/tqOqo09pe9dZ5r67bmJFCfW0ODVNYe9WaWJ3abNI
mJNyE9TIDoh7C5t1C7u4bIsmeOzYjpV1rsY3efQ5Pxdbt4+n/lhrUcV2qr9mq1PTqRNi+7QTJZon
yA+ZLWs+t3Pl3Grfb2492PdYjHULA6xe6PtJjtuLA9Yvfe5bwfNHmHEdzeORAcrwIKKpbYCxPfT0
htdHtj24rZdyLDeamfooudZqBwidAAjIdjPCNhIAKL5fgNY+BPSxkkJAmAy1uQWmVXQ3ckMC7PPi
YlfcOMeHuNKLrptP4DjO70aJi9/LwbNhKEWST919QdKePE+9pklVKGSzHyPZjtu7TM/TnpQtbHEy
bGBUFkiKDqC1jtUghmR9tLrYu/9tNKbqrnEitxRFZLnuXqMElJ3HNj4sXJeoJUy+2tQ2Cs+2FDLt
MrbbSl+1JdNyh4i+4eW4S76A+DO44wK6LKDbp0zXw3JO20Zm/zNTtM2s1L2NB3daCFs4h+O5WDYQ
D+woim+bmmv6HaQFPX9MGJRPj2rItuklSllUPOgtKsYXy48VA8BXUdsS1OZ1yiqU67vj2kg8440V
Q1VD+3HtbSZfmj7jfVqlM5BbqhwNleYRLIGcv4lY4+HJLuKo29ueoJdRI9I1F94etVRlDpXX+8Zm
dHsx44gkBJvata+2cZuWPwq51dqezTzB2z/R8/IApTM3CaLrjOcE5c77+mGqe7wrwKRpoB+Huk3i
k5INP+lFkf4UHSPFqGcpAaVvSmVbkWPrDzzPjOZ5ZvH83KxdCkvEZiy+1ClXzX3OmcZNb6kbfeAX
ivoBd785lVXOx2vnqBuJXqCnhG56ORmRdZ/JIeVykxRjdI+MpI6Qpm1HcnZape/oPNI7w9dkrqZR
9nFJ3WjZRSaN4GWRAidd8nkAIxP2z7Us13VAbnoA3uHL2E2bK3nDG1qOEd6rxEL0DQck4wILOfYF
pd94s1X6kNXUmm44pfWmXUn5qG602pLfNp27rFwypQSEyh3fTmAdN/ZGZWnyR2fWCCTUPv/AdCEl
qND9UZ8yljbyVs4KrzSrPpqSrFnxMXHZcpqKfNsvC+xO2ue9KaJLBLLDdAd54fJlnmlz39m2/T0W
FK0SAnaF1bDlW3JnirqT71UEhFfVUnjqnI5hnIuSqrHQr7Pj4nWQqJMv9VbTd3steHtaekL4KR94
D3LbKO9kcajXWkW4rLksqteTmZb3wzLnt46BsHXaE7bpSzROTl2Mpm47I3rORAmrDfunbqaEPJFW
yLaEAmXuH5rR4g1NokBsu5t6IStdR8N0mxz1tJxx5rrlCargu4lv+k96NOidselPS7Q2DfaZObkT
kpq3qU3x1/FiMZuqxzvRa4tqfF7GxGXv9nVm4h78pQxagKZfskuS7vyDmKmwD+miUArUSrWJi7VH
Fz3KobfLLXgz+8M0AJdccgVXpmptknh7Fyc9PA6T+Rguo3b7DvIzcccnNfH9huGN5LFL23460QQF
xlmKpMZjceQDqfbcSVRLSrE8DvmWT9/1Nkzs0mSW7WUhuI7LSE7d/joXLd5CmuQY8e8UFct4ARSc
numW1eLkxmmFImgvuuO9zNotOcFGGJV1xOrjfZphywBiolDiiy0MrLJBxFuTUze121MNdS8euLnZ
h/Pm4sRVvIMVVClsLuxNNwxg25ZZsg5lgkrvB5q0yWUde/1WOLAMN6e5vp0FFL332jmn323jpGq8
OUHkm78q6Xr7hLOozp4WU7hPrlC0u0QHCq9veh7Bc6EScwIsGiA1+feG5QvqxwuS1CgH7ERxP1iY
891NcOcVouybOVEna+CC9WTWruiAhaKkf8CMmp9a3nUoa9/GBq+vQPWc3dzS7XW6UtJekqyXSWWF
ov9LGZznkM4bG1jMX31TPnHF5nZ4SBp4n5xgg0nqDq4bhp66lJOzkc33XkXmDQn744RiFEz0tijm
KmLwssP1IGWvA96sPueLXL8Vx7DPJe0tK6q6qLM71SUKHvzb/pQuxL7v+pTnldSwBFSiTx6WdV2n
Mt3k+ICMTVMZlNFVVA3kLl2m4mGXhyGnDcYPYG7gL/Vf1NKq/6Wo330npGr3vkxrlctTKjHv30Mg
tqS3OjnIVO5sIe2lH0TRV/02rNlpjm3+hdZFjsx6ZPajwqpOo1LGdqZvWFS2Pu2FiObHZjhaWOj1
h7yIpe7SG8iselVi6i0PQ7rAEZ0ctL9rEwCEq4jbdC5hvcduZdsfpoIVhW5vuSjYEyhysy1lFw37
Tdb2XXqfdCtVttK7dmYrNXFL8qJEy9JqmwAsOhViaF6HWeXzSS2k+9jEehlKUm+JqZZ+MOVkgQMr
dZ6L7TnqC2arbinEnZyGcXzYGTuGG8NEtLyPY3rYCnIcPPclDUKQhrsuuXCuInnb9T1D5semYwmf
nz9Guk7TRWdZv5yKrKH3Ypd9d8PBr5nPciPdacj5UiXpinBqEZn8vIJuvJZmwRlQOjp8GbguHjpU
hJfwwn3Xixkg2y7pY+z0KKERp3anfLnEiDjKHYuxLhNHcUivhPfP+9COZUfERsACX2+NwB2CbZSV
iaRJiZ8kT7qoX3bb/eYUsMHJniW3e7dyZGFUjjfvxOAcs2kPd89ohy791RA7Zve1bbOmWne12Cdz
6Hqt8qUBUEnNbZRfEjWjvLRBiV9sSwQxzXZHycTmajBjL8o9PnZxUTw383OyttZWxoxJcysPAU/h
vStadm8Y4pFyntVqv7t4yIoyPQag/VYE4dtpqTc+nOa5iUnVUcQO8F/fif7M2zpaTjPltT3JBqBO
NGhfPiJPprrqgPn0I4J61OwnWb3+sVkOfxqZ1qSrNoHZ9JCzuXhGRvaob6IMwdXNIJfMfSy0HjLM
5Xgj1dQYN76b2zX5TWUqxhpxkUSEUtTRXHFY0I54F49ld1oWWLzdJBFcCC5JDdDAHViQQ3FKOGma
9w1qn8jzWGQHKxEONLfjRKMYPTDG5hm1UvV4aretLio1FPSzZdEukHvrcjHdRhaUzXLqELdWRdaN
yfMAhUJbiW5B3c26L+JljQ2eQdsUJg5lfkCqd5sVrRge5pbTj8jNr6zCvjndsJjyl353xJz6XHXL
+4Pq7T3aTb4mvIYpooTpQXdHDrBQSpjU8vXbsToen0HzRp5uH83mTj3rFvaG4uJc3+YYfcEqzWjR
fLWjARn16PBKWzb7VHzMuNx7mDq3OTlHgOJ2lYsMmS7NBHfdk9XGugd4TFldpc0Uz6fBwsmuQtBP
Hrtm2ldEv8swPYzwufoMpxROSqksvCdnZXYYizK1/17E005biEy2bbpdVmzQt8tgJnletEB1HNq6
FuDL91kLcSSO3rNN5mh4wT4u9g/Sosbo4XAt7qrx7sR4t+9ZEZ80A7PpVO/04Cdq4jStDprP6W23
xRz7zRq3sOw2xplbeuS4Bm496MdvGPMkewBJfNR/qglH6E2Wp8f8u4hRXlQlOW32dy5rHX1N1si2
Z9gE1fw09WS85Cmjv8mYmuc2wdl/iulsM9wWRoP6hwRFxachnevjVEzS2lu17H1y4mk/RXdFC7Xd
KwLRxFYAbXb6Ex8PpZ4E3N4Qca3TjtRHa/SF4MvPU30gwBzHNhk+9XE22sd+yljxWzRkqfxtjUeS
v9DdbPzWoYr345pkicI8G9SLXHXW3WrwfbITwmoqqhl+/9N5t8UUVyh+IMWfSQJtoSw7emyQ/Tkb
PUYsr819qvDsUR3DPCisGCWPcu6zAgpeBskdu8esL9D/MPCJXjpS19E7cKEQDvR1hBWEwe7bfEA5
FcbpkjjiNjydwPyspLmxBPUKqf6YmiHHpEPd+C6/KGn77VsBE8r6mxE1Pf4oVszc5XscY6GSK6tx
0LiiFjyvKzvExJaOyT05L/MVEdd1xfZgxaL707Dj9CqFbnC5bTrT/Z6Oef7bDoDXNSuvGpIDF8+w
AvBKtDUXO+LMdKckwn9rQACE3faHOt1m6d5REC5bVxXr/2Pvy5YjRdI1X6Wt7snj+ALO2Km+AGLT
vqWk1I2bUlKCs4PjgPNGx+Yx+sXmi6yc05WqaasuXc2YTVldlCokggjA/f+/7Wfl1KVYC/IGF9VK
RKIUaJralBYG3cuYO4pYPnCQ0QYxv6ZMmS6dSTAHgZIYSpysw6qwICVkQrN9P5UwnQOEhjWxDlOU
jQRh70GoIAaO5VQ5/ujTgoWoNFrfS3he6exy8meWvWGZ7Zt0jnAvbXPbh/IgxdRh2oKIliH6EuUD
NTc2B0Jw07RhVyVGBE2GLiOzGCRcMSx+IdZRtRG+n+kIAq+Rree4rIE+XTH35JY2gS52/sSm/tIz
zKfphBWmOGnbfr7FAFRMbO0am/PrTpcTqlNgBeTNCsb9TUhgLdxD1DStyYCSe7o1zpApFmtdVyfO
zGra5cZnoLlW+g3KnpnEc5stzwQmgltpMws7iNeZAcmmljVp1VrenYbzrN+axinTxYYiWwwlfFvi
LvQx4rDczhUJC3xKiax/013UnWz3eAjtY04qJWM2WbmnwSq/FSREuxqQKhSJA1liNqzUYXU+4qp0
RVz2Fih17Ma6reK1mBmuhF3FFaZfw/TmVr7EBJc3nc3Ip5SKnl4F0UibUwa6jqH2wfYWZ1UjBgg4
K0sRPWyw6WHyZcS2tEem6ibqKCtfFj9r7Aa5ooZjvGHuR3i2UGAnXTeAVxk9AnPJIipxSSOMt7sS
mJjVJgwwdJOsaJKrVK+jyU/XRQuD9a3KWQyxNEziGv3neGAIoD931mZFjKlSszwz3A3oobyWaRNj
qmzwICojX9nikfEL8Y1ZLvMQTrwtQF2EytJWKHyEpRGYBAZ1Wp4EGER/jUP04mySnhyxDvm+xVeO
FDnkCdd9Ue5JMNcYmG5lG7AE2RX+vU+APMULoiZuSz8EKoORLgqd5hK08oD9BnZCDrHUAch6G2Cw
Wcki4DmIYEiI1w8aUgEscwh6mRa0AUFHeNqrFjo2W2e9Oh38ZsUkcj9UNEGLJ2/mvI/CmESzbJJO
Gv0YIBTtMLZqoElGa/lZWQm1dN9F+V2f9cFDacNSJD4p9TPsX+utxJgInOSMDR2dD4/iKWfRVTAp
/RQSW/mpN5fNAW/irphj3gYLa3ldZsVIUSwtc51YJc1OZMtIDnXhoKDmyFNQSVcKDCwpJinMdkUZ
kG0Rpt1l2Ocspk/NCkvmiTfMbX6bHYW/T13ZocyhYGL4N9hys/y2hrweFI2PXQp4DfJYE60AtF2U
0VidGSfIprAeYnw0vo5+MwxFKW8QikvmJPQoVl2FXauxKehzodLBorjvcYN5PqA0rxpisQBFStYl
rxE6DXQkFnrZlFF7QUXoPs+0tPusksSdjlnbDC9mIQqbRT2O2YnnTA0XJJGaRVNcwFJztRDGqiQq
+7qPecg874r1Lj8fWS5Jko1deFjl4qmDaRbkf7elyvTnOsP0vCslNaeoUf1pSazOsmsSUkxgioyt
L4SZGAaQVKp15wua6gPr5/7UKcptgt4JKUNCYSMd0ZKVVw3n8qtfV5VOyxCVSdwKHd0yTBc9ARXe
IcbKTgOqzEkv98BoGlTQHoyuaG2Kdjz1hjAAMTvM7oG083xQ3rCyuIpUcdFNbf2t8sOwb4BD+Fgt
lKvW+rSe0PCdToOMitiuvl0SVy7o80VTeQiHErhmO1lUk8ljxOhodRuKrJOnXuHpk6orqzkZeLl4
J1RZ2+HbDMc3DBEss1jYMQ9jf+Wu33GETH2xclmmBHWcutR0pmdcRdfW5hCPIvBOLimWzfXcMN3R
swok9xuM9OE1giCiL06iuThpcr9S+8GviNgRHji7w5iXYYzHftY3AvbEaz6qvI8HFbovsC2Gj7SZ
m5NyZM2GNNPW5cBaRPMyMzwSMTdmfgR/wGOoY1Ctga3HytmSiwz95SUD/o3ZWQYSgc2E8uk+99fl
0GPvvIaHxniHOlgAkVaBmq95RNeTyYRCx05F1UnW7V66dY5Hh0lnCydzGu7GCNESSXBEgnO/yG5p
leWPvsTNpaVuoF3iwu4wOxK2vAHyxS4Z6xKXosAYoguXVfQiyFb3rADyfa6FMpeui0Z/HzX+fURc
7Obhm8imu7WqfADLY5adFGJF5pmEpPNU9Hl+wIXx4s5gyAp0NHPt0tEMcx3j6xeflbcuUxqgeB4S
61UaWiFgbN/YioA5PA0MGDQmOUY3EZrmSx1ZeemxojbYdVxmYh+3LZ5T46rrgszLtF07xstNrh1w
14nw/gumuBCKnZsxoPO1d+1H3njwGRkx2kXNzQsXq3uTbuoIAEgnemwJtfzWIAntlYupwJ8G/VQm
CuuuAu4BaB5IZE5vaQaAGha72X7paVPTeG4YwgyqYRhV2kZhMcQ0E2pBceiWM7ssukgE8Pk7qGDY
giQer8nQlJr5CRBh12ynoJdveLDoPgjWi8Zj9UVU+OU5W4epjIOO2cs+iLJzLNfh17LGMPI/UV38
C7LpfTQAcp1H0wkNWXw40QO8qy5hLPpYDk74fkJKRQBt0LKBYgS3uDeh3Kqo9+VjVPA7EXimO91P
xZE89It9MWE58un8sVE34Xvbdz9x3RoMDd4sy/H+6TA5XK/W+5gX4b3v22etyxW20Q2yNn251wFZ
T6gBE/ox3eN74zfU6gUAb0gq5zm4IeqMRsXjh77096Zv5wpALfkK1RU38ZoFV15AP3Ynvnd8g1yC
4aPBvZJl6ms311/8Qf6ZsO//fJcH7y3ftgkrxXIcW2Tqwcg1KcKPjeAL3hu+tdGVKBawtbnXPIka
PFY2PX3kyw7eG74Z1leGZAAEmjWY5CDmgIEEffvYsYOfBQNs7PMIXSFM2TV9W0GwRL2/fIjAhnDr
52ODOoIhpj/aM0PvK4bEjamfVfxDIjREAP18cHQ2S80EDJpIvynSAg30PSi0/kOKhCBiPx+dcQcA
0RxvQuurMx9QRcfWjx6c/nzwHKv4XJctxJjWXASuSGhnPhQfE7wfFIGsSADvAcxTfFzuAS1ignr+
8LE75Z2cV47gyjy4eTZqcOxKlzmP5zWzH1pQgve2b9CiQbTmOVz2HqicufcOYZF/LIEpeO/7FjMh
UUA6BHcxYLPgLiBdQF/9oe/lve97yhYVrojvgvQuup96cFIA6D547HdPZ70gmR9IN+QlA91Xod1U
jf+hvSd47/uegrVXocRpA8vdzk3xFJXt88e+kXeP5oD4zEAcg/VCZtdkZqXba2PW9GNHf/doSgdh
QaYQ71jYyGBg+JD6GErxJzvm0SPxR91J8N72LYDjILIXXphqtqgdM6YwSHUgC2QXrAMvDFirKLt9
HfjLjxFa//Gy/I/srb367ejm7/+Jn1/aDpgBZjO9+/Hvd22Nf//z+Df//Ts//8Xfd2/txXP9Zt7/
0k9/g+P+eN/0eXz+6QeM3IVK9hpksLt5M5iC+P34OMPjb/67L/7t7ftR7lz39usvL61txuPRMt02
v/x46fD66y/+UTr3H78//o8Xjx/g118OZnj+x/+s/vAXb89m/PUXJj4FktMo4lgMwBocLQrz2/dX
+CcawJEjiR8w0PRH2WUDZXeOP2KfKHQpwEwBDlPcZHjJtOjyfv2FRp9QUnMJ0MAPg1DAXf6/z+yn
a/PPa/W3xtZXLVofg4/yffP65x0SoufD/4uC46FwKuK9O5Cj3ddhOA5JuywFZvmKan0cVD1cS7A+
jwqUOwMdMpk3F7LuvqGeq7YZJkqG1yEiF8Byt7jTNsDeF5audaC3IJRMmQDAERc+nEYpKaMamhNN
cBsagQGAS1U096QcdiGEPE06AqWWqQCrAwqMjYZuVOv17bb2ZB8AO3B2TkfWLuQsK9i8prC88yJd
Su35WwwVqE6535pDFRb0fG0ApuwFlGzA53hd5MmkXK82A2aNvXHDoL0S9dI1pyPnGGZa04FHO28c
WwoKqubtLWWKZgeAMF0FT3A0nhObK+SXGrSHe5+OdtgyZjH8D5CpXeOs8eWYjE3oZXGQETB5bRn4
ds/AMJWHxRZSpvVc9F8RqIHpDRpgGlr/tvKXpAPZRlJkggYnsByP+hA5U/aJ5kQRaAn00b9QS1tv
/FqUQPa6arruh14d52freVcEVetSRH1GFuJxC2amKAgyaMnc+Oe9MpDwdk1Y7zBo1j2RpgnnxDAM
Gpn0StaYglM7Y0Crmm2ESQ3tOUCT5wIjGuc9UUWuQBTBbR17HNRPCgN21CWGNEfueGAlLBUhq/T1
2NDqNfLC9QbirLWIdVeofZb1VMQF0/KsBXNdbHjbgmu0y4iUSeaUBDwyNgHQwgxUXIdJ5kPa5wWS
szwdOBq3QB1tvJRTvaZ0xn2X0BDeBQxrhqAAb4+PGgN2br1kHXT0trYSqhWHVJE1qYusfZ2mVsjN
6ErvCd1bDwogbN0uxENXIO5GlpBogcBMGMi7F5j3zbDJjSXDPopqzneYAyYfu4l3J3MxFVOcuzlj
4KCKprmCvqu4gMplxp1p9agS5hUA7ojyvW/I12jP7Lj4bsf73C3xaMcB8QwOcNiw52FWTftaija/
rNqeiXN/bcFR1A67+Rw3qEOax5IANE2PoiN10kflauJANBHZdSt6411TznYB5ZdnZQwqG6Q5sLLl
ZBKaFDcFBIPIeoscyNEaQ7ndCZRnVb5HCHfoTJx1vCn2vleyIhlmmS14dhBqhMwiHd3UPWvq/dxQ
h5LZrrRrzlgpM/NqyKrTY+bJXgMQeBYgQTBTE4wiTZGe6K9JCb3NXYub4AKCFH3WY7XO4xyinl1p
u2i79mBGogmytN8trT8WsN8vWMda++fligoe+BHWTeJT8j7NuT5Of0bjvSRtZAwGIeU6NhFAOzx8
PyqKv7SRneuXoTXtt/H9NvXTznbZvTW34/D2Np4/d+9/8//CDe3YL/7r/Wxnn8e3+rlClfTb9njc
A49/8tuG5kn5ifrYKyQkyBz15rFl+W1H8yL6CWRmQCRyXwPJxPGlH1uaH36SPkJlI9/HFcQvwCfz
Y0vz2aeQYbxSJITk8Ipz8Ve2NBFic/zdPXKssOHOx9aKc+OcyvclYYmmZGJrU+JhXPQGDpUe0O9Y
pnUzXhEt683oixo3cPZNFn5zR8LB20Jbd40CeF8Ubkhp3pktX5oMChPqDgr8xwGhxxAWSxNuVJnv
5gb5JbHLgPdDl/EV+ogmdRyYsnXzE+QiiE3A47A2wp4BzoaEyEMPwxm5LuX02NQ1Hlc1P/sdmK+s
nLJv4SInOJwwYorO/TcBOcgGkwvyeGRBsoZduZu66hb7jNhyVAeYw23dshmkaQE7WtrEhh2ltCCB
uj20O9l2nMld5hd+zHTI0iqX8mGMesgGqow3elcNhY5Z6JcvbuzGM+c7tsXLwTkkxu66KzpMnkaw
WbVXmplUljUPklmB+LVaX4Sdf7HguzyXs2m2XHcnkM7pHZM9BVE5JMeZ3lnM5s6cWoFpPXGT9+0u
Bzn11CvL0gEpmFDrDRdd4X/G+lnEdVkGu7Xxsm/R0YkSY046VPl5llhMVMrSqKBfZFmZFBs9CLoa
aKyGc2s/l30Xg5p6zGoNRdWwbnnNxWdXu88Ck7XBQJLsvMltDZZB0ud2aKosxQxMnmLuVv5UzSN0
mP5KQb+UkzkRS/WFzIF7FWFvINGrggNSHtxj23vmK237Z7K6hiNpi+djHDIIBWM6LNOuXJ1d8G1G
M1JV6jlMimXQh1l40WV0ZOV60fYnYau8OKib/m6knk66wHixjprEdLR6XEH/HiQ0ZelUtMOpNHPw
ivQQCyNjUL7qweoC0Pxk6XUeNMw7H+e+GPcjBrnE81gu9ZmaR69ACn1enqyTKASEPmoawF5UFTRM
BDT5kvXNfmo91T1g9HJZ7K2jzU2OkVvgB6EYQOUQrkkrwvFszQQ7A1N04wuKMeQwXCYoIKCzgjso
IYN8CObqIpJLDDuSS+queqBIY01r190bmHxSNrhbr+f8Firq8jRs86aLMUq2Jqk1TkHmkIfOPXSE
8f4RFGl7Lnom99gwR0wXsOZh8Wa91b4OXyQq0i4tI2+9DTBk8KTWuIBZFoCSwUyfLdi28baYx+as
BpJ/R9o62hVe2BhIyoQ8pRhvGqMGm7YhWNqbsh2qy8Xo+hFyK/a1si305mQt2EZbV7SXoMg83A81
01vQpd5DC17iyqLg7WJH+xHPPiSjOa6hV+wmj7T7TpjrYVi+ETWRxM2tn4RjFMaBtFUKyMhPV83s
iZawguR5fVkphV1+Sb0pJHtvvuzb0KaL4OUhGAK974f6zS7zkgDEabb9RLZ1AfaxbiqbssYr44aB
IuYNX+78Cu5BOLRNOEDZU0O4UGTejdLZBUQIr4qw8W3Mh25rdeTnoGd4qbwJZXKee58RAgQXxNmQ
efAAX3S81JjbnM1mLdzGhBw1wTYQikZtaubO3hPJTlcVsBeGeKLXUVXBo2ib4EphUNsJNMTxOIxX
6+qJxGYI0IjGYIk9uVb7vuf1vlsHCqkoA/lUaPECxY3BDIMoSKjqdlCNR5uK+4h9hU3u3uQK+hbv
JuiNCxIVQCPMsT6e235p46pBnnUky/xLAS/oJZS107nSdXZuLYIZNiC41TYfvOCitmbsN8ZjW9Gu
Z8usz0YVnko7tDHsnl+pY4eIRHk8maaJLeooiuLloNRwC6mIn5qIXIsVog8Uz+ncjRhrKfoSYsNl
2XplX560/Zd+yRPNxITCqhpPoTaVV0Ol9Mbm3XQZFXUZezUr7muwxTG0m41BjdjncecXxIvHcRBb
UkLh3pIFol4Vokj3fdBVG1XP6YrpuZDyXEOmB1EKYfN06OqOpo3O2bcpRHRwZYPYs5O7Pq6ZSSiC
8xVMx16s/imuF0toQNqDRkkWix5yS7Xk7R1C67ahDvxLWXnNvkFGzivFJLntbExwFWXOP1lGfWt4
5JJwcO0dC1SVtHYek44IkrohnOFKHqB5mzBUDPdvl/ia+iRuRnJbobm6mcwSoL3pH4mHhgyCbQSI
Zdkr1qnt0qNY7wmeuHYZCtgZohpUfd6vt6Mf3YusDbdNk29RHZTpOlUPWafnuOUiS1mARmshkBFn
dMH9uCxjUtE1HgZ1Bv7cPY0rhprKDOQhUxXZBuu8gzSoSdtl3Cl/rjZId4JJwa+TgZafeTVlu/4o
VRj6ftlKXsqtwV55F47ZZ8X7AZfZSFDR4S0s8o/rNJe3kyn6VPF5OoNmtt5zULfok22+tUQ1KWoQ
lwieJWyAUkY37UW22AsTUXRtPZWnCAqDClIv7gB9iDvNJfX3lZ2HRHHsY0RBs9nOjsUN+LWNdqhk
Q0ISnCKJde9dS+i1saS4JmGFuoQQ6qIMUX4AbJ22JS9ULMNpOKWBWpJ6wcI0rFipIJi6A3q6LSx/
XNc6gcYWPP9NDm5OYwMyVBQQ3sIVOEGWnQsJ9bvzu3yTQw0U3nsVYjA8Jiea0hIp+M8GbeSli9rL
xqdbihKjhDsUS7eAFoPqZJxGf7Nor9mMQ15suaL7sZn4A0R3YjebfL9E0TkN++u2KebEn9w55AxD
wrIcO2Bw3pZYbbRLmyFLIaOLoeM7ZEODEHUN+Yb0m20BoWimH7CtPk9TtinoMsVRVEJni9tCLmDM
HYJksjHYQBN5YVYFR7LKT4PIHZpcbzBVBuKq4cXCiXuOVNzlFslWVyhFbyA9zrc5Mkv3XtmSlJoS
8m2G3Q6p88tkY9zzWLmkKl/6Nvdvu7HchtWxTssLG9NZic9i7vJUqN6lWWuj2xniErwQvYnINufW
B8k/LfxlMWu9bZdwuMYAugmbCObPQeRcnIF5ISN8OnyaKVITndMFQEAU3siYkUKMaIXz44hu9LY2
hR2qLRGvyNA8ltbUqoBDZinCA5JL5znOtXLegbu8mB5KOLqiF+fgj/phD/5LDdG/gez9ez3T/0P4
Hz1aFv91v3T7DGzNu9Jvw/DmvUFVpXv7Vv0MIX4/xI/+SQSf0DhxpJFShj4WDdR/9094iZMARigm
fIB+aH5/dE88/ARdTwTiFl0SRhMIoMU/uicefAoFQTxOIAkSdgmwwr8ACNLvJtV/dthHwBF9GGQE
PhpsH8vusbv6nfWWe5ZBNjjlO6ivzT6c9QPec9sjzCPUI8Q8MBTExeqyo0svT8L8BhXoKZAouZVT
scsrvGIHl+9FUaN/8dmTmKFqtqTf8AYlLdX1Ka/XEzVkW9KSW9tWT/NQfeMdT5wIT23gnUB8DGyM
IMRaL8WrLegBMe73Mm+n2FfLuKG2fYzy9T7yuyg5/keRiRIWpLxLkPkOik7qvQ5XaNw5ytSJhV9X
37zBR+dtVOAtmx76tQ3SFqsUcO01PvAF482TJtBzi5KgiVFZagRkcmhaEuieo6Rq1jbFnNf1fHXr
uoeT4nxYeB5HbMYZ6OKbxDDpmJcDizPRP1Zd/RS19abx1clomYHCWJ24Kdz6Od6+HsuvRAzRrlYM
Qzr9pvvttLRBtTT0YldNTZe0RfY58i6XjqHAkuVmku3T7IKLPFtgRB/1a67kXcZxJitw/bQJoibW
I7mvc4yfg9r4iN95VQI9EMR8KDVtWLyqJSuStvw61Fmd1D2HZ6ezF7z1H2pIGsNyfpoCd28Mrpwu
UcpBvvYVecvQahVdAmNst3GVBhioAqy19abIhxGzHaorL1of1hnfExW4RujIIVmy13bsroBrmaSA
GTUpozVKZinYjqJkwep+Nix2PKlk4iDi2tahfBw5SVrMc95WU+DhTkH9guE9UPR8CUFzhTMwW7/C
0FTW6q/KLO5UelUHahOz5CPHy5O8haQtCiE6Xh2/DlB4F8EEU4jvsZPBLNVBw+B0w2G/3ML6CR2E
YMsJTArnoynbNDQDT8s8WJBlWw9xs+AUvHqC5tOgYoEjJfEiix4F8s875fDtAAMwm2EcigQPs04q
ksOWyNVJMRC09QvfLQr7vOZs51UTQ+cwXjgIb2KR49asZk/E+YqbPRA2Rk+9gdQUO310gN0WpW/z
tHbTnDYi2Oa9f+Lz8qYqhquQ4Orn/XhV+1AzFVCUln/Czh+5uJ+efwncBNwD3IsUM/T+YOxvSMsz
G2Y7jATvMWVc7FwR7IUGCu3xPwtH+e62/8O7MXiWOCpTrDnvmMHJglv3cpXtQtmOANGj3RDaHVxu
j7RAFlV5MYsZbpMJuu7S/AlH6x8lNX94cyyqgZDoZfF5f17qmhrKlVbQbNeW5VcmSJsGnksoANxi
nbHWfL8QkENGqjqTDYzDa/iX+DkstviyfYIq+rjSEvhEfj4DSDk5QpowXricpnNO67MsDw59XyeY
xb5pkXvwu43p6reP9nv09HtS7btPjHgP7BfAThEd+D6jBLZKM0wKFxdmB47mLUggyBvKy7HDIz/M
I3ApE91xWJaSXMz3BYe5rvtK+2FfwT5UjgsKGL0VY3MqOL+PWi+t7WlfTPeylVtLyz2cRHDJ9Lv1
1RurJukrZM27buOvWI8ay64bh5JzncND1+rnYjYHLzOn6I82WI0wZz1/CzD7IgXf97RgOlXcMf/M
9Zh0jxPncQ6IoOj9VMkc2vB8fu5ZdAcmAVZvwlAKD6uXTDN/DfvhEbU8vHTYwnad9a9zDn1PFQ2A
voDjx61b72mP5VPS+9LJu3wl967XuMkGCb2rdEkr85NG223befsOsGby/UL8/1LqT6hUDkD4X1dS
N//4r85+rY71099e//FfdfsyPI+//WT/lrRN1v4ekj4e6wfH6n9iRADwZdTHE3UsgX4g0j795EcR
ZmIIFuIp/y4k+VFSiU/sCDlHgRBh4If+UU3xo6TygEhzAWdpBI2F76Ma+0s1lQ+296eVRvoUaDjH
ux//oXj6cOq/L6om2SBfZwHwoN0yqxRNN1TDxmrXtd9aggm4sXFd1cQtO2aluWj2VUoGSr90AdhU
WGWQLBTXVVRg9yCsVKkagvwwjRHghTqqIR5Q9XqcihyQ8Ipnun8OIP2/zUvPI0d/gxcicnMBZYkM
AlAmA+zosJ6xjhyEKIsw0RK4CzIWkc6drC1QnzQLAJ5w6Nr7eIrslAHZXuiDxxuUOIioqz4bmG2y
TcsQcQy2Nzu2ddOyelvnrUN+QAQCdjqb12DmsmANXvJcLV/wpSMRAiRp6cHc31avagjLcTuh1zm3
pNBZPJZBhbJqDYcT6AfR0Q4uWKtkgOHVbZrvNpIZNOhnzXTzggyP1e4nIYGPOt1GfkzMWN0ZhBB4
2Ky0lclsIGOzfHVBuhif7shIxzVekHGBidpjOMTIapxvvXLpHMCZKOxjcKX9AxYWFDvNWPQE/hKs
37EP7XMG3ac/wwXUC+d2bb2SKqHj0tm4n6P5ETQa0r14WaBJlauuniRvaz+dkKcwxGE18W+OlOtl
TR1CIrqSZzdY41a+H0Gwfgs96UG0W+oJ4uhuBVDjwZ+zbiPXZ3B8EAvDBee8xd4EDIluNRL88I3Q
wt4SlMsdbNweueuKUjxBbFMhcLoc5b2YcjPtaFuw+1YZ81LCcTzGJFzI6TpUxRuDuu8edJqTuDMU
WEdwOECZMbfiNbQIsoebKgOOtUS8wP4gJmjfbMcctuapBZpDrZUBXGq+H1zno+rNAL8+h6y/RqGH
/JFSz3o8L01F/JgjNC9K67YncjMpCbymJh3bTbXwnvpxcRekCEIYOf2uyZt9AKeSg9B/LE4GlkVA
lyaCFv9cZh6WaWPXDKs7DOEYdkWzCUYVNCpDFatmMfIamTtA6XAlmoGc9fUyNmWy9MCILwZMC1Sb
o5RabWTUO33fDNHAUHCKcj4A0ig5AS0dOfHkKMfnjPjg601b4mY8XYsoms4Iuu31oBDBQLYd7T2L
M+5tuYkqGK2SHhMn25NOehPK3ilgMhlLmMNTQGolOfcaJ+gjgzMhg4eq0QJAJ1LaEjPIdU6tyivy
eaqqYE2mhubqqaKRru9tH9D5AiHuQQdjm1eIRwyFjqrTZl5K2HY7CzfL1zUruuKmCtG5bRe0dvzm
GE7QJ/ncqX5HlmWeL7rOhtMpZkvCq7nA+IL4EhUh9wtmNDmzzWzcTG55D39/Asd3scYN+JzLAhcR
b4NqCKSRGpn4UnlQzG1s3fsImTA6+FrzGmAIAekWfMkqnWNULWzm97NHgxlV87DoOPPEANK+dvLM
BQbuwHDEfJF6Rhd5QDrd+Manspbnc1g6QD41g2mzHBArdRl5RPqxwjIzbjEPC0oFRA2ut6rQ4Qi4
UxY6Xaqo0+fI7eAKI1H62tyQBp5w2Fgkvw7nVpbbPFLTNYbS0grXHdEtiaBsLvBxxHymVTDP36Ah
GAFxTXiaNRQqMyzbuKSAtGFwjZXw6C32p6K+FQikv9HlQBc0BWu2nx2RzZBg0gYgpXgUq9oS6ovr
Eqa3l1VL+8jLvHvRYUHsdobL5muZSULA6MxDDaNXgWmwEN0fxSnZYupiz8qAwnoeMaRawi2LM8nG
KvQ2w/y/2Duz5MiRa01vRRtAGWYHXgFEBINkcM5MJl9gmUkSM+CYhx30Uu46tLH+wJJaZDAv2Xnf
2qxlUslkpUoEAIf7Gf7/O0neXrtl0tBmLKdM9XIETaHfzQkPC5cxWVQUal3BN1jPl6yB1txha4dw
kFGNP8T4ihOYBvEicEXrogzcPq8uO8dyM4J7Wbvzsy7jItth1XUmP4nCyfEHJy/ybUtFTu6GQc1P
M5nWpcfzNBnWWnbZF1vPy2Yz2Tqbrhuq9lWe2YJMKJ+MxK9dxcDwEyfJPR0s43suZp2/Z2vyuwnK
BFgzuSH4HRs2yE2txvLcWuwu9zWN9gsvUC8x785L7OKgzcqvWu3280YbKPZ7vZ6M38soFbdKZwN2
gbitzQdNRtlFIovwuWoTi+ajEy13VdS1467WWHgnuKnJ7gghI9WzoJvchZHAFpVM/dR4aHBhecxC
m4RvaoNEnmEM1c6oQWV46ED4qTQi88SP0y6Zt5SpVzZS6bKUiLb10o9DlDoMPDfyHLC4M1/HRT5/
r1s26g1MfYt+XFcZLC5TUaNTKNKx7TVFK2t4PxNGvjjuxZfJiDEA6bOgWG0oBmUWVq5xUinQbnFo
sZ95KHZW53qKTxGlNq2sQqr0qPD9l65f6klr+52+NPZJNk6yDhLGX5ZBsYyK5lPFtgGwNLnYTRZm
lqBLpXOn48HimY6ze8M8F9wheZqkPzGCxaU/LinbWREu1VWrgzWGK6UZXwa5GI6XjXl7yZpQH9La
amkWywQ5RsvT+ElEYynbUXTT97wci5+aA4CIE5kqKdKY2l2XsaHcxa0Z3y+kHI+5nlHvJQSgtQFf
gB9h1XPV+cItVI7N2NmncHpKP8NNbZ2rTc0r7LU+ozag2iQwrjMurPupmHCI4izfYMZUrFuHb2YM
1FLDFK9EsoFWM73Us3IgQn5TaMpTBpmr2spuTM1t1Clyv0TOiBzJ1CLbd0bNvR9ceoT9lKEccLI2
YXd3q+YSQkDm+CnHdbLRpxT3mgjrbkfRpkr8qSO4wgYdle5GT/JC9bOIvanBjVhvjLjqDS9TtKIO
esY4JRtTGvzfw2RxBh+fONyFpJbEKdk0xeE2yuL8fESVIU/aDN9xMFI5X3ZLBALnAiLN/H1ojGLY
0a9dno1GMGUWw75DA7fGy3jeTo49rWtvObcbQz5aVO2/Zajd7qI5kjawgNH9KcuKMjh75PxUqAIk
w8LC/B5O0KW246IAYwDcBuliNhsTxlqRnEAvWH4YDRVrT88Vs8MPZyisUUdNESXMqvzaa4L3M+ut
uMiHteOWTGwm/piPlD1iXIpnxlR3+qZOUD6pFsLjTU0r+LoknH0cowIn9JK0xW3b5PWDO1APjDrI
JIE6CGoz02AkD/UYUawvkqb80sfl/IRqVV6lYxIyX2JR3btGuNlpPY79D8JXjKWONja/OJWb60ra
U+MPlUZ7O21k+jWxEu1ZxwV461b1cjJiBecX14r+MKhKcdMrGt0JDUA+TjHc2L/MtqNsYbaR+7Om
v/RtFrn1Q/QRhHU6LuVPOqBNDmtmds87wya+CuMwznyiS2hRrJTDJCC/+8BS6MMjb+wKv+zyBbOb
quegOBbpnI9iLha0JulUB2TcSE7UQsifNkMAGhyGUuA6bnp5FynTeFLE00SvOJroSiKO6b1Rb3qq
tkwHuZ3BPya+aJd5r7HlRx4YrvEbexqNyWjK4fyUbNyQcBZDEDAZ7VBtUjO3mo1cV4ueDU7s1TZY
qI0o6Fl7rdPANm9m2T1JvW0eTCVtS6x5VZhucHZVVET1TvkWTsX4y65s9S5lx5B+3HUAGxKC/C8z
+LjOo/vcV1uax8vJsoQGwUJeubTVolYJwdWDRULb0NE9AZeJhTkM1WZtvy/0x/Vxht2TaE1WbuiS
d+5Jh0iRgLlOkckAz0sGHycs6DGrMiXw+9l0Co/4WLkL27CjKaUg9+MfCb/WSQoUWyfOUgIHo3nl
aUjhjE3U1bN5mPIQpVwDqAn3sJKjBDDtwf5ma2aLygbvfYJjfyWTDF0hoS9RL8KzV6TV0zQNtrsJ
R+LdQHcak5AV8hFuU9tIf3SskoIyB1ACT3aD+oD6gQxwQIFkszuATaPiIjqHViwX3STjZNzznuWV
Ruf+ewP7BJVM38C/ARB7H3Y6jnOxuB0iSNOJv8a4pJ2tWJR4OSO3rIqADMxc/DILx6dFhWDETwKb
5Evm/4J4I884CSHhMbdXz0FNoGBCuKlHqt5yNqqyChzK3gkhskVfssg1iixwIewYudRqhRzCmsQS
e367ApVyXZ44jHWmaWp1KuW9DAkTtlv2mm1r5WlNjXetZlsx006C3NLgoLXz1GiepnXOFjMcpTgg
ghNZRzS7meeYSq3juVv65kKxurbe5W5bHBiANejbNGKGl1/jKsaWbLGVBV0/02PPAX0m2740iTcF
Q/8ggNlMb6U5byf2LYb6XA8MJSIlFeOSQLUxKo6pKbQxVY6VTVOjWDIwUFOFpDUYjMIu952T06GM
yowUIR1mDnQG++bE4guKXJhseWnAyZrKckcw096BmKiy0xDhHE1FrL5sGZkmaTVKyS47RJZ14S6F
AU2EMTA3U0Fou8MYnlbebDOp4NAzCGHyGfLLrWWj6z6mjSIHvwbrRJlS1WW4lWQbOUU7oFmn9Irr
5CQ3u+FLnWe9spO2xJiNZFLXT/VYdaMvqlt36gZ2w1h79pznBLCxhctzzrWEUQ5MJ4Wh385OHYip
MTOfQaATp2qduNWuzlla28Ye6CjngwOPODJy1q9pxDEailzLlYCUsA7RN4dUB2h8Dpo/xFh+d4XW
5uFpbLQxWU+R40HIaxwye13EkTiJOJgrxoKhTztZnEgWB70Ik+SE8z+J+L47O964rj53e6nSgaMR
MQvExPX6dzsEHvEWFwivWbeUtrsizB6lhwK+1h9DA9PjlkpeWVxEkbmU4AWivL6YwKpgrc6LJd2l
1ljEJ3KwY23DD8wgXjVRg+UeRXnudxi4m03WtqEMIhJEQBIjuH6xHu9BVymucRrz0xavW9AgX/bk
6vmFQs9sCaYFPB/HJmaKvYvXq0fEPiNNVJZZT7bIC8rSH3RW/3U76ACmsjwLLXhLqQA34KphtUMW
HlKNdkuCQS+hHutsBwO77X6cKgF7U87qcJF3VV+cgTSa8muXEc3JXShWZkuXhMP4fYBJgOgFussi
boaFZPPcNRCbYHnOgIgMM1v8LIFtn46s6twfdWkBwXOTEEWBHBI42fTvkBQukEfmbU2K25CmUznZ
sKDAA04p9+8Xc7z051lXax0dJmOpNozTjcBZurZMg7qwO5TJqUm/Q887SrEufLE6aONEaze2jcj8
ZyYr5d4RRVGfyqpdET46HKJg5hEX29Xi3Z03Rjt3nKjJrOy6OTLmzVL3cB5tA+E6eJklpRolh1Lz
dU24EdF2oqq4Rw1ehr7oabxpsQknPsVmW+6TDNnQngO+Z6VZTWPf1AaAvptelEhHDTwLxU5kRq1t
aWViJR/QeuiBtjDkwK8MHiUgyck4VxxGEATooO0KdUOUzN6gG80NUv30x4ixajWNy7z3Z8Ci1LXa
RYHX1FNzQFGNFsuxS3GlTlEBfGTI+wen05rdMrWDs9P5opia1ywNfT5+cbWpSouQMK5Y62NpzreJ
hpzEC5eU0cXQt6jX24sj7xADuRMlAK1TPcqP5bxJKQgmKxSvdPwEYEa1MZMlv6I80MEZgMqxp/RW
jf6M9ymCj5IW32ENVKGnjG53kSxVMW8VEt17KuXuV3eA3+gtNqvWhwYhHrTEzH4iJ10UGEFORZ6F
C50jYkgGWlha0niZznNmt6SGyHFekMtOcc9ALRM4qgz0wnUfcqVDILXQnErIA6ucoyS1W2gEomof
+fiVJnBFA2RwGFpt/tYk5Af72Y2mrz2wylVc2TRkjRGACdvPhhcHVBplfXrgYyqbkueL4vEil33S
57ukaloCqUolcwYLCKzWpg2E1BAlm7TJ23Zhr00NKLaiHy+obqXRXRFOhBZXDche46JVNBdhVADi
OJNb3C6y26oMl6FWq1iwaG5xwIB3sygo2RsrTLPxF6hWYFEcZ1YVNUHcqAqBe5jUpJFlP6nlnVYV
Vr1xDIwjQW1nZhJEDvUiua3mRg1nrzX7es69NtalqWxNG6qJHw/xkGxBWig9J4Cb2zjtEEYFA2AV
eUouOCwbMyOBo4HaUxXfmaVmOc0u7cSi/YA25A43eaQWzokZh5bJy7Yj6EGZOk9PK6GICLXJe7LK
szERVkV/sFBJYYo6sjh5SJBjtotMjk7/K3bjYTyosiGzawyatxqNRE2lYU7UHumGN466jpOkr4u5
/hmmzRw+dDqMybssLDqKl9hgyRK8vrIpjHll1a5DXUXpWuY9AXXc3lkRPWl/0XUnftQTVD3gtoh9
7VuBeDjx3aJKJNJHDEg6NUxzSC8jlkZ1w4EUgkUomlTKgGOy24Cpq09TI5q/AOGZ0HY6RkUfzOnF
hdqsBd4U6ppnKuZyQupf26ATld7yeXHFHkm0XZ/2Cs4t0E8TwOZxivMndQ7rJxpc2tcO1R8t4LFW
y41Rw3cjmbCRKYwki3IHvSVF+wPDBvVOhlk8aJROnAvZNRpEEBfl4yidsPVHzUzA4RorQNQxEs30
okgSJ6PwpsZiK3K+bRUnganc1mN3aiw9QBeH500MW8NRoyxZagBtkE7ppGUaDW3pUk2iPKTW98go
4keouZZLLSlTbmVcuaDXwL3qm5kK0wK5gg97X05VfDXo/El+OCrdgTJRhIKgHhX+WnVI7RNrsq5K
vaIDT/nfibwG5+HkZfGYP1ZOOX1tF5d53EnuSMcbFFRp7CutRNMnwuQZg/zCLYgYtSujXSaKANCR
9IDuBXCMrnKGX7XRmSDFdEMSDIadpm1SiB33VWkAZ3LyQb9JR9hyUN9m7RdpWrQF7ZTdZPDvRsQH
seItnV1/cao0hdSzWAIwbYdBmkL62lvRhjF1AlU6EeJICCgeq5lsfDK0GkQ1XpyHahotGJ6R3jwN
ore7oFaH7HoWahdtnEWwzAZ1kSfg28absBRANXAnDTcmCUoVkOTFTx0h4g3lEJ7OAPrqFhIq7h02
tZDJIIwKuVKSSJb8uClk1035kn2ihzTZShThswfSOs48BpaM3wpkPOQY0lwOrkjqwmumhQBTkSGR
6DKkZI3McazNoOD4yzYJOM3V9tA4PxQYaVhoVFk8V1HePQ1GlAQhRaJgrtkozpXQ4viGTY4ZK6YQ
zVGWYC+C+ORk3xnLG84BfiCq/aMyj3fQgt147+ZKBK+4SOjfwr9D72cqYjxMrmJXVDnN9Ik8KoFC
KyvnvMjSUdmUoWoFIJFsSCulVKa9npgO0Ek3T56tUkVTkXYl7RpLrlwr00iJk9NRU0GvSlWwp+To
ICGz2vSOFaok2qZh94tPmx4rGDwbCkhIDAGFtmqmk7qyN6reUivaXYQlCxohrsRu6xZOG3ou25Lp
SSUi0qcXVmZrhYZ2kO2s1CzZKBQ+SHrtW/Cj6lenA2i+LRYjvjYatWYVpUuKxYxK02PG5k45ZHQ6
SR1nIB2njGGqp42U9S93qqcvGl+S6Q2hhgK7L3Ss3HalXOdLxITQFMNaj1Oyo+uFHjC8a0wN0XwZ
GRook0Yhma+BxiUXhITOtcT6ZQZTlfNPhl0LACii7itOFruw0dvndXzv1gzH9YvBsE8WpKwS6imV
YV/V65pSjj0XGTLOFJMEuR8gmKIVp2FEiLxpzdSaAjWUBWjyib6cpw8pzq/ULuHSGjWq1+/tUnXP
jHtC9awW+fAozKXIbuyu7dxAV9cCMGUYGkGOU/U3nVxc5cwWpXHRudYkvNrs0nu7yNXrkfyr26EB
a5Lzlt93XjvwXL2xD5evgGs0NEexbqjUe0qJVKyC5qqOOlFGq6jNtFpZ4puhaKsf9irYDmZUR19r
F6acp8q8+vXnzfv/O5Hj/2vGMEHj/L9vz9/+yIcfj1Xzugm//hP/9oWJv+hw66qK98tAjrjOvPy3
L0z9i7Y36lTMC7jCjHX08799YeZfqxbSdPmHLJCN62yqf7Xh6cIjy8HWgDJGwwzt/omwUXvrHLQs
EOlr6x1ro67zCRzPwFrBqLOVwLcbYvdCcnxSyuo3apdhK9FPcSL3XlZmJyJxok0iqHfIrKf42tyV
Vf0tK2vCdGdpr149wN8IcoxV0/lag8TP0l2AtyZ3qiK3do6UAXww02xQVNqmA3mWrdq3IMCqH3pD
MayzshC0d2h1kHVoaXjMOUgNSGereE4rmitQbKCwEmYgeGjnKKq1ugI8kFLH/L3S2vnMZtJDjDYw
mi4hWuMeVlurpfrXTXgKtPKLZuXJQ2gb5U1rG7AUSSm0a6uhrt64WnYmKxJilPzjPrF0JP7ozKVP
6I3bpxLiZ9O5aaBbkISCch7sFKRG3mxwx6YV3SPV+BYzJ0rQGcnm+zJt5bzK69RDHLaLEdQL/Coi
v+66wOP8KJOSkwp2hk5boK1Ddds3CWd9NmC+QSbdRikqorw6MXKdGnzIfQhKRsT+J+kE85RZHjqn
IRFc/b2pBOYPXcu2tdDNh6TDzeh3Sr62BEnLUz+bLfebHCPzR1ZY82lIJBtQ0Bkf9B7uGHmaUfHn
mThu2YTm1pGPSkmeSklnXjtAktkhAS8AJ2EcdZc5aR63PhkHmMZxypTDTD0d5bAricVKBk0Gi+08
q5HVgbDGG+KxURvBsCCi9eqJTquvCqc4kOSlF6Usrkw9Tx8rOwbonTY2bVjVrRjKKCiqFb6l0COO
+tgOAyH76gcAS9UI9MGNkd5P8l6du/tpNcalq0UuX81ynSTPpgGGSAQnXWF2RhR0az6aWsoFnU0c
d5DHo+fQcKxdpswpuZv2JcOh165WPYr+zDxqXPNhaOIHYrnF7158fWmHdku8uP0GCkiiHvUAFClW
QDyBYjUHwn/vDskKorT7iwhAtidevISFM7U8FJGdoIJXINqiZbgOawyIWakIQNRJe7eIIvtldRHm
SUDuyc7CjtOxgLAyLotmBMDfNA/Zxt0SV9FWX62P3YsLsihxDniGTuGSLH/aRE1HKTiNqWYgebgd
RJLtJsfyaTKvLaMuZ7pI+WyPfewDrB02VJ2VJwvVhze1/Y8G6xHEz+5+1GfGHhgWQ8g1cM7a0J9D
yyeGUNBBxP2DPVHwxZZWBqVm/KztpvDN2CYS1pm8IDBu9HWOgzS0HAX9cD/vGfARedpqNS3dtglG
3KdT5163Ycb/fzWm0hJ7alerqlNhKemr5kquNtbqxdCK1Y65a0q0bEiLl5ul67V1vIswB0/NFWUj
TW3CIRklD5WrqveNqS/bSCfv8k3ELzt6zEhVcv26grUNKTOlstuhdNAnFcuMORXbvLC/In2l8AVb
9ydyQgrfg9Ya981MKSlgqixUa6jxEscKlH6vnG2XgF27anpMQ3mmmKzV2Qhmi+gQU5gVdAaKQK22
qMjb80CTSNFP1yHptEvN3Etlb/pgct0bOk/oZeqKcA4Ap58oDf1CM2q3VajRnhgzG9JCXLbuV30S
GnUXObMBqcuwWSffGYGR1+GdyWwPK1hqtvMLFQ301pytBW/LamilLHzDnMKSZqUIuyvMoPWpW9ft
N0pJ4e00z6N5VbmIDWvyLh9Xys/MRLI7qnN26o7jdIVr0r6tuKc0MEZzusqS2E6DSJu1k6Vtq9tI
uuEdDYvlxKQlsXOajpqqyXwJR5VtkLJrbG1BmsrkaeUGpRTzDLBxIvbRzBRvC+xLv5xLdzdQ0Lkc
xkk7r6ZczsgpJ9fnb5c7a5yYjiBtC2yZNYWnliagU6fEZuwZ1fBk9esXNrUS8wKCZ9+dyvC5dx2Z
XYWRU39r4GDQiLClfVtSRtaYA9qR6Xx8ur3ISV/JTV/OXKGZq4oYIZ15TOMzUlOlnZJY216JDZ/K
PMzZ8esCCd2DdmfsB22505aZ76v8ZfDavRqAexDFyl2W2BcaDjAvrNIeaeBqCq7cwLQoj6mdc2fk
xegvbf9cVNiS2zY9XV/Txz//Rep8/PM1Uwh860i87GMrhN2IVkahyc/v53Ln1vHpyKCRaKx+OKvc
n2kYd7ZbXeV1O3lST3Zprpp76GkeLc0NIzN20RAWJ7bmfDLu7i3V5+9QhtKMin8EOIw4ZrSZCkQ4
1DMWliQJ8FKWX5kaQBcQOYPH2IyN0Q0nL4/i/+tVP9GrOgiy//uA+J//q/vRtf94/ud/oVZt/vlf
7T8en/7xkhmU/I/k6XWgvP5JfwfKmm38haTUQhGKHPPvYPjvOFkzxF+mbgiDl/pv7M+/w2T1L1VX
DcNFr4pMnFD2P2Eyf8c20Jy6xMiaDQD0T+Lkt2trZRExCs1UTVWnHEnmvcarr+w/zKnARi3L7KAC
lQFvs1kbYwMzRJiORnJ59+p5/Sb+XaPb/3xh/7ra6l3SYA+RwB3J/xdYxcQbQ3ZgZMlJ0xsbU/1E
8v7uClTnNBOJL+cTqIp3YxyHupZ9WZgHI4R8GRe0z6l8hZ/sdO+emtBJayxcW/QTTON40nLhrORs
J+8O0qJ6mfVMFsfQ3e/GHm9lvQCpcThLPpnwqr31L/D0wDfxF1dgCNQwE6y/6tW76vD5Ukxx20Mr
gPVrYfksxZwHWeU6+4ZRVMSoZrS3Yook8wLKy5Mxuq5ysHvv49f4MlT2zXtcfwnLz1ANaFfqMZDS
RUyHFdFoDl2ZONtqqVDsGY12r2QiOoFOAPQ8101gEUYYUAQgxCsEFA1nqNYCGqM2QLjjLVp5ARaa
ziHRDdS+tTyJpoHqnlkFfTUiNgSSsyNbQBeV2OZwZmtNeBMqMeJUap2dj+vJPqdfZl9/fH9H8/v+
9aRNy7TJbPkwzKMnzVirWYnKpT2AmYQBZY3fKlJZetO6YG4JnfMUyc91X6GjLUIRX1isCF8d6vCS
hM2ig5XMG6HPd9Tpq/umNuersGBKnz0xh7YmuN9//HvXz+bt68AsSFrJsnc1B+jK24XBDKSZupJu
HzQc4rtRML5s0lzDb4zR3ViN8dk47vcfGTQlEnW2Jo4eSxw9Hou6V7bQpTioCUDtkjySlv3Ht/Qy
CvXtPb29BnL914vd6OxxlpaRHNpNcbEwTWALpzzAj+6zLjysUxv9HNF4gCTsk9X9/mky/oT1rZMm
8m+x3v2rzwzlBfnzYiVkMkgp4nOGKnh4RM6QQX1yJYNd/OjFcSmDIgj4N/Yr++gmdcbANxlN4UO3
tXfJTXrnXpbn9inrXbtPzwl9duX5dKnvxFZu2y/Rk3twry/kRbXXLxkpDQXdesa4BBX8k6d/5F9g
k3n7u44WFEXkMqkZtnAwGN+oZRtZ2rAcsdmPWM0T4cUFKrj4kzDn3aoCEmRbBt4N9hWinmNz1ILY
I+yT6cA4wWczm2mRMRDu42X17t2+XEMYuEZUvpnj8eJa30q1RL1wsOvU05zGt3q2H/Nqyjjd/09k
8JuT7v1mfXSl9dW/WkVpGqeh3XAl4OhBdWqdpMEvy4c6cCk/OYzevSyuJIgWLJuTXBc6FbXXV4pm
5ArozadDasLnC8ftWM++Nv8Ylm9JO2xypg7V4hMu17ow33ydL9cEIUgogmDIPQobTGbShtRmp8Oq
mU7JLYFybkR8cNxbBCG+VX9yrH92vePAQelgq2lcL6ZLghbkMCzMJdKe7S7cR6486J9Z5363GAnM
TI3gSF//6+1DVfVBTLVdTQdtjKf9qDnYR3MGiH+8St69Otdm41ZVV6UkiGHoaCNF99YjjGzrCzHU
ONwYjZU4ARJqFILMZOojSgHxfkKM+/Fl3z3Nl8sS+RHz6RoDFd7e3IJcyaRwVl8obnKtKtm2C9nH
Rbup9erBzVealf7nd0ryh8XKMQ3Sq9Wy9XqR1kLRzHC9UzqTm6oI94yOQRQmtosKIEMvrnurPG3d
/cc3+u5zh3QJHAzjl3D4MI4zJzSi6PmlPV8kZgiwa6Zst6PW4qey/PXxlY6SR5Iz6uBIrwzCTyid
785Ep8rpfhuLcTAPyqV5Ol5kp7bl63chhxXDfnfYi4DUe73qU1P6+NrrKnn9Mf596fWicNqAsB3t
1hPzMHW3tYzDQg+VYzOwUiooCYQLxi41XPF/cDkOf5UOvkkScrRomfWUGPSYjAOCK8YLXgGH2yEe
PEuMTabXYOY+2kePv8OXe3t1saMTkmK3I5hQtl4M+/eDFt786Z+Pi0qs/+IjB3B5dDM6zXcjwUt1
QDbdU3RbVtYITtSPr7Juh2/fkGmuATv/gbcAGfbt6qcdDEGnqKKLsnaHbVm3DxVDh0/SdSrhx1d6
/7xMrkIATvLIviKODlGcXGrBIL3komvT5MA0Jidgos34yRI4/q7Y9W2d3o5JHkCgtAJzX3/NVL6W
hGpfeRkrhr2DN2fcLYPUfuJtcXe1mn/iUT/er7gcRRk6OYS2pqYfR2RmM6Txgp2XWXhuANfqcp06
pM5aMLf67YhkvB8++Zx/c4OkqS+vi8YWEdrbG5R1jKK4HtpLxtrQztbGPQoU/HqROKsH8ckafLc6
uD3iTN3RQWNhxD9a422FFXYKm/YS+cq1aaDDTU1xyvDBP2Jms0Vx2BgaXTnCdgdDxHrTr0KSMJNl
Tj20vcQHdJb0Z4Xq7v5w9R1d4WhdgCNKMygI7WUtmCCnXjo48T6+wm+eFbZfNp7VVAXb4ehLktUg
GN7XtZeC4E1RT3Us5YkMPr7IS6Hyzfe63sd/rmIcfUWoVlFtZFzF/CIvBSKCb1TNGWLgXie/MGrk
T5h66St9fNX14Xx00TX9f/V6xJTPVVFxUWRzXUK1fxPS9mBS02fnxW8+J75dGDIOFSgIM8frzVXq
1lnXWzVJctLqygyR9KRZzBiYZoMaD0Li8Pjxza3v5fjmhOAEdjiPTbhGb28ujphA1DIU/hKzvV57
4sJIT1pcaBiNY7/tP9kF3yXw61JH8ER/2iJFpen69nL2Es4Z3JuGF2idyCv4lu4WtN1Zdoh2yy7b
G6fu6fKgPI4wB56qbx/f67s9+OjiR5uH2RRjswxcHEsmwOyrTDSfLNDfvUF4q866C3Pmv6s/MRJt
wEnbXHKeBLFVbmizBUbEHKXUXC7CuXxgbvQnm/BvPgpr3aIcmunAQt7lThT0HH0wQBlOwA7zZbii
gn7e4gnVKhM980jp0Nw22cOE+MiuXER/Fl65/cfP9v33byEgpCpjE76SeRytI6Uph1k0yXKp0f8S
TRh0095yHz++yO9ulRNH1REoEB5QFn27fNBbTwmPfr7UdC/MPRcXneHpv5z76WL06p/D1+YL8qiP
L/r+yOHOXl3zaNW0WlaX4RhxZ2WEPmpb0Ppgsjef/9XHF1prx0ffomU4OuUVItUVLn/0DGtAlfhy
NKzpbDQD8ievQMP1KB4Y9F0WQXtufFnE5uOLrn/m2+//7TXX9/pqcwuZ0xohLV0uY0ML1Omb7LJP
nt9LnvvRJY6ON0NL8ByY6nJpUCoyzuoDit7N4JMvnil7VIj7yUt2M15MuB/7Zlc8xzv37g9n9KyH
7NsbPToCIeihLNMnjIlxcqpPJ8KWn+TCLwH2uxtdSySCmEGI4ylGC9iB3sCJdzmfAtG3d9XX+HFo
9qg/HSR6u/zWub1gHPS1+osWm3KN7OKi+ZrdYSfb2F541n8SVrwrdbzcsqubqqVbAszZ0buF9WKL
GtPEZfaVqgOlOQAwudffGlhsvn+W0v3223ReXe3oNSMiZ3oy4+cus+fh0TL2Vr1zmXBZeahHOJvR
OcwnVbINP0lEjgRF/3qxr6579GKZZGj2xrg6U5+TG2uLBSqA5XolzuLb5JzBnLWnfps++VTf7/Ms
JhwuvGhe97vCLsa/eI4Urqk+m+I8Ayu/zw2ghp7xyYVeIvbjNeWytfMShbAc92j36aEWc2rZ8+V0
322TH+Ju+eWeVTdIFpIz9QuQ7BbrLIut9537/uTP9wb6Qcy3oK9hAk55uzdYyjpReA7ny0W3vUnx
9eWzqPE38QBJ0atLHL08YeYS+C8bunpqBUMwbedneV6e67v2tNyne3OXnSAqhUib7pF/9p9Edr/b
/F5f/Sjgmke4KNjilst8ybGFTMq27nP7f3IRly+D4Jiqh3V0izjU0ME0/XKpwD5qRzC29beP39Pv
zl731RWObgM4Wq1gXVku2+brkmRn+SxO6kL9ZDX85hykUuTqOtENVcZ1gMrrkyJJ+gXHMdt47164
87YfvzXlRvtsNNH6NI7Wu81i5xgkHUIreLTeF6dOq3QOl9UdBlkNpvKXMu6u5+XcZW7Rx8/tfey7
RkvCQYzILANCl7d35CzprGHUty701IWKGn+Z3L2anLk462O860zICJbhs5LDb/ZJe5VhEKbwNdPK
Onpb9ZyBqqv7/qLuNdDMC5YZsQ0d5blX9rMA5AdFNS+Z3dj8HHQnMB2dTGfYfnzr718mLTRh8RtA
YpK7Hx0NdmxIp8nU6SIJ6aCAONhS+2fuSd3etY7yWdvifWQD14luuspfjbUddrR2ZJy1ysgU8kvm
W2fe1DGrTIn2kMn2Th7uYupVc5g+qHq8d6Kboek3ErfYx3f87iOhc6KBeVuLFfT2j0cxhSDdlyoy
3YukdvgGTUnnxKqjrYk265OG8G8v5RqMXyDqIB0+esNGWUO8JlhH1Lcw+ilPsaW2+MLSqs3+dAmT
aVNREpqgqQ7f6uhzyRlvnPSROl+OC/pEOkFT/JRMXxYrPVcZzd1ol3H3SYvh3VezXnLN83mda4fs
aD+DSwNIydbmy3YVhFolcGEN8b9xRQXFn/VuP7fwEMY++Pj9rQ/tzcawVv1NS9PWyhYzJdbg+VWg
io9IoLoam0uEqLo/K8Nw5ubhspmYmwrmRr1IJlvbw82sPvlUfrN4uTJlB41Plt7zsTiCjlcdOYiL
uHK2qxJxwtRgqgCk5ZEV/6Sxw4wIdTswl8XSdyCVNA9H+ier9zd3zzPl+HBZN5r5v6k7j+W40Wxb
v8qJnqMD3pw4fQcAMpPMJDNpRMpMEJREwXuPp78fWN0tEuRNhPqOzqAqqmS48ftt1l5LXK5zXQ1j
YJTVKZ4EsQMEgh5tUiMIRD25/gkxHj0+TSHddFK1lpWQ58O5mHlyAxxfri1CO2NhG+4qsY2TtjpV
wE2BaupCssuN2DppRp5dS608HgzYXw9jNaZO0cJH1SMb7TIOkhYGjY/9GHwehQhhqmpUHMHrABhK
+rQN4VaFi6gdLuMKHk+jSMvd+U3z7oGHX4PHSgSXQ26DXft203hTNgWwwlensLfaTU/7jkszorVy
IhbsmZxyzJC4I+ylyICVxQypEIUhNUyGKIos3KRGKjawiX6JEec5dGYfuvA+3PoZ4Nw+UsxNZFbl
H9ZoX75AA/oBkR4V1OVTNoXQbaeeWJ90iJMu4RTLkGUwk5XpfH/0SYjOh4DugTlRuRwnFF2l6Sn1
Ccb6mSZySp96D6IbHagmMhNxCw8xzbtml/THvFSTu/Or+dEh4ByavJucRooCb1ezUvuyaVO9PkEP
o+50eF/dKO+UXUExTir6aKt3YO+h2x2d84bnH7w4AVzndEfAaqiw2ottZArw93txrx/jhgpOaynl
Tq77Fv1mC7ByJCoXVWz9+EObJgaZZEPiwUTEejHXKVUtKTB8hVP3XYDsuvccGExdCTovuv3O23r3
YC1sLcaHAFkqtIUnn6A5c2JTPVhTfYB9YcXMu2l8MTNXGuFyVBR94W/ltALDEqTKJ1Wz9WefbONo
S9ft5/9kML+tLHaJDmC4ESO8pq4cLnK44Oh5DvxpJbh+txcZi8WNCD7khT98YYXYKPbEKZZPfYXi
wcWo7GGwkZuNlN80w8r2e+eskTGFCJKQU8JN5fV7u++FZkzExBgY0ZdUd7RkMzz6ykr+7t3Rnm2o
LwVZEIxAIt/akKCzqBsm7hSgP4GAfPwQ0/FngimZ1NoB8A3Z9ShfzhIB55fr/fP61vISXkJyqJUm
VI+Ij1qyznl4gZ8E+c2PKg3vctFADq52ZV3YNNM3q6U1MlJWVHnn+XtzvOcvMOemKJ2+qXceDa+7
GftDIZ0sI9kiIrgJrM9jjw5AetsgPLcy3vngvrM239JABfH/l/FghXNqBGEpnZJBcntD3xVRsqGt
zoX291EdvtA1+iXI79E1cHs6cOFYuRzzZMWp+WhL4cDpDFcD9Lnke4ZyOafnWZZO2iS4df1NSUPb
qH+KtbCydz/aV+A08KC4sDSClbf7aootM6qqSjop91FHL9G3MjzkPxPvrlRPQHzOz+1HowIqO3dx
8QpTmnxrLBQl1BtjSTllnXlnTOIBZsbrpkq/QLSwcl4+uDLBaPw2tTiTQ4RgjTXICrUa+c7X5W3b
DAfoG1ZOx0dbcw5aACnjyTCHb0dUphUqm2hjoWgD+4sfWV+8jn6PRm0flbi/gAVqDfryPiVDbIqX
R+MubOA8PfPN98rRLtKsDWM68k9imJpfkhGChK5CKUCRAwQ307S6RCDhORFjxGViNd/0WbuB8uCK
7uAcfkieKiSB3CkPy+uRZq3rIq5/5FIS7kKt7j6fX/D3yT9a9QB3oEHAcgN9XKw4bKEQ4TVJwyvZ
KY5qZl9Lqyk2edPRWFRxJau4ooeO3h87oIlqkxhFt6G5GoB+lwVOG/QwJ7SpYOeJJW/Pf9z7taON
cGYvFi0Jr0FfFCsrnoe+SKHlgzsE5rkmuoqqQIWMZ5g2ii4cTC8qVsLBFwDs28uFfBa1PNCmABgJ
k94uHpSaTR/OeNceSp5vvtkGP/u4Se7HvkUclUx8/21IFSt3EKVJv+ZtqMDbEwkxaWHqN/dDaYZH
E3q22s5Bk8JDFHjRQ5xEwrcC8aCUsMcAFyyMVvgN/gN4gXs2iWX7nizfIrCNeIwIqye6nY12qxay
gAaYn9SmbdEYRn+dhSwOij8CPxhZ28zRaJxBbaqYO7CkMP5K9py2t9gUjG9qJPe3sTTSk9MUbf99
hBkwcmDySj+JpLXB6yZ69wh4JP3e9y29c1mZ+qehp5zxh7cKJVkAFTzA0pxIRxvx7ZyKBaSEnNHy
xNXt+sgS0EymBI0j9bvzG2Z5pywNLQ57L4h9rZQYak3RbYTOMZOTBW/DeSvz577eIksriy0C9zxI
5wwrmgiGFsr3vM5Xbq35R7w2QYKA3B1vHITe0NwvU4WqKUhNJkXdKUmjox+kl11oQTFURVBJxGTX
/mxAlFpBOnLKTANZSzKsb9cnyoCwwfbZncKAzA5kh7VDq2iwcrTePWQkcEmwzBrN4KtRknhrpdP1
oZOEEJBG0G2qGuK5rjHumrLf5oYClQ3UMhZcZCNdjeeHt9wVxFkYRotGBkUO6nH2J17dx2avD00O
me4JFQAb8UTbKEO7M1eG96EVqvOkN5hOns+3VojnALEpGUkOoXPl9gSBl02H4x/uvZexvLIyf8Wr
sURwQY6Q9RCmRgm0oJb3mdpDvz0/YS+YhbfbjxmbQ0QsEUItc8itNvViYEbEiY3nJpFxKulNa5pn
6rhOjPJ1pKsXhQVZSkgvsSeOtgLvH7/TXxTC2lF4v23wfageU36jbE256O2IxxSBw0H1gpsBERgU
3/dxXrhTDERKbhzofbZlcwtJ6sqRePf00Pxizs02pFvJ2NOK9Gae1dFSR0pH4Q3ydZq1DYe9Bv+7
epl+Pj/Vy7uEbiegKiSSKYLNCd7FeqppVUtyJoQ30EcLWxG6Cyj/EMo6b+VdfoUIi/BHfulPesEc
vh2OrycGkpMyL6liDXD2yRIon37cdjDwIJiJNE1pqqR36qd6JGIJ82INWLccKF/wUvjA4xPJgCGN
+2ZCsx55hCyTmlMH9NrJx7SHwSbNV5zKNSuLOwZxaPDNudicBss/aSkAf4OOnJW98ZERjR7QeU7J
Gc9y96/PIPyQCZTQcnVSfJ1nMxaz4kGYJHHlFM7f+voQzjPGY4kMgijiUC63oIHTY+bhyyE0ENKE
Ft5NAyjD5MFEnL4uy835TfJuWLhYMkgNINRcVFR13g5LKaBJQZuzPPk6ffTNr1J7OG9gXuI3A3ox
AFqZjTDT7y9OMr65noudVp4Sw7etED+GElHw+P9nZFEoGaqMHSBhBL5xJyo/99N9aVR/ugMWI1ns
gCyemSVCPAAJKStglCGtv+eHsbz18DFYjN9ztXiz0jLQCygdy1NeOsNlWtsqBzWiSg07zqZfK2at
rcy8NV69Kjn86Akgq/KUKp8kiBby/kACY2XSllfqckjzR7wyIhXKmEXz8hc/GM90War2gDjpWrz8
8Tb+PXOLK8BMu7ahJak8jd13BcBhuBYirE3WPM5X41BC+leFQS1PJrl8Ib0xtE+S+ev88q/ZWJzF
JIG3L4Ic/OQjqymaT0r6qLUrGe81G/MWfDWOMNcnpOXYYlE6s48DzUo+J6vl6JXlWAJO+wkx0sJi
JJ0ZOirEeSVMBOcn691F+fasLFufkppBFKVcngwpuiiNnraEE6SfG6X4ft7QhzuY9gDZnBs+yCS+
nTHI5APAjxx7QouNSa1G678Zo7IxrDtPWymJfLg6r2zNv/9qdeDA84wsn0OZynJa40rqHmCGd88P
aM3I4qxUUGgmvTzfY5DtJMqFaAqQ8/4H4R+9Ab+nbXFgmj62qvrFioxcqlY6tSDbmIaj8s+3NABK
yhskIimWK4vx6IJcWRBpcfnrKCgW0HPCtZwNK1Y+uJtJJoEmIqBVCZcW71jZ1pFXVHV5UiwqxgTX
NqS4UCv2ClVVB6HGP14kzBHDgIkjKfGuBFcqHvX4nu1dfp1IXcVKbNMHe97IO1DFS1D7yspyvw1a
kpAMKk8lor9ELkckD2/hqhQLu+7s8sd0HdzKa4HnB/sPTxAIBZ4UFY1lN3LchLIA5QzrZSWuB5O3
3naummQr6ekPzbzKPyyea8MkQ04lAscjekIuAtLBY9z+PD+BH1xCb3IciwdbVqUYMiFsRDPTlXpb
SQ91E+6mNFnZDh+v1KvRLI6TUkcQrdRcdz3EBjLlPHsyh+uql7/AMOsq6NehFbmjIH2nGQUchNG+
M5RdJ/t/fu2+GfHijTLymLRqP99QEeyRJtzjsAiBetiZsD6en9x3Aeky5bJ4qyQzziVaVMoTutVa
5Wae3Xyq74yL+AGFbyV1qYPlqZNvvXRltj94vl4P0lqc9ViaybZmw1KUuE3i2d14uzK2+Ucs3OI3
JpYea5uRMpmzY5AdWF+QNpO+x6UdN/Scoa+2TbWVIa3s1CUZjA8T8WgBhTih0+LG4zVaUcBLs20j
/Ec31++duoRehlrM7RliCaJv6Jn3Zdxtpfjx/PytHG5r8SinaetX9csKZcOF1h6UoL4Uo5Xr8YOX
/80aLW5HT6hlNVdYIzHtdxIyXVAKo96L9kF8rFC9PD+kDx+YV/M2r+Crt1+C8VyAEA6fScL7j6HL
y3cFur2W+mA0nHk6hVvowc8bXdsWi2ulm/5lFBw718op6B/M4fNUrzRbzLfC+91OzYzG7rnDejE2
i8a9rG1wz5sMWnr06EhFI+ee24ZVbMnTHdvp8/mBfWwRxXniaP5Z7vecOl2ZJhPvZ2FBHBddFdno
ZNkE2si8iy1YaZs1sNE74Phf99Vvm4vXALI3q4d9vzxBs+30ypehMlxTgSqsD7d5DvGCDHch3Px7
ZbWJ9d060u0JMlGXqceapJYWjx1cr0hQyYJ2bIqvEIhBVgbHs5a7YOs3fzixC0uLQVpWZKp96uvH
SryB8+4SnRVnighVm/ChKSA11Nfi1JfUypvdszC5OOzKqPe65GFS3bnyvn6c9c9yG1W2EI1rB1T+
hb9JHSoyj9p+1O9M2oYOyBCs3KDvKnzK/BkAeGihkeYc0OJVKIVsSrqJzwgf66f+V+VWl/Vdde/f
GnfFJnlqL9v7/AbjlNDc1fL3hwv8yvjivUB3c/Kg49OP+jVqQRb8Iei2RI5SO92hdtObYZc85Jk9
PK/Rh7zf1fOwZ+wtwBpcziUsM1ZQ9qitQD8Oldt1thW4YwPT9yZsNh56nq58ra9ssXf37sLi4t0X
k3FU4hyL5Wjdyhkca+Fm8Du38h4n2KPP7+d3L8lbY8tyo2hlQRnU836mC8ysNqaBuqAlrlzua1YW
y4dQZuZV0Ice83rrI1QiULrLpR/nh/LuzlsMZXEJ9CCTlVSfN2iQ7uQmJ9SyLpRq2FQpZD0lFOM0
LJ43+eG2BHHOxoD0hdrp20fLhG+bupinHRPTQ+F1cFCyF5J9sNbk9fH8/bazuALCJJFhHDW1I4o7
SBseC3EnlysBw9pY5m949QD3eTJJdW5xh+afkrR1FdR+TBqsMm17ftLeO7YvC/V7NPOXvLI0eaKS
19TLjnFli7fWj+Y+E+3wSr5Mvrc/+i+QZ5ip3a55tWtzuHjrEW8cxIo6+DGrNwHqjDGkkLLwcH5s
a0YW8QEyIyh5ajxEqmBtzDDcRulzHcmb81b+H5fS7xlcXBGCCAzHktl3kN936kkoHOvJ/Enko38W
YA4Pt3qxcoLP7w54ot+uWV6D4CYU0I4lgorWITE+1TQcxGs4kjUzi4tiGgs1SHwWSfPRUDTgC4V8
eHBlq1qZwnfu5ps9+K7WhR6cGCkjC1WEbggrsI8KoT3t4CwRBSfInfMLtjasxT3RiIKYxyaz16g/
PF3dF+V3on+nrxT3vKH3gTIoJhN/D0Zu+obedWanamZkdT1ox4H+vahz0rsBjjI7/Gl1rm7fJ7u1
Trr56ll4J4Ab6N+nH4RC97LdSx2BkVfUho+WshkLgcTtf3BwsTDXCXmBoVxcbHYLrLgiCFgQgxJl
SyWpt2MOKZ8Ra2tP7wfH97WppY8jpHqnBjQZHVM9crJyE8lIEYW/zq/RmpHFHjfNRAxLMCxHETHV
GPJgvS6c1Fjb4WtmFs8hMk0m8qeMxTBQc6DwIIZPOVLg5wfz8YYD6EJJd240XKazdKTPsqYUtaN0
nx7R4UNqA73t76qrjZQh7AqZOATT1jB7Hw/ut9XFPZtPo5grA1bzGZr0qdG+6Gs0fB/53WyG3zYW
+25ugJpgZ9aOINWuNNlWN9m9cQzc6j7Zmm7tdr+iJ22nOOlW/i42tvU1/55fnJ/dlWEuUa6qB7xC
KkftOEot8amFpue3JH84b+TjE/zvcWqL/Zij9RZnHuPshccxeJqar3/28zWOrkkMCuRZAgejz4N8
9dzHpeg1oV+2N3U0JS7Ngs/CIK71Gb7rN5kvhxl3CBccMMR3UBS4kWvUAaXuJhYycUDp0BO+mWbV
fYnHqf2qylkZuareVp+jJCUd2gYqUnmpl3Zu3CI+FfYS0PIxkftvkl5oA/KIrZ8gKeJZnxXojiNn
IFkN2TkEWxmU53Uj0G1fNis+7NL3n0cBrlg2OE4AP5ZkHlarFI2vJs1NICfTpy5D5SOqypRMJqqG
aPdczjSeK0d46Te/2IQ4hPfCgrNv+bQrSYuuu6U0N9zl3bPUI/4CAhaW9B7SSa1Qpq+x2CFrrF2e
3xcfjNWYyxaIJ2gz3mTh1EaW1FDtF/sbCIFu+yDMtkEaAW5uqSlAYRbs5NR4/nOTzCy7EHZGIrrF
Vh8RPLT6SetvPBPW0cDrngUOlaqInxpluvbaZI1Ee/nwM7fzUv7b4OISjjSIeEvF6G+onwSbPhE+
Wane2/JIOxZihH8YjmCNQcFxqoMSFyE8envSJLPQI18c+hvLC2R0EqroTvf6xzwxvJ911a3xlnww
OOA7Bght7IGiWFzCPDCynvhZf6MZMAMpY9u4PkRwTooatSvkpbnig75ze2mjA0oHUhVUG+WhJdwM
pc26CARTuUmMX6Hi32lweKLncBGL+G6e7A6aeZD79Doqiys1WkvIvzsnoOgofM0yJ6A23rEkWpWp
CejaKDfKGH0b0LS4HEW/QcKvebQKpbRhC4aUvVhjYXrX6sCo39idl+HV/dkjcJ+Mg8KoI+nzMKrb
QFMOvSDTk1rYSPjYNXDcqvYuUVcCBjsoNONkK3fE8o3QZt4UutBBpM0cqkucTJWg9BBOhn6jxaLp
IqSQ2X09rpXGPrTCpiFlqeK+vszEq5FKrG41t6ndJIJX7rJUSXDy6OE4fwm8I/ebiXWp+tENChIN
UZn5YnplxjBzpc1bIbwdUOh7kFMTMTqv98SThRz3rB2S6U8ontDckIR5gAZt0piSUxgZMs2wZN6K
VTjsEG+/9Os83k6+WO4nhCT+egr+iLX9f5sEEQTmr9bCfWqe/us5QzRzPD6lz//42/XzAOKNO/uv
X7z8+Y+/vfyNf2kQ6X8nYqGKPcMv59ZLPK5/ahBJkvl3AIOqCYpF4qGf3cx/kqsr8t9pOlBZRpgu
aEWaO23/pUGk/p1uGZg4iVcl7kVW+v/8z4/hv/3n/OavGKZe/P9/ZW16kyNDWv/jb2/PP/sEcNoL
2yUgCNCRS0R3pczSoaTLroPeCg001ORROsVqGcs/0H+D7CJBL0c9NLCNC1sPFdzp8dVk/fODXn/A
4v7jCxg3HjYtHbOrDZHd240b9mESxE3RXeUg4WRX7irdulcRF2sv0cQJij1qRLJ241XVUCMQEw2E
mkmqNJQJfanyp56iQ+ohnLLyXfO78jsG5LvIucv4LRrP6gffNbcLQaqXSFdyj2Cya+Z6CLImNPsO
xbrY7+wgmir9WA+KWm/jdCCJairpyPmquzC6gdwAcR9wMoKx1/K6ldYOvLb4Pk45KToZHgFeKjqy
F55GrCSqXChacRXS+dK6Yi4q40EpBPMGTzQtfg1xMTUHKVa0etvJVdjbg4rG6vcxDtoKvWCtukN7
0ewOvtwg9JFonRXe9FkXruX5FphVYKL0A4OCRypAmtvkl50YVCklcFaydJjEIRkuu6wpvMsSqtrB
9suhkTeBnmbPeR60t/FMNu1GfVlrsJ0MTbjSqzhvpleLCjQBvPosamXMG4//eLvZUCr0hkSX+oPs
GQgYlVJaJ9d9PymaPSHHWnwFC4gWyspazUHVwiq96nOzPgzIUJAt8kzZlAt6xt16QNJV69x2qhAn
1nReeCdtJq38NGlVhB5upnIHo6zDr9MkbnZ357f025eIdZgJ514cGziCkDeYP/PVE4FSVBIEKDce
5CqP49Fpi1wtZ/G+LBhWvJrF5pxN0fWAU8HlAjBkuTnTTM26OuvLgzhEsrAvFRj+L9U0Gia7LPIw
X+Gbmh+31xOMAzafAZhlWNj5anw7spJCkumr8rCPIwHlneKvKZQCXTmkRi2kDxV6C9CLNLmmXpyf
1HemZ3LWuYDEyvIZ6jwTryZV0NVEsca63OuCFKGFqqe9K8eFrJ9yMPXDToDCpdqUfiv8WS5kbiEk
uOEFgIthJmRYVjkEcUTvUsmKfe2XkkjxM+Wk/3UdBXrPTjo/ULzfxZVIvciUJLhDICykm4sG/7dj
rcNi8HJk3nd1Loz5xhfq8RcxxthdKD6t8hvONRLokZVOTmVF+iZKOvWQ4qhrG68ox5NiNJXdxap1
ORaoQhilioBbmJsHrwrlTS8D9K0aRN2Kqun2iZoqn0tLp7UPuvu73kJ8E1AwQuhtcxw0L7jvPKMv
VCQuvRJBq5I2xFjdi8I0NMJzlyT0vlRl+8tCF+p70dbd1hek5BICZO3IdvietoWw08S4QSOtMIGz
wfJM+lm6SCYTqAbUGuahiqVmZ06W+UnADT+hKoqilY9S5lDk8MQERXpVDXmJHqxI/0SUJTGTIiOd
LoUPwA6ru8CAeHxEjHKbI7+817Pc32Ve+tAX8XTbobm70aecGpzUervGqnX05vPgqWibX0Yz6aLd
q3HpWD0pafRtJxet8nhnWYPqlFrVWTumQbGzQC2OjclMSEKElHJRSOiORTBkamLx6El9upH1ITbt
qsiqpypu5Z03QmuNYHf+yYdnczOJXubyPEvfzV4eA3ssq3Ez5v54rWrxDZ64cauZTYs2ZyPdmlkQ
3wHN7351qHE6ZqRZ2Z4IwrTRsOuzW/owVNvgSzpb8kexdrRMFwO7JQD6pnmSnzuEIeWVnI/afkBB
zdECr9lpaHXtWr24j9JM2VMoHDZcTj0izSUURAF/LGvrptzoqNoLB9mvpysEc9tPnhkHX6MuSzyX
6yE6xc2o30swM5wEP+geU9Jddh501qZsY+FQ6qpAkdkc0awiE1bhFpvSritp/RKStMltym2q7lrd
GP2IB+0gS3VS6y7c9vSb0g9dRlp6X/oCm+s4qIPW7nNv/KFJheYMei3ZSTRC9gpV7qGzVONL1wvh
YAdVGl0EgkBLdxMazUUuVo+yLyY/lVGTLguz7neRUsZ2oCfdERby0J4JHEQjBlcpltftODQ+i6pl
D6M6hYiVsEKdOhnbRA5Rt9eKeBu1RmzLMmX7qh+na9XLU5cnoNtIsgySqtCCe6OSriJZS5zRyH/q
1PfsvvDhihjTe0mDlESKa7oNI/QkkOSwR3QDv0qhues0JMgbvy2uRh+Egxq2Jy/v+p2cT8NGSeLo
YkAQZRPKcexIgjey61Szpx2Ffse+i6Zj3xjWTpaj4kJOi/wmU8b6Hu7TlEAv9G9Czx+vIl8pN1U5
tAfkzYXWqY1OU0BYVCjLNpbEuSxk1AA3mpF6yLCNSQFlYhAMz+SwZDARbWzZoTQk11LQRPHBRNs5
+RIgVCl8DbsRkcrGMnstsWGXQhGiQEso+il5kURjhFTIj1OmVHeIm2m622dl0xzNCOKdzxYcnt5j
VfCcp/QFhFG473RRjn+Zede1jiDThnlPeCn+rNAdr3AH22q66VTTH3ZyaNYibKdk77Z/OWaZoLcZ
5HRm06mXQ6DO0pm072+GXowB0ApDD5rarNED3kLoA+EsxTC8urpth2RrRTl8UH2deObccMNPgOQU
2l2BFrvrQPJVw+mGojWvfDTnVKcesjDeayNTkDl5POTV1SAlakfSnDYrdIByM8Ftlirulcc2iNED
Tj2ZUlEmttbkIGTm1xuVe1R3ciPvVfqZQZReo15bTjeqWPLCygLYhedp5Hxcp0WsPskVjuO+gPDo
IbPYYr4TSRXusa77vEr06Xnal4FC4rCrTe4OkMNJs5/kvED5UfF0kRu3mJSuzlN7GKdk8raK1Bjd
XYqYe7xHXLKYblCTNPVPqQ6R/Yb0FDw2Druz0+yyn9W7WVhPNjnS6pQ9g+sIUreU0bM/yHVYBZei
1RV+hCChGfY6nP6sULAxstCqKiS59exab3pZ2WZ1qdwhSsN6X6GRPqq6IyRlGc1qmHUS+wetpWvY
cMoecXWHNDFPrzkq/Uxz2WZltp1lY7NdKOYdGmwB2u3iJjPFaHC7Mo4LMJ7BVMuZK8Wi8dNKIxMZ
hVwajchHSrgZhY0R1Z2x0/wy2eZh4BtkeDs1bndwgEMFLEDymF9piRT7e2swVPXRGsy+ek4RV2pd
wRSLrnZx8yJey55/DTvCz8gsNz5y6NEVmrNx+63p+4yGijIXE3N+nrxcfVZTsSkUW5nQdoVMhqjI
/4X3URW3E77pdMklqdZ3vseFCeYKt/0iDwo/fCgaudaPXT1OzBRAKcX7mlVotPu216Yh5AaQEY3w
/OtlQsGkJ6hSUe4agzL6BfODSBNnkGSw9jmpp5Z54+Zwa+CUjtnQRp+E0go+G34EVWhI929iWmW3
G+q4vPThMqqdtvTUI7io4ZuW1d6DNHbWvsgCHY1nqXDNRNIfccs/l7UfXjI85D8zYiDbUpD7g97+
oKten8B0KI4e0O+8ubHa4ansgL8ilRDuSKia10KTek6vIjFpy0V9qZODvxdzL9tNMjLxdDRWDh2j
OSYH8bbgXnGt2jJOoUEXvhUitSq1geYGZSnZlYG6jO1ZRosCVwdqTtCs/SgLLyRvk+LQVwt5ZT7E
kO2JTXKnmX7imsLUgrInFB3c0ooAYlBsU8ANlvm1oflJfGlNqngpT513EaaxdKHA37eJ0t7bhkH/
KI0pfYC65deORaszotiqduiGatzTJVYe5LTvbdYkOXQZu1prmOugyHXTzrJC+y77RbJTIk+zkwFA
a5222WWTmeVtPkmDbSr5eFlNYb3J6ugZoe3qrvTJotWS0br5hEi4NOTBXR7x42rJNx60pJVMJ1PN
4qoSs4xm4aAwTlFPZwQda5rPgzdJjlU1yE1qQts9TH1RpcCS8oE3r1OgXVCMsBM3VdNLvyxPMK+i
UVUeZY9g2E4ytIfrQihF2xKRp2/DGu5gYquq3ASBpz3GkjwiUWj5qflVrSw/Onb9CM7N5PIl6tTq
CBewDpAn1sxMtovMrHCGZGR/7Qn3oLRRSS3uQx7rve+H8nfFz71DrPTypTwkeed0lt/toBOULBvY
1XgRN/4ouFVuRa0ddVW7H/wGna6mghlHq3CoGL1J43QOTr9Ae/ZTlkb54I5+J39Gb8x8CI1o2AdV
nd81oadcBnNg76rjADC2HEg1VFUdbqYYRXcnDOmgFfUCMr+xo9vXadXY+9m0o/WoSRD9OXpbNLQH
CSN/jwSPldmVMJSZXZqw8iZAvy/4wSb6vx29JG4Nr4YzDEYjbduq9aH6p0eiUBTerS4CdezIYRW2
jtoW7dUYVtU3uoLieykZgLRaJdBPhZ5KHpQiibZGPljK0WwEsbYlMS3RPK7y6FqLOfZ70xzrh4aA
/5YLPQn4A0l0qpBNvWhaeF/AtyTjtu5R9IBbrkSqWEi6BMVYUW+3Fmql176i+/VFZAV9z/yOQmpb
QwzFrjdGCXSOvrCRgml4SjvD2AxVKN13bW05nQLnQhBr/hY+OW1XeX6+rb00/BRnyROMMOoFA0QX
NifE+szUltosWAf7Th5KhgtPq76l4WHc+UGdHUripp2it75LWYSkOa0JQXe08A9vylDsH/TQ6DOu
Y6+n4pQ1ezMq46u4jdPrIkuvhXJsfsDn5V3rSWme5C5otuIwahdq7tFFrPRGtRtDfw9LfkSOCdYo
x4qj6moSI7ZYLdfEVGIjXBR6Wp20fBKeTAKVwQGgNv3gsMqpKyp69jUJx+JJU7N+p7bmTznDwWQ4
rdluhElRwUb5PcEV9AQXakg4llamULpS6D+jfK/vhZ5zUSHRvYtQTd6NnYRQVJXV13KDwrakFd/b
Ju7NLTrGwMW0TrrXiYLdLkWvm5gcbZlRe9YGIXClOj34RuvTCetZt6InU6giBtiLeLEOfT/9sUEH
GzHeHGZzfWo2YRcZX7Taq49C1HHrCE2wy2l9tg21MC41sSt2qVprGykNZ9HspnQEtbySoDDA+6lL
Bw7KGs1gmb8a68k+p/gA8UkmfVV72AoL1Rcvk0wVnSZMQqcz6wsP/XG8sa6wFJT18KgmPmg7d3K5
kxj/qBTqllECGKrrhBRHpxkvMuSt3FFvCUfBAdLP7zflbpCU/gfSvQ+FWsX7uNb9vRblMDtZ052e
KMYvYqz8viOOPEZEHvVm1Mc42/Sm0N95Kg6ya9ZtcZJrMTOux5TTZQsyKjNQsiJrZxsUb2DP1hpN
sYV81G/CTBM+zVUec2d2XhhdRJkRoVNrNt43fB8JQWVr8u1RT+/AV8tfxqqsoXEs9MY2/ZigTALU
bw4J4tpaUrkU0LU7MdZo8I6t5DLM5a9t3xV3yE3hR5Ved5MVZb8fJ8vnzjakg6ePdPLjJ9x7ItK9
6HZmbjjAlTJQZ/tc6pXp1EoinMJIfowaSb7Qg5EkoJgEuptZyXUrcochTYyCSaDyEV2R/uAqqxGB
F4bPeVt0saP2RnKJoN8IZBUvyMl0aimJ2Q1gWY3xirOd2Aqt6VcDnbf7yIu/ExpHtzFhCHK/pXyb
qQ17nRfqYshkfeuLPk4Z+4RKplzGl2k+RPCaJOF9ZBXdkXKgWFx04ig7ommk31T4hb8UJcJU8Ggp
jlSk5UUSlsITiVMucXSrtuxoZMRNWZi2pKwnmIIUT/pV9WqDgJWRbApV9WHfQZCztqpQt6W4Umyu
HKMmyuNm3Pxfys5ruW6ky9JPlB3wJmKujqeVKMpV3SAklQQgYTIBJBLm6fuDyOkuUhPS/BUVxWDp
6MCk23vttdYOaC7MZCya/VCpT4Xpq7deVffv8LGt9oVvSRXFQv/TVlR3aUls5rTTcNHa/lMGVW/2
tsMg5jy0Jc0r4kr/vcYSokxYkqC2nNvMv3nsjkTDX0K+ttmXS+nupOO+hSqprrPtrHU6b7jxgy65
m60X3G8e/Q+D9WS7W5vYu9giu2nanGZuaq3jPVlN4e9m6fpnU+JuewwJAB8LmbRvRjzvv6S1YQGW
q/OjANAgss9IV6dZ5weAuuwxcIxzryLreXtKLe5tG3jm1JfaOntaKETXOnPi47Cm0zkPxJV18OLI
a+Gccj2EzW4w7hrsSNHN9xGsfMsm7aGdrTrXKljxbJPR30PleF9WsJhhF4/sY8T7vLBkiE89IeuR
F/C9DtJPms6ye/pUpO+CFeNKd4rpJ5419cWdOnfvdtVwnrpeXuVB3+3zfJ6XXT+4y62oPdcljg7D
T46Hi8VsYwskEtJ0SsU3pLThB9Ev85dooAM9CHATHGe/X8miYv1Xk0/L2wQ+jN0J0YTzLh3WNTwA
N447LILrv3Hknoa/loVVTnREcya3pfn3ru1V8C1t8vk7h6Xdlwzs7WAF/b9pr57swmkJHkfam9od
ts/qthbxxI7pjVbv/SSfDqWyVXkDZJTlt1mUZIehAjn66ky5ji8+m914IO0KP+GdNn2oK7+fCpfk
JRVtupNuZLrbkYk9mk+Yzdqpi3ZlYD2/K/eGHr268Q9zORTzTGg4T3eLW7ifJOZTyBCDT9R1mzun
r5rvYCWEHDoXNnhbGbebVXbwEoUzyD7yubdr+zOH6QuQgfu26sglC2vq4AwCY6JdtM4pR0NMmHTT
eSV/6mmt27uuwld0ty60czstQ5G1grgxXDtWmBP39JDolZPer2NcrnRwtYF9n6cmuKuNaKM7PfVO
9PfY+l51t07Tkh2zqE7iQ1w6pj23dSJYgSs2G/b90tWAiFjYVelt2jHg7xbPn6lMtU4DT7HkxsgR
Su0XwZlu4aTPbNzZ/E0UtO6hk3gWdtmHvooG/+RSCBhOyZQnzfcSA8J1c22rAfX0itnqvorolnte
Rzzab5I1X+VNHqw2fusLA52v8YsSQF8tXsGPAHYVKZRDV3U2w7lx4vwqWcpRXqCuxPd16HMjqwyz
8u9VNT6QZraSPI6LP2B0qbwhTq5xwvLmN54/kPhXMY48N512Z8yx/LoQ9F1eBgU8obvcI/1NM795
O61COzgABQMoSEUsfYWD/NLQEi0H+nbSKQ4uIzsNtQ2b5fOnMJdtEuxd2w7qSFUiC86JazxzJjQF
LMir2XGvljIhYaAqZHDBDsKluXaAF8ZDgI95dTe1s5I/RNlrkiBLhH6l3bZzT+tIuzS5A2M2y4+V
HporqqR8TaIf0EswVd/P48B8wlV0K5kpxYv3Rc9/s9RG9l3o1B55qYnwezxFWTCUt3XhdPKmceGD
HNqY0PYzm7H03hILyZ4I2e0ePFW7X6oC3hjNSsjWenL4jahf5qTGrBxNQSbbYhknWo5dCc8KYLcP
x2znpyL60Q3Cte9RWPsMHZQehx8Yw2+TJVyCECVM6CqCpybOyEZ0ljdQfQgx3w/IaICH5yXRu3id
JP2mipguNxkcq73bm9V/GPNVqVOXaQ86EjNaHoPZ25yb82ht30opec6Csj/A4urJor2uy9z9nMnY
LPNuyKewII6jSraPmBoXjsApvV0JdcURppAf3NGGOOh2HPyr91AEg6BLU4mfSpE1EcngkqSnqhob
c+qclacG7Ehv3H6ck11Q2w05q3IGE/Nit0V+QkRwKv2INhb7RrbZYaLtTLGfOk1sxcY3d9etxW0H
+qWloSfvwwmvhylZk+swG9viiojH2vX4VBUNfg5r78+9++jVY9rsOxtH3VXWh063Xyph11sxoG9C
daqNPdGkOPGO6Wqn9n4auqE+yHkUN0wukd6PfaCuVq7Yv8OJsNJf0sEV4rDEUXUGyJb6mlQTC2gK
Y8i6ZZ9E7aVG1+u8Kyq1tAc2wnCld6Zj5X23RmEKrOAO7d0ctOkhHBqdnVaCfWJY3JHSWxIj7K0S
p5qbIwwhNsPQ0Ic3yIK0/2TTBu2sAzERdM31Tbqv5lUN3wJZBfXBDWz3dRlD+zZH6RNfFs/th382
s9OKoFQx3Ggtm+WAK6f3Ka4b1pvSmmTKW3P9j89QfwEjqvyLSWe1nKI5TdCdlYpuXwsbQ3bcVhhb
dEJSf6nbbWoYWS9fnxan6V3maIIwobs4Zo3R9/SYBK+X1rr1cigiD2CwoZHhcO3JBtOrmkAxOuFO
qSuKQrr1jpUc5I1r83ZEGeLTfaBw8nm5jhavz9/49NPubqRoa2dHKDoasNRCSfJKU7qJdQ/ttII/
Riouj5KJG59ik+LInCshb+ySdvkVmk39Ix6cqfjhq9BdQZ69LJK8uABkpxM4k15TFGmaz0E/suZL
r6OKV/UN1li7XNWU5varz8O99TzLEGjad1Rnb23y8+T1Xn4YamvoxdrkVVefQxOr5ZqMnfLwzmPH
lT8k2E51zTEQVXehTaSiJabDND1R/gVZF6GO2pOW6fKxW9rl1lsqiuIUInr2Tzo5sHvNVUvcLfup
y/dVGkcNxlbS6U4mKAUKF6OVl30s42JrPiNCfOgAyom02aebbHpTQ/Uq36RzWahTIlNmhGdM6Z/n
2lLPKsJ5HGlmPVSCZ9CNqJpdVaq6vh4aHAkPk5PIy+qlZXhxi9rIK9KN9EMQKGxBWMF6OdB407Be
peqLQ7MO3VfHlqTdZihdZG5AYp97/LOnQ1DJ2ts/nRFPpdK5KWp5xC/JfQzLSOV3vKRQPahgoU9p
TzHVfNRLYVCS/dwx486r3A+2d5Sko7hThvuFzMJfMb/2bXEWw8jAbf3qg0tQBO62AzttcfHWeZVX
HkN5pS3t6PfL6Bvs43svMwfLicfuE9V9dF6Iwz5UQZ8EB6eth7+0SwuKo12StcXjG3stzMuKeYyI
lBlkh5gt76S4tLFhWrhLRkws3FHpt1NA+QLk08zi7LTlnL4RIJ8ZFl35mPxd4x9V3wVzFX0DZuiW
20GYIDhIjkX7nogotO9yIt/1beZZ376P87Fj+c7KXgVSRPa2bnNnfdf7aFPfR1CLUBqlzKTyKhM4
bX6TbbQ47ql0OCRv/HVduu+cJ3XFgYK3aVnvwK9XcT9AH9DnSdZQmcNg2ABhMXoYPxxIobN52hc2
76JvWdPjLZIEeaFukz5s6IHNNuWuB+Ekai0OGMGKDIPulILCdNN2atE0CUsUbSO7xm/sMbKc9H/3
jQ2nQzZFG4mH4kBKiaBM4aHsXGBz4uE+Llr7OPS11Q8kE0t5ph4bJrdxPU7BXkqvaS46a+RfVU/7
EqbomPQbhj1T5bi0TZe49+BPTXck0zP+dU7RFLC9l5Q9nmOk0Bl9oq4lxwdvKKuWowtWRmxYxU1D
5xWnsv+4Jb3rDyJyC2H2CUGl/rsPPROABUy2vsul0PNjonWZI7oZmWdt0jJojkxDdQV0ofVFCJH3
+zqcq/FxdYhpLg5twMzFrrH4SKFpuEyTs+B0YmQrbzMb2kXtce9aZqg7Iv8ex9Q+v5CzivZzjrPe
11h4svvmLG5KHjjNRRSb3dQVMzEANcvCwSm08fKvqcWd8fOUzl32JVwy5kYGvJn+oMAyd5fFQBa+
6hdaAfirqFYw7IJSxI3f4kxyN+QE8sfMRoPzuIBn6V2+vdiLP5TC3LYNCMp9BhdDn9bGeNWnkDo/
G31VW4S8dECNhvq0+cgHlA8Juv4pijKihYzKVBLt26WjpFjLgYxqcAu6SK/NW7+D8kR9ck3teeGW
p3I3+pVcH3RGWfpGlSYavuLJ2y8Qq/KphLNDFWq86bWn1aWHY+duRZZyvV1743n3GqS83Ym4tguu
EhPpWbZbhTLLZxxdO8y12zac7prOtME7iw4yuDS9y97ckaFXdxLh93ptbd3CB9KOSeJ5L6plKK/K
IVPpW5lBKb1PVpN5lFqIWFDXNNrdVr3xxXJDzjCORxqHLOZTTLuI9AgM3IwD3c6VM3j7cQp7sMI6
b7LuMBqglx7kVEV5fWzgVAj9xhfWuOmdUH5ZyF1ZE+iOx5XLln9iwr5iAW7pO60R4cDShhIJyGtn
mpCYuo9sP5+taiL/0eCaOHxqZaCrL3MRUrRLXSrub9eaEfqc1inHz09yyX/EC32vGv79P9vf+abI
Zsq8MD+ZjP/72135rceD9Yf57afO39VGzRxef+jFN0OSfL67jdH54pfjT3bnw/i9X959H8b66S7g
V26f/P/9w2c66PtFwxH9psbWbN+Wl6r9N1N00339T6/pX6il+y/tl3++vP78M7E09P4LehXEOjRK
P+nbDOr/JZZuNrPPTNLE/y+apGC/TBd35IH4nP8PkzRw/wvlCg4HNFXY/iD8T4ikP2Vk/8vBouMO
xr/UEpG6oA6AmfiKj5jo1REqnvLH2E85YL6y0cBMOUADQ1HyoQGqjNAjgsVWYkdTeVeTeeRF2hl8
SUFy4AzQX24h7fKslMO+WZthCq6CXOSxcyYX8+WX2lRqwIqnnIhu3qQ26HPv4oMHpcPV1JchRVo/
zyCKs53EgDIPkbcm5SPbZMBlwkosen3M2pFoJ+tHr3fv5ZQmUEclfZr4LbcFGpH9820Ny5B28kSo
3/v1oRaCSvFjsgjPq3DZHDtFnE3dC9PUvk2HwG13mUvFMD7KNVnhwIiydfrsD5ZV0abm+Ndrjuk2
Ro8j6J50i8NT2H9FdWtYN5oCWv7JjVApUJNZB2gJR4cO83G7r9ouz9nzxinrvsJZWqEKlchu2vkE
ujOWH20ZTeDqU1gmvBLTuAS57D4eHPFjzuDI5coKk+N33UOUojk7vJ8k7WHfZz4vO2qqgRGAk9bF
CInqZvI1SFisHKqzxCRdfpTQL7ivHAdp7isXk1ek5yGXfqTY3yAa2OtmznSljvSbduIHGhbmSYyw
w7XxPxATXfWBMG27uxYDML4wAqzh0nORWzyYlsgAxuzDsMmNdxFDlcWPwgc8HUgdMuPAMqW0M8bn
KhMqCE8U40Ld3MFxl/qf3oFWPJ1WMykcC2UwZjGV/CyxfH/XlXRSugX+hqp5BTyT8VsAWsDVOsom
PDYQiMMt9F03B+Jcz6UrOupqAC201hhHOuvAAvHC7uu/Fv3bp8H9N0X6JX0UdiGGw3QkxtgdHWwA
K/kl7a6vTBjROYuOduAJeXxFK4VsnaiXTDYKD12hIlMcvXytlulKkVYxyQW1GCMvLpldVP2B8fjy
sOB2QtQx1C+RRoaI4F6TLcuwMF46z9mHAXkcU2OW5GYEktFE8e2oo3l7VZaGgrp4EF6tiU7ncmzz
P7kF/qQbvlgKsLMTeOuoKujSQSO+l+9lpZ2QHPUQf8DBSoXNve3Za+S576syCh5SBiSLdjnG9nW9
7rxq7RSUmc5i6H8olyTANTdbx+0HVeB0Ik8ZNZTvNwAIiy/eNKRCyVflmzGv7sAlCYkSyuvRw+8H
9yUjmbdJOYaUgeVMsu4Dxb58CERk7E2hXj7MXicLusHY1ec1BuOk0uVc+NBRwJIFINmsdr+/NKzc
15sJneBQO8HPpmc9IN6rPZtwJxiL1c9xJIzGJXs/wlSMSSFhazCGGa4zXJyC+7YGAgWPjSqIGGza
AfmEQ4tnA3kUK6JACslKtZZS67QbB+Vu8yKHo4StSOHGMn2jxgaf1DMcmW07mWyh+M6o75bYI2Rd
Y3ZhZVeb/pU1lZz1O90SLsXngKZVLblMOIqA/ticACyyQcss6k6Lp8Jt4Q5DzW0uM7gS9Xtfj+w7
C+V27qgZYPukbMXYI6a7TMzQuw/IsYFQ9j1lc+oSZZwUfbzXsEB4EkRaC3+WPH2L7SjT2WvHyHJL
UYJh21hmXcA6uk7aNt8eb263Z5YkLt3XGQ0DFw+U6wbFt6wkT1luBn/OJqxYo9bpoAxQeO1gGa3s
1BAv6XaiD/Q5idyDq0un4ADsYQXhDEj0HevyaqEqG8UPUpcVQ9LqOLfZg67GNhJf1NMGiQtvx+DN
naln/Zd1Tc1X+0vL+/7kVAmUDiJtD8r3RWaekjOmV0T72wa7WsNHJ11vd50Emea5Uplb8RhYs+1q
zdN9dqKcxGOrgflg6IRxTgcDDyymcU9LPTmDuyvHqA5TCv7ZODhHjnO/+xpJg4/e6fmr8k1SE72h
ALrNJjiNaobd5QwT5OhqsPk5LOnh570fYXzyt0pUD7L+ZOxES5pdFSMDy66rot3m2WTGNBpvPGdB
XPXQZh6uYaffr43wl00XQQprjyOIo5bF8WppFBEtxHAnMR8VRRS6vWYrnXna/fOeJ7p+5pVFttp8
AadWuvxQbQcYc3z+iF+WCFoOvmyMeIC4vh3WvvJgbJwNKN/0aPvMaYbDWEPJjc/0q9jei+6x7TmH
jcwHeARUXcLgUbpzWOYlHpiDVuGjUWSf6zuY9UP+bpoh4Ua3XYx4HKpr6Okuxjrt6QB9gu9pHJRz
gadfaM+xzW/1NNtdu2xxj0zktmeHgd2Qo7BsgBiu+yUEYXmrXVU7VEjbwSpTfHo+7dzZw88dAFnL
Ed8tkToTVXe9tIwHxyNhFcl7mWcGq3XUm86plcXoxbdAHf3wzQnFxMIll4fXeeu7K1RsLGYMdcvr
sAryLD02jbu287kJ3daPTpWbbYs61AJ8+o+74MtNEPUVFvGxw/7n+xE78auR1g1m/0kaVo8xgL9y
Tk1mF6JAr2Vyevvn0DALUC9Q25rTupO7xJWFG9748P7YlVfVOWWw//0EfH26JfRx4FCL6Oaw8ft/
CfTWUnshhcn+A6jvxMNDGNt+1EOXDekdgqlQv2PzTRT7tXHAlr+RmMV6Oc9eMhXi20JVlYA4defR
j87epCwkoJZSIadLM7dGzruOIkEQ3wn4HcFVn9Ns6k96m5fqiK0NZ0hfMKRUFDdiJJCv3u0cTnRT
g0r/6MI1yAUNyOY1LxF0EtsSW7cZHDT/CjapmfS5XxwEdO9//x5fRSvcAevYRWCHady2mF8HCTRc
Cqe1mx5z1VZx+Gly5jlcTiJF+gOeFPuVXaBe94axdpNgG904bvxl/oMG6Nf7SDGBpw9IQpId/PIm
KqioTdR1+vFpb/RC6i3VhZXPsX8ymTMzLFPtpduCYNUTjpii2eLe37+OV+EGySIyVOQqNH9FcIhs
5WW4IavR9MhiBgZkEIoyCke18MfdTAbrJT8iI5uhupHBHMf5H1KXX94AFybSiQOHqcBbeBXGrovq
K0XTicdC4OrbvmWziDlOQI4FP543H3+Dd9SVX1i7fMwyN6z/ZD9B6Pxqwbv0RsHEmBYUTE/G9NU7
mOqE7rNNqh9RnFEYuvefFlghW0bvUhvDdn7GqLRnuT0HMU2ztJO9LVQmJ2dXtSHpKA6YUBzIXIRD
bFjSQKj7WphwOxAC7JK2Z3r6Yp9AEi9LBM/ZgPlPMYd9sis6Lcz8vhRCjfKNyVAfiCOkf8RNVwlI
dRXdeK3dAo0JlK37GopkCxzguChaB9RekJf9uzxNtlmsnX6UyzUZUm0hoQi63TsnWTgetwIHdAt9
TNo3/BDRRNOD3fP2Ly2z7+vQr1uQM6RTJ4dbejL5ZQbQ6myHhuuV8Oto54KENT15dljVh3Zee84Y
t10DzvinExBNw2JivQs7iDbjDSS6hpsNVEiqdUODJdLEk+NmInM/iTCsq/s2U8ad77I6xAaJ4lHO
M55C35DT3Pa6wcNyZ5Ysc0r6QWcZkDDEEW07ekC3M5SmpB43rtEqI6E/8F4UJ+1aboN9Ip+suIU1
DLFGPamnmGXq6SIpoPGbGA4pGz6mnKcVPzXe3qSC7bzSdnW4FXp7B9xYnVBNWa4iGKB8WUjLWT6C
DH8LigSri08+/wWXZc1EoeHClkwSs20vOPMRZ5Vnov+SGLEpXEIqa4INSHCkDWZw656unfkR5s52
1V7PKT+8pxk1tNEWaCGFqjlPa80J70Cxy9hCjwQE21ntzkJwuWAuPPjrK73ps+LkN+2Shxhl0xO3
tp9nCC9LfjPSSNDgtEL7lwyuy6iIRxyThmt1GtBiTj+6LP4ZvcNj4x0JqegoskskXR39fd5aQzIl
8pY5DitOJgPy9Z9LYwWUYX8ya+VvzFK6rtpE3DZrDqmp2uXD0jkWZRQM9x8N+YBnd6jX/XR4wApk
nePrPk23uE22aFnyS5O0tRpwnLEle8dHQXt1210LybGErqZ1JEE2dCrfGU/Z0NDEktJQVer7Jlvm
dHlkxaxq7TA/CbK0ODt1VDJSjRd0SGZERirbXLlP6wl43/A+m1w3iDGl9VHO7gnTfC86LKW/Vfji
vN8Shefs5nm83QjaFdZxT+EU3Qy3b3k+lcUotp07jRfBK3kKoX+/cf+ye0I08xB8c5pufhGvU7Wu
7twpaGFTP50fIAYwM3yeaH4IkSJwegXRVHDvgagK8kgVW9b27+/hl8Mjibdjg66YOKtsDYVeHh5d
GStozMI+ON5Yzw+Fo6heLtDQ1o+i9cl1Tm1a1Bxrv7/sz2f7V6IPRAPZB4cq4jT8CKPX+lkZNeBV
qUFOV2Zpkp/dBmK9BPLw9CyOUzBPxXDnYvmYboyxoovVkbWIHO2GLmtmXT+ktFsZ88ukV0b72HR1
nOiTm08ErpcBWSdjXayU9Ms9u1pm5B6lYEfFbaFJAIxo6RQSydPG4nRPeRHrkfSHVM+tzyVbl/YP
tY8C/U99Y35qR//93Cj8N9VwigEK0MAvsLwbddNEx5/xXdquqAm/SMQGxHllP4yMt6/cTfbuJtPI
hgAj0tuwSzhvbn9A1eIl780MsaLcWsttmarrDAyUJufiA0rPE9IShA+dgTwejxvoIJ++OBCFlP21
Gd05mI6p6AFYd6iVWV83GMNETXkszGYTcRVl6UL40lgqluGNacV2Grm+qMrgO0q2CAkdRp/cSa5p
gtIfhhKIBZq2npaqPuI61AfJDpod1fW9LjyEmM2uy5x0xMZCIzHWFzL81IpTzOnrertuSEcXwljI
eTNiWTQvyzbK2mTrz2en/g8tsAfN+FOF5HUgSwIIAQXDENdJaOfyGnaVA5XJbBnTBz8ordWfyeir
+WEt/Jy1tsUs7N7F1hSFKrRHGfdPYNfrpQcSimEKUBc+H2DsrwNp1bHXLlWTPAAw1+vH8GmtL34d
MwW8oobLR09MxZ7w+7X3/7gupSHaotJvPQjx4Hu55EM9ReUUrMGDEwiuG+hhw3Enj4YWBkLL5n0Q
1yGNzHa/v677CpqC7APMnW5PnG5Fjtdxe4110txPNAu3LlOfZzSUjsv9c7jKBlV46lo1GGgIyNz9
rMO3XU3OhihCFkszkOIGMu6v8Drp3GUHKWqqPwMxJNM0/iG0f+X9STiNhgkw2yHXwGCAbfrlS0qR
ZYxl4BcPc5aMZIloUreJEPTRkPxNDCDz9ADTJes/SLt1tdi3+TLLb+R/I7HucyqS6Sld9b4oTS1b
mDnoWKZDr2ErmcPv3+0raIPbJQ+CTcLbTbAjeB2IDx2CsLltwrfhgpTE20dlsc2iOUCb6WEJsx0c
5YTW6BB6o9csZ7xhthJ95fkZecnvb+aXCeZ5yMojssTtn/g1uL2FCUaBtT+00ViylpwRugEGheEQ
c62BuvD8gJNA+UffkV/fQhBjt4QLEVo2bJdeZQFpPudrj8rrYY47YWjnbDf4tW0pPFd7z4QbfAht
bqRmTexZqOrhOebKB387MJBrZ4QDU0IHNNwc3HLltp8RuUZ30TICE8wbEOpZtLPlvZsXq1kP8dwo
AodATVX4RxfG7aZfnBgQPDgoGVt3ixdeL9c0WIo1tNI+PCOyqVZp9GZ0uyUpjmW8og+6WMDMtT20
VdRV+QUHc3geaLLrrRSXD1PH05jecwkFLXlLrZjHwFXvVh3EmdiDyka+2DtmIHXd+cGcetWpi5Dp
YNrdFGE1XsUmiCr/HBgK1uaDpWGII45PwYI3hRtIWwbFVjnoAXV+/iAZHv4qIGiGYJPxIGktGi9o
h/xzJEpon7sMDblt8WYt6Et/PSLRE4+4RNWB+fo8HLgQbIjUCltrw+CGVvmkL4Gr8Fylpu7W/Ql1
6TYcIGwNs/kZS67pZ8+DjxSJFBpSuBzLclv7ars/3AfCZTqT5yXNanaafvCtuMobRyuXKHgmGt7H
aP2R4v5+Ufxy2lCOxUsCYBeHl1/nZhTSpT2IK/NgW/rAenuYfeRaNYRP1ilQ8PYOY7fOzBWkFZqx
/ceX3xYF3JFwS5XJ1V/uZ8RapQTm1w/PUCZGgw7nC/SaiOuj3gDqxhnA5y7qXDLof7i+98vzb4wE
Gv9spS8E3q/XZmECSavnDvpilG9ZFWKbfsNI/XyUiH6nDN43FodUecebDsiBAfTWgDlyFFAoSCqe
czPhTRtuOLIh8z8zjd0XAfxTTeA5nF9UylzKhrB34p1pczsiMQt/XvV5ZjVBvdU4+nzEYeOyxLZt
sEx3zCijg4HMKvSOHJVdY7PWaotG/GGH/GWjwqY9xfGJeilleiwUX44GfjWVN1C8ffu8RZGOBAz5
c7HaJ13tvkLdZQ+LotZntixR0c4PU9P/MQF4aesSJBiOJJsLCDipB3XndcUtQ2Qf5ks9v8ceVeTh
jr2Ma0zVWLNVpwnz8ffr4JV1EBeMtwhg83ShSpYC4b189kmEERrLMX9fBBlE0L3rUJ1DLbOAXhEy
qiK1X56IdWYwWUcRmr0Oy/LKAaOAWawp2Pxpcf7CdKBoxyvY4kFqA78eWcMMrVyppkA0kG87Cc72
Psd9RQ2N8PcpQJsoEs0PWoy8E9RaW4C0/jxnONYgF4XFMm0nLxgFrzFaQ7JreFXb6D1tlE3uN+tH
tOA4J5zXmLF4h1yO8vN+QJ5PufUpAO2InVmFA7qx+eG5rlXC0OKuoqZhStSYVMKMKwYYZTtsGinU
7XTsZPEtNHvjIE4SsQ4PA0J2lnYXlyP5K23PG7I4O3U/cY4eQSWZUdC43F4yii3ZnJ/Au98P9+tY
gEVPUZmCvEtEgIndq/wSElTppNQJHp8zy6aP4WSr0rHZidR0kXIXYrzCav/9dcGDX5yboY/P/ebO
5OK/hLPNL35FDkbxzHbrnVAiriLZIcdv6TKfYfTZUYcxpD4dUCly7h4xYDpnuFGkCGffeE+FkMgn
1/IuJfxc8dUdQRpAVvME1Oe5rvNcsrSK3Mfumtgg5DhQ/WPZ7osCD5i7Po+nBdZpXGx0VMD7rRLb
TvWIZX0NXFPf19NoCmpsJE1Ls7EQNtiqzv0N3wustmxEaVH1XovKl0Ln12dgS9W6RV8/tenq2rMG
E6LdVCGHUN8pF+pEcxapN3hfqJDXSh0XPBXijxU+ABzGcSDGoYIFCCcvQGKTrYWDCoVc6H5yKAHl
B3wWUK3t2hB+sDzXC+KNO3c7IUgPwlRMyAgzhJTL/dIPVFUJm0r8D1B3o2KpLoulYr9cOQNrZD74
U1aK6lgps6E94TAks/i0LOBfCuFgD7UAL5daiffB5DgYelAi75f6VAHgePG5hEHLZj8tiVkJyFaz
1Dls32EQj8lk2KcaOW5HVuaINP4GXlTIc15nUxejQGhZxIe+MxOqhPWpklxiuMC+j8e+kESEdHp3
nIOdhxjCtfGXIt+EM30h/asG3G3s3+fgL9K/drqUpPdhVVKWHXCfijcTnHCETDcW+H18TeGXJ1ej
7l16NVaot7D70F6yHXTP5Wfzc5Mok2JkQPoqG5fq1iZ6w/+eYNfnmnz6VNDeaInsPKbLgKDtikVI
vTMVFkPTzo4cVMiexBRCCQZY6u0/T5VA5DdMzyKOJg7RaAG27w+TrxDT9jIR8uMflhjp4ss1xkkO
0QH3C+hqZJIkHi/3cpY2Wk1Xh1dWFSWytFqnuZLv3TiLKew2bZFdYrhjYYT7gmrrtNfk9/i0XdDS
jDTwcPF3ulGGXfCgwfdup8losNzRzd/X6NfxNwjQ0t15cTMMULKD6NrhHYwsZi8MINsnqMtqVdFI
zWDOMiIaGotz41VCvZEVlLNroYFtzyOATnkoVGm/0Dp1kSiASyyUkPj170iXyk2sZJx639O6Ytlh
leBNV5HG2e6k/CzVB8zIYrMvzRznwcE11ezepGmr70VM6IAMM2e+jU0xHaYkD5HxFYk+ANip9DoP
7ZDAN2vjW5KLNj0ixdMJD1vFj3U7uncIUOy0p/bg/e1GaXldz+GA7m6M5X3fpOOhB//4ODcz1v+m
/xJh9vZRuF51X2O/hwIJZYAZdlgPYRANXl1QWb9F281Rj8ks1kLpXvp9Mzi3YHACb/3cx6tKNocl
K9aj1kzWOBySC8/qgt2QZO8U9YD3EeDLbkiDEaQ5XW/NmgV0Ba7j5QMk5/VkOnQBe5QfNFTH3PVt
5uv+Lq/y9VQtJnxnEuGfs9RRRyX1VooLQwT1mHefnaBYDv/N2Hktx400afuKEAFvTtuy6SnD0egE
IWo08KiCN1e/T6Gg3Z2JP779jxSk2N1ooCorM1+T1ipL1YIKnmDlJXeI4fovpvS8Pxc7TL/GXd++
LRhVPib0z29l1/aMVGw694THnEXjblrP/py7HH1rPt9Mpx8eRJ7NL4jcrPM6tTlKE/T0doEaFkWR
tfwlw6n43EALeq1gaN/TZU+fp8CsioPR5s0Zp5/1wVzK6DNt4/LeSmLvNbRXHE5y6AiMXCjDB3PI
3a+lN7RfI3CZK7wN4zh6bXzntYPkNKn96mgZleEe4NYhSxj9+rPsp1oc6TsDYCyj8SNBbfMYCZkd
Mb7rP1uFb5/wwnCuUyDsJ9tJjNO0juuvoo3FR+Jn9PCW2Dih6WwP3RpbHxYQwB2KhOLOybzlZbWN
/gmjBHm1gNZu6ZT3BwfZ30MpM5xiM8Skr1BtQmy3hqrmU1BKIDxbHqR0l0OO6XhwCcsi/jssZjxV
xPBhcbxdqyWPDgUF4aHrPeJhVphfXALw2cBw7MVLAqSkaybor3d8gaTyvS9o8MFYDcY/mScRivrH
UOVediCDEo8sTRT4kZzYJ9ioNfRn2TJhYT0mNKJ+zJmLl6CNjDymfrx5hJM3ITKEcnBN3+lF4cey
jvmPtC4yBlHY9fzaYEl2jGVskfyAZRymaXT6YzWV9QcBtXIONv/kBw6e4giDxcaSxDaab4sRDBdv
lfmtwOGCmJGuxRsYW/82cdggKu7q6wAF9BBi6PAZt70Gr4JKWLhgGdmYDkmHRdw8XmB3d39aQV8/
p+CDZ2PChuIUj4GZHRLGEZ5pb7xPOYDWPKD0BpC6Qcn8OXbOu19W2GMOxXwxMPc6rpHdXAo/kMbN
6je5qRtXd3yx0jkC18hnMoo0wsVzisdT09gcyamRY2QTxpLwWruQPm0rN3+0hjEfp8iDSuxK408D
FiWWcW2GKw9XVf6FItC7y1PDfWAeQfM9qoSBq2I/srnc+Slxnel+yLpcHmrfq05UwM2fE2fHg7V4
/ldwluYNPrvpnnCJ6y/+MvnvCBKqlqGgRnuPKCaAbkoS+MtIq3Shcyp7KnIbku059brsqZkd1PlO
3MmTLLDgPkQBvt/hN7eawiNWFwvoFnf4Hqaajefp1N/S1e8+Ia8zzgPaxewyepH5KSmglhzqsIr5
QoJYAgvgE2m78WYBYvwSzkL4iTLnET5Ejp7S7s37Ca7wOXSG6guNfu8wz2v4I3ZE8rVITJTDAtLr
irmrKz9bUe5dcjy10PbGbXlNRJh9d8n+7wJjST/czulubtwHdE6m9Dj4q40MN2Za1KErp+oCQtXc
Z3ZWn2jGAy9g1HLKM5n9Fcq0OZZzGL61loigTrvJnbJJPZZj15/p0yYP1TrKhyZbnrnwn3nnVz+b
1arpcABzicIhdjPS5tyGa8arPBndF24fPWfB7J6XzGsvTjMlFeLwTOJ3Y3iPrsRvMZDmd3pw7sNc
zMExKB30L5EVw+9h756Q15bfVtdOIa95ojtURR/dSXdsv/j0KkFciiJ7RuSLpCHHqaZu5/HOjwxs
CYhm12lZ4juXz85Pwegan9JwxElJ1JFRXua8yOprkYRp/stQs5remy72ASLWLKSiLNBa0lvI1kY1
2vzCp3CSK4ladsygyJFF2lGC5OalSQsoL3sFKpuRgnhvT+y1UIefuXQ+DSFaUvoYBBSYMbpEC/si
pdZJKwuE/9wDX5UYRZTJtGbvShlJHptDYuZPPN37JrlSpVKw9eFX+kpDjah9qIrlgIZbrO9z1ifN
H7EXVTPeGxsTLlprFE2k/WGT36Laq1Fk9anqN85GD5Z97CpoGadlGMf1CZ5I0t61sWFIutiJXOSB
XefXz/gd9uNwwLq3z88DRPf0bHSt054Mo1YQXFwv4S8TzkB8D+fSwufVLUjxDAi606UJXFm/uVMT
5996DzcwSZujE9kn0OjYwglcFqVtPtCgnT3/Sk8qQXw6wImArTPBAF3O/aj8lkrcj8SBAjGR6SWe
cg6uA0U6spexm4EfSl3s5hG6mdNgkemcYKvx39GGmDTrKpcI+XhW9b9gzBRDf+hTs/P++g1W2TJE
2e15MrnH5IctFqKyu8YFGvPy2LvF6v8gIUPaOeTTYFzx1Srq151WWq04cQseR1Kv77pCjiRSfWqQ
lNsYpKPV/U3VpDj/5jKpcmH2sDZC9SUzARVEp8aZaahG4c4KqorJjQmkKgq87VDTzqOKYrf0/XPs
cPi1z+RSLGG81SJqeqssVTfdGRCF5pjZGN2SXEECJJ+ZjQ7lOvY8NAfKjTeCAhpAVfcGagxlWc1L
A7Egv7DOVTUPwkQ/oEJSzw+wgtXvQFwVa2lnL4vJVqS61JwUKmiWHB1vuo6Qc62Y2YrnMf/uKDZZ
TUfgRhWE8dTN1G3ZgFkVrElUCzZ3UV9NwXCP7lLr1n9HSceb6/K8Hy31ti0CprpUwSecrVsaIF4z
brgNOhldsoBbI65U30trv8SjaNH2MFeizR+oi5uRFvMEUiHv8ZvHRvJomxz+1RkfvYl9qknXNVzD
DmoJ4raNpSoCyWakaaguNab5x5NCZmnAZ4NjIGwLyl5hwZ3G6EzdHkY2sNquTTolwy3J4Ja8D52r
8BnfDLkhhRah9HaV0lZJbKqDnilnQL2/YCCiGT4EcVh7AavHx/0c6iltlQZ/nzS8UayDlWMCx3gq
6PnTSoPmagkkwzBF9b1qXBsPq3MbGKMNfEa3nSemedIYnqyp+8sQRYputnbIicxz3vQLDyaakm35
1K1qHdVC+tsTcdXK9fRj2jHAxJ1CkPcqFkjKT2OKOCu4xSQsJV4ohSvLHo9dkCssEJyKW5D7jeof
UVkozNCfU2vOr9UEC4ncJ0ZJSTYIfMyluNiFco+tOlx49dQZtH1RSqilh7t5gMJcI53DGiBwPmLx
kCaVakw17lcgQ4Uv94A5ZnrMciqHpznx5nAA4E3VdxqQH/K1rdxVsI/fjCM1yuxGqckEe/CX+X0G
P+g+ENUiZHkQUUb4L/1KaR46m3HEXAUS/aU7xt6q+lRRtkQLhwCGqd9zwoL5xYSCIonOUZpXlwGB
yfidqi37USuazIR2OrKKT2ZaDnBmMGSheMYxOHff0zXJS3zVYSdeWuox/03Hkt5vFc4sthOmTyoj
+2F448q3GHuTlqsxmrQZ9KZrxkzd86FxFbY2MuuQB1+NmN3jI1j2BIodvC16eOhkvVvxjpKLJVlL
TGo8iOARHbgDHRqf5l2YeXbx1LJrve9TALD0U6Sk0h+F16tCv7VhZXu/N+1GSdNdoC42lTAK/8VU
9Qgk5jqfqkXE1Q9pA2UMSJIHlOmHxYURlB11PNpblvkWnODgqMspcX7G+KsKo+UYB7UrqQe3/q+M
JtAJfYtaPC6r5uDFIcY5JH15NX8Lsppbi7lQwp1yNblx3eBk3aPUJzYado87Vc+uOu0x+lbnvEND
hV8yx0IBkFONK8ibjtH7MY9xJm3WqFicX50nmGJ7NGHrz28R9Tqvr3WfenQTbqu9BIoRW8LgsOdT
0orS+6JDGcyanD2xd0GZCwLciB2Ouq8KRjX6l2lpVaCp+k794dBMNGxjVCfNx2BjS5VhrogNB6aq
86J2qhxBobDKRXzA5bcVYIfAo4MkACdkSRYLlVg3gotM/YVopPrymksDZVcdP4wY3uJXbc9C3PLR
rmYo+zoQ+6axsA9WTN/5SwsBnOo+4vnFxUUYBPO49HrpXaQj2TXPpomQ6KAeW9/RFUPGvM1LjVLm
iPEXrV3yecYr+8G59KqFcNLMOTqg26g08OaZ1qDKeZLSJPYtknEVxCROH9FwzomMSF/5vlrgGq/9
zcdYYoWJYoWsDrIpzDZ90LZ5gtRUi35/2D70nvVdKDIxk0raRIUbf4rV8ZxVnSI1BSJQGZ5iRM5v
CCM2rhFgoAGfEuPLiOR3IOw/tdsZ52KJOLR3cVZ3znBOET3gXED7M2zaq9Uh16pf68jHvulq+hWL
/0qXH4eooxXQzRnviyodYZWMUBCg3w0uPM0Id2unzPz8Do2cItOsPh1lAf7Zql2O6E6tVp/5bak8
lnUp+59daQla2U7rVm528sxxCSacDxYFFZhAyNwZJruyccQYKaI5Eg2FeIPmOPzjl6SPb/525Bhl
t53fW5M/oQDl4qqAdOSj0/SAHYAAtVQ3EFNHlQFIP+O4igs09stlR9X14cXvfSc5OHRwyW53cG8U
a437jwFYK+QdTX5Ap3sBA4hLW8uY5+P25mowKKGqSixGRoOS8jRNDSKiZ0jdlKanxEnnoDjtxF4g
OyWxjMIgMuyvOXYYZXQZ9U7el7He0DWWTk78lGTGvKbHBr6FaL531jw1Z4GaYVzwPXVcvsWe6eBo
op5/VhmB039A2d+W1wa4JIkQLO0iGj1SEz/oMu6V6eLH6AEGGTGJGfNDRraC9OkDvWU6CzebWDGu
9xtYtLkiY3pTqU4mMbRqh+ZxCqvjkM2A6N5JarZAF4YKNW+NHCIciHWXx9QpbcpySTcyzuBGUxy8
tUmtggOCWHVQtRylvGOFUp6f7NpV75GN/swb78CQ0cFPwIdUcyIi8k9eLk1kkfQjXZPS5a0omqZz
mBWIomhGX2Go97Q4gnldIqo17/GQZgxacpoh1fLWoxkn8Hz7ihpK3Gp/SVoY+D3ZEajObMNEPq5F
6Rt0nOt1YrywTqN3kL7GSWgNb6PhZEHH+BCNfKHm4klYWh/VkLRwYWJLg/WJOEajOrwNj/6Pd+ox
Z2GBYnWj0PUFMYuEa75g5dj+KApPkWH2dJcmTMsDBNtKh5tol46FtK8Z1P4K6J0gLfNLzP2hf16x
VgJjuGbgiThij05NOkZWprbNbMfsA+ZTqk2231cogmqnRAg4uJA57tXuNSfCiYf9WuAP5mluIfJW
R322cRIoIh0OoOV0DhxzrcUpxwAK/sS+ZvbKA7bqVoB0oMW3PexnGjb3NC8TYrTJVe1l0gLdp8Ow
psxa8A9dkSZMi1EndZ723DN9yO97GkGj/u7UxPml0cDcYgXoJw4j8q2ROQNmxi3bA7ZRToqkqoZz
wqve5W+VzFPWwZDTY1iugeYqYWGtou4O+bkLuhRgRX20aYi57rGY9HDW287nXMf2wUwHfpmP05Y7
5LngJ40/M2rFldeB2SoTLvdb9h3m7sqHGBJvb+8hzSwi33looNPkF32j9ZKLyAy5R/pX9lioczjg
FnAAmJU6O38/zcFWh1vSdurhm+5Mv+kAlZyzfu3wu0tPzkB6TyZVc1QvdPEGwz/gVxkW6mBP/RpT
C5At2vi0nMzksK91/RycPlQP3fQ6Tvk2TNSlBxuouqfc+0EeQWnhoyIMy7hn+0+0D9Qj2ikHFITq
gLY6Lw3hDOOc4kFV0Jui6Zizll9+UwlTLB+QW8+jWq71PKssJrW2OUctrEuVMdNr4fN26ch+yb2c
aQG0Na7jFJ1pm67vaQytTzGpAPlIobYUCJquWur6HPB1Q4Me5SZKW1cEAJfOadS9N5e5aJRC31Xa
AEo7tWhNXZIqhi73O8G9nUpsV2GOFj5PxV20TJKQu7YIlqFh0N6AajQOs3oYixZO4imvNC87abHC
V0N9U130rl6pKrOdkzsMUu3PAaY876nKNXUtWw6zZ4sjJh28syL/CO/QxxMEJqyqN7yd+otsHEWE
Cv79lrHppk3ihHQwjx7dwSDBHdEWPBuK0a03pFdyhSUu76vx+2m2FR6pk9396EZcTpbptvNWDaUI
oEjDNBNXMyUZI6SyJO1/b2/UW2ACleTpLKrDfJaCXmf6iYvFSXrKdaQo8mGU9EZJb2Lj3tI6NLvq
qH+GBMmeCt6aK8doKB7Lvtb3e2ekzswH63bLvuN0rjlnG7l90aTVXbjq9AtYBF1/lT7FMbrQD+2z
GBDI1OPV7S4zk1ubTJ+hO1/YlMVYk+AVnbEybYXtVTwHQ2mu07Ex58gi61HljMhbxXLQqTaYQsfi
8fSdc9ZQLhf41GYrsIYZ1EkYTFipoydnWCgLY+/P4du37YvYUhzm7WI5yBfF/0oQFb07Ua6C906B
QM6l4rsuBUId5fdbDd1qa2HQxeKp4wOquDTBzGzJ+Smknei7R19LsC2bXN470bObOeNcXYmvtsng
koc9AEGJVnmJ7n/pAsiYIQ48IdKwPHrEgzMJZstsBVLV2RhFgm1t5e8/SNl2Vm2bzgQbMklYe3WL
Oqdwg7IG3yujpT5DN1TlwN7R3Et6ajGV6+8/mXA9+ZP9yRZa88s2pUrUy2FvYaJHXtr2HTox9N2q
RW/9trdccAnuAxsK82xeUh/XIu8ACrdRVfQgh410hhKx5+bVOlbRrySLJU/0IPY5BpY+eqe0DCbo
nirCt3ijbK+Wl7KBAYrr3+ywyiBfKo0UNPqATbGfjlrQsBOpOzSgBIOsoUyxzn7are14j+MuucoF
inY7Iukwko5Fuse9YBLqPJjDSp16jWuqtKf1pcpw5JajJexX4t/eTxEUdTy+sR3VVt1LJawHVdog
tJJhD1ZBHSuBXhuXqjitdeYmmBDML9OKfo+42VAi+QlhmRN2HKTI2iRZ5uaGUNiNkvIx5TztZ/j4
cUGPab/aDi0DBaY/G0oRCbKsvlDiL7PZXuEAh9Zyoken+HelFWBWFcCM4wdfFf/cPjaJWqRbczwU
sIU/8HKy+FaYpSpu/rQ1DnUvbyfVFtsmwppUxYm4cVWa0Zq+So4Vz1ltwaoG3jn1kyH5h/E4Jvdz
6CaVJKO6UTwg+qUrX9fDaolvticmmGerILrqTGonhpM5bu9pQh2iC6nTmroKVEw1kL4HIGJ9Drfp
6IDa0EhYfbpMd5PXB6SOey3pAAtzKTo/sLYSfxgsPK7OaWO5ffFZTVTiD+BmqSXAOGL1SK0FYIRm
KCr4MIblgc4JOsDWtEhLw2/4w37jNLrQTPneumYWGDQTgGSBjJIp8zBsCO4702rfFEFSATJE9HTZ
fS7iTm4MHFWV+3Vuo0rbtk6XgJ1ZOJg4k5xtDQh9AOxCnWjukuFchX3LAIU9SO0tZ1M3j304mjzC
VGd94RzUgBgIIVQxUK+ZqkNnUamewjQ4CQ7mYqq7ZXw3UmijVJRhbVnz/Woh/yBn8pn+vD5JVC+z
94yfatRFqle6xoyF+zW3JjnUJShqO//UF7Br/Gtq+6MXIqmyGP1z7QOoV+Tu7ToMmCv2WMihvxHj
fDIQPRbPlNpWefIlHhnDHx0KCjc8IZhLGUTlrasTnGVMc+i6joH0T6obZT11eVA3D2MDKSq9RiWV
+OuSjoNzYxqPKN9rltHfngGs+176A8bHft6t4Jp5tfi046FO4eXeDN9M2bTiObCcuLrGI9cHi8ph
uo64Mt/QWDy8o233Ss8vHV7nlrV1qex4Ma9SmNP6YK8547JFjo1uLOyAvCAh/EI3cSOxHHpG9zJc
cZrhfzldOt0zFMDH726hvsOpeq3r6SQhd2FfCaw3YLq3TuIhzMrVbC9uF/UMlRpCBHzZxS0nAxVo
JozhyYA9XC7ksfYSs8SAAGfj4NUxnpsI9czaCUBrDeGDHq6MdIKFFOYdtsNA2K07H0WGIghLMDyX
GK2REh/8k8k2cE7YEpveY0yGb5Nop8UYRPdWm2Gdhiu6Zc7raQSzwv9R+FX7Q3g1rJZoTL3pwbKC
QVwWd2E4zZqV5l3GgK0ja68dXySyR3lr6Hi6T1HZCePBE+Mgf4YEZflTmnif0eM03H75Xq3wnYoz
ylpslQ/dgDiQzjDe6R9+iQuGAVHxj5QnkcS/+9iMAAIkYokoaMPj4E57eo3+mrGqA0d891bSK5po
w0wevotrdOMwsJLEeIQZY/uvkGS4M4fWjRbhwGMvSGegBFMzZEuFbV0C9FIz6nww6aIKHZYNSCxs
VakPij1R1im+vYUiHE/D8Y+QTjvFgU6RRBKrTlq+dVhtLcHS/E2G89IDnhnSWzxpN2f9JrnGL4l+
KjfX72JZm+MJ2ivgiB3LQIE4heww9kG8nOZNVrcfOLrlqSHS2LGbLTY7sM2OUKjVxh8ErezsGFS5
gaDExkD8azw2rRm+zExDMsJz0Vukm1kWqBJptWD6/epQkzGur98S0f+u2VRyNFsN0a0LhRBfehnG
9UfWF37814TF0XCbzdGs3vqyd8XfGt7U33bZ+04b4jkZERVwtkwZHWavNHsbMKgr31E3FcsZj/1w
CC/oRZPZOTnYEPKNCl0CZFtWkvAlbTgcmKtk9aPHaM4QT8AeamZsYkPvvjQWo+yXK4Y1PaqZwaOc
6PDXsKaOlGKoixffqeP120DigV+XD5GSua1FQb/g7PQFjlg/7NLOLeMqOtyOxfgp6Hj7AMdaAlg0
PqR0r/zROHLgpxiqO6csS1BdHxs51oxqqkxPnoe2wWYc0pRtHBuycPEsZ9xlDxRBSU4K4IXFJSMt
unj9lJbXqMfPnYoAphxOnKn9uTCZVfPcARSeUI7NQEZl+WfRZ947MwuKO2GHw08On16e8AJfznHk
YU4K85APLYO0f6CJCDO2HeX0a8zowd1R1wlmDgrsdaFJ34f5OJ6HKWIj9vSX3b8k9hv4EKOsbq/p
WM4/WxdK2SFc7QkPw26QH00i7fYRG+T6FNBM+dx6Yfswmbn7iGDFwf5/Ql11sb2qefa9Of9YUF6/
EN1KnnLupjTlKudrKlvjLoiJ854rlvHOLq2pRbfgOOZ3NF9EtVKK/g/SkOQed/axbA+xGJzglMD1
ZJaOFf1FD3q+d5IkhfXRKpNLIAhuXiE7+wMIovCebMq8Gi7zlFtHPAppRbeMsEbm6I/+NQnI9A4Z
sJZ/87w1K9DDhkkOGczuPlasQfNDYvuOeXDB7+BRlOl0XOzMPdhY6D5BsQYtroPSLk45BRK4XSNu
QZUxGMtypkcs861voSmC78NkZT+ztBjuYT46L9PM4KIi8uNLJDFGb5h5dW9PXREee/r288E24/be
smzxJ2cbJ8O4dsWfhuViy52w7yj1vg6Vn2K9zdA7Q075a21G1aW3++jqeeZ8cZzZ/G5XdvoeZ55/
9KIiuzAYMv6U5nB3gskuQWIHG6dKZj09165DSM2MdDzBsKuaq1MF2V+zMKzPXdil87kYzfYn3FfM
0GA20gB0U2OUB1kwKM2LMXw/Nu2kJtUxoubGYBPJFJ+57c7mYFfVaYxqB6KpmY3XwA+mH3lELXaq
k8482m48QgyZ3QdmRxlPHmf8w5owBBmHI+8zJu3lZchjnI+Ym3zz6iqBE9lPU3yDuzkkZ+KS+BwO
S/IoGuQaZ0kG9zYl2fSXLfsEAHoMQeSdXHbtiS/ifHaUbP/VnJEvgUTnoXmUyRw/8bElBubxekEx
VP1klvXifWGwLpY1vOISKnzgb4YjuT/wmqvjO9MY/eFrtEBm8p7CaQ6C9Ez5vUb+F/ya6W4X+F+N
kOivpZtC6MXpAQDVEEdjSO2BLobA7/e8LrSCUZT31fyyFknRP9kTNPwb9Bxp3eijFdbHsmCtnWOd
P4XeezLC6BgOgcVuI7bYtIzJ7PB/qV5M064KDn42pDlXp2Ix/Ghl1gYm/F3+khVrAZOoV0DXmt1D
V+Z8L9tlOuEOPgRPs5mbINEC5d3jtCRAu/WIScrVXrL1lTlUU3Bgvkv3muEAzewsTMJSnP/mGkra
ITcB2O8WtGriKEuwIsZbc8BfibuNeWMZlM5rPpTe+n/Knv/JE1amS64H+w+tCTQTCCf/5AnbEtP/
OBDz62KY0Sx/Aax1TfmOVVFVYJb533aa/w9nPdxP/vlhNjxkm8XpoGqxkQD8W2bqzivmygjcXlMB
9tMcCnxICAupJyWR0kvdcRZ3ld3byOEKz4SwkSTSyj1A50H9I8tY8Ic70OeY7Qzlf3PQGi1nUX+3
/eBhnswPwHW4SKK5cH3/u28PDr/L0fxQF2EOolCboXfhuz24SEOhkvcT+90+DQAW/CVCtZXLCOlu
GJ8tlrXqOeXDML4ThXJcw5m3KWn7k6W1DsbS+kINOrR8sWC21YvjxAzK57RESG/fqgkbfPsk19VU
X4+yYjbhvTldxGdqG64am6E2vnhtEkXlV2yU1Y2YOMXn5Q/2LpayR9vqB9Nh4F04Zst9BSmN0Vys
bs9tHvy5w0LsLcF8hC9Qu0AW7tlvi5R7lnWVKrTTiKO7PljNCGftbjFzVW2NqGn96s6bO+mmZ8zQ
8bpieZpmmcGDozlqn1I7ZqbrY9JMDQ9sRWabmTeGWWZr/Fq6fmblFzG6ZYw1PSxLGodpOWHR8RaT
n/jf4zJUl5I5tYebUoFpAWqL/RmwqTr1ltIlo/m0t5Qis/CxKKmLqUvlmZ716jjPkOtDOR8j6lAs
SB0ssEkNjTZR17fimYErphVB+YtvqgjmkRuz+sqYaEyURZ2J5YhzSrtCNWhD1IB8c+EJrNb0EjLQ
LXK77dqKBkONRnCX6iSwqmrTs5rdzU10LdmxQnGxdSrjrogBderTbidETWeZ8X1mmk4w32Grh7/S
KRmMoEuezJFRkDS84wTS67VYsnEIniVT5eb0C4BpBX5i+4XHp0tMU7gbMhgAEm94erEyb5kEkoOn
H1JzmIfRWSJsnjPZW4+dNoXEfw8B49Pc5413Z+TRnJwT2+387CWHrcc1Dpkneen/sZ83Qdj/CGA9
ZPIIiNjVjovWwMcs55/Bg0/HNJJhfK8jujy3BSG3HcMBgYd3z6y7WswIOZ3ep9V91J599BJUDzfU
Np5LOlhehXOIsJX9oO1L+PrveKhjO/Btilk6dBUcphCjzdb+JQUAjn9t4IQzJxJGSd0J5q2ZRh0c
OCRIjG6z7EzuLv7TPogVjo7q83abVNgxQIfMcaZpCBNAeayu2tjV4y34uxRNgM9oZ6B9JhWlLvxd
BvrazMO9JhOjxgw6W7gwTBCwpYOUJowXVUdVxqjMVRi8pFxmdp+3hgnVeLJhgQ7DH+cV8O04OONl
Nsn+obQsp4p+v5AJWI0Bz7pnxTI0oxmDhfED/eryD5lkH1ZUEUy1+2NHOBJHjpW8zI5XMaJNGKx6
/Ba14DK1YftDjdgMg3Z/RuQuyoOR9lHcvqyywNMUqnIh8TGs86ihBQrvZbNXEl2aieqBPJVZksfF
X5SUc1d0dmsSG1l/NCrmWSDJdqErJy++j7qK1SmjscfKZ1dz7t6Bude5a/MKEuVZzR3CGeVlZDeL
6kUiOXba+OThYG7CmcBahpfvFoixvUlJmxqikPW8+zztqi5bIl4ELgNGDpiulMZ4uJIXNX7+Z2ep
uvNsdx4l161m6Csqn91eJmLJLczool8XD/f/eSf8U0GLY4PpOHbI52BuF1i2owRv/2ssfat0mkUS
YWGPpouGotxU/ZoVuIMCu2vFTsX4zx//T80qH2/T4GG50nSJPDp4/9qGI6ivqNxwft7R7Z0GtUtX
NfaeZJXq0aEKUptqbwj+/0j9bfVp/zsosCExgfMsx3UQxTv/1hVijBIoGDDnsbnDAgOoZ5GSKWZE
A9M4DlXn5NN5lEKwV6JJacXSDKgXvyzNYdhXK4ZMcZC/pqQTlX9IeR3bNQIzYd/phgAaPqUZGwBu
sh+DCJNq/FQUtTrSdiOujAPYr84JgZuc+j/fdexI/vVNOYxwKCGeY26Gecy/9bIukDHy1z55qROB
w9iZdCSsxYVUhGV/7jCEYF/QglAnDWxQH1GhDuER03yrEF4uJ1h1s8Om8BigZA7D8NiTwdeX2Pdy
Xst2mTG4dsa0PmiYce/Sa0xmKOExeKedLaUZp/jVKxG2H1XqU3cuA3NyVf+XMhDog2nQCHmXMy0l
dafCoVVv4g8Sn4BD0aUW8ILd0ymp3KpQnX0ODxqutYYOc6wHsJPDcNhiD0MOUghnM+UKcjQmU7E2
dsIllB26QrlJiH8hPNped6ixKmC8ChQVes2hYbQc4AwY3exv54RxT8eOQiIbDiCyqJwvO9tLg8Lm
lOK38OZASyo+o+uEHKWVuHNFxx/kQplXqqVdOO3KlKikEtU50rblRb/R/pbB6CaSLh6DfNDS4b0d
hexQAQJh1fqZuB8nzjtxAvOgxySMIkynmXFwWEoMD8laKVpFx8AJ7p7mybum3FhUJYxa6BEa5N8Z
h20DJlPcdVaZQBXd+aD9bCuIV8PsuXDL6K6OQJCX+1yjz/sFB42lSCh9GyqLboY7qTBOeaYQq9Lu
mE5wqOqybBU8JJbYPXpUx4Z9EDnV/PDiMXwlGa8hLYXSvtjMeQRNmwpXASmoFBKua9E3b6hpbgRv
RVbMCZNWfGaHGRc7o1mC2ZEIFEm2h+PMDswTehzJWzZOMmlvNhyE9JbiWk5iJ2lW8wE7ucY03JxX
c+I35IMLY7cgtEr2MiVOZjKmrH3f0aI9iwmdsQayW4K45sIswaFq3+030zbwxWnP4WDJtb8Q0kMC
fLsaKgXcX26bQweu6fCfTHdHIZCIlzhosf2LND3RCXwFsOyAVT8rmx+sceFSfVqyaqarq6kIO/zE
IckS23/YkR8cB9RT790ZOtNOS9+9rArLgLR+Z9nh2s/wbS0JZR8KYmh+lviZFOTQnt3iFh77tnI3
FAbVtvPgJRbI3nHnRe+b0czqYAwODHyzDHnaObmJfmAAsWqRaVwlklhzgcgNJT2C5dDptTbAkr2p
WctViCpBATwLdXqyZSN7llBq5F33EsfSJCBd8NrJvObYIbKNPyOGtCbzvrGZPeKfQaamiW4DOhiW
jje1su5RUc04Iz8LUSvgED1+0dNx9Yeh/ii3MDKxLYkHnP1yRhyWMZBzKOEgJ2scIoUja5mvQZrg
8n/IzCot7qXNLFl5KoWZjNFzTxHKmuyp1wlDeeg38J0m7dFhLFAI2N4eaxFnBI0a65Ytc6IQ8KXH
3S5rHM2N6oQFB6nEzgrg4FIomUVAwemrjhoVqZdpUOjeznsr2kExTY2CMQvg43xHLmK/e2tvdHzl
RDbmcGOCUPiKSyMDtRlktqkRNMt62vLMKpbqlRBkBosEEwzGNs/CKiEQ4d0dj3ADK6PNalSdrh3m
8jNK1pUXFOQZANHFMCTBcA+Qr4gbyqCF644BWtiRRdwq+sfuD7VD3U5dWoquxxixHy769OLJtQtI
oYfeX5pkPORdhwb4zZrT0R/z477NJmOKFd0wm9oVVRvjRRneXL7SlEpxBYAFs+3lMYSUWT1lolAr
2PE7xVrNtFQAa20TQ+zWpnQzf9syByv+enZBTzpVzFY5RooaJXKTk+gSZDgOJNFBk6gab4BjieBR
8XoK9BiEgoRvSwjR+EObIVdgijx5OFyZmLFxfI3GkrCeIbtH6v/2dNzVVBuD7vdYHQWTVMvwfQmC
EP2aplTs17PTYTRhhFHzrnQ+7c9r0BxyC3UpdTFtAEMF7BRTODVSIcfKvr+At2HN8bQbyYJcNipM
anfZUaZqgU41UJ/zSUSoKz3AdYytfyWKCvoRZ8o/DPYcJOt5cw9JNfMblqeKMZ1mYRKet5tM6Adm
DnOa59NjVQFU5Xdyps41z2Pgo6I4ekxHnKarr/UKUjPiEzWN46OkH4CAIFpFqHRmm/hr/4I7S9DR
VC869Qru1mSePcRowtVO+diPy1hT3Tw7crn7e8SuhkkRZMzNrhCJj0pAGi18gO9oKuzfx3y6fh01
AZzxN2rbAZipgqXUgMQunxn0AblTDRA+q/xlJyplLcp73JNwR2BL7B2DppCqsfNf1J3ZctzYtl1/
paLeUUa30ThunQdkz0z2jSi9IEiKQt/3+Aj/lH/MAwnouETZ0r1+c8SJqEOxyUxgYzdrzTmmSNtJ
M+CJ+qyzMVCT8Ziji+dTLYY0+ktTSzeaZ8DxjG8pz2rfRasz6piaGXWmOUBvLxpaP9ZWlaypcy9m
F9Cymw9Vb5L5U3lFPqx2ZzBkMqvIFmdJDLCBZd804knkvJhkZgV20LuVKw4Vs6bck80HuaE9LZ97
GUTLxfguYkEDPN2cWYa8NKiXj79MwrbJY6g5NRsx8vW8DpQS2xgFoLm58lUgswe1Rf3obrt585c2
YmThHoQaJtmxr3Pym06ixIRFc5W41O4dIA6T5Tp20cPonKwK0/ii84/sZecaWtG6mlaR1ke3x3TS
WkzVLY+dP79FrXkqpRHYPtUvGBcWv+Y2060hWZvCUKVZNNicMSnRIjitZXa8CKO6pFhBIHta25e4
fcOpfoWWjr9Yinj6j60HAG4d3pLbv5DRbBtfOrDTfLBFPEdtl7cILIy3W2sNB2x0w+w0VccI1Sh/
xHgx1em00prqdNXYTyN3Lhuxgaj4YikUeXMZMC/z6aFsyGrn5+k+Twr9X58nPp4mUHuAQwH5w6GJ
09z5tPGPQ6QflyUGiky76gKWmYwHwuxDOlDn3qg+j7tK7cYMyUfYhlp4nMfdr9/FT2dJoIs2zDqD
+hd3xfhAozJlXzJ0qVIvrbN/aXl0Ip/RgGz0fK4N+3bagSwiwmT2SPjzzujXb+YDKEZVQOZB/kHv
opDVARPmx3N16GZ1UQm3vSQicbJr9S27LGaYs0h0cWygCcDzv/v1C/90LwRddIVccp2yOElmH07U
am2RZGLrzSVRYtOCa2KahtS9ANUanXzKx2Uv0AaNja/Mm/ftv34bHz8/hYVpdjcVLgIH6Y/sQPpd
beVhn78kpGKuWvqT+p4S9qRt49g/2TSWs/yvX1n5MfkIEBptfNodOmA0ugLmx7MthioP9LMrnfzZ
E0LeHOeejRUWeYmJ9OyfWsRJ/ezWaaximo8XjYyO2tN9UHJkDb9DQn0coqpici0EhQpbAWH0sdxh
IDABqObKp+WEvajZ6rNXcB6is9Xhu3pvdsuI2QXzm+v0sdqhAm4DHani+sH9w3v6cYiWBvZ6odPF
pW+kjyCcZ8EWerZWvhu8utDJelZqU36JI2MqRytamSovRQMg31vZBXkJlKE908btItoYJclveJkf
QDCkaeia0EwN+ZKpAOX/8EAXRjEoAqv+XlNA774uCsAaCcPvgMUfQhQgptnILQio1Ay0znQjPlwL
2ZU5HhSjfuoSyxr9T5ooa8Ki4YvoUIFYOZg6TRLGkmeVe0H1p29Dm+1U7fUoGK56E+5At0kp45jN
d+JSF2P7IrVsooR9YVeI2X9xA/HJXane/vp+fnzw4XvowlINFQ6L0H+CizI/t1DwbfNykXUux/Ec
6gkT/my2sM7eQJKf0HMqYyK4qb9+E+JHHCsXUtUYVpbJxAfN9SccK2toO9W+h8sQ2xyLWltUmVVe
2q0du09e30tQe2ppQMh1O7KSMIKiOTEsmClKEfQy/ao2xZBHOyzZMtoRt/aiF19SiAjRHKNSWjCR
VsPeNtjpAw1sDiXehNDqFNWjFkchmL4Xkthp2Vu2vUVCHY+wG9mcSO5LbTnz+ha1Gis/yvpX2xA2
NdeSGtT0e3NdjyGR8SebjvgjVIgWJqmITQF0oQwJVaEiB4jkCfjA02NZbN+WqdXALCnde5YtAphN
WmuW7YaKvFYRNEmDxacI3UYD0vyd3BZS7vEJ/KZJdtFszfKsatIAxarv+/LGFGwC87WMD6CuL8rC
h7S7oXzgy0+/vnvKT2OI/A1mKFmgVsPN93HVMi3WA3T5weVSU8/nj8+eiZPkBQVJnEWEK3WxTc9z
VmaLmW++FC+LOecJZfpUoJPHaMLhj7SD+WoWJy0fm8jZPnuUeyhDHcJRy3B/17L92LE1aNeCiDPo
8CgATj/CdjVy3CiXy+WJU1Qu0je8d76WbmcV8hJstLDRUD6dEWlnr9y8QPgt6hj5d0/Hh6qrCaHS
IGfEsA3FpNT8YUJrkYmXJk29kzlKNNWporqJ5q2l/uz3/H/ah5gyCmeh0bc2p/ywM9DuH1szujMI
oEKRnJbW5bJtLOZNIcF2ATtUZlrQbr8pMn/sLDAFYPK3LeZmivw/bQqjtpiAjV1+IpTUZKJJOPEZ
X76/fmwCiL4x7Wrq8bkKvLvf5Xf89PoaBSu0eFM5X2ch+TClpzHhz4Ol+MeF1d8xIUwHuR9iRBJl
itA9FLMp+tdP009vgNuMKNiAsctBg+n5x/XVoGZpkLFXXUDQPc8e+vlktyyzHmrYaV4WlAuCnUDb
a3769etPH/Cf3QwLJSY7oIkHymH2pwUh6judbCRvOIZMLuODZTVQw/zKcKks8KZLqdoaKulVvxnk
6sf9F3tO5lEbAil7UMbch88dCa3VxiQrj0Rd+EVzZep5NjzZSRmOh6Vtn0ZKpn2qCZvntERfaDpj
Lct74KrhVHQtwobTUmUC6B1XZDdQZ9qWajLNzYsugE7KNMPTBU0YQziQJrNRq7G0oCFDDJw90r+d
tBe/vqwf93BgsRnYOosBNYJprfvxtrronXroEeGxtltQIw6i7iAyHXLqyqgASRG1Aj/XHEYiBmrz
rw2pLi1oByRyjfGbmyw+3mSuNbfZmt4VTbSPh54uRqCN8iw8znLU4Gxqm/eQc+3p1x/+55dj5qJl
hPjOlFmeP9zbMIC3YrejuPAmrufrdy9y3LJVrmdB+29e8KetGYsuxygmMbIkZcJjP7xkRZ74RNEo
LhYz08wa6D3sqQA6uqnBMwW7tfHRH5BEKijqDeBLV2qD4DPektrlyuURokZE/W4pkS0JH8KTJzvN
7B7tz+bl2XwE9gDxLlGGRI3ciLGpY/y6/FW6J2IiWhDV4g5T3ySfLbqs8iZDeKFO+C4NA1JBzgLX
2Uq2WM1E006OATNIppZ97XslhRmrmQW/aTeVnUJIwdQDMxeu120wH80wWsELqtpkyhVJWgxPT6YS
TNu677uVsg1GGQ1qQV9pRa4H+qNg7va0qTS5+0YznY5hJFpMXp2SsBZeZDl+ZF4qqIW1eTN9JJ4f
Xnm+DlVoTFVh1JlT+WbhZ6B1ngxXi+R4PruQOU2xbgDcRkp6KekeMeOlVA7GrkpI4rAPYTGSgDZX
BGS5g+aCMbbD9LkVHplvN/PFWo5Fy3QcQg7nzLhUa5YKdQZIbXxautUU0852/3OhYS5IUtGZipNn
9rScCnkIdy5xNYOymlG5y5nTUu3pYppFOxlulgYcXIgpdDI4VzbnKzD/0rKl1lM90G9jXKEtnBPK
ajq7Gmpn+Td2l1boQP0I+5dZKI2aIA5qx+NyEyiSQAENKcgF5+GaKpP9SppdqSgRynSb81jZxkWi
5p19hNRYNQ8hoYVk01DUFqO9nrcl9oRuTreQGauEJhx5dZ4Gn0TXqU7BT0xekFgF5qqmym8Um1bO
J9fXArOZOSq4yiQPiD5A5tYxFHCj2iaLI6I4HP6JslkdhbLYLU70lOKFjTRSIaLjeZxL6Vi/a+3a
i4wuHtZL5XeRCmChnqqdS+3TbcARv0IBwGTvkMwR6VelDLEH7/7YROPjbDnSCmxI7wmmPvIb/XD0
xdNsxaah2zRvlE0U/YlObNtck9ea5OoW4JU0PJn6iGv0GrjRZE8WGK9pvUWiGyswxuGoVPG6mpuP
S1mauLvJLw0Vd7LrL5gJkyIpg5VTuaFwcsvDjBaCSbNr3C4daGbDScg/JjB921vTimqJhsdc1l1M
keU8CywbOHsw9OAT6nQlvJ2HdWP0PLLR+cFtYVgV4HBbS62yDe73aRjOHXJXosi+zyUVqMKqnTVE
c1EgIqWIgTk7B0NVDYUMg5mgxXGdgySgML2wmBY4lhECDSw3+HBFQ90wxkiBzrR02ysz0rwOSdnC
cU57n8V2+aTzELMGA5/k4iyaLXgLQGp+1CPLtqRPcCpbbWPPU9fScFq8V/ODU5+xJfK5or5cpu9O
5BCYLr7k2TI8l+qpL060pNnyOHNVFiOVDjWcuYd8VU9+6mt2FxgfUTbyAOHqKOr7PFFR32aaaBPq
xnNlfW6LGFY/jUas5RgjdwtoZ+zJV6AlzpWxvfXculnMmvpcXl/gWTZVc6bDSZBYvC7Js4vRrURR
xQQPdBavxEytkX1lquwXii/8SxFkxojnbp4og9S1mESTPhOMuyjz5Qh9rS2RBenYko4Du5ixD938
986Qk1IbBuuR0GruruPiose2TIaXgt57OWLOt+b72D7PehVXgUl+cf7NM6V6rp0oVjkJn1hkp1Vg
YcrNPePvvsezV3Zxr3oQcMentjGmn15WiaXBO7NIlulhLmcuhIDF3rYYFEu0M4zLFFJfHHtg44Jg
fLILCWI28joOwM0qlcqJ+6LMxv3ZBAMYT2eXTvTedPzy53Pw98ylMx/u34MNr6K/7gak8SDIMe7z
89p86F96QSklf97/7KNebpA8W2dVcNRjcBfi/kKgsixzulmzp+mscerDLHWTKDszpqsZzzTM5iNc
enQdLjW2GXRIFv9sPc8rOa4pFq1mantKG9SPQs5orddTg419Ol2k53z2L+NoHKZtwvyVMuM9+vnV
570bIpbp4LAIoCKSChlHERPqtBg3KYOPLKpJxWLOqRycOBPlMpSsQT4VWK7o7+T4cr6UpKr4nzw6
miC/KTFI73GIH2yO/opnk+rSCcsRvLEgLsXzGQYw03TSEFopgd1qy4jV5tgVm7aQRPwLATyUBF3P
TiNtKxmoDTMsAmc/cKWfwUJ63k2tMqrTemytiOBwvXRtUGpsqk0jy6TDbuoZWD8PW1s7B+MtO4Fl
uSfBlxngEBRqg+aQ4PIxtVdegQnAX2GN1qRxG2MJYCDMPsplQl42jstAnx1HSjRMe4ulKQjgCG/z
ckJcyEaLfMOWSNmDcTYT2ZY9bjNvqhZhkapqk8YFqslkICZraJp1Zj6WSFXBRotQ+WmeRerfMGDG
yvD7+5qmZw01cw7rKGc5rKtymsucUAFJR17j2fG2CB4Whre+/EX2h/xFyGhTFTaZHdaLIGlGXuEZ
nKxeMksB76qiMcqzMK9HswNNOlPI/Hl2mjdP5bw9XNhFS7vRm5u7M51xbjcuw3O2ls7IBGPekM5F
nmre2aJwNohzb30MuOg6kcFwJZnkqRkdQrA2POiBZE0xtfNoXqgF4fzMhZOUekKEtRoq0rJCsGQe
rDotsgBblGvor8l8s7MzwagOiekjWs9H2HarGfLUX9Zaz6vaB9drU5GRRTAl0MWWOWmQOAJMXe5Z
RiKFZ6+ymPugVGiSGPUahA0V0pvObnq1NH6HSgCC3QYuuS94Lmc+IJ30aVMdzkothe0F97+oIFRk
N3IXaApSp5msZ8wUr/kiLc8YAv2xbNaWFYyxcViKFZLX1ZGy8nC++YZThO252MwqGWHEa5mMsCHJ
dA9pDc9KOi0Wk4CN1wHe4JiDF8PzW970d59/L01jUWFJZuQsF3mJHmKFzgp9NWmc/P6qmnUrUOvB
/mw4hPRZvtYxOFfh518f7z7WKGxLNUlkoD8mLAJWPxbpRmH0WeCl8UUS58jAF0DrQqUZ5p7Zwpr5
L72whugR8wg9OnoctMk+luLiSKsLKxv9izD2C+t14KRgYifIiQQlGrGQ+iTdpFAWmOZ//cLnss8/
yjKUxznQWjodOvorhEh8iCqRJEsr+ev+Pu2G3NIPFCVrw7uwCT1FLE5fvTGtHUbkUkG8MTZ+Facr
PRg04lUN1tRSPUVn2l4tJxb2RaAFTZff/PpNflTCIn+FSKVwfIB9Iv+cwTsgsTDNvNV2i0Jt1sD1
S355GU7lUtnq81jaYqjKfTOEWmeZ1n1ft3me77K4R0HnqCAPpPsyC6TMW6HUQtXsJAwDLdnoc3B8
4SdxjD0qiKUUPawowRo7PjtVzd8kAKsp2s9PizhX1M8f87+99f/de88WX0/1r//g67csh/fi+fWH
L//1kCX87z+m3/n3z/z4G/+6DN7KrII4+suf2r1nVy/Je/Xxh374y7z68u7WL/XLD19s0inY/rZ5
L4e7d3wY9fld8Dmmn/zPfvOP9/NfeRjy97//fCOLuZ7+mhdk6Z/Ltw5f//6TmqjKk/hvB9T0Csu3
p4/w95//83/E7398ff/j8uX/9HvvL1X995+S/hczl0lfiYoQvSd6/3/+AQ18/hZNXwHxEHU5rU5d
5tXSrKz9v/8U+l9YLmgzWCo1YQPx+Z9/VBmBJOdvyTqYWA5bU52cAfjn92vww7383/f2j7RJbrIg
rau///xQp9Np/LJmEkJEN09XxcckxDLrMnWsPQmacujua/cFUleMNES2nDoLxK3phTurtzk65Pnv
gqnEh+bD9OJ0HdDV20Ljo8hTHe0fZXdZlfD6dJirsrxgjiadot2nWP1XaWh4B5L1YrwmnVFfUBho
b6WGDJmgCZRdLHfVRWXRfmEfEVXJSuiNvWLpi4/1dHCWhfzM5skjCcIv5CNXF1sW6nqEr5F7EyhJ
/9Z1UtavXTlj1alkd+OVov5UIpAcyOpN6n0yBOpXkFodeIAKffaWnEoyDaRAzQCADbm6hu16IibY
vk2GJPiCl8MnRQpTJ6pur+uf6LhsDSkWL1ghgxhbc93AHKEU6jt2oY9Q2s3s21ArOCPROOrOf/2Z
/c89kNf5e3pfl+/v9eVL/v/BU6maVNL/78/k/Xv5Grz/8zE+/8L8MKraXzIWRRp0NBtsevo8DfOz
qFh/WSAoLArVNi1Mi/Lp8iTqxl+Ur5nHZb6B2MpkkC5Poq7+RR8X86DCa2ARMIz/ypNI3/fHVr6p
0gWgB8RyixqANe+s2fjH8xAEVcDhpSyo3YftBUZoadPSHr+QTC97wY3ffFLLLnaGcGoPw+XV7ExC
9lWX11bluqegC/RXt8jHlR0G1iFGTv+JGs+4Faw+p5oAHWo+iEGelTCrdngtU/+I+C+9sdU6PnX0
fL919AdupTgQBxsN7JWAYHyHpL64UljMnAhgwc1ExrjssRM8VZjyVmnnhxvicMRa7QkPxW9fbUpb
lUBUFvo6r2XvQKwbRNQO/LAzIgu4tcSg3+tUj3Zk24aveMlx69KuPWADTPd9npALMcAS6RHk7fva
V0+jr4wb4lES4FB+dMqq7pK57MZTlY3Xm3cxfq7VqCr3rqxZuIAN2Mt133AZNPeFYKnAkTNl07uN
yxI6+KsxV7+6wG1TTNAbPGX4TgnQTsxiJ4hZgAgUO5rhX6hafG14j92Q3UkiLve+J7qbBhLvNuEU
w9Ludd0nYuSGU5paHu++qd+tLtd3QRwne2Uk/iKmEjex0YdXfGHyvd4kxUEa9AfwoN3niABC6q26
tOsUb9352lWIeGGHYjm9Jf5CvUTOmT92KbACBPsG+SNS++AFVO44pHmNo8pxd+EXnbGqo6p5qrVe
wB3w2ZR7emFf243/1hRs3pH+OYml4KCjkbpiZxXixq/dt8ZviewptPpW03KSsGJP2nHObteklFwL
ydXXalbfmFX9LLUS0uZCW3WDKlZyrx8wma97vVh3wm+uiqZ/8nIDEH0v0+JvXk0tuBORFmz6KLqU
XTW/sIZQXmE68beaHpJOI8YjB4FjIfkrKREQDMpXXy0BEzRehEm8fWxJpCHhAZnWSSoqwrjqIudN
VAqnAJCVGZAm64DmpHkisIf9um91RypIQeUQNuAQ5VCQ4ZJoW7nNk7UXlmRCpJuu+KoWHJNI1qGc
qHr9wSwuXB3kB+mE1YZII2lXGt1kzePy+q57kTX+pseQclnaXbMKbCtco4omlk7TndyTrDelk/Qt
pwJXdSrftNatojQ3Q6fjZYdQb3H0xr++C2Q08GKAmhEKAvdKaSPr5Jn4I+5J9ezlg22d9Xu6ZMWF
2trvZakckH+xYoX1EX1PD1J7UByvNns0xT1eJOFtW9XwNm0XHlu1idZjI3jgNL/dkIl31PJAuUAQ
CX9EknEcKxUxW6mG1xSnbZXlHF8s/baXOADRqnmrpPLRbLvsmv7SbarKrFVIe5yhTaBgcybdmKb0
0udldMJ1Gt6V1CKccNBkuBYZfIIevjz6B8IvjMFayXpWOjwI5QspScax9C0dUyyJkJS4V8hIvesa
qrTDcf+zGifyroVo8dRMKyY+6ea+UcUlQUZcK19ap3l6YVYdGGDtW5gEBw6aAdE7vf4UpSPLenxd
VzZmyoFkhdLSgVR23Vs6uETCFLL2JPqkWDelFRypqm21YOjpwEnPdhHIW+oZ41ou/Qd3LNdGHWRQ
jZK9ScpUtbaywDwFQZA/6YOWEgRevsV+eCtS0dwEle4gHryUNAUmS/2UmWqCPzxkTNb5vesHX9PB
fDGb4grBF1kyge9TXWb/Tvl+j1k8vBB5rTPUjfIgxVH7VEhJcsk+ScI+IKWOOhbm1u3j6E1r7fIU
wBV3Omrj38owi9ZQIjp6EYZ3jAKz2jUYqTXMz8QlhWlIiqNCqk9NfW0LW7vHGBvzPBV5t4JMPO7K
wcKOT7F22/s2syHu+AkwahI9NCDSATy8kRPtdezwE8SdC5hMT/udhwbmOOC6OgKg9e8Gep9fgoxQ
kDXcFOWqBX50XbnBBblgt65a4NCMYzvY4nO4jCPw5raVak6qGP5XQ4qMPaDS8NkTxK6YZVW+21Ei
3ntu20U02rdKG+poh7r+VVCie0HgBIpEuEc+yGiuYw/PdeEdLJaiTVsI5QBKNL6fQBx1rZhrPSs0
CFpK+kTVv73L1SR+qsh6cFRjPPilDPMJwO+tlJEzuyJtSa0c8M3P2NXIt7GTTZ33XwYzfXQT7GEg
JSUAUr571RbRW+fLoVMFNf5dRNRrQPe0CwazUF9yP6iA5khq9UTIHBH3qeL6shNonrbto9jkhJcW
xR2p84a0qrpYsnYgqPWDJfXSZ436L445ZrN1lKfmgy5LFjYNoPWfTUnCEDmK9KaWmvZg21F2UrNM
Wlc6eEaHWh7hhJrXlicNQ3+3UtxSfcxTFim8AUwDQdK0r41sdWB+kM3vlajInzjIigeCfEkpZq86
eoTopIa9rzNXQrQYNHetqpb3kmald2ruV/dsRSxH7VJjBTWscqoE1BRYDkA98khWgy36a0OY4yUS
tubCj+J8J0gwe8x05SkrAoZYg/DcznvtIhjL/oXr4bMAG0X2Pow5rG8s4t9QkyfDOg4q7RFJ/uRh
8VRmyNYjTEgptRviyzLFtlZ9lbZ3aiM2hQUdUbPlYI2B/n5KfKpC+aoo3TspMlmJM3fV1B31ZSgL
xhC73wKOEdtBk/ZVhbFOfLWsdC3J5q7WoZUF46usInkBtu37gR46EeH010GcuSeLRJVVG3YHXWlf
UM/1iZMwUVBHlfLXabt41LLGvkm8qiaKbHSrleWjbXSb7AXdvLQmqjqfhu+lKJqdbfKMdgHrl123
O2n0xKOuNB0y/k67lPEs3so48LYTOJxj4bhB7VndtqFiPJY8TgmTf1/ch1iFUenq9g3N0uolKBvB
oYhlBvYfwooxMpwkDK2DPyE7A43dn1fnJQSJzniH4P06xOb4GBdNx8VJYCLKjf5VDMLfsPeqWEHL
ZNWUbNKqQgFLNsb3ApgDpbyiXJe9seuyscHTpbyaofxkc6hZl5XAI2aXExSsYFbP3P4zIoE9cRE7
lecSu+vJs4gtcU1mSaBe5EPp8lPAPS6ddCCFiUUofScTh13KCNloVHNvR3RZpzlhHHpfiyp6MSWr
vFYTZQNmUZyg7qZ3glKYQ5XEv1FwDHwuyrY9plKbPXp0wa67pq726AvhMxk9eTxdr++KuA7fWnyY
G2SDtTNGmvbYUTRnK5AW1jfOZhqPqiiMnUqIK0+aB3EJaJuCfMVorwePCMQGk1yyEx2lRVU39olr
BJtQ8uMbLyv9izFTy31f1Rbc69C7lq22wYg5JvnGpBi/Jt+u2UwKjkOqBrcNZJtPdKLsK6wNo1OI
bCAOulWyR+gbVcbRtmrQ/fiDnTONwwLd6NkEkvH4N3UthV+6KY5OAn2puPc2CRvWWGiOBz5q7dVj
QfSi1YaOoVnuIYxb5VukV9U+T/yjGWgIJL1Aw6NHgG1RBsM+8jEql2WO3Q09wSdAmcmqZSMcOJKa
2fFKBEYkO0lRWfCtgmBDEHCM9EO3gXPGwj15TRWFbO9Dz96ogatcgI+rqw3BJRzv8TpGPKXYDuBE
0bEAk8M4D7Ih/4I8Utrkot55QZo9d2SQMz6GoIOHFLIphjkbOOyiFH/FVVbWapW6x4QHbWrRlDrg
cuFrG0q3VbdRu85OaPja0gOyrWE8SKbpxey+U8vBzKvt86ogXimu+tzR87H51JUFqXiWFiQr3SgH
bIZBIz+QiqGqvBAGWGcMY01Zx53scuFk60mpiW/1/azAKKiZD/Aw5X6Ftii660ON5FdIO1vCkkBW
DMBZnIHOIHc+USmZWtoKyWiRO1UWDQ9xZ1bIy8Lkmvnf24Z0ADZVXUKzjpPgmhZ3sCUerHxRw54H
msTU7JsqVeML4G3PqT2j2+JufSCCvfSczi671UgmpqmDkYO5pRDl5RbaleTvxTgYpwSiLqKSMrnS
y6a8CNM8fsDuRG1FcKhjAdEhPPIGutjTv3B1mgMVZmMN0syg+CF1yC5MKIhV8xnGiFjHFr39lY1K
Yy+Udjw0gJ8bJ5WN9HpoAnXf+6RQablnr+oSEECmSXBmWZwvitoYd7GUyGurBHqINMRbkdKDl7uy
5KPLyrehmA6vMvSLfUivGztekYLkMJvkuZpgZnDrxjU2L5sVBJJrbibDnn9iQZVLDi27qouUT0bX
jhGesPBOLuzXhPHrqAPRdzRSnLpOvI1UF/HKUDknJ17BscjvZaaeWh+ufbBUKx9kDLkDknRsDeRJ
97DE77pSv7CqUGzQyt1wYPjS2F+13sMeXe3aprMPQRKwx1WgpMndHZkSZMVqnX1h+7Ane1cPQPEn
EYqTrn7mjX52abWsaGx9krqAyMcirF+MSH8HB3ds08CAJkAnKEFdYWmXfQHNErxX4lSm/00TPBGS
nBsrHTLZviCbYWOGyafeys1TrzdPdiWpuEpJ4LQT95JeVbPieB9flZqeMgPF1n4cestdcy4Wl/BS
sCHzVRqJ/nFqb5C+Tu85kyUGcW+67A7hY6Wg3SV2vRUBMie9SXdBqpArClJQK6NtT8jhfTkm0lYi
NmlXKOJzO6UMMhFG+y6IvujIcbxVJuUWHzpQpCc5HchAVTOx49ZnKNMqQe0xeuhaTohMbYRQhgTJ
ryIO9I7KDukuI/EQ/M8I03OSQpISaMthuCnk1lx5cuauFdcICWYpCjTf/T0Ap7fB8uo1WFOoB3Rl
oern7k1hCs47MGi0ILUhVQs3POh22LyG4DxXApB+DMNX22h5v/XsMHdatZeuTLO171S75VRUutZl
wcHIaurLgCbztaBqc9SKwNgWQ2NsjVrfCFFaTmdidO41TkdaNVy6gzlVVdlgFvWVXdhvE5yczQ8Z
mklcbXpJPWo0bNe08uz1YBWPjaAjIGUopwos275Sfa5ro9tzqGS8Cm5HAUHKKVqj3Re6Z/EJWZA6
74rwOf2iFcN4Tbr8lxEW58pEWL/Hay0RKw3MFc4GO+fgikwI79BzXqaDwbnTCnZYFXBrDmW+orii
bkIv2QUG8cBiYMOD6JANCK/eVspLUJcNE6v6BdWHtUnBHQKxKNfk9LgrLAzphrunsSOOwdC0CQFg
EDAcxBK3SpPeQ8M8FDlTkiQGew20i0kYfscW58KJ9dahxXMfqa+S2rU78KvDtkLW+tp7VIkoc13E
rfnFrFqEpcmmUJR414GdXkGBu2etqK5xyucXiZlRpkhVzlidfnRddTwAHdirUJmpFeO3KOubgkjg
oS6RrtjDvoHd57id4ZSKwoTjpenBp963KmrR7hQ5FrclcqUdLslhit4b1iC0PnXAbK+rKJWdNLCe
bZ1ZJSW1m4DpcYXb8xL7tronU5RwDtQCjpZUj11C4kgZnrKk/JpTk9/IGWmtGBlceJzBeIEY41lT
0vI2qcwHUCGES8YZ+9jOrnepbrVXpEmSICOkPR616sARvaSPmQ1rVy+9Vax7xjaDJuzIYT1smkS9
tcvAZC6VlFeOb69A4iI284l6yGON8OJqXEeF6zoeJRidbfQmiXKeJ89PV1oLbisoBKC03i7IYU0B
LHryQTH4P/SogqOaeNdRrjia7Q2wrxKKf1A916FuyJc5+CbIRuFj72pXcgU3AVWvzpNHicduS470
ILmRdyX+WyBHKZqysBYvnkZqMmSh+1xFIKjR1k4SCHpRmnCNPHKRg7wnI4mM8KCsy0NhYN/NU9em
QiHdYfi/8IopTYtky1WmeXsvpqInR2qwDnN2r0Nf7A0CbTAPy58VFp5rPbEuZTbW0FLW9LELXCrR
sUvTT02phHvs5cHWQHN+Uqxzi2FDxnR9pcJukadxku61nlHuJ669G2rrlo0HXJbGHpj6m1WimP2a
J/2iHzSmkYwDZsMD6rAF/OazKXu3Bv9NQwLl4PVInM6z0GO3OZm7sjVcF4W2L8hV4CRkk7aHkmLt
2/WdaFFyj01FRJ+o7xI4FHYQP2tqWBxGlXyVxLdQuyonWcpvyTbZlZpkfAME5eiBi8pl/Fx2bCeC
lgPGiOQXvWtNFKAflDtMoc+1UL0vNknVK3N0CU+PT3nrv5ksik6jcd1MtmTPSsKFx7U45fuuRqVt
b8HPHtW62hKOVzolwTOruteoGYAC9vt47Zlp+qCTArXr9f5YeZXFwjF0W6JHX4oIMadbnxT3i9ky
rrQ+eI8TDLAwt1ea3lKsrPONUubs0UGW10eBMmRd0vk5jr5xi1302NlduXErDEBjArCaWJ2NjzSY
kmjoceQEFuVuEUQ+BEQcK4RyMg1x7ovjMCcQvUZp76j2oD0avvZNGIpy8geECIUvUOggoDs1TSad
rOqLXLTPko58xQs1lDzFV7NI221e1TGeYSnfwL1O1pC/bDLZupQ45xghq4hWnaaV+yjtP/cjkU5+
3afrsngvdXWDWPSKIrRjRvFbU/XPyBUnhoPtOUbia/uQ8JvLACc7GbSqeBg9JndJ1xkt+iepCV8y
tdX2dnvZJGOzL3LvLSKlaDMUcg+bsurXTUiGOvVvti0VsOD2pATysWtYTPpqWA1RiSs7h2ybGJd+
M2xsPxq5erm/sjt1BElryJ8Deg1EGYlNk7vVXoNc1kvvyDGrSVfZ3+iquemUcqdG3wZE5vLnlgir
gLWR3KN0nWjR+yDSrQX5aZvXaXhjjIhNm0iuzh16Slj+pyqMpYMHnZrxeIKFozwAlSHFXZPir36j
GoA3NfnCVMvxlnImvFgJzKsvlzElfCm9YDvqnjqerEBK7+lfXtWS0aG9KoLL2PTyFTC/x85lhy78
o+95zP2NJK2tXiodWgbPqv6/2DuT9TyRbF3fyxkf/BA0AUyBv1Mv23I34bEtmb4Leub7YvZ11I2d
l0xXlSUrpZN7tAc1qByU08kPBBFrfetryuOwZt0O731MIsl3uuTxbxHR9hFWLj+0Tqr3xAKxUzVy
+DRon2x8041l3lFWSV83yzGQZZSFiyXUO6sETJtc4ywW6ynnSzxQknzH0WMX5fG5rkj0Hcb7Kqqv
cAaN9rRH9x5zGOK5RrTg+jnT/0PhxTyxNdtBcQbgwJgF11yfbKHQ0pP1DGtsXOTSwtzDUjvgbC3O
k9kesBtprI8LhZLfutPICiwnbF46RYC3vl7GUe0eMSNo9rRTBYV2090aY6adUiYGrW8VFeit7Dm6
XesB6k6wgK6Ief7O4DbeO401f8752GlAiF6d3i2xfZQpi5CQh+IwpPlJZOmu58S1MZNNnc9N3vsc
R3tnkMNZjKvT5cqkaN+MYofBtN9DvdYXEBVgcWx/6O/K4WZwzP3iZe+IeF9DhUT0S9en2N1qYF/T
26G329CMJk5l1d1VVE3pQt2sVDsGJfrqM+ykRhysFHB/6nyfcawMJKUEGWLaIXNa+1xJTipAMDQO
mK7E07D4sgZAaB0+BAay5y3ALMHqY1qTdOJg0MLJWNVWoOxqIlBzNZbBH5C7iQ3+ay7xg1HnOZaT
4CYTm8oIOocdaHcJQPqjbshx0SJ0sTgNLs5u7UR33Y+63BWJppENyTEJJSA+LsQVhBRr751BM4+9
VrZHTRNp7DeCusciAieck6n3paq9y64dByxNyQLeZ5WdsLNmURG0InPuiHawg2nwPNLL7eo0Opks
AwxtkiQsnaG6jAin2lRUYwzbuXcPpITpO9HmC2HHwsN4VprfNL0lkYDMCQ0OCuaDDqZfg7/W+ler
Hi60UuJKU6UnrzOTj4bdG+Hosc2PczvsR6vNMJr2ooBQxnhHNOi7nnP5gZcLvZ5QswwHH8bnaDr1
j+Tv6fcJtQ2MXYJVH2qUmnSTIGLuMDREs3v5d7uz9IukQFRNwqI8yKqfPtXOPH/IwZ6DojbrfZ83
xRlq+XCAOmADh6bmZ8OyxCWQkH3IyJF+N7ARXpNmeFeufXQx5151m3SG/Aa5vFW+R58Q2sSKEBRt
Jh/6LWHOz7NxvaraMsfVrs/3kItatCZ2eol3UPNpcFbvbNLKaA86RcqEW0AW7iLjspqVCsu1+hq3
6sZKmR8kOlgSHHbtlJDLcMWCGPbCY57AC9Prd5R9zTmxz/Zno17KkZI+nj7MXpadDaUlwJki63pp
hjoGi8SlyYPve25jiPpu8+25kAVe0ps1zcJRa8TXTkE9XNSxPPSF6/qao9yPkzWr+9HuBkQ4br2v
I7nsJqWv+3HNMMA0B47FaQ1LojfeWrlL4orRdJ+gTS4XsD/q8xrn13tlAJ2AAVWxkOCIymJVl9U9
phuYW6eOidltd9eTcsh2o8Xr/YC3pK+lIjoAlZrn9fwhw471qzP3EZ2R7I9I04bbLrbikCB2ZnJQ
Iw5znmWB7Dx13kXdzBFGcZF30/bxEIwboPAJupG6iBqvNaBvRON01LGWOCdIwwmW2a6oEJzie8MD
OFsrRq9ADATDbMx/5pN5/lbR4e/+r8WHrEoX9HbNRhhWGG6fR2tHWgtm7zv81Nyw0GLMzpSl/mSK
/S0K1YtEi0e8qr8kbvxvJEm9TMe4SodHZAy0tXAz/mRGQcF442Awi0ui6yLLc+E4/WRGbX/kwZmy
DRe5NH8JosZPPoYGVQMTTAhIniE30agOV+MnIYO96o2wcWPQTShVqDoN5+8wMp5qNFFn8svIxrUx
S0ElZG/kqV/4GESAASCyQ9xRT3NwjVQeTINN86wg/JTta3Xaqz6N6DNLY8mBJEfJaF0Z4sDRzYR5
SeeMMXS5xheT8phrGGM53S+5RfGQZM1dgs6HAEu36S6bTk++rSsbz3+IQP2y0fNMiDh/zQPyhyLm
cHi0+La/8ZMI5L6RCDNND8m3bmO+8q+lZxhvcByBCgRXT1ikAPAn/2QCWW8wNYeko2ONLWxp8J/7
JxNIwASy4ewIGKHbWvb+zrpjlT/Sq+LhgQJl+3E6MyxE0dtH8+vCs3AImgb2uWCK4+waoR1WS5oN
awzgVD84bUK6e4PshTghx5IPOUKQKMjNoRRhSmzqR+m2kmKrsfMrRetHv2gNGR5LiB2jIIOj/okp
MeWODaOTERuaKwZX/N8OUYm2UQe9MSsPjCBq365m5Xmhh2R2s6VrjIx+Ubi3g2Y7mk+YPDhOpGqK
o8oo4oWaNRb3LV6YXyGas/0nS4Tl6cpl0XTmEdqxxtFPDl/W4ufRw0a+B8mPQSudvE32Cg/ksSz3
GFNfw3+9TmzIJyt2dZOL83BygQABWLMLJ7I5o3EIOGB30Dh2eGzvkmY+4iwJqiGO/HtpmGfmSDSo
rZ9a8iYDjUTs/mbmo/9mGx+Ut7Xk5IZcZq4KK49ulTATWJLHTm++tr1zFWkTJWV23rTeHQOL28Vl
oqZl/Y4IKJp5B6eLuNl1EHLFDOdhppLt6haTRsYDbewo5RNPSTVuLvwVaw2jBGRJeb4zmJ9ih3Cg
iolLy3x9X7YA5qMWYq1+nFNr8clY/GK0s/e5IA16n/aZ1aL8nmcCTDEqxyXQjT9q5hR/EpBGUj8x
C+1hMhYr8kW6WJejKrs8sOZM82dOSuXThGLULZJ0prRsysYB8tDzu1QpdZW5Wg1sHZvWxULJdejR
LJ/D/C58A4OKsykfFRuXTNK3HODJHcmFuE3mC+JUdBL4P2K4NTZ7RSZJElQQNVOs6KH/xF5D6ofZ
ifQcIdtALyQxEXP68laXAxHKcEf2RMMxC1Lzu2lsCzd09Gj6oacewwXJuDoXFeObQsNU2zas6seS
TCXtzjgf+xgkNrcjL3Txgzv12JUcURKMQVd1yfelrywBuAiWPRL3cB1n07qLo+Y7Y+Zpl0ED+1Gp
hQQdBAJ7vCUi+mNRLu6ZM+OvELhzTdWRTm1a+U4/kW4R1VF939MhfaIWbz4aeFxXR7zI4tUXk+nd
mvjyCeiyHS/Yk0LdK89UH+bVKz7qTV9wUGBWfjMjSIAAR9zylxrPpY8kydkw6rm0Dyl7ScMq68jm
MTMdATKecZTLemtfE/q+EIwgKu+7WU4LaywxvLvFK0e0uqVTrD5FdPcNecTgBskST8wjwR1rktyA
jvYFWVJjkJKZeGHlPeOYedbzhw5pRBcY+AtedJMVoYnuBm591BegqKJBvHRRF1b5AKN5+u6YSk+u
RJnW6lue5aIJkqmr8GiHH8Eb1ZrhAMGnaPeOQst3dDA1tcJqyXsr5H90XAAO5icWD/fI7mT4JDjR
di4zxhc+Y8VqDh2A//qiKIcsPeU6yvRT3cOIuCTChZwD8tDEbTGogR0oT5mMGnwAUHCgBc0Q/Ujx
YAwax+JizfCvPExzX3Y0XipZgqT39Ohq7foaLEEBLuzmOEuiMIpTwn+MzGgq34pXg75KjMIjOHWS
PMaOECIi2bedpkwwUfNR+MbJVSz4rEMeVev4U9cB0pgsuzPAa8APkrMLvBGNFBtM8iZgZkjEgIc0
d1x1wJF3ZuI+SYoALRpMucftWjQ40OtNA1+LRIuPSdJN16lwLLErlhJ4lB1W1jvPUrp5ZOjK6FlM
UADO58r1vou1VyO/hYGuby3EWOF0W3UUvIVYZxLl4GAFtLpee9F6HcaYzRD1AnCe4dq+nj3nk1d7
3nokm91MQzWhL9oTsDMKkhehYPtGlADZa15Fm4Y4RCvPTGR93pmmRxX+lPFQFTtEGNWBwa873MxF
Z14t9UJYzYJ/WLwrWmKgjnKa9IkALEdoe9XC+dq5ImqMHdhVRJHEdyv8NNULY7cm8UTCqSnt5mLu
+/SB7hW+qJZ3zXLtyLqUF85oiIS43yY76SPLOBBj6RDWGKMP2Znowu29Xc1QqTOVT/1pojH46qmC
pOaWiSAwXzGclXHBPIsjgB6IvziK/TJCgPFXFBnnDSkQWRBxdDJqY5gAcKTK1j5pnj4UGMWumxuz
nAG7GYBaX1SVWTFTklGHDaQvyguLilAZMxvl+TBvDn84mcqLCUQlC/UoiQafQ52AKE0MOXS9ETyU
ebja2KYDSllm7BBuAiQu4G5maVZN2M5OT0yROxkOxE4KxRALshFzas/sviyDQ0/tkXU77UkscfrA
zaLcCSsrE9YuspZV+KNME9L3zIS+TEYIrBkWAHns4mKt70sQhW8DGBAG38MgWbHoai5Sb2geujYm
nmqERL0EKbDJEFpxG3bCeNciZNiJEppTSKSN/i63TbCUZGO8kqxqm6Eyi+UCuHL6iM6SyZTRA5+J
DnZcl03GN5ucQKgs0ZQS9TeJ9GzM4+68GEnr2skqqooDtt5pekBuo90uBg5I+zGu48+28yFGvEXb
aw335ayW4sodrfmO48k0QyMuYPm6Mva+Y0yXWgA2/XK9LBp0rWSYjA8Z+3LkF5nDSEUrtrw8HrB8
B7hlfjdrpA5Mz2zYLJU+EcRXuR2gMjmI5qGM7CL3YQDAzqOHIRSlnTsmx3PZf1roCxxopqj/fa8X
EumMC4yMJv3ecmJSh7R2Nr+gcLCzXY8T4YDVsxyhhmL4xNYHk7oMC+mKH/HUwBgl9MFgvGTbJCG1
ay1hSHq90/uu3VYERGBU/LburFkAXeTdd8hQA3xLIF0SqFs59n6GrTIwmSQfydc9ChWTZKIkcAVA
nVMUb03VtmWgiiICGGy9mrkiQD+rCUcN0OolyxkVE/KFJUA1tx1GDdsssTEXlzBFmmu4Evm0XxrH
RWkOu4mIdbNub5Mo1bBwGLLkC9+sd7926+SG9ioZLNmLCzkhi5ORIoTBPFpSI5nfFrpV3fZo/r4i
Dan5IKFDp7t1Vb2gYsHld7dyXJ7hjUbtMVeYMcCGwWOaYLNMsYbLcYEbbHYrDl865FvoNqvxzU3d
/FvPP/sgjhwNoKhUKXIL7MWsP+1t/lZD/5dt+qNm/sW2/39hQ+/S5P51W3VIvlZff1VXbP/6nz2V
QCcBsx5PSUO3sGzb+vKf7bz5xkC4CEMPCaGHJY5FP/OzqRL8NYx5JDIkzJ90c7PA/GdT9QaBk8tg
WbAIkDx59t9pqkD5HjVVWFPQ6/E/+jebXwrw8LipsvMG+0Xva9Lg8ucnjU6dLWtpgO+ZqXanWkO7
KDsPlvKczE0UVFugkL94LYwbzLibE1MZe8JhxMmWQDU6cGOuZdlRsSO1ZwK/Zg3C8jYdHRbqN2KD
0tq8iThAxjMSvXFyh5g38PWafZpV5xs7N78gRawFXmvzfDyPcL5IQwYNPXLnuvaCwWu2mViVZfqp
wM4VaXRsdwHWLln/HnKTuE2YJBIb0OsPhmya+EJb+kFwgs1JdvDmvv1ICwSHjL7V6c+NhIT545o1
nf21WNZFv4J2ZjRHF1IvM5mYviCcAQZrOkQx/nCV7rQ7lCSjfqozavrjEPFgQqdmLOCXRNrmJ2a6
yWHLdh5D9hDrgA/HOOxcxoowO4tKdcesS6p4ZxcUlYDaA8QOIx7lxQy7r/PtMbIfYJIQgEoescHG
bC6SFjJr8ZzRSd1EYmxRL3aiOasxRvV8txm9+mjnLYAeaHj7ZZVp+VXPcD0OIBkQVRhp5MYS11K+
heO/KgKHvQTIPbHyOzMT2YMVl8TqaXWTXja6W94i4ISiqa+6VbAj24m6AA3UWmhcS/QwtFFLaGUn
tTstwoiI/5qrc0RP2zQnMwrHPkAGS+EaeGRAalLkYs88Omp3sidM3cq22rqpM+edLjJ6Lz3F0pLi
E8ls4DHBI23eKZ3oOC7Iizjz3R7GYVdxQsSW+taX5kZT5L30AUY8+edlrcsvjUMCoY9qQ9f8FsVr
ANQ6k2CsJyS9lrFChlYR9rCvMIw5RXM2LSGxXNYQpnmlXZOfuWrBnKYQlAUri7SIODVgySVpcsob
K8U7chz4qRl0M0XLCAfZx8x0LJjageUG6zaNDyBjJDfr6mXfmJik3SlGzfgwuh4QBV7T/TcZLdUn
ZcIY3mmelpThpCdRvptRq5w32MJ8g6GRmbu+SutbPXUzJ9AWO30YJCNJExeOYpej0oOIUpIpFy6j
S63LSKm813qHsn5cHJjbKdBwHpjm5Nw5JD7NTNHGLgmi3O1ruKu9+FjYxLPV5DZyAgprrgIcOQaY
KNFAwojqaOPTRNbNATT8XAKWfyNgnhojzq3oE1TGSaIEkcuKW36TxlgpKPOHDr5S+a6+0XzzFacj
fwauhDMssyE5THqq7lNvzPl1niK7qYN9jGI673sHs5oubnwhh/gHTHStQLhuZL0/rCUvlM6oRU9I
AOCBkNI1Ido4j/Kga+uIVxJvFAUPbwv7UKtRvVtrxKK+yzjDBQex9NSHXNfnOyvHloOZQXpfZLgX
+crKp3qPS6tbBPAlp50CMOj8idP7TDCo/rE1QozZCaq+jxwzy9/h0TX9cJx0+oF0soNslGv1xJzE
QmI1VC5JncCXn+wBc6dA5cL9oFIFBW0iCO+LZWf1jazVnJBsKrIfeBoSLh+thvd1kX2F5wqKbozH
kcsi4Yjih80bZH5LR8BzoVLVqbKJvDorW50x/hDDe4s0XsvJwN3mpErSEHDMYmbzZdWoDhvsqZYP
MclInygH9ZGSWsmgrKwkC7o1kgE1WDyZsO68BO4Oc9zyWJWNVG9705DL52KM8vYMja5zYtdAMWLj
9UEMaF2b2H6QvPzRiQwczU1n0J29VkTuj7zrubmKeeTiN/1qXoJfaUyucCz4Rq/sVvtYIrvzoWSq
a9F4ceorLyPvJ2lySjhqVZ/lmLCnYbXg+Olaw07bytQbHE3gHjo2Ri2bu/1CZMgwQ1/W7dydj50i
ljbsZofozHqOaNX7Nr5OsT9yA3OO1NtKKxbHX1Vrr7us1WrGf0Vh3TYZHZE/Ymhr0Auv5LWT2FU5
YQru3qCpwTsVv6SNOpJhjk6Yp5N7ZJt3uYXtpoivoPZC7uK91xeDdLuUpVS29xwGDmgiSejwYuos
X9hwVQ6gwEaD2lBYy7BrJJua3zcOvlH1ohIZelod8UWbqegYvzMV+0SeeMsu6eBqdElOzZScED/W
06lr6pXPrS4zM4CsJ7eCtLU+tJFmEBNMFwHtw1rGj44xw7RJaMDcfS5EAlqkN4zcJ3pP4cMqjJuL
MZo78WHOy4wOGWqJzdA6MeETqCjTw5oDpkV5MPYfiZ2ap0PJqA2WjvRs6IYOoRlgWISVXMRMg6nQ
zTj5kpUJo+9CNMZt3E/Lj9nNS4WRS9nKiAzatvwSk8ZzFEKlw1UlNJF/mvlZ5vtCaGvOqtDpkip7
hnWBI6/50EJpp463JWy7ObuVq4OwwkVSiQopty7Kj1VvWg3WYGJ43zkLm4rJkkgvFHtuE3pIvCo/
6l1oUDWt/4+oAGvwLUAv7F6IycUvgDLLO0FfZVwsqij5SJ9QfCMGxteZR39x3KW6gU/lNMc2KxQC
JpR2F1rDHDqYmPl+atEzr3WwEPLkmRAtu2H6kRnr8tkzW/ueCWJdHabWkhcx7imQxAFTmYVYKhL/
qboxM9iGGYaDNv6vy+7Luur/8d/VP/47VvWv1fcff+3nSENncEGsAGU0AlfKBYxW/6VttmATUETj
EImnhsOf/HOkYb6xbddECq1vBTbO3v+uvsUbnCQpDF0ht6mH/rdGGvz7j6pvxxAEPTAZ2TwQ8NKS
cvvzX2Zp7NeGPZgF81yYhRtSrvQ+GMYeTDRJZmh9c9/MXyzcH4zdMC6cqHEGAZ3ur+jjYyGMTO4a
MnKgkDQE7FSxKy+6ru/Y7tDgpeFaLPp7ywAqBKNRzn0OaoInAARCAi+MfgIYs8syhLPcBlZvqQfH
mo35YGmesy+XHoNJJ0J5TY0LpMqKH6/xMYQAPKP3BSMU2XK3jRL8KG2ZRwxtuyYQFiyXWFQa3gBD
aPOuJCeyhQw6zFSE60rsL46sX7Bnl5eWGUPNqzunuzMR56aBxRPQAuqWSKBGqLWMbhUkiN6lHECI
bOhp6Et1IEbNvK0Zdj6QRYfcWxAzf4b1SppBkqvTMlxpeD/3c1/DrDT7uscHjZo2rNClQiu0wdM8
LILOXIDGgUyP3nAZINXJ0VSUT3TepIAeLWQ474vVhDGnDytVC9kUOWYJZnmVy1Vi9M3j/oxW1P4I
7ElRuhC5dO7QpHMMDnW9iSCypt01Xr0Tk9EsQZstVK2NXkpgyMkYb3S3aW0Ov3a8azUJD48xAkha
DPLJNCJCLsNIxeUmGmvJf+RoWcnxnEHvR4t5TTWYw6EsXZuiB8GVJJYbZuglVprizEgpo3i9gzh6
pShC5P+EulmjO+yqdSZ+LxcqIT8+kcRQaaq7IbZ033qDJ3jPqMldDSNCcoa8D9LoddhukM7PHAAx
yy9S/C8DdEPaQsfjvXWo2j6wwDFxYNYbAWdq+VjstIhYKB/wrMGBUuUMVfK5UjcgtOs5MgMXImha
j2BoLD4XWUojPpRGIVj+tgAqZZRCnqvdthljCs4sEo3jr7qMhixEey/uLKmNX1OselYqgE3WVrRY
zxFwY/WScjsGRm+wntmaWkd91vUV2vXaD/NlnGvUw3HF9AdHvbx/m8d9dDmRXMs1iFipgspNoIoZ
dVqcykrCVE6hDnl+MjCKxsh9yG86r6JSIBuwIiRJByENcP7HyKY3UPgwn6wh0yVaxxVsja2ESbiU
V26Fgx0EI6u/trKxRuEzT6MCztTTh8RYk/q06s14iWtYfGazAx0dQ8voMOq+IpI3X1R5RpnUnLra
Kdu9XYqsCrwKSDIQ+piRODaYl0s06WHvmcZtpgM5+BNjj4GRu8XIoEw6/bYkqrc6NZyGFyWJlCzi
SgcrMzYE831fOnC/2UVH6f+xM/8HGvo/UCDYxQl+ENjPYGRD1fDSofWP/yq+Vve/HlfP/gd+Hl/g
QAzPIYFI/KJtBt//Or48HHQ41qB7oE0FP/o3eCT17fhybYldhiBQ91eXHO+Ny6ED0AOmJK3tZPsb
LjmPDbiwqSEG2dqu7zCegxqwQUu/HF4WntUixTwYUSDldD8M07Hr5RnBRaMfWXLe//Kcfpr0/GrK
89zliFHiCaP0E5hLPb4cqaOWa3vJGmYeEw/wKsMfN2mX0sto12WG8+eSBYf8/zEB+vP2tqIBqy2e
FvyZx9fLO6gvrV0g5tf4xzSJ/hKvguFGL+YlXEDmEWXUS38C6In3nrGK48v3+8T35I/HC6zN7fIL
HGyPnly/xNTHRWCH1WEjT60O5lJldnF4+SqP8b8/7hJkkvpjQyCZXDy9ioobYaBpDHEPxgnd6Or9
UMkmKPV02b18KRZr82/3sp+XgtmEBzorBpOwxzekmi5zzWZBXWG5/bH3tHVX2i3w1VIXR5EmIrBB
pXf9pK0brbV+5U43etRv1zf4aFj2jL34IY+vb+HZVrWY/IYtEB8+ChAG30p+kunnAx8bdEOkvy1c
W1qAtskuS/xVkXVD46B80drk3SwnOqs8BzVbp5p+OiZmMQ3LQYtvkO8u92k0ON/1pkxfW4viuddk
oNjdPBwBbf8wjfrlW8vAPgZGtSz+svF2pN0RMjcwUfQgKtyUTAeYEGiXURUJ1NqZAq7KcKuRXnXs
ag09Fr3+0XCHItSQjJ1efq/bEnn6XuGcObDO8EaEA//4uc6MFgj5jtZQEwkoSus02/wThTgYCtEE
nHApkjmg5PmVAOpndgQDAFxQjOFDxC78+MI1ZzVEYhMSCWLIvdOjbm1HkL1qnO/1sXv38m3+9gq4
N6hv+COB61hg+o+v1pWkuWiEj4VrOtn7ylAo3CPQJOwV6z9bur/cen779LdLWYJFakvXkE8/SlR7
XSuY44R1g/0GVsDXw9iWr9wPDc7j18ZFDJybiNtxSPD+g+f3y5Jao8aSKsHPhsly5C+ib3eZpe49
tD2B06g1WFdneGUL+O2NbdckTAEyoq07xDM9fobMeLtsVBlxo7jk30xV0V6OFgIBL1eQXyvRvX/5
nT0J9GLP2S64pUEx28Ap8mnGQQlcZJGRbocp0biQOKo8UCVsHIHjbtgv+ecOBtb5gOf+O2It1bGs
OnOn2VX+ymb+/A9h8Tgmd03Jt62uX562LSfICxTVjAC19ThkXXuJEstEXgzEVoqmPNMGcp3irqiJ
jp3bE+P6ip6PQ/XlR/L7axeWxMxLwOG0Bd/s4x/CRKRJoHLbYdPiPyVxQz3UFmJEi/rYS/XG31g2
r229v20RkotuQfEUSJtr55P3jtIV0rLj4Z2kYR1BbBPGOGinECMuSKYyfBYmC9bEJo30XOj45cym
TG7gnhRKJOFRVh2x8tRDohKuzLZV556MTaYrdv/Kgnnm6RBvjgmZBBxAavhkSxlgnkkERXo4DMVb
KRFnxmZUvi0a+ZnwVgWiXLjJK9f87VySgowVAke2h2MYWyn369KwZBpHri7A3fK2PR87RhjssmlY
s6u+15P5e62xUDy3jTCPAcN8eT08CW7aPhEuv+00rAlTMqZ6fHlp1MlSoTWHnd85PGZ0tnbZgOCX
lhV2hTnsMdgUO8bIHprkugwh3tWHRcfkgJwie0eYlrGHcSMhzHCQ53Uz7CTmaZAwMCx4+cc++6jg
Pm8fEA4+9vb6fvmKtoljWoyrHmaESSJS1dTVWqO6QHHXhHmdntrYDcqueKBUzM9fvvYzaxj2NcuC
84YcTfvJF+ykXiqmjtfU991whYw1CagE1VkDyd+HBJXvYw7C97PdmK/c9e8nD2/olys/+Xog+wwG
ZAYW5aTyHQmi+OpUY7bTqoWx9L8AtJs/D+1fa+znlj+HnOQ8oOykoXn8fNuarpKABT1E/N/vWtVQ
TsyOu4vBkQ/A5ekZquGftIG/PO2ee6m/XvTJ7eHB4vUV0wTwd+wihNU4Rygv3xk+3sjGAfUlFznE
AMdB3tj83RKCxW+brk57hXkoIMXjGx5Iy0CUzPde4wAWtmwtF/bWIOcVTmSVntqvLKLnXqVtsRlS
tXDhp+T5pZtk0QJghlZZOZvxZn6IcvkNEq73SvvyzInDrW3doYB9wOf9pH/R0AzWiuMfa5aS4Xke
owWrxpbWxSoP3rIOQYvY6zC7YxVi75wgTx+cHRNT45VnLCwe4qMCcXvIDq0q4X4CB+MnL5jEQcDw
xNBDBYMITm9jBwjS3KCq8mLnQA+61oaxwQhvgLlS6ZHvLXiQpEuXXJt5re8t2FJnNZ3y6eXV/sRP
+c+tT6KkMCzI5S62lY/ffrIMVpp5mJmMNv4rSWJgnNXcGstq+IrMavR05YTkPYVPZ0dRsKhW7TzF
FlgJc9q9/GOe+/SkY0O7FxTTBGE9/i1GMchErKMIJ0eMe4rtmGlRkx6zRXNuk9KLr6MKBufLF33u
02Mvlpar6wSePbWylsOYOGQ/irDMwDNb4MGjLJdLrccGwtaLdIdvFqMSnJjBrfr88PLV/0iQe7ow
HBoyzKIpCPH2fHzP2JbTkpAqGMY4758MusMLoWtyb03YEWpQeOFIjDN4HD1a7EzqrGd0c8W/toIL
43jdmE2zH5tCnghYagIc3bJXTsfnvlfHRg7Bp0Rz8/QBkaLA3DYeBKKsCmjSydK9BWNz39m9d/3y
09i+gqcPwwXW87aLsUc82XsNUv86GOZ8ryK3Hwi9hIDsFH3QjjX8MuXKVxbc7+cZEdaotxl9CHg/
3pNSZ2L3X7DFF4gpkwhjQ+BPXVXzKVI4YxqtuPRkBctDxB9evs/fdwOuu1UGPFGPvm37Xb+c4XhC
Snh8NKr2YmyMeJ25LWKoV9bW7yubq5AhaJkW2Ra8vcdXMUjGxNPCFhjj2M6NS9hG4JlDHiSF1Z+i
fMFnBML5sbGje3d23Ve2+d/f5XZ1an0KO2qqp+9yGDMYgzrPFpqHR9VqG2GSu/FdUVEcxC0ShJef
6e+bB+ouGGGQKrbi/mnc7SQILIUma4T4nie7tk0838b8iCqbYJvUxt5n7VLr+PJFn3uRII9bMwEg
99vwyowMVWbbRfXKmi5jqrawy/GNffkqv3+BbA1Cp2nk2+DUfLJMB5sZEaRO0s9pEXYCggBiyGXA
vQvXo//JpRwD19etHnh6YgKHkyDYckNJky2hKJvxMK96Hw6wTvcvX+q5BQIEtQVMUk7iZPh4eXYx
PC2rWNALMxLbT0X+LRmjOExlDwDGTPl/8hA3HiIwLXjz5uD+6zcH63TtRwJFwjZDrt61tKCGl8UB
YpbXLvVM3YE4a3tdkkbPNJ+uRWNtc0WikhHOsIr2U1SPZPFolJTCXfxlKiE+u56DfSHBEPGm/5PN
YgR9osGAfvkhv/pTnm6pGiqlsseAoZv0IRzdxg2YJZd7aGJL4GpoLPo4JhsBMOCTS6EQNiQtBUKp
14Ifn/s+iVgEjAdxAT96sohHjjKHxAUROrORHd2MCa5xvaKE8m3MwrCQqV77bJ5bYBzsDKnpV9je
n9y6Fou+6QHNwsay9V2eSWPXmfj06k3yLsqxX3j5UT93g0S/2B5hHJsj+JP17C75TIgLm/qwpOnJ
1OdoVxYRhi9DdWvn2khDAen45Ws+d4BRQwOGEhKAQeCTh4oLU16BX20HyYJ/GU5aZwYOnwfmwuqW
4cSIginRD7JF/f3ylZ99uNLZThccnhj8PP6c2sQcLLvJDCx0DNwFBrXsyklU4ZDUyY6X+do39dwe
6LkbBoCxOnXaE8wGfUtmTRpP12QkvDPLwd6ndpXshcPafvnWzGfeJA0DFYHFYyV96Mm9kXgJ579K
+WY6bb5s+vYEpzL1TZV6YdkmijF8Q65idfIK4V0uje5dIIi/Y5KtURXhGUeP497KeEKLxBHoJwJZ
/Go3e3Ods+NkFNFBLxAejWZ6p8PuOkIvFXeGtibnaYO7gN3HqIzwZz1Aa9+MWD1mBR1gkYYZ7ynN
EudUGqs6twnbwmkWV8nYFMP+5afwzAOHdm3AzHB1BNNP27RxrMiRmVlaqOvyUDZGdwvK8Yd8bH3l
y3kSUro1IfBC/n2tp4BcnpZ6EycGTUhnQrb2lgEHITyY01K2pznDEMBDqrVnZGvto8i09/gMYXaR
5cUJFBFPuBYWAL7UECrViP8c3rHI3Eb5yiN5Zs3zMzH7MXkotgPz5dERgpGqypuGXmlinZ65xfqe
mX7+oWd4xv6+runf/8YYfeoc+rRmWFQ8uR4ulVo+bQWcN4zRbalP/bGLPHuvBvzLLaIgX3kPz75y
kEk0xlQzVPz/j7wzWW7c2P70qzh6DwfmIaL7vyBBgiApiRpr2CBUgzHPM96gN/1S/WL9QdfXllCU
2L67jo6wwy5VFZNIZJ48ec5vePt8gg9/rNEFCedHyb+KxqRY435qbLoa0tnHq+sl+L5N9elD6Rqo
fxJhS9bmzOpVCowXZi9Ec5klrdLmaQo8dJGCSRHuBq3r0QSMg/AUD4Zxshrxro+HzkawIdwpADKv
w6TEBk4aVkEp/4zaWrqqBqtGRrtWdXUdoDHGMmkg6+2LYrCQpsjxS8yLZmPFYoVfuNX0a66YAyom
6UCXxvOKXkPpBqA9DK5sQneuLIwntCJwpi8DT9sjvDkYa0lITfhiU93DFg6rPaQ5FKT1TmnvS4Nq
yYqKqXHtk5Or2wyLvJskkRNxhTa1/qwlygDsR1OkDu2JPCkdCf0rbRsYcgtZy5JayDTAVlAxNOLm
i+Ul8R/4erf0Jlq/cEo1tD4JgWJ+Mvumv9MiGWfoTB8/p3LaIewjytW20Npc5kxv5E8pt54EQToN
UXzFK2plHUJQ/tpHZXkvjpq07UuZv1ZLiYoEiVF8scZQugMaAsOvn7wN9aAJLJUE0HTd6AqiGakf
1D98rcWyhHo96HVVBc25rrl8OAUcYfHC2j8Xg7kbidwF8YH5tTVDDmG0ZU2pkY4MQln65xJPuI3S
lpJtwg1F76pWLox5bv2r1Oa5D3KAM8DbNekTpMxUY0wFvWE3Y+XCfAvGTT0g3PLx+j87lEKlQycX
Ja1aHNxgejxT7hqKbi2hJCvE2gmyNv88Tbycj4c6U2KQuTVgY0PRjTuZsTjO5EDMENDpRLu2YAEq
VqMdxDRAgdC3jgBp2psmTTMgWWa5tUZf2lTKaK2Bjmv7kQRx7YfoypeJMrn9hB6vJ7eW8/E3PPeu
0ebETEycqyDWHHdfxYLJrAdZxCICAkSa20iQwdngsrXOG6A4UBf7YwcR4OMxz1Tk4COZKqrm4ArA
IC5edt+q+JKgWYluPjozq4nYs0nUsbKDrCu+p1g84k8N8P1RM/GaWKnp4D92kTk8QYX27vsyAXIW
Ivt8kgZk5S98u9n8aVEJkUFGUuLSMILHymnx7VK5wdZC8hCbgt/ro3ODcyMw3mpAEkgZzEPbS9Jn
hB1iJHplBVyEMCTRdaAoJRRRUw4/Z0FRIVyXpUc/1PEe8lFOukZaBxkEw6i/BKpm3RZTEEJCJ1H5
Vgq18TgUofqjVUbA8h9P9pmDU6b/KAKQoRSBAsvbF6yZhKAsHaixwU7aGuH4tS5adT2YCClatSb/
8/Uky7SSUHTCBova1dvhOIZQ10onXm0tqpvEGEoQ/yLKhF6gn1Atn3X32dYfP+OZHU31lIYuxDQq
ApDS3iziajK7EvcUbhswnKnX5jVaxJblNghyXhjqTNGWSxRlDtBQpOA06t6OZYDT7KaQBwQSg9zX
iNyEZ3J0GD08SUWQPchYtbex+ombZmoehl7MtgJETgRSwWR+/OBnykwvNzoudSq33WWWEtXoTMOF
JVGEVE6MEcBUpmjSFWGGrL3YZ4fORO1GD3pIbFrUXBj+V1yIztoCycdMgITQFPntZPRGBIw3oICr
VLrxI4VLdo+qhoZoVB87Vqopt3FjUtoGjP9oott/X0wFLSusMDCO1rGqbZCeR8acW0wtjheC77mV
z/Z9gdsAZ1guxWlA9RYBMWTZ01JCVD+6UqvBQWQ72Cd+NF44wM7d9kHEoVJDy4M3sQxqCPcrqIRS
UxlqD5Y4Gkkr1D1LbGbSGgFVlTdAHWllNMpKoBSSlSgyUI30L5xu835eJHcAdWbA2Mz7pLjz9pXI
WoF7ES0E2593OHKR8irsO3n3jxceQjg0rFSU/AxgMG9H0Q1UCeqkRwIn0aXbfJRHu/ARnEk6uPFY
eWU2OnyVi+u877Zln1x4yDPrnmoGHXhSEYzilk1jOkXQG8dagV1EVc6b4KNlYm7YkZfGWxXxe9sy
EKGOkvIBh0fh9PHDn1v2c2WJqxmaQKD3F3OMfYshhi2VutCb8GQpE8QFxM5CJFpKt01njru5K0A5
cjAxpkPzUzMiNEk9rpZRr8++fUlsK6F2ZxZ9cWFqzhzoXCFkjlWq2yRSiwAMz21Sc1+R7dEoOjuY
ZOlUkZ64ELNZkErSrcYJIs/HM3JuULooACBZ/pSAF0FxaGWgUDoOCD4Kx1UVXyttNm0Rowt3STsZ
h7G51NSbP3G5zElziXnczyTK3G8XYKRas+MSI1qovYDcy6KtLA74w6RVeQyMQJnbi/hFKUHqTKPQ
rbrIGh5iq3pOLAT28ZOtLkz8mXCDCTmoDf4he1iCAxKw2m1eYkKIYC5mLYbeOkJXPNZFhXdFigzv
x1N+5szjOgy7e2ZoUzJeFGVif3YtxoBppnylWHBo3JFackndQnPm46GWPJG5RqCA16UsAynFAK/1
drI19lviW4li0z5uDiFyEesuaKJ1P0jorOKqvcpR1FhHlUC1GmFHt4BzfSGan1tiZGTgNplgoBeL
Mz6EZV1nmE/ak5WV7PscXsZkPGYiYtQoQyPjFOXfPn7us0OCVJpxKWyoZd0rksJ8QA+EIDcFDayx
HocCrwJZgnWKDagFTmHTW5euJ2ejC5FlBopKcPaXIKAcdTBInB4LKVY8t0ziYhMPrX4ovXFyzDKU
YBnk5oY3BuXBayJzOwGkQwg+wzELdZmNiNz3plcMFMINXtDHk3JumXPaE/g4+QGfq2/XQoPMnlpD
u7fVUQINYqExYhTerPkD41SNBuvSTp8/cLnTAa3BEEE/koLFIqCxFGp1mu0/eAsmctHUBXTM47co
aBaOpxQ/kSsa9jEU8psizmsXPz1rXXRmhgKo1kNj8Vdkh7378TSc2360GKBO0RiaO19vp0EretR2
2hA4JqDFyZOBj9XJaDeGkl2Y8HOrkPwOkKkBLgY8+NuRfKvG8gysnl0KvnE0VLzDOn+abZIQtkEL
Xzwg0X4J83NuUJA89GpmbBY0tLeDRkCUZ3U51RZQ6Nzg/+RAnIm3FtaxwCjyByBKD/98QsG9GYRy
Ayz4sig1SB3s6CrCLc83kjXURfrdKN6s4jqcLoTOM5gzMhbaemhO0BKh6/326UIl8DWp6hENj0Xl
K/pP4Q7a3aGNfPwpi5bAllrhJuDK6SBiCkeV4jF+kqO4NbW2OagRdDQA8YULgbiC0ATBKeuoTY95
cCH0nkt0SChB4FuzFMcy0Yn82o/hNyu2KUAllkv/OWulah9U0OK8Lo73rTZ1KykPJOT2qEB9/E7m
eVhuPcCyFtqX81m7rEMjtZy16Pyo5JIjzogNMbetxe5uaOvCobooXolp9KCbw/gf7C6LuxVLkMYK
TcO3LwglHpxsvISBA42iiGj6B2NA+o+LQ/OfDGVCy+VuDKXEWMQzFVOCwCtZ6bWHQLQpdoitBfK4
MUs8Mj6ezpfe4y/ziR4liGBMpCGuLB7LTGA7DNQVc8zhrqWibQGnw5a0sIIIzKy8wgAw2pdD+Z2O
mkwGo41rDUlkJ5lkcIUtzhSC6Fg1QoJypsAhIO5KSSWudK7z4IOS/uBzXDi+jjthHnj9WhBK9cJT
nAsNFgA9qDwEJfWlfPKqYjRWQjJBA1XnvvuwDaoU+GyG2kpplNW69euOtKCSLm3ZOZ1ZTB0g1Rkk
RYVwRsy9nTpFGNsYQymmrmzDQ0zkWqUemJHByJFKo6FqK4n61KYYfOY5gupdjir4x69vDrS/fIVZ
iBSwCp0BdRE1ArpdSHmxUvA8rQEkpcVNYRpfwiENjx+PdC7hUsHhEAhphM1tvrdPS2XXGiJPVvEG
6sDeYqBAhXn4I856c6vHeeMYLVa6Yjpy89YFtENgE1/YF+cKHVztKaaQ/SGuulysqJN0rYiOhQ2Z
I3YB4qCEgGj9qtP6fsfqQ5LPwBILYw/hmDeU79NQs0D7Wd4+RbnyQvp3/uvMa87UVGBDywM3T8dA
CGPuzFhBIcPfGLA7pFxY9TI84Yw8AOWabtoqZGybnpqrmyhKtS6wll6PnK0X3tCZLAiMgciBzBnC
91kcyiGmR0IDfxs9U7M9TBIBahpz4UoTumoT5dIFcNa5pQcIZW5FQQ2AwPB2PeRBomk+ohpwXCCW
mrIQu1GAA1xLDeDCRJ8dijbb3G2T2eSLJ6t9Y8x6eKR2JXoEES0g9GqYGAylcGmJzd96uaFmiuC/
h5on+VUkyfpkpD/EhopmJXwR3emNXPelfWEzzVH1l2HmigxoVMSDxcVmMjCAq01suO0xG7H0ohCE
qRSuozWQQLfuYqIkxjGuCJXVMRXMaC2BUnPYgrbESmRmlOOid+E7zUnrL9+JdWPQVKcSvgQPBENV
l8N8wKForAP8BTkYKAUlA7kqtzLerd9Db1RXzZRNVz00nNljIXCiHiL+x9/k3EKmng8ZgzDD9loc
SdoI36vK520VFXjrpWV0xY0a2m8GSiQPYu1SOj8H6l+enGs7FGJqc4ggvH3phaIhNDpALirEk4pt
LjJ2w1df6LEdGyOTvsPMuC8RWNng3lteoWBrbcOhjp+Cqg8ubKuzDw8zB8DISztiEdGLMNfQXKxZ
gFOL34GHFV6dlKVd1kgBa6gJJRfe+5mzkzYQjY+ZQDDfpBcPj6FS0pTY4XJjw6Gq1xFdKKZ4LeT5
F6qDkd0EiBV8/IbPbegXALZERZDltNjQwtjlRZ13ii0ip79Pk6zHAgkzESMsL53SL+fS8uVCcyJC
s1sphS7GMlQ0JgWpAmRIFXgjwjqiJYx/APGrWnWZX9t6To3aihsL2UXy1aRNpTUQeKRI8bqwKWj7
G7QBjL3WFIWb4fpwNFUIkCbtoS1yL4JNUz5ZdRgn7/oAwR95FhMa1SR3Si1F7HhQzG0gGOVNApVy
G4SZDFbFuFRkO5MYY688s67nLukvd7JJNXGvQ/YTwGMa2jKlZltG980pKTBhf91QZsa8Eym2qbkQ
zc4tWXJxqKgmTQji89sVBG3JMrHbVgGWzkbTRV6ffB1Z01aOPG4novgfbBGVYjbK7IiSGOpivLjT
jVBWS+JDbYxrORz0lZz74DsLNDLyUNF3H6/WczP7erzFllQKJOYC4NTQj1pswRFn2lRCcASM07i1
2sfXbaWg2YEj3vXHA5+5aVG4lET+RZUQcNXbiQ00lJ5TEQAG+OD4DzSszX00ktGa09g/0q6Nr1JW
0zosDX/bR9YlTNe5TjEEaMr2GlIHv/KthaoS0pibgz1FrbUSvTz84pGGo7dpDW6AX8u6qeVmlw5Y
5fVqI+/wuiqfwxHYmZFVR6v1ke3ta2Pd91Vy3SEsd+HNnP2GM8uWuxJFf6bp7Qwh1MeaHzFEnFRQ
hHqX/VCGkouSodVOOQPgESHtV94YpWDSBnlrNvQeIFeLx1rW8Z4fjeiqLwvlWvSRHe9ItO8/foXn
WjAqOv9MHwcMMMDF2SLVQomoYjI3V/DGWw2IbmzyVP4RTsq47atisgF/mJ8SP9a3ikAZWEfH6gYZ
4OrCqXpuMUH4tOj8iwTDZRzU4kZqhtmPR5W4tuNPGq9T5IndWVBsr7e67rSd+mUig9yG40D38OOJ
OBfyXw+/SKzSQKtGhMZpRQ21+uhRpYDYQvlsRW75+PFQL2DDZciHH/QSG0Q8PhblubCLREsLcoBZ
MT7wvTymmxZlXrtStdxtYa/c+aZcH5FcychzotHxxSxwMYiN10PmaXfcZn6kcnRvcZ3cg9XUbE0a
jM/khcB1M0FD6c0an4VEBzIf6d4aizxMEvu4OSKIIn0Rs0TaSBkuZlGO+j86vbkzWB2oHdnPjh7d
0S1iCeYWtV7lqNGK3mutXG7bRG43sqT364+n46W9tpwOkyo1RH9wH78AX5kLFU0wsJIcVi1aoJB9
Ie4ZQIB9b40ogHLsitbYy+lYXuFrVGzNoOgPU4hqTKio001u4PhIewmN0dIw7LZop6ey1+Ubvy0y
R9GjjG0ejT/xFJc3WmdcaqycWzqQQKQ5J+IkX8IBqUX1kpyaElKpfPUxDfCSE/XYoeVRXTha5njx
y1TRO4YjDcwRkvTbeKKpIXJAHV00ZOawdZoFE4WoTa8LKvkrY2gze4Sv+y/vlXfZfmefjwghUQFE
SWZJzECqIJXUli4NKpTtVum09KnvjWcJuNiFK+K5kYBdzO8Uy+1f7vBSinUCWtTUSyuUz8Gs7z2r
k0+xoVzKCc6ORJ+bTihgM4BbbycSsksJT5fAjFV34cpplm9gcnkb2eiFC+v77FA6Li0AZKjHLKu0
U0m5DiAd70zNgd8hf7U1alKgMDDLCzeFM8sDjs7sFwSwG8WDxXGTjui+VtjE2lXtN27jK76jSZjv
AlGFe40x4HoULra6zjyfRm8JxRU2P7SdxVRaau2bWWHJtt6b1qbw1QQ0loZ0H4q1F6byXDWQ5g4d
PDArXIPNReSsERmxvJFOSmdVmTPqgCpDsCMbMRD1K5xgqs0AH3wrCFX/NQqyEuuSWavADGIbqkrt
CAlq4Z7lA2dEKsTm1Na2UymYiPL74l2OkQLQaCX/WcgN1QkcgB36Rr4T1sXXj4PeucwAPAytOdqf
6BYvjzupwF3+BWkB6yjfhXAuVgUyUscqqfx956HAJWN1szLqJNpicDc6OoYXRxVX0bVX4NGJa0Vj
V2mvXNVdhrW6pedPH3/FM6UGnToW2xBQFzfPRXZHJUuaibbAykd/2qjGgOV6gFHlx6OcWT2vRvll
I5pdGPVizu5o80DYB0ESrVX0BXZxIFwil5zJMFg3NJxnJQtW7CLVSXqqbQ33eSAPaGH7Rtw5ddkW
YIAMaxPqsndLPhvdWRmKXeBx0wub89yTwvmiOUp7gELYYu2K7ci6HhFBwGQv5HHDaD+pzXehr2rn
n88p4E+0GxT6bWhKvQ1uUqOAIZlRPEHu5/foXPdO1QYUztEY/lfa9I9Uwv5fk4aX5zf/F8fefm6e
f/uZIcg4Xj+nP//Hf/vf/7N5bn778fO35Pm3dYhe5W8/2t+enpvw+3P2WgXs5WP+1IyXf+eqh2IJ
Z/0McdHJHv8UreR3wPvIQMapXOlzV+bfmpXS72BN0B7jXjBj9F+Jfqnzb1EN4M+DUpiRKf9E9Eud
A/CrpAE0LQ0pCEXk96yHX6AITSFw4x8U/Baw5Kna21C99ZpnzysBVqFIuxux4hruRR2v+t3NNi3u
rBDTKn/jARXRFNxTcNFUIF0JFkWF6iErn5TiSRsfg/5RnK6D8tQ2lCEcq8xW0eCQb46wSfLvJtjy
4Wh4d9qfl5Z/tOge8pR//vsb54EXZTTMKcYq9IPmv941Nnjzl+r/evkQFMbmlfDmF5uXVXHb/qzG
u591mzT/ll6b/+T/7W/+ubYexoK19T1vs2b+ND/M3ywm3s18NftgVf6v5Gf9G2rez00yvl6Gf/7N
PxeipP/+0uuBXgUKF7movxYiDgUUD2H0gz+wKIkz2t/eBSp1XgjlUKOoLM/lrj+9C/TfQRrrfA6I
eBYRV5Z/shIXPRoBMALVkFnE9W1AqoJe6bBuM1yl2tda9h1CsZ3K3mMmSY5QoaxZ5Hurv2l96x+V
fv4ecI7Fr8rkiBd0iVzLA/qMgAA6y5FbkcU7hU/hWHx79R5O/9pIrxU4XsDvf++vvwdZJOOiL/VB
IvqjG7d3PdVZNZt9OnUbh+ZNN3zzEErtQvlQKdNqCivku9Ff9fQLT7ho8vw9+vI001MJkchYcMWo
d3I4T4mHuwj6lVKd2kZxwgiAQky4ahCCF4b0mKWXihvzMXLuueW3k6tYQgieSKhd3KscM3eaKnS1
TsLafpwxfSf0xA5GjLiMQK4Fi+TCdL8NZ38/8OJUi9XSLzWzzF18q60bNGBvGrym1tlTfsr/GVHx
7zEWuSxyaDjAQ3V3M4q/2F/ZktU7Y3Xj47Hb5vDCY/XS+5vf05lZlBfpFW47olX2w+Di1AXczlqF
Jh57nowGeXhKNGVlepNzTLtDmz1oCgZewCYuzOQ7L/DFtvHV7tAnYQgmPLhcNZGcTjw1veFolb8L
a9itMQYXNTOKlbSp24F+qeD9Ngv7a2qX+ATEbAXIhQDdYllcFb1lQzkF7ac6XClsdfAc9PWpxqkX
cqFFgevv8RYxp9PE0cQj2nThXt2HP1H86Yc1Qszep+rKQ8P+4rp8bzYXsQZZIRQJY6V0LcFY5cpD
KuFANVovy2ciotEELgVckyPlUbwY4MDVvbN+FtFH6z1h7LGsdJstSgnhk/Q5u8qDq+A+LCnnnzJX
3vetgbfDurO7756+D1bJdXbV1bvhEHqr7150QJTTk/fdMb7WoEY9RSdNeO6OwgpDjpXpK1flc36d
3yXtRrHjTelo2pWwQYt6W/Hj2yhymyuzwJyiTNbDJ2HTrb6bK27U0WCb9a5R9rW6tuRsFX5p7rq7
Ghe8jbTOj7gaGU7tRptxhyXZwRvdYTvY6lrxtqNT7fNNg3yMPbrZrsJvoP4eXFXX9S5M982uurbu
dD4RUbjV8JDeCdv2pjyVBlLVt6r3LfqkHH3H7Jxy5x/yXYSz2mZ2EfiR3MJkhkrXfVNVAsa1sAfb
PziVkzlGdGh39X8YGZedQQkMlJ8Io+wC+SW5suxeDXdGQ6YFIOBk5Caq8zRAaPyb/H8oXgTUz2vt
XDBZhGQ8NMsyxiPTbeftC4yekq9daTLmAV/xtcLX3VvX1ddQwk6AsNI1xSkNZWf0sBG4uMON93bC
MkLrA8FT7jzXVA+igv98ivnPaNo9CB2MLCZaUhB7kk9JLx4wFFI2uebvp0BbC3WNYYwX0dmTxE2N
EfHQ4benoq5d23IoisiX94LT+p3llmF5F4Ffob2wan252/emFG5TNdyUYWVzJnLPkZMbQaBd3c8K
BXIjHdO+xaanT1da3UWrygTm7n8yxpDFNj5GvuQiiRlsAZdiQ9OOX8IsuKmHYB01iQ8fUj0NknY1
ZoirA4/fKqmxMkvsXMh3DSO9DpBjEriSp2Fwnwf1zpdqbdVK6U7EC3Y7RmqLYY52neXyjZXRkyi+
+eZXqblQGnwvDZEXZ1YE8CVRy8JzPaSHys+W5X97EW8I25NRMIPTptGLu9G8oi2DSJK2Ig5fOMTe
ielLLk0b+GKnxZnnSl75LYBpjO6PHSqkAB7eHL5xyFmKuM1ciunvnJkvIMVXB5da4RehIx7slpnD
o2ke3q0s8vnUXOX5XYCMex3eBZjXTpG/o+Vx4TnfS2CXfZxJGWQIdYLn6mp+ymJcggsTmx4F3RHT
RjL+oE6HTrvN8rsLR/R7T7o4vVQlhVuuVdEe5W/L2id19Sg0wW7gpUa5v4mFq65KTprESa3Lh8nf
W+7HI89NwzORZKmDMwpIgNSFHu1xQTqUVH/EsDvAkiITGA8Fv57ToI+HendWF0dYLvYJDa9QdvNR
PAWeuDe1BxUMBYi4R1PPyIxC6E5QmIPkUuozB8Rzj7fImoeprjJ4WZLbec1BACbr9XemNWKPGm8a
STogUUE7zrjxSG01vko8YvD88eNSYn5n8Pnnr5dvPepKEpLyDd0h7q2dl9DL4HCIQHBgvmx5KyUX
n9SEEBXTrMmC+JAm1k2Kf1VZXWMCQEmyd5PS+1Io+RGr1DqIHcVC4lLBRaHZyfrWrLexsi/rbZ4f
xolQ5MQV5VA7kLZC4+EhCZdF3o1cSZBLgHxNlBUhptc77votgmklGLlMD+aDex1M5aq/U6ZDX3xT
k1NBkhg4XedgqZ2ZO1/cDcZuqnbGsBWHTb4jKgqho5PQAVcYvcMYf1bka7yOPfWzpt618oM1fCrU
Pxr1Kc3upc6JFacz/uianVG7Xe2K2laUnDTeiUgKDvOXrjHSHhyp2wndLvBdX3O1YCcU20hOVxF2
w56UrOgWHGEPcRHpomFtZAJOE8pNXLUPkVwdlTzisaZrtB4PVlG6raXs9LHc+PKwVsJuG7eW2/k2
CJLrYYzdKVLu9aoBVuNiP3Ctmp8U/bHDFiYcx11CN6pmuzeFeogSqPBWiGHw8EPyoxXeM/dWEpSY
OZp/CJl0N9bmo9pcU3x3lUR/sBSg9Ur6HQengxEOd3hWrcQ6cMdaB+hR2eDUELOL15KFbNtYf+8F
c4trHhIBYCOi7HkSLRwjwuA2NEcHzztijvoI6deZZtm9iMkQZgPvyBSPYhA/RKXhjtFKS34GONVh
0bGqy6+190fo70B4JDi8dhgkV0p/FbTmJtIqR8wxXALnAitF35U+lzqUCAb6j6CK9r0iu75QbFDx
OI2luDZruEFF36780dGQjw+TA0I9t1JQ7bJm2JStAlwm3BTBevI5buBud3V+nwzZTdR1diThWYsy
oGfl2OM53lDOU3PDnfKhiT8pMW4aOJPrttFiC99Fd3Hafy+yHP8HcWtNhWuorZsU9ZWeiJsxisIV
penrMTR/wpC+b4urUu3XeLPiDRrj2Wmk+lU37mQx3Pe+eoca9FU76ve9b3wzcQiZcDiMRXmH8et2
1LRjgwHaeCpjgbxRu+3E/iib8SqbdLcXW5opuP2m0g4IngssYY1z/U4PTukobqAEHMymPERtvAnk
L0LhsX+H28BXcdtDkxwTGPxSw2fVqrc+7J+pbleK+JnIuooNY52FJ0kPL52T7wWaRSImjZgY5nLb
uuXoTvWwM8vOToRqQ8vJRr/amf5II2/deKRU+rT3L92e1ffygUUqYnjJpBq10rnIgq4937vyGzZ4
2m3zSITfprGeaQ7VeMUV17WWr/L03us92yfhE/X7cmRpITJp+CWAIH0tFuJaxMvWyBrccsp17u0i
4GU+TZ8UCfHEjNaxEa/U7KHOvogi2c6PsJc3Fv3rHnPfWIBhbAqI0qRr5GEQpqg3rTyueuvW705F
dhcbeLiZkK0f0n5aXwjy71zLlqIrU9BNcdf5satgZyVnBy/ZJ/JDJn7hhEHhLVqZA86SmoCC1LAe
xlNtaWuLnFXE1UUcb9vBFbP10EcrJP05/GiFy8qRzO0aW67NbRBf4r6+qBWcOQnFOQF4fRjNDTBV
iys3HRU34BA2YKKJfu9k1edGvROt6wq8gREW61i+rWTpaGYpIqvNUfaabdob62p2xypOoXzVBYee
RSYfEhFMe8E0B9Uai6S2VVdV8llpWG7f2rLAgcZzahGCSmnYQ6Sva6vEpDCzdS/bBmzxugvsSQNC
W/rrTNjUWrjStWg1R4wyf0ATL7SwLAbMICrfk/SP+QpAP5IifjCLXqxj31hJY7xqcAzC9nPtEaeK
5lnov0o+EirysdC0tSyMt40y2nKMO3gF2dpNAleObjC1wW05pnzGKhQGHMbCY/5pKJptjjmhaSH1
Bi28xIxpjOptxsdXsrYCkLrxU1wwmy9Zg2eY8aByeqvDN5jrOCJWF5bVCyPy3Nuij/D6bQkGrjFx
LXFvPpqR5OR4mzuJrJ/GJnd8XBrr2NWa+zZ68nssS4cvZXCrpd0aTSd71NvNRNc3aeoHtfW3ZnKI
fIi24boCzsMla98b4z0AU3socdmpqisFi8s2xica74TR8pworm6sODtGIY6jGC2nuuymmreSTdiy
JjSCWVmFamffxOss9jdlN+3UMsavAYubJN3HlrGLZXoEKeeqlm2mMsftygeD4tt0s2GcXqIrvSDt
z83TMm/2Kqkwa69yteSLV8vY7ulXHN6H2QNX9ZtdYg7XZWjdyq36oxDCh1Z0AkO8knlxsY9FYlW6
nV7eSpWrssxRcr2ZdCg8VfxYB+onOa1d3W82LTAlAWN63YrXGogcQHc+d5Ivel0de9TpTSHfQRPD
l+65tbD84Syd/NgeRsExI3GDR/wanM6NkJQ3Ra+7Pp6IAbg53Mt30vhVzan2TYA/h3yjNyh6Ga07
hsUubDy8o4SNyH9LUd90sGRF2noRaJdoo8835vzei4pVhxoevwKGiK107MSaSc/R5OZ/KXgsuth/
FdeW0ku5L9M0UKJgH5Z4i1qorBf1bUsB0/Q6mMs3g8CPExOpHQ1ksPWYYv5JzoXbYHMqR8u5XFZ8
4fSde+OLS8Q0dp5KCUBwzciqCV7KQRxv6jGXKGeOCfWv9puSJMfE6B9Iv11lum9cPzYxVpWIv8LK
KptbHJREeY0hCIyg8dOYPE4N8k46ZYU+/Za2SMmQ5iBfvvYSclCzucO3NNorZbSSrV2vuU18AVn5
3mV+ydE20P4zmh553NJTqY0Fn4FwIIVqNxIKRnYX6Yes8Z9oMx/y4aArgo1B1iX087uDL+4nMVCV
0Kw62jQUhEcJ7cnMPOSF9YxX/QHxqlU2dgcF5b75NVpRcqh4rYKqrT4+O9+7D4qLtCXJEJ6TK99w
o9S4qQrvgC+jjcftCaTEKUeo76V21WunKY+ePh7znYxliQOqYoFG/TBqrsS1NqNZZJqn+V4/V04S
UpMezHmi/WdvV15CKsRQbLAQtxQ30stHndgMYQ+W0g85sA6wQ9OwsHPNsNWgOgnaeDCC6aBxD/r4
Uc/f7OWlii+EXsARiay54HTg/OvO1F5DZbAjHrOOPUcuL9be5733656E7vv2tJK7aQwgv1KsG28k
OKORmT6KPOM8s5hmONUfdWmuYcJzVKJIkYU65wCpaXRJIuud6r+81GjK6MI2ijKZbsxpmcIKi3CY
lmJq5cxnyRw3jeTIiYkzaLaN+Vofz/G74y6aATg3Q5JVR9OtLXw5jM/z3i29p1o2SHCmg8TU6yDy
hyI+lfnF+X7v1S5iIGhJQAh0cN2hxfacOmCdPZkjhYGI+pugGStd2iFY19F+iFp/n5nq7eB/7r3m
a6tEJ596tAJ7ycdZ5uNpOL+rkFB6+/6TUglbreVuXSTys9f5m1rVDqGoOTGuznkqHiphPEiedum+
c741CNji7XilktJF7grL7eXom0nrEevMPebrc7wylWAz68Hn+aeQy/DHD/jue16EqhpqGT6BrHCN
nRPiRoCIjK30nz3ftAO5PvUjxeLic2k4onBJjvu9WV3crrDr1YYeG3Iy9u7gIxkU0S1r2cFzWDQz
4yDSrJQ4dS884zuzunT/ajU5SapYFVyf0t8cMHL26TApnN7jQa7wEIVRqiJJpmnev8b8/xnhAfjm
1bz/gjq6ek6an69xHS9//k9Uh/o7DmKo04AtEgFRzD5of8KL1N+BbICWByiE1gNstL9QHYr++8z9
nTHJM76VmuZfqA5F+x0L3Zk1oWkyglwA1P+NbDn9K3wDinkXHsxQb8I8ny9a6PmTqWPKi9/fMtyL
vZ8KeHQ2K00JaWMbG5mjrdU8KontbVbAOh2ficYnKXmegpPZPrbUl3DG1cfgVmwjR4kgJUfHFOP3
ur7vPaTj6l0lPiEUv1O4poWptPFLfNqjxPamnSndTnKz1rXPU3GlYyA7D90XD9jgNrAGuoNQfEdC
86WUtvMf9eFWTByjeshp0aBwFAwZ0NhypRQraiS4xXnEht1UJo4OQ9/z10lAG5IfGZgI6qFrYrdb
yT7qBdH/Ye48liNXsjT9RCiDFlsgEDoogpobGJPJhHRowB14+v7iTvV01x2bKZvN2GzL6ibJCMD9
nF+Gef9zy2fvnRL47qFNb7vmD5SAK7Iw7/qnuS42ZftnlU6YBO9LC6wrul/Eu91DNB00TIJ2aYUS
GM6xLqUuthS5Utvz7pe/SJyP8iZl40ZpReiVy8tmJBEVZnHP3aWX32bbnhvnSU/MXTZ/Kat5Jesv
VoncOss6hJYEg01eg7neGm26FU12Srss9qx0ayjjoJHqnXYj0AhwTGrFo5ZvSrqyZUNwuvqjpNjN
Wdh6j0v+abMFZSh4m48pZfCjUd4DnSh7/PJ3Iu8iK0Adloxcnt8CEzP+T8fcV/qPsX7767MWfBnu
FMH7xJQAR9nyy4HaH5E1BEn2PPkZYv09eoO4L8udPiwY0t/1fD0s6EWmVsaarYWTM16SeYgQKBCH
GtPcN5DHF9RVlK7lbk6ne1XzkdtdZA4KyJvki8zaLXMXtay7fTvHnmrvLL0OEcsb5ADrpEJmt7I7
zYwMvyNv96uu0oiY0RCfa6Sf5Mw2kw27gvqqAVvhvOQnmNRobZ4sWp2L37XtUwcMMOHJDY0Eygfc
6D91hZmtqaIaY11V9JGGGFem1k4NPN9OFdceQX7Yr2r+KStlfUSEDP+mgnpnS+/sIvDwUiusEztq
63y3+vft6ESWF6c595dZHVP3dZ4/CIELRXWphoQ/lN+BN+H2E1Pn05imqKmLSNQf5WLwMfGkMmDm
356ScdsvxDYrGFGAp9aKUmjLWe/DFTBqSczIsYmA7kjnzdd9nY0hFR389ilxxmqTj4qwyW9BjG0t
6JJX9bKpCMoes2XbKSN0JbS9hx/Re3B7/nD9PBtPbanuRfJvxgjvdn//1xz5zwPGoUuR5D6soN7f
pipStMwgG3Oyqao/udwgn38pJd9lIrau3KzmQ0rdCIkQeET9s90Vh8UTsTHTObpCJCToo6pkq1ya
RyxjO6duCKUrkmzr0p2MaiNqjV+1umKiXYH3afYtopz/xujA49FsLdVGbzCw3WCAIDTnU5Nd127b
eBphlhlqR5qvJVij9bkQ1Wgp+oVfA62JMf1F7pxFs887flOfnV37dwZgXdTayR1OHemhFYhO9kWV
0EAy0lzuNEl/tQ+POkT0xeIWuB+yqxjJtFD/7lq/DWH/pw/1b1DJ5OEhoZCRVOHqRR/LBxuuJGvL
cFVlKOrPpTWiWn93PT6UHd5BOhz+XTfYX209f/8VyMtxCTWlz4db6l/ntnrWNF8O0KnYVwlnInA4
i0q1SYeHKtsU7q+VxApyKTMvdvpY9yPHvNruodaYqw7k1ZfNPUeFbr7q+Zm3XkNK4pxSfwfBUUId
6u6+1Skhn/4N0/6v0O5fTyNpnTrP4u03v6lz/wWLg6PxciOoprAPfk1jtZl0N1q980IC+H+bAP55
0/53ZeG/jvP/+YPIcQIrIk/i70vMlE7VpEt61HnLzApAJRRp5KtdDvv27yz/iIv//jyQKXBLzCGv
jKqX/8VbREi4Ioozm8JOA+t1r15iHPJB7gm53c8uVVT0dteEDiBkepctuV6OtTOcQ9nEDtEppbxU
Hr494qghTYsXHy2ZUVbbFBPDUok3PdU2Kfd8prncnWJf1c1TkYqNtF6JgeUMHn9rPfWJrYyCqjvk
M9j/7TSfbv3xd3L4Nux8NzrLAzGiRBNcFBO+urf1x45+dMvs4aIe+8yAWSLI0P2D4SbqCbVKeTE1
SAKfhtV5ack/CzCtt5+zsA6Nrs6KOmLb4CiRKvb6am+mr5Xrc8Z2h5aCSy3T9mkVFxAm2gM467En
2wDDKE8FSb+UUcx3xoy7dwhTQbQh8pqcC9EHyxspAqwOuU/GBgRn/dhYC6d6u5X5EBreEPZ8DN7H
nPZb2b5pzuvtGvb6cucsb5lNkHO3RIlY9wFI+mw/tRiJ85zEMP0iyQFXy29DP5d+t3FXSW3581Lk
gOu/F18cdRHTnnlcYHrL4I9v/Pb4CCw91ro8kvXXBO6befeecS3EPdzrpB9K9FncHC4Qaae9peW8
0bu/bgDRvI1TsOl8J9INLAtaGw3mWRKgUuC/X4ZQECZS+VMos2WHX/TWe0xwqhfbDG2jT8CY2hDg
yulJFwC+QXs4dyRv9zSzj3Bv3WodxlU8+9W4y4hLoqbe2diz3FSevVeEfw7k5RXNHgo+sso2DLja
1mnikfo2O977yiBFJG7Q7AT5HtNdSuxUkRg7b/kuMtBmBh6L96QhFzvl7pv6yEnPhPJtGjuLbWYz
flydufSD2YdipsOsfy299SiB+gASrd2QOWHdlCQOvxoJkt6p23vuAwG5HOXe/nalWvA0QhWblkFG
q/u9Tv50BXMVuHdO/juZkkdVxmCGvDPjjkdvq5dbYb77BvS7w382pXtL2bvU8aPZueXObsolOzoF
ayVsuvTRH0B/ZKh4+6QO6+G6ms5TZb3MznyxkBURQnU0SHRLX3zYps63wgG14UAxnF9tSpOa0uRa
8pfQOJwlBmGHj930jRWA6UtGsw76oh9n6p1nJGLS20p/OA5BwgxTbEzxZ5JgRJRY+Y15re0+rlp5
MEQSme2fRt+747WlNrwg4ZB3K8FeIG1i9kqfrL/3HPh50YtNBb3ZNOYhCx4Y/6T/s7oi8jPmuiDy
Vq5I47Xz7yeHHXLdW0xcAhHRKgIuau3Zyd8m9Yx/FqEx347Mnkrc0StVO0Y9wr7c4xWM6b3dT8O3
1vB92e+SmOYsyDaLlMcsSZ9uI6UsIKSCOhawQXY2b7P2ux7e2rLdm8yaS3lPcPF2nD6oO3mxVblZ
IYDcLo2Z76wBqvcyBHHqv86whURQRHn6x2wZNcmZ0nOPHJTI9xuCGrYLA+kCB9Q47BZQQlJ5PKoP
FR0ytyx9a7mujKP+9OaZl5RjdpjfEsMNSS4kW8WORhuTlWtSnaYwcb43+nHQYhKMwmWeMPIQ7EBH
O32zlvlg4I6aNrYdm9lrp2XHdOCMbcrXQM6xTJB95058WyUmo7qnlSF2u2Vr1euuEwjgIFMtlGsz
kVoio126ykNVUeyaDPedQduOq/ZFQKCXi1ifuYW6ZNflNe4/037ZBgINhWOESr5OxYtR/6mZlTRK
P8jv3xBzesDKjh7hdfD0eMXgXMD6/3ZYe7pm2ivR8qOvmubuKH4+ZsJFwUWFWdY/asO1K9dDYjLz
elno9nbk5vt8lRvqcsJ0GqFSEXVZKvbrJ66GwUDNOlbPujxlsCBrdZj9U6d9GbL+61cZm3FjaA8l
KbpkdkQo02O35zfFC+k7Q2g735IKBd/gtUUXavG0jkD/qo0JxCFJRdvyIG3xUkYpWek0OUclm63f
w/U5Donkb87yJOwanWsVrWVzLPzfBjoljjxszCcu9l2K4jRzRAi7jM7gOEMT2E5UOhcywE/J+FLq
+4mevrnHYLif9Q+iEanxPSNhZAWrERfca85OwV/Jx17b5DNym12bHO3xbKknKM4u2VdMBb5x9vp2
Y44iwnK2HyjcHbSfQb0n7F7MPoFTge2anAWntnTCwt3J7nOtX9vbzxHVneiLTw0F0ux0n64fRMlU
R9BJEFB+CWHmmdtBPfdeeoZD28w8tAFqIb2ACUj1aFL3pbNspJwir02jpfXuNPbvUXbbFYVDPzef
fr4v6ZXSVHca4aiqdWuzw5Zxqqtnozk07t1cfszep2FWLwY57rbxR1iMgWR3FUTrZ1ZYUd8t1i2F
d+FKJvqKTmn9VHMfles2qaF4ETVRXzSttA/GPsHZU79JbLFZdCdcCH6qS04ilDTB48oXVqx5RErD
RtF+YfKoogkIV1bXFvMTjUcGlwz6Yr8ft13SRJhCEU4dew5Tp92J0drPxssa2I9m48TKhyzF5V32
81b5QdgG2hsp+6Fs5u3CepW1T2o4T7AzXjCHVUJRYvU0cCuPiK58mcWB985yf2dRrVx3L4n60bTl
brDEQUPAQoY4tTzlH4SjYTe2LGwHUkpBJfhiPjRrCmmKiuucF69S0ajXl0AgMlEcxOUEq8A6/yyt
MRICilpM8WCxr/BYt+4c9oryEP5+f2E/ytLQsOvQ1ccI0n031cVz3nScJrdLrjyuPa/1KEMxJ3Gh
tNjV/wriJneUJIJI8Pno1G/0POyF4Bzh07X4C51k5nKvL6bZxm6WxRVXTDWjBJq5z9sqbAL6OPV9
JorjqNtEfi8b+lPi5aY0b05zzeXboB+wGU4gSnMnErq603iXM3CVMfnTkeI5mNU+q5MNVYHkp7aE
ZSDCp+GAv8Ui8GDdpbZGrLzg0Xd2gnA9v4GMFuvZYuPXkuJn1iFJZz8sRbvrrXZvD9VW6P5ddptS
rOG+yNUL0SobSviMRZCIMCNK4enR24udNpsmsVnam005vapEkLsJA5vwpIKya9bGLdRdVTJ2loJC
pntRMn7g31C3rVXVX2bREcqSHsy+TEKRIUFCNCCm3wNH5uxWx2k2AF2h6m3JutpHqntYESsPotgW
7noIGETpC/TbNPZc8dvysi19ZREED6DL56DU1lRDWPI9NsR6Jx63A5FBpcn0yWfkO+hhNHx+iJ9P
lr5SJavCVKMm0/0Q/tM02tGMg8mv33ma7SQy8Afa9JgWI7U08LplmuE1+hwMJhNN7O2FVblZN7J5
7c11WwO3V83LWr+wFJjtsCWcZmtXlCPN2779okF9V88XsWrvaU8Up22cuuI99d/JM4g0Oe/kcrFU
k4cU5Nxjjb2T1nBYRyLhTbkDhHPs6jgzOok6v/61bP0/g5zBS//Lerj7aW5m0uHv/sT/D52Hxk2i
9L/3He6bOu3zf0Wmb//F/0CmTfMfNwPrLWIamStN6CyV/0Sm3X9gauV/J+/vBkzfsgj+0/nq/4OQ
D1IJyXAj+hsrwv9Epm3nH1RwEhBskllpkndm/N8g07jo/7bUsqSTKUIiIxHY/CQSN/51V4emH6Y6
QGY0+Npngpi0q54yqhX3A68GGo2qjpZREFI7sKaYyd3sZPreEyvrA4HoW68xuLVrzBpFKV4Sc3G3
Hla/mFpZJJdSwoHUjbVVxSrjibjHS2sRONQ67pfl5zg+Cq89umubhGNDDCTB/x+LdH7P3k5MyVfP
GRbTpTyd0iZZHyjT7Y7+nFiR2dfZycw15r98MPIw9TnigCPSB5XSh2GNVJCsRXIYW5WF2H/x7QSf
xW3+bNv1nEt11gxAHM0cNbgahJvJZGhbwBaLtVmzYl3reqIR6rXZJCT9basqEbtMH8qrcrmZoyko
/Oc0azqkJgPOH47FVzX7yd5yChrWrOE23vdujmvfzSf9GYMxIMXYaM+tb+UiUj2qVNtM57dyUC1r
XcIVkgeOtfcndCip76UViNikr4fWC7Tnif/H7eNsRxkrJ7PiSR+pQKzVytYjbJmcci2jPcRNjCwy
9DEPPU7HzbLk1NWng2MrRKZ1806+/a72Gi3OmqX9XEuVbjVjSYcwL2xtwIPjlU92OtsJFoj1pgb0
hXlkTUmDWOMPpVUnybWzhUQzTOZKLKwoeR4nI1+dTWI2lp4+5ZydjJWhuaW4IFomz3ybF0W5abaI
Q1d2y1611be1WD9NtV7GfHU5Du3lT1UFTkiowYSOsbiF9K2wwe2jke4LYxQbxaLHDVzNUVbiE00m
gpVDL5uW98XIhpMi1exLm/STwUy5tmqk5miwUP/aoUD8/LRQx3wYZuebWMSdpmkfylsPppf8asoU
MfS6q5W+F4a49gFJ0Tid+VbTxX2YyGP6GTIXKLtZ+2Pv8O25KVFpamTQ82lJMVOy1N1uPpnslDtc
LcGDLcaNT8y0ApRbkn2Qe9OZBVvsUOF0wNL9LyCt/Vpb+pcKNDuPiqxPVyargHKNmap2gm2CO3et
FYIgFJmviznxz1l6qW0Zv9DquAq4r+weh45ON1+2/vPSDeJRLZMb1bPjh8Ystf1ol/Nd0HuCed60
4tT2MHe52XIq69ILyd8OvN48KIlfosBEFFdFpV76Li3Dwhnz89RWXtx3OqaOoeIuTir/fWaPvMj5
FrhXTBBX+ti+ELH94U3or1U7uMDfRZqEExlvjDD0JHblGBV28d5KOpiRjxm7oLAQLtteHgmneZnX
vrvT65RODzPpNmWVVgQ2glcpy8nPXjd/M/aoMVx6fq+kAACdFp2jYtBJi23sBLyN93rMezukX5r1
szEgm6ljvFg0oV7XoVVnZ9B0SiOc+lxmgftB5M0TomsvGpriKc/qo9ZaOrJZ5nsrqH3Ojzm7yoqe
ec9o2TUc976pgx35Gxk7yMIIaUbteFmtLGdz9dyTP8nugv+Fd/ip6UUQE5Y/RD0p8STZ/kHUaoam
JukvmU19CyfV3CedfmZ4Q59m2grNleddcwt07HZMH1vOfp5BO42dUniXbhyqMHc5Z1MNWVwZS8Jq
i1uveWNeAiPfdX69q/KGE8JFWVxbl2TkfRvkN5CyFZGouF1oimN+StckWhOQSi87O+1jpgGRBEOP
+jFg5ciFR4VT6ZJw5SBZNH46X2ohfw4QSM/+VMuUFadqX/oadlAf3KtoRf4Y1AwwFVDmsU38FRbB
an47CqVp1ZbywRF5sdfnun12dPTV9NPmQM9R1luRNonXxa5vixC4iOMc8aSTKWZ8LIbOUeF7p7HS
YJ4adjHTHhBvkFwSWo6bP2dCVUlY1/p46BxxVD5bbV348Kq3ym8MV3gofRsN6+y9KGrOw9LPtdjG
M7MpS2wQzTRkfP5M4IPMo7Kskr3trG5kLb8Z2+ROn1qBJb5T+9xa3+Z5MrkdnHQjl256c5jOZ6th
Xp/lIHmIg/mh6MWXkyIeXZqxjYt5xDm3OlE/SwXOQs6OV4lwCcDUxtW8WxYD/2eqPWBlWB6SLi9h
WOp7sfpPxPGcSqPhF9NLeJz8QUvaD0n9R9zCK8Wu2eXvTori0s4FfySnDwr+NjI9kYbmxMNjDeN8
72poyLOl29hgSCUf9h2lumAy0lovQWGo1xmmc19V68GXBZhqBncjJgqFM7OdjlamxwZFh+V0XvyB
za/uQLAyvKy7ZAlwzHVod1uu4BTwMYOXZblp3+dhQUsztk94MvxjvXhrmBncm2mvkoPs82HXTIBj
TdcDYBb1Yz3UMQT8eLxl5IpmqCi4GfQjyIf9PBp3s1nIzbTOLnVA6xhnNrrQhnSR81B8rD4SoUVP
wNOxBl2tUXP2ycKz1Y/aWzaU2YaH0Nh7nR48TCWkE+Em7YE7wt5T37REyDOBGus2Z0MtGnfnSplQ
bNFD/DlaWvBfs/1ZvkBrPRFHz1cz9d6LVeQ7yx3jzh78UJDVTZbtfZCK373pIeKsuDey5Lviswgn
f/yoUhoqu0LJiA6/ZOuuefLeabO8pjSNXpKC9colbHu3Bpk6U1U/hjrK2s+s6YFakbcmsccglscU
5rHSAxSIFewyk0TqBg1Pk0qnLcf6m4SzXhBrLbl2WtvirMr3FEZeFe/BWN1Bsd53yxDbqsGvVfCy
ZdbVBbQZrDfVLE914Tym5a8Afw02yW0aBJ8CQMUoL0GSbzwL+mJ6Nycu13nYzCOE0mTtO8GuVxLM
mHW0EelLwblojVeZKP3Y1QQ8GCzaudcf3CJ9s3W6knPdvXb0u+wzGTTgB9ZDo2Bp5ybWZrD3cZ6H
OG93lgy2Dfudnb8vnbOdKGLZSVF/laq61yGqq9Z80gL53uqgwPZ0N4z2fd90D4jV7lYJIYymrtkM
1jrEg5f3cSKx0BDocdAYW6PaWPJNMickjRpGeldl6X5tTfKNNL4jf24j+nY+/dIGm8j9T7paKZge
eFz8keuBehTc27xrKix1T2y5yUA1S2rZEgvjVdG55l6W5GFhZVi7FlGzY6zEOyQPnafle9utaZLW
8Ph2yn6aKr7KUl8m1AfYdduef8vt2vQbucNnRklEbJoVN3ZfOidaQOtdMNEK7NUL7EGfbPM+u4hF
+8kC79JjdEe0V2+srv+9ZPQXmx1MAPKOMduW4F5LZ9mxlfdDZN1+La/DvtD4/Bt6lLbdJmfdDck7
WN4RrfI9FrN450ED4NTat6qUd5PvfteTDp5nGneaXv0wnbXHBuXMu9Vbj0KHfHXBnWUGLqk92cJ4
9GewAqzHyb0xyGuXGdeJpLCew+DWesyHaG2RapFPxg/a63rafC1zSlxjlSrqkH+mxo7IC9wmy1hf
1oqpp4czmOxh+dTtTFz8GRN337Y4/24YgiBh+so79eCL6rc0irixDVB1TeiHmRLv2EWcAZJoWuSP
Uw5xpnFahhOCwLjT8cHTfLCGle09jbS43fIdluXFz1vvFzwgefSNLM9JV2SklnDBdwtcmdv5I5a4
msOc5oCNAWGAAAQQl3kKIK3M86iBmNbxocVJmTJipNlhbkyQvaY079iUpnhsyg/8hFcaRQll7bOz
x00/tnMQZy1TuJtV3UkYQwt0hqzELvkdjcbKkLtM9pfVtOZeSBwxXmJqh4YiDzMkE53jMJ35HwvZ
nVL2Bs20ufddwxYnM6jmU96URUzDtmCDcqYjoff9E0kXwz38hhtSGy2eNRp4Nq5HUQWMHR8H8ozg
wG3ZnfQ+SKnf8gwsJFoQW1WaTzTwBp9+S0EiFdfYUzjTd6tE+D+LYoDOQvCO3wIQKGimI+gQOLdt
fhmkW/xeeD9g4NLiWledjpusAG30oAeknn1kfmltNRffOfxyfRQNsZwEkk39oe9T40UZ7rqZ7Lrh
IQ36bzOZu205LKe6TfsKRNMIXvqJe3gONCBTffSO1mpmm8YXRMveXN6emJdo4rd6RZ3tNJFE8Xqv
Mo4kUxp4MbwBbI2kaVx8RqLh3EFoJMflTS6IbFJE6FhhjGq6L4J22ael+shWQrA3XeADntXd0l2c
xU3u0e+YcV95WBI5KWOCptZLOQ3BxljbbrcMq/UZyMbcTu4oj0bBMBD5Nidx1Zl6FPQp4ZVlE5kz
Gg5S2+ftVA8dBFSgHYOZrdgc1hfPKPU3uviMyBkm+boybr+qJTUiuU59yOmOVxRj0t5La2QwWV5d
deVAZC5pR8ZANw0bo65V3HvJcKmWBA/GVBj3XWCi/PeK/s9sjTLqgtK89Na4y436qoK3qs40BEvi
1fOa5svIBFIDr9O4yRNzb2pVHa519x3Ugw1clQZ0ki4JxYxp1u48XVnnYkH75g6G/ZDnzkcXaM5L
gy745qes0EGp9G1By3UTeBC3mgq1S2g/Dcmkdi5l1j0XvQNKC19wQGoneFrFxyh4vpIeZqgvhqNb
YYMzB0b5hZ6Xk3l7I1UZvJZGWz5O5Kps9Q7WqbXzByRHf2o1MtpZoj43nqMubOfqoZuNIB6n+n12
hmQ322l2bme8kLUpV46jVJ488jHPaMPJVhWlc8uQWIsXmNz1rloKSNyMWX/QWrnjBlmzQEX+bNp3
0uiTd59St/3sjG6cz5jxgoYrR5eet/dYDCPPg6aXcMAuToqjZvC3JLM7HmeCCA8U9LiPVhos+86b
xQ5jOPawuludd7MLlsfGKEwaAA3nlwVIf6f0CescoeLyvuNM5yTK7N8QsSiuxHxIrbaLuyQRj8L9
zggFyduHbjS+Uxls4LHM7po1Y+S7e2usfy3c6UexTlifm1bsA2+gXtjrAsZOWWjnAFLosTLBkCkX
mlEmctVqXVp/80QqgIRe2wt/Ts/alG9smsKvhbDSdz744qQsr/yxE1tFi9Y7O78MqufKWThYCxOv
lr4+m2PNulAl6jUTRvBey5G9RZrdh5rz+rAkVvHZ2xO2zSAxOHbmXiG38pBlLBOhuY1HW9cE+98E
BQ/CiBAcOYI0cO/10zLB/GeNBzHgW2v2AbsC5YiH6TRmVmrGLlERBglOg11GtrLpM2eoZa+b+/Td
til0Z/6vpo9UdaIOM10119qtmwdUwcWuahgb4dSX8rxYiNlih4LO+5bR75BbgmZfAnjQRdpOZlxM
1VpvaDXFnapMqAMCvbWABAWsDlEtE/k0qVquG4sfSddj597puVG9ai0tjMLQ1qsYBjZTwyOstbd8
vBoq65JncsUYXWTXeA/0nTk/yZSpTcVIzCXmN3RSDaU7QG4VBFLZTr5D77ngQuywwbKImr8cOLRQ
V0Tplx1+ds6lNnY68PvFWD2WhYaVqQjI4faa8ai3E1W8IBpdeXJL2VAhYznBrzRY0ZJ15ktTsluI
uhvQRidANqxWIddc4MFHmakbZb7bb/JuYas2qnXYmYn/RQr0YZ6CJtKnBqOJVovIBgg4ZuRoRVbV
tJe0LdTBmeajKliYCu1UZ9Zz32MH6vCyDmm3HVlHSExIHqcEOafN7AUTQJ3vNPRs7ugsVND39Gyu
u96+tEIvo7zihkzMR/6Kg+mM7zYir3yx4wJt5mZyu4PfQwM2t8fgvZN0Jnl4KAJJG6cLt+zT4HeX
MrqSKeKR24KX1SlW8qscHJhc680tjcDJK64YSZfARs9qEfdQP7p6LSv3sYUNMoUkxdt/tlGr5F1y
6z/ay+qnHLjQZlvexK9XZx2aZzbDeacr/w9lO0jxdJbb2XdGO5wsSCdj7taTm7nuMZhK0qCLYuvr
6bdMsx/LWJaznZd7Z3FkRIheEy3mMiMZrV5BL0roT35OkdhUK+Cpd1Re7xw/ONX6TWaVYea2nG+c
hMx0c54hfiLbNseQXN1WT5s74bHMVisqav1nobI8olNJXLmBESQsmEcLgEBP+rfSTPAOlBheZptb
hqh7cTvwnAoFTRIUy8avDRuGnTlPd/wvqy2xmZpb0L1YBH12I+FC1VdwZmYXqTbZTCWLdupcnRon
PRCKkBmGj+E37eD3q29cAtb4qQ1e6mS9MfN2du1ZAbc8oF9Nj17/9jw2Boon3VnuGnhxuldTPlj0
RRUq0tz6GaZHzVy2tmwx6qZERlJWFldWE1NC/0RCeexn+N4G56SC9BMDfJdP0dpBcXrB86rdsDEf
nwuCjQneGTVU77Un2qaLjZP5BKs7104zUqSzyJFG7d4yrd3UqC9iCy5pwV88mopVwI3tRX26OQLq
YtmqyuNyF3dFcu4zhMlDnhxl1V+ZVO9KG5C4qdwirhP/o8sdBKHL7UxPr3MN++rngUVUhHlYqJoL
Gz/Z5NIZIxM1W9Vpu7rATlz2RhAGrDBh03f2gVv/tUCZkIA8bmZY3EJvr/TlIjA6GOz97IibRse/
zoIXRDkMR+gohFi5bfE0ijidvSNQjR3aPUqvuce8ptXlfkzHoxs03Gd64jAtNRGB+pzXMxLSZi+9
+ky2DdkcDyCPjP1SbVuKuuxEoiuRNfofPhowsPFYley37tCG4+C5USVrte/Rti2tDoKlPCcC/ENs
U22HcuRdo+Z0nOGgwSBCgLLDfMsk0OR1tfSd2yHLc7+k9Fn0eqy+S/Dbayok+eUYVuVP2ycA9vY6
XvTa1B/7YZk3Xkb1juxm0ugLP30NBPaqxjbzfYt8gGfZbkP2oC/i4nltMp5uSp5cwYFXIYPxSYBA
+p2sQGxTfcyojlkC+6PvXymEiuYguNchl7Hobr2OfoR5KrdrtekNNDX2U5Kfg9zfNDOGU2knG7cl
NpIY/e6tNX783PhiOJfhQFpKrA3+A9KnhNQQdaLCgBe+m9aTopzLS/QHMZIl7wC5csj/qnWUDMhP
hJRvg+rP+vIWmMO17gLuyrXxYjkwEgxW+VbkxS5jTXFbvpT2pmNK+mP+H9SdSXPbTJel/0uvGxWZ
QGJa9IYgKWqeLFv2BuER85iYf309UHdEWZRKDNeut9/7WSDBROLmvec8p+944U7Gk2FeJ2vCoTsF
regvBcN3r1hIp8gDU3Rbu0AjWp4byDfLdokuW/5/Y39uyQkxw10RzftqAId5pehTUQSpCw+ReJg/
0XfYZOFTM94MDjuKuzxKs6fT3+0T/2ygL1p3LiWow5mRJrVwEQ5614xUNnF/mTZf2IpQAnJCHBhr
xFhd24eEinRSI9Zw8kkW686xn7xeB9L8as8/Mv3EuIXDHsdB3geafbcCPdN2KN/rvfaetTACUgUD
Sb9DrMVCV950Bj23PttkJXsa58kvk6FRRlX55SKg0NUJScJaQSEnHDFDt4TZPze9T0Psq305Iet1
+/m60S3nEBPlxdL9VpN7gUB5p8z+NueIt/eJeL1QNbMG6heUmZ68rMLxU13rmyY1zlty7FnVyO9V
7BccGjuN0LFarlTYbhcL7nLau4dYcAw1Q7Y/ILXpQuirA0av5jtwvpud6NKU/bfSthKsAW3vXltF
h8hIRQcP7ekV7SyV31s4eXgF0f1wqWRU3F85bI2blKQ1/s7s3YZpN52NOABXcRDL39kz0cAaFg2I
+Bd9P4on1yhvMpnhMbV4lmPLuU0W3zkHbUsLt39UGd1hh2NNg/nCndC8koLx3HVqvnJHe09tzbxu
eK7rGYmP4+51VV2Z5t3S8qY1z7Ikmw96nPw9uNdxJyf3Uwwzhoy+S5GK27r+PKLcE7r4lBkuOrQO
AVHuYVGQF2Oq9mPBhK1cXpqm5hxdJGM0HuzcC/e0wtND4dc1LUC8N0pMDurR+hprH83cehuL+KGm
kUubJRo2funfk0wFb220J/4tpZhBx10gtnDDgp6SP0ZBxREJawlzDq2ptGZsxddReJmadn+AUhNx
Dgmbg99X7b1EMQM2IDnXukm3sk3829INw4vEzYKYuxDYbu1e+01xXiTVbRzv8QUyLZXej4p/hkUl
FwAnM/jEsMFxt2SuhFeDzgrIJ56b0m8PlYPMFYLx6CbVZonmbkNW4Feb2jCDanSgeOh2hovylfkB
1EN/mPaNR3E0djt4q5+9vruJKJpxmpcEUWQpdahbPEwpFmq8etIcrqB94vJQJS5z44ZWwlNmZwfD
ng5wC+6hlqltJ3o6Vv5Ad9+GjufdIxtG4sisNu+tTdxZya5ouqeiKe4gU7iBtXSK5m+C2idrxmup
CTyzFVJAc5j+xJTQwNC89rBU2Y94DqkQSZGhs0dd1Yvke+p9d5fm3rWTjJYDj5OYr4mxffI4KcKN
zs4Si6opUkruOcsTrdzY58Vk+gh5YCm2dQPBxagS5hFLfqG7rCBrM/6Ze4zy8JOUxFKZkXhcPPRL
C2P4qqASFjOrLa0QWk2sbkQ0IsquDNea2WJGZgiFUcYXEBMvaLGR3FMN89nQQM71c/R2kbLOqmUJ
YgTgzjADYXD68RzRkhEs+SKeIpI40CeiLBOC6sapEYFzQhkQwG50OdHUZNYaJN46cmvuedMmSLVM
osz6hjCqcvxd97QoeifFSIuvaL/oKA0IlwYaNdvtDV7hW5D1HQAx1mzbecV519bFRYRmiOCuqcew
3oL20ZZ7cGT3LYwJLKFhQdJESxSBoYv9ZMhHHr67NqFVQx8LwYxlyl2zdMx2FzphocimZyenfGzH
eeSk1jaXYy7SX+giq3OvwZ+2VBGFPSJOOngzeV0yMdZkXnSfxLLtWycez5vJ1ueG46U8iEUWQENa
y7tUbkxCiQJj8butRdhNUFaoHURC87VPymbXRuJXNiVfjIKark3TMzmgOTCtNcm7xTPWefVzxMjo
zuS4gRpN+g/epModbaM0MJucuDGvN66tRTGvqAaxLRCObbSfPs59+2l2w6+YGoy9ahf/itKw3iBn
4IO1CznCuuRwQpJDxQEYEkF7aURGew4TNX2qlsG70n1tkxBGP1s6Lh1msHHmOkte6vwWDh6cLr+r
fnUQog6T2Yorwn/9H/OojS9VVk7PiUAEqyqQlMEaMuMWzTeJX4ujznJTO/HtHJsPxmCuTVk+gFdh
/ZoakPm2y8QiBWhZTk279aX/K6tB/+G027lmizi0Kyh+kgypPG+CTUEtTrx7qvJzlXuoBszReYgS
2HmFWz85PvVManqoC1Q47PTkgWkr/flTN7XJAcGYfjINfV1IkXxjiNIepqgEANdO14XDPSQG92xI
EjBYSbjGx6fXhGozHnIT6MF1AVuq3jGHs3ZFB68n7og7ba0xOa/idF+FxCbR9bquwry9Rbf5PbR1
vkP6wI6mF1MHY0zZ0NfgOP26vfDF1RyJ7x3dg9gAIKfjbWchQ25Hnp5YLZO56XvMG4xgH7XQPTar
vDqYdWJd/rs268OUgVfiq/+fuO9y5S799+qroK0IHjhSX/Ev/p8v2CdcABOSD+LTwefr/Jf6yvoP
DqRkdjiEzsuV9/5f6ivnP2xF2x2dlSBGSK2IeF31Xfx//pcirAA8vLtmkrhCStf8F/UVpuS//WVI
ryQuY29NhjMxFR1LrwStj8komUHGdalph87pNjJRUf51P97xSB3xj/FDcxlHSItb4KDwOo6VzUfT
GhBjrsZZ2YMH1uJz4wgD17Bq2odwqvonMx3Gy96uavr9XTlMm0H4+G5TQriNIFlcwVB15iwwlwOP
K143h6rNzI1Lu3SKT3GGf+kysx00lT5ysxtk9pyA7TI3aIr2U1rhPxqYFpIAZHwtQikfxxwNPFHj
U89M2qVYiYvOf0wqsk2hECG8CDlrX9KjzQymCJl36/WW359gRb2Vvknfc1DSKQH+4Y2fi2Z3aec0
TJFELEFb+jcu83dVPkX2949/AhbM8Q/96kJH7ky8pJkc0RUETdR/mevqpuH1TgeWHiYqdLA53jRd
dG1+4vut0r2/zYMsa1uuyj7bk5xhvSPoQ5Qk/WBxlMY6WZQBJ/FxF6V5taMNFu7VwJia3pb7b8AH
VjJXNYFpeK5Js9p/Qd/9hU2Du6RCf5xQo1u9H1T+kOyy3C2DcS5MuIEFVgwO5dl+zMwFqBN4rmlW
9TZnFf/fTfG/9d2r11wGPoptYQy0+IXRYJI8sv4uf30UXZQ2znterp1TQZ8Y+ti+ti2TJkFi8d7a
JBXCFFTkyr/xIhJAtkici+smSe3kEA25X+xF14sracsO8mjYzl+SagwfIHfRAQLzOl8wuJUYhTL0
iRtlzMZ8plI6qPumdbomSJfZutb879c2ez60mtC5m4zVTLF2mbuNbFz7x7rbiD0iA6ZhVquceddW
6fxQRwNDegc5mw5ce57gldra37hDDkvUt3X6rZkz0k0/XqnrSny1ZLhjpMiSY+ESh0Kk7Os7xhkh
Wqq5NzYFqst64znN5xmM+o96MucTq1O+WZ5ci/goYu2IhSEW+ehaRVejFksTrOyM0oLah/wDOLPH
wGHUyV3aobhHW2UEmqzdGyNb8Zrkr97bFCMHrBM43Tks9Ve2FVdoFFvGvlaaohNUoKk+vitHG8XL
OkKo63mKZWSaL8bQv9aR52ZTNlcaB0dpjGdF6mdDoBdKPTbM+iFX9VjtPr7iezcHeS9EGg+zqZTe
6k3+65LwAeumYygeNDxjD7Thvd8hIWwDruM2QvOZ4hhhNBLnB+iEsNRjhZQksEotn7vcsmkUGYDj
myWhGzqWGdaWEdzdU+KaGFjiZNDm2cef+Ohltt4j5RP4TFaVRYLUccgZlLGOXjG/Jg/HA6U+7k3L
Zhx84qd4Z9HgvAX1gehOYMI9WjTkDmcO/m92F6VgRiAM3Pmz+dgYS3dHoEm0qdF+nti+j3BbL/sI
zwRqbNdVIENeNNR//Rh25FqG2ReczMWMIW0J5yU9s5l4VVTGff1V0bFfNuSkwilw1ZQTmzWLjneK
Y6Wf/vk22y8Of0oQW9piXap/fRQ1D+TCC1ylVlQNuHNIHoqTJdl/fBX5zq9puyalD0wBS7DEXl+G
kZZCoV6DXl0GcZ47tJmybGT2F1shAgjOv+ob0rYcQ1qtgDF7E5aJrIh/1lWd3FS5h1a492jLRW5s
noCDvfvZqNxcj5+foPOjt+lc9ZkVI/naNDnGEJuz0jklTvTvVyG413TI7KM+5GX2+g4gJDCqxm+N
TYT8mGQCtABmjdrq4xt9bGDnqeHphr5F7KF03kS2ux7hAsvEfZZWXCB40NkZA9jiEDbWcjM5GfZX
1YPYKNzw/OMrH9Uk6/NK3SkYIZO0RmzREVmA0GWmfijSNyrVCJsSYtmhmCDYvU8V2RxGN1XXxGwa
zy5WUZrJdZTef/wJ5DsvG0dZJkAcR/JwHZNgGc2JXnEUppOfWEFilLSxmcfgUXLSBwP336Fuu+hM
9/BylVu3l6DK+kMmcVsuOSGlMscLw3QVUK+nl+HETvPOps8Txm2yBGdlqY6WWS+rpC8TWu6G28rb
jCbKfaQpI3DmLsMVyu+6PfHUvbcYeA+uGxtF1JvXzFQyES0tGQXssxgjC71cKlpHP8rIzwO8JJrk
ANe6hpw9P3/8U7yzqzrOeq4xpSCl9aWQ+mtX8aOeVnxlRZjTGkqx1mJB1uOw9SPFICHTTrirNePk
f74qC5DYeuFSnCKQev2ITWbUDvnU844TeOPE2ERfRzDGcsd5vIeYI5Me2cawFKdeVesfPqpyPCUx
xjqUqesJ8PWFUQcQd4GDGewSqevb1OBJODhO2VxEZcXkKcLDZuw6KrCLuk+t4cIqeuPP3M2GsRmx
zkWHht7Zn8QMCVEossiTQHoLE5ObDcFhm/jz8iOBwGzSlm10SGDRUBeBSwhFvuMotox7IGTeJy9S
xbChv6Ghmqrens81Eb4KP+KiV32m01aXa+cB+Taz0wM7Phz+xvacJ9ObIM+ahuneeHHe+2cyJJpz
gznRwWbi9liBJ2jrNZ1xwuM32C9sNBjFqE8E3x7hTV/ejByELYc8Wmp+ejev7yRJV6jqxcIj7Jvd
ZRiN4y6V+WBRyVYxcSRojlISyPG25eOVYavq0p8nceP7qTrMGVFV3tzXWEMs/6bphHk7WFA2TjzI
77wv2L5J70bnhmfqeCefTRv79xAj7RKl8ytlO0Nn0gwn8krf2U89l79PSBzHHlb16zuh/BZIZgT9
aIhrjhqFFxdb2loI5b1OJFsvrOYrCY4M7GvnTUGSueJEQf3u9/Q57hFnaPJeXP/7Xw9xN2Y9JmQ0
gU5qyGdpzjpIfTM6EUf6XmXKUYqAUIg07FX20RflAFcIzs20E2rbwbgIThkjtb3xMRXvZ4QYDGML
SIOVEuaZbbbJ3mum5A6tGrTDJDMZ3DLD+RzTr4S+uKBzkzHj1jnN5Ykb8nY/5SFXND3o07C9iKMb
MvsiS7qMl2vBFCRAQhTvylqkX+pqjG6WmYyLOWIO1wnnxLtVrsXB6w0GKZZcC3euDA7uaGcrkUr6
BN0Y6O8a+5CbkX1bDn51LhAmHPyFqC26kc4fVLvwe6JIX6Rk1N20VV9t7TJGWP7xRvt2ZfBxyIvm
LbaW5y8f96+VMUtIVqJoKBoNu90W1aiDAkvRiau8hMscf2uHE53lcdMV2+vrBRhrsx7dkQHWREjc
zsLKu23aGQeebAbzDBX9cjdy4P+6SIF2ALZ2CnakmLc6EZXa58Iqd0oKvwg0qsWR2Xn8w3QX7LBN
wryhUN6JR/Zt/aEs5+XoiXPQ5MF9/XnHLCmqrqM9MI7VD5VW6AVyYXRBYk/M9j/+Cd6+YRVdPrEe
5jBaMKF/fS3iKyqcdtybJUzheWAbx/UFqKSZhfOEdYeyAsXoj48v+u46xHgqhCJU13TfVFgFbbd2
EqxDP36im97sEVawO4N2h8MCjyneGUUskdYtHtokpm7MZTyIXMw3Vr0S8oGPP9F7t5wTNM1O2gs8
HUdvXmzrUz9ymgLErcU+wqdeE1AythV8oyk8UU+9tyDRpHsQI+gDsSkfPYYWGE6eRG66WRrWQz9O
OEGsdGqoNkh69bNDZRpWtvU5hkNxYlyAY7+AHBfExO602DbsCaiUCVfJdZZ4ekafXqNocOIuvSXM
FbdetxRFEsy2E8vDx3fqnc1LrSuFgw6+P77G6wUDL1K6Wc9ndwc53g9pmh4qiLUIeUBiIFTKr82w
T4OIXpw+sVbfvsrYK2hzvLTMuXFHl07l0tKV8GnMeBaoF5MS7HOXFrCGcHIkxn3HmPGqTSF9/BbW
uHyaBpm224+//jsnUD4EKfeS7RM+sjp6YGawsVM9oONH5p18GpsUQG2NqaydkGLoVh8GRqabRFjA
5heDSX/eJOiU5JyiA9FTkNo+xVlYx+JEzfPO3bElP4jlwTizOB+8/mGIRxW5Q4JpoCO5fO3HLnVQ
F5jyOhkMvZyNNbrt3ZQ0A/kts5Wc1xwu6qeP7847Gzq/69q5xrImOTK8/gyzEWoffwu0j1DBJgHq
AjofUtbHV3nnYXWwmTOYkLa7LsPXVym9ee68it1jdP0ITBcmiIAy02X4XjnTiZf1uxfjVErHwUWR
oY4qybJw/E6tsR9JNVRgRBm7M597Hs1Jfv74a71z82hwctcs4nzJAD/6AUlESWziLniyyrA5j8t+
2GUiT040n1eP/nEN4JiY+CVtQyU5mL2+e26eDCT6rludD2qvrZfxM+FS2jpPkkp/cwAjkiiSmf52
zmW+XSKZ1kAmol/m2CPcH7r8u9cztIZG4f4pkgi1sMBLDjkrsZAzVwzkq9kV+eO/3xz6HRbHQZcw
v+PQVbqKtjdbeEjyyZO7pPNnMFW1OrG5rT/mUaVAl5B+oWlC8aXP+fre5ES1yGV1qhCmRsgJOyr4
Ci2frCp2r6hj9YmV/BLxd3xBsJj8DIzAlDo+4DZxZmiKYUJlYrqn9QTGzTRBoGEU61eDIs7dIpyu
mAdmQZQDeOuyCVJJQrATRjfQq/1oYzHNvOLgaC9C09KaG4IE1XllWFfK70o0kB3hFv/+a+A/MVk/
Ak7xcdiBuVSTrN0QMxOHJY6lzL+NGdHG/+AqdPt41hmSWmKtXf4qD+OuNXo752xbLdq+aBc7BhLY
dieu8t4DbqNEsHn383wfv9CI90gAFaxKhyokehPYKKpTIjK2uSxk8j/YTTxqUNYXEz7HPFpg02KT
b5XPBhLEIgb4kLTnlaaXpCrcTP9+93jEXctjQ+HFcPScI3psxrJhaS24NdDztPo87wp1//FV3qkf
HY9RCQ1ounUMZ17/Rlk8u+0wsZsMidsFlPrtvlo67Pz6YdJgm4akOfF7vd0mmc3wuHhEiQGwfgna
+WtV2Dppa2vVyiOYgNSvpvrW7ozpxAp/uyps27eAnUDfWg+t6y7611WkLCUdDt5kQy/yvTBcNEPF
AuxUunF0qu/D33q9CXAtJpPs+uwDHIVeXwtfUxsbLdeylSWANhrNJmr0cmJve6fqpINnsSCcdbGb
a1j8318JQOGcVCEcYPDMxk+ci+iQZEGOq9OMhz5VyUanSLMF1jfC/zDW2encH2g3I4eOwDxkZF9s
Zdv/zMbSf5ySqoSJtqSftShxrn68rN65/Q4pG7T4LbUOOI5KvXyowJH4LCvdxTTUDdTfG7fD/pPj
5Pr68bXeLmG6BRBwlOLp52JHt1/Z5L0Xkg6JFi6ippJJ32xAOyytFgYKOiaMkt7YnQxLeWchv7ru
0Xf0u7CfqmpFWUf0Me3W+p7WNSgrmS5b1yvsTzkz0bNULca5O3fOrT9k34vMX6rNjPtuP3Rogmbs
LN8/vh28596uR4fTsk33jCk1Y5vXC6VwZkbK/gpcE3FT3+t5MYwnUS95ftFGhZ0+YvkzUUZHkfzj
aZ5HEsVCJ926bZfW93Y9lH7Qtoa4IQmNuMU07hvOB1bkPTLmc9SBHx6YVBJF5ufUbkEadu60Yi3h
OxtUxr6NDiqtcMOLRZIszgiATHXcSUbgeVlMCY3eNLsY/GWxt4yzsBW7HugpQtoWmW67KbM4HIyO
+E1Snf3QoytNggXR1D1NKogXYJPKn0MlE33Z9XYNHtCu8bmFkwVfjU8520EzsrxJHqLjybt2Hdx2
lUnGIoqQ+QuithwIXCsBhUThApnQEWZ9Se8Q9CvpLViesyUbf06wTumyITRBut34NiYBo3O2iJBJ
NxJQ0e5RqYy/W7ECPfTUNfOVnQjoNrirQxd6ZJj2O4FOCy54pecvNsXCQyhR6gOotJozK1ZdxKZU
obbvtGUC9BODfz/KKMl3cVNVAEVxg+2kN+Is8GoO0xvRDQsWiNK0vrpNqX5pTdDHFuOluojCAeNQ
bpMTWtZr0okUNVhggXg7iLQLmCXU3fKzsfr6i9M5oHlAZdgxBo1NryeOgiYVKwozS/uBLCyc6JAv
YqZTaYvrp0BC4G+kDL2HMWb2w3kpxoJIeLMaAgP7H+EULSbQYkynZ41Q43mai3ur6dPzNnFaufPC
ov3daFP+zIam+hL6xnKHRLnKSHXr7F/eOE3oCjMXQFvNRAFOnSngTSpjqPRFaHF0hPkNtJ3jUdR9
kkPvYpNwtfxc5iRSb9vSZe24aY0fsgqzWkIAGrPL0BlslD4zJMFNKxPk1IRazvcO5tvvonVmtBrS
M750WKJ+pnWrlk3pRfGjVa5T73nS7RKIcFSYfbPR/TaXnttuDb9a7lwHh0ABxBQvDUCdnUiS4rlp
8oTE9jAtB2S5UYfulUObgw/OCR/nMTeJNhoiiRR5jTZLJ9HdALvPf2RpMd7gFO9+ZO1cpefuKFME
v5SCoHoc1ie2oUfgRdg3m3aVbdOPndnQrUlezlXVYgB0elL0avzbsNXlREZZ7IsUMh5KkCoow9AA
Z+r3sGpVl4h4OxJb/V1NC3YD2+/6Gbg/tIGA9Vds4qKOz0DTZQ5WhMV+tAcj6oKlhMEE2HHMo62a
IHKepX06/Cp1imKk0Zi7l1pA+q1kuQIJs67+TGBDCWi90UOzMRhU/ujdzIhW2n7bB3WkvCXQhaWc
s4lJEGaK0S8h9TnJXBBZ09RYNH25FGTQ2tn6HM7Wl6zVEOoKOVuXc8hkfRWLDX9gmJefZM95c9Ob
9grF7PR4YTHpdbfYszGMpGOR/K58CfjTFUb47JRRdVXOXgryYgz9b6Iqh2dVeTlbxELDG5DENLrE
MGA5RBcrYJEJvy/IjStACID4wZtgWctzv7Yp+tbB1RXjGiehsDMBqMfd0n0WDQ4DzgW2vl2kjZQ7
XGzzq4sc+i5h1yaeQSf9Aw2B5d6fI6zNhANxKkqAM89nSBR4Y4fWrIaLxlNJzU/eYsWJZYn2HoTa
zw4S6wABGP6ZXacKNkZijPdLm9g/miHXt2Ks8HTVahA/xqbPXZbtCEgrFY0g0oE3VeC1Sfanb23x
BVuxiXVA6egeNRe5HkZiaweb3Ajxyak9gai2Why1NZnLPIxkjNaBnIYJqGSi3YupJnJqqxrVX+d9
h1zcVkMzXoZweGC7pUn+KbLGBjp8VKtP0uzY9ZwmSx8EguofHNloooeh8r6jZcq+JHPfPSpzmBZS
3C2zpklAa3ODoqr7gqExfNl+IEjjp7ppXacH0hYLPE2eZYR/qgmKd4dcAtCBteTPbN6+dyUUR2Wo
QXX1s3PCLD64vdGgRRxn8Ludkz95ebMU+5DHdLpzogSTGhBvy7yVQ1nqvYGjLEUTY0HCSa0onoN0
YgqyQU1SXFld2F41rOUr4gcN3MEEPaAeh5le8sj0JQjlIoV1h0SLPOuk6nED6hpuT5GO0WXYZrq4
6FMT3m1oOM42JVHqpstb3lWdbWl5AHwXslUQDHnLvBpDDUoiNGE+GVYogelNpoiH2Dq3fWK7172R
Jc6ma8jG2GSwG6oNHjEdbyYmSI9F04QPzEGJjuucjIjn2OtkBXzdip9Gb8G+Qm7jWZvi0cn5mhcA
FhJKFbhdAVsaHMoeeoXJ2Nwg76Fi9UEo8BbjRjt+DO+mL50fTeyCKKuk2dzKmo+/k30cH+wupqXm
sWLwO06y6YCqtgswJGDhULKlR9yfpRIqCLds0CA1FpG9Q+6GPyM22M8LB/dfCpa8OFS+gDc6O6N5
1zkmPmOl+src8VpqHFw0np0EpZ8jqtOdbSBjWWwiFDCAeM+mu34bw+HFsWFu4d5NUjKLnUQIUc4o
m9jcVKErrtp6qoxtLYzqNpqVnwTJZHfizJxbsmN6OfjPg+n1CVgWdOEeSwAWQpxX/g0ZeqTcmF2B
xf1FMKTtUt3CQJsJ3/VrtHkR+jegC7VYoItnS+9tQ2l7BUaErgn3jTIS4qxjmp67SHt5fxUmrv/L
bt3xK11MwBBzGrqPvrekOD4J5IGr0zTAoSwbRkox+poVPSgxbKQ9Wt/nKeddGVPnGQFSRUGeqzvB
j04Nj6027H3wNI6fmjeO7v1bwliAiodxDByuiXDwSHe+KDWPqzlboBOAg08PbQmoA+tDimMdx/2Q
BytY4hsFn0dUgJ2Z6TYUIy8JkPUZ+a/NRKwwpYm+j+bc/Jo1gnywaJkzhdHKcW9yHWNHV/3INDsW
eGcb/0+qHeN7bzLTFMsMBV4ZJJoFkpdmuIHlVu7NhCJpb+ECOthpi/snRrOfnbVmgsmX2XTz4GgB
GN7uzCF64PkAjA8MAGdbZbMT4as1vK/jnMVQxdK0zC9zpQagTEk/p5duEbfoVHJBMLiOcQqfZ7Yg
trosKhnUbtPbUMdpmW1M1AXttd03gOXypsiKXWPnvrVt+qbszgi6hRngmmVSQxBLQXVkIm1BIobC
Ts/8oSUiOeuxOPlGPz3lrZE+VonpA8tgnpBvcr0mO8LVaKE+kMIUqMUGZJbIrGAb6vwog9WYZvO2
H/zsC4ooZZJ5RH496Prok11NsBVNd4ovqsmVC+YUzAld5qMC71gqd60LtwvVqZcefAlHH/JlP16X
tMkYU01ICTYoNvpyOy5D0m2GyQUOjOfVXSVojY9iJlmmQ5l5lGiWP7GuZ9twr7JJSCzYuS7cq7yy
fPZAtfTUK7HhR8GIJ+9BFu7o7Svq4l/D0EXufplWJl+b22Z5MIGbpzhivPjP4KYhn43q5DovZ3Fj
hzgluThCBjjEnvmT1+X0mYfJxmOGRPy+skgCzbu6uKsluOrz2gzbr6L2y1u02Vm4K8TYnFXjQJKB
axbMJ3UthymIqOZ3bR8xRWceoK/YS7ohsPFhFVft0hsRGa6hbOGjTfjmHICmWzVSBWzEbMPbzfXs
6n3rFFC0KjRpNk8YxjMqxUgSDVvMVP91WOJIpQvngKDsc7Z9NcbLZ7TyzY2Nct06YA80sBP7OsPX
PsYgHz2RQ9KL5NA0mxAYWLFBxqDmg23N/Pv/HS1tZkUgT1nQVFMbqkIw690Ab5+JizZPdDjfGfXR
0nBJ/0ZRg6zFPWriZeAz58HEL5jNdo0KufvVx4qz3RwjlPJkyH3wbBrOo/ih2769wB2pL/J6Cn87
zhT/e1cHqJJwFUPHVRJ61K1a2TJlW7QkhdlmfFYbmf7tAuULkhKOyokWxtteMm0FD4YXgxCPL340
pbCtkHIaMztJxlW1iQdfb0edAnUxSJ9m7G2eOLe/I1uzHfwUDuPcF4nu0Z22GjQMkGOiQDmMiTnp
lbwoV7cYONDpVxgX4yfHLtkCSTZ7ygyvhr/mQ8S1TaDfQAcKigy/boBZTNNZtrgMtz/uLLzXaHHQ
sdPORY7yJhUHiaaoML8jV474lBPIRtiiE9EyOMSMu65Gc9GX1XxiBa6/6VF3ja4COi7hc1nm6q+7
GW7E25EniqtaVX9pTBJ3XtalBGpW/rLXrkOP3QNDHzTVlJ3oub29Not/1am6wibH77gHa0Z+mHkl
126XdL6ostE76KHQX7VZfqcMDu+mguaANox/tljY7qr1gchMB5NZz9GXnhLDt6qRpG8Qcv0F553i
wsKOu1toehJpNufPDMPTE3f67YpH+ooCh9EswlTpHzW0DFgM+bK8aIBT6wITCyeDheKnspP4iv+Q
n328nt5Z8WwsPjuLJVBK0GV5/dMaIumnpkYKqY2q2lddSsyDgvO7TNSYvNPADm/dSfGm9Dh/Kw4k
DWcapJzxgy+acg9FUVzIqUebpBI/xsGuqIo//pDv3BReg+yAiE/o+h9r+kZ4qHVsTkSfDDUBcxkN
clFdxam1F4389fG11l/19VLHk6HWhY7UBZHw0XRhBIJXTIDRAnfAVu4DDzIOAJR9Z2etNMyg81X0
BbCMEdE8Ej7kEs8rvRP9+aNk1VV7xy9Cc96ndQjnyj/6FGjrbCdaJSUmnLziojIXcpnaOFGPhWzH
B6Np5LcpHDBTlrx2iLm3TAorvBXeL8MQUBg/vinvTOw9scqdhIetYxVXvl4lieUZ9YtlYUhbc9fk
i8ICRIFRL5l3X8QVTe0CAFhUNXibG+z2uLWbfdOHwwEX7fB1oP+362t9Khzv7cpYPxcjJ0RQOFqO
rRStOfkYp1kZaV7kxLMiaXCTGS9U5BmHfGlO6Q3fbkZIWpkz4BhB3sow9fV96IxBNCxEZuXl6H2Z
V8Nr0mEhpXpYjwTRTHWdZrQXLUKyxhO/wvrHXy9NviEbEZMOtkQGba8v7vRpatXhjLR1nNuztiEt
rOOIdmLtvXNLWXk8BJhisEq+UdY5TrrIVWqIx1V9ypBQ3xFtIPe6XPS5lzvzKQfO2zkFbxQGYDwo
KJQZ4bz+Whl9CQNSEIk9TRvd2oUgATAt3UB1iMw+XsfvXMplxobDc/WwCetoSx8Ks5WdwnmDsBY0
SUduxYRaZrM00PE/vtQ7GgGuwGKhvmUmzRd7/bUiF6/ZEJPaMk1xcen0ZU22WZGTZmKX3nU8RNNI
pNGorwofgPW4mH/MIam2iCpFUHc0jHtIPBeqRVTZ9Mayo0UDC7RXNZaMzB0vcnSvJz7zu7cHlD6K
X4SmjFdff+TBn9B+QugLaFalv5kYDZeyGuU+EctyfuL2vFnMDKP5rX00hTzCVJJH18Ifl+VeGcOU
MkRx2/aZJn6yaqZfANNLjT1tyL+WDuqji3RSEVMkMyH4tTHjrNu1S9sQpVWgAttajCzM+zr2I/9E
5fEiiHj1wCGTgEMIm58CFLvW0We0OqHDXCxxsDAOnP+TvTNJjhzLsuxWSnIOF+CjF6msgSqgLVWV
pLK1CYRGmqHv8dEtovYR64iN1YF5pFSQkekmOatBhUgMwsPMVRXN//+9d++5z2E8LuxF7BvuOqNd
TVaj0k8k5wIpH7YdXIjpEQERKJA+tQMPFhFxAoggwFaiizE2dVWXuPxA8ZCBk5WIx5n8KOcwg4i+
6dO6G1a1EcRiJTAkVasRrupwyE29Ock8JoqgA6Hqt0Cpxr0iA5WZg5KOpOaMAtjUX9+eX9vcl5+O
OWiZeXMFCDb+stbADaRcLckDbjjWbQelVmDLqU5K+hAsAJDFMk98GoZ2SmqbkVUb9tSh9FAFTieM
PeNEmlOpgF0aLPvakhihf8uYL1z1OJnebTuhW5i44IXWVsetX3H6kt+SvBS0GHoyR8nbIY6WaWIc
/XdFMDQsKSlIk8YKYdhfj5M1GQYp581oragUem4DH6pqpuE3Wsh/PVahGaA+0k2OzZwiF5/5Pw+K
uVIQmYIOIagk/CjJpTtu22ICIpDlRrONZ0eZHyeC7ehtxyA8Gydp5TqWVen1FRPNdVSYLnSqEUz6
kU5HIPzeIWnjN0qmf30LMb0hkGVOKVzT/CrWsehtayNjvDWTm3EbypbxFgWe/9dP03/2KS7LoIOr
a3mTvjxM9ETMhJeVJlJkAy9CE6mu+zmJq988tctF/fzQogqx8SizgtlLwfL5oiv8c9HmEOiHqoo8
M7a0VUCnxJ/AQZTbJBytY99oOiLk0WgP5D2k5uavf+m/nA+wCXA9sWQjflL/RdQzqEWv1zPfwBAl
4cKGWq5snGY3TGdhAuV6N/qGorlbwVzw9q8/+l/2bT7aRQZFnYQilhn85x8/MmoHaaMwTx3qeT3g
PDnFdRncs+hod2OQ5r+R4fwnN3WpQmECG/xYDLSfPy/gLUdOS7Olq1J1P2bGB1R45zd39JeS7vMt
XUzbVEKLN3M5kX/5FCrhLpvgJ8ZWbj6nToO7HGwWnf2GUwNZj20apkC+I9w2DH6L3p+xjk4VSrCB
3hICjFLvL2XcynfF0Ja8UwaIR1sCQtkxWcieUZOM3wMlkqwDZUtXvQUCe49+TZyJdO3sjRhim9DR
uQSVR9/Z/jZWGunqEhKq4c28UxYvjzIEOJ3anG6baZfyQgQLjAVST1Rm/IWiXGM0gMEPJ9Prfodr
hngrEHe66zOHDXDxohIms1JBFOB1JIzMPo3n3PDcNAxBhBFHTgYgO9Uz8C7wX01ViTtqkqF8KGn/
TMdRpDMq87Hvah/ZNdF5XTtm2qqoOsilaR+2LzNyLM2LQkIVvSSKMJjGFn37bZfOLieKWS8vihLY
HdHfLZOqlpflLkRoRaqm7Kp3F/tLsIsEVphX0PrR3rQrQFmUgXPz52rx38qi+i8pJp9YJ39JRfl/
MG1qkeD817iTv//v7Ef7PzZ//1tT/v1vUE4Kggum/ce//9vy1/5knijWH8tSzckcPRWv3NIJ/DNx
SrH/wJdhMVBFH0avbHn9/5E4ZYk/dJd+wtJXQOul2ryp/2CeWBr/l4FOFp3yokfnFPa//ucnBkP7
5X//c2LzlyOviWWbwhnsK28Bux+L4OeXFahVhNetMNaxHbd3iDK1PUDXh8AhMaPvp2DvkhThCwnn
aVWBHhNOEoO1zMQhTtJiQ2XrOaCIrqFK/N0cR2dUF90Nio/0btR+t17+Ouz/36Xlz2/LdWHFRJ9G
Sftlix4WOQxoSn09AhZ+CopMW5aAxnmg52gNKyQhtLUSdy+wvuBhMCTI5L7JR6Q2ibbv4rhtybjQ
c8Q5urNjBEReY5R1zPtcSWiCCYzKXSWQ/NMx6c4q1PVzUgNTqiYjJbnKSOa7yBKKJ0sG/JUTEHVn
uIo+w2XNTRIrRPDRhg7QQ2d0f3RBMN5HtSmhj1pKequJQAVaaldkpjZB9s1Nc2Zr//T43f55KT7d
z8+72XKF+K+gxct2isfoq1mgG6jzzbwW67C0IZq67U2Ulj1J9xBaCXsgkCeqYoYSJV30fRwKQu/a
Jhruq2rB0IdoDNYzf8DP1CnSfJRM4i7GWoHG3DRzbzL0+jff+FfV8PmecobBp2SYOlsh9/bzE4j5
tiXUxNQ4tobKtSuCbK+WpniH8AdHisF8dEBnFDzGZmjS0dKDcJfJ8KcRlJ2+rqMJTjn6vZOdyLBe
Y/CzEcjr6oSQQO+egryqYjjAmJ8IYmyjezJNxjs4ZJIBwzwBXptI2QbE5zKIINYl+TYnKbPSLMhw
nArNJtmoGzTYO1A0P+RsgZpIegPxsTqAM2caNRFYOo7V3Tx0nR8oFXlZNuPX0Rvs6MEGFY3agRFN
D2f1vovt6k2q/IxkCSHyZreSu4LexLgec0d5jYRsdpPmtB9thk+uG7OIL1/mDVmms+WedNNWbgfX
ri5lPjGAdTstvvvrB+iXxPDr7QCsiDFNtZYX7csZQanzpglUUoIHvY63cOjjAgQXl0QHqIj/N2Q7
92FeRox/LccvtBDyqZTGfTLoGYM+xVoxSgSK3PS3MXlyho/ZXXuoKZ6JdSAy7hJyroWvpHcMKp0h
TE7uVNF4qWdiF/xBq6aTDMpdFRUNoW1VzE1SAY+tx5aG8qD1N1NAoswayjfo1FrhvA6iGuVXlGZv
RaHIJ1SUc7dJ09JZAQmJTkWTzRG0+jS5dujsndUYTM1aVwlyWbU9eE9+1IQ7E3M3tErAq1q1VOxO
MAFKikhD0UmaW6eYgcG75e3JliVOS5GJ6jwro+p1/cDQcBiAxcac/VH04Cy+iRhnV2uJPeA2FtYF
vOvoIWyQ0a5O74TEY71y52ijVlO4KarAfram3Gw3kHGia+OAUCYIWDmqZSjztWZWl2S0k1erzsYb
I9ezezG72FZ/c+95077eenzuLvMbpL8IUT+/iZmYUwYtnSDriocL5QyR7VCszrXlqsRILF5ZM2u/
l/NvTTxfmpW/li2TYp3WPR4HlMdskv9ce+UhDBE0cIK89qr0TaUaXxP6msfGFMfW6QHTdbLemmbP
GBGANDHdhAjHMjopbm2gm+RRGRDk/qbU+iWC/3JFGGPRuyOSEWTX11pLG41ydDI0bS5IBDKP7H6b
VC1s+uV8OSdED+iVbq1hD6Bn4MC9spUwe4Q+RDpt1OorgovUrWwC3ROhrh6UGPxxlAbhzaBmI5Eu
hf7O8aBe1605/mZd/TVo+/rdlz40XWkXc43+5UWepJE3xKtp60AxkhsLzu3oBwhwil2QatciiODN
JknjvtA9x2WZpM0lraqfhNwibUzNCParPdAFwITpYmbP8ly9GGAlk401EuSaYHk5T2pdH3J6AEjj
BnYY0iUHiIyaJv0pntuzXqCdDowJSj3X8Tkz7WkNvFTzh1JDnRRXanUsm2n6EGrfuKsIKPWxbZRL
EgyXGXojOUCWHT+Izgq58XjnSaZNy9dB04CFx0k1nuScsdHncjzqiRFA5snGM1mrPLnqhH67sSBk
h9pRsVDzQnN1nSNtBgPwI6op2MAJ7KKUlcrQ2+lFdE50JZBKe8ljbaFSiahHpWnN+r2RtsQrN+a4
z4B136hd/FhbefdmTxnpIVNrecGvfaOfOF3/5rX8omD/9XKQCMpyjE5+Of186baiUSdChf+s4SIG
D0JqxGYVhUS8mcFj7Ox2DXqetBa2UcJp53qjqRFpYeFMCq2U5SbL1TcSqZJNVEO3bnIj9lAPoHKr
pu43xd8vTsmXp85mBkfzhx4/LgXx+UVuw37SkaWwffR5+lzXunNUlBw8DjxWcAiQhVVX36pWqfky
Ip2wqetXyNzDwSX5bCtmfK6ZaujrTsHdRi9R7DvZ10coO6sCsOlGQzmLSxcJdEsSp9fOWnNfRYlC
W2hlvqZ9mZy7HP9Sbks6NPTAfnczPtfQ3Ay4CmyM9AoWJx6BXp9/oBLHgZPXAz9QS8VtWRFBj8hv
eBZjBx80T7FK0BFly0LxvKI9G/uWRWoz0yEiDaX1wSR++N27/mX29OeXQsXNRrqMBDHCfv5SlZMH
hDuSmawVRnJr2NTUyoRaVLP7fepo2S6Gp7fqnBdLZafUjAO2X/c3fZTlMz7deTi8Kh4yGsQYOmBQ
fP4OcZx0Y23QJqqq4d2MDWsHw13b5CL8XQdMX46EXz9K0OgFkEJJReHy+aNG0IwKaiMNUfOY3fa5
7T7xwzh/06XcChko3+KZEzeMAbO6ZejcfittPXzSLCskbH0US8SGqRwF6rluZbuZ9p1UNUAAHQk/
dWb0MKUARpG+nc3bpNQtgOK9niZbkq/bk7A4ETV6CzUeuwBJ7WnZvBUAcDLAC3F9IKCJEDZDTy5/
vTv/6t9++dVMexlrM87HEPh1cEYR10O9rVXa2QrBNwjFaVmRyDNEzvwoJ8Pwh9Ae7htwT3vAzCQf
tYNxKXsDyRFwH/440q9TvgzOvcIppivsWzDT1qQp38Mhbq+aUh3RIpcPOd181IxVT3zMlDvNW23M
zhPnBkjeSlhCystSDtsmosABabvmJwOJrC7BCp6hwS9Ooni46PlcfQyNonzAEIhfw9JyXrIhdY7A
u+zvQ2dwqsb0YN6ktYBfqZTSosljEgLeRulem7sMtWdB24c2yivO+eylGrUi813CuiVP1hacfbk1
tIRPUjGSwDv4B3fr/7c1/m1x+v/XbY2H9+jvf6vlZ47r8lf+gXF1/qDtgOEZnAdHC16T/2hpaOIP
8FWWgcbIsPEuLhb/f7Q0TO0Plc4a/Q+6GgvQlZf2PzCu5Gvjy0WfRCeCuTAe7i8tjL9qabAWf16K
FsQqmM1lpUYFjx/363gSNKqDKtgtoDSXzrUskks7zu6O0T3huEq7RwBUowtFnoyDp1w3xCmizXZu
41yl8lXcxGuc76qRUvrGfghLDYFRe0OTXydQ0zjNpVmcTcNF+JgUsBkAZ1iFfbbZ98jBLfczfnej
1zFRteMxwxtfRZq5momhNcn1dMtTE5YnpUgoKkvyT3Lcx+o7JMud0TU/W8U92a1+oNt8Hwkyxgw/
yp4i90c5Hnv3qZvVnRkgMj4USQzB5jGt9XObcNipjWytQhoKpu2yKtXEwbjVd77dug9Bh6WENGuz
n8f5becu2eGpTysH3Tz1EplNhEI5ckNxfWxNCJdI1ZL5OkM1iJtVl5IWZirvSao+zta8H9z57LhM
u2pcBu4DpjkMBeYlaV7nwlxXJJVWU83qCYYdOTTgssmAvbdQG74bkTfJpzCvtlxLAHYrNz6N+ll0
B3Kl4IYRIdeaP6BoPxQtoLWcPmdm3GKw95AaPjThG5OvFeFvYXYNSuoAkey0etxM4MoLK4BnMrMQ
CM9p1FNkVLtZDfHgIA442XO6hbbyHozhodWB4vSj6U3jcGOrwyWaiDeeoh2caqwkmzF9K6tUJ1eS
tEaibArQkkLg3KrupkLbub1CEMoFeURF4z7v9oKYn7uQj41CvDj6Qe8Zvz+hSV+hvVxXw23WHZKk
In2l35BvVdBzcqN9JMubPtXEejF3mEFzH8IgsbXboDD9yNbBfjW3odVTDKZyVZvTlmALc1UhVVgp
U/46liGDCmu6C0uW1F7FokHSUUHiL94wdz2qxqYa1PvW5CLPafqij9DqBa4WY9Z+auoPQ+tsT5T9
aUqe6IJvF2Fya+frpn+mpKFZVqVAG1KMCCll9iQeW/CBfYCWByNEPmHUmvdu19MeKY6Qi+lwtOXF
mk66JX8m9nhuXYQuBBc7EGUD7AZm+ppXjYdo1msdnCqyXRnFcaLYrQevFp0nzbdJZo+4knZhEhC0
nXum2t8ungu6VTdtJ9dMcXyrRawefUTavGE48NwJScpKscfQsgJBQcZ6d4ZNXkKqN2LzrrWxXFTZ
PjOU3aAPp6lU393MfKVt9J40L+68IxLOCzoUeXmzN8onu7EPfeE5eXFhzniV+pLs6mKCVXkMrR7e
eXAX9PnPKDS5K93E2IhqhKdc4pkxz3LuKQpE8+425YF9mZvRbYpIJX4VjMKoGPnKiuqDMyWvkRI8
uw4viWLqP1tX/QEJjoGIQ+QkBAL4TbEfzcmR+D5fNqGXhPktDQOfbKk7dF71JjeZH8yQYzYEXl7t
JHx1zZTMnzq1L8qkk/07O/uoJPZjor1BnpYSbsYou4w4ITytbx4n3iOs9idVzXbYXohvfp0rPzbN
lzQoduTQtSwi17h7Z1wxky44exbh0GMVfdec+hzhyxBDjx9HzrgmMrsEGYigTw2M+QKFbLxnHR2Y
LsPZKnitOVB/DKrjE7Eyoyc+isyur0R438TMfPcs6Ma2nh4lw9UZG8ttHdovAYpN0ArGNSX17Fe0
vdG1iM6zpl6pQXul7bPCtSnugBhf6irdEt1CzTA6BxxJcmOF1bwLGjv3S02xNmCf9YMth8SHNPQt
Fe2xJCJLlsHFIT+dZMcbh9z7B8Qsz1jVb9MkOSa2edZggQfGEV3z7FV9/ANj7v08BAbZ4taPJhDU
XWnieBxJox3oUw5hmZMcGgMPT26Ot700lVe9c7FmWBFQHzTQCKkx66z6Jqk3Vm159sTbZCjBTTDM
zTmuqR5yxj+YkLIb2yRMJOgmxJvVVHTnrjbiE2wEKnRX+k6sExOqK/1eOIht1Up/tKsw3ycBDC2n
c60rAX4SgyrQJ1NRT8Q+Bi+EKNJmssb4qemqYWNOUYXTYEqoJMOY2NN4PIbMa72wNcqdlVH3Fg65
hFmIq5Pwrtmr8dawKxIIVmvzyW7cTT033DzF8RQZbUNdWbOsvZvqIAnDaqaVjNX0GjroMBvZOD4G
9pLzXUUkZPlRdSHnTmWnI13ZTOK+jUv9JsDh6Ymmkkj7zRLpPbFaVk/e1bnRjW6jR13/HYE8J/TM
mMCGcbhfcR4xWW9FcbZx5Swy/PrS6jONCOsByTtx0wnN3IJMB9p9P/Vl+wvFN6NQVS9yhAf6Oz+k
FTk4meNxkQm+MeoAVF+a7ju7MHxLzrkXTelrN0aExg9EF9lu9IwUHyKHfoPaRe6Nyb4SZYNB3E7S
904tAB4oWAWCFHNTmZvOmvzpirC+nNWppl0k40zbEgdobbjuHAss8T0nzpfGhcYDS7dvo5TtrYmb
k6zCLFgbldLhW8u7TQ4YZI0pVSWLsskvRSHedC0bt2YlQg7Q0S6vnYcBMxYaPOLkSrO+kSoHBfuJ
BqC7JSpGB/k1zmulnL6LpJKsEmN8dEgvXqsQLXc5565ty61eK/VpGreY2cj/+Bl2seYBoydYzmqe
56L46K3wLjURIEROzmogstMC/dHjdt+G0wmL+d2s2FhPil1nygfR5J62NG6D+X20029lzSlNqbYN
lz2Osy0D5a3lkKYxbgLjZhwtT8Pz6ZbmIW7NrUv2bhSnq0QbvJLw8qGNDnPugLVv5DYLCISe6hMC
/4M75pcQQn02XOit7egLn8uq2ga6RcA1ZFW8puvW0HzUOAQ+atWZa88J4kqrzD1UWWG/lkHbH+d+
hizkRjz/CPS1C8InuW5pVM6r3FbbdZo3FLwz/ek9wjJnm4Zi3DQQ+70ugkSy6gZoSX5XzyrZ5YOb
+cbcIjXX297chTYUdiUu8Q2aSIgPdUW/k0Oy9R04yriO1KBE+mARFRQuYuJqjvDf4vFYkQBGUlqf
K54yBySihZm7Ebmx+Jg609fxCkPDZmMqXMIG+4iMTC1yk60cZnMno1S76SGaf6M/V9+XZVv6kTJz
SmrjObjWASLJlU7Nt3LURDfWRT32F1PY6b6uTHWXZGP93GAxwZChg5RW+5gwOKUodnTypgcA69qp
cYkybo3O/JlrEf6hbujuXFV5M4ei5DRXM1hzOrtejWHJeSavVeWc5FG6kQ5gKVUO6h7JNqk3kWrf
EQNhA9Mgz5tJX7Ub3br2kSgxowoEWn+68541YF8ftCE/NLFg97BrnSzALtT1Hb3Z3Qgc6tC78Yto
UZBstE41n7UMWs/ca2SF2TK5da0xDdn/W12yRtsopZnsPVrEXO4NhQCWNJTlKmwCjilTQZJL3hJq
mQ4TDWBXf9aTPHjJ9TY76PowLMSymaNiNdlvc8/BWKm1cFmc4NoMdi5PY6EkL41LiT5qJpwbMeRE
nRXU2h9zBthnRBq8VqLum2l1Kguirni2Io2TKJ372DW35kj5HRIG01jOpm6EB2/5UId9QYLlmG+5
kguLWjkFRXnGjftkLJOoaTiLkVBbjG3jeOT4DgmwL2aMaMq8kmnwTTeGTYY6ZqWnxU2sajduxA44
OYziZPngDPmjns2bpMOwZgA6N8oH9tUDbDof9Uznjc2Y+XglXxWpaYSOa5uRSZdfq+XsD0l7KxZu
SQ3pHGUhUyvWS/w3wYl42hPWo73bvvEMErCWDsi7rPCpTEfiLoNLWyuCA6Da7ssyig4JUbSrVDAD
oDsYrvPQeJ4HVfiyF1x8u1mnwvnujlbPPoBl25ri+JBMRvUgBKpibUQbO2cwm0zLJsx3oPIzEk1s
SkAkXpU0j8QxufdpioukYB6x7jLrQGsJi6gdboIgKy91I6dVlfLgO2GK7M0OKh9a9CG0jY2o3PtJ
+1bGwBSqjt5Isw2g+rGj+DaZAUZBWKOFd32FhXAllZGYBUzwKVevF3JjlnO4qltubaFsjbwNz67W
f8jWZA7FCduLMrXZZJgqmQWptMXLjo7eyuIHUwNg2Fdn2XsjJANPBVPnSc6h7BNKfiy68ADR7Rwq
rTwUqrytogFTHESbLc67bhW3iyGo8cyWeMI2sSLSnIqW/Mwe9B6GSRvjTFLZpxQ3+XYWYbwzY11/
VrHD7VuCTGl6pS3c0ZyckawrLD9vs/oS6XGPvTSLvTwInSOlHC+BFoh8I8KMXB+VsFWHpAAmIlnx
OCrklwNDiW4zkSFOinT7Wc/ktLXUptl2QQV2a5zJua6dcL61eqt/TKwpu9qmFDvV7LsNIxbmgA7i
nWdhdhlS3TrBBae4V0JPIiwuGWa/Fp045cxQ7+nT5c8D2XUPGMjzN7x63fee88Whw792UKEHthtZ
a92j29vyIskIPBDfl32zwnTMAKvDijCKpp+AAOQu8SpW99KZIriSWBXea5IO8apHhjpjBYjzB6lP
+jds4FHqkXKjFatR1AEmwGoEP0O6mxCF/WA2tdg4RTqeU6x09LtjSjCbB5M8Nu0aCGIvy7hRTji2
pn3e2PU5gJsmMD1VLPWgKzsGkXNtEfw8z0do/FRtjtkUzyScBTw007Tu1ca4wt+MXkZ4RY2nR1P7
LF0snxuDaKQnGgjjvgkTJrZLjiEU5v3cKfF+DOMG02XXiPuRaOOUOlaaniimlEvTszE7oC+EE0dP
WUITsoYScOuKPvopjd6F5RAahMUG5Sx5tMjc2M5m3S9xvkSVSZvK0Faq6Zi6qK9Xbuoc2rEP4FEW
PsnEOp3F4ibiqSWPca/hnNeRO9IGb710pClhdNZDrjS37LPtCqdisw4w/yTSuKo5g9YgDbwsGOKd
Nir5miNmBOdm1j7cnBav3gRenaJwxJCf/5hkDFUiS/ZxkPd+QYGOQ4yM+0Bx/NRNX8pAZFthR5sB
71iis2bDrbtLTDJAImfg2JW+FtjoKc3FS5Pn58rEki0VNXxwjEVMbDIw74tGcm4Qw7oq5v6YQVjI
o58zvRK0HERiq88SG6YrM38wNLkSLQ5bdPwHRw0Cr8v0w1gwnY4Hptk5/OZSZEiQybqCWbPSq9yj
Gl3qxzsUvjAo5qHfWTiWvam/s+ZHFAcr/MTrlH4StiC8l9GDGhN9iIyMqD7SRFW73JlNo60kLBUK
Pq06iepHJy5zyUnLRPueEYdN18Nea6llrqNRLcn8oJNh1wRSElHtHuN6o5OpxjtEZ71Vwx+JVmyS
3P5RjXH2WOTKCWZK49s16R1uHhg7TaCpngT1VJpUFyqpPZfyQ0GrtNJp5OPpZpQfjm+IgW5Z5Fjj
YXzyaz8mwszU6iVQ5mlNdpSXBP2AEZZKoKuXogwDEgtCam4t7KgcEDB4WIry1IWt3+Y1NalbHSV+
1SP2am1TR9G2DSzXb5wQnH2a90QB0yQ0oQioeJABFejZJkySV1B5lzCt3pXIHbxYsmeSnzghiQ8c
Ly9KY8uug4s3K1KCY3K5iSKaKPVUEXBW5vWu5hWCyFLi7obaw5LvsLQA8dDah7QcbwLpcKpMy6cm
rIk0c96gcvbMMYp4q6npqU8xfdOVAPwFNHY+aQ1RIzkOxsQlhFLV1xIN+K5OYA9UQWv6rV7RbnGn
72jib6QbWGfWbKw2RXs04n4mpa10/WIZ79LpxR0a3aj0gXwrNJK3cAbvD3GifAZ791MbOnMzL4Wn
2mSJj4bjnHbGAQW/RzPjLYsZuRqhdSNbhYkIWV0XwAbuaURTc0nbxt4OJRP7aDqWVeDLWAp2JfOn
ahETTA7ziWFbu7Ltq9tU5RN0ENs3Mvq36EEHLgN8ETTszUqNKsK8s9G8Ueg4XYnY6tdhjR6ga7tz
k85bKw7v8oIjvd6Lp4lam5BC96yLkOtV5LNKSwYpR2sUm5w04KIMH9NSz7Yuiv+jJRbCQxHt27nc
OAFPaRONt1oGkSqnvYhZUtmEOUGORhbZ27Ks0ZmWU7LF94KNKy6dOyVK3+shvBWzceCbPLEnnpQW
VpHtvLlZQV9rEiyFCXtjQCooM7I1SFE0NVWh+qZS3taBS3vRBBfgpPFWBJlcWwX60MlgbM2Jp2bo
843NSuNsjzyPVtCNTDWaqEJNoCBNzW0fa9WFo8FJ69oj7EXd6wdD95it3hEIah/aIPyh9VHq99b8
bpkYFywNQNWYzbz2aXmn6A2LZDPKTZg1JYHrdcrZoyQBvNR6h3zmWRwqszJvmHuHl1IR8a7VAO/G
g6QnM5GSWy/DW9qYmQVUOq6sJ12m22FyyGy1q+qWjQeAtOrutNkxLx0WyVXBGoza/KJZ+dUxiVfu
9Y++mn/tStyRYKo9HtF0nXG0wWZUP5pg9Hc4HiGbdxuQL0BBhIc+5Em3vsV4hC/hqOqXSO7hF3i2
uMNxi57tjZBO9eqU5rDCbFQfNBwpKyov4zqJKd063dw/FEFLjKozyktS6AqT3HTfBLN6MiM5+XHi
vEqn5mAYN0+MoFe02Vl4ZbGUTPB90A5X6woxEr90xECgjrCMEURA14nSI8QocrQvPRDjQ0KWyaoB
LeXYS+qpQqO09pmJAziIeCESS2dYq0wZBxWasrLep26wVzXlhMZi1ZPrWKH9EfEjh16x7huxq4Eh
+KbZ+clMQUzb9Rl9T3uK2oUFgZR/3dbInNO23zasueR2VCuMIFjfqfZ15uTQlUdsmmiOsbQA1qxL
81iULdmgsTR2heFGdAw4dpVd257YLhFuQVP1aWoT2Fp7YwkOM3YQF6bVjD5EyJZKL1LMg7rIMAIG
x5u2y99FaB/TurgZrVDfpzJ9aYhrPPbYbQ7E2ezzPKx2iZrDIwrmJVG8ymB9LFE+siUuW8267SDk
TbZcdiXnLdHb+tDHRNxq0+T3QudaNt9dlCWME4MxWJM3djM4PORxAG5nSJpN7hi9pzciPORa+w7f
p31IAusHzg2PlPGDpIM8RIWyIZuMHSl0h7VMiCJcFZ2qkWWVt99rx3xLq9pdp26vP1TO8MBjcCux
MHiVHv7g9CNuCM866INlHkemzGGPxVwNaQG70xD7hY5trh8DX80IYtASg9RrZdiHFbnKYqaALHP9
lCbjLeK8C2DjZwXMVJsb+dacw2RbJ+KQh8sEuuYskEHTFMlwMHJrQH3qklDL0XZFpxP5e6KzVJl+
nieHtB1cUNunSB5sQprThyI9dVVzoUwFqG1vgsm22PutbGPXZNqiBC1skpbrpiQDlOqXnuHGqRoC
lKNLb2h3UqGfGTX4mxpkNarpXhZN/mqGRrZxsx8KqsmcB78kGWkNWIMwV9Snutrdjl1yNbs83Jty
uGhNfWggvTDGns4SylJVqx+BBWEN+p25rWMoAgl/4GLLcFilVpevZ5NsgkzHrGp/UxsyPwJnZytO
4U2K3CiTc3XrBEJVfIEy+FEYsX7jtADYFqK7D/Z/uExKeGwmKrjKnp+7EFGGg38nL865kt25Ybei
VUjEontQ9ImwZSNBpNlurdE9gIohLzWhdQDfedXW0x3hi5eKPW9QH2ubFxNnHESybb7Y4nDl+XnT
XrmtyJoYJAU9hyQIb7dTurzAUE96jTcOjdbFKOejnAT5rtFNGNIQw7ZJJEEQfYgoPGkFVS8oexrA
WbkPTfcZmyvwQGaQdqN6TnhrLf15TXmW2Gd8dUouqGBmz9F5+SXpbJcYhAji1jIAIGObe3oqL4CQ
7sqe3zKO7r6QDKPCbT2D1IhGZZub7qvOvxLxojfoKTNP+dFH7M+16jUm2eAEhhDcakUbREAnYC5r
q44AWow+8SyrTHvNBBHxufV9iIJvIXubVQ0+sDd84g9Tc7IK5WSM8sA8eO2oyk729gVVDeHoTs1W
nCQcAeN1jtPNb+i1XYG+dZBihUM8YU37zaJUxuJ3dRnsPtTtaF4rewK+pf8f5s5ruXE1y9Kv0i+A
DnhzOSToKYny5gaRqZTgvcfT9wfViWolRiSneDXRJrqq+kAggN/tvda3XOkB9z867lKD6gdbR0x3
HJa3amJiV7Mc9M0157se25sN6Zw49dqgQq2WtpxXROxAnHRTgTQZyfywUO7OJZq3s0TGsh2RxzQL
mr7FKg1YLkRqI6v9rMkCc56Mh6CMVNtNHge21dQ3IbxsxCDg4YsoQhSXCrchjA8hcm+LUdZkqjee
EIXbwotXQojSBGLxDkuNt7VUoV12pvscZsT7FuggXJSgWdQZC8p3BvldWM6CMmp4Pt0upob4GKT5
J4kDAGUMzp3BwB9A53ZvMAPaflpR5EoidSUoarYT5ApjfGSnzXAX46E1OancNqUa3HqVRwPNEvhN
mc9mCmLZHn3FMg6rmyGXZx4WYsEfVlX/Xjn5jajdkcyzrmElaXHEOa6gIxylSxkSFm6dO7PA+1lZ
nOf+QDJdsq1fV2bIzMLUtfGDYAkzcYW0Z+lTbsvdnC63vrQCZOmIQggFsVttH0jQANNdlRDTrj5A
3rpRmM5dL7/2UeAjtJ0ZSpuNb019tUjaW9RlqM6rOpSfcBGRnYTYR5q1reMY86Hm1yFjXPr6g+f2
87B4UqN+6WjhNWEnS7fYBI2NtFYzvJXqvlscw+uRh8luQCBqmCV2pkWfBI6x2nb8Kmuhhf6LXnVL
pXr31KWoZC9RUPxyeuEgtqO2QLFdchsGUE0ZmKOi2kehPCe+HOrVPOO4GTAN59Uy0MtFRep6TFEm
0l/jGKCd1/g2G/o5e8CtofH2wYqTM4T0D19YTRefyl2o4nzQ60jcDCZH7ZmT6eJdEBnufeGW+SGJ
KQhmA9B71JRY11RLnstK4f8WiYVZJYgmadUwD82LEjEmnfoUxzKlBfqPvmjuQtNRRy0BPxV67lWW
1SNLMsEw22jZIo0T9SnxZQ5vXclUH8jUE61Cha/kZTdqkEivmsEI1pAXUriN3M9SNdyNGDJFB9jr
nmupakZqpwe6KTCzuy5ydLLQg5vIReYX+pitoFWY/RbJMxgfuTwQexc+dGzqcShEtiKVNPK0l9xy
1kac3geF8GhUDhttK3p1EJtmqUjXK2ISTeX6thRVk8XqiYZ5ukp7NZ05bUJANseExBfmOEFdMhlT
ZwvENAdDGb3LgX6gWfckN+pG9rzPVkNLVmberCIUtoo4ydf6XWWaW8uhrpt12o2FWZCepHKDAoxK
EyjyBRbVWea8MMv7NvIyasKKjcgE6RltQMNBBJiLjJbWW2d0MTAftjNBqW77ttOhNpK23lZrHGB4
jdWbXDPe4OfcKa2wDZRqP0TFKtDaghpBG/IqB2HthsEhIrCXfaF734nBFufii8rqSmw87NxK9bR1
FpFy32GUsVTvPu+UQwzT0hSoSqeKgv+QfmNNm0YKrxwnJZDYqH9r4Wch1cJcZHM/55SKkoQSrxKO
2cK18VlBVuRxsrS5SoR6gYB1i/+j79icRo1GDLd3rSr1rVnhPHMGZ6V04VttEUeYudlH7Xi/FTFl
e63726IjD11JQOGOPo/Wg5YlSCtFzZfG4G7h7FNE0lI62u4ucKwnNobX5BfDUiz8QyciG/X6a5yz
s95BS+3H8T5QWE5TxWT0gT7SjXFOBjank2rvtH0/S0oqJGnODw2d8CUbjJXpNVtJ7caGIp6fxLLF
NItWmcaRxamI+owRJo95uciERY8o1Bx0ht44d7UC7zSS3xK1H4XqN1USLF1qFY6XfcqqQLKKbD2Q
poxGPV9WgrEoRFm0VRTtcEiUtdEn/bKKO2WBKcSae2Roz9pIvUZmPa9iBYFjudGDGEpi6f6SPJoz
oi68SUj+KDNKn4HUW/Mk+Op6U0Q264PXSTeO1V3LonuDzdHWy+oF3huhR8VSMPo7w/pt1Us/AhKW
YVIwqnCh6YrPAQbSdKvNK84+odiso8D/0GiHSjBFJcakCIYBapIkSFcRDWq1pMQSy5uA4lonRXd9
fW8am96X12YS33bxvRwKdlXpoxRAIxxD1Ahx6UHREPW8QSW5y3sjXHgtYKjOQ48cJITyDgS855Jz
EwDaps9H1QqEDm0kTrZUlNncivgkl1lurALDKuZ5yMmdbLW5GETIcWL9jzDEe6Qf91rtL4RBiom8
bhTE4/5tVQIBEoJ+6XXUzRvWtLnkVi9R1m8jQ/3jFtUWNsQdrTWIuOYVNY4tx9Wefhh9Tc6Xs1Qv
0rmL3nSl5L1tYFDuM22FycqkF1RIdlDV8iqRZArsQpPxydGBZBsWzXIsWLUp/iGNGCaP8phn8W/H
iHe91XzUUQ4AxlmJtePaoDq8OS6g98oMbglooxZVF3fYLlgV9I2ftSit3L0VlLShIvJGAzp6n7jt
moVqfBDM/Vh04XVJwBQVr1i+LqJ8X1XVjdcCmYqLBgUDeU5WyjxaD+kuHSGvKchDZEXRC5vcjZgX
v6Lae2lLR6EPYey6Vnrqm/wzoZFLbk8sUP4WHkSGtkQBajX0H4NW1mhgmSVdGUeUqf+ifAyb2lfr
he/lECfdrWz2B9P05mwwVqMqw4ikJU391lZjr+cnhsPM5I1qvbwPkviGkp2BT8LDl9dmeyFGuQQE
Op17Uv/pg6xiwgf+1po1fAM6syO+gaiOfVFmhp1QMZuVctXT2vBJ+aup4KW9sDHzRpzpKGT4lLut
78YpHiUqt2hTpGWmWzcSWZB7MKfenGcUP5Z6RLqK8HuoKgRR3kMtGCvJb7hiE3ikaZnezvd6Hl9G
V8yVFczqhrRLaDygaXfTeUXEyMxhrLI8CKsMbc+q0BtgTLL/qQXWfa/WFKcDmbpdvLLc5q3Sa9tU
90lGC6YveNBe4NtGU7wlxej5wcuxzNSeXOsMSYauPVkVAD5P1KhylM2ibwh37xPvl1AEj1qnersE
TIodypH2WxHETx0vXetJv9qRZosp7lX2gz08jIhuhDs2pH5Xpfyaiqh66ZyClsb3YEmoiXJmOJzI
yCTaiE2UIsd7p8OxEvgbcHMHXtcOVCERMYZ2gK5pZxibMpmeBBlW2OiyWe/d1OWV5V131ROGMNXG
hLUJ5GwLkm+d582dGUXZRswYWprkPGiVjjiiRgQDb3SWW+1WV7oXLcj1a7GTDZsO7v2Q9eA/453U
Ndd46h5ymUeoQLL0iqVKRWzWxrqwqgR2Oa7y6qS3hYDWLYN7JgBjoxNJPyv27nJq05TkcERbtxK6
xsrtnl09essHsNxVG9yXQvjeIDh0jA+FbUNJk7fVFPof2lauVmRPZ+Gm1zLUCnRdw+hqHBYBfgss
IG7wWNPXs+o7n3pAu4De2WMS8kWaHJjLBioiSo/UEAU5c7wvbxMNKJfZhnvPQBJmiotHz5pLN9rY
YUeM5oa3uad7D37uOXeFyA9Fkipu5b7yR5bfsI7JtvkIjShcRF6T3A/IHz8Vz2SFkaulFLISEevq
Xfux1va2jC2YVmtfPYeItK5R0carxBR7FAV1sOuFytz0Q64sTY8glZ4t0D7WQu+3k4DA9ATOrSB1
dY5OnbiMHbFYCxDSZi090RciFn85FloWLfhl5PSS5Cot6bVUNHoEQ14gB8z2jTcUV1HghdcG2u2N
VDZPZcJjJA1NwHMnJE9GFmo0x+VaIVbWdGlohn8K3LbMuQvPFZaDpNoAzGwvkW7S0nvu8YitRf2p
9FGYSqjkx0PUwUhk2SbHloYBzfWHPNCF29qi8Kn8StlYzDG6wpcUr4IsPORkcru1sxYoQKypIwkr
OsoAStVBWftNdch9467wTP+u1TMbtwJ6KTnptgVCabuDyToD+Hmd6tKL71e7VH4Pasy+DScQOjMV
3eaKfnwQrsIeFiw9Kkf0X0zxCor2rGn3EnABot4xKR5So1nTFJ/lbOwM6UNo6S168MxqAWJY/qYE
vwcLj7L/xLidUw+2EAsNbwLpRkvQnvyLEgyUXCKhMfvhl2I4uwrqw0zTU8jUNNjZLRrb0HAXVEqu
iUfdaDJN3N5FMCj7z4XlVOPpJWdWce0hKBcqtkYpSJBjCYfU5MTAxCf7tipv0jg+5IbaLKHALpRI
dF5C9I1LMuVYZRE7tiC9YTA8e8mqyfxd6ve3QFX4D4LEWbSCWW760uKE24lUnJt7clP3TmNaM7ey
Emg1freRsTEsXIIJ7cIDhpGgmz3gTTWfqAx6S5g+7PszL8SdJy6bZOwDoFsLMyi6jaoYMJ/NhQRJ
YQ6gSZ/nJktr1OnGLIraeaF5V244LJtOeh6qYldWaHMTbeX3LmLlwPpjyUyRlFeEV0PqgNp7mnsV
EFI7gwKzE9J21UT9KsQcxrk4NIkF6Br2WfhYk6EjtMNy/ngyHcAKnatgNVd57e2N6sMHjzOnLiWv
Va0f5nUX/WLJZei0qN/S7iUZ0kWaIHE1WdJplYez1kqzWZOzMYuldyN4LzJ8hZT6rsh2LGY1/0JD
MjrT2GRHWVHNM7Gk4hpFARNJay58JfOuUdLNmJstOhEGldE6XbiW+9BXbrqAjGJ8xEWW2CL1Nvip
GQDj7gqi1RMdbm9ekyiK4lqL+0UIpZa7oE375S34j1wWJ7EQfwEkjmIm/j+ER0gizojjNou7/3P/
X+s0cf9rx//6To/4+uf+8VpI6n+PCS06ZobRyiBjqPsXPoKE6f/GbCWpJEpqBhoOXBD/eC1k+b81
diujDUNXZKKA+Yf+8VrwH0nQAL/y4zDd88/9J16Lv40WAt0pg/9CM/C3AUt0oap6RSPuXMwC4bC1
Epgpwhkv4bGLjw68bxlEwExiApxacddiC9Lr8inz3U1jyYtvz/rwL+PUd1TCeJn/tVP9771PDHyN
UXHqCEtxZ421J3iZQL5PX3m0n/10ZZ769xs3xSyQa68Wd7k7LCK5w2NQUpDjlNBdyeRp+M3H6T90
7CdMkAmEkueyM/CHCpMW8B7A9JlfcOzRT5ymYPYHmcKOuKsJ0Opk+pOCNU/N4Qxq68h9T+FsvmI2
QpuPD6iz9Yy5+9fp5zEOhp+e/BRsJAS+04tZJu0kFVuAQrmAHSkKyWU7ahrCBqFKR2Uf8HXnrgU5
pw2ZM8VSoNSyfWfRMZSchRCZOzOvrgK0Y7K4JWwkZBHL1qfvcXSy//BxmBOHe5oxTRupKNITCl56
h2ZH4CE0+LTUeCtpzer0Xzn2hCfYLrK+pcpJecJS8qZQ8OiCM6PmyJdhjv/+t0GJLK0oo5IRb4hP
PU1svaOXdibK88i4mWKwcAh1lS5y0+xhFwglDLSAAYuddyPS23TSMz/BOPaVTEa+W6WygftA3GnK
h96VO2JnKKn4iz5qCYXnGBYJ5lZJOWOk0TYVtSX85Mc4TBZ9aM1ds1y0vchBs7ULx1nVSUYtZbjJ
dc8mEcRmf7CMXWHhq8kV9nWbzCaSSNpiTW1q3sgkzWfCUiZPZ1CFFSaXOWkNNlXJrn/O6oqShLZz
squE7aFAr1trPMz1yU3NRsrMhyVan3lYd9dtRyoRe21F26apvIzycEEJY2GExYqJx4Y0sSlR5ZRh
ey3Ubxhwbb34k8oiOXX9QmXP7hh/SFK0DSeYDySHmnA7BprsSnGGI3LsO5nMgUkbaNheAnHXJ/d5
8QZ5QMJccfrj/vJY/zSGJvMeVNoipuYt7shBIQEqRv8FqCJuKfCXwbrrN31FjJRKUAwbF5nzMlYq
pael63u7rKMHpPS4R4QHpXDXZlVvQyvZ9qxlHBPJAyF49PR9/s22+/cKMw0Sw6ee11nB99w0GagU
tsVscPs3yYf/XrwMnItDKnyn/9ZXzvsPz8SYQDsYlt0gCZW4U0yHRBqgr+ZBL6k9IrJlg7zpow8p
MBhaqC3ooM7GRrarGzuF3Z6DKpNIgXmE9MylUD/zUkApfPCFpO0yfUyHKTjXgvGndwbvbN74A0UR
E27E1oIEZKiv4KvGBvYehD4F/0+JixQIsVBYzAKqQAQ20PRJVzJOgwoesiveU1BK0yuHUpzuPJjh
RyqVs7hq56efx5EJcIqvQa5Xt3XMs5fp7SHBmPvOmStPOJv/fq3GdAaXoqGLBYnX6iJ+o49TJ6ih
uoWHHSmUFqhY58QeRHIyF6U3HBRYDuc951SZBn7hoTgenjuy03q8oDIS68C/TWhT1ZK+4Ih+DsN/
7PdPFgDiFpQcmES/8ytyZlRWM+H99JM9soCNduDvKwD5RmAxSRfbSd4enPoCnbqv/EHSJsXSmf3B
kcnDGH/Ut0UmAwbkWy2LTCWwYj817S9qGqfv/thzmcz9hHk0IbYrdn3WDJ5fr51ZcI89lcl8lyFG
CTKJ68J3sp0ax1NJY6fAfeWt1eL+9M0fey6TeU+PkrKRSv5I6xxSHSTZu36OLnDsuUx3fHqrD6nb
izuvsBMFi459+pa/aI8/zEtTVFtu5bCWm07cUcyYx8FXC2WBahsRFKdVdJ6G/0rBdiYXj36wKfEi
Bqn6AETLxsKGJajEJhThj3FmbRGum8ZfWqTh+iquUNC7rqMsG/gmQtzSApBo71Edrw+l3902xrVM
M6GMf6HzA4OxoZZJjRbY2cISl5n7rLrBmT3dkYc3RV4IjdHFPfFHO4jzS+DphSVceOXJXIOouySx
Lh4PKXdBv1fwQJ1+L0e+V30yP2SeA8yWYucuxmxAMXgpNt7C06GN4iSIxHNv/+fNrj6ZK/JqGGDh
hUyV3kqQN+jOL7v78UV8myBgKgeMODYAIaKuwd0PwfPQf/YuDQjaE6f/xrGXOpkpVDVFlRg4wy5y
32tp56DHuezC06kiKLJWjlmpwZwR6UXP9PR1j8wOU+Rf2xE7ZRD2syNkhBTD1qYNcCO4Z+bkY49j
MkEomlaUis/jiOk3UCRTiOu76L6/wIDfXqYbYvOC6TQg/LkvqVqqDrtwfMinr37kQ58mNKOIcdUC
hNlO+9LqP3TiwUNrG7Bmy+2f03/jyJPXJqPUJ1+kJsOVv1GsK/XRCEuiBfQzP+DIg//CwXx7PH4a
4TaqGalpYueM0XNn/GPXnYxND1taZcZct/6F2UY9tz06dtnx3/92u1llCj5pr8OuFddev3AG+/Qz
PnbdyXDsSAIFhsftomCANnNf6ue4Oj/PUdpkOApylmn1eGHXvWnEW4kzmHJ92T1P1musS37btDyL
JNsIje2ld5dddzIWwSYGQjC+OrKClWGtaWdG4pFnrE7OEKjaUT5m4/16K+MurRcX3a46nve/fRKy
xTkkz7lsiGddAR++uuy6k2EX5mwSi5Lrxu5tp7zl7cdl152sjVWYkedsMSFFxq8uvPKC4sLnOxly
YtfirUqZQ83OVl3bCy98EJMxF7ne4ESNOuxU/V4e7mkZnH4Q44P8Ye82Be5Db+oTo+JBBBkWgOq2
LoFgtHgLC2yrxHyc/ivHvrrJAHQrz/HHMKqdRwOoF8jdcy+bOr/2pN8+vKwp8wajNTY6bwGvuesu
WwunXKEY6zn/rfBBR+tUmwfWmed95ElMM05qIQtqfBMDOJS1Ws8r97Jd5JSTpgxSLigh80UbbxN1
6Vx4aFAmA7CtYqkecgQ8KDi0ZN2fg+wdKZwokwFItzk185TnMFi/2uJTraNVX5dzxRn1hQ8qOlG/
Olz08U3zqUKpkAAnGAPnZEpJ9YOU/D594XFM/zB2RjbW90kPNGBmVBljUsx8zvljBirLwLnQgmNf
ymQ1xMtpRaLLXq+TwY5G6tx7O33bxy48GYyBgoQ1MXj0TUFszdqpl5ddd7IU4gjOE6cz2ZxC3xjk
G//SG56shQBudImNDHNfdlDiTV2fYb8eeRBTCG6hkJJikKPEWrhDCTUqn8/Md0e+DHmyHBa05hVr
nD0stUAe5eALOiTuudl0Qgv9d3lKngxKEV+pa44bMCl4K3vv4FkkktRLfJLIHo2FpT2mJGHnYUmC
Z4JYnARo6Q78SK8uFQFKUi+uffIJT792aXwNPwwDeTKU/dqHf1FwN2VjzB0EvSo96E7a1hWgQEZG
FUC2Nu460Jin/+Kx9zY+9W9zfpP6/IU46ndO5B1IQb8pzkz6x17b+Ae/XbhrkApkEb/EqFcBKkiA
QR5sxdN3fezik/FclbSusBqxu1WkeR6FS1O89wX5zFuQx1H201uYjOrI0JWiJHFtJyNcFppuVufQ
pnXkjOmbU/rkuiRo1wRkRPUOC+Ys1gJcTLg+cNlUmTHTZPAIkn+dJgJaNfKXDXFb9c2Z2zv2yiZz
w6BL5NcD62EDgNM22HT9ucPfsStPJoduMHKACeOsA2843STGmdnsyOv6SlP49i0QfoTgO+S6vrTt
8PCpaNVEks1PfwxfQ/WH1zUN88qBJSX6OKe1ZYSiJFpiLBZhPoQoxgx5WGHp+rSCZxFEWND8TowH
VV5pLa8pAV6T/0GpsWvUZZ89q0O8KMvQ1uMQ6SH56IM2tyJlk5VPmnB3+m7HkfzTzU7mm0IMSqts
436XiS6i/dsSM0YsVXNie88MjiNvUZrMIbR7ahAAIp5hxHdB9NlXl83xX0lQ315jpGmZ5+Nv2In0
9jiYXHi0nkYNDvhFXVTi1GnpkxBgP+v1YnX6aR97FpOJwicaGPwBT7tPd7gRkubMWzx23ckMoSCw
LopaYgICTe6CijLJoLnslifDO49iU1LztN+hL8NqWz9fdtnJ2LYaVUCbq/U7XCfywf0nyuavhJT/
B1mIODkDC/R8SV5Q+12b2Nr1xZedLPpWEFbExDmwOx8Gv/mdReX76cdwZCqaEvMxYbtVUdFobYp1
ILx2pr9wlOiyg8M0/asOMmI32q7fAfSjZ1hctskUx9/ybdw1PVvjFM3irgNUIc/yC+92/La/XbZz
KpfXx2WVvXYXnINrHxkZ4mTEtaLgZ4XKB5F4B2KH3yL842dGhnZkdzRN8C105Z9Rh998LjWvFkuz
VsGpIS5y2IC0wIrt3ooYYQH4ESyv4nS34HZ8lE4yR0G7CJ17QciWabqzzNsxoKCnwSE/hMUzVkz+
n5tZGeD8wUIB5gv0XbdIgndgzBtN6tems9bquwpltbnOrI0TmGg+ax3sZDbDxzXvc/wSkHyqEu8F
avHRuuxJUKkeC/Hl9Nd77OFO5oZKM+LCbNp+pxoYOudOYZ++rjS+nR9WJXEyOxiW7+eYykeGYbwl
x9D1SCKXkCm3oEJuRf9PhD05vs/bZ615c9n+nP67P/8ec5q2jcO3cpKck7YpLKChqf2ZBPdj151M
H6FPPB0JQ1QcfjXpmgjZy253snYbFsQztNZc9lNLt3VzZnv085bAtCYLNiue1EfjW3UC4kzSWTTc
6fq7017W3Ocw8/dAhyjugkXntlMH1sPMV8+Ugsef/X9/NKY1Pv1vE4iuZokuF0NHazuZNaLD/ygz
NbjTklfyZ+eXPfPJfGJFuKrw/XM+a4Dt4tg888n/vBAgBv375nM4hE2hju8yBpgl4qKy5iqWjsvu
ejJQYcCBNgi56xQBR7pps83p6yo/D1TTmgxUJyLvD2M5mztnL7nKrdwDtVZtp38QvUcPMdagtjaG
imWUBgcfz6EgXRPityTIbhaU+VrzirWm9tuExqXihos8q7HrGbeSoNmCwCkFanDyUWfrAqogqL9E
KuctDaCBCIAoPBedI32tXT98O1NNI2GcjSkrnOpjQkAGt13UmQr0GCZh/idwJEhtIbw+hfYwmB74
t+SEzYbOg1+1aSI4CbWx6djtl8V1k7VI0mAPq6AM9GgdsrAX+kIGjO2ILio1IiWQbmVyQprLvtNU
gieYsEOQ+NJjp/5RwPgE4YuRCfeq1Cw1Ob5Jw99i9WTU8qLs0hnMYhhI+lJJikXSYBdS3zN/73kC
ihZ9WaUHD55psDTV/EpqBrsjocbUNgnugWa4bQBhlySlpSC5C02ameYjzga76H5FYGoa8TVKSO/B
y+7BJHJlzIrYEzuySUxTAHPwOGgHA9+ZE2Lzwv6ZmA6GosUgPjq9OaL8MBxq17r5ZCr7kMjdvrds
q7cWRruCrIQXSjyYgT7vdGFRyBIwVdhBcLKDN6UKD6VSQ/cqL5tzv+SD32aDQXXIRNfGLosyp0PW
pGcmAGkcMz98KtOkM5rKZmS07LWz7AGitfkn3Rf4CXx4E8tMwsG7cdIzw+vIpDCNjCErzUNRyEnS
ibZN7UCEXYEaPjcnHJkvp9qORhLqlCwnapwCUMPil8E2o/+MlH0WPcCosOqNo9wSfTy3jPfSvU8z
oq/LeyGEWd3Ocs8gDa2Ya1jLLGD6Uro2o/xerOu1J1F6MLy5mcGnMe/A5D9hdIqiaK7DGIxloAso
qoEFxsCe0aCBi2zrhZwAsgHGpcpbL8Bidpu4q8pYCSSonZ6rjizCU5lHpRokhgkiH4SIBxlLa3N7
2YUny7ATFX7RCjzH2Jr7/aFoHk5f98jbn8qhB0+X/HwsrJjlnjDuLlgL3Rmt7s8leuIs/15tkIeD
oo9ZKptQRSr4J3ehOlTElnrBsmHG7vV8C3LnzNp2ZENhTjYUjhKmfev03S50Dlr5UIRXql7OqubM
jzl2+cl+wpT8bGhS1iDH72aF4C+y/q20/LlOosPpN3FkpEylzWXdiCHGPEZKslMTIt/MjVMSBrDV
wzO/4cjHOU2FkZNKqKOKBZqjmlIvo3Zx+s6PXVf++0XD7oyUMOO6BC533jKuzsyCx6472VCApK41
RafiqYebTpy72plD4LF3OdlPJFlWSEnh9jsKqhDPE+TThEarh5o62pmXeeTbn0ptC6HGMTy2W1tC
M/I3VYA5B/pLLOnzQH/oR8HxuY3Fkcc01bGmeliTEEKJqqvgQtXmCqHZZbPOVMda93maqF7Z78x+
7vq74Fy38ci3bkwGqxTCZfLGrqBPSpLU9kB7yWassY2LACEF1T79YSrjF/jTMjoZtXrqV00kM7sZ
yp6c5lmn7C0jBy9wGNKKwI50lVm/q/4goKU3/bUCGVssMdK2M1K2Z4EJOwn0SyHNxCG3W4GQS5+8
jGwAr/KYqNVq8IHuJh9hfCXADRL8As7ynFDX5en7P1LlNacq107vEsUEKweb9yWCLgNiex7UnLG/
wKO/oZ+wzZFnKU2GPLvNnJtIvzXM30UG7YClLohRHQ+hLYfEolFXE4A2NMGyckmz9G6l8Cnu7dg4
NwMfWUq+wr6/bYa6TjALq6LhCDK0hVW8UoKLirDmVIloelIg1OMi5Ra/a+IzAuCop5/wkbEzVR86
BB+IXj5+IOZ7kh6E9vX0daUjEnBTH//it6cxVCJpFxYH3IJmiVyMWPC7sH2LpZsioU7Wu28uHYEo
e7vVZgWQXEPdRtmT5L7Bi8CREEAUInp8EFcq6C23/2xB7IgBsVj5HNcASNlXqU3tKFqU+SogD10V
gllrQMsF7N4Y6kx3Sax1MZZ0/Ycj7KNi5wV7Mb4D1arFuyy5EoerSNtV/UdVrDNw58KrHt77w0Eo
S38ZVQ+liPpcFPorU3LvjMLkSy+k51ANOd9tC/21b3GaB7ZmvlXFvtCBGD0nUe5DMrEWQ1Yu4uHT
qO7IKZpV3tUAScbD4S0CC5KgJWG5VTCZegrkwQp8TPVg9A9+dpDbh7y9G2q41O5BxJue7HN4hsJ1
mKzdeJ/lN31+H6g7XdkOPpSvwbUNbxfkAfiHm5A8g6F4DNVdpvwpVWI0pK3fOysfYhNBuVHVLsii
ujHz8rnH9OTpz17bzEvhlltX6z+n3/yxL2pydm9chZAGkY0axhL49QSzXnbdySILts+K047rtjJm
lKvh3FT81VP+YY6cakJzzCAescJcWHSWtEVnAiBgz7l1Y9zh2mMk2Ur4Ejy/Oktt2AvGq6C9gwAG
fbmxzGcd6ksX32VFdKsJaw3orGfck+Sx1DidpsBwlcuEUaY+WbQdsWozX0KF4WTxTDN2ontmqI71
sR9+/1Rbmg++EgQ4Y3ZDpNFrhxy3arpHpds2ot0xv1/0+qYaUz9XwLqVFfv3nP65zfnksutONtkm
VFzVyEalQLgPDDtq7NPXPVJ3Nqea0jDSk38JbBrcqUWQLCzjl9eQHiETchXatXTXue+K8Z7328yn
awMBtE23MXiiolgb+Ppz8HMGwZY+jG5p+F3015Q0IpOAdQj7MC7U5Fog9lXHQbSoZA+iQ7Tw5U/Z
CtZJDBcy24BLvc4K8p2kbdgJc4eMJNdvZkP2WBY3kbOo6ivDvdGUa8IGSQe88E1N9gyWLhC64nCm
z/M7EjAMChinH+mRmUEb//1vK0IAPyBUXb5gSV7o7/U/CYT/YTcKFP7flyUmTxHisQYhChA39BeH
ytVlNzyZcsh0yIRacGiWvAuudN0ZxRnR65GdwpdB7duTSOrOFduyR/FhkiXFSdnTH5quOfOcpSO7
y69P+tvlvcRTRA8g0i4kh6jwjJ3aYqaK4GKWRGy5yodJA9NJOsJwC2UWhxHbFVA0PpSLKpNZmoU3
I/E/LEG8bO6eimYHpOsxJod+F+vVH+XZU9Q/F72hqWzWbZ1Q1aR2QLkOBJSY6zOj/8inqk5mFXBW
IOgKrguZzPRs7+Oy251s+wn9GvogRB8j68+FuL1QlGyqkyGbKrFOJhS3G+uzziTiYXXmfsfF5Ye1
QZ0M2UYM6syrueGKCGrDgOOsP5qxAvBtH8LecZvPpOdgUdkB6cGqd0shcx4AxjS7u8R89wINW2+P
31e+SQNcKOSS9s19i42yihybVcaJcfRJq86UYJWl6xLRGwQl+XpID26+iqJ1La0G0vaU6qYtXxRX
3Jz5YUd+12TOCORIVPKMB6a+Kdk2b8+cV459NpMJo+y7YPAHHpcQ3rhQO8sz4+fIgJ6KdL1GCaRK
Uujjqzet1ocwxKiPeKSCqyakRe/PZU9lssVwW+htmPGYluTEboxqWRoPF115qtpNy0ETM2McTwR5
lLZxYZdrqtoVUscdUpPrSjD7ASpd1uSainY7RandwWhQtxcPOt7eJKVH+li7i7S8v+yBTGYCJZUz
XXRraoNVfFWXlGDrM9u5I2vLVK2r5b1kaTL3riuvOSGEsrIvIAVddtuT+UDREtUsx4sP2qLul6V4
5rrHbnoyHuVMdavcZw+qBa+69RnRTikMb3HZTU9GJbG1BHLIfCTw6AOC4c7d9JHRrkzKc4bIvtkg
B3FXLVUInNm5SffnuekrNv7b6t1ZfSTqNbdrOL9ciaSIy3o1U7XuIBSFlcs1c15EIW4BUfOixzvV
6ppDRyVIDJn0JFsugf+eEZMeebxTkW5vYOxUjICK88o5/A9nb7LjNtaE277LGV8C7JvBmYiUqF7K
vpkQ6bSTfbvZP/1Z8p249DudQBbgqjLKxaS2yNixI774Vv/wvZu9eu/izmjk2eSi/b5ZfmX48dmd
Xp7qP74xMDcOdMX//04p+/z7Tn/Xvf+y9/4urPxxVdxTOQMoFwiZUblJaqMwufiEK51b6mKbAcoq
MCwDyALRCJyXhJEr3c8ipIt4rjBDWggTD19OGLhjIlYrikNd4Ab2nOnheihCLzZmLw6Hd8Ryy4tB
voVZbxOA/GrF7GaauhVYHhjxgx2fEyZOmo3RgwehhHIq1d7vKsO1mqesrze5Rnk6eUEh4hbyDK0g
MpC/mjDnZUZjwOtipBVWmyDNN30pthH24MY4VQe8swe12Not3KrbcaSgsovCtchUXxVYgSmwnxaG
EXoULr0qiM/zUO5iCUjlsAYKM4MGhWqUg9Yth43jFLhRKz7N81UxOPdObAIAjkJzDbTke8eBi2HV
n19zGc4xXsQlraLUg7pX6d8LftfqqVrmKR8tTgNxuxfqs2mlOE98U5RwLZ9ywi6uCo23szJ+durd
lN//+/H8JGLLV8FPVKmctBn8rHFa9WDt9e654aH698U/eaGulUkib4bJUEO2GeYYEy/Wv2h8/P2m
Mfb67zfY5FNT9QorHfXYsSaLPF9dsqh/3/Rvre3/vrCWcyVAauKsaTFQYp8ZJVBRitcWkCTkxwZz
1rnoYaePC6GEXp6DIrQ/JPO5QveaisDX+/7m4mT87xv5++rBlv/vp0zsUGkTGKw72X6Wysf8ezmL
dS1ZiuVYcULUDju1ehT2Seu+922rV5u/0okxx7iQY/YqfJh+fGcR7N/2V39Ez1J2ZC1yYppCq/Aw
ffH8XHaJ//2G7d+zA39cVBeVU3eYIWO97Hg6NW3sEL1MMtH+fRH1L9/R337CVQputIFWDzWjGVpg
rgpskGRjhKjA4VzcZ9Pzt9bmWpofIyvFqpIFB8Nw+GaP4lqQnyqBqacXDShGDw81v8Lvpcq/qxx/
LLokZMPUqcPvEr1d5tptxXDFv9fh7+HAvhbN193QjDITyLu22XSjTgsJWX7y1YjC319DEF1Xr6Ey
qSN28Ihi8f7GBZ0ptO/d9uUH/rEgqjVPUTgSHRPrtZbmGzvrMO/HufXfl//svq9exzyoxVDEPB31
fBLTsfpK03MJsn95tBX1v7ct4dmZSgG91MAOsMen14mNccoUTR6kroRpcqPGcOBu//0pPlG32r+V
RX+sEiDa2ewFXWENIFPleG35OlJpM+TRHzKBYXfvYiUJegBet01XpjtDQPz3z/5sBa9eYs0sh0HE
xJ70lpbNF5Hh92TnX9bvWnXfJIjMnIrgU9jhLuqWbVouOsBgBRX1AHxoPTXgp4wlBIrFlJdLWZao
VG8qHdVJUfiTbTNz8sIV3KHwU4xhZWiF2zRkXrl/TGwQYEylBCgIA6X/MfRvqbhLxVqeN13dr0bL
dhvn58WW+N9r9HvQ428f52q3THJtKjSjmXeaQq0H8MzFHzxfDligyV2xQ4Wj4xidnpheyAWYZuUm
Vr94Nj4JstfzAElkMPIM0HuXR4cOTFgwb4T6lDk7bNK/9xJdTwVMhm22PAdIQh7n2/R75aXrmYCm
gWaTafa4y3DRza1lP331zqv89dfXEwL8f19PHfx2npUF2a3RL9rOVcsfJgwZ+dkW7wPqwlxbh/0p
reAnWG99BC8k2aIhwRO0cTv4bH2/jsK9XY14lT0N1pNtbgflmSd2IeeSbyulJ7Bdb7Fbc+SzIvaW
ttH4X7ozfJGpM9xOa/wZ9oeEwK+EsGXpa4EZWgvoh1+ZeTvqwbaCRKk075YDfaVKXVNTFsGI14r+
qzTERrXupcY+lgCKQv1IiX1pw+4d5cpXY1wgSkzgy+kWfivGx9s2OA9KQenR9IIi8GQpcBuAGhZH
K7Ni/hvivFYcSqf2wkEsaTm7jMp7TXKbU5jI58qFweH24XAbVTDupcei+lVZkGkuv3P8wbHczM6W
kG6LcBtk6g626gqMyDzvETYDC/ewa4XneijLLZgwNxpgAfYfk7RXo9gtlbWehKtGz1lN4GBluayD
X/LwNow2BFQ0n0ryUbFEZt/BJxiWknx08rU8JMumLtepEjJQ1UCGlvH2nOTNOAt/krE0lH4N+Xie
iLp18VHL27QFNma/DhflbQzkOVoZ9NIS9Smvds7wK5Y3In5Uy8SVczACUQQ87DjavS8S41EEtyka
/qbJbw1AaheDf4dWdjis8EPwhtT0jO7jwrIssP03EtWXjbMD1SHWjjXAX4mwtBimlRI6qyyUPQMq
tUY0koIGc+qW+35Pk4NeKb5qa27F9IMywkyJZ0+37qiaUTFaiNH2A5AHXZy5Dn06Vd01Tbro019W
HR/1GfsspjkH7TjjgGgLw0WLudCct2wE0jd4Q2P6c6QsrC6Hf3GDGkTIXg1geZnodwY8bec+HO/7
ZN9nZ0zDR37bXv7dkC52kjBNcJZ8qNIjfy/4e3/v+N1yrld0Thtn6aYRqFVOGUNL7dwXarNQOWf3
/bFHhxLRvzOPebOr1ed2qlHVEIiLD1t9Eem7Jl5t2++Dlyl4UbqPjP9mKX6K9V1s5W6WSVjCL5Ps
EMyvgbpOYJ3j+R325zE7VdlRzTak067EgipOwOwyakw4Loc8x6x6Oci3TgzfgUmWWjoGaCmSqIKF
dqKOswoluKuYyIv8uU/w5LaZlCK7aF7zBPZZcwiyCaPCcSWrxarF4Xtk6CWSHCgm4zrXTwiC3VY6
Gv0B0LPbtssBMraSv9nGfTEBmBQZ1v7d/Yh1mUpNApe8A3MQy1Y55aCmJLGFkefmKRjVjQExqg93
HVg9M6wXsbFtin6h85BKQN5Goo6kBAvn0pitQWVPC4tZv8RaCD1Fks2SDziCd+CWUxWByTy6tgrK
3fa1AC4w71SUdQcnPhv6yZLPuY0u20OQTk9M6SK8E96s5kZRx32og3LOUKFo+kJKHxPqqmCdpYLe
Lud0u7hL23jtNJKHfcQSg9RCoj+MCjfrbvPqJ4iRs2kb2ySDpKQlvqbdBna+yNJmAT0NwjY4F2zJ
TWlYqJAi87zznOHeccAhCR3074vZpEy2oj+vQg/mwgNgz0VXNl6i3OHLuzBgmTXOQyfQQPHu2aHu
OdHoWvYxZQWc/C02EN7UlptU+Zoevyvh9NExzKwZexOlf9k86Aq6PBGvx2xzwTNYvce8AUKr1Gu0
R8eEp/3Yxc1RxXoyZN4RHBJ4rGqFtH5Zidewp+5SiOdGHn8oKPosRzqMgk2ggJuFd6ZbmvkiaDpY
lZkbau0GwJDXp8wgyBUIjXaRjfVCRiTRZYZX2RfvpnSli/sJJLTTBUAfOq+ZgXsUxiqZNiJrd1W2
ikLQQJSITb8Y7+aesdRkWXS7TDwP+qmrH02VAf4bqXiihCpVW4OEhz8xOsANpNciuhl4ggDIcny7
WMbCzUJSn2onhSdG7e7Ckp68Gq7M3o+apV2ewD4M6mMS3+m8LFHR0qrfBqqzozkGXTbxzPR1LCvI
kgsYpsD1Iip0MvprZVnJt72i+gk7X689aNbtLBBbwsgDJjPVT2XArKeT8pM2Q3goATbotU5ZLVpa
6ngfa/BMtopEuTaqvFyiGsd4GSotHGil4VVUPw11owmSvmpTGjdV+K7MoKZQOY3DOqnXbfZDabcJ
t1SGW8RSG7NvyQh3vaEuguR+mHyp77wpeERBpJSK5wB+r6qVbKG9it9Hhuyc4cYQXihART439iof
T1K/7dR407a3FHvYQrNpeJ91BexbslQlyc9mnqIXs3gTnKUipaFIZ217QmxSYaiQbNSEqepDUSi4
KpQkX806BLuVAwKZjiVExLogesHhU85KWvoFbrC1mFeBBVghDJexcWYYcJOFx5kKdibWg/TLxMMQ
0Y5c8vYrFD4blzIhJyMDh76QAb+imNwqBwtJvJlL4QaivYfRlombPF1N4Qnk7whJhDFLK/ZlzWcz
RjvmpnG1iDNPVt5keT2qO0N/mLuToj8q2VnLOtpjN7WEgIsB5g7qiXrqbXul0IPCByNhOxwikJle
U6xpJWHqcBv3DxJ7X2PjpN5W+B/PDcVbfgajH04RnsIQLXUi7Zr2LYRyWzb6YuibjQr5JkFYVsrL
3iEh69dW2R1sSIkNiE/dJi+Y65PaQO6pg2OW04cga8lT6L9D4obthvB8tKpdR3QqK3CdYehGUDol
0FWqNZBqYataQNZlNL6r7hwpXKX9IRmE74B2NaFaQyxmjuwcUbyKBOVZ2r4xHKXpkKq7vPyFVaQE
wTjatt1dkHfwcF/aOYBFfo5rYvB4qOLHGbiQOjeerS1bytZ6/CLyp0RdpQNgwm7VMV9jp0SwkO29
S1YWXi3lIBPAP5pkzaCSGxcxD5HlCc4wMxFgfHKc+8xaz+2xNkqvhoCadbvSyY9KNRzTEJ0WxkCj
FO9rPMVa9PZSzP5ijhYno19MLvtjKW6rGqwJuPh4zvyor97bsV6P3dLiQwfgssqg3ucDFEv5huSQ
UGDDHTmZ2Zuag/CJY29qJU+UYqWo96h/FkWYurO9740fqrLJg8u6amcBBbznHRJtumtZApMTRiz5
ZtLjJ+0XcrUq0veZ/S0ne5nJ6TWbGgQPsUaGXWvRakgNT51+SGxwJm7AXXOcwjco9ELGocKK1jOr
XNTCjYz51BnyEqbT5QVwom4dCufQMuikGT+tRqxSEB+hxFRYUGzaSQY047g1z01SletMeR2BR5rw
gWVsIEBiaxDkVHBw8UqBlNqLddMAL84YJpQuXhjbtDukZneXmB+mfg7M2zQ/k4DCPPabEoJpunNC
5CVK7ZbJGpOYC4CRZ6AjvjONkh8yxfB08KO5aRz0MvVETW5YquscXJGYc7+EY97UmS8g62iGwqtR
uirhudUvTEaVsSrd742fg4PX30TjobeqJ806auNDNT2TM6x7eXgFBsGP13ahAkUQ0khVDei33qfK
l0NjmVCKnc3j2AM2hew2Au62SMuruj/HAMOEelMMwrMNiE9V68JCcztzRKQ9cCAYfcV6inINnGex
7wsDctOIvVN90+BWGTXKWTfYcoZuIep0p4IrzmwLOssurr2AWoSTOa7obbfOMQkzdSrC4LtmspvG
dkVsuZa8qRuyxZQL5CxKIzwjXc3WiKt0dZ66U10VqyoVh9gq3NyO1sjIXQn3C5uLWugzkgqjaHOm
yWevtSrd9xh+ayzzLM17p0A/phsvGQG1wV5HISma1Y+WQT8zsBZOmW/EsDHGzK2ZIBodMnyMaFQj
W2r5eJvOcMB4Oe2yx4SlW/Rk8mManW1lPMwt5huaIbtt8dO0ypMa75ryTWjB0rShgsqDZ05ibQlU
+tFRlMw42bsqlRaYUC9x0uNsy5xb6WNtvAg++iD2gvaxM521XBcr7Mt3mrPlc2TKEwQ8P5rgMy41
bVwG2A71mj/l9q+kxyrHKZapNXpRCA6Uiel9N7SrEmqgdbI0bpypvmJAqN51x7qyluZwq6qT31ID
KmV7gRPfaozVm6bK93WLILJBwmpzcKw81Yxojj20HBFD8zGMALgjjidzTMJgaQOIieEihv2w6e36
w8IbfDG0hDYLpFdV3eHeApDupivjH7kenSciDVOQRe3HM5hkeZ/n+CKP+0LpSe6wA1eI2rEYiw30
2VWrlUfH3kFKdjHYWQxmwcxWiTrZXgfVrWignZtEx+fY+YExX7WoMPJM4cVbMSeguEXCTxTHE1jr
lONgU+eZwTwq9bhS5NJLG+0w4DFgKZrHu+VX80PBtGTIxmsMd9goLisbq/KgvB+M8V7Gv7vLUpem
D4ONvlD8TOcHwrZOx2nvSMOyH6wVrAiEAm43BMs66hZmcq+EGYB5x50mzhMcJIdkBrwXemNQLLv5
0RKkBLnu5qa5dhKFDd2R4GxVm5xQmbZ47zfj2dHYXRWlBfEaPM5N6uZGdJx1x1PljZymZ6f+sGt9
oTPAKTR4gIwnz2jNxxHYLYeFyRZHfbqftRPE4t3cqku14n00dk5wM3Moj6LWDxxOwWHtqa3uwpnx
i8gCP9Hvq1L/0HGlx6W/Ls+ttrKKY6hs8YReOAr4o8c+uumdaOG0e+IWavYmPtQJZY26Qwm9MrHW
N+XpXooSNwhUNy2zM20u8ocKglnlm5NzoyXROpicTZuGBz0fVkao/kzJUM0+2g/WBS1It4qMASxh
gRQrbrSVk4NIYjQWrjIGO3C4nGgrI8US/cSBnAIDvm2YQ6sLTcOBJw8BY8eXJu/KDKRdYB41ThrC
opk83HfgJN2UY781a36oHXqTAdyLl305gtttlqpTgk+q3JRop+rKKZaiA9iqxQCdk1EwiUwnD5lR
giKmAhqYzNfR/oA2uatFulDiH20RP9CVOVEVwbxB2RYRO1zWWUdbb+5FG/jI7TgtnO2yPFXRTTLe
Xg6mbk4yHLeamwyHrKDBDEXbHCbX1lvSM+h/1S40m2MVsA3Mb9gigj3TgC9Ky9l+TagpDrxF1I3Q
42YRLfJ+hoe9KorXMmNs/VLJiW7b5i2hXGPqOpkZ+ODwA/oFda3QFbxrAqP6SXsbEUaqdH1N5z2w
oju75wmefKOz12bHUaXW9lGqeZUJ0OYyStMso9zwc2fZcGfW8FFa5kIS1tqojlQcIVJyAAwnP7TX
UWEtTCDVjhSvTEpvOuDDLOOdAAvQ2sxoj5fAs9FCscatyGifArMhyH7MBM6Wkc8kCAGy9+uQpDXT
OE8oKQrkBLZt9jFWwkWaDnzg5lIWUdjHBr29S9S1XR9pujEFg7VZ8Suu3xwR7GK59RUQW6oyneso
X1rZhzT7Rm6s1GCT2Zo/wtmDR+fLPLWJRv45GmuD7IGzsaLNy2iaiXmytqktm3Nt6SV5uM6z/lw4
r4UC8o1qlGFoi64nVw/l48yttYy3ClAMsfWcz3DOn3okOqH0q5zOlDWg1EMpWw7xz0a19w5VodQ6
gkJbpeRUBdg3bX5Vjbc82A5U2pv10Ba+0FeCWWQpPaRkcr14TopNSREDxqYhH4K4XbTIYofoR4GR
chKZF7z9oon11Tx/jCQsM6fLETNuTexTZVjWFIgTTJUMxp2oryHbHk75ID01GFt2aXFMiNN1Bjwh
zzZRzUSLMwOBQ45W3RT96KUxpG7OpfPo5Zy00X7vw97eW5G2BkvOJh0unPE1b7udHJyqOGYS/1SG
tifVndc6b7rQcc2KDwmtC5n7DWWT1e83rZ6eJKMmM/7I7d5tg37Z12R/pfDSvvf6MIbrE1CufIAk
vHZgG9LjMqH6xFa2y5vHqghcZya3Ko1dZzNSI1PJbS/nSONQR9PWES5zAW5joU03c1fKkJaI3IVv
yBS9vq9GgrjTLMxILMtypNSkMPwwuDlZwVjrVOwQogJcqXsewFph7oVJZTKnpvwlOpCF4cWaPjmF
k7WUwd2GpuMZdQDzeeCPdiC9azdSh/0A/pkZr304HUc1u03q8dyMBZP2BLFEWulK7PdlQB2A2f5i
WKeEqsZ6tUwI3ehfIMUzT0caIsVcjbhhPrXMZYHkval159HA1YXqxANTui5e74d6dh7SYtjoQjm0
en+YgtEXSGllKtuqtMkzbPcpQF7+eKJLZOPF0gL4l/XShu1QvcB6VZt0LOwP7fRjvLVbbQdQ9kUd
kKKonEK7YIBuHFDSLeEnptJd1FFia9CjKRRHjEg9y41N9tvMbPB4Mlh9vB6m5l12Kj9XZ6+WGdnL
9W2uSMu2hJQ65K9zoO8M5AaTAbokXapxCsKvZfhfDr2pfBkFouh6OqqB4hX9vsSkY3zRrBGM870R
PoeNs+2qFCpp8RLNRG5n8Jt5ckGIcgtPNjDgVvmo+6caPoceWctZAqLTBssorZa5OpxEk40Ly4xu
OZSgDvD6goO68xy19naIije4hi5dkMNUGxslbXCUkCXYyFZLS4o+FAehgUCUJujgB56vaTnokmvV
e0kZ9lrDGk934bS3pdOY8JWtRZQDLw4fEmtZmqT5TgumwMarQi1NTzcaYC6we+vmxsDDrZOSkCTK
cOfgeFvH80el+1UDmNyUqL4JzhlO064Gzv2R8yA3t1ZS3kh1vXRSAKMC5nparwS2PiHA6my8c0hX
Re1sG8D2WsQTdiEJxnO1MOPXQdzlFC4CR93KLfRU5kYWbQOUE5q4J+nHBIQzou1LtW4VNuVaVW/0
+RihxbeHwSuBNMCErDPk1LdGyBhLX1y4wO6YdqvIUWmCdavL74HFrDR6VTX/bGkSXH5/mRUNynkJ
tlweIMJXjKm1cXE59+CWxIXzTiFFzPCU1C967I2MXYsG6ZiEQczRjaV2C8mIqKUaH2NQ4i6EFY3I
bddsmWkxz4wzeiltnXQ35BRhGlLpUWvuRGn54wCMka5zANk07Kg/Oacw1jwZ0Usn1247dXegXN4q
h/mDpnC7/DWg5Tp+GM29FbzP3QUPaa1ao/JrnXIwXh999dMCPWptcwdKryaWzXAYo2IlwFNr3cm0
pZXFH6/mX5yOl71RbTuY8sLRPcxemaFwADSHu7aDI3Wom8QPp9di2kTGLlfzRV7sHfOxlsWyGpRF
OMueRNUgkZe2zKymoroxuEugwIJnv6LEq9BjUx3y8JKC8cQshYLqS4n8WGqe4159rAYDeHsO3PLS
E7K3UrW+oEKHFszt/CaTdjZji9EUA5DhJhjWQV2vOwljz0JeRTFVqq5bBYqxknkRJha7i36OafEW
i5w3DBqvObDV/rSn0S1H+zHWsJl0rPTOThRXSRHTS+jPYKAfMIRZhalCbr3thx3bxoYH3G8bedMo
xIG0/zCJUqWo1rNyH4IuMbn/mtWf4o4SY2B5k62/tS18dy2+cUKAtT17tFHgplVSQJrnYl30Npxv
GY7sfAMoSHEdyn3jOC0LLd7j2nIDM2Y/iHRvm/M6itVNIMlrubA51en7KC5uFIRcbSv8gDNBn+ur
Ou3Xeg95hLaFkh1C7SGdnsrk3Unek+EtZAtQ8DZJ9y302YFSe3sKjeNg3vSc2Qq8gkMqkRRMJClb
pvN7Ip6c6SntPkbGrYrpqPegvlfIBGV7RQVVi4ylmTKmcLi0rxslZATzTENRaQqucA7VG5uqjCNv
pHY7Djdpcwiro54dlOgQKwd5eh/Vi5/3HY+h11cp7FjpBlPQgtA0y4mbBQwmp8P0HDHYKaxjb5yy
yw54X0fp7WRyIK3zZVb3LovxsyzfG2NVacgbL+zRcTkGznKMXSKRjYNLdGeS7xoU4YsIj8/Qq7XK
nZGmYBC4tXQOYMzKalstO16Ol5NzTqVT01E9Kg5SoN3OWrM32NJCnVbgGltyWm++MBgbJvufz8aw
CfIPTEqRW+w7+V2RwrWm8UINhwRGr/Q4xkDRXVXZUioocI1Kh4tPjdiphl9pjpeX05bjf2Zfvu9d
Z2lHKT6K9mToWJfQ7aWZFlK93A3ptuhs7SWZVZ/pol1Wvqqjs9e6W12MeDEXMm40zltXdicD0qDn
9G+G/NhGwMWTfhU6McRDcFftsmh/EPNv5tBZ65J2uNjjZN2NHT3lHcL27kGKH4F/5+2dXXlJZW/1
aGuTmq9166c03BkvRbKRGrEUk+4L+ajkJ0b5aWu4wrd75KYAcwMMe4R2P+WKmxGPh6DmuT1qWX8T
Q1wW0RKDdD9TgxczuomICLKBwQ85Ig0DDn52vCgsv9lwnMlNHaD7XSdlG0nj/AMguqkgM92jlFzK
HVVJ6a4Kf+Zh/u7U5XLunb2shTtTnfdqRetZCM2tLbS9GLBm5OFObC8Nwndcr0yaj5BQYqoAdylH
Ur1IVkMLQqe1u2UToVuKNE/tH+AC4hMs6Dnv5PZdbYYVuqmFSukjo5Bh5LLXKtLdWP1k/KoW1DIq
/ksBfHso7+zuTpGlL7Qdf9e/WNceYXoUiqYbEApmAqQ0/fsvxjI+u+6VMikZ85L9j+vaYlU7h8r6
ljLeurYFk+NYLo2J6yY0Mru1/F3B5JVGtgBhplY2CrCpwUyar+gLAdgnA37WtSFYmNfa2OYSm5IG
Hz5+7aV+qZgKeywdWVX3x7R2w0xd5c4vOxjvskgsKuqvodN4ISPvxQ8zTb+4l0++k2tPL6b8jSy5
fMbaoDXlpd/7qq9tefp0MO205CuR8+NEK4sG+L91R5/d70UT9P52Gxeh+L//R/n/7Nl0+jjPmRhS
vC5Zxl8Jfv4uDbWu7XdirbHTQGW+mc2mMHJfs48c26FLz1+Ifz4xqIYS/987j+WwlfpYGnAxpVxX
u93c+mFFjk1zvFc2ViIvRgkGoaZtODHuYsNY6upTMGWkoafCobfSE4epjChBeZSb/tTmX0xqfHpr
l8X+Y1GzPp3lKERxnFP1BhfLrPoa74GwqvZp95Me9Kbu1kX7gNpHNw8VFuomLhZSbWHjkMIYp5VB
H3+U9kF+rxrfG9+1ru1++DpKigkONrW5R80ZUur3HqGLguqPT1vbeSeEjNK1pTU7qb+67/myX3jT
/7nwUDal1cxcWPeldgHD53v3eyVHtIZU0SXHxLJRdWWNY6j3retee/xYjZ7WQ9xwu5PqhagPDcog
37v0lTgQIp5azB2TiEW7k7NVPH4v0l/7+UTgBIqwn6ad8j4/lT//fbPa3/WE1v+4+cSqZBmTRTjW
UWch8+iNixst5ZNxjmlcZ6c410gBgxtHuvSsMQZp6C8O2b7SX2hBSNJeT7Yx2USVgMVS9Q2diFUK
KbeefxY9trLDeLx052PZ8XvlWQ7e+vrWUWXflO6jsEcQtVVmE/thXqZcuf33x7qs9f8KNC3rKt5Y
ahIpKhX/XTbcTXiVDE0Pi0EML1pVv8UVHzEKxu89otc+P1Nq5GZW8yhZyWluVpb9+O/P8Em0v7bk
0Qq9KxQ9JtqH+zK5nBX+fd1Por11FQJMvavw2mRteqkkEENhlAIKSzYE8K8MYn8/k39b/6to0Cey
JtcG70CiRu5c3BTlXtbvy/61zRyqjAEN5E2v7UW5t7LXQpzY1sviqZYkhG7pgiompevMLev3vH91
pLvAeorVF/Dq5kTBFqIGJHRx6VpK2OyElHbKbFXWvzT6pJCwTbViO3+I00cj9tAyL2xaNonjK5gv
WXXkttZB7XxrOMvUEeUfcXJjKO/O/EL12e2jkzKeZ/PCYjvnjXOUmt2YHOMS2UFZ02R8rajvmHVz
DgsNXSQKnvAWO0O7mWHslnejLntV/tgH2xp9trMNuy+mvj/RhFvWVSQ0GQprkw5Poos3B4dBhE+0
avDWnEYK/SbiR8c1QgXiRulVnIR1iu9OGH3Lfg6y7H/DuxidUhoY9NqN9SEM1sNXUupPHvJrz0W1
DPVIQj+w6z7s++qLPf2zoGZeJUpTLJV2XyPXL/onA7woUlDKY24R/dBDJn8F5biuWY2h4imTuZDl
GcI0HYnQ8iqxidINp/2h9Y1somjIYtPVsAz1EJbzsxyLk6MXqA3MG7uIPJwFfYXi8hibm3Be56Hm
Rnm8n6gnp9o+h80Sa19Ndn+2VpcX+o+9u9WzoZhThZxgiwPB8D0XGuvaRqsXdLObiMvGR7px8VeO
KZdQ+5cQcO2hdYENpHnOExMYtOV+MjixNptv7oWm9t+liMXQNTXec7t4xoNhmSdfJKqf3fRVbFSk
nInriutGYe46PZUOxCTD99iJ1rVbkwyuI5c7TMuVd7qj3zttXHsrCUktRDYyK2I9B/fmj3/vEZ88
ate+SqkZCqlHpnPxJhGJJ7554rp2UjIHUQbDZQXm5/n4ldPHJxuacfW25x0+7XqQk8s5td846NHR
IFkyMgm79b63Hlevnp4QUIZMG3fla+cVv7530askJcGNWY5tHrbmubaWVHG+d9nLd/pHmMibmEN3
SZ6IipE2l/Py78t+tspXr5xqhI00qCpHOK1bWwiA87ByLaH5WvaVAe9nP+Lq7UtVvDVtlLj4ytOU
+NWbNwmgeif9wrnok1T32rmok5NIk5SW+DkN+zHsF0427GzKmZN6Zpjne2n6tYFRkumDOaY456o5
MvO104arf38Bn7yT10ZEaq333SQUZuofw3vpew/2tQmRqZc0bGVaBMb/4+zMlhtHsi37K2X1jrqY
B7Nb9UASnKl5foFpxDw74HB8fS/Gze6uVGdEtNVbKhWiKAJwP37O3msb0Y6mPp72X7/bn6yk3ylE
bhSD3jyfVtJ8myNyor6qkyr89Yv/7KP49jiaAZHCJW7Hc7dWjjtl/YefxrcnslGZQ2ecj7jv1+qs
F1/8+v3+5M77jiICYdCa8MMUkXCIggXg+hzN3HWrsjCy59/8kp88Pfb3B9TN/Vhk/BLaomddB/MF
G9WX1f9nG4397em0HPJC4h6mg9v26cK1jVWN3PDXH9DPLui380Ls+EY++FxQJ4IGB/nhN1Xzz173
W9HswxMvleI9m85KvmvZ5tdv98fp+C+Km+9MIFtIJ8gDOR10PGEKJmCGJm2Kjxl0Vm36mOMRxSO+
oh6vhmpX2qRj4dq5aC51c+Eyzipq1FyXrukjAMbm0SabrLEYepYbOd/blTpP+g+Jby4RS57poFaT
3AelHfrK3dQzXVlrY7jjiobZ0gahEVVvZ3eElutIFV5mDlmkORxdgH3TXBxsXSDVvO2Rdqcu83No
sqX3yog+NDhlxbT6XEYuSVFt5mLamaILBXw/v1pps3ssYrULMr49fDoMU8X9bMTrBGfSWF718Pwj
+8Y3USaUJn7UewB2qAvefv0xO975+v/V5/ytl4JV2DCoTSXkboHX9iGa7h30RhoCytq/rRWfT/Qi
M21jBtZOBWIt8m6vepcZxt4Tirm83JbeqYogl6NPtSGXTwGj8mYx+h/nrkRe7zsPM5FZb84IkskK
c2QAsb5HKriJbQw7fFfNl23+kZmvWB9wONxVDA4rezsze56G9WSjY5lj8IYr2ZarFJ13Kt9rfF8g
jJZ23y8KxMLeNOED2tpGts6ZbsyIkgoG9c4HqdGuPFjD81gEm9KXGyehSYJCW73V5ltGUskkdxm6
DONSFGstQHfDzLY1ll2zm8wv2vRL6Q73eV9dNpo4qJyh0sikEpNyb9XLDklZhMYkt2DAygfVo5Qe
rxSS+bjkk8guPGZyGNTQSEFBS8Hua8NNn7RowOxtkdjLSWk3tUDz+WoYajFw2GySep3P+cNE/neR
PtTzFNbdwXLXtc6sHp7jYHQrj2/K8mEmClk68lrDQd7a/LCZjihkNX1lIRgflLngMWjcCzhYi6nZ
uo1YdP01ARrLKh1Cy34v2qOjnFXmVktLGo9V32JTRJPOuxpT680F407U1DYNoK7LcVjrM8nWeFLK
pL+Z2uas/rKc/kaNYuXjpBhMbYVuYzOlV+imvbIKCwDlnmYsZTruRlT4sVcsiZWcG2InknmnYbCy
LwjYWxXI0QMnJyjDXxq8BYdf3aJkGWOkWOcBY2ja0cqOup0R9etRupBOg72B1TOIJjxVZZh4Yjsw
axNpEhaIFfJu2rTulxijdZoG2wq2pplY71WMdBqDVsyA1i/10E3NVVXcqs46I2KWrgbatysuCvMj
9a4UVgaapEvaIUhTA/LzyqXvDTuROEt19h3OEWKipyJorv0ZJhMTFGeh4UfQtFOQiVPD4LedwtJ+
UsTvzunRA383bDkIXdEvu/RneTSCGyP5nGLcmgaShAZlu1MvJ/tOl3If5Bs6SsxFo42D3oJfvZji
NVM6GBzLAA06sqCgJ8LhJA0duViFCLMNZTHfDT6GoBbZqG4vKq6YXT1206POnYg0amJIEI3Rsoxq
pFLloo+1ZadgkBD7MgfewpKPcI/7NFnmExaTEmXqXK6ltdeRObgiQc7G1LJB7VtgAnitcwtb4a7N
rEXiWeQkgvkrcTZ2x1RNayhQoAfDLL/NSx/hwOdo+QsSaox+r1WY0+kTTSMXfHSXFrwgS79xcF1j
3AEfboLP6p2Xvi7XCdMMP7sr1U2vIzCPgyUXA43VwcQxHFTo7QPuY5qRIn/Uyg4ykYUXw9wW0r+O
neB29A7It0pkz026lxDNm2ntdu5pYIH2+ietwBOY4xVN+5XeAGvOKK0gbjE2QT1bJHlYiKfJ4fkc
kOmQODJanxAbl6aOAUvZq8Z5bVG3iulBTNVGTz1mr9e5DzbT3yIOMkS+HBKyI8/mxzHf1/OlwRZm
pI/9gCo+ew1ce9s0LnLDbht4Ot25cVFj5SyccaHpPHQYfi7d8rrOuY0nZ+Gj69eDrQpOkUdcW+9B
jK6Xo7j3DdSbaOxXdZ586lmxj5Pbkvk6z9J5Q5QOAijv0ZYVS2QVziJ+jJh2CWTBZVCe3PjFj5HC
c8MJ9HOSfJiFQjTU8Ijq/kOG0qMiQqfO5yu31e9LNPGqxF48VazLWfBSaqyIyZR3m2JyV66Ylp1D
79np6ududHejfkSUmkCLgfGAdRgCqVutrfQgxjejO6XFydSffTmts5pdeWIo2Z+RufJg2mz7H0q0
u76xNnl2g9YwVFF14gSwtLlupMF0+a3TwGTGBigC9LWC4VFUbg0vOHXmaezeWibysVwK4PWugGMY
N6Hyd043LVrvXvgv9JZWWTquWvfBKb8s93bMnskNW9lYSWKKjqF68/AxzCTvmL133WVXTU9cSnyb
dQ9luuaJ2siIV3OK9BTn6kqSCZZq+1x6aOlYgdHgwlZdMnHBiOe0izzr8QT7+77Sl7JEPFD2WThk
N1EtDmOFTwMtjovMu0W76VKZcJhyg+A5Ujd6XqHDRcASJ3fxfMvbWOmIjnR/fLPG6Njp15p9L9ON
oCeMlWpK5a7Q9l5ETzg45YyQGkTsZ1xKqbz3oWbHGT9rvHmpKtblMB2Fh9Ut4Pltn6LA2E0JU9Ye
ZafGzVroOn6ZaOEwpDtH2mrpRCksKdRunOF3BL2fMC2874y3hPDECEOMPATqQvTGKmVt7juc4e2X
LbNNRWklELqkXUUIFHZ2/AOk/4axqy1lgvct/ZrN8iaP2Nyi264sV6UTU+eZq5rHM6vpO/o7MYyI
rjC8p2LZJdq2G2pU4QFezdugQBla1WtXIKpCGPzrksv+QTT+q5LrWzelFsmQN8lIp3dEr1jgegde
014n5rDttXaVshjjNN5Ka9M289E3njv/Aw3swizclVePi2TGe4kRq0HlMWUOjuxLEkYWM7YIOWMg
1cLWHg7ICtPpOmuKsAE57+ZXQ4VpNTMP/VlL2FCgMuoTNq54r1kW1V1uXAvAB7OQK7+2Qj1SK86q
HyUm1CCf12kMlYqhgbomMH1dY+RMdxKfWCquHFRMliKDSL8fQTN6mEmy6FQk70hpnWbcS/cmY5/K
ZBXGnCX9wTtlOYo0uvkRlRUGNuYMdU5MosQ63e8hBRmLsk2xlK87LPeS6XSHKIjlYO5e5vYA84dK
CLuyVz/qGuhrWolnDO2gHZ02vhEsXAonwNSvg/YUOBddtxLptVnPWz3bKa57j5srilEVa/XWMuMl
4jTqgn3UbKJiZ8p+6brJamY5czz0nJgtfBtxttGEtn9ZsSjr7bAwRc0qjuQTI5H1ag83srxJ8J/R
ha3Prer0ukEoBzEj6IJ1mlOA+hvNxadm6ce0uJi1F7YMFJlyZVE5NeONypiTxms9Os1snl1768/+
KjY32rSQN15/aqd5EZ1nLfohnq/N6s4zrpy8Cwk7XtgMydPhNHhPPb7MYjexrLmUy47BnXzWxcMT
yLnuc/riA5vIsf33t5F80PXrJH4bu0OaPUZ4q1PuhZL7z3Iumvgt6PBS8cLZXd2l58Rrag0WXB/r
PiMt8hWi2L9KcOFMHrplgtDCASNiV+p3U3FdM1f3SB5AaBv6pbkLTGPtu9ENodxhHhwIwvDzbt00
yO9N8yjqZFdx+omQiNeFi3KKyxMoxgXtQ92/lNFtn94bZbDHJAQQ0LqLpuFJ05tDwSNde++zO12P
ZH+SvEDM26oi+Kyn/zTUd7ZghdAxMiT1PkL9aaV8ALilUy2+ReC17LGJjjqbgLquy4iosmkxRheK
9M4GpVv7Ghk3o1kvOowYgQe/wL53ANSWKW5ZPT/azf1YbIbpKcvVqh724MrOQaGUraiwbBZGwzpV
PIpWc03q8IKHDA88PmaiG3jYX43sZqC80Ln6wT3+LnJHhHztooPFVNi8ol1CuR+aCInFfHLsYzpO
G98PVhBAhH5Q7B+l/ZLhdJiCB9v/NIj0c9M6jMf6xrPj+wqzdgpmBAaKAAO/GiKk8Qk7UM75M4bt
veF/GgVQB5VsSuM9Eir0J8oAVOHLzt7ayUbJFif7wWCIWbicffvHPKsxROfo5gZM7WAYxv7e1/qD
XhMa0yaCM7MbbWfK63ronxIA2W4w4MFKNnYAyIApkYsHcRToPEsRxrgOeru9c4dgB1P/QuLq9xSq
1mJVuuDTDIx3RrCUROxk56O4pBTC/T+4Vw7m/yS6OLtogKdE/lpMAbM5lvEYtzJggXJO1hiaWs4A
8lzMEasXaNM6Qe5bxdPKxzTh9ftUP5r1w0QDzSoURpF5mUdU5Hg5DNe/aWZyQs7XM1Cbatz24+68
CZlF+5XaxTaLrCWW86XfYYiwbxUthJJuk4Ylay7iFYYPkBW7dEAG7W6nad9n/qVnlxhr05NlAckt
EBW2IkziTQZ0xe/Lm8iwNwInTNwNF5Ft7eGmbVSCdEoS9tZN29n2d96gH/qC+5EVyQfELJ1nDdtP
VLFA9TcxAv+uexm7aO2V6JvvyOxpVHRUlXdb5HJr+CgPAeH8Zjv7Sf/gW6MQ5xIfBp7pg8JYiC86
6T5//cI/eHN/tU1+axVKY3SlbbbTwR/EPYvZRQSmZ3KpQy3AEGREKep/v0T06X+Ca6AGcZeYyw6z
Zlzmk7/T+/kh8b+yIL4Ioq9fv6nz7/6r93Tugv1b57+bgxb9vAs2rLAXOUXQWaIsm/o33dEf9Le/
ev1vHUY798exLRjpNbq1ErN+L+N9ZRJVJL9S7TYeDAbzO0OiNBZ7yZ44qOyi8C7a38bv/gDy/dU7
+NaDBFBeu9yD/IX0UWYc9qYq8YO0IUqyfSQDXBekTNaXEzkKKU7nnr2qNNllqqNoDkhdJ6gKvqn/
Z73+7xTlBCNYmjMYPyTaxpD3c/qb/iK7608u5bfGpedW+DfYrw6Y7xctGbt04/AlbpFG3HJ4xhxS
HSiAiPIolhVT/yp9bwtA9cZKn/vbmh1lTuxVi0mNvSC0sUpP+BaKiuPv9dg8W7G9dtxhbc/2PmnG
MNGebRTiteVfBvWTbMalitOwLB/a2VvKHDdcs+v7Y6QeKtGuoBsFOGINcdll2bIEKtLRaG6jK8vf
+6ymrGnLxj3i/Gvbx1wfaK/BthG8BwxlrO59jSEon5de8wwqpIhws+3FCJFbX6ECGUqP4hGbvCYe
ExbKCcfRVJfnTsIy0vrFmTLQDg1VxWueUCzmCHUBaBQCZ2jin4Q77TQbRf+Z1BH6xTHQQ0ys9oxd
sb1I6l2voqVDi9CkDzFZ5TYDxJVzLKgFZnpjZzf5AqAbHtVa3WeiXnVDsgOYCmnr2bMo29Nd3u4b
WmxELaXx6zx9VXV8aDD6tAn6aVyMEFpMa+PIYwCuuibXgBHZcZ7Tiy5N2Y2p29lVpZHxrJSreMIB
LrEzxptoHTsGtCmPS431dXrObPNU1V9W3W4LX62K4ezu3zfJXdrNz7mk+HHxDbpGyJFz2aTsONj0
+upuzE9mfkIoCtwpytaBerNKI1R6duOJzyB5t81k1UjgcaVH4yPjrJUvOlNfTtVWa26E16xmq/mS
fbUV2syZ7dmzDwjJsbuKY2lZITwTDvL2EqrSYnTLqxkzucRv1I3TWtYRDaTiiOHtR8J4nBTPPsKC
pKjDoXnKaRAPZ3slIEVvzmgjeYfSuEjmk6B67FR872iPKusOQfXpJbhqnXI1WW2o8BUMMriwE2sv
YusttehAINwI9E9ttPAeE6vVO2BrG4LWHzN8W9DFhmYdwNeoSvsq8/TfzEF+Mswxv+0pbZ6N3DKR
pOoY6RreTnGy0nwkJAnuuPl3CoefrOXmt/0FWmtlAhGSB5Hfl8QMO/0xwNb6643iJ2OR73juYK44
pFBJHWp9m8UE5k3qd+fHv163zG9bhBcbqU1nVx6m/jSMt+wAv3nhn0y3vjNx3cCqZeXRKR/AQ4zR
DBkMiBxhx5X+u+3tJ8OGHwrhf9s+Ha8q+nx2uLA4OZpckCHo0i7bZyBL0uw+0Teq8lln0mVg+8tf
X4mfXeZv63w1G7qnzn9Wl7xa3rkyxNMHAuDXr/6TD+07LNfPk6ScB65z7OgkkR8mU2BABUInP379
C37c9H+xIX8n52aRQEnrWOyArjqv1Lu0Sy/yxn4zYpr0RPOmrKzCePfGieNtcVFGT37HkeSchIfh
DsrSamgAh8VqmzecaPX6LXDLncBvyfBu3Y1GmGXFoaKa/s07/tlV/qZk010V61EzMWrEYegmjBXc
+iiL2zx5ls1TPAkoa/HzDJLLBvoR5DB9PA2kmVhoElVXg7Wzx4zk1zojpddKe8+AwP/6vf3ssfw2
7eqjzIAu59NLRHfIJqLoD/76lZ3z8/dX1+lbV6flHGwMNneCqLKr0lGbtozDQMid6apNjS1NM5pF
XxcrwPVQfqBxVPVDgEHIoKkdV1s/k8vMfTEylJS1tWfatIgSNKnZsvbe4oyVO79tz6AS2pqGQZlB
JqiOQ1jCgop7cFo6SLco3/a+CK3kOY9ec6cJ8cdtG5U/1Gra5siNi/TKYphfEbM6BC9RZC/7YFOl
oB/m6c2e7BtSo+kSWL/5VH72eHxbyVUeJHELkv9gFDVNkGI5AQwm7I1J7h/69f/6U8JX/6//5uv3
ulFdGifi25f/OqXvXd3XX+K/zz/2f/7Zn3/oXxevI8b3+vu/+dOP8Mp//ObVq3j90xf4ylKhrofP
Tt3gRy/Ej5ePP+vzv/z//ebfPn+8yp1qPv/59/d6qMT51YBoVn//41u7DxwnZ4nBf/376//xzYvX
kp+7LerxtR3Sz//nZz5fe/HPv5vmPxyXUa+uu55nB/p5r5Cf5+8Y7j98yzJ1na6kZxjBmbtb1Z1I
/vl3O/iHa1g+/880LcOGYvL3v/X18ONb3j88yzA8H6Smy8/Arf3f7+3qfx6B/7kgfBZ/fP23aiiv
6rQSZ/uM8UO4/X+fFY835AZYm/kdNpxD3uOfj1N9r/KuKNjko640k+coweGwqAKdfow2om5cNmZ3
JgsGboqh2XKKDzqLpFgOGFpHZjAyzRXqgCAyAByRZLuZwSi+KC4/nlqzfa6l4FEr8ZzHZTQ9lBk2
OhI+7pwG8CHP6LDqAWveEX7ibOQYUE5ZXv5ZACo6jHaePElSfkDLZKvKH+Nj6c8atKF8Cr1urN5N
WzGPrsAj4wJkGMOk8jpqhHZsMo/Zhu/17ZpWUbk9i64o1NxuTy/qrdPRLseLPH4pEm+dZva7zKqr
IL9K7Ad4Y0x35rENHascdzOQLLJe7I8mtkrwgul0KfWBIrSrTQG3zXDeYjWaN4NXz9cesIqnSjEV
WMFTKjdmHKgt5HwkXkXs7oLRhfbHVBPGhi/2jQUKyqEfU02aB946AxVU2xyEmsJdd3AkwmCgJpbS
iZ6C0bTpRTAQHxvQnxOmZtvX16XCU6QTH3xRzdgEvQaModbGxRgSGjsdzwlaWKvlvK7HXKwGO06O
g0OcQeSeU+iddyN3gFhIxOCV50yn0cKDHeWmsYxsnDO1nV75FqMcYekARZsoO3MZH8w0QhLQ6f5h
KAGnewWdXKSU/R5Y4rRqmCe6Zdngx7U/NJ8/O+2YnREDeac5mnMCkMPhoRbTxnPc6jiZMO8cK4sf
5VyduUkOwcAIWu6z1HluoYBdaSKKljiRrGMdJ3SH05RmrK/AFvtVT2Omat+jrDmDagEgE92m7c2k
jEKrs+rXoXxwAQnE8BK6a1cbzJO0hFyOgfhqAlPRt2gG45I0aty0bi1OE+8rxKHNnKea9cM8waHm
YxDFjR8DFJ3Gsdx6eYyHauZQoFTM9RCTeDCkJx+mkQ9uzJX+aPXzvaMzE9W9Mj6PkDhKVQyhTEeD
TVbUTMnYTMqWwwiiKTrQToeMw5xMyfG+NteuldgvDTGtmz5RgGi7Rj/NCQNsS6QzQI3WDG3lRpdZ
7benJvAJVxZtViJlyabnypzU1jGK4RKnKkezUU0GvQr1qPMjWJUBDBIIg/u9t3SbI4XwtkWK5Xps
He+yCyb64yIP6ofKhjOBikMtKr9UNEA5TsWTyQwtwJCgNXMTctKL7ssm5o7O0KGbo9mucy3o3oVd
AVhoDE7AXWzc27HV7aIoBfnhOX6174rG2Bk6eKQ4y5+lJ6gy2LKXZQEhpYizmylwDFr8jQw+uHte
gwwpWT9Pwz6RlKlW74+LTFVMXiXilb6Zq00CUgonNIGu0+y+zH6SDaGutCBUUjN4RLJkXY5teyi9
ONhJh+mt49H7JBfCBbpme6xAOZIDmcw97Kmmuy3TdIR2U5fLpM5BZ6bjiHzQLmlI2Gf4hhHcuRmN
WQvFKHxUAzQBJkt0TxEokkGaGr7extxWwCdfk2qGOGqR9RVMcbcsjL5ZO0nRHnyzMW+11DTDuLCP
5lyfwJKnzyZdT/Tqz1raD2FT5+aFZ2vNER4TZ+88vp3VrMLGdS+TCryUT0D8ouCRXphyshDSwAyl
xieD9iwN7hRdYE2TTHrrmitYy/wYmag79Nj23uxcqfupn1IsTECbq56zwaLT40MURQD4BuiKLRvR
sSthOLiVgP4sFatv3Yz6Trn6VWxkb0z3bVvrOb2aa22wX2Jt67olPefapCuQe+upad9s27TrdZnI
o2L2RpeiZHxbaal2Y4p8vrR8eCqyIZsIPhmSkiYMxm4gczAWEHrGJkw6I1qPjex2XUGIVdDLR41s
AiD65TJ1Mvg4EQGrxQwFP86uXIBHjuFpK8vMR/CCZrUbXCdZDKIytwHNI9tPL5XB1Kx2RjPsrby8
GHJtZFacxo86oJ0QEc1L384CpYfjXw1lZq07twoJi32qHG/XmlJsO2UGe2kHW9f297pjiltO+2sj
yaGkS2/nMR0UMSGdXsB/cXpXYJxjN8WL19brWGr7yQq+CCm7ckyIu12rgUCb4lc9YHYEYsW4yNIW
bK0LldArHeCknT+/i7E996l5TrOzksg8T8VdJz+iiwM/bUZIBUpG1E6rmq/OzJ9pfcWhjf/kTqs6
hlvnMCoxgQ6344l5ipFsRzsqtrOpOc+pm/rHvgEko7meWgC7PYxNDCYioifK+MmmuzU6e6Y00y7z
vXYdz3kLU344TapTe68MqBEYsEAMN9xEostIc3Qd84Xh59klVLpF4LbCCAmoQso2yypnCGj0a7CI
xWYa7UFfu01iQA6rk69gjMZ7x7CaLXJjuQF7pl/gyXupexpPsR57O7eX1s5Nuq8xQQLjJ0HXwENE
NJc3lNWV7zCsbtP4oPm9tumFd2Y1wf1bRVrk3LSzA4M+GJor33ZRiolKgbNKYKWLXAfdE7h7HLzR
qfR9d93SjNvNqqgPiRGpnZZKpJCS81IJ5+heHxNz6RAqsVaoa6Hzz+kAhDi15/sgTjMam37Tf9q+
ovwPVGuuuhZEmsc+8cZoHJOtJux9wMSMKbAmYFgPwxWkxJTRrpIfVQMZcjFrdnwA0hyfSrLGQlcT
S0a5R88srDXZ21uG/vq6KPR2pwvVrOHGnPmdSDFq+yOXNh8sW/au0K3yOFpiDIfehsyoA/rt+PA9
TL6uG+qWFsHyUUy0KbJWiWb627HwY/BxM6WevzP9gAO2OrhnRJHNoLPV17rlLa0G1lUOdjlPBxRI
1bZjpD6Q+rNsZxZvCXN5nWTFyWkkiFtl7esRPIrmTv3KgiqZ5jTTav8MHunJvhim/RxEzbUaXe96
iNxyPZUSFUCs3jVd23GyXcwczvRJXSlBKhccoTrdWE228rL4ecp7K3Sm+qSn1YUfA9Xusb8LR+Mc
x428GZzu0cjn0+gRSl9D9Xb1Dn287BgkCVDA4jXIEV1q+YjkskcdhCfO04ttqdm7AoIa+q8zhD54
R0DjgcLiJuYZWacldZ/WDcEm8eNwyOVbq72IpoLgZibAN2HOOeDQOrgzgbpRyrnxo24N8hb9am9Y
6yKzj9mQ349xNy/dor7zE9/id1F1xfXBV0WzSavLQCU4U2dn08e0nVRddsusFyielF6usM5+dHhC
V5YUzVLXqoauLOA9iym2Rw2+sKpyR87vez2C13L3yhxooOJJrxg1EFFQ3nSRy98wHizGxqPgc44K
zEG6x0KTeOyPhcE51UrgUAfwGJWdnkPd7nLN2xqZQ0eV88RllIiPBNnw9GMQqUiQ5UT7IGxkp/rw
YlX1bS2Kj7GLv6IclZyegdjLYfqM3QbKG47tnOOx5aTXETaa5dyU5VHTiXywRorfYRyOSgFOMfRy
b8fmOkFsiMgLAlEP0n5fcPEXbu74oJJRFrbOSJfeytfxSKoxrRpybdqHWcXrMUkvYidmwzTTpVf7
Ljt0AVezLWEWtg8xuJ5sWo0Ta6pySnE9xRl4oRi1il3vjTabLjUSCh7N89KpQQds3jRh3Y1zBfc8
MdKjxtPsU+w0PZdpGrZd1941TmqGxln4VKbOcsqK7KKC47PXjMrZkhlkZ0vuvOCpaSsIWCQyfxVz
5rwUZ8tnrdFRL/dU/FzUWoRt3NcLyzVhXzUXObci54spWTkFveeKXL3krAzqUPkFhJIP7dloyp1u
2vbaar353CcfKeAq7UJ2abMipvCNv25foJgsR4HKxe3HS33MfRRZLiiqctIvvM6JKIxmP2wZdi5z
XnbV+WCIcgz3j0bWS/Dy42VpDMY6Qf29GUWrHTQSHemCo2prgRfd+7leLiheyPyovToUzY2CBOqg
5k6Fj1riTBvESG1GYLrF6wh4qWAuIbmEM22toy9p4RAo4drmRR2lRLu3tU/zJt33frpRSMVUJyDC
CwdedT7u8+q8OqkRSj84GSH9CzBozG5tYJ0J9roTdQkiVikZL1lIEQua6t7wkuujS2jofOqDiE1P
t63dmBVi288oLIH2XrENgHiaCXiUog6Lup0e7cjgbNHKz2rIJk48CPhsEQF9ovNU4itayHgcKfsZ
hteJdUrS/ka0RbbmJOnyODc2z0n6VIwe+0cJyJ7he3Q56sJ96hXpJhFL6srT7J5BlngrUmatvhXz
dxWWtw7ceN1PSC2K8oG8cpbzwP0ajeDWrPMbdsRVlaaMSzVvBwEKKYXp6vcF9zloX5vnuFDIyGXJ
xmvjW54l77MJiB6XgtANKZnSV2C147xhKVPaKs9cighfpKGezua7w7H/3LwUaUaWR+Vs9CraVxBU
0V6MZRj7DSAfpykfDReEkmUb+x7Rg5MPwF012IZe5j2YBtTNInD2eQ12uQiO4AWp19CC7BoDkq6H
sJQoEATRyk3CGQrimdjMAhYRWwMjUhVOGorIe464+9hv3OLUwaALx9R8F+bwQHF0OZR6dOXNKHec
9OBU9rOZtfaqqKiASrCovh9FVCaZsUkM/dEGx70o7Ira3DeB5HYSVW9XP9TBjPo3SfST5dK0o+gt
gOr7zaeflmrfW63kQxzIh3AQKXuOM3wMmeFzF0/NhHgrKPydqrTsqfZ9cXI8+GheC+kZahEC+qxR
3mtVgmXqXHuEVVjkxd7MaChrpCg8zgomFVovDbEQvco4ceQqI0hrUVvxjEahDHZdNzf35sAzFpU9
UE3fnfKYBZwiU40ESiSZSpcELTiPpVZIez0E6VOSCRoD87nvSMOIaaSnK3XhthYGBL1w75pyeEcO
V+7irC73bQ21mz62yYiU8rjSRtQXMRIuM/Hqo5baNqoxKHueqL1rExPTQs9rfceql95VjpuRzKJr
F8Gs2Hk94ZGREdn9hbBMPAm+rr0SGS+uBwEzXNjC+dJKzn35rAyU3MF01/Y0apHsQWx0HGim6O1n
AO5Z+4gwR0eSM+c7HsbxkgfKtJeMzqE6N0bJyNBGwmQ4EYLkhg5m6DZVeyO7OnsZehcFytzBSk3M
jLusxw0QtMijOA4szZ5zfddUTmiVaPXcHJ0L3XV942e9RmpZWqw9w8vO9HJ4fQHJ5RtiaxDET0Z9
KLQecc3/Yu7MduNGomz7RWyQEcEI8jVnpZQarMG2XgjJA+d55tffxepuoKx22+i3+2IYKJSZmSQj
Tpyz99qy1e9NJc2107fY5ZMyTraRAQ2u2oGLLi0v4iBlBg58YRsn5yWPYTrPgVzZwxP3WDBz9OUK
xR69a/JdPBsDBCq51jLxwjAFMBXRls6dF1X1fjAekIEiaIfrLHb1Vz3n9qUJgTrOg4ufvma2m4Yo
apvcaa8EGCT2ozRAYidwVanwraZ/94AG6M216ACWyljH2o8ImA1Cuct8iVwvYrlK60Ktt1DtXRQ5
KaRqHTIYl/klp0LZxTZtOnCIZQn+vVu2AgE7zPNDSrJb50ZPykMWx/hmB6zU+e72xjtT6KMiMe5y
ii3I6G5VVceo6G3iY135tahBeRcBAtsix8MRSipL+mnWfdFGnQ/sNo/Olk1USmMp/xsw2+rk9431
XvUzbK4SHgLwtirad5hinr25cx/BNP9ILJ/VitkNSRQhiDabZtJAh2Y7Tk14bwW0GNjtLcw/XnOq
zUSID/OCByUqWLixyD77gxsD7gvMrW1P0bEUrfwU9CFrQOZYNC+Fr66W2MleilrfChVafIKpGJdd
PsJWSDNFReetBBjKK4F3wI0TchKmSn6WbuRcJq/OI1KbFCewMkhsPAS1czdJNZo9Tv/0Ji37hgAZ
HFRHY+byPrSn8pOia0NbwM36r2OprHQbx274ZWTbCsFv00SIdEIej+tZtkObSYZiL3XYXWfyv9Mb
/09jgbvqR/HYNT9+dJe36mPb/5dBwf86QPj/cDiwdvP/99nA5q0Is7fvP9ro38OB9f/5z9mAz2zA
N0oYqYm2pJUv/ns24Hn/Qdd2PXYq2wihXYY2/zUbEPo/tIAcQwfMU1JohyHXf80GhPMfDn18z7aF
7ShH2+L/Mhv4dV5kFBJ2n39/HU5oPonDh/u3zioPBRut5cenJSkxoaDOO4YRtZSmTwt+PFWHf/02
v5lF/Ko0MMrYtrSZQxgPrpL0/A/X4wSStgNv4Al167RVThs8AaDM6RIMyYVzOSt0lgV/GYr9OpH+
z4s6tnYcT6LZVP9wSP41DRdgbfuhJG+7Y3Rw02YsRk6hWXX561++3zpy/degZf1+immLK6SypdQf
ISDF0MxLpUV8mukl3fgLytTIxnwbwMU/NI6rqH8N4Rzr3yLPHp///PN+uLzHl/Rs4dq24zFs4o7+
ejvdVC1j5rKCpV3fr1hYyYq4WPeCzW7G2gDT2OsiULixV78X0mv/Mu79oKczfABmWXRI+dGN5s8P
IoB0HNyg1059ClDBn2giClKxrPg1HeJ8F83xMhJDFanrShDol9U9w9uChCNaznTpBrwHj0b3SG+d
fvwyzhJt559/oA/P+z+fT/DisPa7UjCw+/UHikuXmSPtE7T85CFkeTHsWnfSJy8bpn0XFtb9n6/3
T77pvx6I9YI0oDyHbqbnMQX88MBb0CG7oevbk7Vw2Y1yekHhOrNYoPwv1aeorBMmX+kutZGO557o
AiRcZr6ZyhT05p8/jfjw+nmukrb8Z8VxmC+qj69fzgCrsXqG14No0c9WTeiTTGhEe8bVTYtCNhEp
exXCubivvmvmjUfO28u+zWaVYPDxok9yCexXVQqE6niGaHQDn1UvYUfnrJmjicCKyjjgxzvHw+Dh
8cKVrC83eVED745AT2zFykQM8CRcjJPbr3/+ih9khvD4+Io+yQfc5fU9/PgGVl1Hl6iIc8qK0XNI
/K5bFJ40OZ6ztV4rTTVR3deM1Obe8W/tDJRsneXhTdOr9kijrrui8dm+D45r3S/dlD1mNN1ecafp
EwfP7DFJneqrV7rBFWV98l06WUerphNv/WIxjpyKboR+TevzBcOszQm/WNrLmA8Dh3k/e/zz111f
6H8/Xv98W2Zo2tESfc1HQKM1UEd7VkR3ol/URvcq3baza23/fJWPbw1XcWxeFuEwR1ZsGr++NZ6b
mh5BQcZYrAm/WCgKq6Brr4ZmcX9w0v+rtON/finHxie/LmTS0R/VS2Zqa+INuJzMy/CSlvGZDzZt
OSUOf1kOfvM+sDGsWyyPjDYfpWk54aGhbNvsNA5heMn8YnpOtJ09LlbdnnsZZ4+5E8Wf/vxrflyk
11+TSoBawMGLYYsPv6b0sb5mXUFMk+rC9y4ZPW9v0po3MXFLR25MpOXL7E/V17TLeIkaF+vNnz/C
hx1xfUlYpR1tpKt8zU7x6w21Rm2SwU6rU1MyPonRKvHc9AXBKsLNg7+Atn7z9HAnPW6pr4XwnQ8X
GwhU6QhTaU6VZbJHhZh538WjOZZUG2gpu+7bn7/cB0n1P0uAlI5wBEsdj634ID4qXZuJip+XaAjq
Bd/6YFyk/6ZE1qm6csi3NKuXe8eEBb1vdA6g2z1AV6IhCZWGoZeQvyB8rPZx+97rpn/PRTWwX4+B
PIyxho+puurrnz/0b++I1lr5rMy2/XHnFkAOtEDadJrjkFYbDlni9rKC/C5VP/35Ur976LWnfdsT
Dt9Dr2vKv8qhwovrtuYrUQ41wcUROHX7dhrPlsAeqWRaXEdy0Kc/X/Q3309yOwRYXx+VjLt+qH9d
dBlVnYqCeJoJGuDByCK4zGOrTwVH9b9I2H/zfkmlfFdzMUlA8cfbD6YiW2bi1IKO9INDrpMEqS/9
zEHVLT0HnN9Crs4qty9dwi3y8C8P/O++K1f3FbU1lZgvf/2uPcb9EdhCccoV/ve84xs6c+Xf9XHp
/8UNsn6XD+u/1I7iEO1KZD0fS1sKdL0ulvmJtkd7ngrZnlu9sDd79iJfQpyzTBHLBfd3/ddb+pvf
2TG8ZZqUakrdjyiY2kszJKYgQOLaHo5SBfEnjDiSDF2TBZdkmVm74lFASiCUg3cvC6m2/vxU/e5R
RinlIigwTHo/3uql9YJh8NwKA5WtT6HQ+mrsAntfxu1DHpKmsMlE9rea7je3lxXTFVQYvraN+VDS
eZL8MtKUqlOYKP82sFCEbIzg+L6LNRL1P3/D9WX8cIMd3xfGpnxEXPZx8URoE3jp6JUnNBb+bZw3
z0P71yr1NxdBosazSgGP5kx8qIpzek7ukkesCOFEUrJTWT5+whCz5p+/zG9+OWGz7wieWL7Vx18u
a5fBqqyxOk26Vi9p3EIUqSqbPL1Uknv454v95tUQ7KWcpAx9I0R0v76F5B+mwzR1zYkKHQB+5MOe
8G0q2kV7OTaX2roP+nKIt7SR3/586d/9nkq6vrt+WcMK8OulrYT9l+ZPc8rgGeyaQb1bCbveny/y
m2dfatfn4WcA+T/3cN+yaVOhPTrVlstjuFA0LOFEKF6HS69NYQKTURb+rXj5zWbOu+4rzTdjq/p4
gFpUBCslw+lvdYV6KdLZuveWqX7y5JowqfO/veFr4+TjCyA5yUqE6Ar0zccXIHS1k2eLLjG3SAbg
0zwQ5ZUQe/aTl8E8szDg8+x9H89S5QX3BBD57SaKS4YbIQ3jn5VysscxoV1HDOxsCOzrGJTOBE+5
ivB6Iqy6NfO9HIjG8GpfoumtCeGoRftE4VJ9/vNN+80boGyKIXfde+nffNibpLZbZFM2VIvKshi/
ZFrSqQ2sz13iDH9xdfzmWuvCyMYguFecPX99Co3waC4L8rFGDeOuc1AILo3VHv21F/F//lquL9mB
HA9CMZ2dXy812zW6CjFnqG7oeLQ2EZl24AFzCKLk9OdLra2vDw+E4mhHm4EVX0uqmF+vlcehNdpT
wMs1hZyoOy1H+gVMGp0ms18LonLING1coB9dtgJl+9nT3+0ozR5bCykKGaBK3M/esABeqPJntUzO
sOeW4GUqrfL9z59WrJvBr+u3Yg2i0qZdx6L3EUlaq7l154iGSD4WWKtGWb1lBg9V1U7EAYxxHL73
dtQ8dRjqR2zLgbUtG7E8hCaq75JFkTTp2N1DQ7zLNjecRcqsH3aR7hBgxoP3MHrFBAFlRKuKguJ6
1H9F6XPg+nUppV9AKcWs0HU5Wbv86h/Ws6RtyAoXWXVqS4vA4rHpvwZCqHxDF70if66pg44AD52/
j9QD/ORpiNZsXuoR990yACuqJ89DxFbJOt4n1aRAlXh+5G0jz1KYR2MLaacSDNPLUpv8GBuJpH5e
KFwmLPfTya+AJR866JUeUXtJOO81kua3SHlVjOCgWpINBzc0qkotRhGLyvjEMg92GhVntG3yMqsp
uIRDAzTZJdHxLgmpmrZza+pl2yyc2Y81I953BHsJsc8B8q3OoNr1ZgJ/+iUx58BPzbOjumFjVmbz
okofEel0CoTT7qfaCRCVWGX2GGeh9d2rApIeuyQbfph2+bSkxU/bKcWOGG7y+SYmsCj2+22lQzQW
QU9Q0dRYVy7El02XlgYgkrXw/YfqyV2a735gsDFXvn2ioYBURdF9fI5Qaa92vAhYjd8Ol9qzlv6Y
OYt3FRRJdhdGdUZg2sztGIvAesLSEH+ZRS3IE7JjfQI4YP10RYuz2e8UOsw0nrsbN878p7iWwR0O
ooznFY3nXuBXrDAyVu6hq1p32VtLonZJX8XMH83QXcqM3ZXuQzC8+ZgObKzqK1CsGoEJTe47D0I5
bzo3n7822FmvyHay+j2nkPTYBxLjo9do4hrGdjX1FVlHU2b4ytqZf8NEMl3RY5M3WZ5VL3449Og0
+u6iC3/Vdou04h6N0VuuABeY4cXPCdHcoGr11UGQy603ieVMdy2xWZtkyvxmg6wSEonyW58hFwq0
Q2TbLWgwMO+oX9UWN0x5j/O9vYnZwT/HGt6A3aBB8LqgxBRJbhQmPO8y+zlzsaLsvK9aWc3V0vrp
NrUIEozG4YupyCbTuRWdE3Kfk2ZwD0E3yVOuJQU5uhWUrG+m6/JTwU7wCKWoecItKZEecAjtSfsk
r7DJh9u8t1GLh7aM9i2YvHrT1OKdI0v7EEnkNDPy+TOtPHEV1jp5dixC6RZOsjc2nhadJ09LMCS7
Ph67M/1a8r+0NWa7IhELbLtl3Je+p/dxG6zS1XQCMgPVKY4OTZ+QqevUZA95CTSSMKKdjXhu6Pt9
Z08VDBKTcYLyZrsLtp7fEiYaYBzuLO99quOUo47yDhrvKVCrACd5ETnbaiG+KsWvzxS6tnfGRMMl
iqREnxtnww7yikPMlTOTDl6jO5dKQKBhyr5xBtd7xVjKYl14QGurvm+3POPOFbo81D7uIK0Xb44u
RJ4vn5tpro7TFDvkaUbFzwD5zzPKovJ9qR8CyxCd2LFyHh2/Dw9BpZK7aQmqG1PEEdPNvCP3mRNP
uXURvW1TgwXcHfPq6MVjdWt8x36vmph49yiczuMCLKpVWfjaO8A2BqDWV3M1LWeFog2Pvss2OFbO
8KnuBvFDI0zYJnRf19Dw7uAW4nNrS7rkFhNDuSGmbPFpP9jzdWoUqog5rPi5yrLqt7qqzXMwWj16
BY55YUFC6R6WXJEfKJ+H09SJ+ZtnJsTSy0Q1k452ne1NNSAXzhPARnU4y7vZ9ViyXcbbD0XgL5/7
WBAXWUxix2B5qO5jWeAH6OvJenfQDxwzW0R7EE35SxVF3vWE44FUP561nRrI0SxkQPQv4DTZboci
7RjhxkBAiXs/KYqZs+sHLW6AyCV1x3UlWYu2qO7dQkbWdo4Gp0dQFCiG7B1Rxk67oNNzx3qID9RD
/s0EIOtg90u/i8NKYiTx14woZsFX3DwU6GVfDccQLPd3zWHlcVBSvrfFz2kkGZvFOftBb1LuTWyu
0/GmY4Hc+YlyH8gjhjNhAkOqG5kBKCnNYw3u5Lrrem9jQo3Mzx0HFvNI1sGbHlr/DpdKcR7LoT53
lUK8a1y7/6LHfLo4OQgId4iu3SZEOTgl9rZw0DDJBi/77IMvIce1PvLa9gdjiX6/LIrv6qLanAis
PDjEVV3Vc7fuINQQr6PWdrqtac89Igr30y+ZlQBZNKI7OWrM9zz4Vb6pu/mHa6HGtaZMXaHqqb66
KDWPTDSSB4HN4Nh6pnrMhDvuc2NF32dVLC/VmGT7ui6OnRDZQ2/US9tAZLQtsg+XcZrsTYSngNWr
XE0+fZrwTSGdD19VptSl99zwnMteb5cwRZyFOjS6cmdpj5uKHi45r4vsrivVoP7ICwcPdmulN/mg
xjtsaU157juXIHv+B3dHbNzATYiy8GFRCUijptf73CrZ2VwfMqFtMWkXo7EPCBGmp6a0vGMQecOe
wFFQN6K6tRSip42pQjrdBYKyx8WgAtrR1Axwe+jKe4rMhMGnC6oaa5MVxUDwHarT1sgfkY0+GtIo
wKNiruMH7bjRLsuj2llxkCG0PL+6cl1IAfz62Y2yrdPMuOFd0u65mvKBbJBMucNRA2lodtHQZDdI
ZNrvUVBHJERUbrjsMlVjtppGjmdoMpEDTuiJyCTNip+ZRfh3pSP3efAL5Gudg+NpyGIy8+JKZCym
JdL+tteV3peF7h8gp4nTQh7zlchDwGYlXJ3Z99AyM7q9rWa5PtqE/jQ5X9OCSl6Dn9QgM7UDqkTJ
t5ZzwNazsmI7W23AbivtdDfqDFlT7eafbKVxmrhRxTy2Qg7DgvUjkqS3L1Qr120R1qdyzcIcppAH
3kBhKi2Sb7FHbpRXDzdhzNBBJoB06o7kRfrA89abymRXKfmeDGPz2W6AGyF3dr7ErWed0G+9ONhG
tl5aC6Qh5KxhqjQSjBZIUMSu6bYo/OSEhC2CsENWbFC41ikecclgyJQ3qFVvxTiWOQsCaMaQ1Q9x
EPu+xeRmO7PsPzJGy49J2ESXpUuQRg3uUBxqM8i7NI3kJ5kC8LKqeWT98jsagcb/1FRBS1RmWXfb
VEwAAQHcw+QDWsezX6IrbdABjU3wMiV1+wCVKWm2MeLGQ77+RFAuMeSIpN+ZlWRgGnSIMv3C7scq
Xgjkswo1MmX/rNnQkJBkGwc94yVs9ZXDj3yGovLmRYJQ6bbzDqJN7ZNTAGkKxpp4b6uxm08UOD+1
lZev6E+b6yFqPvfB1Hw1jf+O/4lS27AGOqy/Y0pcSN44r4HtlveSdWFfhPnyyaTdizUGwSEhjPch
6pdszbpZA7DrHBgrYT9bp9fjrm+YQvaCg3Xjd/nF1q2/V7qr90GdN9eeH7qHqMz8QxgAaGqT5kqZ
OL5wCDnObLCo/eXsHPJ6CT83nhVezaR7Y6V/giVT7Ya2A35WWDO8hIAwUJn36ztAmHyg3vs4XWu7
CVec4A+KzX2RV/FXUDD6HFE87pwG5lHikehaL5G3t1BnHaZmxe5pbAlFPBG8lxdrodlc5gT/VtF0
LxgdEbJLtz/bvk3krO3A1nKcOCFfVMMZOpgg2MXKwpA258jNKqteObcO4vVphSK16Kj2RW/pC+rQ
CBBpORyH3LKOGHgxtg1weRNvytHUu9W3qij00RTTY18G7sFJFoJG+zj/3CMMPY4cffaiHJ9qfxIM
eSr3BY1nim4rHPdtOqaX0PL9nR2fYlXM58yu7CuRjfZt03fDMSrL/uTUIZHkuQfN06ra80JQx7cR
hsSh00m7DWu0dn7vTc9Kzfg0PFK+TEUiI0Pefl9E8jWGcgmHIlv2WTfyhDtBQ0ugPDV5smwTN2ZX
dDKC2jsLYb2PxHyfNm6/F2Ot7gDWmSsnyr45bdy9dAFpwKzowzloOtqGiZPuVe+G7+PsgsWsC0gq
QqYvre77twYm24OP9eSLIEpJ1W5x7HOPbOYRWCtKkQapnz+csaMW/iku6CWUaoIZSUgn9y4jCjaP
huKn8k28kzPkhGQ5Rj1t5piMU9FEt76O6q0K2XRtK7D2VtTX52ammo5wmCDeK+0dtyzbRpXVUIJ3
QNFH7yj5TRHAktkb2AOFUtttrTh193gJNzgwBMXnNO+sOWsO+ZjCrmr96tOUZuGpilkLxxwwXMV0
fOsb1h7NGWYHKrW8aECJHEy9zoJymhYHp6vrg4XA4GA1Ibk/isI+3oxJSsJ1VkOo1YO+pkfTHGYt
SWDHl9KYGVSOL8fyzold566gAjxZVHVXXtr3pNVyIm7Juf+UcWbacIFx13mQaBnbE4LtTd4JXSLd
eLtyWFRqQKPBcpOV8bs92/o2q9XwkC/J7VBQ4A/W8l3VXQJHOMXDQHiwICHhZxkNEcGpxfywGDc7
wBbTX2Q8W2SJlotYFe9kgNswm4NBFDd1Gc27yC1uu2F4ZSYA2Ka1PxdpOtxZPTrhPloNcyuVtbXD
8YRDjvM6xrCHaijZt2mCYwVz3lSGK3LTBKo/O4OIOZjXwdEWkIZxPqb7SAX+y+gIcK1J/C11x+Wm
bulXkrUM4cdAbdgonJBHd4ny7wO11aFD1XDliCq5H1cAhhCsucamWMFqxfhxW+e1elUDdsExz6x9
4Ij82WrbgIBLTQBYoOctKH1yiLoAHOEUzndIRt69sJp3PZK/CNSbeU9rHPecm5yTD53wqXc58ha5
rnZODyMv7bCWwbjJDNtHsryanrvlVB3wDxWHz6Xv34CNn06eGcvj2E4dATZL8QyQqGBDKYPdUEkC
ApiF71uN95hfSz9pGKhzObZXsPghluKle+v6sNvbzXRbZkBrrIKH2+0BJuswd7/ZWf0igNHeDAX4
QXDBeGG8KT77eaAPiWkNQLlYjIdJt/1NE5Tt45xipO1zzo/bMZs8gLxTnF7LYE63YRj9XGwmLH1u
hXtnZdYt85CfcejhTRgKiL8dFpKDnU/LLsmTU+kUA3JX+ljCkv4mxJq0zbDCnISrlp8TFemNFRB0
Py7BxYpl9yh1Gh0YMSGLQQ63ax1TfgdoUW5lTX6bXnjzaCFBgjcMSO4T5AEoelgdP5sY67SryKVO
4SR14Siuh2x69dPmRxQn5mAaB0u728wgtn376I9jfp6GEodJVunhh4W8qthaYTk8JxhxPmde0nx3
659JAz3DdQHNiKBodqLQSL/Fkn8NyzreCan7M1ng6pwiTL5fxMwWMuKmJAjWb08AMTyYgV2oj3YO
a29az/JVFJYH+nbBp3Bk8QrCJTvFeGQf2V0JAK6KAFEwUfJBlQJSkQZvZVZ2vEmptcwpdMyWgrFM
q9eAaLpTXxMJP9VptO/6OOJndeazNP57o4gSbkY/OKZZXb/QmTZ3c4E6fBMl9o0r/fBmhH6M2cIu
/UMT1ymxxEsTjYeIE4YDTSpYzUN4zKaNmpsU33ldMmRz1UwglRPiJOUD1dW4a8VcUx0zgmt3JRj0
hiPIUzlOxaGkU31FyuR95EKeKkNK8Gjxsq2aYVUk6VIf7BJNN5ohm43Dq14WUo7BgAf1BAHTT1IJ
C5DAK901Kcxf1P8zwMvI2fdx/ImeFROBlBZTNVMOGpNWlNEgkaVenG1oF9mBy4y3gYcr3kni/nYK
MuCCEfnBGYguByXWVtfpxfTx20DiIV3EuDsVdMwOjg/lddEEkAc27Yna769H6QeQrtV9Q1QkXZqG
8jMS1bM9rCJiexKbJehjCyRIMH1mOBJv8R1E+9LW9c+RQddbyfb4kFjDjJ8oCbdlXEVEIITyAr1C
fCm0wZ4bUmnLTZ6L5EcVhs7RBOrVr6p8P0JT2vQoR/FWp9nKe78OSxeavFdcmRwmflz3z6XjpNeZ
ksPJz1tw37Va9rnvdV8H3WvvOAdjt6+UYv1tCwWSwQTuYza5kOFlX2Oxy7B6Iko7V0E8w3FU0auk
6YrDr4mIeWiH6iKyoN0bv41/Ci+Ob62h9o6ctAaYCFZ4xvpfXlMZlKeyMv6pRQ69bTqtzkS+2tSw
nXympeC/Ga8U8IJ0e3GHydz7fsjAZvR5CjG9d9t+LqqDbnllOU6JQ5hN3cMSxPp+mlcOb0RHhyyf
fq3F3OsWZylFWyr7t3QoYNJ3/qS8zcRv+Gh3MsbAPYf6e8xUlzTINm7uMdGzYTQzpxnqhjNq7vbC
Zg2mwQvMdd3pCpOVg+utF2l+VVi+EBsDHfZcg1f4shgIbInBIu2VofPi0GNaswQGn0oi6llah4Uj
MkqX1yZAYZjEVXdwbH/ax6bLS8SnowLpbJLPtiebR6dR9W3YN9TcWTIu+E5ZyUqiVayGhOsQvssm
TIr4LSxn/u1GD3lIYnw4XTRTMAyH2fStixKLlyfKjunswJYNymW8WyyreSjBPVxnYCufEidMqSaK
mbPgkFb7OtLDdaqx523DpOuhBYOkN1C3Hef7GGcNMSBj/m7nmtZ8pKfkfpijotjaSxXrm7wrKAK8
ukxugOEw7U/rHgqpmWLxWcVD/bPtU7yWszMU1yLx2JinBNMC7GER3Bdj3K8Y0zK8sXvUgZfGFJbY
OqOrsaXa5vsco6BdWBd/hjPJPtfUYfrkSMW+OllOFGx73xnsrZs2xXWlCxgXMVTnJyuM1Iuf5d03
u6jgMRVBmEDC75iRjixV2EDsYbfkAx+3T6z4JuzRe6XKyJfMT+FdK2W/cpOh/InYb/ajsNSmh5Bd
7ZhQht7W111GqIEkLTRAXOgdWo509O9TcQoiKR6rrGlv58iWwKXzeC42oSjVJWpzZlWj3ZE3YxPu
BS+qX2XBfjg9F4uHYLIuc3S66p/PJYOBDPsqsWHb5mn9tZ0n0svidODPCrjcJ2gofBNg63cSecnF
7aOG9ogfBad5MtNzGfzjT8ln/5w0y1JvhO5T0g4LY0uQdVPcPibViGAisMPwaHLGpJAPohYGe5U6
GI0TdcgTi1DAAbvko7SLML3KvCCKt93gNXJnpw1YqyWHPz8HvqKzIXjrYdvLZte2DIXYECJEk/mM
ns33gvzajG32WAOxOFZ9Prn7zvT8IKvljZMYciPIBfDk1YGnNMFX6NRUFjnJmY8pKKce6y3djW1g
luyRlkb4hTY8J2jfIjmhd0YbtziEWfrnEALzJHuxp2TAhe4yZ8qssjsGxdx9I2mvu3XmaT5rN+nj
a59x7y0NWf75tEWos6wTS6/zeU450QdwQngwtwj0EeJhIP8KLSTAnpSEF4M29xDUQ3LyAs0YtzBz
+O5YYULAR4KmYUATjO9S03jaJhEHpD10A3LHK9uHwmgPc/lo8gpaYtymc46jrudpDAOXOWXr8ddG
BvENCQbyhY7ASuSJq4bFImunt9J36ycI3923ZAiEoUUnrTeLjIQvbinrJ7qaFoe7udSkt6QSy08x
jM+NLZvPtU/DInUK74Uzg741Es/0Jkv9S9kQEt3UGSBJfKqWhj7IesXYlHo8EKtqIqvC/pBEwMad
1iW9eLKoKzsW0lveg47ISJqz6TbpMzSM0pnhpYkqYHjQS7yLx96M9pcqS+OVOIcCkA4WT1YzJOrF
o0MPfquW3Ig6cRlKNPZq/U+T6nrAwnkr56YNPqGwYN+lGZzfxahbd/XgRRc/80G6wyAnFiOgr0pa
ES/9wv2mAZrP0x4FwxydEYi5LxIKyDFodfU1E53+DnoluYmqUNCGnEeWB7tD9dhZipSIjJN5wZQo
TmZmDDYvT1auOpWkWlSPg9X1n6LI4pE3Pk+gVa1A0KJncnRoVY/aakhcuWwKyE4v4eA7+Yke1fhs
eXFyshE43EkGBo+MR/ttNvLgsi0El8jo7HGGVfKU+l4EKtltzXcOOzA1y6Hj3Yg7JMgUBIuFSNUq
qcw65HRH6ugQZ6kiYnu70Ef8gnFdUGfBJMHxZWT0ia2o1vBG0yC50nOfnBrPhM0NpE5kkCMjjtco
49FOmV7dFilv5wwg/lBWcJcJVQi/MJ3i5zSOmIu7sfVmio4oXPY2E6Pk8M/gukeA9rOyw1Ks/AiW
ew3yiBiFZH2/u4qDzq23yryLuU0Pq5jF5ZBdYLh00pH1novwj/rz+DmTPm3h0RfNYyfnkVFUkHSH
ZF2ZCzaAg79M042NOW0LQ6H6VMTFxOTI6aY9RT07UKr5z3Sc7aNIivmiba/hN0D3e9+aoHRf06zJ
Yo6QkaaJSl997VBxk6Y868DGRRyGSC7Q3nYWic7uom4ajnVXl1e2VZVXZMba526JuBdscpXecoNp
cpumlQd34s9dtKSs7aMdB3eZq1kj40WyzrlBySJi15Z84UhpH7Okqncu7rBPDc/3XT2lwWXEnrLv
Inc4WSEZNtVETQ36d+FHmkWcd9dmKNt5Z4qCTmtheYF1xuuXzZuy5IET/4+681qOG8nW9ROhAx6J
y10GRSeSKlH2BiHX8N7j6c8HqqeHlRRZR7jaO2JmYlodQiUSuTJXrvWbHtWvbT/F/UHX6bnuoNmT
bKtUSQ8h7ZobGqaz2MRGwk6SOwJoFyh84M1tVz2MpUYs5rXt3vVl3++YB/vCr1wFz9esrnYwJ2s6
Ig1qIPQTMHUQwIp0rbQeTFb3IWmUDLuotLC+phwoZMnaXF2UwfAmzuqmv6EVypHV2oCMcxP0H8lD
fOGOsXEBedryYkRX4B/Qod2WqITDKgbhuFHDaXhvwogmb6w5pCyBtK1pTOk7Ei0MxEh7WLxt7NKj
DEuBLfPgpByYZIf6Ndf47m6q+nYzlMgF4VvWAOOPR+2eGtVdp2GUJXIkiuycs0FRRiDQ5ahcdd3Q
XFGa4G2s0PAbZMQoOY9pRQqYOT17PIYJi1Jga5nBL6DaHzHnHoqM/6yjzJ0Q6w4/i0WzrpEf9b+Q
Vwc++wmYZhH1OxHdu/pZNz+np6S6x7/wi1Wn6HDnbCCL9P5B2oKlAoM3PEru8a/g9gi6MQKGj4X6
3r+0OiT3dGhgcN5+4fIcIFH/kdxz/wJNZELVcxz+Hj2rP6HVSag1IIePqB/HhVmgqUI1JMx77HfA
KWpgFRy9BhdCulv6hqOJgqY5qD1nSp58LmbKuboArIA+pibwbtNiWNzDMP6gFFx9Hus4xN5dSR6Q
yMhq3JBijKXUghsz1ffPZuI696Lz9U+NNth/D5Xy1Qwd//vjpP/R6nyV1/m/cWUZr66sa2qA3762
0cnaWv7KP2uL1fSXxkKAs6ADu9UFgqu/1hbQp78sHRQX4F8wXe6ChPqPnONfcCn5m2D7AJ/r2kLF
+WdtKZr2lwnfgz92XOgJGkzPP9FzPMWU8RO2qhkLk1JowoZUtvz7J1h6K0ogHwLGuGctIVxQADVJ
+ukHTcThB4o+VOir1tphMaQinW9iCKNh6z2goHKNIqq2fxKU97+gbE/VJR/ZOP9FuC2jsRdKmUEI
omfJ/z0djTZGNE/9ObkfUnyXasW4QrQl/TDCskeSDBBspuWou+O245XuTN0B3RS8d1wYcfkXIx4Q
Jm4AhlSZaB5oS9SHnqvwpT0Y6pt29MebvHc/jRE1+9fHLeEIf40bfsCih0lP0rUkeOSI4G/Hzh7f
qzilp7l6yHPq3xSl1R2MzeRtUffBpZjRcGz13r3PBWaRPnDKw1AirNw1Qf29y/rmQ5n6t9Z4lWna
z9dH+Mg+kmbWAnQHnJJanauLBQn55Dv3BZ33MWGEmZaqRzMr+78jPzexfgAu5Tqqda0KHEtmpDLp
2yFTUGEG4tkUpC3hpjuOvurOzMzhbR4Uza2Tz8UhcZGcHRahuFrF1BedL/osmJDRu+2CG3dUAdYN
wt5ZpPTXr7/OI9Xx6euA2NQcGrLQyHRQu66EIoy62KkxsqvvEgP0xKZHGtCEhGeZnhCZvwuicBy2
VjgfG0vxteu+Vb9VSmvfRQ2F8m3UT5zFbZAenBQJqEBpcFppE+TeybCQk5xL5Tt3VrTYM9tluacK
hj5Wfk+ZpvtJ8gmwIOxyB3WedwY1mqloxE2FGdUBTEamAqqoNRB8M5K5SokAGBUm8lcAi+lH2+He
yl2zvzXiWf9IMmE+pFWDjWNhKDH+N2WYf/ELf95pevuT7wWSIG1VEC8dNa5b0Lm4G7htVH4yUWTb
+0Hvd1eoMZ4z8FgC7cn8OrbNybVANaEgGwa07tPloiYWshlNVLwDQ4XOzazZXitK8wzjRJN2n2c/
w775dFXSyG3J2sLiHfpn5UGJ5xBllJr6VFME9LU0gRFj+IUVCKQsDhCqQX7swTW6h2xSPr2+pIxT
LLDlQJ1fuATAe7E/UeG/SGNxBnLJyS6PczZTCzZsGh+z5VCELMRNRxFsyyZe03UFc2T1g/b3RCJ/
k7FlXScURri4C/PKrAARWM4yZ/HQ76LJae/SuAVMpVTGjxEG1YGuyUUWDMRKbTfXWpZoiAHiGhBw
1bFoMc8X6dwmH0P6zG8C8Gd3tRAjRL64gIbaqPfYc2tH/ptt9CpGdioqxMXrUyERjZkKAWWSkqqr
CZ1LlIyTpzhm+G04+seSfAPo7JuYeWiQ6plVFwMR+8oGkYKrshcNxbsqs7dnfv/Z6hN8B0M3DLhr
MFVUabMq9ai1WzMxj9zFqytYXVyLneHKTlGaqXzauQNWsO8A+vZ7OHRiYyYj6o1GG+/483o7aEl6
kyTTcAYE/9thOSosJYsbH8yc0xUSoRDV0UE2joU2fbRbXbu1otC8fP3ll6PiJPKWd+cghnYmIB3K
hMMpTNA9NWbjGETCwPlxAI1Q1JfAKM4E3yn7YvnIlk1oP+pFgCqXNep1NRYNDL3iOMcZfRG0Phts
l9AzaPIJ2eVCH8+ckqfI7+UH2ahB2/N6KEgjRX06fXVY9V2qGe0xQJGKwtUdInbbNrN/9OBla+BY
4EezM7/5m6VsWwLeBqkSdCHHlb5ZXKoJfLeePru7OO3V70KscGbq/NnYfHMwhqFGjYgOZcg4/FtH
gvn1r/n8naFw6Yg2mSh26OYiDf50g4vszGxCcxiPgxIGux4XorfoHeZbkM7DXdPq3xiSfmWKrj8X
w9JiFXAEyOu4zphgCGG0STu4mXdN2SVGfUeTdr5VSzpHilZcDRCXgVf0GASlTTTvSx8TyRn05Ecz
xCnTmhL0DDrRfeU4Ku5jv9LPzIhkDWWxtcCRYu0thGVGyeXoZEpQbyCyyYjv7HZGsV2gDppVg77N
ssZ/Nw9YZY6odrR+gsBh6V5TQMRwcxx+iKQHUwG29oIKtQ1oCLfdWXWGXaayjirL5nhAUOkMG0Vb
FsiTeBTIqcBGEYwWdWPugssXfpI4KXoaa1B8lbsFQNUYGMijJ6ghS21MtG0RZW11b0A8yU/nM59Q
WjvQ51CWQPsCRj5sOu6Bp7/sB3ke10M70WBF9ailYwG9ls82YC5Yphp2itVMBYTe/OtrVtqBHn/X
4GprQj4kCXClN9bSmHskJs93BpQSSvBFs1ecJkGpT7RnZnd5haeTS1mXBIPNQAdTC7taCo9uGrQW
jFtyP6UofMF0vckpOu9Z2LA3AEiEUC0+v/52kqyI4IoBshrmCSeMKqDHS+sv48oVTX49H1XHnTfI
AoidkTRztlGA2l446Yz+XB9kl0bVOZdTY3/3F5Bn4eTalTrXVHkHpff8LMYZUs2ic0YuMj9mGR4Z
ug4ugIKDQ4vo9KtbI/KgnF/TEbwGvddk3tPJizAQnNybrjegzAQTfR/qpZ/iaBqw5Y2a26jralSP
0+HaSbESnEcz3gEyt/fCnhbhdk1w90fz6rPZN8mlPudbEQNOp/1Z3tIWnt/UCTyUdjQ/dWLWPPqe
45XRgPY/M/enm9Lj3FM0YT/ifON/hLQpRQ1NIzVAnz+NU3ywjai7NhAL3GNkQae8CtGHTVEYu4rF
tw4jaXMBklKuz96yiN7rWHEb28W65fvrwzoNNEa13H9hkrMMdYNlIQWaYVUU+nxscOM2MX5YosvR
F62cbZU1OQVhZfwssqKmM6Cey3SezQe/vByLQncdg+qztBbhtpmFlRfaMYKg79WhQq92crUzJ/1p
QC/v57BxObD0NZh1uvx+PkCRQatEfWSL6w+1YX2EtE+jV7OVzeszeRrPv35pmUwb+p4wHV1avIZd
m2wrRY0icrx0kbRub+Xuta6heziMuGyGbpef+c3HvOG/m8jyo4sqjkm1xIBNYavSXVBU5dhzGnTH
mLuER6NMvwcv2CBfrrTvYjaffThNwwcwqCrNhr7dinDmhmGb2c4wxwCA4BAjUOk053aa5YefD2yJ
YWqL0Bml2QAJD4ceStYROh8JCBSJL5FudkilG2jcTaWPqWtKewOpzI0O/Q3AYodDcp5gbE+xIuQW
5gEPD4CfxfpV2rTf6F3/NHO02aBI9mf24kcSszxcWkloDQiVZeJKYaDnVDoVo6yPtT5YHoQ7fIEL
W6WpW/WeqMvqiiDNDqZTm54ruvHY92h0bwZ9Dr8g/CW2PLO5pGof3vhGE9xyy2q/WVWbHSw38q+z
oCx+6qjpXAV1D6+kCmiblhQJerOld1Nai4KnyEF9RuVtXahfoJYivDvOtCupijm38NM47uahvkU9
wz0iNixQiJ6bTadZzVVZmdUuNHJ7i3VnePn6upaSlsc1xvYAm33Zm1liUqAGo2JkiRNWR0eNH9yp
8PFBqEyYHOhjUYlt74IUH+p+6O4hi84f/Uwsdt/9p0TUmbeIDe4Tm5aHDlAMMkcy3U4KONocJMFR
lAgdvT7c09T+12jRxmCkOjRa8t7TMyTu8qxD+bQ8AiZtL1yEoLdGpJcbDFrxgpth3b3+e8/Dnowe
jjoTRHaPVpn0ey1dqsDyy6Oj6+qnbsI10KX4UUcupZipxcjEqvUz7/h8U6NnzF5tWirs/2fCGJkD
+q+tg+pYjMAp66W3HLbmtCWkz1mf/WY6HWD0JCmQx13xrLqn9L1tNvyUyGgx0e4Lbos4QZY8TPKr
FAms3evT+fz3EFIxXLZr6omouOin0+lkdhiShxRH0bjKwwCIaRv44bSZVDwpNSUuz2iMPDv/yMnR
NTBdk6uS4HZ7+ntN07Z11EdUPgZ6ZLOGJr6Iwt6zI9r4pe37NKyz4rJW8Q58/U0f60gne85SaTDh
Mj9eC7mxnP70CIQMN3teNXKV4TN0v/FbqZXzhza3bvXKMg6UblUviVT9VqkiC4Z9aV2mYT3sS03B
1j7Xi53o8+4TgjA5N2WkvE1lwKUgOtg8djeOX+gINkAbmvoiNw1lW5kdXIe0Dz6ijLZJIYdsiefI
M6Cdo3LQT4CJh7a7pqFyRkvm2Ypd3hXVDcrFBion8ruWtT9laENVR7wfG6BOfoTDSI8FJLSri9fn
9VlASj8lpfA+YLfZ19gAxKKIoaTNpzJfjMQG92MbVp90WkRn1qyklcaew03JIsVAH4ArJ/98+iVh
UcXwpkR6ZKmqMK2FAioBEMcnu6i0HbK4xtZwwnxfD/p9Vc/9ji2iuFWzItzW0I32APg5C3GMRK40
nfZKVqYHRWlrzwWW70F2t48FQLvrygBSMVk+wDKl/blcLfZ2rwD1HOsZ1ee5mOPrSuAjM4riqoU/
duZFpQvh8qL0XDgB2O2ooz8vY0CDLgrRJUcElvctuyGCPOO07We1hs2rjDuggu9CHBMAhaU0yM3x
w+sf99n2sAwA4TRUidAE4eZ0OtPp0FOfT+rkOCpIItDTs82f2WAOHgl7+34C5XV4/QelIsqvV0bJ
gM6MRrOI6/DpL2L5AJw/DNOjEVX2leh9D8rHhVVwMueDVl8ESmHeolcJn8uc7U0ERHRjheO50tjz
TI83R6SBThoaddzLpY0KRKNDuSRIj/XCKUWoIzyAtisAIfhYX3bNT933ASsHo9j7fQMNh4JqAxQB
me/Eetv7tfgaxuc+x/OwppPHNZaGFVUWIaTJ6RodvKxi5UeIFeKj49AtmZFO2FuJor19/UNI/bHH
D0FFnsshd2ZqKHIxwhVweKh1FseygRpViBA6GupuKvIkTWAgXZ6BlzVMKCKCCKsKBcy863RXSJSI
q1xDotgyFUjSAnv7g4YZJaT/AnpWo1OJa7E9h/uoBjA2LevC993iH78/UAO/t49bMt7T7R7dVM4a
zmvEPanMnS4kU1NgSYfUHCHkgxAbc7yCUdM6F6LLlD/7meVuv0hNcLGTin7sBmimDH1x7JXgZ9Q7
ixHJx6IyJpSSreCis5R2U4SR/9ZQomqj+J12sEG4v08o9GyhKtdncpXfBRCqM4tZHl0GizvQ6Xv7
M22xCKjRUcm5dmdJ6u6xbYivohLmhaHNb/LproF+do2ExIOe4f/Yn7uMnNaxWJaEjAvAgSyGf9Dl
jg4CVvgTtcXwVqN2sO9a2NBmov6dWU4Ms7ep8cdxhGfkfQd/VgEtfk5CRroNMQBhmIjSoChBf9cw
pDnAsS2ho6fWx7LtbQj8Q7ovmvgDuLivWGEqmDhgzR3bFeVZAwzr65EjLbxfP47cJPdgVgX1tNMP
gEaiFdt22RyDMfqBkoV5Q0E8e3j9R6xnc7zkvssc85IY8Qlp3dlW3c9AlzosBzLoYOYQeDOd6Q2f
A3T/BL6DTMourjUdrkYbheEGBcMBelnoP9jlnByxMpi/2nGR3OYiHg8oHPufIPYFn4NGxThFwxNH
D8fOy42p80Tbwp3s9BkjGfjOS9Hmoh24kEAivcMJhdpp1zeYqjgJqLvwEwz+7GCMjrvH27C+RYyi
4Z45KPspntzrecb/JhyRDHcCJ34AQg96Ck4IkP0GGHq1iBaGxReYZ8V03U9Rc+gds7oJvNfnUJdS
F2SVTZUlj8MkC4Y6wrKMntRbsx5VZ2M05mPlRt+NSQxbuKPqVZq5EWojGB0s93r8UGLYRQcfg6wv
Qdh8xg3I39TgQr+VRda+6cu6fCtCOCxBGDaeAhl70+NbfI2rHpYhWTHcWRjlbRFiz3eW7jvDpism
/Y0BDnbXLAT8uYJr+fqrPVuDwuTgJrPnEkmhSV4dRqY42YAs9ZG7Q7tpUIh/i1CEf//6r/xuAmmz
LGpe9G+5tEgTaEfq4CJppB27dNwVY7QPJmevUCzH9soTWvsuFPaFMpqHiG0vGVBCyPN7LTvkwYcA
KzsM4jbG9EZgb9JB3A7ai7RuH5Jo0UaJoAVjEGFwKzCGDxYn/pmN8jeDpzKraSTIaBS4COKdfv1h
GoLZdltxRF0Yfn4BYakWBam9ifbfJboAWOqmAL3pYBS4s+m0CjfYtxVvzKpBs9akutMj/b0t4T1s
q364gtj7vXed8mB1lntV0dJ+26s0GVCxT38kbh16nEL9JtL7ACilRatT1wdI6m565uyWlETZc+l5
0PtATJICC7woKXnRYnNIw1BTYHxik+HjyEN7OLhP5368n2doMLUSuvBbpxYzps7ZDM5k3Q5Vj9k7
lFCY8ZFXqepUbapZh87DlhLTQYKZlIgo3b2+iKSchrEiRshBvXRqKB7KDtkOukHN4Hb6sVAWM0RY
h5d1OUdo0ujKmavKb3+KmiE9T0rDxMbpFw+mARUXcB5HzB587l9VenABROwTltfx9beS88dfr8V7
oeW34PZUKVUbrUW4rC2NI+CL7iLBiGqXTQESWIYKRBw75rqI4CYkwWHS3A+tO2H9p/oVoHp0GHSN
6FDj4s+y+ccxCWSyqMyCE2NfOH1/pJ9o4M21cYzC4W9y6TLXD73tv02NwTnzVaWLw6+f4hBexM7I
jGQt0cRSQ8cCh3AcNUiprjptkjyyd7aCsbRTBP3Vmelesrknadjye7aOai5YAof+jtwvD0y898I5
d49uZxTf0FZxYfgJnFMjs0c6AuTDp3HQnWYXhfnFwpj4IaxezBvQ2FC0ba4c91ix7k3gXB8V1fHx
xIjKS40CKK23Ip7OROjzk4faB50lOsVLo1qufw49ghwt6l/vZiPEl23Wh++GVhoIWaYYwKR6d1nn
kXUGUyCnhkwSpxyIMWquZPX0ik+/P0jpGe5RVr1rOt2+jAvaT1mOd9mUKdNdjdjxx7wbDSx+8NxK
Cre+Q1wz3Jug3359rj8CZ75opXGCC/4/B+Ek23vZdON/6mDx9c5/nkA4+Sv/IDgt4y/bBNTH/qSb
XPwNlvk/6GDH+IsPB0SFPzQdUCFsXv9AOBW8Nbjl0JWgckihkg3uvxhOy/qLihsNmaUxw1kNWu8P
MJyneQU/BEKYZetI2aZZIQpR+GGKFWz3cXanb353Zm964cmyRl9qBWprdjyZWziJFt6JtThz0r/0
6GXPeJLeRfPUmtVoJHskje5VQ7kHEXKuC/XSs6VQKjtHz/3ET/bqYMxv0N0et4CF7N2T1XH/a/96
ClJ96enL7vpk5D4tiCaFCLXXegjGFidyvV/35OWIfPLkAm7eOAkEL2ZSEfRMVOx4k8l9t+7py/s8
ebpOq3vInSLdY4XrbCMzntnxzY/rHi6dXs4UOoOJYRjluwR6Rd5+HQDcrJwXKTWYRROZFT6ae6Op
cH2db6I6uFg3bsL96aSgVDaKVm3Tfeoe3OZrGq2MHCkm+WxlSZk92YOe1G8bK+++GzG2VttVw7ak
3N4XvUPjvsP2azIu23p6SCxn5aOlwHRQxkDHKU/3Ma296yLutDecyGc60S/EjqzYbrUOVfeJaQn1
71UZbOkWrdtPQMOffEjftv3RiXU+ZJxj24asBMbF6cqHS4EZAZZozMJJ9lFZ3flcEUBgjn92Lfx3
+5Y1palvIgwUtfG+wSwEZQ0TQYp+5cClmAftX5SNVqb7eprS73OdBQhl6u7lulUoBT0ibkhI9E26
tz7NdBbPdS9fWiRSuPvkZTAleewA63dT45i6NUHirhuzFPD4E9n02VmB0BUPdTDom6w/23d9aeRS
1PeJ1pZVVKf73qGkmo6Rvx1EV62bblMK+jBPfXxjOXgA4rNZiQggMnozq+ZFFpGeEVEYgmZG4TEA
gWlaNs0VtERXDl06kW296zI6Mpw9kCq7h6I8c8V4YcJNKeqBzeXxjJDSnnv7m8xP402dl2cy85ee
LQU9ikmhivR0vBdYuBaoQn4FXGKcsRZ66eHLnz85jCtbNNhjGPGeamTypUbCG2p5U+feuq8pReac
qVEVmTbSmU3kzdj4XUyaMh7WPVyKzxS1CC1QmRhs1Yqdb+VYP9ntyvNHht/HiO6jVgN3o6b9rJqU
/fofq8ZtSPGTt3OspOhC72mG7rKx/BJq8bAufJa7wdPvqfkQrWesr/dgMfBjq5uLDDb+bt3Apehp
e6ed6pqBY0SMYCa43TRO3q57thRBkN7zTLcYeMxjkY5932TZmUrkC2vckAIoHynqipxH107rXLaG
c4WIlLNuhctdBICRoVk3PDyj9YkncG2uHLUUOmNjNpib8uApHbbI1KB9Bjx85TKRQqeJi3pS7ZBl
UkH3b0LV3Nvu9H7dp5SOttRXyjxBU3lvx6mZHnwY8NZnpxiKcl32JtdxHNyOyrBN4304A55TPoa1
se5ryrXqyVG60Td4cqFMV22AuFzWzA+rpkUmUpRWGHe9MyM7nA3fFKW78a2yWpcsy0WbQsXDbAzR
0e6N0T7GKgqJCMGfwYu8ED+6FJp+XkWR4WJPH2jhm1xpufdQsV53cj7yBJ8cQK7eKqoZgbcoh581
nMR83YVKRn42SK9XoKbDvY9jnYpT8Ngl65afXCHN8VhMuB2H+yHfIzyMBszK5EeXwlIPTMSpkUTF
lFyMOyPPP3Oh/bOe97/5/WMv/8lMo7PGsHEt3kdtku+FQhetyOp1SYrsspMr1KkixIb3CJq6YbnH
XXxdyiaX/hW1BN9mmKjlaqPY1KXmUi7QzmGhXljbMulIjVULK0We7gflDQH0Vsdled0m+0jSfTLh
LTK5SqcQlCN+1JAvNxDnV35MmRGXikiDNr+slFQv9iJoPzSBe45399KkSAfmAGxDB9US7p3Wwrfv
oBcr74Ey7qCzdPL7iWUyxCgTuyptThvh0VUbrGzUAn/BbME5hTiNIggawxjbYhE+rFyHUmzGtEfj
SUHrTkcJEiGDIEbMBK39dWOXzkyr77t+RO4DJb3hNk2Gn9WMWNG6Z0u3wdivUTAN2QprRZgbQAl7
JHH8dZMug93NQAw9QmsYMlQ67g+a2m61rArXHT2yHw7ST12gTgx9kfqdy3u7/LRqTmRGZ52JuQ0C
J9yjnYe9yuD2b3u8Klc+XToxlQE91iRE4dufsLYHCRCIdWmyjKQOiiEfErRo90hK7SZ8giD6rpuR
ZTN4slvVaJ0N+HQSPQowq9D4NqLIsfLZUi6LGsWUKsu5lgy1hlWylW+7MTuDGn5ht5IbtiVCRyj2
NoROh8R6D86sB6y2cuRSXIYNFF/s1Hh4exNNh+xcT/KlQUsx6egFmtdzh5xpMd2UafoG7Oaa74h4
2Ol3VGtUOXG9YcSLCvumWXXAgzo/fWxuDl0T4qqwJzO5tLUWodxwt27E0rXSBegsQsSY98ZsX2XD
G2OKzsgz/H6WwfidDjpF52AYkf9HCjKOj6HRvM+7PFm1N0HaPX34mNUAyEY+IVIW72qUASp/1fZB
0056MkTItjY5yMzpIViEzVfl2s8oClqKl0/dEIaaqX2ftHkzz8a61BUk8umYW9cO2jZj2Y0QjA5+
MlVbY3CDVWEIyPn06ZhLJIuxDHNdKPV+1hGNFt054+CXVokUi0bmoCmIoDvSvXn51RGldhNas9Ks
G7tsmJi6NnKALo/vKqTK+nA8tIFirDp+YUucTkwZtCoapeSvSIVWH2fkQmzPcDprXBdBskxLoKpo
fgQluUMav000rC7EOW7AC9MupOAseidM+4b4yTLtIkynfBtlybravRBScBaV3WNTsQRndnBMKMvj
OZLKS8OWgnPC8yoCUspulYuLJJ+rg2qMf+aM+p872jPsdpIlcWNjVL+fWr2cPCeYp2bjxB2MkVV7
rUx4RRhn4pbGD9SKOV8nafcjrnTzuO7hUpR25Yw+x6Cyb2kPltNsNMBg654shWjnp/oAq5HkO0Sr
d9GwQwdHXTcnMsLTqQootSMPT4fiIozezEq0KqsXjhSdqdCRysnZthLR3KdC0Tw7nM6hqF5YiDI0
0ZlmDa32ztn3btvfdKqKSQH9nnVphCNFp62WGFC1s+1FMTQKbF6x/xoqa+XTpfBMci3mKGptL+jL
7ODW7XwJK3haOe1SiDpO2Y5aG7ET+pg0Gg6OiqEdn/OofWnepWQ2gRI04Y6EILbbdBd1AD995Jq/
bkOXbYRVP1PcGtM0T3Rldus+Gi5Ncbty3qUIxZAcqQE/QK0iwajEMho4TUiWnZn3ZW38F2f37+4l
A4ByDjrMjGIbfeUi/u5Alb2PG2PeFFUVexqq2qsyftBOp4ce1gljW8L+wtqm1q45vdHyjQJ/3V5j
S0FbTKE+DogMe5lr529h8RqX8CPO2UW/sHpsKdlVyRlRWS+Rr+rG7i3ox/EiDZ3xftU+aUtRG5Hz
IdyR297QCXsb9634lJldt3LepaitszkcAbbbHn648YWC2dR9X7Xt23Vjl6M2y9xWb1k9RaIXm1xN
sjeDbinrEhlbilolVwyE15kZPAMhzZZ2Nb9RW0tZOXj9dEmiGWwqk8LjQVoXXqUIkLwoqq87oWwp
bB1tArQJN8cbqvBthRb0TdmLP1OT+jdqZXJSCjXejQO+ahJlESobFr6vuGKtG7qMELJUDAhRHLc9
9MqrB6vI9b/DInJWPl2K1agPIkw0mJix7bKdrzrFRUfWt27NyCghV20Mp1h2y0xMrTcOOK7W9myf
2S1f2AlkpFBmTEmGcIDlBV0XHjCgMfc9QsGrypXPOOImeL24NjlhsYjTYWIa7b4xs5UL0pJiNRoo
yHehwtitaty16pBdd7a1DrSGyfdpMNlJVeGLkbFmrB57QAVxdSxnzvl6vzTvUqiOc2U3osPQYoia
7i60gmAHwatYd8JaUqhmpiEAIw22Vw/5sVIs86rLTfti1Rb5yPd6UqPrkiQv4RHantoWP5KmdC/R
mCvWPVyG9QTwnUN1FpbXoZ6wC4ykO4QKzLtVQ5dxPVivRDMq5rY35Wr4pcKj8hA7ZbSqJQf2+XTF
JGZcG2lm2FiRCeWA9apzpUxGt67bAu349PF5qGBmYzYcTVU3bbElgKiPCee6UJW97H27nVKM4SxP
j3HRxeDP3oo59tdtM7J+U++XZWzohKqZZMo7H6DpTisFBknrvqsUq8LpzLHH48KraW1f4+IybnHF
+jO65L9nk6wGrKdYNI4J0VRFur1RsyTyFBGaZ1b8krf8Jl+VIT4i1qMC+yLb65CT3YxN1Vwn1thf
JkV1jgL8wmYjgypHB3koXDJtD5fV6VOpqfVbN3MRzHp99l94AxlKFJloOEGLYvbdIr+tfXxQKWKx
+CunHM/8xguvIEOKwtIWLBrb8oxyRDkFTSiElPLh++tv8NLTpcjN+yjHsgfxOFt00UWpRc6habWV
pWVZCCZzYGUqvYl60Cziw1ibmedCZvLWjV3Kh/WAgXPsWZ4IIodLoO8cwAWk6+rLMrIotZKOCyZL
BxUye29i2YNhZKlv141dilsrVJWqNWcLS8Zw2Oc5drF4rrsrn66fbpjIY+F7NXMDV5oguyii2t/M
VjmvS7ZllbJw4bE4Uep4k8VeCaJQXDgCnta6mZFqTVrrD1EQk/VhnFL+GMvGvh6CfHpY9XQZYdRa
id9rJVlfa+j6XlcG96LGl31dxipjjHoVo0Y6bTgetv2U7hRUqbFYK/R1CEDEeE+/6+jY9WBNPL+Z
Jt3ciNlxDn5vIgC5bnakg3ZUyiTPoWLjjl22H4XaRDdzWpzTIl1G+Zv9XsYagXTtI3tZlY2BdieG
PXBZXbdw7zIjMnY+ooubjlZlsC4IZAhST4ci1p3E8QzawTv8PsrbYtDidVd9GYXEpW0WuU+BLsD4
cKPHJt69yEmvS2NlJJI9DvaItgfpGoCE95zqNQoMs/lu3WeWkmQ0P0aENMmnGnXor+kqtt5ct+vg
gWiknS5Sukf4KAaW7dkgZLQtdnk4xbIHGf66PpoMSdJouqcBW49XZfr8oRO++XftipU1HBmSlOTG
0PfocHkQQMd3PbYxd4h9pWdynhfOWxmUlOmFnjiKYOp1rb3vlUnDFjct1p2IMiwJFSglxEzG8dx2
KPxLX2hIqbNQlXXL8lFL9ckFSIHdVap65npW3SECAQHOUybynVXLUkYnxUhxYYiGT2jTxMZtlmbq
jdskzqd1T5dOXDOxRL4YQ3qigVCndI77PqjLYV1t7lHZ/snMNEjBCq0zXA8RjPiynMJsE6BDuW6z
eSQNP3l6jt1iJxTb9fDCAPxkGdn3MDCKn+tmRgrYCV6A2yOH6TW2Mn0AENZmmxjw5nHV42WIku2E
OEM4k+spiV61O2tO7WTr+u60Dhohg5QsNW/GUBS+N9GSeVMkrbtR1dpYt+RlpJJldEOLlpzvpZY2
Hip18HeFFbe7dXMjHbhFZLkF6mmuZyStgqmjqlyUbequnHnrdCeOGiNKYSv7Szk6vR7a0LgCnPIP
Ufz/U8Tp38vh4pL0FLGUpdDKgqT2McoiN0box7ht885ciTmQxRlQQnEzgb+6VxWqulfQH/+a5Vn7
bd3E66eDr41mCjody/RoAE5o97HuWT39x3VPlw5YZ3QLn4KF4oVupr23DWyVyyFsfqx7uhSvc5kg
gthmCqrTWBF2QvMPQ6toq3ZhdCBPZybLlTpu3NT3giZNt0o9JfeOkRjf14wd4sfp06exSMalyeal
Rqq/Qf4EX8lsTlelfOiKnT59VsOstbtJ8fqqHz9hp55c+Y46ryoU4dB0+nTTiUs96Urfy+cZkfcy
vo38rDismxgpVnHZ1qoGW2cPSY5yj4SgvxlnlB3WPV2KVb+381JJesUze6vcg/mPD4NerwMfIQh4
OjG6b3RI5ViK1+ZpMF9WaVm9M3y7XLcH46t4+vwga+mUBobiaVgwA/gYhlLb6l2krgooR4Y34e0q
tMpk/BnOgDtKyP5Hw4yilQElhWtidfnYhGw13VRX12hPx5dmMJ67VC1f8PmliqPidG44p3VnEha7
8NSllzrk4Q94LmfnboTL2v7d46V4LUtualMxKJ4IOwu3+G5UD7DcOi+pwiTa2IXtzOuCV8Y6AWET
aWaOijc16G8VgaFDMCqalU+XgjdCyDBFtoctGTWxK9UMzE3NHX1V+ocA+elXiMBSudhVBodmsAbz
CoMmG7F+RdTeqviVpcNDt5jaUajVoe0037MMa7iIy2bl7iBLVraKbhaZUzQH9LXSXTf1CS61RTT/
vW7wUvianRVGGgT0/8fcuS3HjatZ+lV29D0rCBDgIWJ6LnjIVOpoyZZl+YYh2SqQAHgECJB8qX6I
ebFZ6doTU1bvvavHER0xF3XhsqVMkiAO/1r/+o7A2s4lYKSm7Bolf21qS9+ttbLZgrilXXBkC3aX
zaD9EbjfX+vsQo7tzw+2brKgDiJeH/nWOwSMySB+Y0g2/aWCUfLe+xSi6aAxyooLRYOwL8cesnis
5vUXR/17B5Qz0zDUKWIykpGFYEeDVWJH9Vchff9k7nlvgdqjLGlZSOcLs1gWlKMWI8JEGsDffmng
vDdBqaVHyvqSThde8RkYVzzVHnklvzZw3gewTRyhZ7US/GKUSP2Af2C8V5H1v1Q+RtLnzwNnUIvH
uFyDi3YanzbP+zcNTvnzr92YdwvunDrpu7YbTy5i+isncvw+2v6vzJvxD93uH8z6711Qagnpxugy
nprNRuKKo1pUk2NikeTZX2+0WYIMDT5GhldjOiTsRnkfpEdKoq1+86BKnAU6wGraJg/NALQoQomR
znwDCHbv+iJQW5QcEpAZ5OvUe6CHEhoCipcHWxfTy2ZY1NgV0V5n4UG2LlKvwRqN6AvbGcAVz8n5
R1ZsINtpf4jXbdaXfZ213U3SJLK/5CJFQObSL9PS5uNg1vljOE0LMu/VZi2TOS6iFq8B9QRMORUi
Oex74AOLgMA1W1bxWG8NYvZyxoIGg27Y5vpuIEyu151d93guDHGpLQnrFIBoDkESNwN02z0oJTyj
8iGZFkUc8BYiXJNyGzc+f9bzrJsjeg768QRUQspzYV3nhtKFWne4/mbZpxPIBoBSkTA4R3KPOupv
04FkU1v4mcX2esgcnUAf9Guafu/YSKbbpOFT+KWz2tGwdKRrcfoaEGWTzIBIN0LgYm2qtuXk8Dun
qTQTMilfdx3yZsp9OoEQXmzRWoddDs8yTYY8o9gqzijt1G6sRO3r4VaCN8TvZ0QK4zekPAgozzVH
GvNWCZgH+J00wHvfZnQH8DHD2WTEBdVs2A7WEJw79xSBhPdy7UZPSyzww35s+MbNjVkijXzRNoDP
4OOecWp1YbMkFlPO112MFw2y5ILnLrIb8MgtXIVJkyOVrV8H1EBW7n0OCKE3Swk/YzR7cEi7LYqu
Nqkdymoh2eye12ufcHlEqpQWBihHE3CIIX1ax21BgEMbX1xkvH9cWpo2j1MN+MuMZADk3bQFi+mK
QIMgElFzipeBx19bRKDK322YBICUw0i+UwRmxgF+DHmaTq4XcsVVkePW1UYHuUSCAQlz0if43KrP
YJPDO+GHJf09NKKJZN7KqUZv4gTKTPAl2O3CZTE3e7R/I8g/Cb6D16a7El0UdioaOWZdFY1+Wvur
flPnFyyZkOBeoZ98yNayAZQqW69YO0RkPsgwiW1fBVljo7DgS9TUfZmkbeffKOoNC/gFYAeZ0g62
jgu1iOd4nYekksamUx7OIYb5PCWt/UYM7tH3SRo6Cty8jmyXfdh3yTWa2A19SCfonSTHuVHfd3Hc
XoK4BzAhzTT7PiB3WRWI+Nq/0d1IIFYQP9pQIvZPTBEvvgsk6LKjSLIm2XMRrc1U36x6sOraWwUK
7VKsrM6U+LI0GFTqhu1NRttLJM4AtVj4c2bnk8HswIZqlmvSNiWtYz9caik2N5WwQgo5lciQj/0T
og3N/rYGsxsfY8AUEpnbBkXkMEdKtt3vG1JjOS41VgbSF9onSu45Zo9gnfIhhMw4Hhx0/JleJKFD
wtURrY6xqfMOqUPT72gOGzefC6SmWMCYLcJT0hwMipS6PFmknJ7b3sK9cFixmdNZgQQh5Ybc9Nki
MsTXsynEbd8QcfWFYyrNAF7pffwcbYEVNM9cNzN8N+88+13bORru28ak05d16AZwwNjKxuW2DiVd
X7xwUiOqDYSI9qhr7mYkUIE3vmiEdzZdSw5exAlsAmqbI0WvlSOhA1mU9VPkyjmtI/gINA0MEhkX
v4VVwlTMfl8CHML0CTDObNCHRKHQfwDFy8y3kwNkZMhVu7r9gERXlgCs17DwFY918XWerilvQahE
Q1D2YektTeC2GuBJwc8k/epfJRKRBUazXEMy54HoV7oc1TTaYELqzxiLu7iJgqmkloMIELbMYr1I
YpeKPJh8/X1T2jX3KtF+uRvqidMj7o1g33TKOoIOQ4Sni0cs9ItUORI9O+GAb+96f0oRTg9kGrBn
HrGX0IeggReWuZ76Iln0Ih5ZRgZ7Ec7U+C9Ge8RNgi4H1oevtF0n64vRr6G7XybMMzdIrdbn8Jyw
JQXBdlKVQu9Z2oFgOpD7pGF2yXu9tUDGjuAA6iekjQNMcY+9vdRbOfMsluPVlox7UnlixvUKSl/A
w5wiVn45wq5N2JYji73Tad6Fw9a9cr0yZCH3WeNRnGymmY0SeFik9iikM4jmTibLjCm7rlf2gvAx
3XflDjQA8aCdJfOI4HWK3/FkgE00d51ScuiPDfiHKj32xM1pWBFBgvaKDn1otjufOtA1isxsVOw3
0b7jWQEvbvUMA4HdwjosBxp0siv7GA+3LyaweHiQ2z0KxvvRpgavHTozNzpVu0eRr8/tzEWf3unJ
i+c6GDi2BOts6fpGcO17nScRle478z6DKW01pPcAnq+9vQCkwEeFCMLaTzmyBH36EC4E1lWRmRYo
Xq43HOmBNt7dNh1GKEfZI2bAEDHBjoExckAI7bLExxkEU7CL+r6h2+sG4O98BR7zFl7KKdn9p17v
xt2wcBtsWNhJtTzC3mLHJKDyEe/j3jyu3mCAFNTYhMxFBPpoOxTbSrv1M2Z1GXwFXiShIpe0g09B
yCxq3pAq3M+f5hRxqOLIhqhJAS7U8ZRd83BKRVwsy6CcKVoyDu3F1q9tmJWZI/3o8inA7ASMZOIw
JTM2sf5DFCNr/FRnq43v91CF4CPGSQtYVEGtFWDOzrgnKeBJIoLLA1vSxReqEQPaikANivRHJNJj
Kc+RpMzt12AFnORtlDUzI+zACKHfcgc1Xj5ngDNNMg+8ltETcZmMGpBCBxxgwFVZwKPP1wY5T6Qy
ez8qvG8bNoQ8d5pt8orHbo4fIM5G2cd255O2eBKUTCjCxlPbo/yFfNQmj3ehxsuU1Vx+1vvC+28J
bUe65ayPVjLlOptJ/A3p/VgGctrGun0Sm6hngV5fUGCafB15PZ0608i6zVkEV/lno6c2VMgUDpsA
NzC2FkOr3toERK0W+1hatIjtlJgHHQ8I+jqQAbNgBzXjWJy3nR7rU9MsBndQbSu5xp6DpZ8jjbnx
MO7kHPXV74iI+7INkVKHdaJ+VjkzXVQ/d3s2mHt8FY5Jrl50Z658OBiQyTqQUfIMzjySJ12/DEWQ
KUt0IZG9Vz8MNVvnE1m1poed4flgw+2G7NEmzTqj5dGI7bnewb5e8q0Bk8rmpAkHdhPseCfuw03C
fJaPU7arIW9FzHWLKVbbDJe/DUJyrBqu73psSRgwnFWUGZG8GYUEszEfAQTGvwfZsGYXvMMq9bRv
dZJcrhJk4i+CYD75tg+4YfdqttzdNUMXudsVxpbmElaoBO12OD779BK849n+Do4PAL3n0Fu+5G4h
zXBRu0iC1TMiduNjBFNi8+B8EC1DPqBRefusWgP8KPTYBunjKcBvw2dAh4Lt+96lpCdVNLs19jmF
SOg/qWyi2NA7AYb6aZukbxNwlaVG42nbBEuXk3pc+BtZlORYXxXw0QB5g/GcoyLXctwD8FPwFPA+
T9PVund6fwlh3rsHQaXl18kSzGhvtkv4YR0WNJ1ELXhWj23bStcVOCHN/CZQmVLPFOlS8k6hCEEP
s8R7CJ7BhHeyULzOOLqySBahh5KwN1cPQXa/ISFgxeHJByG/6EME9ZwgQqf206CpbV63bE5x+Zjq
1XaX+F53eNv0ZvsbEWxyyalofP8lWrGNzMcRgcYnOYpxup7DZo2ObmmV+sT52HQqd4BMdBd6ZAMo
F9jTfV7gxhrvlto5dTTSBsEEdHqfBp+acRL0TWnrlyNWvmnNexjoCLLhaYJRSSQ1ZWidDK9nttQZ
SKu9ZpizUz6WpF3S8XHtGeqRuMs7XgKzJxZNBUuMLdl9YLxF6XlRdS8rx6dAlS51NnkIhFnp5ewE
Sy4keBAarQjA9AL0tqtd5N2O2efTmm0rL4Z+XgasNqI2+R5Ls1yFoW/iB2TtdU4VdZ9oK6qUpAt7
QBmOm4NcncJMCC5OJA9sByT3OJouTapwNE6YEi3KzFcIamj6a2w+E3eZpILEVWcWIQ4ywht62e19
XFec7YB90qQl03XtVHgOI12GVl21HSLd4QUhXtlTuFmgBSjOu/rWwXxlTkuzQ2ONGz10IgcuXscX
SS/a+HYF2CW67kJIIiWPwfPCl0X7V5JHAvijq3qO1fBNxF1qviwJmcgd0dhF4wCHFqX4ToxGzdVs
7OyuY0/j8cRq4HkKShYXnlo2k/UaHaRIoMhjaVn2VQ3tuB7Sdnf9J4W3GLEOcifTcY5wqLmLnWEj
tlapTBqHihHNuhuterrfuhg3utfFEqwhlSe+CRbsJex8bd8WdbCBdFNpGgdR/mtFjneFPd5NJBgk
E6cVKyLSW7phggsGuvHXX/v970p7E63xXrm5Oek1nK4gr4e3qh9+rQEA2c4/139oZ5cE+6T9xM8g
bW/I9GlLx/r+l777+yapc0L81EeDP01xSy5po+XTecf8F0LXD0fWP6j/vO+SEp7MYttaddKDbkZZ
sXhHpiJhc33i8CKhdQ2Bi6K0MQ0w7LcOPsYQmdpvbaZw1pKD4LctBpJFwRRbr30t2JjNWx6weYuw
EKVoPywZCF/4B2Zkoj7SacjGXKqRJrkGOlHcBFnSm0vhWtJgWBtoYuG+6b9Kcj1X/f/RBZ7//58M
FTBLb1bI1Z+yBMeHg5szu16Ymvjfh9ASVSqEqPyVFvxPqqTvcXrrpKLAmc2cHHLvgksAebOAl1FL
wqHMhh1lmJwDbM9LVBOCdCkalqF+BoscCThKYjty+bFieFMRboP5ABo22HVZF1F+Hbsa8E8gAla/
VMyqIFtQEJh1DwQw1TE2ZNaOS2qRlmzMON/BMOiXW0QENDg8mCadLs/+siEok1rhVF21MgDrqdLr
IJOSzs3mMWNi3qFHFQu6Hp2Yif/UDQbaRq5j1zUrQNc1ArlwmsX5fTtOEScoxEy7ME0RAoo5lNQj
dajqRLAaB7T5mrnbLo0F8sCUN75vyx+vxH9Hbr17m+0yv/3t5mU0fzss/fcXbMr7/3H+qG/DuM2t
aOz//PmP5o8/A29VvtiXn/5QYYRbEMrf5u3hzSwaP/qHh+L8L/+rf/m3c/a83T5t49u//9u3AUfh
828T+Fp/jqOHvPQvAuz3t/n15X/9x3f58v6H/oiw5+FvoGuAUAbSItAj7Owu/CPBnrHfkjji4ExH
DDTm8Gzt/XuAPSO/IQnjTDbL4hja9znqwKBi2fz7v0XpbxEgcMAKx0kURRnUqf9z6R/+eNlw1/6L
dpIzjSMkAH8QCsY6WKXv7YNIW23ktjSoOUCCugimOngOFtb9RafKD6Pd/33zf3zM2Zyfgr8DqAnQ
5j/PAD2OUQS7AFJhGwKud8LGKu4tTkx0809bxL576scLN9OuGk2/YY1EQXJVRL2AR29v4t0JWQIR
GV84jqV6h5s1R9LT9Bei8Vlfffc1OUEvLYlAzaD0fQ8c5BVuKJbfikfMHNcB1G5shDJxtdj1DeDI
+qZNnSstR035T4Pm78/lz7n2P/K6/tNHUzzyCIgyzt/zKXtJfLulilZ7o/SDB2/4yXY+rNpomQ/7
kkzFjsLhS1ejzIzWJfs0yMY8sUWamy6eK6Ld9hfr0c8z6I9nBlIS0CGAomO4vTd+yoYg4GrBxn+b
6cLzNQjVQSdd9+1fX/k/+hjAFEF0xPg7j/mfh8ZkiO0YUDrV0HTzSVo/FZz7/zcp94+LAeU7gmSf
Ae7+PhZ1iCH2sXRaqxYFogLLLDT2sH7915fys9X6x4fEHG4gnI0AeQGT8OdLqSfl00y1W6XbOroB
zmIrNwfuHDWxKKGw2EJnTP+FoHa+Pz8NHMwgwJeAvg3sFF7j8/390+JKI1P3FuSsymv/dcR288OO
aLUcISziK2pIKOeg9fKAc/EI4NbAP//rS/5PT+/86ZhBAOgAGJK9bxbb96BBK9EPDKj+AHtd8iGu
3fLwrz8k+tF289NFMjDd8OuhcRLs7t7b05BN6vE2GlmBqriVnjf+RsZCXqodx5V8g/byjK2qqhjt
55vZR+K40w4xr/2uSw00ZQZp4Stw1wrF8RDlzpy5yH8VC+EXKNj6K9QX9eWSthJ9wcrRvMYVJfWO
QrRKN3nfk30Seb0v8TNYbL5FTSI0x7Qz3EJScC0OVnHf5IoyF+NMHC6PCNxvqxltDzB8c32/RpMv
ZDPHz0pBkZEyS4qaQdtIJhZ8khzyjVu8K0Gpi7dCYVJG5lmMBVwn/Y2eZVxE2xYd+DhDZJr02ybM
+Abx4ibSa325SDTpVT6sh4pyUt9264BkawS1JFeh19llNMWa5NZF+/ed6eWyw09fNrWXjwbv/5SL
oN1MMYq4zQXuVJen40iel1iiV8b2T0hCnmEpnzT+zcqSa9mh2NbEqK0uiXCHoN7QSzAKejaxmbFM
994eMr25JwDmtrKVXQaej2a3oUjNXGrj9hdBtiBHlDBqeA5dpLoYWbuDTrsMD1tH3RcT6bRCAWmE
ByBB0HAbrxdpvOBYOuhziWucYL6R0UWC1OpTwgJ1nAfEC1xGeIQFhOAvzTC7CuEy7AhogLgYMYmj
phGS0xwMAP3ImIATmrrTwpbxiFU6eRi38CvgmPuHNInQQRVl5RAH9oOU8F4Lb+PKhujNGIBtxB7L
57WrP25L8CAWu52ABjuoGURjUGEOe2v664WTF+ZkU0DtC/MY4M2LOXC0qIWCKQAl5AJioquU5hd2
U+ullEFdBdNgviaLvYjimhQjQmjnEXJHvyCsM2LF4tsnTebSqPAKAtrr0hF71j8+tMo8SBwrqx2a
ySmDYPAhntPuNASMnvpBXzVgGpJe8ipJIncBE8HXVAKzNnyzkb42wfK5F3bOAQu/rMP+Cx8jd0oF
7piOeVCRjruSisznvqkB8QRNus0huupczHyp2nnbK7eaFSnc2FvvAJ3bVeYDox8HzrILGBzDi2zJ
RKnYvuBEHqAKaO9TUIRRXmSmRLLCHQqBt+0OxXIOWVfJpEfBXqmwzilkrltWE5obkp0Qvx+VC47H
DyZY6amZXP2hntXrmsbm2G6Lu0FFwVW9EuvlzhZ4fINZl65PqrbrNoAJN51L4SDPoQxxYQaol5O/
mNj6bMJwuEjb/kvvIEwMK3TWvb8PUBl6zIbBfaA6zJ4dQq1OMtR3U2+zD33Ht6L1U1+SYN4rOrvv
KK/kUNvxtTnO+WI99qr9Xi8ofBokwJRNPZrSBXBX2F08QkS7Hviqr2qFm5aRr4CgQbqi2wsqAFsZ
9Onrno4XBAq4A8SSZinOd9R+tKsPczbsMzroPV4txrpvgm9HHSVXYhrDQoH7TIZ9fAra9XuQpqIa
fLOXWgcXzCf7rVmDbwFyhQrwtxudRzJCZBQ2ffnot6jAqJKAnWNoWVsHhzU2r/WGbD1w0Y8+a74i
4/VuGOYnQMqnmxiVn0PQASIG5q6DznyiXMBvrsB52Fqu8ynJjorUZ5J5ULF1uye7PpEJR1jgcTVw
gT9eJ/1hDYe0oIibwnwwFmmTYQI3qJvP9tJP8lXK7XJJlgh+g2Vnebe9uCmAbYohP33EI4bt4Wlu
xJwrsz0vWXIL9EFfTT5ry3DmdcWinr3GXWjwPTJyasPmsTfyy+aDvzrjYq/4fkFmgFNTbHcj7ACA
rnq319UGB7SpTcYqC4J9O+jFj/0hXB2DlUwnwVu6cwEEuZ836AcZCvRtNapuQnFnoFONcAfbPLSw
m2CHu0ZElLobhlfo7tlLrbGHPhATIorZWf9p8YP5XTBEohUEzevhBWru4GpOZtm+bm3WvAbtDqCw
gRUDm6pe1B3iF/h4k6Hn4CViYLhXax/zb/2GLXc7alTKfAdie7knafd7ogP1srAxhgg9IEv5QOQ+
TmUICp/BkguN/eDatXvFkKN3MLnOH0IuRszYrhHotGyC9sMwLMNedAL6hatDOFNIR0132RrnebHt
zQgUZLqaDg0itboVbIWgNIIYcMQh2I2n1Yv1pQnA64wS6HYvHlBNFPMS3kI8DqN6qcJpBlZgANU0
LTPmpwT8DD/bQmArZnJIjkly8Gk9fKu7ZBrRDguEYunnHpMZq213l8JpIgvUCPkjN52GFkqt+gAh
JMKKwp3BzQygpuZC0+waGTAmwZFlRX/YyBjpClOH3JdQJdM4p1noHqJ4SLqy1TNDwZAmo8px7upw
iAibuiuVmrsbiJGQoYN4hu5iabTayyhMfFbNEbrQCjAkpDyMYx/1uQcn+mlNEMNbtovLVAmCcLqV
CZU7ZA3RUXmAj6HbrjJY4LvDzG19AT8Hh1s3VEkIFZytqIPLKdsu9LJoAb+JTngJHt64FXFSi+8c
FqGm1LWYeOEdXA0lD3j7xozG9N453Zd0XPWYp1r32Bw0HUtQPerCtZpDD9vQyBwEUitFB/5UF7uv
y6ZojNrsOk0VWrUpvY33oFPXCYfOveYd6w251Cmop23RhytKXBgWA2rSZt1cGQjaniSMc/vnLHWB
LzOcSJ8CM4BfD7B9xqsWHrhLcIrZXK6Al63FIoFiLSKAl6MK7fPL49yHmJKHpF4/IqxXqbLBajDm
E/fUwinTJfcTbUJdClTLo3xVjbXFyJWKCsTPkWqcAfjEDYSfqKBRPGNCnwRq8RsSbkaMLjV/jIfW
fmkICe5jsq9f8CvFAmlPqm8LDmsv06bXF7pN/AOG/DwVLmj5crHRZB3KUEh3t0VTT/Nl73xXkGXO
JkxKLHkWE+WITJQZSvjOJ9ATMXG2YSHtvks8jNhetYtf8biU8d8MmlnaEnq2xdIYNR7JgpzMUDQD
xx9akcwxRFvUns8CHDpeMIUncclHIZ+CINU1WNzz0uJMubvrVHj5Epgzs32NKZYwRtZ2wztkgs+k
TnEjtpGsrtJkgqA5dI0l8AwM9BLEXavuErCti1UEtM7PW+vrXiUoaWcEbqZiQhvMnndpZmwOY099
MwN8yQ+jt2zJYRFKv/qonzDUAaKccpsodzcI5ObmCYqbHM3xXaYKVi+tzmcVZV/2EILaFYl3ulzK
ZmFY4fcYofFZOkiaw0m3nrAxSV84m9fHbR4QFkCIDiHq+j6yB0wT/HO3ydAd3NCN6rgFcscEtqAH
i1qk3eS92ZLvcK+oCr6V7axMDcEtPBk1GH8ot19mGB1tRfDAoIQB6akvVyYzhIuuYsFhoV0xEW0Y
h/6iJ3PG0X81e1uNPVIZQds0pmg2Vd9Pia3hvgodk9id4J3Je8ASugLuujlE51aAoOMeD+875ldG
ITTh2FhaMoVpbrKWfYy4E4hNTCLzYfdkb+8I4dAUFI/rW8dXlhYRaMxhbqgMwzyEjjKixNn2qhpR
2fiUIdTxk/bgrxewhaRt2aSrGnPQVPxdPG3za+YFuIObiGEYg7Sy3+OUIb/Uohl1Pjge3TFW07kk
OxGvMYbIqdslDg9TKgEQz7xH2YSdwTqFOU9W+YbWyKkgaIH4nAxJIvAysrUvVpy15is0eYWAoOjG
vzbDGHTgwAYozyYjRC9kkgmAxYI1e+iHPYoKJFlB1d/Bt7/26Hu4T7Og+TayYPzoNhxckFbSmxek
U4WnTqVMYTrtTVqsPQeaeMaVPQcrdKEisRLuOmL0+LjRFpGFjmiIr73H1zhto08y7IoWzo/E2Pob
BDn2BuvCAAsHissfbDoEbxkP4O9RFGTZcpXCH9NBYOXsx4h/DTsx2GpCn8ZTh5lf5U04ORim5jTY
cpjh9uG6I3P8dV/E+ICOt3aGxW8QOCdsMMgApIxo1hwerd3nCRIsHzFLw3KCJ42do95qzGM+Mrs7
MrTcPGocGnzZtBCxTgmKY3coeMp76JET1gE+wELZw0iCurWCCJw7goSeXGD7sp8UQLAvEWTAg/Dh
2S8kkBUGJQAibwdn16PlgK/iFARhssIcgohlaiPSnRoTOICPlzGFy3NP4SPcR5SPclRW9mqCn/MT
bQOR5IPZhwePeQwD63yWyWj6idbeP6BrKFpLmQJ6423msd/AwprkLAks9kVoD8OC12r92risbYuh
C+VSzmY2n5WJ07tIShYVc3K2YaHJ1LV5m/lGFLtr9D2dVWJyta4W4e98GHCG+eFTUGuzvY6OmgHX
tqsn6yzOMmtisaIHCM2Asck5PR37zEzNp7jTDLt92TwHHYnXXMjAXXUwKHEYCdLpVqFY8TCvPQWO
CcLWgiMPiJ2FXhg6uTqX8LGA52yYEMlfpx+xXLC5UKkwURHAfJsd2tjbFZ+7IO8UaN06J2iaf1nh
atF5v2iTPuFgBK9gna77/mjqiPaQgoy4TDypnx1MtKqIsCCtBeK6661CtdJ+HCVfZ5hYpI2fUkix
gLervd99lUq3QRRGI08By95sDhZZml+4ZVipu0j7e71wYCMTbCAWCH/WQkWYrMOQxibuGLlsCqp2
2KbnKHFtdgCwfstu4ATdA4C8ScjzDm2L50NuQuEyRWtSKZCdBy8Den/1IcL/OO4dajsHKCfTx1mK
GueC1jdvSUuxEPouw+AZmmbneYz93AJ5c15EBUOIfmug7O85VZOIz7sXedmgP2m8g/oCswgAyvNf
BSG+I4WjiIftO4jJoLenaUqz9z3jNM5WOIfEOUGM958oE1mXt7xVW54MI0TyCXmvI+/ItWTbWJDR
ztXSjctU0N7hddFgxJ2mzK1gdgdjkHPaK9DbTUiiSgYr+S5b0E5+1Mf+O0SY8a3/aOe3NwsV5met
5f9L6eWcqvnPtZfK2KFv3/6s1Zx/4A/dhaa/YdRB0UBZFDvo+Pwg/9BdznDghGU46MH+wmH9gAzw
d92FZ7/FIMWzLE0IeNTk7MX/u+7Ck984DnP4Kxy1Ue6Eff+dzvKvdJcfZdk/VTSBJaYRCk7Ya1M4
bpPsnR6+05HauZWk7JeQXiW7+YL6mzkGZOfXdt+yy5Z0/VUGljpidnRyjOYNnpIk0RNI6XuCjfpQ
L5d9L+Tjn27hP1AifhZpwYJPKJQqGMo5Ns6Ykt99saSWgfSaheW0jtNVj6hBAc+PxxdF93HBsXn8
C+njXQkZHxjhP/K/2TuT5biRpFu/y92jDUBg3ALIBCeRmiiptIFpKCEwz+PT/x9YbfdngtlMY9/t
3ZWVZIpEhIeHD+ccZ+a9qW3NMNptzwvYhjq1STfnOk9+NPhI+rc3rVD6C4XqXWtHFaqp83F0Zhx7
KyVzsCerDFEBVaF1Ahoq6t0craL3NoQatVyhP5a6Hj8SwenvwRRL//Ud3VcEWJuJ79bW1WEgO1+6
+0JAyDz/9hxvmv/Z95ga5k1X1itAQkaheC3cgxAm7XQEjVp4SueUvbfKQQ8LQ7Xuc7uzHnr0t/+6
8Ku2VZ9b4ParXBgDQqN2b6HifbojcJRiV0QoyVJmUI4mR3PVaFXXe6VSLl7trvIjPfuHpBm625rE
x5OLJq8sa1S/ZmWGAWruB5BeTEYAy1JcYrc+aTi8+HmWcCj56/Qnn/78WV+D5rmzxm1JTsKsn2Of
EWepqdH+AA82X9HT0L4aDO+AFJlUkCQ1Ruy4rSnDaLaA7XVxf4Eztr8W7Japob4LmNo1Hcg1p7tF
bjAvEvGWg0ncknmpLAZyRcmzWavKN2leFFg4ZzUmSFBLAwnM/ML9vdDtJk+psSUHtwH/vc6DTYZT
teqntkW/SpaJ9ONymv40HIEnoRHcL+Sxh0rX6hslksqjOs2XZKJ2Ha7NkjFl3XJ0Wk0qoIfTXZi7
zmz0nFpfRHf6Q9tHWyFAHwNQJfNVyche324L98LW7x2E0NA2sHUTr8T9wWGeLgozSgxulDCnjpJF
6IhuDFczr94kaGHTfVdp0PPgg//aUJGbATyzt9JSWjfZ5pfPWceGWojzEtCJS7ocL3ZQo62sOxTa
Ifu71r7FXCa4iYz+Q5BZ8GErXRrXpGc5wczQR+E6JFaYKoX1/vXL/tRFPblNLMt7x6cZGqiBfZ+u
N5BcbADyB1WxKtGVIk3lD2m+LI8EdvIIH76LISflphpMJL7tISqrAgwzNfnJdxylrQKFt3EEHNP2
nzKGxMCwEpPtO0uVmn5n6pP0WiKij61d2o1nG+v8MU3N+A5TEg/pBG61MUVnHureJo1tlqi7i1eh
zT6JFmX5ulCjd5JS3RwOuIOwg1pR3bONJlhm5kgc+lLUx0bRQSC3MxEwrSoE4zxLav0XiVjfvaoU
U3kcpV7dYCdp7M22O3V+ZkjR+KSapG/6YOefaCLkKnU5MJdBCapvvM710So/gM2lUWRVuRMKbTET
oucx/96bQOIPYITyLzNMmMh3MvKFQKM9nqDB2wu4c4DDYbilVPgVchXPYvhwV7vRpymJmi+5kTL4
vWjL7p+o7z9CN85ZEu5IaDhJm/x+e/GeGWzepSvcG51UGT5uUCU5tFnVsZhNhTqwWPPxXuZOeXjd
kF48GpsdAVOgnMa/5YidG5zQUx9EXJtBIVoLXG3hHpqyrgMdOegLccGZ7yMm2Ap34FOEvpdX6rqY
UqKghlJwK261hcpIJCWJrKiNG+x8OVqWcknL4tyimiYsVcfXW85e3iaP4zGa0W4NtMrt34E8fwBp
lQeGFrUBmdrgW32rvn1PLcTKCASJBAGX7ZxqxagHJV6oeRRJYhxdDtyvE6c8iia2r14/vhevmIb3
FoQglmBFAqFTm+lSA/YS1Lqgs+Yi4NVqr9UySQ4pQ5ffaUUxX1jvKVva+R0H5o3FEw4Ry9irG1Nu
biCYSjsorJ4Ah0rgHwew8c9ErsnnISv0b4YDMyJUq1Zbg6KFZKpG9lyHagZGhsKCU4XWBHEr4H6p
75tYq2VAEXm57koFxtzr23PGuh18o0uQSMtX24vYRZ1bw02t7ICapHs3DEkBnSZSfavu/p2z/cfb
e24p4lH02TTQXeperHMcaS40ZWwHGgxu2KEKhW8qs36OV75wCGds2rHN7caCGcP37yJ6yBgdJQAw
ht1qRnd0I0Fx89JT1e8Sy5uYLXsrDPrCb95L11QNEGxg35huuL3qz9xT5brJDBHZDgabCZyZpOXd
6t3iDfGsh68v9dKqySDI2R1Sd004zg5CJOfVzpeOmhTtWiNI6ewcmnVoQyPN1UDL+rfpTmyhglCJ
Aw1haSbP6R6NEkmRMS6hsKiNNeaxU5b+zuWFvWCM574K8JXBSnh3ay9v2SS9Qt2328APNPUUgP6h
KORwLyy38pENdy6sxz/JkZxeVnyLBRxwOy+daPf0yPLMdcnDShWo8aiIIE0gffmlZozuUetnt6Qm
Das16BZZ33QzqFOP4qUF67fTlpFOXg0fO3Lc9tBB6cxpJljF5yoZ0zJYFBFl/pRD3IUjThihohR8
ldEN+ULUTgMgWur8VxJVSygTMf3pgJg8AK2AiNPYAy93TotjOCI1TpW9c5AxP9g0We8hjrTfZ+aa
qoFiG8X7qm6BLZRml//VpOj4eobKUEUvVdvhb1khiwipKqbSOzG652dUEX6hjVbZPSl12tySpKm/
UK6cZ5+jLx67YWgegSdkf+j8RfeRPrsw2cY1oq3X9tBHE5rQhZ81NiwRp4O27pnqXP00K6OPblw7
N7dNjJb3ppLYpW9YOeXBDoBYRjtJtvdMKJsBJKCOBzonW3OSv00dVQxZxWD6OZ7/1nu4vp6EjvDD
qvumOMxDrX8mWRi/5tmCeGeWQ6y/G3JBY9RdlvlnBOErB+ftGJXXWGtm0Esq+69ytMv6CCmQPG6u
9CIH6NR0q6/JZc3CZLZNQqdZ9MLjR+GQ5jYvftEQUz7WmZumQdVE/JDJzNhCsE2WcYzymP9DSGj+
KtpI/rH0ceK7siQejm0yxR/zJY9qX2+m+qG1lPoLoVtPFwhW1kpTClI4/dlGX72mQDfXmzL6Q15S
6ensMxmY9mO6dqi0jf1MK9QSpWrf5escDdeD5fSPtGwt6cvBKsFGNEt5g2wc/G7K0e5Hl5aSGzaQ
lW5VLS9LDxanXPzaRd/Qc5Ouo2KcltEtJzhrPtHnVHnLWiDDssQKYjicLX8RjnWy+ilqS/fM0OgH
31Va+3OqlkodJFXmOO8mp6iuFbOUv9GZdLMwrUR0vfaTtRxoupbXCTONaf8JNf4w0rH6zEJq7s9d
W32Z5nL9iF0nlRfJevy7qVoXBm4182v1gkfOM52oebDaxH4jXnBzXtR1VM2hKQ4mee8sk9nUck3T
dDg4qhk2pVUFPMH6u8FSJuYdloUHbXgCo04Xrs2N69dd9cusluVdBIphKqsuqe0OI1lCPmx0ptWi
vqLIEkDA2gRtrq+Bs2i1X/RmfQRzEBOgKCi0dK374BqV/aBz4MghDNNdrdFEef1HvXyLuc4WaS1R
CpGYuXuqeqVwpq3QHzQO2QWd/ey94jSu10g3v0AheVH3Y/sJu7aPp7Rs2/sQw80qMRhoewSUH6dr
ePVgRKEA31GRNm4Xa+5+SNo9wZiOhqe1iXIgAYHa6gAqaqxI+vZAV3J0jEuqLy+DBMOkGLqlvyoh
0F4DN8mhfWhpaYOXYfqnOkxAJIQFTLZyahgNmVV+UegJHF7f+ZdVHg2QjGBRfJbuUG48fXLWtFYT
0JxWUERjfF8nOHzKgPV1OfSUdiJrOK6Ct8VSMvs92gj2NfTUrvAiNem+K/VafHv998CP2L+BFIxh
isNIExo14H1+rrXzrIhRxEQQ43BjyByoUmaRFnqNiOrERzol0cPWHoZ7UKekIzo9SwdsqCpuYmz4
94iAB85iBecOgF3FpnOJjKhYTUM9NC3xpR8xv7C+JmXG15VuNN/EtePS4tLQcgOGKcwvdLLVK93K
Jp33t4FaXXRae6WnMqahH1U57L5U4xmNUHno/Wkxra/M9igtX10WrQvMTAfeBSkquc91HUbUyKAe
IFwOsFWfspn1qy5nnExfNNN8LawctAAIjenRcdoKiiZ8/xJsxxRfa5zDN1GLvPfFFFcdEhXMh+Ev
J13xq4kr4MzFMqjOTb7MOe9awjCgbvbtWcsrA9amrT+You4erXVa+6O2iuZhwO8C5+gtLT4aiCas
QTJb7efOppQAZmRmQOLk6JDdelN9V1StVb4f8Sm9N8+20PwK8MaXZoiFL2l0W2E/lxS8gBJ1ZQBY
xxAe/bYm9udlKUyfURw9FNLe/J1WTqmEvIt58XcxQlT/nEApF4+rK039CoIulL14AazIrMPaBl6Q
RN31OkXN/dzV1njX2Klr+JlAFDYA4VEZ1+nUN224yJ5BDTaqD9oHPXOGoyLB1AZDC77cmxOnTRAD
qZvar/JOPiRj4wKG69PpsxrP4D0suc3vHZBgb4JlaJWen19rSC/A7IfRKtTul4yi6QMPdcyUMdNI
vBVG/E+CXguUhct0KrCWSg3J1uahLKXa/UU+OVC8Stso9Zk/1ETXzjIlvWd1E+yFTUonNN0+QQ4l
6xTjMDWy/9x11ub65yUP+6VyusOE4sjnqpnsOujafD7WSVKlfmWLYUBnKMqyQ6/Mg3qEpUmDC+4w
oA9pjPZDuiSODv02LRavjXo5oXjQd1+IGjrVU1KXQVFVmxRLwPgVWzu2eVI89qJSigO9YZPwThnr
v6eF6cxXtVHDmi9gww5+Qh869/IBiETIdGXzLl1bF3hCEjv6ncvcwa1ZrnRX5cy0Hg9E9UZfZ4xJ
WEc9yi39Oo1DgBHO9d0MbutRwmmOj1TIlZ/WlNJ+LgFq2UG7dma2wXzlt9gExqEULgDKBJ6/GthQ
Qb+tjCz5a+jRvfT6IbIMX89oJgRL1xIW9nMCYoesFSGNZUFdBJMq5++TQiExEHM+f1sRsdn6wlia
h4prFTbtvEU2sfNNqRS6pkOXuWUAU6KBt1136uPQ9WjpJBjVzbwa6d8myLsPcafS1K3zZPypWbJV
/cnO1b+yxlU+o9RiJ1tUqXxAynESXkKZ5hNXPeoDmuv5X1nqWN9G3R0+o2WV/WHEzviujWsANEpX
LxtIq1sfdbeOf+a9bQOxUUFT+mnWG7NvthIABvdsKA5LOVWQUBsNyhsVuGbxSazBETvWPFd+FC22
6U022ive1mg60EoFjaVHOZIfYsi1h5ygOvebpGFsaUnY/x2GW2b7edYsN8441VwLM071a4jSY3kY
emC9nu4kzq9uNuPpAO83m29tFAHGI2DR5T2qMNM3BIssw9MRg3lEY8e86ZpGE4Gej2CSG7nG77Qx
goWuZba2IP8wOZtYLDB4Hx0Lu6Evswg0ykgrpD9VE333GMJqcl0PNl3wbCyS+6JsAfO3PRmgL5zc
0Q6tFa/ob2hW9KGuq+qLJqVqgUrYMO26Pna/BehMIhxgBA8jXpLedlMOIwCgYRj8pk1TulBzpn5B
WBaUr+BWtqG7UuD0E92QX9QIvQieFHCLfjXXS1glatUEE2x3QHlOlQHCMvrSChiFPS/h6rrxH7E0
mXWF9pHylZNuES3SRQEMTkKO8ACgWqMvRy0BagZC8dtAjoByQZxmh9RJKQ3kRcqYezcbrMcxKnmz
4qHKfyfaqpbUO20AFGrcfGhUGg0BkBKmcS7JCj5no1Z63YCCGbIuhgR+a/QMMQblVdDpcqr5Z2zp
1eihNFJ+iwAC/2ylEo1Xsip5RaEoZGXAYQ53M7BWeky2Sa22h/RhHxDwCSa7RQvEQTHJ9YZq0L4V
KOm3V7IUMGzQSh+jANmHyfCVXImoABc0D/7p5v3/Zvv/2Voe/7nZ7g8/fzzvtG9/+59OO5n1v7ak
gnKp+w+PkcLCP6123tt/uaYGlY520daD31hk/+616+JfdEXBU0D84v8/FSP/3WvX3H8R/tKMgXdG
380Qb2m1b9H7/1Y1TBNkloEymqFprs4y+4iuYmhj1vX9GHads/CiAqlOJAnHs814/8+/95zAd5pD
/LMKJCwYSgJKpfMUVz4rd9VKZdeTlY+hUo/AShtkuHRNpkGiCPdC0Hxpqa2M82wpyEMTXeZiDMEx
/DJ7zQUnFBl+3GbqBT7kVjjbbR0NYseE0mabLpTI05UcByAAAeQQMok8piRuKnfFOIHUzHpZh6Pr
1mHRqd1Ws+7+mtxWYEH/18LObOqZo6PKu5EQ4X0JsT86EIORmyuoYlhgiT1VcVMQvKJ6+9ERe2PA
WzcJG96VD7tadlqUNUOo1YpySyEouQFcrXhtz8Cdt38QTDbskDamTVnqdEM16N0KLnQImc7ihLaI
cGvSfZuGw5MtUuDHGC1qgRR+txznmYGUYqhjEsY+JIh0H3Kjtz/pQCnf/i0WXV4dgjxVXn2vEz3Y
EyC92uiJqXtS12qOPiwusf/rO7YlgDsT5FzgeG1Zs8lFPv2Wqkdzine4D2OofdeNZmzvlOpc531u
34AMsP3Bli6tE4gOr698xvi2PrdlbRVs2vC7ldVUsYu+7PtwGJbBVyo4yxOl2DdfZrA/NNRVkDw0
ufcDSe1VJUAv9DosI63idW+UO9DXls/T2F7ocL/0G4htb0gCzowbved6I4ezqGic1WGjFfYNEGr7
ugAfet9Q/LtQ5jm3FMkTdSawRNQVdnvXwyow1iKBWkdTIkCQqPDh+6RHgl/lzceE8vyzpXZFa9Ew
XadHLgrB1E5sgbt5O8fFpQ96aQynq+waZ+OoDHUNdzAseK4AtxvauwSk+pt6JtvFZRUQk2AsXF0H
o3Zq7EmRLkUTx3zLGi9XptQnD/WKJEjV4t/CDf+x/3T2g/53qb0nGiPZR13MBxGmO9c2ivIhws5/
v36FzprBs0V2jgiYLyO6EOMK67RwQhkNticnRQu6buwv1PC2Yz71E2yd49K40Liu7n7kJtTOaIlU
uoVpZ7Zh3BfmVaL2xTFxil94w7dNFPr3SbmCmwt0Csq+OD0piXpI2jt2FeZ2ohyVXpZ+Rlh84WV6
eUhABJFMgIe/oV/2hPJmVOyyKOwyhKXyZUBT6UBHaDq+8ZAovxG8CdtyMFue6tNPqXomQ0a9St6P
toFvabL/LWTfHKO6td42OJNte1rLdYj4NijKXgeC1yqqiBTzsB6t+QfgM6r3sBGqC8awazv/s44O
1AXU0IYReJJafvYCVqAlCln2eag6mbxnlk9yVy7dljOaxR151PBA1jy/U8TU3DV5pj9kpK5fh6FE
tEpTgMFDqVnfoUKGSGY0p7e8AN2nUiz1BWjTC6tlP3ifQRqABrXAOZ3ufcRYBTPpkzwc4sH9Dp7K
vNesqgkVVLmAu41vjj8olNHexpTAQ9K83DkYQ0/GEtG5HAE05cuiTiLIVftSa/uF1bIIACekS2Ds
Uy3fRY2Azilwqk0eZlHeHu0CnjOiqMOFrXt6rk5uPMuwjmrQSyBGdHeOP28GoVLkQEuNY/pR51Is
AXpYIMpLw0FQr0vr0a8naiPlWszfhIBU2piW+hlPrns0xetPjhZDJEED9g4cvGpT19h6WMXYrQe6
p9VxqisN9eN5rD+8fudebpGu61t5CxEIQs99VKOLZa14RLIwyxfEgYa+umqVxblws1/ETrCCEQxA
VAPy4ZaZnVqXErsqeu5DFkbwyP9a6pTq6bTEx2W0ktt2bNu7aFr+ZpRt/+n1z3uKjU7PhpWBS3PT
VdRD9rGhqG3QGUDoQlvKdKZym4pP5rqYP2jQLkhsD7ZNw9gSM3p8alYFTU25wq+7LF7vqIVz7aK+
QzxtdprvsbSWmXpip6Lm+PrvfHn9yC2I7wwAliSgm8rO80B5AMaPcniShauViwCFze8mpQSv7IsF
eqoYLix37jw2dCHBHohbez+dOHfjym1V6K3ZEAnKmmZ/MLfUA1BREoVWVhvfmXpNxXKxysfXv/Sc
wWEIhGLE6sh17ByNhEe/dHJgLGxkVYdeIpCoG9jf66vs2jmb38XgDNsmkrVB0jz55Wd+t2Twx5S0
eRo2oOFKL1e1xUO4av7YdbNxYyetuKFBIR+ZtRP51Rob14i/RwYkuH6+BqnvXgioznw2IFVyOsDI
ePD925ZUq8YsDCsJu0LNMH6Fwl3yxknZ/3y1IBYwqVXwXO97Z+26zCvcoCRkSvx8iPWCkUIpbOfX
N/fctzxfZXeEGkCCoea5CKfFLg4Z77kHt0S54DPOXV1uLq04NKFcHPgudI8qA3X0xZDhMsKPLlXx
SSZxW3jI1MIGlFC5kAFpFoMuBiMXPueVOvhGpVfy6KQWEoiuVZX8p6v/1rlUf2pEwi8hVc7thOkY
1JVwoMi+7h6YvkpQ1Y0cGabIZV8Vq7O+N3JxacTJi+AVWwZ8jSkDzSNl362SNbAb02RNwiQrphvT
ZfAoim8URSnpXjja0+brPwZE7xO1ABVmCZZ06ockck+0jnoZUl35g2zLQ5eAJaH6/lgzACt19J+v
m9LTCMNT/yx0Mg3IiXyj4eznZSB9PK7w12SooK8cFkOygL2I4j5AP6CDTbpOodJCOAZaUzHMOC6P
NdAfOrBESa//lJe7jE1zcXR1o8FYe8yRplfqgmaSJCLM188W+rYbGxXGf2IVF5zBS29/utQuh4NA
2kvEemSoE1YfbbfIrkxtWMI5ceM7gEWXJq1fWm/3umhGx4jiiPXUpcyOVlWL38jDIs+oQimkIyIu
XN0teNsdqoC7A4zUMU12c+cgUmKd3lUrGQLS0q6aTDUY92Aju+dHy6i9U8oWCJZdl0EU9c5feRpp
f14/y3NmxRYb8OYIMi3kqHZ2LACGdxp2DJe9+bDJ+XyxUeDzhygStxOnfAAqlYf5YmQ3btxEjNOT
7ibq/dbyAxB38MkwW57qU3tNMTlXthvnrQznCenElmvnD+OAwo0FIPD1bz5nv9S/tjtMoZSC2+kn
RzN937iKZdi2ZoaEAB0VgFngOPX6EkzlnD0xygoWxEbdecGD6Kt0doYc/exGlfJGyHk6FJu4CQ1X
VApQJb1gTy/dLCVXkihIL7gmXoTTT8vGVmEeClpa2Sqr27IdtT8qCvMXqlIvfR+rEDNQZd7EEfcw
9mZO675DlAsIcDR+rXOFtl8stKNujxKKuOsEiF5dKvme/TQslOAAUhZVzNNPi6k1EmqWMaI5av1p
rYaJaRRiuuBwzoRDADg3aCpFN6LZ/SRZ8LzznCspamS5UXzI1mz5FeMWbpZURPc6ciU3yA3Ig1Hq
wAOUtPSRKprf28JhpktVXiLv7LBXm4nycwjrdO4npdR9/CkbKPR6WrDVwq0eMiK4L6VcFV5QZka7
aSY+qk5ptp6JQsXfVQpjVS0W4yqL0vRdDSf2WpQZMsWvX6BzRwGDgVQdCuBWbz09ikJFijtRmjhs
a1f8rarl6CMkMl1iGWpbsrP3jrgkoK0Eg8he7tZZJrF0Vi/jcMAefjIl3j0wKKi+ddHTva0Hq7pG
+1teu3GnHOqirj+s8zJfSjjO/4pNAhNUB02afWkeW3CHyFaUo1jS9Vs5tYYP+mtgThvqas3QO5SA
UXpBAye9XwGNekWCmtObd5ySAyhfCiMO+cBuJ0Ybl1UjhH8sVDv7oDDH+oBsYXvB+Ld/ZbffG5tq
o3Y6fOx+GNp27aRVMsswXnugY3P3LpHFsWzMba6veyHhPLcY1wsAHxkIMPDdfRZJLdZs7JGrSrPh
SEpqH4gnzPdmXjq3eP3s49u3EK9vAGA0TBWpp1OjlS4jThhXwscJdw0YwDP5QHyzN803fLqvBr6R
M9r2kDLB6SpDORE4gQk6AoGGIWWlxILRfKlcc8YBswrpL9Bv7sfGoH6eBNPkkOhbs8rYmun7eHEK
qPfb3VeBnQwggG6ZKZ9c+LTtp++t4/miu6JjnC/t0K9kL6jbGO96BGFum35xw7GrjJ+2mKKrznHG
MKoj+/jmo4PLCsoPGidV9n23LysV6jlJrBzdWBqhOuL117Few9dXORMWYIwuNUgIalz37c+fJcJJ
ZmmT2c4A5wsLzG+7xr5ZuUC1Ei31X1/qjAPlHaOCC5rU3nz76VJj1Gr5JFv3iPSd8+igBn3b1v10
IaR6knvdnRhhpUmsvuVC/OfpMnpfqe3a5mjqt2JGFg683EGL0sorEb35JTS4d2uqJr+t1MkZ7oZC
za/KGLR7neEoKCxmiFvy5r5nDJkSe4gBtwx/wBH6yEHW72RpopszAO99fW+eSGL7Xw1xF86l+5TJ
7TZHJalhuhqqFWaW1/dGPnWQLDXROqBIiqEorsBJSfCMtrp8RBrWGD1XlcmvTKmyjzojJN7LhVEo
Xq8xct7LOfLas5gdU/rLBLHg/eu/9ozRbKHzVo2i3E8v43SLm8wFhK0NzlEZkd11a9gGm0LdwW6R
hPp/WmrfdlQnN7bafnaOcIDmB56J7lpH1/xdM6/RhTO48FX7JsYyQhq0q945MuKo+4yKgHpl0zu5
a5hV9d98laCZqgIMohO0c8vM72HUD93h46C27RCIGo0oIJut+zFyCuvw+haeuXcOQSsnhXsmrtqZ
FvI/5sg8RLjpZr/6inTWg4u84oVPOr+KTRS+vdkU1k9tImf5JW2xCSr3g+eWneLVEtLJ699yLi7h
Y/53mZ3pZQ6Dvua8cY5ibJovDZO2wiFSjDutVv+kfaz9EIwhpiaQmL46WMXgWVaXvd0zOxCD6Hbh
ODdy9OmngmDUIkPtMP+2UDzVFIzeYpbnhU89u6E2sQK9KAMz2W0oM6kyYG81lq8lGli5DPWwsoiv
Xt/Q86tQb4W35VB/371viAYv0ViUzpEi+R85N/FRK5vxQgvk7M3aRNWpspOo7Yl9A0Uc8k3MHY0G
415KJf/CZFBk0+roUsnt0lK776nagrm2Fpe4yfoCATbTDXuDIZ7MTimC17fu3FLgFLbHk9SJu3Vq
Bro1QrtgkNERJdbqaunT7mZeGFzgTr39X1xhuhPEASAjSNN2oU9H043aJle4QkWGCK5iGKUz6heu
8JkAaxPzR96EzA08284rRWXXZ+WYckzTaN4AlExuYHlqVxszwkt0p70dS1l/fX0Xzy5KhA+sCT4D
QJ3TXRwHTSnHzLKPKUjaw9YBO7iRMd1WzOF6oGzc02oQyQVXv/2j+9fWZSwB30pCx7qni0K+s0dn
werrNLPui2kSR91hmIiZD/Y7W4r87R7DpT1OKEd1H5367RY+i7LGDLlhtecu91VbBkOCcpVZMZvu
zVtJHVyje0DJdCNGnq4CP11d1JFVNDUbD1OMxF9JThFodVP6bdY3j407XHqgz9UO6NdQeYYbQwVm
b5sp+oTtyE4fCRiQhUH5oPuA9mBZHa0BMRimmiHUWIvyfQw9AXT+1lGbYDfdApMGM03ccmEbztxL
wGTob4DKJHbeO06hDgbTEZkl7FZREsD6aH1VjZojpNz/5lxNE2Em2FLCpeK123FAmm2GiMaxZurq
B8RipWfEo3MhpD3jo6nbEZvT7tAIobcr9Mx6LKWa1A4HdOxtbHRQmaGYDAxSed16zq4Cfm0rElKS
3Ddh0Svu0ihllRpm/pHpkD/WdizDty9iqfDrNyUIg47X6adk9qgi36vZxwRViANiFY7XmsaboVbb
YegAx0CibDn0bsMcxC+R5Zvso3Db1nf1yoG4Li/NQTpnZ6BRGBSC1M7Wtz79FqEp0JEQBDx23eJc
TUqs3USKLD4IV23f/tTg+XlnIHGDsNlD/Na4zMW0SPuIaIkVWAjgHxSykCMsGuPCCZ37KkelPkF7
yECIZfcIZFJD4XOO7SOIhTpggElxVWtoBccKKrCvG8O5MjxtpE1KC49FWLe7PoghgbMG5nHUWvM6
yZTM0yvlQJH6m81wW7Rb7ceSwdh+U6r4jE7/DpHp5+u/4ezngjLBUAzwk/ugP0L6JMvoBeK9BjRm
TIeqXmaUh7ZxpwuHuIWmu0dni4E0She4aHiSp/Zizk6fFepiHbtaV27jyoRbGkPsriJNe2ciMejN
U9kwjEGOHxxmOP4XbxDvK6oopN+E6LsYInYZBMXVs465w1A+24AyD+X3EnTg5Zm6yPLje7dnFREk
fRegM7qwXCCPWUelcg2koZOohGeR278VrdFvzVUzgrqLrEOLrP/jMMGJScqhe28gEjNfeAheeDR+
Ck4TqAzoJZp3258/85tro+lzNg/WsXfU4tawkvxmEwV73YCepKROjpXqmg49WYOjSblh3xic6o2H
Ca79aFjVsBzWZmAQ6dQWwC/VcZiPTqktv9HpJpqChsJU1dqe5P3iokXKBFuJljdTNlFk7aeqYJZW
r7pjOJpd+adilKsJvd7mVW2jerxVh7zJvGnRsvHT3OrqI1rEEXL22lQZaAloYwltTb00qm5zls+/
j0HGtAS2J55emQsU6HQX48WdaqcZx9B2mupdR7aAUKuTMNdxWtWreiSsQAJJ+fv1bd3fy6dVKRKh
7QfehVbd6ao16vyFrkGGsNqmO6RZHgdWP6pe2Xbd4fWltn9q94GbTCKoCGQ0t2fjdCkYF5Hp8NaB
BSnc42jo8v26GjZS0bryXtYGIzNiw/nRr052gbaw31qqosRMNiEo7pZXcfvzZwbqSuStdKbDgg8w
lj/UZX+vzBZFXSZurjLLia/mtZt/vP61+419WnMTIGFADQvbu/sp7aVsdVRdQiNv9WCNoZupkpkG
wOuWC/59H2VTgUNGEFAjzhUHL3ZLmU7KZPDSasKIZ/SYa3zaUKncfxCPCMuX7oXt3DvYbT1K+Zgq
w6BQWtltp472azGOQxPOpejCambMIuO4mFLKtFOmfsgphefqWtcz7/YtLXZpXPjgvcN5+gEkgiiF
0SOkRHZ6no2b5k5koc679B36FSYPHIr6c5FccGwv7YbXg8bENqBs62DvLoczaGQaEB9D10liCNCl
Pv6arXGjHKBDeu1ogwgKcKThW02HZam7b2wonu09ywYpbbJHWjJhht5Y7jip39bNZ2YcX+IondlH
ykUQriiRUR3bH6SonUlptKUKZ0Lq66KB1I7ixXL15s9hghlw1q0bTuqyexBXxKStemyrkFrP9HUS
kXJN7A2ltYTEf+HEXn4RtLJtGp5DHMeE5O1WPrvpq5a1brSkTFBnCIln2J3mUYzJg9e/6OWFA7On
U14nuqbCvm/aMQxYTSgiFGETD2ngar3h01wLJ0NjuIYStW82d5bbulkcFTa/N/c5beuMUbVlqFSj
6wMaio95xiSHN38UiauJp9qUrvDSL7YuXQtpVuFgZV+tAvJmmhlXKO6n3oRUy4UtPHNQHDJaRsgq
bxGwOF2NKYy2SWRWhe2srh9Ez8CryVXfCqvdEqxNvAKWH4yxbTTiiTkYkWKOGiKmYVPnBgrx2vxF
VGpzYedeunpWoSKgajwwJj74dJWcaSlt3kPdTlc1OsKAokyvjUY4F6J7u32DogTqhvulPrUPtRA2
YoKFolbhWLfQ7sH/0acf1jeGsNu2Yd0AWDbZX0b9nX6QQiHbzNErD+tpQjS+XnsIB8qlxtuZW4T8
Fu/WVkVhrOXOu7rIDqFB5JbhhHbVN7kN2xgW1zpkLjOkWxuVgtcN/JzJPfHSeDWoz++xqPmgFRn6
QmU4pHStHFuRfiGV/+KyYghgO7BpyohPYewzD4QeEyTxKS/DCmzRoexycPsMgXm7ydEQgjABUYDH
2N2dEJpucaslogrlNBZXJBnFYWXbAJz27oWlXrQCsAYSR4aOUn90qCbsfGqd90mhpLwS/8PZmTTJ
iXNr+A99RDAPW8hManaVXbbbvSE8gpgRg4Bffx+86qIyKqPuonvhCFspIR0dnfMOVGiH0M99QMrW
V3q1ULXLP1U53WZj/alZgttWyAtt4TPfbLs6QOwy+EbIfLkTlUywpQi4O4IxXaLcmBC/8mC9v70z
zhxg/nnQyaA7IRb+1UH7zzczCYt9YjeMgnUCTH4CbN6XT2h1XAp7r1Mniv/Oxi4lwQd2vctcgrVz
NcgQTQwMPTsl3eigE2aNcYJ654O1pia+ekFzBewz/diVdn/hKj63nPT06XZA0oSivYuHUHq9FuuF
JvaaYImkZjonmqHDheU8c7DpQHAFg8U1gJTsJkmiUekO+mJxNjj9Y75qgLzFigPSrAqrCutCny6M
+DpR82lJwiJCp5Mwv6+o4xddawgp1HHZo4bE+5DXH1o09xKLqgyL+tEMARh0FzWptzvxv0+a7Whg
RkDOzbbh8bTbns6cojqZZISweaU5NQrtMxLVxY0vTfsnkjCod4yZ9TiIWt6YZIpfRlA+F66EM3N3
QMlxHZAs0n/cvsZ/Nq+w0eod9aCKjSHQbrCvKu+RUEc2xRngj+bmdA8i4L0YAyYORm+7HZBGJnzv
YgKE90GqlgxIghy7WrCvDj0tHd6/XR1y/I2cxFHhPtpNjWjtO5VZxXq3pE/Ygw0HjcrC8e3Tv90z
u49IGYXkgL26fcfd8ynzvHqsS1XFSTeID/jk4V5WT/VhxkH9kLRwLvMOk8IGjaHD2yOfiTsOz7YN
em3xLt5jRYdqxOEOAaW4arFK1HkohYW14Bhp6urCm+0V1m/7YhScPU4/fBOSoZdryZ8CHsKiK9Zc
96fR1neONtwPIjjkpXw0h+nKxXeDjAKziqU7FBrWqlZ6Jdvm69tzPhOCKEuTM1OIBNuwL3+bdZfW
A5cWLGpJBKwQGRqKYr2wc86sLBxgXvvbSwr48y4EFY5ft0a6lrGmXHmVKCJprSasrpAZens+Z4Id
C8qrY8M5UwTfreuwlFpd1ICYkZ0SYe+N/gEUS7iI+VTV726J8xU3Ih2blQSDPGaXpFvJjABX66HQ
KPG5K7tafrMntV6w5z4TUrZHFMQVLt2AQvjLvYJ/mRKWURSxg3Hjv9ls9sdlnWTYzHlwU3aTcZNP
KW47b6/kTgpvwxLReCWQA53gKJJwvBw2W4O8zuBtxEBSkfjUxqKMKxg7V17pDnjkovGTVIv5tBqV
cYCTQMsZO8+T6m16tY5fRmm7WrGTdN6FLORV741fxm1Gz3d7eW+tjpe/bNEwBQbpWiBxjlYN1qxe
WGQ1duV2cIdl4EOSCHHCI+6Dl1V3ea0eqg4RL/x3fr29RGcOD5gP6oQkmCTOe8xVLmt7cjr4aZo7
GDcjisGnBZfTCwHx7CgAb2ntsQe4Tl/OllLjPDq1lsd2p3oQ0a68SQbn59tTOXNCITRunxo09CYW
83KQvi791l7cPE5A2x1m3H4i9NvzcAzGCyOdOaG0dNjIdCk5PHvQtTUDv13zJY9dhLyjVBDiei/l
65H8r1/XtLj0HnxVm2e7QJcygGBsiEJmuZ+bKspJwHrzV5HeONZc4zKFqfInNaRO3CKqe0DZC+Pe
0g9CdOmyW4lqfrS6orqwc899SlRzNj4xxqQUy17+ki1Zmo2kymNDn+RxbSot0gBXXoDsn/uWVOZ9
0K803sHqvBzF97K0zBo9h3nbpKexmrpDAKLmsNi1fiE0vZ7Q3wIulQMsWyhB7gKgvmS2wrSxiuFg
add2Mv/ola1fX9ib2/PpZUrAKEhkbxczze39hOousYKxzqq4rVH4QE+xFd2TTS63HOGZJX2E0tmQ
IGI9+yjVTm3fhVyp5ocNUQ9GNlHrD8q/5RT1IMdNakI0xA6ZPcsnnNf6meDRtKgCe+mvIoNSDNa/
Sobb1cWo9RCQrrpRBdz+1zxY4llVcr5emmo5TropPxS5klaoGVZvn2hq1FWsvAXlZUuUU3OFBKb1
RR961cS9s8iIgYPDkhjWv50F4ARFAqs6tm6nfxeJKn9ri40nvTeo2Yp8rBh/ZJ22GMehHJMrW3PW
7mi2GESEU+GB3kSwrcGiWXriQsA588RkvXl6EQo2KO6+0LroXZ4PaJrFRd6uXycZuMg1O1rk46T8
1FaZgRa97Z+AKJo3Xq0nB8Mv3tuQJZPlN1A3BLpHMr1/Q/AELc0ld7hy3DU9zXiOhnPr9OFge5ee
K+c28baxaGgxoLlXPRgVcp59gOqB2SGq1ixJceCh8f7HXkChnr454gaQwPZ+PkFrOegeyzLOisS6
cio1PZRQ6y6c/XNzIZ+E5rspMtGkf3n20fBjSVHwj8u2edax+o2TpNIuZK+vAwzCMf8ZxHo5SGYu
IisWBikQag773C/iVqD3TO/8Esnp7FA8JOkYUd19xT+s03VsPDmV8ZTqPQQxHJgTAKvhOOOG/naY
eX0xMSvQOn9rujQpdmFzBa2z6GiAx5ls65u+HUz4tLgbYjMj2ywsa8TA3x7xdWLHiNzpFHS2J9U+
fcwTKQKZM6LT9da9t7kuI0KNyKXfmNEmznKaclwW3h707IpSf914T8Bd9mldUeTUMjEWj91JqJup
QbDPg6DBJbxcatic2YwQTNjwvOc2CeFdWcyfFTriNdLbi6jUfVmZ7nfE2LX3V2HpQm9NMNqmFC6t
3SXk9RX4QIkl9OKY6gEPyf7bUKfVhVvozMfiRJFF8LaAOrmHI/VVRf4PlQQd8TKNsrYzrvEn2wxy
XN24V5NwD5P0/AuQvbOjOlzmPJoA9u9zf1iRo7t0SxGnsNNOHSqjEVr/+YObFPqpSe38i7sGTvz2
Fjn33ZgjDSBcFChr7r4bFgTmVpgq4qE1pisRDIhbe+K9AmVEeNwgaP+Sb25Mj10UYSlto2+GIlZr
l97NbYLAfuNMl4yjtmO7Sx5eDLNN9j8FmWXIXIxYJa+nwc+vXfJcL5wH1JHLojghN+/GZY4VfITk
v39jDYn9/kOOiRttYIB5vH/32K++Npck65I8Xmt7wP530aPZTrtonkYTX21bXmtVlX55+wueeSLR
RaR2yisONTES+pezFv1S5W3XoWXhTKI7ctEED6KV3ilLeuuPQkj65yR175a0CrVPPZ+vMk0zYxeW
472+KRC//XvOBB2agIBjkLQnG98j/ytipzlrbR5DbVcRnMvyWC8GJoaZlV04p2c2L5qEm7IJmxeI
7i4aVH6ymOXMo4ysYsAIriuOdY6/7fsnhMMItWMSUh4y24T/s6tsoUs9gXkZJwVWW9a6tqdaz/17
y1GXOoFnJ7Q1bMl/ebzsn2ZeoyPE6jBU1gX/pq5f3+giu0T4OhNnLIAREIq5A8Fq7Q7jOGeQXnwz
jy0/EcDGuxlX7CW9w5lBizC4cK+BfF56mZ2bGVViMi7K8HSid8lKnlTNGLBsiAskKsTxU32cp6b7
/PanOnOv0w7kkv1bJMWw6uWnQtossU1cxWNU0dWHIk3lY50n6JuMdTBEQ2I578/BOO0sFxvQo465
24H50rXDlEoKJ0bjx45m9ydt0S8pE57L0nlJIm7G0oHG3VcfSk2vJruY8jgoJ3WjZ2q+VpUh7qx2
LB7TFMo2iUx5DaJcfO/xFjqlWbU2788mWFo01lDIogyyF1rr8x6085oSZ/zV/hJoSCV3OsIVMpku
0SnO7BYOm0PDhknj67M7cqMa1exXi4jrRq+/47PO7uzR4n57t5wbhWyM5hnnATWg3d2XmwoMNzYp
8agZ/3YVwEyrQ6ng7UG2n7q7k0DrMAeXvY9M3X5Lor6YFmhqx3ORahFlvQkfAXcJK9N6n2fWVsWj
MIW0josvJp2R/fVTrap2ZetlsZFp37p0Tg5CmY+alif/j51ASZt3Oou2VVpeHjNuv3ZaPIRpGs9N
owY1+aM1o+xuJO/mhfydE7rElN7oh7/SY7FRXEFYwUQDx+6o/0kgrLaW+se3P9KZxAHxKcqt3uYz
zcReTiiXzlSZQP5i+oDIRsCeSDASaAu3P/JN56NaXG+JEgAwa6hKSB48xjXnAofoVfDi7UPlY+vs
bJzY/dt0g5AiL8/5QkSzwZ4g76MJ8G5IpohpW1UnFyr1r7b/Nh5g+620unGwdiE5GAyJ5FWdx5Pn
VadAV2Po20N6Yf+fGYV+AEPRJ9uqzLv9b+OUwiOkFLERqJ+dNk4H3ZDJhcTrL8PvxSkjTaXmx7uA
OiPoo63T9J87Wp8lJWTRiVijltDSA+jBhCBWf0TZ3vroi6B4wFogOZi21GIvN0Y80aVZ3XsmMoNp
3xdVFBgTFid92m9mxG4kLTUfZ8CEp9LRtIMUmRNl3bhqkYfL0aO2CPdCIvcqUmxzwIeUFg3vNfpS
L+dQoSwpzYGVsrOh7w9dV9tkyb6LSdZMQnt4e8v/9XN5uWRQlTlQtMQ9msZ7Vost7CJPNYUyi2mi
8ZAuXX70E0qkNzq1k+Sm9zbQbSlnqAXo+f+S65I+BI1qUK5ZGgznE8O/gbRd/8pcS4txeZirsE+d
5l7UHo6XhZ0exzER982qsHTg5IYT4oFRba329TDkflxPuryqlG1dd4n2HVT1JT79673HFJF2gE4J
9Yoo/3JFhaFjSCII6fg8Ow9L0WNLZbfiwjn6yzraryS62PSjPbC1cCZfDuPmVmqU+YjjsSkQw1/N
k96aH7NuAPgefOlH89b2kkeU+MrQruwTr+LrwC6xjKkl5sHL41xPz8lEZ0PpSg+lkqcOu9twQa6n
seYLpY/Xa7JVpDZuCgkmwMPdSYH9HWg2zcaTXU/Y+dSNXXUhTAvtwv56Hc0YZ3sAACCB3blPWdIC
yQwEDPxThSfHJ+Hl9Y+Gsj+GQfClPq5UcS8MeG5iG62D5iZoMP57+RWK3pvlyNVwSoJJuw5y3l3W
nJXvTfjAzW1oh41bt3WPd1vKCQSsRJodUBykurbx5MGCzL1EpDg7F7AiJOhbNWDPCXetZlhbXNLR
ZFiy+1TvFK68hbjwfHodcEiywBNvz0Yy7j0xMfOxfygUzJCha7uD22Xh5De/awAqFz7Nmb2wZXMA
9BA5o1y5OyCDlQ5N1vvuqU7T5VZ1JU9wy+PtMTnqc4fV1v9rPO6aDX8IAnx3swnbwWOFLOtUwe75
V40IbboVIlADwptH1RjOhch95nNtRDwAqdzbcNB3Z2ot6gHbRcbzzcG8TTInP1Izmk9vR+yzn+uv
V9mm/490+MsNDnk/QL5sm5UFeigDk3LVW5jEOIt7iVB/7oNxFxE4N6QbcKWXQ1mLj/SgtUJxofp7
s66d9WGa6Xesd47M2wvb8PXqbfKByADRWSeI7pFZg3Aa7PqEdZLm4oaZlHwopVkXUrzXq7e14Wip
Ugzlstvbm2GNvc4MY54wLPmxuoUROdRpTxLKyYU63rn5AICwyY55FIKSf7l4QzeVRAQTy6hAKwHK
O+OhSsvk3YGI+QB+JTHmM3G9vRxlsVJdpall0obON/uo0fis9cb4/N49BwyI9gyoNYqh8EBfjhIg
QZk1iTJP7YL8IVo04pS3jv6pN53kwlBnlo27cyPZgj/A9XC351YbMeTGnzfXOUy7J9u5HSvvkhDg
2UH4OID8DXKC/V6bu0RHophB3LJeqPZ7/o1Q2qUu0+uS3JZ1sKNJPTZYxb6qWk8lGq9VZZxWv5bP
MhtKhFZ0ZCWfNJvE/tFIVN+Hhd5iCuoldauHLdzq9LpZ+xWhqRXZz+PqOtOlwPh6+mRBf+GBADo3
/sHLz6mn1aAE3IqTnbrF7xLQJf1/vbvQKX4dPSib61SyN/orbf9dUSSolqovnVpnkemv+VjxHfq0
vJsyrNecqpQXTvbZ4aBz0pnetMz3StpQs2C6VKl+4sCs13VrmyeB79UhxcQqnPXqki7rq0XcODgk
AOQ23J/g9V8u4pQIW9q17ZzsyQ1CIP31UV/tS2qGr2bFKMBEuZV5msE23EWRVse2cB59TI0X8cue
Bi+S/WIjHzD81DSnuvD2PDcnihQ8BVxrK7vsDt/cirzvpO6c5tYuI1To22MaWOWFSH9uTuDOSDqB
TlOg2H7Ff15pHUxF0Wo2zuqZm8ZzQBfAnlZ13bcesFE7uyTD+Up8/i/x1id6gULhTbXvuomRts2I
Xuop7xI6ie06DQn+IX0po7WzgQPYdouLeZeZ6Lv3a2k6YSdT9QUzDic/ID3XtJE1mXje+ZkajGPZ
GJrFxdE1w2a4DCi7VO1yqcm1he4X7wlaBzxcwLJDCKE5vzulY04mlRudfZI4nn2tAV1g8Ka5B6uF
yoZukn83Axu48IR+HbP+jorKMBWQjUy6u1DG2V91L+V9kq5Z+dAsU3AbIPZxi68apmAd9hFh4Tbq
4KStVrMGrn+iENg82E2e/Jgsd7x6++o5syUpbIBHgzi9iTnvjlmKzsNk5xD1gzqzHxZUhEIdb/H3
XqPMevNCAOK6paf7iEi5bMBeZkAdY7CXO1u1LlUsz3z/8QJiwX1gbErcVHFfbnxpmQLxj8I+LZhw
RM6EAvZos8PeXrFz+wYVhc3PlvwQreSXo2AXXniW8q0Txg4NpqN+OR+MAKJUKN1FXvEksq+p6L27
9buVviGYQYrxoEntCeZz4S24MZK/aTQSQ8AIEHaHQF5YwjOT80162ER4oiGB9+XkVG2PejdixGlv
yt6BwThHxNaMQ6K4z3E71ZwQZMLw5e013cLs7iyifsAOAZVERr0X/nOX0kZvcyFhMGZM1rFWfc7V
7B2NdvEpaSXjsfET/Snxlz9vD7x9rNcDb80S2B+bKufL+XaGh245sYeseOyPw1SNDwXa9NfL6BoX
TtrfAsV+LLQBthcMMQf1ipdjFXIULdZKxqkWOjxrmbVlhAJbz6znVisOCSW3n5mdOwcQ2/6RJvV4
dHMvtyN7bYYjknLyhivDi/KBok+f28atpJR+U6YZ3i/egNyvRtcsGBtx23FKwmwxq2gURttfqEyf
CRo0XkHpEjjo4O9pZwEKXTrfxzgFjnSvcHLMo4TGyYWDdnYUZERMRtjIJLv16itbp4oyGCfNlR9k
n3iPQ5IbF3be9o/sPgpX5Bb+GYG7YJcAND0FzVkfjZPQVqIu9qJBW5lIjk3XS89b/e3tdnZK5IQe
XUGqAXtweC2sbEz61jgNGKGE+mB518WKQdXbo/y1idtPihI7NzKxkHr+blI13kA42Lb6Sa+d2olg
SMtvGItRFqQa4v/Qiir70mRmLqLZQsuNeuKs+lM5UagM03zUoUb6Rv+ns+akxRN91H5bXr9+V4mc
inD2C2EfoURg9KtJ2ykjCc5axIj5cXmV9ri2CG4H7nenaoPgYFsLumb8D/JtYxmTIAlPMO4VuV3/
W6nE/xXQ2ftt8AZ+nmxffZ4HTdjAdiz7G9YNxRzC8na+2mkPhQAazGCEOqw90K2mD4SttFN9jiqk
bj/6xaT7EZYmtEfgdzafSqGKb6ns5jSy7MqcoklvVhkZrT/XG2mmHEJ++OIc/+c3npf5fW2cpqTM
3dBNAQmHOg7KPy58mlfbDewsAZaiE5ct7OqXMSDwy3YF/KSfeJp5R3Mu23DWBI7D/XxJxek1I4KX
JLVSUPub2jD2Gy/H0p1RFv3araeMx1AX8e5br3m219y9VSXk9SzzSUMtMMvHQzmm7hfMR9ofZqOq
21HUyRgtpaJKahd18/Pdq7CJPNGAQeqIjbrbn/PctXkDdQm8ZmdGAaTIAw1EIzTb7lIB/nWA567e
jEDA2BDk94pZxL40kE62nmRiqCNqufZJ030FZnC6tOCv706G2h7w3GQbIHn3IBv1QRv8xlmQ3kx4
dxpd0j4Zq72AKbVT7RHxLmx40sVCx+rt5XwdVahMoBxHsxDdCQBbLz+0MzhlltjzclpUsN4UTfIn
cJR+ITNg17zeu1xaW866UTNgHL8cpl3rQc5G0J+SRhXBVRcMi3asbGMtjlayzP/aTgd+WG9Sqwld
3IK/TAJrXdZBuaBvuz5JDlkzl8Zhciq8lxG+1exQDFYnQsNQRnacg9Yxj1z+s33MnLl7noO1wZY4
EXMORhldhiusA6lZdVUwd6e07OGjO+gQH+syWayrVWVtEc095daQgI8iCp4BeRqJhMLXQ1tVGKEs
a+nlUeWY6T/dMvla1PpT5h+CuvXvgKGl9pWbdqBJPdkEYVso81kfxy4NJ1VpZCFJnk7HyZVVcUzS
Sjy5oIgrOi6pP0R/hd0Pyain26SlKqJNfnXrcxpJebCMxW1DMzGrf8QyJJ/A6pdPk5+6v7pk1D6B
StMLRM9a45PXGcbX0Rp9LZylX47YOTW8sbu+cVyAwaa6t0vDBDHszMGHepRNEgaFlzsYcDfefOqz
rkTM2NPW5q5CKYi+6tpAZpmENqZ03XweZF3rBxg7N26Fn/lkDI/Urns4H2umf+4mvxRR0VpTgezF
WlXhKpwqCYWF1EbcuS2+8YVlJvmBfqDx0VZSWEdVmn17VWVy/GI5mfWdZuiAQMeG+hbSnR5cTcvK
0Me6XP+ciLa/FdlqrsfODlS2EcMaKx6atq4jXy/cQ+7PmCPbTmr/CWTiOgjgOAvYMjtLLVzCFuPD
pAixYSGU/gUvFlueyEHS4MhWkU9lo00NmvoG9knGag7URTCdH3BLz7WrvqMDGSLqqCVE+XX5VvRF
x6L5Guc0GzXc5eu25z02BS1nWAjaSUFijT/9xLF/YDM/II5ReeJm5W//mNJu4ctIn6RNrUV/R4Vk
tU5tP1nP0xSUIzmYng2c+lQFkWvOpovR1pj9qa3GvjMdJR7pHaLkoJW+eMRZ3Pvop11JXhh49XQY
Op+qvZ4b7U+5KnyMRq9UTE3rkyYi2CmkxUdrummywvlRAAuguUXxj5lVwWof0zxd/rSycD6ZanI9
pNVNgy7U4C7qoDwy/QjTVKqOWOBkBKnGH9crcDZ9FSVDqj9OrgZP3aVlz92hUnFsoLRfV74/g3zJ
RfvHbJzkX9R+um+1D8Mw7HkVPfUUvK3IxO9dAug35H3vfvCm9K4TbfKs2k77w4OpL6JuGvs6QnjV
+60gDnzL89E0Yhzu7eVkTlZV3ZauzWIrkcufsJOcGqO6zM9O5pgVIpT+lD/UIGzzyLMX/3vbddNv
QYXlicXBCRs2wDxHOtqnv5sgG70IkrlWhwr3zO9oz4/Py6L0Nm4QTOZPvWAaDlZlWE00ouSchGtb
5M+UD0UZ6fS3jLCGWP+jD6h1HBd8Kp3DuCRskKJ0kn/4awJc16jcsEhVnkXC6bwjwD+XlNzRvI+D
tqAa5+QFXudGPzyWVotAF86aHruyzzbxdhHwCfray9rQAo56Gygz6a4T5MinEycq+OCmto9L2LzQ
G7eNRqZh75o0FQXid15IaUw9kwqtMuQLqpz8ybBu/cZdPlpVrkcqtyDmKn2xb7o1MNizRuarm95U
LcxWnkBDhLBqWoVMUGEW57n9rea44ilxh7k+FHXpYKgy6fanJEuqJzfrepdP2Bh4ebmDceVQ9H9s
Ahfmj0ejhPQK6Zru2Nt4DWjBUAOAG8Xdigjqc2ebxnpyvdbpbmrs5jqQOhq8EKkIpZGYiuxus29h
b9jKnU8Npw2/+3lo6nga87ammFX79VXRygnYiKjAfM5N/09JFb+PMrqKsZ+kNgG3rdFzr3rl3Pmj
hJJdmp3xoINyciNV5eO90fVoelUYH8ZYWRJFaxz1xA2eyOmA0UimjNhxJ2JmB1PkWRZ5+TMzNZXG
jvDn9DRMeS3iEvEq3kHktVYsHBWQo7YZoSlPRfsvA8yULTPSE+ingfEJB4yCjrTUyAQkmVgNclVb
igg9dvPrWuEXGstx8vQrDF7NLHT4igUfRsCxmYNqdkJrTPwmhNs4/FP5QkeqINchx9Sevf6DRTUu
Z2s1mE++WZTX1kjDPxSqa+bQsmDgH3MvFf1VQjDWD2Y6ehqKao33KUUB3A0D7qx7yaHzbjyv1XQ0
wu2yDM28Ln+XYpQIdaES9I2Ot7xt0G9NwFoZkjJm65GHL2u7PCbBqk3YwdQVMVwmzhx6eQ51Otfs
uot6NKmvyzlxwobXQDx2nh6t6XAH7ah/nPj63EXkcnloYvjVn5y2nVgCFB/w/Uo3j0qawuOjLeY0
D0F7pd96R6vGyJETAHhaUvmNPjrtr4YSGw84Z3TyMLd1MmzyYK09lHlNFpwsS2eEaes24rAsnnY3
Vsh7UlRxsm+WPbj369IpERMorfnQaib3WWbkWugFOSaJY2V3xMsunx+dMe+/VU1SNpHVeGIhljoF
ZClltMlhBadRhI1SznTgwJTBMa2m4ftK+yFGUnrxb1QmiqtOcnUcco8k9XvhFO56FIVKjeus1rJ/
PX2y20OrJmOMaEyJq8bNx+Mwi+bUixbulW0VnRHVS1vdsZY57zDR9E0kVi1tIxOtuoe1hG76w15m
CqxjMbjPrXSs31ngwnB1+1Lpx3Lw0YSvmewY5gbXdaj7kvAwNG7/oZCy+z10XHQxYoIgtqw+WXjc
EXb736kafW4lnbpsnejLV8Oaq9/TaphkB51c7Odi0tTPQf7KypORV+svjJj9b3O51mR0LdXfORlA
Z5jACPxQmzy3O/DdHNqfGEM+daM//BzGcvraoGldhh2c3S9i9qZfvE9I71rXaFW4mD3pnY1KYPlp
S0+esnHRsngqMyQgA9yvphBEP3wM6QyjihDBmLNonVc4NnogpmcpTe9r6zvDP4Uv+vEBin/9E+Zv
4UZ+b3gyrBJNPnhzL/44Q23+Y1p2K6PUTpI/BDau5t60KbvgolqlIf9O/XG0a+NzoVfep6lbdIAw
lYYiO53/sjvMghTswGksg2uyKHc+Fo0xX7sr2wkU7bZ7CmgCqI1kMEb9dPCecM8qynDO2gz2JCJZ
T3pTWulBaUP9rU0K53cBH48kOp+Cz5pjZhYsfqf63SeB9qGWS32fK2M+iskolmNtyGozLxDj96pq
up9LN0DJqpKkXZ8VjDS2hJizT40KSNq9tDA8DAshCoZTgqAgcygWCMF1U3xmwYrpZkIZ5UvWaKKE
0NBo7cPaSUM7TDoFyoNHvG9D6lZcSHkhHC9uDYO6JboKqXMo08EUPFT6Kv+gK3dpPveCoBH10rLX
QzHrQB2JBMMTQuKyjerAW4awYqs+1FLqT1DSXZwldEV4I/Oql7ClElqFRoZHauiPebCERYDwX0gT
zkmvzABbN+zeZilCGrrteCwGP/2CYWzwq6HHBGrOm7M1HMC+fSo6FxecwdW1fyscSFYy6TL7qExu
0VAIKlGztJM1NDNQMuHcpE0Tagmfk+NYp/WNMxhzhk/EZD1UCOSace+O4s881CMva7NIDkE+Vx4U
r3l7e+SWMUS4RLRjJNHU1G4U/lMCUQY/e869crKJf4s2f8HBd5muAn8dlmPFKxA7RN3taEjjMco1
E5iaQwXTHduTm6yivurA89+ZchiWQ2HllIvXMihOiTCbHiE5y/mzuSyTiqrad66bsZl/AbT02pvK
tlIZ9pqXUJox0yoqoBn8Y1kNJ6kYPC6SRo5z/8HEs7e6SuVYBpFUjigOxrzOX2prGL8nQBDTqBin
rI9MNbTfRSBkGoFQ9H7W+Yrt6VjXqxv6Jd8vEthYO6GtDfLroNMcAypV+d/LZkRuDy4p9aaqctI7
ZNc77agPrpEfrb7NMHbjZrbCGVh4eijdXE8P2ppOLM8qNn2+tFireDIrGAumN+UCXxKkPGLXK5Gj
UO5I1TXNG0s9oBtRq8ep99zPmod0TGSogait68K7mgZr7EM98alaoR2LYB38kAW8KHWwyEmnTr/q
+tIyv5WYhYwPWt+3foRMUX2fLWnXXAfFkj1U5AluOBa1XYe8Q4dvyO4Mj9LAgjyc18bJo0AjGY04
2dDVVscck6jmmdGQsNBIDv1uycna87L4hOJSaYXjVAeYYvZjr0IXoeWaHkTQq3jgc/uxCHC6iPw0
m7Jbs7aC5ZbMCCcFrzX867JrddBoNZqqUZl78lNpFOOfuiAiHlSxdB8VHaKnaizI+fOU5+FtnvQl
sQNWARZdbTNkd1qryTn0F9lO+ENWBarYYubEzZlqZIj6jv0dKnifHQrXaR/nGY+RK400IC4KOojH
ZtKTf5eClT5IUrsi8odOf2rHjqTRUnqTH6dx0uS2NN74RP25CQ5DMQ596K9BZ4V5bbFwg2WmLfmk
3ozkMDMbiRoPbXDAb45xWwgCz002yaEhA0nbr56mD+K6gLjzzddRGTisayrXQxXUGHKXakHnkAxq
iIeR6ifCwQnmmsPizb8rtApu+snh8TqteGaFcMMQ39HbrkoIV341hVDb0/sezuajn7Xuk6n5hGyj
Syv9uPhdYoaTS/ZMGTUvPAolIgsYayzaKMj8gIrAqvSf/iSRVzPbefjV5fSdrmCIJadmXoPk4NZ9
/XPsLakf/mdlU9NiH6ZOxfYgbgqT5LHTZt2J/te6PNm7ikY85XmPlH1Q1rPXUnlKHUTVIpRksddC
TiHIQorQqc13s8pP/Obgkn7l66Ibgp1gQpH+R1ULEszLSpGLn/TkmyUFqZQmLpGDu8Bt/B6QmHNJ
2+p18YveIlxjSntQlF41/UaQJsrI2+Ukmom7ebSDD5nKyl/vLbFR76KV7oOuppi674sZYloaa6nn
k5zse/Q0XfKLnorxuyt5ngegDr1jF1Y+JdKXC5cvoza1hq5OOpxSEMBQn2p9uSS1/7rngWExxor/
R92ZJUduZGt6KzK9QxfzcO2qHgBEgMGZOWe+wFIUhXmesaNeR2+sP2elujPAaEZTZv1wzapKlUYx
HXC4Hz9+zj/AoaNfyhY6HoVTpIsjxOBxhBrSmyKNi/u2cPJLJTS0fVPZ2hmRhhNNb4H4BxArBBQQ
WdtURtek0VbDiKb9pOP0ZxCZinbkvNbmTxICKK5dNrrXIOTsGivXkSJ9SE3uBe1bXRANyEOa4O9p
onsFZPH4xdt+JEeJ1B4BonS6mGp8m0qUDt78ERkFxRywyryxshVXyFSINZE29XuImvCqW6sj4cFB
5vUV+WKPoZhJ0wosvixQDFvwKpW+PKmiEa3xcBpv0hwbGerLRsAFIfdeH+rFFsPZGkQpvSEhz0nd
/nja+rmvo3XMi33TW53XxmVy383JdGaLiaL/cdMKRg1gKZTwqDEjknA8Cg+vFx3fhY+T09cZSV7N
9HEORyqI0lcYZ+C7z4HKX0wi2l6yLdhysIYoCW/2Wz7g99jLBp+qTDNPKVLJt8DDeej0v5maB9eA
dUFyxRYgRdtMorp2xhoa/bLXcatxEy5fwYpE95lV8eJTPY8C1QOCBg3trUdTnhblNOgNPYhaWnfc
CFZ3Vao363qJUfivMFcn9m5xTFFhTZbSlwutlNl0Depy+6TH43HtpB/az//xOP9n9FTd/3sBdP/6
L/78WNVLiztvv/njv26SRxz3qr/6/xK/9r//teNf+tfd+NT2Q/v0y833uvtlP5R/fu+Tqtz+ztFf
wUg/nsT/3n8/+sMOn95+eRie2uXdE6yg/nk4nln8m/+vP/zl6flv+bDUT7//+gj/sRd/W8Rj/frj
R4c/f/9V4CP/4+e//sfPbr8X/FrAI5RP3dOy/ZWn713/+6+S+htxgKuKw0oGYMP58esv09OPHwlM
A65CFMNx7XoGYpYVd/Xff9Wd3yxIzDqBUPAGnhkKXTX8+BGMAsGOQmRAyHD9+vezHX2u//P5fimH
4r5Kyr77/detVhADUCcC3Yzgo4yu01b6BI5EP69WNLtKGztXqENmn6RmSG+tSoqvBq3QfKDJlhdG
dX/jyF132RrsispIzsmxbmFqz08CkU6sXWYCcPdxgOnRYoPnVs5u6mRUf8bkG3risDvxuvlryWs0
jGw1/mZT3r3TszgCe0ZGELTGFH3tO8kQ5J3eeNDXTqdKPiLG3ZhK8k6ql/UMWmrTSBQPCr/QwUQX
XoKFAvPxg45mp4WTxpRRI0/3UippQdtcWmFE3TJuyPbD+kxz79n446fg+zwkgR1iB0kBqdsGDCc1
hT2Gqj7h1+gNxRpfWPhqv5cUGV8y7uco0yyaL4XDF4weI79SuXpRptbczqYspNsLRTbsrlG6NX5Y
lvz/CAD1U/m+b5+eeiLAf4NtLyCt//dt71ZdmTxJT7108dSu//N/RNWYlE8/xwDx+/+OAYrzG1qr
iDKwWECVQk39OwQoxm9CxZvFJBjhgl7/6y9/RwDjN9UyUCMSLAdZsAd//eXvCKD+RnYIzBfVSCBu
YtO+IQSQLBwd7YCESDTBrglNZ8x64HEfL+h5KGsDanVKqa7tVjeZEa52wyK3b7CZxESE7isKI/MQ
Ze5qRBaasS2XLa+AXVu5pB9Tuk9pK62+3g3T96iflI9dzK3eD5cVfEtVtG26myHARUC4DCXaYZEC
xMNQ6XYeajOfBl8dZ2dG8rIQskdm2LW3hjyXlGO6Rf5LxlA051fNcN4NY57HronHyScJ94zQNUw1
Ik80Ukt3Q2RnLy2VlGGXIMABPVtPPrdRnF23zuAorpLbxvtpik1ez8ja2K3WuTiEeT0g7Wfg10E9
UlUuuE6oqd+UjnxpL/bU3vROYa9BoXYtjcdJk6AI5eYusob2KtFz571cOMpNstBGBubAX6uV9ng7
DWF6myxa3nhDOtb0abWRbq05rE3QZ7K64+mzLyH0/Ksc2rVEvFpovFFiNkIaRksCIKdRytqVtLR5
10pT/1eH02J4BaZmrvwmkxzZd/BjTnxtylt714ydQ5dd7+TwOmuzZPQWQw53SiNTBgrNNo4oETjJ
NwTLLHx2esu50+hMxl7TT4bjxmMe3UhpZ36DoGZP7kCL87HKZOtR0uuVskqZNVe94dBDQsfHuojC
FPk4vMGJeWMexh8tSTNwObHK2aLMmGW3hV30t53aEaUAA825Z4GDSGkCIcBJOVtRr82sDr+p7RAu
blIm6ie1leQDIly14SpLDi8SrnBLRF2H3oNgNAhsjJ58hFmQI3lm2/XH1CqiP8rYhLw5hJVlU4ou
1s+4AwJBKqK6kHbWoj8PLcuNm2clDR40fIz7dUyQcaxq5Jj90szpzEd6q4ZXpjmgg7RWVWvBBDWV
q3RZqKzWbZKAraRQorhIP/Xvx1Xn0RprUEFPOekhFxp6h3pphj9I8yhcmWv2B9i1/nY2TeySCwrX
1whVqfjJG2b4npJoZLpj2XWKm4cpNuNtkyeaT0+7+IIx31LupEI0n2za+lFYrfeLxUf0tWyyvnUR
DAdK5V27eohvL4q32h0HAiT/FRuMxX6k5ix9tjljoFBKo/SdR1oeSksNxwuE2ewcY44RhbMBDNYV
pepaudGm0Z49TQrl1K/yNnL8OTKVT0Zjmb2bjV3/QZ3iYvQkbW1tcB1jRTJAUVP2GrhGhZ8Dcmhu
nWlGzG2B4/SnnKdV5jmOtN5nmVN+TihWPjph0T6Vk9You7QumLYle+jKafpSGMr0JZfV7J020ejD
eVkuZ6+juD4FMPRs2VWV0H4XjormuKGlUFdXEEAu3BnkRrHXcgTkvLSUe5oW1C4fnIQsg256oXkW
LapWG+rPUtevj1h54fswyEmb8Zwy6jhcf6MPzoyypagx65d9V+eqb0M9/nOCnPJV4WKq+V3ScvFR
7ckyvHZso13SQNnypjiKc2pSmfPQdZq6UB2etNprwxJrq3G2tCZwFGi/eaKH72RCGF8lVCNKoyH9
IqnJoLzmC+3YXTv3zXLNbjXY11Y9P63SlD+sU7jkriFLvelLcWleW8hLs83URmrcdM2mR04JqcRo
sKkXEOlqTUd3rVoE9RTYhaqZ5vFOspX5c1ehDO86RkLjo18GLvb1RLvqOq3ixfCcWZsNT5pTCQTr
KvfFbYGW9CPUHsBAyzQND6HD1dJr8U14p1qN/NTNmSYDfl2V1DdtjbNg7VdQgIOzroafdE6bXVo2
IoWeVYcpqipJRQeklGlCuTYIs8XDUtggokcmwA+IqxOdeboibhxF6icy6twKYgt+7QU1Rfu9lGet
4xZmnRt7TOLlWxZWAWqj7dP6oUlCM/Wtjo/kKVGk/LWUo5p7lPmM9P1ar3l+2dKalz6aSHbUDzHH
leNZUgOdwVKtHlN2B0i/P9WKI+0GjuxveOdqIEymxBrczLJ6ay8Nknorm9n6rqo6SfEdekeWB3dl
/oOSef7ZHPRquKiq0LoKdQX0YknT6pHO3HQ38vWaK6NE99MdqYDJQznuWlzkRjfpsghw8RDH337K
R36k+j+n9scXdnGqw7mi1KUBY7SEQtDxqa7j1k4cp2LuYFl6X0hRfODUtnwJgYUdbWP6PKNTXi3p
+MMF5U054d1/t2zv1Uve9VP3i/s9/l58745SPH7pxzXPUkUmB5qTKgW5ni7g4z+uebb8G+oqoIkR
jEH7TtzY/k7yVOs3AjVoRKRExe+IH/1I8lT5N/4a7o7czyyue/CF35DkbQsP3BkoRLEcRL6IVeJm
MRjt1C0UrLASokTtGbQyQLib9f71Jbe5GRFcxChoCtrUHqDQbAp4kTEMujZrNedV6MEyIlCjDO9l
EjeXuVpKvy/1N/tZijHhk+BsD1OIut7xMgeBuK6LbtZBoavVbmk7oTpad/7rbyY+xFH5S7waKjwk
4nAgqGNvcuQhqvpOYMMDsHpN5OtJqZs+0JHKr2SnxzdRqWQ6qn0SXS85gCIgEFJ+qZVlQutPaYxD
IzcwNKD9/5GoAocyldWgvaeQiv0CGA20+rEgka4XwAXq/aAYkbrnIF9SDO0U+2Zgr9/VSpFfdF0v
vbUALAsHHCFLInwuDO4hx3M4VaszDM6IaOsq6feSCtcDbZdYJfOK1Y+DOYScAHXldb0T7lPAOhe6
Xqf7RUG53pUa6xzz/5kc+dN9l4WkQsQjxIMLQQtmqzZmOlWc2FZTBatEgwfK4/w1wSTKXfE++rRI
Tn4vregfRtJoAnspufvKs37m0v1yyyBhQMsLYBJlT8RZjyfFqHQknUpsJCxMQD4nZlfcjABJ3NcX
1ot1JbSnEcOU+QcNBVP8/Cc2oJTIpRxNUR4kqAl59lTll7IJ5CJPpHPuoi92J8EHwQa8GsAg044R
18CfhtKNXlVIquJAL8rmqpj7+TN9OqV07ar8KM+z9KcSteNbrRq4v9qiBYT+E2h3GKrHoy41QjGs
myiIjFiOAJPO+eWQdcXFG+cRKWnBLGM6+WwYGB4PE9FFbpReaWiwQmeOkz7b5bieX/XcMd9Yb0fg
iKHoDljC5hl24vFQqMNk+txNTSD1XfqBK80VHfn2TJFJrK6jHcAgfCckiahGG/zP8SBpqeI8w0Uo
SEInd9t+zi7Ufh7vitZpb/LBOFd+e7E4qJkTBBhKCIeQMByPlwhWoLnMTVDZ071K3W3V086n37Ur
ZunRmLmHvv7BXmwvBkRWFHovznYatsbHAwJ2mNbStInbNvJZyNWFfqkhL/RPRkFxDI0PKMRbb0Jr
KNWCRlsdKKXquKtgkSkIkv+TUXgfbjUwDIwta98SbmIWHLlgaptwt6TTH7NCK+b1V9mWaikCM2Ps
YNICSkjyVj80RFOhYVXyLrq2ehPoEA+oZu+2q/Kp4BJ0bYcpoDV1jT01H5J9o5bRDk9p88xZeOrL
kV4qgr7CQ231BVWI/YYa8uWmuqu9Lne0PWWe8Ewusa15Pr8uZTF2NHcuFTm14wWSNFhjdgqv64QO
eKsennEajzu1mN7j//ghbuoEdC2FTuzIogQwbq18m4XPZdRCeqoUalhQl8481cl3J5Ax/5hRoXN0
/FBg3rMQIY86WLThgxSqdPOb5VwadWoQoUTDwYB4kKpuTh7N6BJTbhmkrntc96QRhDcclTPr6cXJ
w3Ky6U/SBUWOhkvi8at0nZ1VuGbWQdiW8gWIh+RDRlS7nDsrPROcxV+1CWbiIJeFTzfaRM8N6J9O
noWPMSLsWwdj1VN6K+1ih/Fk6ddqCvJxziTXKJpl18pLfeYlX24aboJoGNNJEZ1LBKCP3zI0KVPp
MNgDc+rGrynGEpdlF0lBPXS1r5GdXQ1IfD2hOGHcTEWWX+a6FoKGMpIzK0d8tKM5gIFP9wfaHwkW
yf7mQVDCR8+ocoCRRM1fsozBTb2M+S5Ej9MFjZWd2aQv4rm4MhgQJhHjoS28PewB80IUwBsmSPWC
3mmL7w1QF5bvbRr200UGNBYw1qgvH1+PUi/WLuPC1eTYoptKd2rzmr1hTm06DVhScVu6gU6MOoAT
nVUcFcTfzWwKVSMUWqF4ExQ3xOAZ5Q2EIZYigP3Yf2yQ1zg4Sz5chG0hXS11M4JbWqZDXCBW20tW
fmt1trYr8EXxTBooX5m45QDawai93JjM2tendN5FS+V8sAb9S6Hny0MmcQxyd8GcWO34SFnToKg1
9f7cRvWlJg3c8OV58CFdDw9AGsZdhuyyW+ajfFUOa3wVym3v27qU7LRei6l7Akjve2JSFg1hUORz
ButpNf1lJa69+TNA1kZwWnT3uLZsQojkAB9W8QAO4mUx/EImRW/S8evrgzxTfDdfQVDCSbeAwyBW
swkhkypJ1O/mEvXT/DGqkztKnaWXJIkkhAQTPxvL+1iT3lPz2aWIqaKhZwbxEO1VLStdatvX1dyC
JasBWr3+aC8iDvdQmqYw5blzE0Q32QWKe2NlN5gtpuo8HFalbf21pnCoqqnijUrEDgC0HuDI/VZG
I63Zo5E3c2LgDmwPk1wGxVRM3jAaE45zC9qVyVD9k4+M1AsZIgrlMNePY1s0ruokD1MZ2O1s7HBg
ppRvxsaZqTyxoykhwSInjFLt217qMw1CcCqJHd0NSqAVfFdtDT+9/r1ODaKK1i9dcJH0bsKGLFF8
lWcJQzfFbvx1UC0Bz1fOBMVTq4K6BEgn+JhcFjbfxtTayApr7HkLkot9aOvZlzicDH/BsOQmTSfz
coqoH2cthIh/MIt4fhqimU8iam025Igv/ICjQhHEAJo/6blc+hLQ3IvXp/HEIcNtVYBlKCgBpdrk
TCsEACSJkiKAemRelTlWUETF2K8iONttpMffXx/vxITywSi+MKBA34nP+tPBriLB0lBhxtVt7KTA
0GDNt2OkYRlgD24/lKKxZ3HO4FB7Zj7F/WcTenTSbUKP4GrztscjO7mNCHSFT8a6FK1vdJrmrcMq
2iNt+t7ko9KeK1s/6pLGrepaeaO8Gbv8aPjN1htYRLU0dBi8NTr89grY9Gy285ns5cTnFKI9NA35
ajRmN6Nkc6jWYYcnjCQoSlBzlIuUQhNIenXYG1rbnwkoLyeVYElAwdOcfAnLjONJXaWZrLrCKqPi
Z36ZVl8mosJXLMBNzxlMzsAq1u+k2Kq8Yh7tw1sXE/LG7E0NnSdKOvZm8QKpkMfKBMadNtkdMRpx
AjhQd83Qth74j8Jjkcm3Vn4OLvWMDj1eS8CEKemRuXCSoZpx/NqK1kCfpMUWNE3SdzdZ0cLfrIBu
S1dz3mhPKp+XG0grNd3DDBvqhmuA0XnTEsrVrohm5zO8GdsbrJmwgciM+bXtlNHyqXFJ36cURjPd
zIWmDXqvLWzZoacKakHBeyfDbEu8ehi4tqhRCF96nkYkNVQ77T6VRj8ctCyqvg2RlUxebdd17UZI
H91xz/FpAJn2Vzoj8A5Bi8bfMpvW2uuf5GVYpolK4kyxiMuetlUVm/piTsMxrQPLkeSvnehG90lb
nckjXuaqCpQ4LlNo/lMNeEYG/RRFSrprBa2YKpAocITRfK1Mju2iQvFBwNhdtaPP/Pp7vSwwIvov
riSMJ6jy28tPI4OAt9ukDEBEDAcToYvLRa5QCtLM6NKBPe2G2VTu5gKXDrdt1fQOJeBzSdrL9xYP
wfFNkiLuKJsFX8wdCPEuhAjhiOw8d8bmcmhW+4DKzoo4uhUpV7Ab1j/f/vIcgCx0OkTcRp7vTD/N
twnXI1oNvQj6xMqQMqxk0Ba25OtWm/rz1Pe3SZza3yAsd64FDgbhsHQNXn+Il6EGmQ3uZKBOOInp
chzvOXpnbSHHkECkUqs/5AihHqKkR0ZnalJvALKRutTy06s07ic0LjLrzPinVsDRA2xygaojkwH+
jxEoncuHpl/Th1k3MthYk+SnhlFfRdD69lKm5d6oVzA1QVCfWYYvt9fxJIhJ+ulDhP0iWygjFEED
6yvqS/udAX7tzBl9ahCEjs3n6h7/3AT1vqO8PaqyWGVafN+NOvIHEG/OZB6nR8GB9PmLsrCOXyWO
smmoW/IbK0QFsFcK9b4Nl3MS9S+LQqizIHaAvDQFGKE1fTyMNjpdq9twhBA7rN1Cn+L3c7f0Pl0E
6aY38Oxphnm8L0Ou8/RkV1K7OXuydSQX1lkyb0E6ZRfRMmS+nvXpm5OC44fbzMFgxhXskI7PaVdr
oCKu+YBV5+C/vnPEoX98WjEK4soCqkxdY2tBGMeAJwaFKSj1Ov+oaU15DWsr2aV6/NYatJhs3HKB
odH8IkIfT3ZYt1E26HkRLGuigCcoNZjnTgwbvv3WW+W5O8DLbOd4uM2dXlI51ThcGE7OQ1i7mumb
bRQewNCmBydEf/71iTw5Hh0e0JUmGaQplvRPu6/rI+h8QLICeQyjj4VWKYHUxaYfN1ZPVRrxuH8y
HrwAer0UcLfKdFNYmHa0MF5YDtI1kg3WLlt0iEZ2twQqNIG3j6dBkmQwsiqaaJvoUpYdHikLraU4
KVcPXFO8s43q+6qs3ZW1FtX+9dd7oQCPcpLGDRF5OnQCsGcR8/3TfEqRIFBWUhZw1o1Q37K/evh2
Ud/j21XeSXICHmYleU2ya1wJ0ErDqriAZqZke6mKrit6fX4GojYxSz+vaiA9VUAq5se5HJ/59CJM
bPYQZWUWjkBl03zYJNa476zlWNNB1HNLdgXPS9Pu6NTXnr30jl+0yjkelNj7L0aEbMW5i7goQNDj
ybHApMSI7mSBJrdToFnI7dp9knlyl95EZmleRtYqUzrBbOP1zyJW8YuBbZpvJhkGuoibVT5G1Qqf
cMYsDnaXjyVV43cVmievj/JCzYqPr/NiwvELXQz+z/H7SZaMmn0YY6GWlbaX09DaW2Xc3c29Y11M
7ZpcqqG1fs97IG7goeRbGcTnwcjbzK/10b5N8tY48+YnAqVAzgogAk1B7k/HjwT+qAyLNc0CqzLk
g1b2ZDhyovhAxc41OU8ORSQB/2HCqdsu/SZHMx519yzIeujKODxx8Y364tBnzufXJ/rE5yRe0U4l
eRWln806KtQGFnRnp9xVwsKvEBjc95mdnpm6E6HRUBCyRK+e/J+m0mbqECJZirpKg2Jk5dij4rwH
wyr7QxiuQdmM8YfX3+rE/EGrY0B2IwtI3oQq+uoj90Gst51I0S9pgMx7K2mXS3RrzpHMTg7Fm9H3
kOnjbDP/QYItn6g97mJgjTll4hYxFE09mCjOnjk/n1fYZu9hWIXiOphrRAVffKxOqYZhhA2MGOT0
wWliXdCPq8Cox9Zvs6K7aOVWvljLJd6bjanfrGg4HTQaiFeaHYcPcaIj5UdF7E8NOnLjSrMBHyYa
/RKuvC+PBfIumKu6GgZzV2aWm94CY/YuW9XQN8LZ8bqlzd8Ki4AqCJwMs2Uqq1QLxPz+FOUHAHBN
t/JOM80O3xzRil2MITtzdr0M0NQcbQULTTol2ERvljlSF2j7jHUSVM067iujNnejYQ/BrKdVYEJT
2TcU2vZvXYUcCpzO4q2Eic4mAdGWGIXRHJcqqi3ZPsFgatdU4HUsazyz3k/cPrj1kMb9u7+PHv/x
LM5SGsuxpcUBLEopQKtD3ytar14iKIRaV6wm8C2b/s6Y6CBMk6N6JmBM//XXfRlKhOIvYRs5dM62
LfRk5GrXgEdKghbI0d6o8n5nzMY5w7RndfzjTcAwSHjTjeJ4IG8/flVMVcBLOE4c5GDjSAEiSdm1
KSbK0hrONGsxB0bRuL+ui6o8xGEb3S1O+S0KawO49Ah8mUV8pS2g5l9//Re0V2INIRsAB+wHGFVb
fweF3otQNhffQAoPsLZn9K6iDqviFcRrWc63pToiNZSOgJvV1bpY68pw1zZZd/Cz3wwEEk8D6IPD
k9jO3eZ4mgxznvSmMuMg6kzjKzo48h6SturHc2ackaZ/mYvw1RmOejT52ostbHQcz1pvZAHs74KK
aVe7KSI87hJVDRIiuub2EfwMCiDnSm2n1j13FxXdc8wnLGqbx2+pYhUzLlqTBSoepLt5VlOXAKpT
dxmnC+xervVFugmNsHCXekEqKtba969/9pfxH7Mv8jBKnAaheVtTtaYBQSM1ysjCmwrCP+5LWrUg
8AF7/cwGOxHEVA4aoImoPlI+29wHtSSN4WWJU01Vu0spNu3LYiyFho+d7ToDhcuhr96MRQHjyY4G
TYqRFtnmZh1ZZlkvKaoiwaJqktdKSosQIK3K12fxxEUcApJoL1MnFvDL7buVjV2iHp8GHHy365za
d0thywdEEyKvVjKUHdK6n3ysPEnkZSk5wJpbfNQnhB5R1ND4tKVrWgdXSq3Un15/uFOfGHaeUHCn
9UdkO15ksRblpo2MULDmy21m6811ao+1C1hTf6OPFFFD5awQLWjQofKWCqhnSg9/qcBFtEGLxjWL
wnYtfejOCROLJ97EUFV0WCAePoNcN4cuyZi0KnVJKqbB9Qh1M3L1pHtKVfmOuPVWm+7nt6IwCfNU
52TY9lb6VpVj/FezgBtkuIdQSc6cNIhT4JK1j60o98chf6sohRgUoIJwEcUyHhGH44+W5nC6p9kh
5SyrZF/XJnZFDtmtNmrn+qbPfentdHInAORPn4HhNkcS4lJKPMk4zK6S8l4ImCVtf0sCeh0icDrG
1kVq4L6CXXIaKq42Wu/kpgHA3N0iQ+WXEVX3qb3Vw/mjVY8Xr6/dU6cS6ptCGxr7W7Cvm41lWZm0
kOyluDTHvYeWs+WhP664lpJMvllkxn5KW9ScDLU68IrYy4XrGFhIXwKnic7VEE7c6/gsXKNAO5Es
0wg4/ixNR06UteyldFzqXYJu+dVctN/zoc7uo256N6WwVUCD0xgAtuplZj9f5qPR7rSm7/ZxRmPs
9QkSA774dsIJQfSjhSLB8QOV4D5kdSLwpLWlH4B7OCiCyijHlbJ6qAuN7nHsmJ8rNR4vUL37B0kT
H4XCAfLgMDa3RZXRsqpYHvk8DtSgQFNQxqgAcp3JTU6+JNoH4I7JmKinHL9kWJVkvxIWvgRf1Yup
eH6ShYMM1WjDzdn23mKPsptOenGLUK92Zo6f3+LFJHPNpLMq3DG30X1GJ1VyKqx2m1zh8hI/DPAy
0QA6TAge1ugaNkhxGnxgc4BEWBKBnCa9oyb4oZ3qYFXCfS1bfg+1rVCAWiTZJZysy17PrjowKag5
PPZZfW1F4zXARa+Rswe5nv4ylvq6VGl0qckOPZIPUTXfL3J0q5QwykA1gppxXDNPg9nJvNVRUS/K
PhdN9SiyVqtt9lyOLwG97bnK3Wg2+2PpD5kUBvIEWRtADtaw3JDsQ9bU+0kzLlJz9OokvJoj5xLF
6JupH/ZDoR4KSbmvzeIgL9GjlE1X8aTvpCG+UzP0ZxmMIJj7nN0eoq9fekm7GG0jCOfyECpD5tpT
c5C65h/kLXBBqB3yH/QENuve0oaomSY2YozImpdos7wv4BbxGI5z5nZy4mJAJ1Sg1SjjCSec49U3
J846OIhOifBoB7GzJG405OdA/qdHEfJDlBjIJDapYJM5KSg0zLDLyGkuJ1aSa0pq9Q9OaMemOCW6
feym7Sizlqs5rqeBPiirHwlyo1TM5zx9TmQcbEQsCvGNIKfc6g/Vs5HlJU3cAJyUDtIImz07K8M9
KqhPr4e/E5kAI9Ghp6WDgfgWX2eMrR6nKEgFi2mv16OUoROVVfZBq7LUT7O6OnNXOPGVyO80rqrA
yCCTbTKPglJfP6i8WU4V/mqYkIZY4GefCTinRyFOUq0WndlNvKOIMBQyWWRQDAgF5oUBu3rkzH19
7k6OYsq0j54T/+1asMhSJ/SLWXHm0lyZiTNCce2KM1Wfk2uBuiNcLxA4kMGOdw8nNjq68ZAGQ6pE
e2yMF3+KynpnIPa1e/2FnotVmzgN2Ay3OBo0uEltiTvjKGPc1kPpQJoqglPUJEXj2VbSTRetUsd3
g9Bv2iWqlWGnCmsZATuKxNNlqxc2hjhxuF6hvaY3bjMjkuxzsmaf21htPmSr86cRrutOmnvj05yY
Tb7LLAmwXrk4+Y2yAHBwm9oa9UtEXVUDTnTTo1Q7DZIbK9M4BfNipuT6lrIgAcrN7tECjbrPEgfq
mRzpTnnJjm+Uh1BtHX2HYMf4xWyTdPDytpj6oDHGwXITyFYTAsSjGeQV+GIvbCv1q8y9PXUHTFsP
hTKqtDM14xFACoK2CFNXfmlVxV2Lyo5awpKEQzwkK3qUmnE/2cAxAB6q+be6d1TxfMuMpPzKo/aO
gWxgZxfml7yW5Xe9WUHKsvu+/Rw3SvcHmnQIJaP+WTs+Z3b2hS1z4DcR7zNyQ99pEHcHF438tPcc
dTS/almqvcMpsjdAQU1IvJWjicRAk1m4ZiyWWT20oD8vhkKpU79bB+WaORvWy7ZOo49NZjeHhXLv
fWHG7W5YYrTyqlW9aSZl2MvGUlw4iZXIXpSos+O2tUI1E5XW9bPWzTbNhRB2qf/6cjtxnxXNK2ol
NO0p6WxWtoRQflPJRhIUBqXh2rGfBq2LUINI7+W2Hi6rztbPJEKntiyJt0XoAeFIm+54M7WxVnKv
pKZu9YWEPgSqSYghx2dqmqeCKrsIqSmKfhxImyA3RD3zSfc4mLjrkcuoxhistTHvoZwvN+ukNPvX
Z/JUjBDyHSCdILmhp3X8WjIWx1Nn8FpaTzXMzlh+ekVBZirsj6+PdOqbYRaF2hlFaLB6mwksx2Kl
WDUnQWKm/V6KNPudhMf03iqWKWi46f2Rm2t4Ji6dmk/IMMBqqAGTvoqH+qlGnA8q/oA1aOdymtVL
1ud40Iq5Cqp0fqS/Jp9ZJCdmkyIxUikAlf4th3I0XBsO2A+aHbdwzA88JzMqv66TP/GOVM+82Knb
GUPR5KEyDdhh2zO21bXtsooLv2m3xYcw5zARisx+A5TGS/TGchVgADutS2N/CiPzqlXrbhetJJ/R
KJ9jo5z4uEdPIybmp3m2i7Sx5JBexjxP3lhVPc6SeuGPUQYSOJOKg6MT7l5fUCcnWwM6I5q8JG6b
MfueOIn7RhogyuXsdCOu/aFejP1qVdqZeHNiGSFHQ+IG00anUasevx5hP7I53Uh5MeO4AIYuIwqb
ll6Pa+FO7qjRv/5qJ8giNGp+GnCThkx2OswqAOHAWsHpRekM9CjSqRK2YeMbZTd69DilQ5WW5V5F
5sHrc8vZQZs7k3SJTbk51imYA7igpER9zd5sWtRY6LLgph4IcoePTmpNUbr8puazvEsdq9j1nd4E
MrrpF2o9nNtOz0442+Gp1KMxRN8UctAmZwb2NJeppRIz5DKj6VRhLWF7U9Zc9+bwtKJMrC/JHr+z
T+GUHsCjXJPAeSwHX+rrr7NSfUFn5JCbxZ2Frv+Mm4M6OMuZTX/iZNChD9JcE1VI8EDHi2OEGhU1
okM0IZXutWnp7LKhms6s9hOjIN7GPFDidAQ18niUDMi7XEoRPRKEgNxhUKsgszPlzLucWHiCZ0x4
xgvJEWD742GQDYazjtbyvpWAUE8NCtJm1mcXxTqHB6EOdi1kK95VGOns5DY2dqrZykGB8PnrO+Dl
jhONSi59FrGRzshmc0/h0KEy01D0i9XqOjO66qKRNDXgSlh9bxrNOlPtOjee+PlPAUwe1KiVwXjs
MX9ZfD0FyYXxTrTDqcigDNA2Z5juz8Tx46WNaBvVLEor1LPQ9jkeUHVYNDRU9D2sqPhdjbmEgUZB
Bgk6tHvNcleAtsNtV4/1B3AaCbXszqg+JGGn9a5WhQMCrIpVpvgNLO1IQlZqVz2m7ou/gqns/Doy
J3sXjylIknXpLDTTNaOQ3TELlXdhzXZx807YJTl5larXdrs0DQXWIcUvbWjlzkcsWfs+OAbWql2B
B6Erg0X+0ymz6TsEZ7yJLIzi0OpbUYdq9bTFhAa35EMb62qzxwKBknspT3bu6RnXXleRpHWPY5P8
DoNRWXaBM/f2pY3wVHERohjjIPCtyNdj0ufD/+LsPLbjNtowfUM/zkEOWwANNpMoUtHa1JFlCzln
XP080GzYIKYx9EZHC9nVVajwhTf4yLDkZCm4aSCUpRuVb2LwNHhGHZaZjyIetvFVPpmpP1Gdesbx
so9P8xx/Sw2prU6yEKvMkpDk77MY9GfcKOrKrYppyu5pmU22Tyt/tIZWCTLNlHPfdBYEm5Uhnx75
9cnD0OSN7uFOkQrkyWXtCG2707IgZF0xp6vUGVilze2uSlkCLs9yUDBQb1OtR8dL0hsHMZxSQ/ts
nhsU/+c5oGMgXKVFJIjfhXJeH8dPKEUPdzGKM6FftH2N6MMRGu1PgXuzNQFb0BezILuu1ZfLrZlM
jdrFte0ErdXObh0irTMS9GsItZSRpXjEwS/wG3UaZqMEGi91japnBjr4hRdzBrEs2vvKKj6xM0/v
vhYgNdNNQl5jTTfXW/LVMbWqelawvwTSg8D4uGjW7CLU9VzEpf5NkTi+14d78/wRq1LkUhCuQQgS
KsvlcGFXJ1FUL/GNHhajx46yvSVKhkdbpxA4JSHYCdHixaH8NVVLdxB0rMt88RnWwZkifZZVXHNb
4EUQTlu18eMbOP2Rm2vhR3MsviopdgVVX/029OHj9dnuDkjbl1DZoEu+FdbF2NKux2rgIRswbUGh
rPtkzlBXnJk6q14biNPb3bsLLoD6aQ7yyq/qQPQfL5e4kODGRQOzlHuTCGZEIa4Q89GefnO9r6MQ
w/CWaADQtoVEJ53gDYRMrQ6V6jY0cPxdJOSoohbv1FGkR8rZ6zO5+XYUd2hS0ABdNVe3s5poWWZR
veZx1gfUuaobikr2ozDxoKDxa3mDWhlr2+Koa/MmTFgn+mrgzdVSY3MwoZcH0CePZTfH6SAQQ3uE
/N1ZTl5mwm6w+4C/thi7ydTbQY1nAAtl0d9IS2oF3TLFJ1Oep0eE/I6Yf2/DklUQkvE4jCsuYQsD
k8JQUhNRRzeiUtUzjpzaSxVO2l0VslPRFq1u0RHLbubBEPdKaJW+wEEV/dZE+nz9jOysLyK6OnEv
jA362pswDMvvGu2zMCIgnn8VhhZ+iA1Fvr0+iLqzfS5G2WwfRIuMRrJhDAvMUzEndBJPldp/qdLA
zuH5cOnD3DrY0SUhDQlKfP5czhic0dHEhA5hw85uTvTSdMwa5JMwVwrVHJ3mmI5DzIs+yfLz2CYf
u5ymCYBHN64xsQH+cE9RxTy1XXckWL+3Y4AerL1EkB6cwctjXvfVgI93Gt20LWaOIynMKTXlL8DS
Bl9Fv9C9voJv02M2zOpUDmuN8sYbadzJyqVk6azwJhrqf6wYFb1k1rWPeN+Nfi6MF0Ob0xOYseiB
C7ijciSyYDbhWQ2YqL3/IucdBboOEoIrztjUWArN7kqY/uGNU2EXIWkjFiRyu3hCHSl/YKQV2Nly
VCDY2UJrBwDNgRW8BrvmcsHJGMNc6diocds9F2GifkbEP/+kgBH4rEQ6Zmo9xWH8wS1xtHt33hGG
puTCOaVDZGx2L8WfRZnjOLoZrfI+VJbITYWoQfFk9LEtSogdvnxFNn2frJ57SjxnlnWrmfUv6hn/
1AZB11jjtpEPv80opZ2bEe5Jw0+6HufQsWW/bfpHKBQJgk/1T8soW+y2iu4UVpJ3fRftHHYIwGS/
K85w7X9ermHfl6YxO6zhVOAF4FhI7zkKQg3/YRSSR74ToAprW6anyBnjeyPCm5E00mdHq/ALZ/vg
ROx+FDBvtIQgUHAsNnNJ05QGIupHgGEWDzkC2Y/STLnNTabWLWsmQQXtYCvsLiC8jVVlAvzLtrOW
ynHuDJYW3rS686vuFOVkhHF+EBO+rRIQSHPKwb9QFP6/uuavg8KyQcvVBnKA0kNSPek1juatssin
sIj6oAi1zKeakp6A/0lf8JzqvLrJ5BPYzfgT4LTRG4dJp+KtG0/Dghkp3UCFGLaxlntcBHHVSlfP
Sik7FKnbXR3QDAgWUMWm/Hr5SZIkjkUnyXyS3sGhR0XiyByi3/9hd1F3Xevk6827OYwVLr+NXTOI
bLbdjZbkxslsiurgitubClEyjAvQM5TiNqNoVpeO9LT40AsCFcVsNV6/RgXX5/I2ceJLr1CZVewH
yuQ2QsVvyNEFqpGgs+Xkaz0u+m0m010ylxgJHmo0PvgwqBMjqOalmp7RcbFACAClTEHCn8dpRjE+
bUCzFEV9UEHYi1Eo2mMaQlyA2uU25sNnyMxD2Oc4SGf9T9BkmhtC/PLkfKnvZKNNSKR5WyAZ6O5s
ZlANcZVMkqo9WqV1sTfBJ/0DSIBINNHI3CrpLwsS/Lj4ScGcl85TGE8PNbaI50XO9cBItPypqMbc
ixzxm6ZU/lvoWHnFyzA9V0apPF//ZDsbAzk/Ins6Jqvg5BoXvErYQvymmtYupaDKZoz7zFBxIwG1
5r2jrPhJou3VT4V5bx67tlRgWCwoP5mZiulSlzS3UZYeCWq8vUIZhfVcb1DO05ZZqMuzmRbKIgIA
f6rfVPN8jlHm81Q1ns4q+BJPLtTp4GRR4nvzORmW1gVvKn0F9GwulxDHO60xpk4EODyXSqw8VFpe
/aIXZMsnWU/HmwpcMh7UTtloaPK32YshrAm/KXyfFXeUFx7hypJfkNSYn8GJSTzC8pOJcdCncNDT
H1MJEu7kALKlC7So+eco0tRftWbOi1dZ/Yy88xDLP/pMySe/RsMf1fG0y3V84bGkd5HrLTNPCOxs
/Exbks9JM2cCVmOM11ecR3jsWhqYQb9VEpTVYwPXLF8g+ex4tqQ2CdgX5L6HuYsfmrwXf02jFK0F
H/zgwh7B4TSByOiqYGWfh77SvyjjlP8uOrX4O6lChJKXUDZG2pLGwHZ2YvICKf471TvnQ4zAkem3
hcxQ2MJYE7vcnIjArLECsmJCeF9wkf2V2DUnoEzb+Kc0OjhgIz8QfwvVsv9qLjPMd8gfX5US8V63
0dgDN0mk4jGrdlhFVuBaf0260j+ZceEAvDTM5jyDr37OFfq8oI5U6UFp9FicNMA756jX6FGrkpz9
iCR7/FZUevuc4Y3u1kJun226R15k5A9pn0sIqtm9XAAYqii4FKP4bA61cc/tYn3OqI0+10kiTjnl
otZvCgzcStrezrmTklh3U+TQJL+x20r+u7LSDpvs0Yljj5zoj5B5SqqAXhuOqLkknDGA5x3+UIpl
qP1eUfoPyRClM6YWlaR7/8u6BHGdWgVHElsRXOxKd56l1Cw+DHJhfMlQKcld1DfFxwm395cQ/BVe
s3YKelrJ8TlDNToNvyBVLz2PcZ5/vX7619N9ed9Ro4I8TjsMcZg39IGwcaxJpIkIwhZpUIE0vdeX
2Ptarfnl/SOB3FkZqGhgkNlfHkUii1ptwpzqOGIj91Ub/e76tP4gO218EHruzQmAmCobBPGg0zex
QZmEGPNNESORGgSoRzf3SyUMr+2l79fn9BYJD7wWZTIUb7g76c5uhkrtyraxJwApF7bINGlL/lmy
6PRzN2hnHpLZj/SWTj8AYz8KB3iSaX50tf6Zz+Yb8iP4ATIxMK2ezSU3VhpQulE4QR6aS5BNJvZf
GDEE2G5+Uef+HqJ045rCxpxVtD/xZ6G40TvlfSN1/4bOj0Qa77tOYJlo3puRZv7uqyU8t4lWHbzy
O9+FQhLcQjJZmSt5s1hTbS063oMi6KR2uGki+5+szfsT/Gjx7oCdz7K6u63MEFpvm4zZDgXALS0T
gTDM0h9yg3Zfb1k+hWwZJYhMm7BNXd6txbduBvYAWEv0tMCrXe7wUGCKyTCUpq1Q/j50yuyGKh5o
/FvzPywlLCfqRxxcJJ83hwm/Hx0dd4Zy0kjGKyCNXABDNXqS3XJwmnb3OFEp+xs/O0Ddm+zHMdJ+
RMvDCYZmBCZTitw6Odh2nNpFdU4ZMIvbkcf3hCnk4Nd2VdzWRBIHT/m6dts9joQOOR7atyqls8u1
NcM4nKlUOMGSKHgdOyoN8miyA0woNR9N3OYzLvcdMnDF0VfdHZm2CnJPXCjs3cuRDTmPEimjbN5B
7j4VRVO7elTbd9KAtGoaj+EXLCOak5oa6sFHfhv/AaSzoJ4Y9PHo521GtkPkVLCXcIIelPtpriqF
/oZzpDa1dyqxDCQ0Myx20xYlPNa0aeJicoJCErHfJqb4CdvrAXSdddAQ350PWQiIGYoqbwSqdYKg
OktVJ9Bjs/5A17Bk58ZHYKN1Vd7sFLD3Bo+MQqlx/RWvomYDxIRDwMEoBVJOQ6O1gaZM2aNcJc1j
QeX14K5Zb63teOqqWw4yh9rcGxZ6k0QTKCMnkIqofnJmRG+w2apOZYn7or4Mqj90Wu5qrRZhF40j
3fUnaCewXut05AnsFdXYogwwJ84iOWd4oVnjrRVNzkc1wXS+V5Flod8FGQzr2G/XB907E68G3UpM
YbAgQLoxaEtX8ldriuRes/I4gIeXP8+O3sBpbnRMCszP1wfenS2VUHCZUIPIyi8/bmdOSwMuiY9L
/wzRENwrbS3LznJXN97cReUnJLh+XR9zp6JMCUYFqrv2ksgkNuewN41EIOXECVGin2VG/kJ6Hv0z
6CbWK9o8BAilLA0uMLoa4IRb3DVo9rqh1OaB6Azu6DlvwTRKM80T65shNfXH1ujMD+qCQEHOFgkg
65rnWnfA/9AfDmjfq7cZxTVgmWirIgdX8J9q/a+myMOX67Pb3b7IiaN3y+4F+ny5onoylVE5sqJG
IaX4MIO3uu9bh0Aep4RfcYaOaqqE0b1sYUemOKI5klvZuX+o7vK44NtIALPl10XNYpFt8bx0mOo9
YgmdPcaT3T82lp57i1aUj7Ix5A92Zzlui3S9W0f1+FEij/MLJZV9M7Wy27yf7POItJg794M4ZTks
aqyWDW+QQVR2iz3eq9IiuyOSWwLxzjMqW+hILrn5GGd4WaFvIX8xsDdy26q1fAeRv5Mc4q8sq6BR
Jn6LZy6qco/EIKppikZreYoXOtynXqOJoqPwRQNVj7r6xs6X4lFH9f+7ooTp7fWvtXOFonyI3C+w
Bwpf2yBa7rNakhv2lNHlw2NlD85JjiPt4ErbOd6r1DsdKhSv6Wdu9kSUG7FQ7ZqA0pCsU5hPiJ1W
+MOETUupaE4zH9PsPCh5TILr89uLZVfcCuqb3N4kJpvbu4yVYRwMXlswufltFWn1cA9RXe1xUJpk
gQpnNf/IjES5rUIOhBrhV+Rmk3WCCTbNHrgP/a8ibvpPXYULgofkk/xgy1FZoDLdtkgwx0p8Gy3W
+G5G08qyWJlM3EtE4dtGRTqntpRJ65oVWEtLYdZ5ljpVwLPr0l9UvfdxZEVujhgykJz+CES4d4rw
7Fjfu7XKt8WihmA9prkpCdJyILazKnS3q9rsbCji4Are24IAtigVcQEB5tUuL4y4tS1k8JgoBmth
ENto6IVyKB9swbeUNdaT4H0NgAygw3+aVK+e8SnO47zFoyqIm3HEWb7F0d0Fb4sA30SolnnxkAyf
2qYJn1vHWO5GkcXZOZaymPYH2E5yoHLuUrebnPjT9U36B/m6efLXghnYKipKFJbWV+rVbysdS0qE
lTnBiJ1TLTk/pgSkodznpyI0zlWZ3g9l9sER1EhC/SUf5b/TYXms5vwubKrnvh5PYxV7hlx8GiiM
V53mpdZ0lpTypCJljCOc8EM2TK8NPhyexlWRljlY352HlKLfChuArEk9bpNAxJnZp1Ac8DM2S5Cu
PfiUvOp1r9WNB8XpOix6AYYerNu6NbbrRn8dvAK5MoH85l7JZjntl8W0g9nq288iTownB9hEQdF7
Splu3Tku2XvzN8R19TuI67HBeN75KTWUpNx6iOenGbL5LwG2sfH1aXpMqM7nbmTEyV+qpCBwOaOU
+i1LjS5ymxINVW8WQv2eikQ5YvPuPJys4B/PbYIRiouXm2Dq0bCPitkOOudnluXLPdK3+W1RgSiz
B5SaGzk13ahu0pMWwny4vpQ7PdpVm8kArgOiFkLxeoW/2oKZUIRVwScJEvrBLp5t94pob6Sk+SyH
Nq1vpcDpKvtUOMoLRom/dagyatweSfHu7iKL1hH50Z/n+/JXKMghhylgtGAJnQ/KGK31+4X3sojD
kyPqzrXEv9cnvnf7gLYnHVqjQOBMlyOOfYbWE3lxUCkjGkS5bXllxBV0fZQ/yJntTuWGw4MBejFM
5u0Jj2WUXHqety6cf0DatYMibyCmABD31RRb2iqlGV7RULmd0qI5gzjuPUeJjC+2mCCvxpZ+Yyph
fbMsa+M2Lkbsz+zoYUax8R4xQi3IKsq3kxllH1B1f3/DchVVXzFBK8gEb6HLVWoXTSraSrODelBT
fMwSNZDVscWTTW1unCWRHkNJmg6ulN1PQ4wM4xmGGQiXy0Gphy8osyx2QGUmoYJZm4Ata+MgQtg7
dhQqYUvRriTLUy9HMZemanDutYNMsUscuFWTsujoBPVSJl8MI24f4iV27vNisD81WZ0dDL9XDaEI
sgrMoEywkocvxxfNUDuZxPjpnCC1QjhGLJnGtyXICK8TkfPJyuKRKGBcXNlKV8/OXj34EbsrvcK+
QPLxOm6bn1IVA70aqH7Yka64s7AwS0Zyw79+CK6P4sibo2aAV5yonNuBpDXtQ98WKAY4Uvdf5gJe
TgFgBmzf3qwnVZuZAkvLVlV6rAZ6xfJDGxGX/zAXsCzoHRHSAmW7/GqZkWq53g/szTgKuZDNTwVq
iAeX8t7WBIQHXxCe06qBfjmIauNM3irchlNUqE+ZvcQfFodATJrt5KxlFpohU4vwQ12qJwe02cEc
9/JUel38AhT84JZuWf7C0tJSR22ZoxFZ6EwlzQLPO+0xN6ht+0dnOsl3XUuxeMRUScYiWDaklHZu
WOt3ZJwpPrCRUYW47BTidz9Qc3MdqRxsH6CRRa+jMFAeVWbmEdalgtpe48D0NRM9G7y0tqqnBZ+4
0NN6/nSltF47KZaTv3B9hi+ak7Xv8kZEGYoQkVibvjExGMj+zRsIKiOqhjojhimhhwNxN4geeBWg
aI7nhJz61Gm94U2yNX+6vp323r2VJExHkTsIhsXll05VtTZpqPMKLWH0scEOwq/N9LvSNJ/s3n6J
rOUIFGnyf9w+SK9H3GxgPbMBuMi8Q2gp+7RRfmWWupxhfnnLuEgHZ3Iv+MZ7AwwYsr7w2raEvbrp
4z7teWWzUSq+50051W6FrvepbtGqiIg8HpYW9dlilr5GZufcjahT+pNmp15v9/+Arn+3QSDkcp71
ld0HUgI88eWKN45k9xJNkCBE9e1cFPpw9/+Rdex814tRNid4GaImDNeLdUaU4AY1cT1AFdCkq9i2
H9Nwjp8k+T/kU2iw2SCYKGqRdmuXM2PvjpKzXrNauYwkApg0m2tx4/qOfSvgxQKio7Nq3PzB+Ww2
kIkvoVICVaS4pA7PRu9ExCt57U+REp3aULG/Nkk3B3MrGr/VZ+2u1Ar9J/3H4UkxRHYXpZLkLT2w
i+s/bOfSJBFYUaFkzzJFxcvpoxard0OJQk20mI3LJdmunpNkSr1seHma0zzTJCUYDO2bLTfDl+uj
vxWRcZB0WtcEiQQY+VvLipxEZKGZIQJSxqHxnCQcHyNhDJUXw99Aog9/Qz+12/BFqVftlJXUH7mx
JFn3S1cbOD2CGXbtggTFl+ganzBjyqIgKeNsPQucLje1M/3gZ+8UaCDTkhuvpFCAkZv7x5pUQ0rG
teLkqOPj3Pf5XS3V/Vcni5AXGdBLsSh8BXIrzAPuzU5QQDuCXjFUdSAj295qKisUznpEEagd9f8o
ydR7ybDYB+z7nVH+QCA56daqfGtcbgonyZLBXGwrUGa8Wl3HrrTWNXTs169//rfnHbopQMuVp8ct
ty0ny5nVaGU7WIFoncyXpTR6iZIm8Qx9sm4m0h43d0T68u5B12YL6CKgMCso5nJybMeqShWsS3Sh
trW72M78sXSUb8JUm4eyWopfjTWZB8HBzpVO2RAS5lqwQFds2+bB0yim/hRZAeLZ4R0F1/ZlNqgt
2KGioa1KvbRWKvGhccCcTJPpfEA+pApKkyZma9O91q3q/QkDZTKOPrXMFeq6xQRFvS1Cu9XMIHNE
dtbSur/B4bY+XV/uty8no8BzRY8PXBc0u8vlrjI9ivEuMwMc77JzQzzhoyTio6g3kaSURyKyR8Nt
tm6rOW3HrjIDWECm18pVc3IGELyy1QtfjYf3R+kcf5I9OmoaQpR/vvurQkCcSY20SLMZTFrV3Ewd
PdisksaD7fP2wmGUNUDnjsbscdtlalpTw9KhNQNTqKmviXZ6HrRQA4InMR6WyA8WiANviacjcuG6
XpeBD4VGsNi8+hSFaXhffr4srJw8myszAAEteXPWIoenZ/VtnFrDUSvi7VBMDzgHCwpxaFvZrDLk
cQggjSAuR/UWRp64lae0Tg4unZ0ZrQJA2GTQvSem24Qy1AzyENKVEWSRFN6ncaKeB2BEQVlb5cFt
vTMUrFoaNSuSERbW5nHV+wixiSKC1x1LJdJ5S+3hPOL4VbkclYJ2h1qF7VavMuBZm+8UtVHcNqOj
B4URl4E0IoEbjup4o8AjPNiMO7c2nmCmjOvFCgjYwrFppDVdtOh6gAs2PNtUIP4YhcYHeYnTb0qj
yDcYoSwHX22nM8Eycgp0GNWQoLaUeVkhacKdWkPHliS4HpG2myrbF5ml3w242qODOegvY6j+Shwt
/pRqwAjxgomDaXGcmyg1lLsFLRHfzPQuCO00C6q2kd0OMaMHS4xfr996O2v0p0hGvIx7HEJnl8eG
jESQBC70GnLd5rLjbgg8HSTauclFdL4+2M6dR95J+5m1WXHS6954dQfRo3Ns5J/0AFd07Z7Qw7iR
ZmlA5xADlFnKx3ej/gmzgPeQ7SLNCcLycrwxq0aOMIhcsQDbbBRYzrmdxwez2tnRf9hKGDqvshTb
w2MlQ1JXWcwo5qy/mE42n8Js6ZD75zq/voDrD95cciSyENRpHgEB38JUcSTPCi2xqArOjfIknDZE
lCA+CrV3wP6IZ3GLI8JNM5uW9uW61bk1GUi2qgFmxdKd5NjipU3Diq4UOiapG+tSebLrarrFfWz6
Ny+bOSgmfbpt0Id4okVj3Dsm7VAjrssF0Z0sQ59CSfFeiSO3t6Kl9QBFmh+NLJqD9y4QzWHKmWvN
l8NnbS6yTqvLzqxsNUgNiuxZJX7ZdhP+l0FWKRfEQNFF3fbQlHrJe0SU1QA/7wGIXNn+MMO6+Hx9
Km8PCzbJpHloS1Ekou9++RH0PEwTxAgoLaOw59KHibyl60gTgFGgEh0f8v/evt2XA6qXA0ojJO9k
Mi3ELqTubs6aktpllP87lml8Fz1EcP2UfvBIzyykXnoysXiKAmShxr9ynK5gg1vOS9uW9cmKqXGS
QxY3bYXA3vV1eXvc+Jm01dbyMQ2VbcNPi5ca0J5lBXOc1l7dEwhWo9y7YAG0gw+9QzdgLLQDKOJy
X/GUXC4JvkUOGC7st+MQKUSoZ42vlKXiSXUyBaKoqJQj330rV2Xro9Q0+0OqS55Z1MXBHfP24PND
MDdYK7kkdFtqn+6QocH4sAIcyYbzKNCW12bnqHi0U7RmGJgEtAMgzLzBKIXFkrWC9jVdhxC6P2Sl
cyii3q3tmuzKqFB/mZFszHAhu69AQ6MQqSgH33dvqqur5tpvBEe3xWWVSUTaQ88/iEJLx3M1Kj1N
7vV336QE+ivIGPgCqcW2xShXtlKuhkxB3I2WL+ZxPieFVZyu79W9I0VTmhBuHQkG1eX+kftmgkWj
rpQ2CxCgrUxnZbH+HSOLpFtVYDyNaX6nEgMchD57h2SVOV9LvKt2z/rDXr20SMp2Iqt1FnGprPuu
NcSpFRlW4UpxNNTePcXtROgNxBRxEu1yKDwVNKma+V5jPxX+kNDRUpQ4wVW541E39PcnMn9SNFpE
IGhXAs7leApK1600jVZgqnN5q/Zx5mZDZB+EDruz4n5fT/16AW9mNSjzCtyfqCwUlu3RNalIw+Pi
HOfjF22qs4/XN8ofitjly86s1kYcpRrCx+0Bj6n7ReADOXmAmk5lUU+ecHoVDPIsAjXUwttFG2gh
UYkAvBpPdyrekJA+quycT+jxEih2viJ3+q2caKhG5EPmd1L8D0xE9ZFOngLk1yjPSqdUd106/LVk
0CscBWzCIPL+qSgs7QTpIXTRAgl9BSl2v1PAoYSJKED6L9HN9QnvrS9VNIKzleojb/vSWt1r1bxQ
UZGaTA2yLBUBZQfGgxNA+1FTjjCl6wfbLjDX2uqtSR8Aqf/LbZPSAJRFZJvB3JUFOvu941msox/h
qeGFoVa5LfSYM5q75nkk/gpgnmAMMDbRU6yP9rnuB82VwmUOjAVDnazXR2+WYZIMba64aOkPjz2m
Pw8h7yN9E7u9c4Q9nW1zGP1+WcGeYzjfWovTeEDA5NJ1UBM+V43AHxlnD61FtdYsbZdRbLOcsN1K
jBt11pL7ckJb4H+V0nRh3DRWkOYQKCtpae+yhHdvocn47frH2bu2Xq/VZvNXSh2xx2gQtY5au02X
a1+NzlCeapFoXo0i/Q3ycobnAJryro+8c/mD50JIziHlpYiwbptX99YUlo7eWjHX8mDUD/2EtrqS
te35+ig7tyPoOJ509EzXO3ITWoGSnVITdnMwZB22j5lRnWOtfJiMqT24Rt6mV9hxvRpps+vyXEPq
PAu5RsLQ8DS1GLHEAKQtLUCOLAnL3EaWmv+yiHAniIHXIHXrbCLB5+jqNuHVMYrppnAqiZ5BcoRn
3ltEqvG0x9YGkLEtFEZ1FFZ6RaEwbXoUamSpQC9tVO86yTjCzO0OxW1BfYerkfrO5a6IpCYODSWz
CDbT2q8d9RNs3+TclqAUru+MnfYHKc+rodYN+moDlnnWg9k1zUAyDevRsaIqaEWZPuhwsILJEdUP
qcx+J/bUueZQR3exTazXF43l1pnc3PeF+SsD8H8QE/0/fhb9D3Tidqg73VA4cZfnnAutkOUbS8E0
05/tUlVPcSmbrg33C1mKeJyfqnzRG1cYdXtvj3rV+jUOGGdzLoGeoXNUf087eToqnu6kjFTf1yYn
8GC8pLaiQQhc8fEHPpEemUhPREFVTveLY/1QnOUpkkBVyQoJjA7zLUo+av10HtTocVwRz30af5wr
6dZUiq+l0XmzJn9oLckbFwRor3/et9cL0R6FOx6e1YDlT2f81ddtaT92amksAYL64haVt96T0QE8
2ERv37Z1FDL01WeYJHFtZb0axRay0SNGtgRGG9VkA9mjSMUHZWhNz5Kher53TrxGlKwBIcFreVPB
qXoRGxCV1KBXtTqATJhBYm2lL9dH+RN2b97PNf2A4U5EROVhMymKRNbSZpTHbUkSIAP6cb53jHA4
dXGH8hd+VEGuttU5xPnErZZyPGNvV/vExdlpnrTxJGEZcErzOTlLWaZ/cPpkeTBHE+w7z+spMRfl
2/+gYyig4A3s2itMr+XCGk/gWnQXxtQRsnEHGseWpdq/OlGs1MZNIDkv9RxaqW4Gq8ber7lqSxd9
ncFPZB1tdzF1nqQN6o2k5svHyCkAXToxxY88N8409g9592/3Jj+HItXKbIfptfXhwH93mpPEMYNo
xba0TY6KkRrqN4bQczfJFgR/bSn28lWfUM7Mf5uhGCCeZ6lLZD+4YyP3QQON9WB7rd/1zXenmAKU
nLyTB/NyMzsSqJ6MYCFoI/FASFR8MtOw/tQNiBlXsvyvGVvVOYfyG2gLCpXXd93empCl0d5Dpwum
zuahVschTcxEmAGp4uwr8bRgVhQf+UO/Pa/w1VACpV5ENIoq4+UUe0WMLcVvGm0l7ryG6MeHYs6+
6PA0TknnvB/JxHC4xIHHtMjPthCFlarRx41lBn0krJOYtNivVZS0ry/dTiOPYfCs0KlFk3luRb/y
NtIUaaTBVKRp7yKjlHmU3L8tau34M3//Mc5IbjSNcaeFJbrT9qMtGX7UT1+v/5C3q4vFPDKTSCHB
UEPY9XJ1G7VVzDAb1WCas79IVlXPkCBAh05mA0kruoP9+jZWYDg4Y3xPyv4orF0OVxuDTi+1UAN9
kaTepYDUu0OWR/eqWervbgRdjrXdnrypqD6mFAKFPD2Y5vCPpSKn+R/WD8Mh1Ko5fZi3XU4oK0Vq
NCbIzHmGo2r3jnzS5qo8WU1HTmrNR5WRvQU0IF+viwhwX19D2levF5a88woYVoLJqjq3RK/uiTCy
OLWGMp2uT21vKAp4MgUSatp0Hy6HKuQcRQm0vYAnFPKpj4GQyZ2N9Zol0oOh9nahuU6LSwSq5Lb9
ia4vBHJcIUg1df1JK6vqDpnf6hQCA7wXVVEfbMN1V19em7zFFEVgqKzkzC3Gj+t6TqO4ZGqLTElw
pKx3irF+JePr8pOQ69yXYCX6U+YcnYC3lyZDq/QIYOISf2x9KAGcx2obZkqA0X1zU+Jg4hYY3Bws
6P4onGdYhajvbcs+SyfNtWLHCm6+iu51PRUmtA+O/M32dgg9UFJBZIcgt212SNU3FfKlfLbVFQCW
17xg3VlhIqPXzcGE9nYIoBxeXhInECubw4yUtgKzrFYCOWkzNwkn02+iXvVDMn+3g0R8kBruxB/A
gxVs1ZDxMpCcWuf+6qCtKL1llJC5zpQu/ijZCAbpcmi4KZ4Mp5wNFLkaeuK+6Qj1LNfycqurde01
hdV6YqyKgx37dv78HHIfZGRWUbdt60S0pKk0teWASpJ5mku7B8WXYuoGbfQE3erne8/+5XCbZ6GQ
S2XgCsL3sLWhQMl1HIy8lwEs48/XR3q7U4n3OfirYgxx2fZCa1FSyPOCkVa9jxunFuMpU4r6wHrm
7U6llcjLQ72VDBJm2uXXtNsCid3SWRCba4tbQvIwKIB/3lJ6O2ox/0HIX14uINGQH0I/FlgQLajL
sZyizkOyTTno+1Zo3ihP4sdSqIbm1yPKP+4gtSL1x0wsRGW4qt8nAE2rIGzKqL/jn4zhqWzVSLqR
RFoNCBNKzfM82dpfg55otbeU1uJHePZ9qKOxLzBQWcACd2bXoFJbxHb7okr9LyMZqi94hSWKK6p+
+ZYsohndrumhREaDpNKhSMYse4rskTwgV5JaQf9XYlnSBujrZJVf5GxU4Ltpo/7DaHvu4Gntt/jv
/fwm+TxQFOoGK3N9c4Xg6kTP1BzkYGrz7qaZYpkcNYr+uj7KjmwWd+5az6RjQVFkq34QEZxCRUND
XkwSfd94jD4UxdIgoIcqQvJgVLOUwHMojMTHyqyGYmoP3Ucn6TVqrkKbH2LJGO/TXnRP3ZIKmIHg
rI4S0/UOu9w47BtKXmtjBbunLfhigfSUNZXSUVGe0JY3q8ij/2GjOTzay+RPpS4triGptnxTDxl2
nUI4QHrbzDRG6iCj3vkOuNB7SiLip9E2cb6aY3XZbWX+H/bOLEduJUvTW0ncd6o4D4XKBJqkewwK
DSGFpnghNIQ4GgcjaUZyR7WO2lh/1L1ZqXAJ8lYB/dBAv+XNUATdSaPZOf/5h8wRl0E0USNU0+DA
bSjHgzcG2IQ6Q19+ZFCsoou89LhAgYnsFo8OyZFIskKEmR3cqzammWmtGApCPyTu2GWXzgQKiPLZ
tp8j89luymAMXpnuQgKZOUztmGYBiWExbmVFm+A2OR8sG7OSxMq8aImrzlSou5Q93qxV3yQVelWU
wqJuP45eS7jraBrWh5IC5VnZkbhyuYoV9AaHefsQ4v3eQRmBqZ5kFX7E8VhId0mb0JvVjROJkY7L
KfBLKRhHggQDy/96Qf1YQMDEoQCDtQCjyT2lNmqzLu2lrdejs/jt013Tmjq6EM/lZEBoEVGBGHxs
X/j1cs549sf9kivDzwBBpHH4QWlBWipj4IjRvPRMdWlDS02dsFVn1uJPrkLX6JCuwskX4FrxeA+j
yHQNXQGSTHOlsZLdiD5wF/+3CaKEVuzv/q6+pPA72ZUtbwgw5pu2Y95N5VMfjlhS+iL8H3yX769y
UjrUA1JxR8oNcdEwp2JYu2PkoOf69Yr48YThu0D6oFbghuEg8fiO6bDWBs5X3LG6HeJOlk7s1u2W
5OxwZ5rHb5GDJxsFRDq4guyZDn3bSdMxNNJRw2rD63BnwIViEc07SVclrxvD3tgRjGa4GRczb58a
tUQ1XTianJncXDsjrhwj9A/T5k4f+75QN1HoFtmFm63Dmwjcu0hkb6B96xEF4uU1REYcyW0mtK9r
7edThmY2VYNVnUORf/JGsdp2JGEPXoDv9vj+1TUBUSvo6HEN6/B61VPOGGfchbWm3SZtOBoHQ6wg
8kUR/PYZtLPquDAcK4qYUyFW0+qKRJyKR5e7ZtpUyOOBkM3/yVV2xuBOdgtpFR9/wRxeb1Cu4Xqk
EQJn9YRODSc71178WCfuwgD6tX8yUx5fRZpSIGJ0kQCsTvF289R0AU+xuegwAEpEhPHcr5f9TzSW
IHwManYUA77gaWGqN7+RM7PYo4D5/LSZbNUlVrm9y50M421e7njpqYaj1fLeopaKXpIi318EcCVj
J1TtK9lu45XZ5YooMLIbDGVi/1Z2cJq0PVy6cqAC76sv7mQWb5APtWe2oB/v1777sJuCgEBbOJ0k
+2MfzObgLkfpWvqoZVvfFGvpv868xSbYd/bPFNY/Ia3sky00hxhT4vzgnuwTFDcqw9llwfMpgsFd
lfl1WYzZ9WKbb/zFqY6YlCAgwfPwkp5DJFbnzs/K3nnz6+f2s8/BwGYvuvdJPajm44UyrFnlm8uk
Iay2/XtoWw3iIKZ/L7s+l18NA1AGkoAW7cEZ9HrbWoEMyIMLPrauFuesKn7cPOntdq83ysBdC3lS
Mi9N6bE0vrl5M1N0ZDDfeBjNpWJt7N8+DaALAWlwau+Mcu/kzAmqgtCohksppfN7tRpzOkLfOdNv
/Oz2gl6DB1EbMCs9ha/JwYp85Tf6CMB9h6lOljSKae26YRizNDfb5F0vgXYTw1ZX3lR9Am44R4T7
SQtLq0hTRVtFbQ0p+vEjtlcvUM1asKxrPJQ8VhIZi3b+onGdIQbb6xgCRM5xaWeRTHodr7OKLIeu
zKdElMo9s1PsC/vxocWnAbFiusP0hbb68aepe6APZXjqKErfedWP/ZbqucvPqAl/spLweMdNbZ95
gtafHCPWECKPGLmKMdgDRvz5+Hra/LmKTcMZz3yjH6Yuu2RxB9t2S1Ja11MsR2sk4dTTA3I2MZA1
GonyXdM761ffLgsq5lxuXexjoTxTsvYzbvnkz9hCzO4B7XNFLzd0tQtxL99EPOeOfitbZRnXpAlW
EqeEpqWCRcly24Vm9yrA4edLozrinVoCcStlsmRI/vLPNUunR/H+tcDg2J72cQfk3MdPyuxbw8U3
jBAbyGYHus7ww4I18+e5dYjhm4rwtsm85j406vzK7XTwzO2NPsbGmeFRic117yr5VIrAXuOqNiO+
lBVcQr+FIV2gKf/1Rna6rPYPCwwKQgPdaCcMPP6wsu8NP1vm4ajdNkiKbQuoWvR2pro7PSa4CmsJ
ExNAa+yjTof2WSB3g4BqOEIaQyU60+M0Rd/FWbnetxBJfv2dftCz7ZcD30VYBgd/Z8E9/lIUY+FU
7Kwm7Is/e7k/HbeB0sSyjP7akUtzGW7eCKdycG7dpXAvTZNQ00hUxuXoDZ8qqTlN7Xw8RB06j3ER
wVOxmFfRbKzn9rmf3H6bqfLO6cXHm/n/40/awFIuFNXosSv84nmwDuWN0xTRrT358soyOoZDk5NJ
gihk9wo55vqqCrod9F+hqFRu1dvJNnbO7Ra551zRf/bR2IDBy+gugGFONpx2JQ7d68VwXEhpR8Xn
FMe6y8/FOvzkZaH84SroCsCXTgGMYDBJhMl6cqhX2TzHnX18RsyUSuay9Z71Wes/w4a2PhT46p7p
QX/gg7JKSBIgRQm+OWTwU+VVJmzM94g6OTaeeCv8Lopzx8SHRdbm/HohIex5NqJ/dcfsQ1/7mDPX
iz7z/E+3W3wkwezNECAdSREIy+PHT4azZ+vAUUe1kUJeSn+8HiTQFU4a59zFf3qpfVC1OxbtxOvH
l8IC1SinEJu1rQ4fxnp1rtaufOeL/pwO4of7un8pn2aA5oqOADfQx1fCKrwTfSDUccjIITULUnmC
unZe+6vMD0ONU8uCa16a6Ube1Wa7HVznt7UEfAaa4r0yiyjlndOjxc+525aK5uMWQrpwSjFxWEzn
Ns+f3NO99Q5d0FeTnOSTe1p5W4RuMptRurY1PMoxS+iQ5qeC5j/99Z72s0uhyfK4r+DpTFgf39Ri
hI0XdP4M9aRhJ3Pz5rrr1uF60ee88E7fyP3WQQnlvQAsJwzhZE1unrPoImfeXgRmm+QGY5Y59OpL
SWp27GzO+Irw3ukISehcSOYPuWH7pfGTAmnmqGBsdvIlyWtzpO7lfMzLdSYzzLFir5/R1Ee5jK1i
awFqi3Z4PRZ7821uF/4M8Wy2ZP90LaL+MrNpbnndvKPjiJp4Q3e7G7K2OtP0/OxZ7AHsO9Fmp9rs
P/9+tsEIIyvgkx5NDSPBx6H+Qua9OsAV9s489tNNGMYERwDPAcxqdxs76Xop5deZbPnhGE29mawu
BdGss3MH5jfnj++LSy7jgYuBm+50N3S5j78RgCf8iLzbUfSlLg6djPr7DGL5hm67sq6Zrw9tUtde
lH9oV1taMVh2VeKp6egMG1zfSYuhXgUueU59MJvCvtA6t6bYG2aUJL1Cwh6LrlEI1cDYF+ihpK7E
hghaA+3tWL6bvIyuqMLo/2VXATQDr08eXKtKlmPS+G34hb9hPnjuPL3pXSfP00qNqmWsigYuZjWx
0YyG+Xb2pomyovIKyKbuYlQHW0hPHKPMw7wjbK351lMW0bq2uSgrNqyyezoYmzyOrfCSgadwI+aR
wEBmBXmVlMjq+ljwOryYXEWox69f6tOyiNuOYep+9u/Kzh+3/6hytVt5/bHp1JKaTt1f6Cgmh6m3
yuDMtfa96OQRU34B39OsQ6TyTx4xHiEr1GzRH6G4ylREdpZi41tDrWFE3QdGluL5ee50/+b/9fiq
SNR8sld3hIi676SImHsknlC7S77haEAPLd2mToUv9+BxtUUvvKGJZoaCuoLrm/FjHA6l+dkLCrKk
txVdSumv2T0mPJs+rH65Ph/muvMu3G4ai6Nr43CbycyvGUw1W39Y8Mxfr/xIlq9WhLoqNgpU3Idy
mDI7bsl2OGRRgVeaQ3++JEblLOQI0fzZKWNaNPaBmHJU0VSM8zHQeVljFGGZuM+z/uuYcLBlO+iw
dNYrWS/rZ9MVitmS3125e6zlahKFxWXc+c7gpSZJflNRx7ngoTL59cr5Nj99dGMjCjPeEgz4OGKp
IB+/se0wmcLoxxq8g8dZGRVzUzHP28ty62uBqKSrY9uUTss7VBfT5TT1zgRiNhn3W4Mt1ZW5qe7B
mbcSfhtQaTwLgU/TWlRBEGeDml/NUIdfmJYaDtG4jdPBtTLfusDxivsklFNr1Nx7fINu1068/PXX
+6H3ZhtisexRMA4EQB7A469XFLMz1bMsjxN52IiTlDtvqesYw8tsjYyArMgy6pPaKDgnGlRzMlVL
HzVJvyAeO3Sha4FUZ92fJeO/fV7+PX9gZ2nWvGvHf/wH//2561eIt8V08p//eFZ+lt3YfZ3+Y/+1
//5nj3/pHy/Ug5xm+fC3Zx/78W/Huf3ycSq79vR3Hv0JrvTXJ0k/Th8f/cehhWi43s4Pcn31QE86
fbscn3n/l/+nP/zbw7e/crf2D3//43M3Y8TEX8v5WH/89aOrL3//gz3q377/63/96PlHwW/9r+bT
x7Z8OPn3Dx/H6e9/2NYTxIkoV2BN4BLO8P+Pv+mH/SdW9AS9ogVbg9khZjq7XViLj23x9z9c+4mP
Bz57Ay5iJtAr2xL62P1HTvQET4qd80kvjTM3P/rn53r0pP715P4G0vKSaJpp/Psf+/b2r/cFbJIa
G9ohpYWNwRaYzuMFNcxDObRTljPwKtQtyZTgdYGqjEPX9Et77u38dmA+uly01084zcA14POf9nWD
Jyo3hySTTLJz32/RVH4yAzx7weTnDi4a59hRh3i0xp2w9afRESGT0txWz0kP9p1LQTwy3lTQ6V4s
GSOQQ16Mc5RGc1/dujNwbFpMfmkmGdO6p6M7CQx5CeW5UsR9tLtrS80ZzRgM08e8y2J3BZCNFd4a
a4ImuiOry67EW6+Qoo8tWTm3tS+7l5EWis8ycLTn5HSoxJ0aV6WGG5bvZdbnV3k5G23seXMUYZJZ
6Y0Ovu9x/ZStHSVTndn3kWMEAw6UQfEWS1LfStCMR2RgtWIJ+U0DVcVm4AWewpkygiRkRv88l033
blwy8bTTffUqb4M91cVZXZVAZujneNLDnCWmcm2CbudheKkU9NGDNa2WeqiCemAiY23TPQoL70WR
FZuDeZH03oekXayxQoXjx1Fjaz8xtnZ4a2qMiy+xplYqJqOZUJt6akVKaUP8R8j85gPnaPaujJam
S9HcNEHsteao49yEV8vmqvW9a+IkGduFFb6zV7U48bpM4pMQK753nYvaJp6HEQnzaIYhyeF5ZN1q
g/ro0p280UuDjVIEny7fiAc90544cxka8RS4yrzQiz/PSatl+JRV25ukC67RHdkXRc96CUk1ztu+
VbGPt/g9J5xrx2KyMSoSo2EnzUbtQug2rjzHlljml0yD1I5qoDOcmVGRXlDOC75C7qiw8UdD8gaL
QYmR84bpkxoG9FBTrlcz6bRe30y9bnnmLWBDTAuvXqisaJhwKyEHslI6LyWJB0cVv7OWC2dy5UPZ
m117cG3MIWva24Zw6IL23Zah/yXnqMKtDxfUuza3xxIGDrNFfP3VaF5aphwPhdWo+b2rPZxD7bVg
To/h5GQfmjrQ93mxMLLPFh8rHNlJc0ryISj3ScNqE3/t6khciXV0myvfBbtNWCbGp7DygyK1DWNE
ReYHGcPxqSx4skVWTQgX19GhJW3Ao+bCGF4TlsTmAE5UtEfLWdyGWAPXRrJGJo2Ox0Evn0IduXUy
DASb76g/9qY08EMXD0Y52rHZr+TBzlZN7BAWDvordHBce8iy5m3mY9ztLdZw6TO4CA7wLlwn7owV
uoI2OdySQDSTxQBcz3fjJB08X8tBdgfwrvoZZXOPStpYwudiaQ3yZzdv+IJ6bt4gBlgzYokh6taD
DEpaJFIVSv5o3gUHiCoNpNi9OrbnHnurrCyD/OBuufOgQVymZ1W/BiNuDnLsLjYYH971nhF9VzS6
1wem9bI9onmfPjd4VE3JrITpPJtWNBdJtygS5RsIZXnsjBsu8K7f+Pebb8gpdSppv5j8YH0blKN5
1zcMrfKoqMfElI166UWNZx2gGdhDij9hIP5soP5vHNn9Q/t6kg8PE2f2/wMHNfyFXx3Vr//rP9v/
+s/8Y/P9Yf3td/48rg3LeuJw5tJ5MEUDWfA5+f88rw0reMLUBYktrcJO8tz7xb8ObMt/AuOIRBno
BkyanV1l8teBbdlPoIPuRzzcCjjnKJl+48A+6VcwgHJx9t0hUbjVzH1PDuwuo09cifb0S8N670un
eQOEpqG/LHPpcDCFy6duCbKL7+7RX2XD92XCSb/97apYUMDH3GfpwB+Py4QgxN5uaKNbRQRKjNVJ
+RodRXmGHPnTi+x1EAw3BgXhyVcjBWsI8ym8rXPXfQ+5ZrxDdLCck7CdNJffvsq3xBaGggArp+AU
vlKDnN3wVsxFY8chaotbznF1yCNtXiI++b3J0Z+X2y1vKPKAi0+BXELWdLDNwa1VW8NTc3Fe52hy
b8aZneH3HxFul/+80ClI5Lf44Js6uAU+pAqC7En1gYPnry/ys9W3+1MgMMSPAGLd43Xg5xxvReHf
iiyMXvGPFH5getuuaTJJRcSarUlcH5Xar6/6LUTjX2Uj1TOLHgoFvrq7wQ5V8ePLNtVGJnYT3mIr
KVPtIt2Jh8l106zwnOPWRfXrGW+yA64jwTsvxInKc0T+Cep1AB0gg2WycNA8DWQ0YEbZWFnatKIt
zzyAn94bhF97EhIo7ymSPEs5D1EV3HYUOEenrjea9soNEkEO7Vfb2aKXPXYBZ2Y6P3lngJX3Uezu
VQHn9fGdWeeicAtt3y7VZF3beCylW5sVv/9iwmPh5ScAkm0nOqE6SUMqGkrzNhKqTuxs9ziUc3j4
9UNmwslnffyU4elyCbZedA/Mwx5/l77IKyn78mbZVOAdpOfp91EVNt21DEXYpWUYAZc1VhXMqbKt
uTrsqXpd7A6ONV+upjl8xZw5y9MNf2cKksDtQ7pwHsmF3JBspJVEzeQPeOqlugMDS+Cf+a9qTdUV
k6eRvdyqdqLuLCaEnlFU9m8C5gBvpCt8IJplkF8LNVImenloKhiTDoVuvi20FLbRO+8WhTorXrAg
vQOU5OEL17qiznFIUDapehKzpApKkfBuh3EaYD3yxi43IMnObb+EmZ22XVl/9CyAvsQNdvl+h4Tt
gnGc8wYaZot0xoicV9IZGJiObe/UsbSkuCWjbdsuav6Pb9p1WcSj9vS9b/Ur8RcD2lEAx17IZBj7
UCTdWvJPgH6mBxfU2CDCZTI+57O9fJVV5V7hVBxUqac9TyWhNIrX3MfoikpHRFfWJiI34RXLn/pD
14krOJTTHQidXR1z+sir1gy0kfSjDSY9esWQH7K608VFC/O7S3N/rL+GuYPMLTcYJe4I1Nbd2Jr8
jbhkC1sBskkyjvNRGg9yUWudSvaEy8ivq+A6Q3+PgTIsqPs288FLRbRsXeri7usT6VjUQ+xNbfTa
Kb3hZS7y4XknuEJSkQJz11Yg0nEXGuEbDpX8gr9uEozW+/pDaOj5JgybEC41WS0vNzV6Twfm4B+L
KBBVXFVFa134YMDv23Jsq2NZeygTRneZb2BGq/pgq142jIl7nV2YZl73qQgiXadFpPu0KkxXoZb0
DeMYhHKwUs/P24/Q63sN5FaORmxtuv8kxixQOBJ43XOwgqlKsGNemOBH8OzirQpaHi9t2WdPLaTy
ui3pk0lOJ/PZpA2MYoGG/uAstf0u6GdfpBBYFxpaN8y2pBs07DDZWdnzrp7t5tmgddDGwkPAm8KM
06+nsp5uBqdzvkJK8NeXWJIRi5PX+nkHPdyK29le3bRuydyN6SAw8hczmedxu0X1dNE2XlbEkc4s
QlBJnarjCAjXTPQkZRkrsXb4/02z+WqwBNj2YNJ1JZbSoK1AgWqO13wJad/MIvhK/2/iPqOwbTBG
k/dmHDyz5FzBLyNtBrOqDpkzL5/LxXLf2DXO0XoayteBRpWVqMpHbAtV3fmoh13PFwjvtna28lO0
iFClEAlGcMGoq6+6hdV8FYlieT4svHoXZet2V7PojCXhu/afSpsSHwtOT3wyzSz/wCcY37UqmHz0
vVtwraBn1CmeMtF9RBSSBxAq/T7po0kQQLHN6wfYMFtxsLm3ORrGqK7TwDDNZ01tyvvS3bSVtIuo
HlYeA7Rrq1V3ll11n/3ayD6EoJG0tdrO7/vRct8ujtuXcR1V7YuqzZVJC1Vj5Yj+oC4T2+UkTEae
+EsEfTsa0Ablh8woimc2pP82cQzSDuNAbwUy226TsHcE+c1p1zoYwhooot50rlJ3ZrOvwcWc3y5j
ZeTJOkKuiq0SL2vSUgaa33xz9Vtr8UlJXfumvhhKusaYtr0uLwQw10iDropnYL7A5oERouHERdVt
kjpr8zBRQ25VOHWV1lctZ6/YmSjFkhK1mkcpB1g5xYVt65dTnze3ultpVuGPWzdYhOB44qnJQTTm
2cMaL0aUk/rUADFzm1RzW7PuQ+gL+KUdJOjyy1ELw0nyKd/eWDnKzmtV6fpKbXB8ni3s5P29mCU2
J4lrl5lxjFroUuvOSEWVlPidJ0padMlsH9rd1k4xznJi3uI5kNp57QkZyqQzR+ir0p1yNmenQOCl
YIVin+YVIyP6ujLSdmp5cwkj6HEf4X+jmeKtWGJ0qT0LItqG/bDLJdumrdc01FvZHJQR2E8tpwy+
tt0cuYdmqbaLzdF9nrg4rI1Ytgw9AeuZIsanVOZTo632hGbc6z/Qp683bm+Gak/sUli5AKd8UbUx
vm1UFnkEs61Y1XWVWd7v8PZLs23Ug1F41gP1twu1si159D2cWH01Z3lRpUY3NssBp3j3treLAvZe
h2eD9Tbce9dhHaom7dcxLy+HcMmnw+aVtZn0Tkf0pFHIdYlRlqyY04Cd58wkKueLt1QWvMyAgcEl
Xk1elSxBVUPb0MgqMcTva+PghzJ43oxLHlxOgATWYQVMUIkZgSccVF83TqKEO7yrKnTUqT1F4l1m
husUq6Cap6cZHT+XgORQx9ALWVmuP3hRMojeD2LXKTI/pUe3Y6dt/Y+L1HV7yABm+sStgYCSKNdz
GUsfV6XEWwcm94srVo74abTo6P26Nw5m5ZIZ4GJ9zVI0F3+Jw6LJPgOPkLGkG0KGi0zy7liSg4ip
e9RkBwKY0BZQzeBPGETgtngvekXGlMVZdwM9LcaETCBfJNHcMY0raSumWJe5JsOzZNXDG8gQqdGg
QvMqRJMPSWUUHPO+zMbhmWkvejqOFmKTi2zsOKl87CkrMrVb37gxGaoV1wtHQXTovLpargRMmXcM
vMMrvwD7w0LIl+8xyxIoe1DSZIlXB2GRqrxkkE8QpIzuBLLxFk9/a2jKWDBKvN2EFdzbg1Z9nEXD
Sn2CWjAJrZoA4ThwBIRyT9cDacbDyDfbHFqGmMAA44XtN9aa4PVbgbo5PoWDo5XgdmYK/VY+E6CX
cBrNFb5vbYk1TeC2u5JELwRgY4hEmo6TWV+X2ZnnS3uXtIFa2eGFvWbG8pKQb2zbaNmLLTa6pTcu
UeaI177hzOGlXDWeE0MZBvzSCK1JXaN/gBKcrRmJBy5EBnEhI4h0ycwhAiUGqdPEIy40bjzmxKmG
HiYsP6tw7boyLXRm9wdtReOupSE6AccfCDN7mNzUL/Vxhi5Rv1ir+qaD+HWt8s5QVwvWHeTDRIJ4
BBxCnZblkPcPIze65iMUkuQCIpjgwRigUGz1XmMBi67Wzdz7FWgnlcqcUAPPVjKJnjHeZgw0YhMM
xRcVbI8uFtnWvKm3qIpg9W9EU9NrucXFYlBnL2Fh3C2YW8inwldquuqrqCZbqimr96hzyc/7Vuf/
f+TpDyzXvmt59hHUoyHR3cd2O50SffuVP4En13xCJQvVkF4Xfg5D6X/iTnb0BDzJY9JqWyh80ar+
N+xkmE9YuoyQOFiRiuOtu+up/wKediiLBgFMHrmNDfESUOo3kKfHrSa6Zqjl9JlQmPYcY/eU4qzK
2s4no6mglGYViq9MmJeAQkt+Bmt6PJLarwOPffdvDXZCr3dKilwjn702g1tbVn1VIyzR82cCmbt3
ECn1GWThx+9ErgI3GzwN1wR698ctZ23LqBs6DY93KZp0FnOYbtncnLEMeAw5/fmNApz4d9skzKpP
G9sC329B08s3Wg371hsHkpIjuLwv6nBjdBGO5l/w7qOB7Pd43Q/3EG44uqFwXyzYp5/CArXtjuEg
e+6eCykobsrd9MypXBIaETmfwSDOXezkJg7muunVGet4sMJ1uWjsznmDM5GJxcWSD8fv3pmzSCT3
co+wYf1BD2Sizjp5/MSKCVLq7Kk6dvrBuK36oE1z7f1eYuKfV3F2TzJ8+VARh/tX/o7KZCEKnOxi
rukP1wobbgcRKekbyeghcf39L0Qu1h4+FIJu7ZPeR5ciRXVeF40qcuqtK48vk/BC6zMv1Q8Lndvm
WiGUSjwbWeonFLJGzBSF6wpi0LvWRT2HzS6YrM7wNp39Uf8LwvnzvmE/AAEMm0ZIzSdPxzYCAfZa
N3GdFyFZNONC6cFN7AsEQ57i7Ay2SY3PejSeHyl5q/WmRgNsXSxDT00kNiHlnb3wtiftGA0twto5
C+NS4ae0thYVrTVlsxWrLsyxQV4m37vwdzlkEg3o+FGFmmjRpLbyr3osnSydnK2jelNV9NFvArqG
rcVMFlMUMb6KKnPAK77ctjBt5y74kOMbeo6Rsn/j0zvCQjV5wMzrfzBmYDcgKdZwaYgJAWXSu/pm
HBGpcAsRoH7lK9KYmwmvA3R1HtCSUUZnWHk/efLQDphAAA1TR59SPqdRQbFmakhTZ4Sxrek8TAeM
5ter+Cd7ADmc+OPzcoLcnW5x+bYZCiYo471hXhNbYQftTKZKzaH2P//6Uj/spnu0M8qwgK8FjfU0
E6fyvan0vKJBCCnbL8Gi6ml3uqGcZBxSvm69zPbOGUn++BCZ93I67y68yHN36Pe77cDol7IrKexj
C4ViPLuLOpZluJ45Jk6flI2V2p42gu+zAyfjFEDG5Q15p5Xt76hhEXlJXt1CtatxSPn1HfzxQigw
OBX2A4lx1KkOQNb+2BUGKaiV5RfX1uZZwETj8vr3r/JnwbAbiHmnGZjd0g4Fc2NBpwMNYIaigaRY
lWcW3k++CxQ6Qkrhg+JCdxpEJ7TlTq09C1w7fXgSnZ/Hm2qMM8Srx9j+frdgonPcYPeAlh7C8eMF
gLB9HvISxAzOV39bWoJGH0DsiyW+2DOSiRb3jl/fPQS+J4uOc45RB8XWt8sSKPv4mu3i5x669CHW
Qhp7Wgi8RLq91kD2AxGyvcIWyH8HaJORHZINwk7YaaY28UFHLrY9sDW2zMZuLguOr/mgTGsM08HP
oVNUciCPtnQdTNhGXU0qkbNYP40Rw6rEErak4+pk/XUbdOOmyp+knYadKyt0Z1sFT9WZQNF8s4Vu
TQ9a9KnTV2DulrOFEGwqm66u2do+ASZzd3M/R79Gne/e5yMP6DhDXwBFzDMp4iVy9CWZ6D7D/kkK
TYMpM3lo9DA+rFavt8TQ4JGYn+hOxmsfYGkVgRyWBNFoQIYlswYd9/gcv2/CAWjdivqqSlzAsw60
0JLzYQwLgTNAYXV4E9s6B6iUjlVfb3MO/aJpOcfum8Xy64Q8u948CrXgQOBvRXGcy0yaz8LNDT65
mDmgZTbnMIirSbu5E2ddGxD5La2WmLs0b/15uzYjOsEYxLIL3oGU+AWfcNnRnq0tyY1Cr9pfgLrr
Ls6bRd9tHEQi2ScMZeKrlaBiwHtkyak9h6GRZr00q7SL1IIp9+gA5EV963x2WARNaoTK/zQVotBv
kRZkH4NObVM8GbzaMRYD66uoAfdhPhEsO41xuFNz5Rqfet/c7vaozjKZxiEUl+T46Nd5iFaS3k93
InZxTdgO0gBneTOE7eLFmNBZ7yd/LO4hZJgdGKfdfxhIKskArKdghHcMoFzDPK3hawy41aDcIgPX
JThowc7er4qmwIkavplzXatVVUd3NtT91Cqzvw92d9uDodyMcKyG1uBi3tC7YcdJPk88jMoxgIJz
G8Ca3JWV8EJMBC4waQe7iUwjwJ7TGrE786sN7LLIWedR7TivGrMo/QTgf5i+uKVhr09HkTnGVegN
BEEPZoMkkUDlqTnWQ7295L5b1TuErZb5WTZZM70hNBsf2nmwmiqxe6O10jVbg/ckEAMd5aqvXpM3
UjpX7W5s8KmNmkFBs8lAZSqhcvPombrGPHetBT76Y9kHX31hipp75rjV5zFoFuM5+WZVENtl55TX
YTRM1c0wz7mV4Kmp+k8jbKwqj1s5b0MEU63YLj3e+P7LYPa4Z1AuSj9d520BY/KBaW/XiODhQ9aK
nYLq7+wf5RXenNZW44PWzy4s9WKYXSxCVzG8YQiDPafX9KJ9GsFXyeI+2iDAeE7phrFUOTVwB/As
nkEKsMdnRVnWiHdRKmhsCuHnad9LRxpaQPMOV1LWeKSaZcWh1HPblDtd19eRi4gszWn18Hpm4HO/
qty+ElWwzC/ZcorxaCtpFWvcFr03DXFYZZ78MAbOPE0PspxpZJixeZUHYQfeMrbXl4Vsy61+W4W1
lSeLXsoXSjVVF1t9hRjAjAOryvPosG01k45Y2bKwpqdAajmz4GZrPmbc1vB/s3dey3kjaZq+lYo9
2ZNFBZDwpzC/p7fiCYIyhPceE3sBe117Y/uAVd0jUmpxNLEHOxHbVUGpSyLxI5HIzO/9XuOYiCpw
Xa6EfWuHpHzgRtJPpgMfqL6fLKBq1t4Jd6alVLNiU44ZaNyoGU3qNrmGha9GmQBMJKlKAVLTcFK1
o2a1OVEkeYTDR7mwkzpbbzyiiY3+K+6muPCpQ923xw6vj8gpOKXK23nCIPhMCzmn+lUaz7pb1TJg
crzkNT2qAXfK3WRIcuzLQ5ucS1PJlq2rdPkwXgn1ak8XyizcurSQdotRtS8zLVwqr+4UPn3CqWVy
qhbYq5t0a7yWjZAypi6DetoaelBjxyq0jnUap93JNZCQXEmZvASHqhiDihelCi8TI8svqMhx/NWH
IL7hZwB2jv0kL16KGiE9lvTPqCpmTFwc/L9Hyx0TK1LISpInGGNVad0wUmJlmY/5Y4kPZ4AM3ci+
IXU14ZuPQqdSXQI7dll0ivigllbwWbKQengVlYTqkIJigJIPUvVZEj0WMl0SpbeqkkBLx8Szlved
okA3C3RpOJPGoBDbro3DgWrECtaXJbezjcmqct+ZnVx5Mhys22kiAsCrlCEanKYOKSXaHNauvyCq
fq7YOhE6yAJOaSSJ8ikvOwXLUFWp93Ydl7UjWioh+hw9q7WpKMu9hD2huupZoxGSfjceeTn02knQ
Up5piUnnrunlXvYXoErdjeQ6NJyyAqN2pyaHcad2enjXJ60OExGqY+3KOPRE32LAyeaOj6mX+yYH
lmMCSYn+uESzUR27XEZfRScmr1yA2DrzezyZQP4LEQVPGt/We0pbm9VeARcO3abBhozkn17T3SGi
5+omtSzCm34CcPQhT1iFazZiLF3iHVP5rE0lsgziAXKGSwt1aJmgKfmuVlaUpitXdZ/6pailfmuD
qMibJYqDZT8ntj2cirTE0Nxi4Yn9SWhz4peBPetPuohTTXbSQU/HPcGBjboxQY7j+17W6sCvO2wV
/bHO9eC8yqcOuruKWFY+2a1ZT+zhxdRaV3pYV81n6JZG8zImQU8rUk31fBeyO0xOycIc7xZgZpgA
aSWEI7G2KDvbrqO7Jg2DmqdqjDNiUSsofSBPSXP0wJYyN4bxxJI6RrQTlrmDwldrRk54Q9zo7SHJ
KnYjs4ON6EY9WaAQQY2CDZWzk3oby2qvunTMaTAXGbX/roDRHbM1Q4d0c6H3Yp+MssXoSuk4eDhu
jVurVFlD45pq0C+MlD2MIrnkDBPjYnHQbQjeTjxxKJsjSV/cqLBHWDDgf+dNrOMuPnBsaZxpYd/a
ogVJYjfBbutlZpm1XItk4ztTkRrmJCtFcESH0UCTCWrQeUmuSpsmXWufhXChQ7cGKKLVoOSB5imz
kdxFskJ0Lho35MFdRsS5X839Or5ZLd3nOeC2Y2UECzuJnkm4oY3hQmIB5lZbrenqkxpKQe7jLjSo
fjlOau8OGDfd9+0gXbR1bRmesBsDYoAWrVSFJSv9zjAC2R8CEcQBVf3STS+oaXRamrIx3E7QXaWt
TEMxc6XImuEyh3rT+LCkkwc1DfQvsY7e/JRWPav8IqOldknrmOaDOtLIxtBMSrelMZY9LfC4aF3M
DomnJZtIH92+au27pMmQ2md2FEtOi33YY9KbEv07tlLOn1Mj8g1G7iaIQ1CqNxqe780+hP/fO22j
5KaHpQVFPZRVnL5aOo6607U0/CC09rzpxGfrt5mRlJ810r2SbR0GCwgTKyrk4nTpNMfSJQMSrG1N
1pVZgOtsjHBozXO9SNgDlXTKfJjREOmLTNQHovWQ0pRqqdwaHU4bGFRheDV0ZsH4dJP9uhHTYExF
3QjuRwOsaxpab5iDw7bniFCrX/u6MVEDxZlWICrMFdWBk1890hbDgdfIFoLt4yK1Zze28DNxFIMu
HxUGbUNYMEtqQr+y2qteZZJ7YuhpFVtFpCRe1ip27QzMSbqgRqvdV70c2i6ntew4UNsQ0dxWcuag
JJuoXsp4vvp1KfWa6/I9BkMhhUM5xSGaK7w53tu0yTqHU2jwuSN1HHoOGi9H5MpdEMynMkQmtYmj
TrK3cxVoi2fGYw1JPV3my0Xp8MCr8TpKCR5iMfGiIlv0rTXlGtxqo+rKywwrh+JaG9rBciMqtmVj
hVIi9uGQiE9dKRWDv0yshleU2iFOznNBH1ItDeMTMoTIvCUaRsWqoyB5EjOH8F4TyXSfLGpgX8xZ
TFxdkjIvMO0LJJo3OCikTg55Yvj06zF6D6oI0GnL0GlsIzYBXVHfFpsY+1dBWKBBRguo3EnGEuwC
OxFIvPJEvsu0ub/99QXfA0avF0QkSv4chBLci95ecJgTU05ng25qJmdfFqnJPYoOzsmIaJUPMIKf
XAt5C0JR+GVc8D1rMTXUAcFGXDp6gyNrXRdkVy8L6SoGHd9f39aPRbtuIzgQmHorwK3v9Wd2EcSt
noc0Qa3qEevw+Wy24uaDsfvxIoYs8Mnk5LB2fd6nlia1ndcGwi4UmH3ykieCmPEclcvv3govi8DK
Zn1nDHxI3j4h4r0obShyiIbMhp0SQzNR5CL/AJh+56EItIJxCxbROqQLKNcwm99ehtDA1MZVkMR4
HlLptwDIE0dExShdo210esi93KJvi5VF3KWTJA03CaXcAiUC71akELMmTuxMtbGfewLo95GCmR2q
hBwx/e+PCNJUVHKrxdIPTooqoRqQYtdxN7trtVKkfSuVH2Wa/uzh4hIOYxwmNPLXd1ijMtiD6KoZ
NJNsGlwm4qqxvLmqrI+I0D+8FaRKsK9xIWRkqxD17cATpzbUxMvUjmR0HaGcEaINcmkJ8tbG+m+J
4H+4IUXELuA5JeLagiDJ+x23M1p6gCsdCQQAUuMvmYR8ubfuG1F+ZIj2A1TH+oXpFhYn5G3iofhu
PgkNjQctqR7aRNg72lyOe3az5AJlS3gGa9B2utVO+zdnxrpoCpKGQKZp4bxPNgqtphetRfMgzqvA
0+K83AiN2fx6lf/fOv9vPC8eFb7sYvXkxzhCo4/yr/WW/3bt3/jX9773P/94+NaCARR/3CBLxTTt
Ly3nKtj86Y/8q9Wu6n/ycskQL8gMVkHAITT/JfHgT0zcyLA/YbZyWFiZ6H8rPFT1T03Qc3w1OIAC
/70kU/wJcg8/2iYFhTeXzNHf6LNzOOHN+/fzyk8/+PftBhS0xC/kjeKGOaxCiNC7kNMDkEq17OIu
XpMxhmhb6sMZx+2rRBvug97wAI32ra4lBxmPUorMYps1+nlPq9RU6SbY7Xlat/grWVPgDpJGt202
AgezF7EdJuNBbfBIi8FQDrMSK6u0TrtgaY79JF5eoG190iSEX/NijScpC0anmGZXzvLrsTJZENMo
uOq7OXXNodT2FaoxF19YtOFj4Y22DbupAUOPaNw19XUjIgMiioILcR9P23mEaZSZyuQCpG5Qr/hN
0Z+1uaVt7KF4SAkHvNQQl8M7XpmGbKelpj5HTXxe5MY1lFGoRXLjqrUVufzl8xKLmqWM7zs7hhut
nNBBg1uJbaOza+RpiwvcAHWPGgTua1ItLrmnOECa9laTe+EXrXymVvmLjG+Z24TQsLVJYH+wnOZF
njxVQ+qYD1bvjCRhtFH2jM/bOQK8ljw2SeLPUV1YqCw3Uze2Lt4NRJLquNSac3giX33ylWF2sYs7
qlWYugF85TTI9qTkXvQiXLY5rKJvTVu/cM7As1AHwMnSGWQj88hjdQEpn6tg2gdp4UAZLwWVO50c
7BT8MTAvOL6/9MTYOeRNdNBUc3ZIs6kujKWESpXJIJNJZnpqJI+524ZduxezPCNSk7RzbA9ydwAU
wUZANZ2+1RpM66dd2Srmzah8NvE+cvuojQ9zHN1EocB1wypQyupdM3gTz5jMuOSBhupdHplbkBdG
uTco5YupvJwjrTx1zTheLquEcZBG6bAU7ae2jextXjHjzOzLUBBn0+UBNHAR+Jo+mAdknYnXwNA9
Usaf4M8WW2mY7lr2SFdJO0sDmcVEWlD/JLJT0e+As32RJu1toCxrUA3ZLj0dj5eijwl+5InQzK85
BVPeqAAkEUzCmPS5al9yPm/mp3pWnLSvvXJtuszFVQf3G+MPWMzVsQ6FW8ifBgiYNhwYvcl9CfH0
hJ9AUJBSlei8HPblZGVbs7mUo2k7dge6Rxv7nJ47ga5s6+q9FutnxRT7gYWRsSQpF7QEBXTB0Jex
FC6GYdvc/V/cOdb955+C/f831PavjJV/vf6fl3/kz8V/b//Inouv3y/6r9/3z0UeGz1sc9a8spU+
xVL+9yKv/Ql9BAEf6jlYRq9Mq38s8sqfnIaI+cXEEkIGwej/ZFOpyp8W3T+MbVYqJCFC5u8s8ua7
8Kx1kSeVghoPihMeSda64X2/yGfD2EtCTyd3Vvp9Ep/qRj0Pq/JzWQncskW2oZS4jFXjDgLEoVKz
AzKyswpBh5ZCDK4MYA35k1kppitBtI7U6Vu4yrvz8KS5pmwsHujpRonxKBBPUgDDkgIoxPxFK91k
6J6HWLgYkrcpeTBL254KXU9YwEz4hfWz0LZC7JIbO7nA6qupvFGj9Yanhs+pvDzYK7Njq1uH2rpE
wwqpwzwDNoqiE7hcv601P8egHulHR/YoGDF19wYpCpIcH/QvK/ayhH2rL8OhpAGQXsW9F5fXQXKM
sWFZIUcPnbCVEq+2Fel5Y29sbZ/dZDeJB5pwEYQv9Z2KlOBMlx04k3wF8gM5PhGCtdEfsGyZayd/
suZtddPQM0qdWwm9fenWyM7jb5FyXdw0lnNbZ+eldC+gD+ir9iB0eRmxG1ucTFRndbKVG2u7JC7B
o9uApaGKR9qvi7fPphNKsp3RX5XSNuo3dW8eR8XJAFvatQWxbeF8C3zt3f5x/iI9SU9INF5/lV9/
Xb9Gz93LX1+jZ/GlexFf/vHP8JI861uQsy/Di/YFeovtjJIYHWM+H9pNMG/sbZ2eBOi3ZuNlokNf
7kGND7RwnrLzpN3IeOWI8lMtnMX08sERj9mzBlO6h5VzO3rRNZ59aedjRuSgMNpHC/Yw3hiC3Dpj
cMEWoOibEbpvRjTlBfjztFwYKjGGV/wsU9nyFVZ0Xl5Yzc5UwcJnx3BywRfC8iLJn0bv0+Rag02M
qcOmvRxqvptf05sJiBs5i2M/YaFw4TQ+f896LjW/IPbqaZs3u6T6IqwLHeJaNPs0RsLeNaHiTxs1
8+ZL7jMK6C66xJ5qt4SNa7fzZfQ5kDd2e5nHR7PA73ZXHAPVq3ZRjwSrhR6bXYfIm9qL3DiJPe5U
4ZZvL6P7abqe1Ce9OFwa8iaRHpmqay8MDMFVws4TI0zzhE+IsfckhV4YmdR9ktcPe3QcM3Rc7djo
jaNOl1G/U4etvLiW6dWSX3DDpb4xna4+myLZlazUcauQkKkzNTirTlChp412KLuTdfW01kS24mmR
a1803SGK/LDk/XZncdtKl+3Qu/mC/wGaFfkSsu/4Et3G52fexrOyg/WyqSf2qfPx+UyCOO7Y6EPc
QnOXBUjrihiRQXPbc9mPWq9dfFs9NYOT3UoXQ+TzE8Xs66HfzqDykdMFh0yc0vwliB+sSDjp7GvS
aURR/Ey2gU+nzwVh2QpEGJqkO7rI6ZnQnI0Lt4llfBuknR1h1Jxg0/w5tHpvag9NckJUVFCGVenJ
psQHvV0/m9351aX8HIYOELu4Bxmvr/P6JbU0J+RshdIAILK8XvX0UdV78uJUFgvMhdAOCXYIxVfc
qQSqDRfiAlIFiAM2YqL1/1tfLzZhxkfjiSbOtFe8TKV948JNTwNOXeY3e5QeugRvw11W7Wf1mOPC
lwFfo+hXHmDmcKfbgtiQ4r6Q7+XMr4bjfG49C7w/cICl0eOK5TBmRxVsTLb8HmlgsemzS3m+TQCW
q80Qnvoz84EmS6Q45VV+hX6Gf4lskl5/U1xwtj17/c/8t7/+hGMZv2etWtYFrS///ldv3fZbeYYc
sB33LIzLcXmYx4p1Kp1kB8a9Z3UeioPLWjvXaabNn5n2JItJ0+d2lWa15zrtxlk8SLIfal7c807V
BqR+2hicfzL5MwpKL5SuTbDhEBuTSnI0PoVZ7NsECaROK5RjojUfArGJqn2j3xFjNGL15KUzLIil
j1msjcdWZl2NHKO6ZlQLRE0c9CFl0Jx2is+WE3Blz4aWbgvAnJI2m71dFSzEt6MVqB5JX9hkXrFJ
ByoJ0hug6p2Sz/3o1rghaPVZVJ4b4X3J9hiEtH12VuJhxrREm+W8mp0cPeLC+e+xaDSvW3I3HCQ3
mCY/Jugxx6TKEvhopOKyow+Sy7Q76udGsf3ioPPSxt2DxpG84vhsd/pGmIuflMEGc4eXUMc3CbqX
WKP4epj8r74dd4GSfmZj/5Rkmo0GaXJQjyNRQqjYy5d5x5G5N1xZg2m4XMml6lnh4IY2Ab/Q83sU
oW1h+FJWHTND9vTZ8vDc8vKS3sX4MoYnq31A1QWnkdoplqFD2JcoFXLcP+DuLiELxRxfxbiO+JJl
+xMKVrexaVop7XAU9kU+3Si0uCG2+nCAfZkzKaePwhGrLGAclg19j16annRlOEeaTvptdgEL4T7P
jK+i0E6hdhEVlNkczX4Ltbj4r2YisTK8/vX5kyZZUjZff2Dzr9/1z9MnsnVkzDBhIQ4AaXx3+rSQ
bGMEAZMMLHr1fvvH6VP8qYM+8ERwNFSQkfNH/3B9Wl0pBGQwPPEU4sks5XdOnxxaf4AYoP2toZ4I
6/Glek9wNtJBraIYBx7FTg9DoN13qtFfVvGkeX2Vhjtk0tAmRhOaQZktR4JiLkXWlJuCRrOLs47Z
QEtgYQfcP/Vyo20hl/JyIpK5LA1t2k1xAnOBwpksSyJU4ILOx0Hu5U2cc15sszqAN0QJJFrksFWa
ln5fILOyDUzMMFg8wpPAI0XU7KMqzZnzcTHvpd62YAnF0qYbjOQlmEvlQnQKCIE0K5clnacrsRjN
ZT/G8gGtQE6d3yEZp3EzqNBSmuhByaP2yay8CEMp3vRm21r9WTARrGesddrwDf1v7kS9eR3K1PJg
zl/VNabRyAdqbJJrWR+fRPxIAv2NEZmnSG/2IiM/cm73WrRPnwOCZXRkR3pZPAdG/VQs9eemKQ6l
6P3MtI/wKU6lOW3isbo0Q+NSCYtLkFGOoOqyQz57izTZk4xqS9k8mpeFldxETXWD81PuiMI8FyFu
ksAzFKl+S8hTmk2Xo/WYxNT0uME3TUZ3yj4Z7XQaxtqj20nFWUpPdWfQmhT5VdeGN/ZMyK6pJ08o
Oq/1Ln8wrOUUpeZxHoJPabk8jG22D5RuO5ftnT4IPyQWHJ3o1Rw2G9MI6DqGoemY5ac29+nnMkmk
AAIO/Loc7tkof1KzU1h/Q2bolTWHgLq8FiVH4yoPj2Zpb6a8i10rFEf6AnyS2DqLlPylRsLioC8x
JPu8appd3VoXNCzRTJfeYiJgC62EaC0dAkrqdckF5wYMxy/wOvXrJngm4+drQYiV1F1JIrmAGuLP
yzEdEUkrO11c9mQHSc1mWT4NcCej6T5SFtqyOEpg138Dx+O5KsUuVS80ZY4BwZutbWdb3DMLRzK7
RymTNg3N7TYs7/TgtlS3mpZdN0rgTP207UWylSTihqjZpHAv2dq2EYlvj+IcQsd5N1jngrZTXd4v
7UNQ9HutaZ6IPPQqkmW1CvZEaJzNw3Iwc+0pbsLLKEi3k5xdzOjkHa3kSrXRQOiBQaVmeyl9agfl
EFTDjsMy9d7sTjOzE5jQGaxtLcQZ0QjhuTUpB6yM4Vo8M4OOS9NulEH+lIpPiXWtRDynelcE2Azn
w/gSS9mVnI43xaB6oxVtw7RGF6PuzeKxwPcefp1+1CwJ9ml3Ukf7kJjVHVZsHlAM4s2zVtWhPJFH
q1zb/fCAT8NGG88s9azXyeEEQBnNeWvP06mP0mNj3FsSUGWYYZXR+tqMlq/geBl3Pu5g6Kmx0tKL
4GrOxhtzffkiy75Vhl3dX2v1txwpOpkWDScgsrUA2gZa6hBlUTA29caS2xPZ5xuSf85Kg1AoTHpL
gsohQZU0foGS8MgyfYgMgDH5hS41j5mp75Bl3mG86rdVdZLSHOMoyb4aKv0oGVdo+RgGsS3tcA+D
1B+XbZE3/lwMOzgRvh49zaveuGtbL2wzjMrke8wiz7HmeSAE8otiJehp49FfiqZ0hs6fKF7pdHPP
IRQlVObk6WrhIYJBOUj3LQSAHmDWCZMJEp5m36HIulRtOBXwPh2pfT10dy2Mv2wzKZ+Jf9lOVPwh
fmNLs4VD4zaygUp0uBcydW3TBC8RLgA2nC63K9OjnaT7HjaVU4XBsSqKrxVJvCzoAYe9Xt/RfDw0
WGIb0XiDfmMkAUsZfJkjiJtWmf1gFRWmsRA37SBqTlqUVGcNxoFua8pHdF0XqrSc8AeCGTdKyXFG
En3RQ+sCJlCjrRYnX6N+uAiU7GTYON5jRpccgzy60o0YqaOiMDnMXc634plgQmhVxCcij246PXvm
9HjeZll0rKNG8ruukHdY+g2nrhK6a8xafq6x81xDqhWXaJKUcyE/wo3RSUv2aE55Y4KAPb6LQiP2
KvIymbuIT6zY3EB+IcryOcsaiigCgw5CQZMTtjvixq66vK22yVzeSfBi06zawoHpjgCRqaWjxk/3
3bSqXEOcK9om0KFjj0c7k+2dPVGbojDzYY8/sOZnEABuMD1YeiPeZjJlTGI91tGA+D6QHLiDd+iE
A2/kYaVmOnuoKU55cRnnegZFNNBcrGcGCGoT5gPl13EYviy9ehs1w7FIUAcHYUq8i3yhSWD5iiI/
VkYVPFdwUeA5wT+KeTumQ4EsA818G0InLjMBlwjigZfZA4S6ghdk7JuHpicTUM4hLo+K4cty8iAb
U7eX1CTcW8p0lizPpogex5m/JZypSbZ5jtAnTxevSKSvckqaJRBALC1bkgsxvAvh887dqoTWs/Ni
xW5t6JVGBv9sWB7lXn0hW7TBRwCTji5JYzZEWFXG1PQOpLQT3ZxTmgXQJYKndAyu7Co6Hwr7cdTG
59EWl7SXN6rWfY2mfS2uw3KU8d6QTh2b0u1Ya8U2kWWweX2QcQBadTBQVbdjCf8gqoz8JNEnIFWi
L6mdRpXlO7tRMw7SKlwQd8ja82ZY6q1Gl3kTrCOWYXPpCsTcmzJT+jPCK3in5+6+qDWVojsLTnkS
qQ5YQniKo/QsNti/ByusHuHTscFr9fBNkzpzYxXMhqmHxEuTwKJ8j7sDyXZfC2MMOE6Rlm5S2RlL
jJRPyYc9gZNECbVGep4bs4wLP7l+NB+pRdsOf5ikcsK+2WHuXGG0xyhbJqelxQYGgQKF5XK7HQ0a
Qyq+CHL/WE2f6phTv15JpDgFl6pJuaeG8oHjBcThzrqFvXrRZs1+YhnB33HXtMQDTx2whyafh+ln
u7QNCuOw94VOnTzWGIMBd4xSSVxfKuEoGoQ+3ZRbGb3zDBvIQg+PCcQQbSq1uIHId1oKWiyZ1GUE
sDbVwdB761h0CcaLHVXqeWW10xm2ZtkltCNWTwRFqktCt7YpFdD5PMaM21YPlaxf4VJm7ceoeuwk
IifVeNfKiXS94KZ7hxBmXhw6+PQI5GnsvVALA3/KeOJj3eXbOs/abVSrD7iqEE7SSi//g5AMVZEG
FVKeat5IKKNnGR2BJXXw7qR+X0sG01rDw7Oaz0QjPsdtDvFJfO05aGpV4Iq4+Iss8Vul1H/QaPe/
WsG1WsH+64Lrf/+vPG6eu/aP5+b587f2D4T+7fe4P+LGf1ReuvEnspm19KKxuiqq/9nc1ZU/0Vfj
1bHycv7u4P5deQnjT7IZ6BboJvbRSGf5cX9XXgIrXpgYCgg9RF2koPbvVF78nO9bu3SNMYFDxb3S
BKBZvc/HMlD512RsCo/PMmxSMrD3qy2D893gXP7VKv5e/rv2Dr5rIL9eRaPlp6krQ0h5jZH6Tq9m
qRgqQW0XnsDA1JXKUX2S+r7coZ6NTzCkcOAZOE0uXaTeZ2NSfqCWoup9f3m64fzPhKCowmXhz7+7
fLbAfyCYR/NGWq/k662CESVSPbWprA/udCWpvLtTLoVPI5eB7iHeXUrlLCCERNWa1fZGy5fbcd1S
8oTT4GKSuDfA0nQ6EX/69QD/5DEyvvSAeIj85lUH+90dNkMj6VkucYdREmCvYEubKgg+istcqSrv
b05fc/AUqCXIat/dXIqmf7ECXfdkKYpP85QVTxLXxY4n105ymvZffn1Xr/Pi3QV5X1ZhNSQnmo7v
KEF2VROiQ/CKZ3cD3XhKwz0ccxQWSyDKxusyKehdI83NDcdT42Vc8qcYT9tNVSjVXx1LWo0/N6Z+
DWf/8bOgh1RIbsPq/N3Nk1QH1SICtsSNuHKQ8HszKo8gR3gTDIGrLsvslkF7pvOZ9xAN6UqUxlOY
jGyvcv9RtPtPpjQj8++f5h1/ycpbObaRL3gE5WKtpbfPOELJB7ls4Xj/+in8ZG7pKr76eCzgGsrr
+/bt6bSUTvAEmDmqrb2f6vQmw0/tA0u/n94Po0LcC0siCre3F8lMuo7YEvGkeVMPRMWolHBJtEuX
4KMA4o8u9W5SaQGbt5FwLpJNJGChGSGX6KuzLmxT/z8xcqsU1GZ5XeOL3t6UKuNN1bIiedXUNn5p
yvVxVHvrt9ikgHpIQNlEEOpC8FQger69Skr3VKtWTEIPVHmPIdq8H9Is3wd93/4nLgWbCKsD1SRL
R12nynfLTMRjCgoNvCof8+4eIZi0W6xc3Idt0Jz97tgBRzLj2JnglJKn8/ZSXV8mdWMjisESB4Vi
SaeICM7pgyf0lpy3jh2Phvxf8bo1sDe8vcpMNS7DUq88dm/lm4Hnz6ldDNuVjRZ7b2EonxMxBLtf
39qPE/DtRdW3F0XRVefQ7CvPCBQL2KEeXCORqSxxYDf+OqH9y2Xrx5d3fVQKufNsDyh43z2xsq5R
0DRGyxMDzoR6Xx9qrQs+UIr/uDHYMFBfZx/hARRyb+8I7DjLg0Gnz6xIyk5tK3MHBq1RruQMoyJ9
pH//yWPToYga8FKhx0Fze3s9PZvMSG2IbV/aWpR4/pUjBNupOiItmA91YvS+jaH+BwvhT54bSQfr
IAJ343H1buEwyyjEOCVCu2gDLRlFkx8yXBPgbCnNBwL/nwzoaqyzEkVYeCGpvr3BCCnpFE6IpBYZ
aKLUm/5GXmLLK6upJjkeGcYH9/aTrZZdFk8fIkoEGTfvGaNtmLaTqOPGS+VERUXW4XsljBqlWDbS
mwviGr8Yo2z058rUaMpDCuyubGWsr2K7Brf/9SuyDuXbzZbDLWO85klgtvvetyNGXbXaqzcoQVVU
jFNHvgAxAl06O1ER1tdtMucmVv6GsrhJoiTaB8PxkwnGusyajbE2A6K/WxeGogVuibh+b3fBBnlz
5WUjtvRoR577xI72dY/H9a/v+YfpBQ+ZI8TahuGRo314+8xHa9WEdG3vCWiHfjugr0rRtrlzWXz7
9ZV+fNhcyiJgiNO/YGl4H/dTdWpoGW3eg8crDe0+UwRbSw7sPeZyqkwFOmpg7QBVy9xCP8Afztxb
o9YfTHTwsffrT/OT+17TvfEzwJKE+f5uiRqRsHS9kFoPm0qifYiluMZRLLqt9TL5YFP54bXCJB2f
jtX3aJ3m78OpF6KXAwkTffrxZeQ3cWK6lRROd8SEkRs+99bjr2/th9WX662MXuJFcCnX37vcGNKQ
mE3AitFEtv0F3ZIC16CR9r++yusIvXlbuAwCeozgYc/TsHs3cxIcF+JFH7mtKg2OSmsDV5XE/+Kc
FwvlMIPt+3jStE4ykQ4512ECFjvFh7GyusucfNOankGonRb4rP6vP9vPRkDXODoaSDfWZNy3k9oQ
2SAZBT0NJD7yYUDzhj82eOmvr7Le4LsBYGFej0BcwoBm9/YqcR9IYaYvrTenMXr/aFjSE3JsYsBR
goqtKsnJWcuS6okykPCntG3pg0n8Y3kAfQ8StslzWJdt+92KEdYYqpfBAN4egTXiXRZ4RNqV7lhi
PdNndefkWdQCoVuTeccctS9b8kR8NNmpJ5ZG2QEYJR9syz8dFp0sSVRUHELfryihKIWZFj1vVlDG
la9VMrXCPMqd6bKZpTu1bKddELTNRhSdTbiHIgUfLGo/LKQMCyx6vNMwFCGx+N3L3WQIBydznZqJ
Ul9UjIZD4gloPx4qL4tkTczRRfngNX8XUMixzlDx48K0H3McZS3F384Ho5dhSJXZ6JGX96A150XZ
nVkB1qcwEwxVculC71UDnmw0H5NlM4CYq+bXobW9dozgiZAMHS4f+B79OBIqvXcwFky8kEjp796E
yFbgXjXG7OmN2p/SsRXnbaXUlzT2CPxKlubCnM3q869fjB8XPKYkqQycJfDZQu3ydiDmuhh7y0DT
UrQmnY+XtbU1VdA3sDb53S3TYAUH7sdu3kAK9t6TCG+NorcW8HY9iZsrNU96Hx/T4iaF9b8Lstg6
LTAKPjD4+nGGrxddeQvqun+8Ki2/K0gwjYTmbDGoaEA7LxJFcggXLDKyuUI7mBdWvAtkeGIoZ/v5
vBPVsv/1AP+4eXFddBjg/RSuxnuEIqwMPcE5YfHkhuSjiEr5GJhl+2lsMvHBpX5cSnFh4kQieJSM
8HsQrUqq9Ty2zB6mtcHXHDrufdGrn/4Pe+exJDmybdd/4ZhogxZDBhA6tc6cwEpCC3dofMT7Zi5U
N42V0fEy7daMZryDO+iqbgSU4/g5e6/9n54PXhO6O7x+lmFATXv/wNRDF0WRy0EGtZP3AjrMWqli
41smYbR/fKh/P5scil0A3hbablR57w81kHs0anE6BVonyQFqoAIsQY+s2Q0g3TiZUFd8fMR/X8Hl
CwkvxV6+FbgvT47IeVWd2k5B6GrqzpBCudSH3vpkyTt/lF/bLbh2FNUnR1EjhlV1zouuZGOgpbB7
5rTINn9wLtTHi2QGvNmv8ILfnvy56xMoI80UEB8xboomtY8dKMVPnrkz90jj68H0iDQ2Ii+WP//t
KFmn9nTXUE8O+qjvqwpTY6GE4s404zjQSFT75Nr9+3UCCkg/mg6jubTGT/Y9Y9alRWJxvMJNlIOR
KpiMpZmXSF3H8bPP47mTwzvJ0AsPIDbZk2e9yVu6zo3SBUrYxgsVn6Fc9JPZ4g1Pz2dZc2eeCvZV
7CSWlWr5Nr2/khreE1uQdx4IKTz2TC3qULg3u4+fijPXb3mXcJbreNZAA78/StURmhop4HWItftR
hIlJsWO8tixJ2z85EJs09qc0aE8fcqWTIKtqg+SLTpR3YihxAtHuugjn7j9fkX655e3lO77E+L4/
JcUt+sQNVWS3nlbfGJVlrBVHqe/HGgLLxyd16oGgblh62/hQ/zmW/v5YsxnrESEyXSBqBqW9rHNs
XA40Az8ptfDWaIEXbgo4t43fe3KGScKGHPcO1tUmMCDNQGQIjYKJsQX7yp8GHYpNqfVwIgnmGsuH
QSnrHxIJE9EJWTGhh5+rzAk+Po1f7Zb35bBJIPxiMdcpgwg2fH8aiowJT1SqHj1nhNg6Jqy9G9v2
ZSJqcm15i8QY+z6GO3NWLgh3C3cT4SR/8CguFxMxn0v3zDmpd7qJDe2kY8SqTE1sI506t1ZtgCya
Zn1yqDMv8lLnUekQjUtpdfLUT21dWTYreSBykV2WUBNDf4qU+gIsBiy2GJHxJ+vU2SMyUgDDoak8
MCcPilXyJMF57API7OMeV0y3k94ye426ULskIDi++fienlk+iPlSF1YPyz2e7/e3VAMIww2fsEt4
MFhcoG6rSLc/Sy8/c1pwJZkgIQilCPCWP/9tuQdKEE49EgaMY7UKQi3vDgBZ5G5WE3mtNHP3B08q
Cz5mKNqrGJ9OaxpQAamtV+0YRNPQI7YXJMHDVdv0aVo9TCJXvhTGQGYBWdjDbSI976vbUQT9wXtP
DUePni8BbSdrufq/nXcUgX0yoolsZ7vV1jLLyr1CTx2JgRl3F0QLxtdG6aK812Pdr+wKzXoKGmVQ
CLXW8q6+yXVE/ShzTOI5qmITD03sAxWDlrPkmK5KwZxqdvXuk8/zmeV+mUeh3qWS0jB8v//dE/sX
NauUIcCNn6gI4pRx54GgvCnLYfj2nz+BPPG80p5BueuePPLeEBEVUhRco1iG67iqxUqMpCf8wVF4
mV2GfXCBTz+TA+kIs16XI53kOtzlyJ4PtdfHnz13/96M0S9YItDYiiHF8U4vXBkPoGN50LUisr8P
uWgWX0vsrfUstL29WkQg7HUau49TWMCtYrVVsTup+d4z7J8q0S47i4pkMzlZdGOZPSaCiS7HbtTU
/unjK3L2p1LuU6MAEMAm+P4ej4llEm/KdafJAcIK9N1FHsmU3JMw3A65DixNq82vHx/07INFnp+r
0ou0EXi/P6iAjNFXXjUGRZuhvXJ1X1VxUETeXKw/PtK5hU3/7Ugnp9fQ4UzViiOVfSmJdk3zy3jO
h086IefPB1guY2uMlKdfxK61YcQ7EnOSiyxcRp1arJIWOiN5uFgq/uCUXMAcmPZRaZy+lSlhGEIZ
WNTQ+mqbqVLrlWzU+pNTOnfhlr4pvY6lXX9avQpn5INhNWNgDgNu7gngUlbjgf/4XM5duN+PcvLd
yTS1EZpR8yCwj7vv8PgTmlJNT+iJhs8AIGfa0rTQlhYtDx022dOpx6CZk5pG2FrKqRtQRAEaJDio
GQimKNzngeCLw2i48mUEz0TSkqVchG2XHAlBAdn18Xmf/y0O+AzeAaaQS+rm758EyHIGPpZmCCZd
y1np8QYUavw8ao7cxnb5s8fXhIM7OmDhBkc1JtEGss4nV//sPaZZhLOJQhuyzvsfkXZhrI4zDkb8
nTWgTQ2xm2iKT74iv2DYJ/XiMtfS7KVYoyt+sho6BMtXTsUlR8HvHOciym4zatcrvrVg3/QQL0LS
RM46nbISAGJb+KHmuC86Lb0vU09L6JMX6NxD9/vvOalfkZ87g0lCfOCGGGE7yQVgnlFD9IM29fF9
PneFTULsLVr0AOlP+x0ZMFqbUQgfgskg0yY0p6DAb/LJIre8JacXGKnX0pNkt/mvWAfZEX1jDfEQ
pNTsQFnmAiTrsMyebk0VfimhY3l9oU4NnSojTKvPYjLPnSVzHp0uMAUkn5L3zxEz28iZI2vAZuoV
B9Gn0q+zQt59fC3PzCF4U5BZUUvxP/N0kqOLOOtal6aHNKb4S66TnIcRs1Mept6zjlo1ghYe0765
gl0Wf7MyD3s2yWGd2MPYUp4HvTGZRIQKg92kIEfok7fp3Jf0V1CuBRreRIj2/iqITKhj1qsDzQyV
6PYIzoQ6tM7N7AIdJl6L6EazsB4+vijLOnF665e6csEzsVs4nSRGUZfoiLNZR6o8WRMlfdMpFdgK
23ol5vDp44Odu8/kGSADo4JiHHSyaOlVB7GP8AZ6zJ1+AEDSrtTU6v7gy4NeEfAAjzMqt+X1/a1a
7rXMcoqE62iM9joikf2GDAV5//GpnHtlHFtfZmeM2zGHvD9IYk45JTbzgdwxmqew9bSrwp2bAzju
9i1U8EemoQH1Qh20T07v3B1zUDEAXvCYk572JRnQ9WmFRigAE4lplnDKgwCAH68LO8NhvACTHz8+
17O3zbHputLHRqxxst4JzFg9v2gMBtA0gWVkZoCtLN18fJRzq+oSgoF+h3YXbdCTKxpL3R0SbQzC
sNCujGb0Doxi2r3aAn34+FDnbp67IPBVxBmLwPT9oXJp2oql4RcgW3O4yghQeAyJmtuNMlLWBbd9
HynJ8ILW3PiDS0nLFV8i4jigaCdvQK06DRNShXrFGJMnCEXwTYvS/GSWc+6G0dOgH8VOiEwW4/35
zXlqJ31usNA1cRUU3lAYq0En9/eT63j+OKh/HdQ1+COXP//tTav5CJd2zb509kYN85Y3be2pFsHH
d+vcusjQkkISBQ8X7eSaEYBoadIcx8Ayw+ESxHwer4dOo/OqgkEN5FQAflfz4RONy7k2Fcq4BVPF
95fR/8lTUpdt1KoateXQmSr27FI4NyFR9Y8sjvYu7Md+3yAB3c5V2l8PXlze5LP4JA77bJ0HdQ5F
IVss6HYnJZY5a02ljbwVOVlpm1zz+m1vq/WXtAmT7TSX5ndVn41X9gmNP+ZLtGSUttZNRAb0H5Qi
v/+SkxUvhftfZ/FMQW/X3VEjwgG3tRSfjMrPPFJoxvk20DOgtX9aClh1a0aJRcpqNPekIfaRMeMY
yGvtk7t75jjUrFTP9POpCk4Hv3Wh6XXRtGTLkuF3MaYVECGmO59cszOPLkNeUssWeRujsZNPUYmh
XFpGjA3dVSSLpj19I0Cy3JInMTAEjMjz1NE7bD9+YTxeu5NvOo+rSTtO55DMc9+/lvAtRRnFuRYM
ItZvu8yJNwB8RnC2pe534SQPhFJgRArjBTMCvvyTsz6zkiOToeuIqH2RDJ2ctYxlnMUR5ntPWzz+
bITWDrm790Qd//z4TM8eiabYkuO2TDlP3g7X0+Yod2ckQY07HYXZiTUEe+VeNdrPvhlnHhiUMuRb
LcNcF9Xi+4uaDClhxYlLpAHystWIX9rXqzj8ZK0782Vy2bkhsEAigPDz5Na50gqlhKUZRMJByeQR
IfEcpW5XByEMZvhwWRtfxbrVmORHl1n5yYJ+rkR+d/zl0fptRYejHdtw4PQglOR3q0XXXfemTkJp
4oW9XxU4w4xuKGCdOCStzPhlt15om096ohzdkJDUxBU+XqHm28c3+uzV99RFc0fxy0bo/e8ayn5O
K5q0QVwVAmEd4ajOZOufnP7fMpj3rw51N0oU9iEL8PBUkqI63eARndEhxZidYedMs3iZDRzF2vxq
TJB0cldmW6t3mY+Vo4gfKqeusqDRYg8VcBeWVxGxFz2uUYIzdhIisvXQJVKJrlmNysuxm4F8dLI3
IbqJyMU5VngEzk3u6Nr7yNDTepNI6USBjTmy3lSZ8N7CsU4kFOOwwn6tTNYxC+Nx2s0kJrOpbxs9
uijiGKg3v4Ho2KGc8C6SgTNl2yJEUcWVgvbtJ3JEQEJ4Rg2lXI8aNC6NZuNFdBtvrQ05xjCtNHN3
7U1hdDFZ9fw4wKejq1bCECQnWHiksPYmdl53kGF7yIapbknZVJAy1DEZzPxXqhbj5eDQL1O7bCDk
twsLPRBeVr1KOXfQhkjKKDeNRlsNWE1qAS/sEdvgtW9qd0uyaRYzkakWF0o8GPa2H8ijT2GJg++R
XTNhOA9dgfKQcdWxMUgvDdDv4Lbrzdq+D0fsLYEJSRDKjeslg1/RCSeopoE48mhEyWg9Zm4z3+rW
MEl64+NsrNh3KWIDlp6OEWWhM66SRE+edZoNmIGMXlxWQsGJaDUG+B1HHuoJ2T9Gz6Su/HyIjfuS
1kWGvn0SykHpqZfIPermXW2GFjbJaCIlmTE4sDArMtL+mOsdOICkb5q7xkrMNgCmTrs6ahkob/OO
7Ha/CEPnIrUd3LVmOOsjdMBRfYZmkBL5bmXGFbx9AuC8mLV+T+MnJRq31Rsd9lOciwuBpUjfFMj6
i4Dwb3H0jBB9XRbncxx4nVOB+Al7R+x6bMndtY6P+wlzfP8ip6zDHz8wNTi6XWl/JSsl+mK75XBN
bE99dGFOM35WB+ztCqZpIDTp8KCaBampqSmHg1O5ODzQ2GgtWKiqJe9jGosx4RGP3Cu1bTwSZRMv
Gl8J7MEZmE66Ma+Gtu0V/j8n9yTvVePnWILPhABkpNtekcrPKqHlssJak5LELci6g9WST3csljmp
JeVcPFtFmSurMqJZ4tMQjN/StHb3RpIUPypCZ28GbexTYGiO+ZwlAlxPji5JXw1xHKuBaxqh5Ikp
UOoWXouXd8CX3uwLZ2rkKremhCBzlRwT3oewuhn1WSHJvGMC5M9eIr9bTkyKUZaXJdAmp+7f2iQe
6p1ocfiuCd21nmMlH/otQZ6h7jNGMq6zePQsBp1jvInR0+DOzr0ZMJ058VL2ZVF0azPzanXtSNJ2
fV2ZvessyvHiLkG3EHQcK1rl3DQM7t6kfZdsda5Kz+i/RhIWh68PVoIr2M3M5wQ1fwQvsoZRksVp
kgUjGhS5RiuluXtPyVo1SDwoVpvSU3CLNs2c3BBm0RJtECFJ8ckVsDXfDUey6LUUIJ1nJiZYVbKV
GEdJ7NDEPhPhscpHgXdWj9Icsj3UaQfMZdKZgcDOChXPJbDl0tYVMhuTWeKEdUm7BncHa4S8CPKa
ZMDWpXzRB7XxVl1fVOl28iRvp67GLkSPpg+BEwx2J1dCT8h0oimPiyQpwxZhl2eUt+PoWvdKPAh9
I/KZYC5yzoDNzXGWDEHRkSW6CtHgTiw4dChWqPSVW82qsgEigISqwCjMng9F35SYbwsxeGh+O6tx
oOIpgL205isyuXJUblVlmO0ZOJQBB+KRfGLXTjj/UGe09j9Lgc/ORSUV9MAHruh9efcWS9GDpUuF
dprwmrWd2PkhFQA8Io14Lt1RhC+Foz9OpADwx14jH52wrHmicrj4n9SI/xKEumg9mCzhFqBBj4DG
eP9FjRA39uXomUFqR/dcLmj/GllRmVTzoOpDCtNSisAIM4guaeZ3qeL45K6AuTJZbOquefz1hf//
Xt3/8Uvv+4FX979yHLq7H1/kd+VHq1x++RYAu8m//+7X/fWf+JuU5Bh/0SXBLk7BSzecQv//kJIc
cEg08FBwWvQWkFxRPP7j11Us/a9fhgV07DR6cWHxb/1j2FUs4y+NSCmqaEroBb30H+GY31ewy6GR
YtFUYSaAzdQ9lWTZZjSEfVEoe2Q+xcYrUhsIZvgqysniyxMam86aKCy6vx+f/95ItOzG/2/lxnEt
eiqID+hQsQ/Amfz+efba2SWWJUwPfdbIm5oFBOMNi/UzY/XiS17Gyh1GqmrdO2Hb7ltznHrwSXDD
/N7O1nFZ9RUKZO2YsruPAJLB1UiIr9A2Eu7EC0tGRCFluPUPYtPNmtSTMb2cCPz+GduD+jDNsfip
pN3WzGcikUINdlyqZd2lXWvRN6w4j9LU6mWI67KCz4muvExKmdzkXrIty47oFNAq3arX+RKuLFXA
XomVUAU2lqR/8KL9v8YXW/Yp//0b9L+6Vibf4h/v3hj+jb9fGM35i1EnTh12VXhKFmnK31xbb7G3
M8kj4JEBL71UNhX/vC+m9xdfwKUJqf4C3i4b939eFxO/PI54RLkLnh/1kvGf+Nvx3Z5sbZDnoAzj
QWP8gi4OK9z7BzeNEnAY85j6qteHh6YrfC+HMTk4LyEMzY3hiIMHPhaYpFGTID6aLRrpNydJ+S7r
ue1jPYofPGvqJkiTcfaIP32tCIHCiL1A/IAmBDpobG1DWK1eYUQAJy3b9zIozrkOWSt5aCaDLYHZ
7nuwNdI08FHFgEfoJQHj23fE8OjZS9tY1YXhQefqDpPukj1H8qpJwFJgNklQRVmQOIcsvtY7TLg2
VQn+lksssz7t27tGH+FsPisa0jMScXLF2YsCViypaddEtJDxllJwhzp11wiB0VHWirxEbLGSsxIU
GeCjfHodtaEFeZFthQb3lv2DLOGLNeELPKodWNqYJM1uTbhTIKO3qqSWGg5a/baUoHXivvCWM7lb
IUnuAPgg5i3H555UUkwZurFzvIJvNZDKxgbE2amPAkwZs93HLjO/zfFcQ83IHis4NzAIEy/zNi6s
zrwBpptio1CM8ehlys7pS5/d66Yzs+gw6EA5PFzC5nBnjCEklXJ8cqCdNu6D4107AiaPYrl+V2j+
WI3XEgYKcryi22ZlvJpTJ77FK7iRsbqD7AGlqrhQx7eYcOZbGoHqE59j8aApSXephtVT2xLXxfAh
4kQbVX3RSJnKVfGqm/WhzapVJe/TuPELOOOQEQEJFXG77DNRhYWy2uWVvna8r6xPl1kzH9t87PEF
1+tmHg6oRheEpbFf6oLeFcnTUnWJgSgrgtrkmmiuGzmFT4OZiq8zva0fbv0cEjJrjdMXmZFlGLo3
XZrfSH3wc3Gr6dZSxa4A4weeMUZBUbCVKmpHQgUq5gudnl8jzQcmz83T2JWPU56RGluUxS6ppnQj
UuLpWhUuZ1eRhW1ovmcYgVOCtSofgQGuB+0ymfNbnag3O1R6lt0K2Knpx6l3FWrqKiyioOmSXZFa
t7UXPlUVlxQKMuGLZk7iU5bDHrUB3mBTLvAVRpe1vQ/t1DcKeCgx6YJKBQi0W6Hge3R5uC3nexoV
flUdMQZeN0VcrQxcu9bR0rvN1AObtCFies2DHnv3CQE+0TGa0ke9PvJXyYrMAML0ZmD3b3Px1Wtu
bXIJDIxZY7XtwEfH2riK4FDB3B074hrhUx8Hpf2qhQ54FkIIzfg21PnnBuxN4G6+ZNsyR+VqIjik
FMmjmNQbCWx+WjZhs7mZdbAINpxhj3hLeoGuc8jdMr/w6AIIr34g9/a2dvbGmO+dsNeDwtJ2RVPZ
fkQfYKWnAsTAwjOsjXGnQH8ZEyc5Wm56o2Xy0hDdzyFJ3grZxVj00pcqmp0t+6y16I0rT2fz1SmJ
gHxkTd+0WUQvc127t0NegdoJyzYgupdcAUN7iM2+P8yjC4149kClidJcIZHl1ZLgolNK2FXpyRu9
se6lUd1l7nCZeXKb5mn5k0Qq6yl3Bqp/zGPsF8IHRlf8fWXFDauT5i6LErK04kOkNrs+Vi67TA0I
+ltJp3mbe9IR2gIAvaV/1XK5y8P2KAHfYc9PfSd9NcneTaMSjhFgx02Zo9BSXCiDUecOgakAKBbR
OhJfSGRfRQTfEparX5fGz0FAj07t8aUzj9UMGqkG/uYabbTu7Sj+PoQDGCVLU8BRSxoHuxGysBoS
bWA4kt1lMatvAy3dC03Cdo5Lt1oTY9himFO9bVPymArXQWrTWErQiIXrPwVpZALOD1twW4Z4KXQX
dq9ETU6niy/FrH7rhQvwscqhH89iWtMCJfXpWXfES+rkFpltL3iJFem5dyL5jv2B9zl3/Eykq4mX
LN31vBz1iL4vUJxrYJJmG8Gt3rbGt0r6bcSrUbNCiuOUV/si6t/stIgxOSCgi4i3bcAH8xjWFY+s
8YURNOkC5dpIyMtgh5YNeRASjlaN5mXOPmkMgWJButiq0wuEYZ9906tK5AGmdaLjCpPu3AytLncq
DLiEd9J3WaeDvNBhNtZFehdb9j0SBADlal7lx7pwr5w6eWuIRwZkOUKUZVcJipuJcaJfNFZAIgPE
poNOcOfs3rpm9FokSRANpU87OOiaC9O8F6yvQifzUo3ezJQ0YjJrlTbbRtXoMzO99mxaZ9W+kRdN
9BK24k1peKkFhkPwnbkgbliues1Ze0UexA4mZyW6En27dSrl0hrz18QZ97Z4LHL54tZ0+lgFjyjf
89UAJ2xdqgteNKwWAFy+ib3WubLrCOAzbOK4l/RpWw1+2dBfKEN2i5W13pszrbsiimhSjbNfOFdl
NGxBTfhJFF/lRNlWPXd58r6bk9xEgjhrFwR8atESiPN8i7vjOKZi30HCjmoKDcOiuVX1/d4rMRES
izIFtZm9Vkr1EA7lVxOA7yiJux+KMEBV6xc8wcpsb6q26u+7UtvEmftdHzOiDSPze2t7z622IBCj
9mDy5gOWg/I/F2QwTrqmHBmwh6uS0Q18Y9dXnZlPySuJryx4dPTW2E1W5pC/aGhmIYKwIxc6lnRX
mRGVczJq/yDGlAwRrwWalWwYRK2R371YRgH6nuw5gRNWtPUmFiEpwgkJJvWcJ1uTpSpu5w1EpE2G
mL6djWMNbT0EaGmkftXVPt7+p9bu93ApF1aa6Cj253GlwjNN5mqduRqh6zCt0z3dpxSBh65uyRk9
jgIufJkdkOrvclD+oTkc4WFRHQBqTfZ8xHQ/a0Lynh3Cyr0ARdd1JfVVpyo/ekMSQ+wEHqxjrRD3
tVHcTgptPXu8U+JqPRph8WqYGQhp+z4T7auq/iSBcdtVP5EVHYbmqEVfIgvonVHuMVb5o0LrW+SA
3yUrwkWtSprAl3F92btvoX5AQ6rxRoPa8BOApvXBmp5Lr1wLlfZsuvNmVlmt9Ke4DxTvySDlxh2+
kE+ztuS4IaEg4V+EH+BzO7l3Jt0o6yEFQ1RW427QYj4XxVu6FHitWurPMl8AgZZfGQDzBpeWFs1v
fUAnSbF91OacDB3Ipkp3nw6uvUYPscIa/lN1eZW67BiZw0VSudXKkf1VGu8ZZh9H3E8l0dJX4yiA
bZvfJAAcUBvm2k2rHbqXjWoQLhLWO/CNqGvrJBBWSeRKdWtnOuXb+LWsxW6Y2bhJ8NnMGA96Yu/z
KF9V6jxugFU+ujRxWlfcaQ20Mx6DZRSX/HTULJjZdJL6emhiRDBzSaazngRz4cYr2ZLa6nRPzLyp
P9o1aZ4aPapwXVrDpk68J7OX+4TS6UrJE7KLm1DzG3rhpClDS5/GMFtHfTHapB8w3yOMceRepG7l
blp0XUVzMKzLrhhJDc2Nn3Y4P1YDp8C22o8WiK+XGuHOpmPm56l+Uwlomn1xa9Xyq+2qbeCN3BN7
rI7kvt7lpfcGwm89a8q1LrVrwoz2Q/UdrmgQWmwdCvJrDjlzc52vbWOl9938WBID6UkuaNXsjcwL
4lkH+le5l2reHDQpn1qTxCZverbIaM8c/ZJExyPfCX+gPZVW6lHg/icG+lKvqp2u6JC75+44NkL3
a7MHwAx/kRzQYlPq5iaOwYbpmV6v6xQApq1CLSeJYbanlZCaX1TdQ9rMO9qfAVudh4lLrgxF0GCP
8dK5vOhL3YV3CWbP7ttHtxipdTsV6UE6b1OzRpwVWdiG2y9Nwi5g6NRvlK7y1S5Z/zOE1ldRYZss
Hn25TRhU+H2nkfCtYIsI6DpojBZg7BFnI45OSOpupE9bUWvGDlibtc/TKEja8D635+iG2PPS7xtZ
P8qZLKgVM7DBuVamMbsemeSCNYXfb9IzDjziBuZZNamltyF5UTZOjcAuvY3T5ZT+gosRl8rz6Fbh
jaKz2euZbcE3QCkeGvtZGvXO6awHUgOvXOY9PPAuT2RdjS4s30EjO8SmvVvOu4oxGG3Cbu06sfIc
u2wH0tIJ3xTbu0lVRRK0QcWu6dn1lDrzRh+yZp+TPkSyAepBJFXruqoOmRfeOdJQV1VVX8WoYXwc
uTeSJq/fk1qQWutctnpgm7WxFkkGL7gov2h2mt4kadR817DU79zczX1Gw/6QULoJw5j9wWGO4lZK
c9E6JhGpDIlWTUJMdtKBem75kKHzWbmjqhys3nzQlTwOMEczzGGnZZVl4Iz6l15vjA1zKLFLTF1h
lE5MyNyQCe/00thT/2xrbUnQrVN/Ijt31Xizy02C7SW1lT1ftyLbJ468bVTvuqD8I9N0pWX9d2cG
vGvO3cqWEepD/YdRZhflbF87naDW5GXRO5AWBdUjokN2f1Vi+/NQxtfU8SC22exu25bbFs6l7deg
WzeTNHRfs+AZt2rzVkv9ZZDanVHru6lxLmDsrFujvEbd2Byz5Kcw3VepdrvBc36WSRpkZfZD9tYq
acIvruMBw/zmek/RoD0ZWnMvc/PBGov4EE7xN8Wxv1iyeauK5pUI7zuoeamvmPp1Ect8LZcA8IhX
gdz1iWD3XQ4BtdHrwIAulyTfCzbxxxiML7pZjWid3rBXVmPZDAkzeBApl5dCIu3mZ6li3KiUhKqd
QW/q1leKohATz9yOyc7OyN9qjYTpSO2rVWK115Uj7LWV53lgd82lYgH00Ul08Au32iDi9Em4v2v4
fJh5dtDH+lAk3dd4LMEIl3PNImOPWLM8Fj26FmN7qKLomYbhfVXmV6HVXNU6w72cYqqev/dJtzL4
8PrxgrIWTCtFy+ea4QEb5GE9uWqg5umWXfldXvebNjMz+hnTl0Hpd93cKBeOG/1MKHMYZR1z0d+U
av/da23ys8yUTb/DUGcuX9zZ2ah2TCqcg+RWlOtSui8yhaeJGr5dlTWzWB0DEIxeEtfekrS9SeJw
Z832ylg+JLot1rmb5mvHXDar4GqJ4SCBYSsbiydfO5SacVSHbqXm3aOlF8B0C2cbjs6mR+KQaUOQ
gFB1EsO3KCVXHitVZk872Y5ge+kQdYb+PKfMshOT9obWsM3GRTC0+7izKaWcL6Qn7Qq3OUCZe3Tb
GnwyLQ20s/nK6+BkTx7Ec0rUqQ+1G7zbVxaz2tZQkMSxi68URGTCSpkLx5Stu6ipuwunmmJK0XHf
51PDrjVt22cqou7CE/o3k28dpIZAGyj93Lihm0bE9VU/DWPETnzU9rExJVeDsxQnikHPdjXX7njL
6JgJ8mDZw23akKVBN+PeEMRGpaoxvbS1DoQkoylFkuGq7QEAkzT/VdjW2hu/p2AUkc4+xMl41SfG
j6o0W1bMQVxFRq3UvmXK6TEK7YGsi6ig0ST48prrjgC5jg+wjDZOKqpdqjTqHSyOIz+79VO1uS8n
7iAkQ23NHHtcjcZ43VftGuoP42w3X/GXr3PuvOIV8DsI/FCTTVbY1VZtXaKr0YwGZrtc8zkPQMxC
cG7WcR4/hVa1dk3aMt1gWcD+Q5jAvBq+xhbZSKeXOnf3sp7MTWk2BGHUg3mwm+oOXG5y0aG5WDuM
7gcmEoTujQdkEQXBKozLCdnOHoSsZVBMvbqCTJQFSp0hUaUVRMTn+K2omrWl1e1N2k2bxYK6Kh2T
ncgOfXMQ9v1GK9RoAyIwE+tk5LFv+8i+YpHPnt1lrpiyF2C9fu0mUqmjgfqltQsCCklR6fJ2umJC
Nz5ORTJ9UXI80llJu7O7EoWyS0T0zdDbZBvVBoF7mVX5bsxmi8WUCCi5yhT70OdPlsY+ugr9qCb/
Eab3fecskdfjLnNsRAjGnhDwnwbiFoJ+kIhaye0Ix9FY4BxhxIbME/MlWOhnBcRdoci7gZcYhUd8
16h9uIpC62cbkxNIjWLYAymBF3F6VDQ1IPzBN61mC+bowTW+GZDZ8yRnFmzceWWP2F8Yl2hSvuuD
4Csqqn0vs2MCe2qnz+FdaopLoWtbFWAgrxL/tG959PPlusR5cicL9bJwvHGjRj15OsJInvPwtUnH
C72984o7YZe7aLA2RT1r1zSmmHzQ58y3dTpCOnKE9jY3E6E6qVWuCTqEVpNfmeCFk/BrbdwnEENX
2UxPThovU72W1otOX46e3kisjNunV8lIOi6fJaWNlUApSSgUTU8tMr/Q9DhgJt1pGi0Q1OLoBvj8
5RqbAU3c94v7l9S/VwUF0qrMsFXYVOjILok5c++SGt1Aa79No0Xohe2tbakTttySIz+k4phaD7hB
AovFrOUb29FMKKPkmFfawbXp9iR0gCAd7xDY+/+bujNZbhzJ0vWrtPUeZZgHs9t3QRIcRWoMTRs3
RUjCPAMOuD99f8zqW51ZZV1dubxmVYvMDJEhEoCf848G0x4mXGAE20X0O+8VpTtYdVFZqPBlEXm/
8gj4mg1KbVJOm9aQ3aoe3wbjdgCVhjAOWzv2OXmURzPnQgT3kG/cQPM80iJKNmayzK9pcl8Z781o
x/O1VCFIvq83mC/bNQLBHTqK17HkWTzMBXC9uszJ4xKExyHwDn5qoknJqKDbyeil4PpZhHk/Vc17
gTeILHAR2y2uv5FH8jw+NjwuBM1KpPs02ltfCzjyZTxL6e66q81rjnb18muxyvchSjdavPoAE5Pc
zir8ytlykJgdi6nC9p0SD2/u/GA6Fsu4Tau4nqjIeUyXLxs2LXxVtHKJ9BOBwynqZWxNSE+Kt4Gs
+O5oVtmuBYU2qYcHVyCB3tsOA2uDZV1col8LSYOUVw+nKvluKcEorOrcC9oGEnMX0ncmFNqctHM3
pluu046yKpNWpDYPt0b6EvjFlkWXT44CADt9T23nUBMnaci7En5vXVy9zpW7z4xi1Xn+nVc/hs5H
SReareiubOyHqmSp712DEgo5UlBS3A5ZcRLsbau8dmLLLzcLiVC1BqUmuPre1/NPCuw/oQ+T1TLg
pg1twBv3zqvMG81Tr6uzAypEyIkqrY+9ab8Q37vyuxcqDWqYEDE/W062bZPvBT6hK9a9/YKgZkb+
ElXPjVr4cGlu8pHWaGMicd3F37s8FBI6Yhn8HUnycVmERzeTN2bfAAonG+m8Zno8ZO38VNrvJdKl
XAYPcnDJ3a9XqIA2ljgl3pubhfu6vUbVR8GPCWEtFbPlTT3ku6wrT814K6KpebKyFMzJ2Hd0HOCD
YVOMNoF4zHJxIlQXpZuxc2y1zek/08WMkNTm4A/XY33XpcFaUyFY0GzrPtWTpj/Krs5+hvPiHZOH
AvAlB5+Gq6Af18Wcr4mUh+ex+ht2Kdc6Ve1Zm3x0AJTpsQgPQ6YPRnKsmZDTPC4YFrO4rp9LfVv6
1dYz3w2O8fymbY5LEuxzZoh0eXLRlcxZXJqKQ0Rw7dC56KyyItmEXbcpuWSuq6FrNPtMfwqE8bSR
3uNaxSL8ErpqnWBTJbb+DMbczFfoWV8sjzVydrZmndyhI4xLy9nlzj51s0tPG0UBi9VgTMgx6Wag
a3QDbVD2H4LOuyWoPxIvHAFogeqYVFWvPnnl2TefB2PfjMBFWyezVk37tdTPzgDxFWc2Z2AbPHQV
f9RqziIDEqGbtSTQwdAIoSvjubdy+lkhO2RFA5xrx6HeqdbZN1SchbSDNf2lt7luE+pa5zcnv78G
jqHYAWJZuXl7U9c0N0xrIOLR4cGS8Ziyt26k0ctZPy0dPqbUa6z66g7LoQ1ZAQUSeis8aSfDNrpN
cm0soNzrLMs8QmsYvCg1O3Gjp33BCsYIFdOFc8DGt4ItQBKZr6gxhy25tIsgq54mJEoUs+JJpiG6
K3MK2NcZhNKDECUNPWZYHVw1sKCVN60FaFtOhJ2OzZ50w9sxFR+z37w7BgvuOL3gl+teclnWR1xl
jIVW0Z5RCr0Vy6s2kVGZw/ALQ9NNTy+JMxWgPdM6m9o4TDejGZKRcVsIepUAySOldn1g8BT2V626
FSa/sno36o5N2F1PXZP9QGkNxLF33cnYL8NusRVyNljbK+T7VLBfdHrw4irHgkndSNXeqI6Bv46r
6FlZz11+cWyxYkRfaaOLG65P5ZRbYd9Ujryzhl+zYxyyhmKk8CMas4ccFNbO7oQ5wsr0caAVs0y3
7UGSC+ony4Oa4lSgkTrV3iMo96WvHObvUa9tjw4Uj46Y1dCNj7hA0rUxOm8Rxroyegtle9P6JBi3
sGydoF6kC3mUVIe81GdTOZ918pPoznEzgVNG9tJRHhlk2y6oL+AFDlhUi4TclTfS5C9JvvO6nr19
5Q3FbY0i7c3XAjmgsu+4t0bcT2MY63QXgkhExht7NrdTAAs0TG8FySRpoSmpdO6TKm1Xpp99CfTE
Q0kPj0z0MVvqeKRWC01YDzDHlBIScZnnXMmdBToNHLoxVLCXCEMhlgsY3t742VCEhBRwIw3TvZRF
FJ7CbJRPUrsfGKkGqJ/lwQIdWqL+exq7g8opEVFFMkJ7gfhHwJPkhsKJLMt9FOXmx+gZ/p5YifDo
s6IEelx33oeCakcEhSVjqIBYEulXhyBSZ+qRuxiZiL+hw4E08DDt7g1PPOiJ7WPy0h+RnVB0GYJy
pIL4iqQakn1eWc59ZW1F5KSM17dz2nFtGfO8qjLnI0p1BoyaKFbOxb0lLY1evFHN+8Z2odETMxMv
LIYRl1CkTzk1nLsQ/fKx6ibLi32VFNsA6H3jUhXaBstLsvBtEJ65xG7/Ms/h3ki9D8JitwX5AVRU
kJRsalYwezuUSAVtmkxld4Ah3iYhV+CQHlrbvBkj8xKQGlHmhr9q7GU55pom6Smizxb52KbUhrmL
uJLuAl9hq0wkTc40YB3qwiu3Zhsoagvzsnyxp9bNYxuUZDcMrp3ios0Dwm0qxzZ4niRPWTG19ioY
UsDLIuV9N7nKaeQoKR1yxqPheHStlI1zmlx+pwHWAYx2LIRYizDztkK0zW4w6wfPsWvUPxCkaJuD
2zaxu51T52Nc+Jn9Ixjac4FFKmbVpDQymBEGt+w2sqW+vGqAKnRqjo8dqEsMom/dzaWZEs6n/HGP
OwWueloqdMS+nan7TnZw5Hh5rG1rsxsTLhauKseitLz9NYWTVVxqgWFkXSaN8zZXQfctryBvQqDr
up1BmsoC5b3OaGKMEj19cQ9KDhJnutVNH8RO0YOuVDlkcGt054qfQ8mgJGuVNngJ2BhXriAolhgq
81O2iubItLTvej94lqRXrLDG73PEGyiea+cNyh1iukEEPNnaiF3T4ulRz9bGxMS+9dD9vyZFypxb
jvM7Qd9fKZ0t456+Fe+mG2bno08gvRP0Dl8tnTrVSnVM9iZ1jOlMxakYq3oVaXTRnk9Uicutv59N
t77xDUCnRuz5LkaejYt3xCrzNUqrvfWilM0ROpLzdiEBlaMJrMeQLnPdbB5Sg7nMJJ3yYpXKe5V1
RNWnNQzRt5ktFOy6piF3lO9dW2hnL87yRm1SNppdmxrgviLthoCYy7BnDy5V+dW7QfE4jaJ9QA85
QKDoZpPN+n0UdbU1K11+RXlD8PAAWAQVK1uH0zir8/vhquI2NKMbzQ4RX3LEdifDgsGgstdRN9tv
Vj3Zt50p7LeRvebQFl5FpBvVOHbv2ZeK/YEJp2Wiakg4sunosiz0Mh1K53Smf9UsRedzX1vNTZ5H
wINzGu7aDq+/G167XaIeQkUUrU8F67kIlQGTuLjhZ+vJKobRNvuNj7rlls6B6Ced9dYu1wZ1LW3v
nUXgmVuT+eAIQn3NJC3r20Eay0sgSWmwe9u/Gyw1bP1SIsb3W88/kakVXcLCCTayHVHCOKwUpBCA
6Swd5Xk8/+XPcsZrsMMUwM4iSnPdO31tHvshdG+UnVgP1kizJsNZ0MQigs5lAVObJjOaENXFCNFH
iNUZSYiLHLtRyd0EABxPriXvCn/h9xvJI3/NrWDeRtOYnj0MQPwMgbLcyqxyhT3uCidBwWe0dIkJ
ofttV2XL3q3K8J1IJNpFcbTrbsMpZjzYBbIf+j0+TVFh9s4VwYW9a5PMCOlEwYEV4/tpaiAKEV2i
BNQEvfm0GfMg5GvJvIM1eHeL6IjshcSkoR5vPtCGb7EpNoH1QrORcwfAE/XoitrSuvi0UBirHIsr
+0FrrQtEJLFhkOTCPWs3N2Ab4N85MRaoKzeh3VDCpPLwPmgTOsvEnJ/MPpdxMyMZSgJ6v0ISvh9E
uWT3LftFZwfVJWeQRPQxi++s7dW8EhhNzm2T3S34Q3YppiGr7s3tFDgQuZgL9qq17XUm2+R1LgI6
g2fvZW7q7tYd6+XOtkfN49p2Yn4tm89aiD0g0njqCmG9Xh+FWy9ihyIVB12nKfkSuCYeksL2dqpv
+VliALe+25sHutTVkz/5oC5LZcWhg4gmA5+4N3t7ugepag2od5XNlKXJyN+kc95Tm2u4HvHWY/Uj
hUkQ5DwTVVvNJ4E5+BjOQ8cdkRibBS37F2VpsDReOG6bFtaXewhSpXO5PEj0UZ/5nKozgNzPZoIx
H8J2F2kJkzyiij/hBakvtC2yPuUD4/1YVO4h7Qtz7y82l/DsoEVHOTNE4SEIGhD/MOjWjUliPXv2
fVu70xnS0t1a3aLOpK2pmJIm7rG8rzcRvfYPC801Z0zO0y2pFMu+arriOcQ8WsDe2u6ETGGZLg4s
SUeeuSmYd2Rxt1D7uU2vaOxopw+q6p1bxXeLP8YznBg6KdiXlDNmeVjeI3WdbqQbiJfGUCaIW/Fq
gS6sK2OwNnpZGor90OTi4dlakpp6kjP0j8ibXiObbuZ2voKjjSqn53B20oAsj8RfVp2PmQFgemz3
PYlKa28p7HOeuzD/SWNuGX/gkUpYidCFqNQQpLeBZyHLwipyZZJPSzE7l6Hz+3Vf6HeAHvCZZl5+
CuGYa7dc0F6g6AdCt614aXstVyNMOhuDEnbcLhWAp2EK2OKKkixZB1kczGW9YWAYOTSu8VXF0G4V
ReMVaF65GjHSAr6820lh0ekrfURDETvIJsEB/WHVfHXCRljgVAQhrorsqr/olpnizwTNydhV4qtO
rPCGFtRDh7Zmox0DJU9ebsyoCdamOZtHLtBiH+F0+lkVEeJMSMlbRBwOb9QHO1w2PiyPZRsX0075
vZtiTxQMJWN9svgHk2ZhgiSchNVZjeKWq429PBu6Eq2TyB5GhI2MmCGKZEJVs/3I/LHibcMX6vaG
PWFdlVqFmeRrSYhlkZthsFN/BSy43NpEXAAZoWK7BGYJtj7XyyG3RY7kc5r02g2G/KVlR0Dz1eHz
Q568fM9Vl92iXPYJD5OsZHhTBlCLaDmif4XRSXk92tI9La2bMGy7u8JV4uewBHx0DWnGt6o0uk81
Nvq7KMvmGGlT4XtJDJgCR14Z2CV5R4Hh3Ro8ybc2ANTRljIjfjry0ntD1XVMWfN4midgcoLtrb1e
5PA2Jpoi+chjmnbKlprMLjuDYTVxNdtM0enyVrI/cCc2BoDhiMjjaRKL/i6LvDpHFAxRN6cjfCM2
jriB/PM1wUrJRjcLXZQEHD6QI4U6tkwpXu11h461msP+dkmi/ZJTItByJB0wP1lHbK4RUqSlPndD
W2+yXKnbpUHO02fBg4Cf3C6Bk7+lYUGWn8faepqM39rx/Lg3Uv3eYeJ7GsYIeVZOxnQZLOOzOXBR
rZbM7AHoxuBEnQQCxfme5OdXEHjECKbqL2WXO7uxtqfbxRTw01kRRD96f2r3hMLNO1lZHRG403Dv
GNeDYZElp1CAJV6OWqNlC2vkS1qFF10juuKeMW5Sx3J/9gkfZurYCedn0kGz18B4IdTQSiR6vtd5
PvDd+ZTJJ62f1+sFG25ceLn1wsPk5wSreIAWxp4GtBDPs6G2dYYkXih8mhQr5twLs6fnDz9SEU1z
51JAfaT0Xd7RXVkd8Tf2hAQ7nE7ipiv0Djx7RaswI0Av9Dawrqe5Nk4dsnvtTjWEy8m7Fhv1ZIZY
LpLa6uTW2bgZ+8hjnRR64aYPnaSHBxLBngHF+wUn4b5xcogdWsUygywJvF9RZ4jnqarTfQmQAXsO
Rb+syt40GOxzfxO0RDdsypKCCdPt+rVNtWtl9fukyJ5N4L9pHWoruQudY+D2+14Ar7f9DHnc9PpQ
BoD3WdKTJemeCj1k6wmblkExoQinZ6Phvzgp72aD5HsKRTuq9z9loXlqKv7328/8alrVo9ca/+//
wUbx3//0rzXi7b6ay0f1Nfz9S13/Nn97reFvf7vNx/jxh3+I6zEb1f301auHrwEW5re/BWVW1z/5
r/7Hf/v67VWeVPv1H//+q5kIAOXVEkjAP2j9r7FI/7M94J437P/hz//VHIAvhtA1H9MLXhVcNi6v
9Fd3gGf+hQmYBBkMxySS8Cf+5g6g/e5aBUGOPsmyWIWv+e1Dw7j5H/9uu39xiSN2SVInBRvTQfhn
3AF/Zw2gGYdcDYJ/PTLL0UTYmHZ+78YO3ArRRSuGDdoP9wx0kR8z077/3Ydx91eLzO/L7/7hTUh9
or+IDR9X0DXZ+I9vMjWqMEIPwHsuDe/o9cSfdp0Sh3/+LteQjv+25xB5z7v4JgsiCy/y7pCP7Pe/
Sh4ORsO5TClaJ8zT4mdPqQcDmkmj3DYmrTz//O2uL/cPb0dIOB8dWRL08Pzx7cSSGOTnLP1GjMXH
FBDumvToqDUK3RWgB9JdSqv/bNj79VfEPWURo+QRy3V1Rv3OO9+MwgSOZecSpSxv8i6JDmPRq9ge
HbnRNKvC5Dh7DFTqkHvDn07C492pYiQoxXd91/77/H6prEJUJe8edYhK51mCg+GCWqfhmPwvvyjm
l7/7cElc4T386xV+vXr++ItmiZhKSRM8IQWqYQJOsGPgVlx7o1Kbf/49okf6hzcjXIbNgkvQZtr4
+2TZqqnFMGTw2mW7uPO6a6bqmCF9eMwscu5ig3PrPTSTeVhlnWMBlzFfH0q8Z+9lJ5ydZJOGzS9z
79whNni2/ZBIHGzO2TfKIYfc4zp4pTSu2bgt5cPCDtc5k8oKTtNET9twWK11OwyvSpfJiyuFfCdr
KXsSfkAHnFfoCUgBR5m5scuBXN9BkM4Qp8TDNdswwf9RWS5sb+jRNg9COt5QdEWLLkkVbLhWbuhn
ND/WL/bUyY1llJWopnIwtZVM7eh7aSAr1343qHzTdUMyUi/ki1PAArxuQXPOKPaSDzH10TM5AOI7
AGwr11PZ1p/zBFR1mPMBLH7EWP0jw/yNHsCq8an2iPGoZAmfADPdH2nfOOWqFv5C6HdgoyFJLNeg
8txSv2wlLcYib86tfeNUcLo+Z/2qygMgHjWmZR0nvkFgghfK1ONFvGVcOSwt65qig3EDUR/IFdzW
ABXAzv0xBHoy2TxS84pn+MYJf1EFa9GO6lfr18mXiRH2LIu8m3Zm36Wv9I5kT+acgdo4vec/6dGZ
p82EMv0zzNhTePHIPJPC213sXOl4ZGRFJJAh3NQ6TW97cMNjBRg3QQBdwYq+D6k0Jw5PouzwNSCm
4YzzVpJVgPeoQVW2ZgvdTJ4DIVaV/sVyBpRJVZRHnwi0h/vMNLN2x2SPXqgpYYOY8FKCd+D80dC2
On8WEzNTzO8kIvSCNZLUIa+zD/pvCH6o2KJOhTP2YmspyXqm6pbBfZDBEEvLrWIzS2y9T30Xj4no
go3RoJDaj/OiP0H+asK6labYfgL/SqHz/OVbhn1zbSZVyGx7+QLwo3E/1tqzVzyTh269WK3/Gnod
Oh7Zo9tb54G0X4I2x3rVWmW1zZrRPwAMhbskzeTPKRydh95sh03WaPk9IitA8m4NWLnT2ry3J2uo
/5dcM/vqOP7jMzuyrmfdb064ECfqHx8rLbyDM8IAbVRHaxYGcPLod3P0o05go6YlzkfcWR4fx+Sv
pvqx7YC9T1eZVxddvOhmqW5h/zfKoUrlaVRxaRvbhXL53x5If2rG+tcGqP/fPJa2y3P8f56iSCUp
svrj37YfQ/P7Yeq3H/vrMMUsxbfGMBUghzIdknn/3zBleH8hw4pxCVMCVnPwX6aM//JaWt5fzPC3
6hAHYyU/xH/6r2kqYjgjLRAXZhgyi5HD9WemKZoT/mgSDhxeDJMw/8cPdtXRXmeh3x3RZZFW1oRa
OJibEsGI7PQFFMDBlh1gbCsHnlQanRqKWX9XycJ+qxPcZjLdM02YiDKXyOaqtODfxjgKcprnDXJt
oxAnmNVClGoilXgOFHFvI6PyVZShINcVoErirkYBOcKN1MBY/ej78ahAvNalnUJcAyXtpyHyT82Q
P6a0wM/LIAFoEnGbsa2u2Ry3Zj+scNnhRTPsLg6tdr4ljmVaN0CwKwSHZc13OD70DfExrRL3SqkX
QXl9jnN/7IJtlYp561sieYnoUF5bQX2jOEPxV14DlLRvvxIYku5aXbVru3ORpA+UeQu/Q+lhDj8q
YEk0C8gtSod44sCvvqsS44To5uHO9HP97RkZWz6KTVtb5WZA0nmwM2cgmNASt3mE4akOMaBgxLUO
VQqzV0eD/AFsAfrB3m4dPTpidXx9Pjy4SWXgoMKeR26Dav33SJbW54L9Ado2XypCeK3WvFdLLZNN
x8l7gw2vhXZuXH3uMGacCb2sm3hOcFAmlQi/uxROjLKBqYi9MQh7oJoqeWtC8nM4sOzhDsgyeLkO
DSHduFqhfy+ri8NdgS6/Qu/tJQE6MA+c8m7QIAFZH3xHY4lKVfARSua8WR2UFwW7RdU+HDH7fprt
/CRIZirY69BfT9TmYSKsUdg7U27JzZxUEUG1Lo6CYaAPzBg687aF0OUklqVtPXXgLxfZB/eEp7tx
pa0MHVSJlHpl5FgKx2Qx+Oy64qYhUSNucqceV325VMcFb/CtjPg2iL5oUWNk+lb07YUMgArm2qmX
C/OPgyqsUkedBM/BXNsFoxURTw0LtmwwCIdaKIKm7HfKwdCqmeZ6XHT2koGfgaLU0YrxY9Wa3q7T
nrMRNjV8kdC3qkdnpbQdJ/wRByeh6TIyTPVFzC4ckHmTF5D/mUTFpV6DLj8n5HYnYXaCLgk3VKjF
SZrEU1VI/EhIXmtjnyqyn/J21ZKio9PeQ8LndecgKG4dCeBWyXVYIDyrhifiVtCp2+VuYd1YFXK5
LJi9ON040WTz2EFPtPIq+fhVODpelOLzNK9TxvAwFdMtUP9qcbsdjyMMh4wXsDcnEiNXphLnxKmh
zMsFpQCWm9yOSReVMcrvfYZWZl9CimtSM8iij+Ce2/rAV7WV5XJieF2HdNDtZOFZ62lR6NV955Dj
djtK19N3Xsr7pnmBgaEiyrgLyvaR2+bGyu8U519ovmdF+IPoEZqcAdaJcu4wWjsYcCNdH9SY39oI
2EkmXqtenwhp2KTZt8tTJaDE6DA42fJj7hFcWxVNb3m3c5vApQykj+lO/BGUIsNdVHk854Z3QW04
+kTyERam5KYs78q8Ha5+ZKzKZvfadvOnISIRA4kGB+aq07JUm2kpL3U3fJRZhvp50fvRsX6quliA
frRwNgxw007ltSjvmwJwuzAaF9sOxtw56naBqTK4bbu9jMu4biDcksNQ697Z5i3FaADh6QlXrTLA
/vM++ZFEEueIESEILiiqQW9qqlgN5SNk5VdmmD9rxUdlgcfdV3pea1nErZA6rn0X+iWYjAcQzOHT
0f2DCbj80FNGA7kBYEsfwlXsUEYI/SSW/DOxTlTgtUa/n+F0fMqYy0OStNYztp1hhRS+eTWuomX7
Cn8btY4earAzCClLfxT9EJ1dtF+JsMdrQpOO+xbxctiguyMKgDAc8zEVWGI8HOqE+wCDkyt7mCNg
WIKQbvosz46p00ZH4pOmtUtA2I3Ago68E8taG66HtnqyyvkOKfkmHdEq9xr9DAphso5w0uZG+iNQ
3BmNOb50VbN1i4+sYXFJk8cgU5DrjfkVZv4+8cWxHpq9zIoddhhOFcdfTonsKNgqul+QU+eQAnWS
nIa1GFx0dk1x31vWr87omZoTbESThaF6sQz8F+D26P8iojlXYimI39Eu2psgX2ICmLK1kV4heVWj
C3D8ikchtnCa0hzcre0v/NnFthzr42JG+aecy3DnNfVn1DfHGXnBNkiKdeW567ZijK0RkeWiuqD9
ve06kqfyXgWYR9K4CNRadO2mxYpZu8/W8qz12+A56w42KOXT7tH/Xy+6IWheIjnfgABioECQME7L
3jPeMjJ3nAI9vm/rlyAsdrnx5gO/T918DtzlCbVovyIjp4YWkCtUHqvGC3aTWd/3pdy6zXLQic/t
YPuA7vIuGdtbJ5lOWQudn+X1zyBIS2Rjw9nW5mEa+sNcu+i1ynPUEUfL4iNc4yglAkwu4ialUGXM
TzXlzzCNcu0k5rtAlOJXmDnV1cJ51sH0kinjaBvOk4FABcWdcQmi+kvLRzjvFM6HyIa5xf8vlYv9
y4udHKG0/eGikApzw8LSlKzF4j1SfvWqhu8qQFFcJWdoIrjm+mo+yC9NSRmkQC1lhxl6bndlT+kd
/JWLsLrEnodsVOX2im1m3IZhCsZ8mgkNj6vyV2dmh6T1YrLeNnlLiIqySFCCjYqW9ywM1w5fO3Z0
KpRweQLgyx0SbuMQmpiHQnT7gk3ewnjF3pUOL+mSnBz1omZURlWyXaCtDRv5Qm7O7dG0UeBmiXyQ
XbSXermXKdEMGpfiJKJPbtpNOjg7UeJWNQOhDh7WsnU2G59+2x7SKNryga25NNaqTA/NlW/R4Y4Q
yziXBjUsT57RfxDMsCOybaN5bKDF6bgB+wtVUCuzHh9ssqdgWNe1gdBIYhmvorVwu42FChvMxFqT
qnQOERWsdFm9FcNXyKa51MOrbant1Km9W3hbQvg2Op3LNWg0vpLdPOaHJJAhGhuzwvTfR7u+dPh6
TX8TFSzhHhB/694gJrhRZlQDlSf3UzDh83MI0pjfNKW6lV82e0dW+CAHI+cXjdRxrD75Kg+FzWfS
VJtlqs7cWqhP840srjYAgVZVFkgfzWusTnDvy6pfo0zPY2fyzm3QFRhdgxhL40PSioVvYkDMyFA9
yjsj5VhcrlGr86G/clmRiUV6RvW+eBsf4fPsDI+LY3ubZpxr7omq3Qx1N21Q9ci9HtzXKJL1k6xd
bOHeEJ2iq1jPlybGscXwnpSTvVrNU6SXy4gu/drW4Ul7OxnjfRp2J9+2b4JxXs2DzcTpRhu3H44j
QKCfdPdubz9Ape0XO3ufzfBuJLTIiG7s2cCdaO5sXFsTn33pDiA34RPpQ3KLXvXz+kDfVm7FeUB0
bElrFdKxH11tH8zf7K848ooWzsjk1I5SgRjnmqiP2ECO20C9XL0+AfJmSBNv2g0hTd31CkJuL6c0
jc0gs2LleVzqbUhhZRUbkf0r6X/Wqcp2jOopl5KLz9menmunerNU+G6TPXb0oB/CCDOqgQIhsfMX
Ki7jDNaJGgG+t4Izg+eC1DWaalw/6H4Lb+UEAqWbXE+yvDhoYplO1kGdkXUxxMKZt0NBSmR1rhxx
cZOLyN5rGKzQvSWTYydr4+AN3dsgEU2QH4DD8Kq8eHeScktTNztPiolbx4XZxB4aj1YjSO3MfttU
IbWvCJx5xnx0Ptpa/CVhxhfiGU/BrA911iJVzXbsn/uFIrfEjrh4kLoC5RCZZIhdRqt6mrtxVyID
K5pA7EYXeZuLp7B7z6tQreuwDrbafXBC1F1eR/LSXIRbSldX5NqtZeZZh9ykHDzAjM6CJaBqkJzh
TyyLZ+z3mwyJYbaALqguXBvlz4hiNdcCwnLvlBv8JNmpNP1l56cd+tX8OFkvTmN/AApyzThPWV+k
20oHnNqBQMaAsGBB979CWuG8p8ISb2GCdKmoQ8zOqxn/p+5ZJDPMrThU+8d+CcRzipf5+u8SBIZL
623HrGWG8MfmME4JB+ZQF4hyma8QvRAmUfsnjN4/AZpfZ57PUHtXbRkKYsIZZDwk5Pop52e1BNlm
ybpHC49E08z6GM3DC/0ID7OHMjA3i8/8epaK4sYwoE+tedfr7N5Toxljhr6Iyfwc0HT1WeVQNI+N
j5K4XPSfHQit4hKKlvBs+zZJAi6yPIyb0UAcg2k2O07+WCbGTcJRepdHrHu2ZVCKJpHJtlEfYVn0
bKbTso+yGKXxFJGgmVf9hU3XoAk3cg7TXHiP5WgP2yis01cAxoLEfZ0iMsQMjlsTDXHJWD+2hn43
kpFQISmN2EcgcpbaiPbImhskY3aLWGUQs78dkSzeEP5LI6+DAB+KIMiqZoMUzP2WbdrKVZDXBMXn
qPCQNxnF2tNhyA3VdEQAJgjBSO8kkCOjK1TMTTxkdmvdNMy5c7erC5jgaJ83yxRe6YjEe67MCjUE
aYhJvzNaZaBJSbIdVxq4ZY3+Ycly5g7NCH7XzjRcUt40/yd7Z7Ict5Jt2V8pe3PIADjaQdUgWgab
IIOdSE1gokSicbSO3n+qPqJ+rBZ4b76UePNKlrP3zJ5ZDm5KFCMCAbgfP2fvtXGQ9lF6DFOByM43
QJgp3MxDO5TksOcJ3hZoQ/G6y+OkAZsk047uNSBhLhYqVWPwY9hntD9ocVBYfMYxFYKHlDZHUSdH
5qpFMLQUcvBH1rluM7mKwhJNlBU7dPWT3PF2o6TYGC0Wb4rU7szL0to5+k0NMWeCOH/A3pgg44rn
+GxWvroI+zxkWMlO0ArYDJRkFZIQs4m5oxHXZCUIJvTLUdca69QLAX7CK4rPQPAOdCmT8qqPNR++
h456ooWUz4B9WmPMrgPLcHHGwinS966DNmaDFQiNBsMRGqKhlR4KWAQRGJZofmxKAmIRIPEsKYlT
ay7R03oZvc2LWJtsYL4f+U28BgNvWN8CtmXz0PlVhnSJcbGS4izT0mzEyrUaq74yBoE6ZEPm4zgd
IrAHjHrGyZyodi2NuCzTFj7Cxp98Zvdz14yHXPvedJf1pMa/coBL/Ne0RL07jG3pnCcubfenItXj
Zdfhfjctr4AfB41kPSnigW1dedYtZGugPqwEzOktgUY7TQFG7Msuy6O92wUqxVOc06hoWE1Yz+oy
uMqYUKFp6eze3Qykk46rij+iJAhjSCnZYjdhIpG1V147YJCGXqXVepDSfSHD0onXZRd2/TnMT7fc
mZqBoIJkHq1FMw3uvoAAE9D/Rw+wIrPWv64nlN4bL7SMW/zW4hWHav9ik59xmq2pfa06KpQ8lC7z
+jrZT+XcntfYd59ryyqBukjX1qAnZhNAeYjklc1kxofhAuHfl7ZubpM0q8+HLIpPiOeiBF+HZo7h
TbHaeSnZr+WMwd1tkvQJ+Eh7MYB4OPUtbCrHHH3QyCwD2OF1xPlBxtZr50XhgQFAeFd37oK1Caor
u+vdE+A/l7MbClhEi3Wvtl7hAiMZAUUhv8Zm1vQZes3cbREiLIMZGhtzNp97IKyWb3/EyFKnbnjD
+clF/pRlh9ZiHoFPpkLWGSGwQypi4i1zk+7NRLw9EOuDEy0VSXlXMlS6LlNl7BqU9Be4jjgvWJep
mdD18iU1RGHVxcHTTKO4P8DjYiSN7SXEOnwKOT6fZ+itYRQp6hFnRKq26ge6bS7F+LFI7fCp7Wd2
7yKNsnAzMyb9WpZ5goqEs3HWttY36ecAwdDhFo+ZnF3ajLEhVlmdVEctLPVqxeU191G+El2dQTwM
0BxPox6qvd21bDFcZ2/nBenRzE2apCXrC0V7XPe3WVPgkxFt7DwT7A79KyfZKLjs6sD7bE04/Ol7
tCsmqINF6wdE61pDHq+5vYClY+WaND0/oNAP9FzHeWWjNTyzQsCxsnIokp1r4eGTsXLh7GtTAMYC
1Jjv+om4bdpw4uBOsXujrCDisCaqg9BfEnyaKs4Qiwvzks7n7PvTnT+I9LzhKTwXnha71O8qCLAx
QkyCVdNXS5L/xzglms/RGMc3pFE7d6MoOSA4+E7sMm3vJzPh4EsLut3FvTtd5fCnOLbWtxrdFMai
JuLhEgF6Fs5XXO/uJFhhKDtUuR2neyHpEKDLqc9yrM0rp6sM8BxuCzGAliTfhTkxPrLovwRq2OUi
i9aNKLi7x9JcD25ER7U79mMCVYPt1M32PFZo15R8amb3ToHkGKu9MYUXUxF/h/i9b3PMoZQ2fpsf
CpBTfQgrxkZimOoICoruL8egjVZVmlnr2sEdwCqDH9en4WxVarhyqjE6d9TscviR4rtXdMbnLBYJ
8ulq9B4l2rERUPBg30RNlz7hkLyYg0a9YBNNrop5WqBYDlPa2TGHiwa3/VNezfNr7oj82XI6B/YA
EZtToraqjCRJHNHsK4hdQc2EPTdwvJKJVU577s8iOQxeaD/lfpl9F52bXEupxTdHe0itGt9AOyid
/MH0hPXsVWFNzgyolzVjUuNrrBrcB74xHZJE9veWtkq85MCJr1Eu69PodxFtd7PzXjLlABJAuLXj
h/a9O5pn5uR435mk+ZcJFZK1HW05fFWdQ3ti7BriOfPiLGhcc5+iwObM5et9CbLFEAuymP5QH13M
s6OR2Sf2ekim5GlWhbUfk0VKbvYlvJLrmC1wAyvEWxOYhV+OGefBhKiKR/e8MRFCs5Fj+AyXR3JK
cW1qBqljsaA5mgCjCtnveZitEUl5WydHaj7E9Hh1H3qPo562UynOatvA1Om72G+r9gLpqdxGfd+d
VUD+N1K7+HMN/9IP6djHbniHsJTDbNcOZy1SJGqFhI192PouGuq8ih7I3cj26BWyywqH92qqu4UG
O+sbv62ep1S9ZsO0yfDgxnYD+dspy/OeVvzaHqYKCkF8PnTFo5EbWxE14qs/9zSWkszYeYuJnQFx
jLrtUAe4dGmpP1geNz70EP+6LzM6LUahdvS0tnPfUdIhHF/T4FXXaNnvhjGGBWnqumJdjV7soLxg
GAEIoNN7szKeG7BYZxVjeAex2i6sB3AtTIe6XvjbYPieoSApOWid1SWZYXM3nKLYa1ZOyXUZ8sLf
9sHweYolHBQoBDRtskfKT7knn3CAUGTso7TF2xm3kl8z3wYi2zAX2sV5Uu2GAYGjY1Uz8/bBPZiB
Zx1Cmr1nMwq959nOsRB4TI1T8p9ucvfJDTC59Oo8prW7xd6C5NKbT5YMu90AY6KfRYyCdIKyHkgE
gabq/PVUYI0ky4D6F3qHUB5t4hQJuuRZAu3C9lZuPBp1wfgt0KNLw8PccbyuD8SOECVK33D0pXWb
J922M/1ia8fDtDVQIjKN+TIH1UyXraZi6rvPjqR13oTNLhptZmmOO94YAeCqnDps3RmeJIcEkMVo
TXjsu7PcofeYJak6jSN3jMynIyOFjrXOy3Y5/rrLQsn6LozMK3CKGKuM4h6fwqUdT9+nyT9v6uYC
eMZlVmeP4Xurb+zuqODNVVEV+am2/Ol7TOPOzhJ1bIfA+AIP3b/2TCCkelL9Getuv11YIhdBUWYU
H3yYsa/0ybPlS9f7aLN50hKmi5swxDUVtDJmrhMfC5U8oA+hO1UV9O9tKvv+AD52rVt5YkQIDsM/
A0qUr4dgYncaKb9EcSZbtSXk/bp0O2Sy2VM3aP80N/1aqLkESoHjDFFncOuG9mIoZaWjWjLzi7CL
KSsm27mfOAmscxQ521E7K+UtYAJBHxOTkL8fury7HH1xbtPEW5Mud2yjtn8MQ1CtkdHuXNgIt1YJ
NG3ugmnBGhMZPMx6lYTB16ZhrIjkZravxtGiqwN//WBWDg0xRCW5+WXWjXVW4pAK0tCmETjuRxFb
O5Bl9z1LyWaKJ3Xel0X3MmWzTzEqMX735a1IQSyX+pKQ0ttFTmqLeJ+zJBLVveYbPRcdmKHwTpZM
bWL8AN1oH+bIuIilc7BL6vOw+kL6FOD3AQ5m0VGIqw4FTwX6VNNOrGvstvxSULqkP7S1+U0M5abO
F1dK1ny3hLitASlUIr3Ogc7PWTqtaPFD/JTufIY2JdnB1n2caT6iwxEPfRGe9zTySmiEq754bwvy
IEyJ3T5Oc9Z+ngpji2/H2QDxqNeKZPGdlWj3wlfNMx7lC6fKGBYw4dbrppv6nT/B92Ffxsdujk9+
639ui+qO42z+wMcp0DnA7aiDw4gOHs+lZq2o0bzEl8IFI1tfZDSQbmBOpbt+dq+z9LuN+iPFuEBf
Bp3TzicUeOJA+JwO9vSCTci9HtKx+57GI4CWFmPVZpr6pZOeNmG0RjHLgLoyaJKu4HqHpwKiPmVw
MEEC4ghiXDAhN67FHJTPFTaYr/hF06ecd+nxQ8vzFNSmMhaSrWq32KWbTV0YebGxy7mjhFnwmExT
rL1rY8kSUTtcI8QKNkGdmFfoMyX6a5+BlAMQ+BtZCjY9OK94pRiNmSNm5Kn4+WItz60YcKpgeEkz
+BX71KqlDkq7atzbFGbrpPOyZwJq5vEqcjDOgB3IlMEAcbLQ53Z/au7+RwzyH4hXfyUGuajG1//3
f7sfdSDv/+IPHYgTfHIE6gqeVgSCSHr+IQOBnU2+8eKGQ5qJ3F6gz/hTBSLMTxb/BKmWMNFn+EvC
z58qEDv4BGCYX8eNRziPR9biP7TEN3/oh5Aho0pGW/zn//9R7sqz/EFn5JHd6xJWa6JT8fmFH0Qg
s8TYXSi4VMCCEILFJEmD0jY9Wl9rk/4KOD0FgUivI7fkGK56DyQrTc0GnwgSDsomBsrFuowlW0NA
0o+z8oAvnbNT9JiiB+xgFGiTijhmJcx93R5871plVhyBmPVks7Hbsi3PeKXpG+ePWfD8mSxNSvaW
wOk0TOeVmdAHCobAYt+x4tsgDepxo4nTBh3oLCOkoO+x0edW7jEUr3FmGWYlF3rgwMZr+U156DgY
IwyplXllRBy1zso2T5goLmTKCPdMjPHfSW8K22eCPNqagUeUtQpRQlkFZCOyBGxlPqfXpu6OupPB
cUKpe2WHMSdbL1ROxll8Tp+RIMCFoP6H1GT4AiofPZkb4k2iRxEgwqBZxn+WXeQALGkKZ77V0eTd
zLIxxF3kRXH/PSReAthbXOb+eVKO6JADqxrjXe4pr93Oeog2SE3TeSX9CIZgkOAsI2lp5mjmDgAn
AK9WtnXshwQImxcX1XpAA3RW6tHSe9knIjmVCRoyBlyiI5cHtN5NpxrRb0dR4ASKCWc6y0S1cDhh
DL948ZwuoU+d/VbGgYtfI8xucgFPmjpcgjonvOMusqwcA0g2eCs1aYbE6aBGjUJBlJTeU/0tkczN
QFj6zpMb2wS+EarF2Gyuj66Yvzpe6UN95DJylgZL5HLOyVX+2Zc5UVu5WyGCo+KHctab7rbPbJx8
qZN3azy6KYHa0zWJMR7x6swDBgIQyXyDFjZWbEuyTcM9DUf1m3C+9zy1Px6xw/f//R+cs4Hlu7aF
HB3tOzKAD1pxh3xebhHdb+o45dBipN7eNqOyAVZpFjjGAw9CTVrxFTUMSoBVt2aIDrH0ztxR1Bcl
3pBTvTRCNCv/VQQl9GFerhxoluk3yuFFvfaTnPD9vdIv8eH7BwjOPuSJOt3MaTRnKBabDfafDLal
vKHuDgK+6UVokYXL7IlcJejOtd1+mbTmZA02jzGJAFS0kSpf5tSto4m/GpPxzSOn/S1kPrmujbBE
LCGdO/D6OYeuQlnMw7KsukhsOMhlUr55WXAlyMI6VjyIuzKBcc4MilFrbAfha8jJHM+m7r4UeB1h
ag8lTYOK9p6/bhMreixcw3ilH1udIPblx8LDfIZbRtTMF1t+xTpXScwbi6J4v0hlFpsWXpffRKJZ
H/XXy2UkPoHv3vZI0Pmov84YEQxjYvebTKbubYW89KlvvAeZpBhH47w7uCZlBBLXeYvFL9uRJuR/
zc2+vfExLxxw13QPkQX/SebDDOPMSHY+yLzdDH/yN1/5v3ir6O9xF7CyC0G4w8/qPmaESU2fud9o
ZfefE74NxLe1phw17X1Yes3OZG/iiyfb6HeX6aPhgMtEu8oKPHY8j/iVD+L/MFQEFM0td9vketSJ
KjizMhVuOj3X94ExkGhbMDEc0rbYzbrttn1VDcyjq10BBXxryvAVKL1x6cw2AmB8FOcT6MCrHzbp
f7H32R/1j2gz2WG5OMhrTSHMD89EkJVTUWHE38AGZDtReQseq43u6r5n79Azxz/gtqiKNUdtuDlR
v40GiJqNL5/CuB2Rh3jOk+2w7MiGqbfiCLG1goF86jSYzzAEciYvbetkJVESr97f/b9Vbf1SVPuj
M+n//K1Id3m9/2IGJttkIf176e1Npbrqf92m334W3i7/6I+Cy/DcT7ZtgYXnUMN9b7n/VN56/qfQ
cXiG/0wr+VF5S2FluaBysFVgfaLg/s+ay/I/YZxxLao033w3evw7Ndd7muo/9w3X5cFwfMcTgq0j
oI5b7ssfdLdlOuBLyNoC+g1JZ7Xux43TFrT5bQJuGJYm+aYJTP98tv27wOzvUiHLbS2y5DxH6cAJ
yEvP/BSSedIFMIkzI2DEl7zMFWEkyUIIQy5wYfUs6in5e9dAMUhWZPqy/eGy/4vn5+eHHIcY/h7b
Qp9Ka8exxMfQ77F2LFgdMK/pbdEQmvt2g27sBg5YuzaagZ5URov716/58za2vGYgeDEcMC7NFc9a
jFU/XLqYXaAr6ZXg6gQdLcL8jbS+LyHb7W9Wz6Xs/fE7+vhCHyxTfYiyM4hyKjkn/6KWNIugCO9/
/WH+1WvwaUx/sWW5qBB//jC0z9IywR+5NWqG8Wpsx43BQOg3X5P18zL3fs3YqixOGdy7nu9++Chw
U81KcwDdKHBym5heTlWEn2Fq7cNePQ2qf1CtRSe4s3aM605FMN38+nMuX8qHa+ku1kDPx3+N3P3D
OutVA/T6DFwvwZeXeTXKK93ZsCMHAoeHcQx/t/ssv+8vrxfw4C/JYLaNTv6nmyR1tWh1GUUQz2HV
V036khQxrc0Y3guo4usyZHxAruzJ7bO3wWvufv1xEff/9Q1gPMO7wSNumcj4f34DHLANRztRitik
Pq/d5pgbyH9p/L7Ffa1P0nNPqRxLRPWcTgg0fHFEBk8T0pfdwQkrMJrIOQ0XenqyE4l2bnonODap
eyr84jIwvKPO5JvZOscyDSBPz7nA+QLtEGwkSkrpRudF2CY30rLqFVHe34el14OnF0NYJE5aSLEi
xvSOGe4XGXn39ElOlXJPAWNgOGjxQyZQWXlu9uLXTKEardrN8mojFJjV8jY4l9KlLv37sarECqDs
yenjF44AWP578zmYYaINy18xUnfvzAgElseACG95oM68dlqs3bxUTkTHmj0eweps6pOjKtKEiBxa
1UNxmWY2DT9GtO+fDFX41Tw084XTLGsePMNtaYyLJb+RV6lsn2RZ8akQVeorqFfrcRoDrELgUvDT
HZulv6hd79nw2/JzF47RhqjYcF0xIENinGR415DQxkRp7u0lOqJsihcv94/0Go9uBnZNtpW+on4O
dzNGMY8xNa3tTF8FoNbXfgKk1SVQFQETFgOce8y1EHDaM6IzRgQTwAhxqmXxQmzQo53a9ib02yfc
dPkWxQ8n1BRcyPK9gsi7zNDjk52Yw1BAVpzjLaMRSeSJWxUmLkYHLlGCn9xpdUhQEhf5/TIipmG0
GEAxI8hofvBjYW8ZOAVYgKpwx9ki3M+JGa6D1D+G6GX3rlpwILOHDClJX3CPI8WXpDyYREGu4hDw
HwIGvRtbQe+/ck9V7rkXtMPRO+jJvRi5DIlXaIQHvFKmYX7hzwCQYSzhr9RD64i83RWQD4P4lPwt
GOsnO/EP7+89j/1yb5b+oSxQCVST/joONhpMgySKnqCJjMfVRO+8Ahr7BrlL72Q82uu4ncM17ZLh
lai5jniCuTkDn3kqvLQCcT7ZW/Qg9laS27MLo/ZJZ6WJYMzjMAoCapXnY7uBjbQkxabxTmQlogHY
WYCvuyftcgMAF30z4kXzP6unbvIleTb4E0cjrxfJIhINNbG9hqix8tA6hVa9oGJ4Z0aGJAL35eXy
0JgcXvZjzw9FNX+8PO59wvQDhAYSQMNpVw7Eqe20ZInNhXxj8gmWShcvqfKOyWhd2dEIJym8L/o+
gw7TyqtGcMNr1u09boPllOucdDSE66ad6BsG3rEsrXFb5qm/6srwSJDFCfc+E1gvfhEhFwYnH68R
keoBV8chwNcwuFKzn3726bdvkOYATdd8TACCxn2WevNV4mPfcSRiePSDPKK+/jYIYpKmILg3tZab
qDDuTZu7e/kTEVdvXZu/0CEoV77j33NsM7bL4tt1vsSUop6ywj4puHnIUXk4yuXGJ3W9WllLpENn
TOuOfuimId4T+hpLhvbVdF6n0JWnAuVf4TF71zF4TLxOyVF0vY7WhGuTktXy1bjklW1M0BdXpuY9
oZTmEa3zF5fOz9otEnAJqY53RsM0AdhW8Q2s60E6eAfCmiee1uiT8pOXQfRPqlAMXZdrz3x37XOQ
WyU+90mQ8L6rIHnLUwDE78+pUfv3GI31vs8Wgdnch/BNCBCrg4GnIna5bgM3STAY99MsubmM8DyU
eb1jLCRvByfLH8lgJBTEjLJ5n4f0cUcurT1BWTEc/hX+g1MuCwHwpom+Ah+mobSUfRFyL/Bik3UJ
PYoTvQQzuRft2GwJOh2vrY7vUsf9dEOaEu9ktLBhMYQ/OGUcrkbSZ7AqdS2g1ALwdJwqVLTK+DpP
cXKDQNCGsUuqRL8gjKFEP3mklPDYcOa7dCL4Mlas7VtLp0sCmjGri8FHoBIKycQVujGqWJm4/EsL
RmTh8JYtr5/3sQkHRc0DK30hTiqhN0Y8JO1sWSOqjFImByrHoyqNMicdBRhfaBGoZxWMIsM2ANch
zKfJcdyLdmrqXdSY9bNlBNOe5tx8ZRDUw2wuS17a2JC3qWl8tRpJDzLNlu8vM2lMRDVUN3u07O3A
kJ3cOwkD1RID5CkeloE5OZnJcY4Pxm43kTUGnM4H82nM8pdpYnteFqe64g4WbNjBxO9lFvr0vi1S
t57mUSHTabN63ZrLvigjdQFWp10VgXsUSHTWJbk6GWA7fCvolu3CVRf01Yx1247X7tClX5BDBiAb
WSNk6h1N8Cp3Rpm9xHkdnZNiZEEDsiEg4XRiT8nv8wEKEMnYC7U9uJ804GFZpW+Mm25q0V/hfvvm
JPlz6csLUN2cZDVVQjsl1BZlEe6yAYmRQtu/Ivah3vUpYrDKzJEwpvgChCxmWoCmvJwnQgjrKFA4
J1Bv8tAdmOjfAYkvdjbtjU03ucCxRvaQljbyeVmzrFNRPgXl8jFtk9HqxPMIzU9/6dMQxEXyAhiE
J0ylb3XMT1uIxFbvV/K9XCgt9TR78qUhuJo9q0WxCgHoN5Xizy2SpTIOScURwjPpgjt0dT7UaQWe
/nLSCY5D1irPN+7x5bBtU6iNKakGaLjTtU2m8W9e1/tLSe7hvQQxYdJ4oDT/WCDiiGt7hFAGtLXh
Okl9POnJOT3CUyRzf1VbJY3OMgVzpLAPRkTidcYjXewnOFN7X6JxpGsd7rUjKNnIRzcVs2aoqJnS
d/FIdkTMwW2dtO0h6sxvbtAx9ImMz0wY7txaXTRWAKMAyGBixA9W239f2LoWxrzVUocOefQGFLVb
J0UKmKahTMuxjbkkeJ0XcL1xtbNw02g8jEvtPqY8NMs952bOEWEHoU9igcLnrJBtJ6/noEYfpZBz
0tMVVI15yCM5tgSTBLT4mOAij6+ZuJKQ/Rsyw18OqHBMLdumXgEP5/k+HYIfD4tV7dcesARjQzPP
QD6Lk5OewYFUiTfMQlRmrXz7denv/+WO4iVpefm8LCnCjvhw9LB7HIdNlBsbAn6J2DKZ0DIW1yeR
hPG2bfVzHxD2CfRojT58P0TBcSknbfSzqyIk1KrrOABYmj13qZlMTGqr5VtWFAOzkKRts5UWrCFD
GRzmFNZV5qtDZedvTa2eBDYjeLWcazJxmgLW+bCV9TpN4asu2z7e2nw7dM7JJkVsvZSbhI4dy4Ii
vDV5OlObTYJ4GASCg4nIoOHQ8l7TQUcL1xqeFNyS+xH99EZKZZxZI992W7rHWvOTHKSepsxq76vQ
Ftg9cfpvwpg9WUds43/sjJy5oFBSUM2msZ2mZAbr2SoIvyTH7AifSzEAsyuEIRmmFHYtsDH5wsRJ
opa0TiJtnqSnF7NxG53Hmau/vH99/1ZPDQku//vI+fmxS/b3zbSffuq/EzLI5sj+9x2380p9/1qm
rz8NOJd/8ke/TYSfoP/QMGEps/8cVv5BDRLOJ0YdnkODg+4qp3+ewH9MOAXBwcIRoc9clD6Y+8OE
MwQoJPDAM1ThBxzgLR8mmr+acNrvfah/tgPgEdH2eH99fK42WqsPzyTExRAcSN+tw2SwzjB69JeZ
ruxsC88q9M86xaBgPcYmIXSt5MRj+MUmd6lq1q1yOmTR/ohqVTyOhd0cyFWaTjapcT3JPQSbjDDt
0xmZgi+ITlJgNqp+Gvd066ZdB3z7crIXCW1L2gej3uaqdQsidcVosR7kU8u7sA0PZRYQ0AKGVio7
myxdUdTohEDocgrH6H7Vm17fgdryShw4aKci+Zq7DMW+EoXpUBnhkEa/HsZJYKyQxwJSJXzBbutV
l6GtD0jTiVFvQVVtsQSYyBXFSPDb2PDMXtR+Apu6njNEQZnVsFO4NrpoVRBOSPaPe8zVOB6CihSx
FVG/6No6jd2b31sAmxdpvy1laoE4qTtmb8e0rdDsmZNqMKb0k+fcRoYiBgojGoFxMSPSQ9tNpBWM
OrWgnugElm6waXw8rgpr571o+8iEqs91Iq6KrifEeGR0aDKN4pnQmMm/zJu6PDYEsm1k3OqBMKdR
rrO5Gx8Cs7CyKwfodn/MQw4NzcgxDrwJPZ+voo9xLi9i8fze9OYS7hoJAwShaIsGX7xLWoUQmNzL
sqh37QTdJtkWMkAbrOwperAUutMDwQsRgwHb9zyDSj5sNcTuKcyj3UDr7Rt5w5RUVZW5/oU5BEWx
trmJSLJRXj5tQR5j8wSnBWxl4kXrlRPESN3cNuvJyuoQsuWEnBVfdT9YRDpbpMGsXHq3SMjzRK/o
5RXxWo8z47UxdYEC4EJI3UVjnfMbDf2tszNoLdOkLRIEI8d8nkaXDmPhy9S8syFTxntCuaPHLhji
r7mDdJpjKSzDpeILEb1kibzrWaPJXYdd4NCHwBO7Ni2/rxgrZwGfra76i8CbRr6SvvevXadG2hLQ
7r5uOdaDVDZcsjitoSHVw6CIOERj4Lz5jsAeZs9RcIFgFVOPqComu05VS9gwhoPpyKhtF24RqVu5
yAmnTOSob7EMoQxNY4eLNU9OeCXNIEMZqvPyIBVbws7WGfSgvNLzPU74pKG6kP0LhvMOSgs84++J
3/YhU+vJfMIPPD+IurKjdS3mClQeAnaHeTEK4rXTVIW8tMvBrK76ORH0SKqKohncfllexDgsOtob
VfPaR3MTbQengCnfYeMES1vEXQnNyrWunIHqOAuC/MIyQIPsEL452QZG+aA3xNdiY46RzY4bfM7v
82+vrnZ4+Dk5OE5EiHM7IP4A0R8axO8F9d6SNqpP5eqaA/HA3abB9N6bXZhuvD5wjp5ZIoMYPJ3u
0hIm+obDOz5gL0lUQ5oOyQInXftTvjAZ60dfxe1rH+IcAmdtTE+pKuRtUGncL4ro6LOQmoZwlwpV
xwYntOmDvPena1dl5dngmom1sWa0b1ubINhM7d3ICaDARpRSO2Ff2hPhNG5frVTRecEOC3oB58h3
4j962v/WRv23I62fduFfjsj+Cw6/6Mb+ais+qK/y522YH/9PndEy76LPHzJcYi+mNv1zGw4+gZkB
afcHhG9RIP1jF/Y/MfxcZrV//uVPu7D5PuIJmUxQPHM4+jd2YXb9n3riPpA7lAfLRs/shrL845HH
x06CksMsQSYZqV4r1WKzL13c97rsDkmU5mdRFZG0EvuNQ/jEpMaEBLc4w7IfjjApzSmBjupbTSHv
TcsMuk0F9pvng6uytAaregGht119LDq88oj+5jjemxxH413YpImHlsYtfNb8lsSzFUpT0Xzp3xU4
UVUDsnSNLMzPMxxqzqODgaaFAhbEHagar7CCPZlh1rM5FcQxVrI3NXFKhknbwhtzlExx74w0WGzI
37HKJw7/fY4jt0dDfEPPlLmeShsU9CBSjHwb16qfH2j0k5ABohXGmBkWFT8z50RfhwJadeZ5JChw
QO2r/WDOHdFYwyDr5srtfUeemg5t6oMdOX2xnRto/FiAq7QyzI1vO+N47sYLfKeoWexBuJVI2Pt+
JlN97P3Y3xPzYd2nIjciyGq4W0kGlT2ngbJsULgjEVoJ5t7MpNJkvm7z+SGnCYSwR5bZ16CehmsL
GjOpsb0UHP46JcZ14BvVdycajQvIbxncOF172AoRbbtEoJpkumI9A8OHSI6kJ8LKrGTXNghsuBi4
mZhT6Mqp4W05tGhGPuiD01hofG0EaYSs4Js7yExKZMHwheI3ZOW9fd/VZtDuRBfAfpj7nHWpCQgR
WEVDi3B6IK2DdOwIbMUYYwTduR26LMSjYFDwgvYFM6iw4KXpiRE4kbfKhA1GvF52cLsyfgBPbOh1
HVoCHouwNWqmaIC4YhhtdJv4hMiuG/AsgGLDPPiOmcm0YQgA/oe7I7rkspkJWiCZD3eS34jodQrm
+bGYI8XZqjc6fZZx0GnWCkxEsXFAgLRbxy3shL8NnmPTNMh2VGaxj4DlqPOQOYK/92KPW8zGx0RS
5DDJbFfKgBcohBp3KUlHhEz5U2wdAvjw5kbQ8Zo2PZ1dbrFmCNVuLPPgFkyaD1e+JlgwrOxiBqBQ
g7DuwdWSMDa2LZmJDCeQA8+ZBz26aZ57VcA4tMrFMOU6kryAzC2abj/5XaDXbM/mEtkF9OZqtk0L
ij3douIAlqL+yjzEZbhAIMcbkTtkubqunNCO6Tb67HUzDaVgEvWDTlzSAyK3BpqRD914zJCMRHRD
AFWt2tmJrhwL+dkpVZEkyyXpXBt5WTaTIAPTHfevPWckpCcDyTFW3JOpLqYRbvdAZiiPu9femUau
UMFECts7Vaes0TUjSaFjwepxNfYjpgZZRTgoi9pwG+KrK+chzHy73YogUjEHgrBRq76lVt+p1mD2
hrp2+hbZRGBs4PCMDMsmp7sp0757Icgr/F47Dd4t0xzGq4ZbgbDKETb/qjZiPOnuoO3PknwyYCsS
1ReIhXp+9iiBXGzKqcdNnXjeDVT5odqMHrLkFYMWpiqmW7d0CPNsxB5Ao88i9EvRKKNTDYiQZneT
7nJjNJ0d7TMHQZpTFyEC7U4fUwylGek/pcfAopV000UYT/+fvTNZjpvZru6rODzHDSDRDzxwFaqK
ZLFvJU0QlEgByETfA0//L5R8w2SJFkPXsz8c4ZG/K2ahy+acvdfOKRBQDcJ0xLYeFnuE8L2g5f/D
SitUVJXRlfk6CWl5EeUQDVEAUT7jxkc+cQh0BxTm5sLluZkCkF+iJdk2ih3xvbIR9KwIWTG/AJN3
YL1QotxPg70UNgDk3FqhC6+rZ9IBKSUnfMYgyFAslpzlqKWGHr4KQUJoknrtbaM3/biOzGSod3JU
EPBszORgBy1jPulCCWEAc1fV4xHi0InSsgPUlFpZSNcjKkKCQpulvIddjDh4s2iiddpavHPmoDQC
h2ZwKMmCrpLEy7JSJcSeQB0CZmgm8UM5YZtzyWqLZ0GIUeL25zwuTlqtfqPsaLhCYhVECol6mUbq
lpPPPpVVda28/BZgQnI1kciXe9q+qGM8iQt3MhH7diqvw6ECgtJo1trx+msTn2EOR99RIGHBBZSw
LZj/CRCFfENGnoOLuayqG/Irz5YcgTiak8BvMkAmZvPIGgdAP8X1j5H+gRDWxzIiIUPnR7ArXKu6
614ifdwZmXiEZXoaJrG7asB+D2RzXhlhuFO+/X2Yh3sXOwqNkoknEoryhA0mn6xB776S4VY1Gt4t
+b1w1EPj4tHVuvasEo31WhrEJzOZXNDF1M5Gs2nnoNMz+cWKsBU4MbCptm+iU2eI7yv+AqBWQAMz
IZ/AVqSOxHOCtQFkrSNsmD7npRqEsarJXcuASLPsMcsVIgDEIq7E1Htbk6MoYcIkF22s3o7gbo3e
Dfo2cUKPCjkwarv1aOvPmMyW8NklWrcpqm2UpHvc6WdtzxnN7BP6qdNVmmQ3aYvPv5+omQ61rV46
0kFoa8j9HGXjDU4CEDjVqAL+0DUt90vZJd191hcOBnmqVtYkQUslOQEkoCk9t3DOQwVqI2Yuok+B
UU2rvPxK6dZNnPsJRFZnQoih6p3INfdEs9QDlM00CGm+XSUpJnqFeQumwX0tMv+E9IYLYFPWXdP3
uNhwsN8QNuitB5uKX01GdeYN+Tdb1IydVd51qLGczA6OWjyWlI1Ffdl6PowieqRmExDv3OL+KvOf
tjvRF/QKY6f6eCI/QHcuaMkVV5QfXgTS29NKy1Ea5Mw7k6aIIbAFDfR4rF6bwriikEEpI7es7AQf
QnHnlFhDFGLShclAn8rvoONEI3S6RKT9ZYEBOCjjjDRtvyVHEHTptSp9FD1xfF+P8ZNettqNQcF6
7Tui3lDCfAo7zsIEqvxI0/abblZsaRxU6ndapBf3DowHGkL4LV0jfJAE1TykGZmHVJjYv8yLwYrz
6kBm4MbIhp3Z+9W6ilN1EpXmt5StxGrsrJcOloHj6qtK6M4m8SPtzpUpq16fOoE9gaMyZIhGQ1en
Yzvx+zGshklxrqqBKglE+bUwx4vGqPmaY9uXlOppuLWWf6op2kuU0G4KMKSnk1bCUGlcCeYi3aKZ
Sa87JxIvtpnehsP8ZRLxz6TT+ht6tNO9sJX8FrWVEXanMQ5zOs52xXnNcfJS7KrCavJTWeicujZM
qIIKThPn4Xdc1KV+TX28VxfC6HovQp2vRvtnFRXzCMZCJRYcMpqAPKPOaprbuhUOaYRZPfQmNJ0e
cVVYaYKGBH2sod3gcxRzCfFNlznll9qL/WybDm4PBkwprSl+AF5ty2SDtcSAgcaegDTvS46ZS41F
VUmWnQFp78ggTkVm2NXK84ZM3cjYbKs7mGza+NXO8D0PG/KnWNbOHLTuidzFWQyD777GcizKa8/J
9FGdRwWFrPzag1PhNdd414WSz2EFyJ9jM9i6n7ofw62AWgC6j4QsZ/hmRRJ9AlUewuFGx6gCgJEA
SzqzdG6lj4s6wxacbp3SG1jInZ6K52WtSc18AFdYfjFNUep4uGNDfyqT2ILh8Pfl5/9PT7WLUO9/
LjBzqn2PsF/+579OtQ51YlMA8/bRraPTXerEv061lvUP3USPiRXll0nmTXHZ/4frgcIhsAIHDf+c
xt4/7TP2P3SbOYPmjP7rn/3NsfZ9h8k1bRc1uKCuzZcBRdVfDr1v5Ig5FMBJVmxUMrLZwrO+Eck+
lriwTkavN/1v1I9K90TkUatrf6WE/DU0QHwADBTJqSMdiepypoBEUTDaWB2x9fSIp/vBglnS9Xqc
fzLW8WUi5wY9i7UGRxIdU5s7/fYy+6wxSEFxAJ8MGQSkxnxhBzZuYYADK2BJvowjOXwCQP5wTIOx
kNoLULVHt9bWFAk9mYvzxppQ6JgsNAQnR09aqbRLVZW31LWtT8Zc/uabTsFi6KA9YBiWoHVnQed9
f512By2bSvqEdzJiSxS20rxCsUW+q5aP6V1GutvNm/f8+tfffuu/+mhES/hwgFG10jU8eorD1CA7
j8lkw+Go9qZeyb3jzmKrV+bwqGtAIv96PCp4yE1dCkSgiY/GIxSw8WajmoLajPYxVWg45fFlDXDn
1NThDv55tA+eoW+jgNRpu+Ay05du6ZvPA9xjQ7VdTIGuQMoU43RlaCmtg04DKmyfmF589+cB3ytq
D44c5HzQ/CydjpTlLn33NwNOyFe8dFITuwznoemlf2bPU/bJPfxoEAqfYuE3Gz7Jr+8HEcAikPxT
ZZ9DI4+CZsDptpoLzzv988X8fveQhjPBceMMiy7x0cXgGa8WMsMEapyy9Y6DWZ+A9ShEBMwNsPSm
lEWc7oHWZJDj/m5splVrsSsijiA8gUbd0TVmMiNMqp6Dvp+0hYzQPhg0hbdhw/4iSvL5bM650Z/M
M8d3dhkVoTBzs2Ms7+jR+zKrmW1vRAkjGfOQkggyy5rIBsRG2z9f3m8DMZMxd7u0K3lXUC29vzxO
NnURu/YctPBxV0Mc5zci06urvx/FtzEJ0RY1efuPpjDOP0uISKwHGdkB35RcNEw2Gh7nLz8zYieo
r3Itgi96Gej91fSVU9JECufA7hz1gvsB5adtZFc68KR9ziK2ltQx/8uAQvX8f7COLu/529nSNfFY
ULthHfVsisiUld9+bB4BAYjvVI+8YofyAKDCxm3gvwnzpNHsk0FCwy67nW5+9pocfxiUt/EeIN9x
LGJL+EbeD2x1U6NpiqTEyjWj84GEw6BFTkcxKO+tTWQVCCPYgrbXf36cy/W8u17LR9SB0YFdxdLO
OhrWzeGiCma7gMrWBDOkNmeoMJg+KxhhORq8T/xJv72kjEfHSFiur/P1H69GWVEPehVS0QXFYmA/
Qo8X+hT8/nxVxysQ9BFXeBiT2Q0ZDHR8Vb3BN80eOiiTyd6PiTtdg1qYd5qujZt4TOZPVrzf7iLj
YUcTzC74bPjM3z88rYaPg+SKnnXsN5u59jkOuDFyq1XSslz87YzCaI7BK7rY9hazyvvROmvMCAn3
XfJKObXVrUezNx4/c4J+dE2wibmR9qJbcNhuvv0SqF/HtjZ7Linxpfsj14vihyVxNXPO0bTgz8/r
47GIE+CboylzrGagmw34MHVIHdXDdFMNTXJhIxQ4mwkq/eSF/+0FXG6eYPK32AuxmT66rMhVs3Rm
bp6IZLn3lNWsZzdr/naWXEbho8IoyK6cdKL3N080tj/QhEXf6/YFWNNSnmWRzD8x6370mr8d5eha
nMwkPdvmtcscATkDvub1ZFIjnuPIhL4NaeLPj8lY/uC72eJwWYvddjlo2N7Rd1VrVtgzf7lB7aBL
KPG/3A2EHO9VMqmtIR1s8nz/aD0a0jThLAaq70zguZjBJKxbPerVX8nhMN4sv4h9mIAewKtz8Am9
2RzFqnTdKePNcRfZpmYY9Tl5zuCXBhJva717QW4mHv98G5av+be7QNjFcuIiekosb/ObMQmWm4sR
fFkA0Ba1Nxl4Ox8sE3iTTnuMzOKW9KThokVlcPLngT/8TDDzsTl3BU6xo2kmrhEZaBn5KGbVmycG
uRObpOthgia6+8mpYTkV/H6N/z3U0anBg7NJQjLX2MXDeB7Hxq3oCCilEkvxEaaN1+jzXZVoYlug
efjkoX74jdoeCicucmE4vL/Bhd9QWNR4qLUcgOH6M7msqOH/lUnnv0fxjqZR+LBOPPQuDn2zH/dW
F+OQ8T3klCWUiD8/uA8vaJmymRFoZZtHF5TOg0ZTTePBCb/f5WTLLiGpnx0UPnwvHZtzAsd2Po2j
DaCG0tkmC4P30nbyM9+c3bM+HKKnkd76M6FHkLfK0N55FTnUf76+j0f2iERDJrq8oO8fWOzlOkIy
Rk4HBb07rgrjxEFCsqWAF5+NlUVKtYN/Zah79ePPQ390a9nysknkkyBL7+gpkqKOXg32aZDSvbib
c6sg4GKMPpn5Pvry3o5ydGsntxl0/HckE5WG3IYEG9A+auotCuDu8n93QUdLR0unyPVivrzc7dHc
LI2JpoXB/udRPlo6lrAcKhEHW/vy39/MYW6u0x0UXNBU5X5gIOTBAcSODB9SImE3FM0nr8iHd/DN
gEdLh27Wut2S6hZUBGb8yG2RBipMk8dm6Mx/4WujfIVCmiw5dhNHD6vyIqsbfZbFnjjzHy7tntN6
GNtPlviPLmjJOqIat+AAFgHK2ztYNVZMeA3ftLJ8CDC6Ee5FSfG44Olt/vywPhxK4Ha1OJgLUpbe
D1XHehRj50H4R8l2lWSIEtzOzugOxu0nO9mPPieP0g0BqOxlYR28Hyq15FxzKEC8b1rGWi8Jh8g0
DD9/vqCPR8HGrpOlaLKJfT+K5yuHnmrkBU4I8NowvfJ8Kobu9H83ytGsNCFTASvJE5pqySwfQYgG
yJP9S6N4aCI4dXMkPn4PQk9Pxp65r6hmuo4TIbWGksknr8BHd8zXOSACZuFNEEcriOrD2ZozroWT
MsASEWXM7eZn1ZkPXjSKrqy6yJRtx3GORmmEjTlvIGPJl9Inyno0CGULJ7ve2jBIPvM0/z7aUgTS
OewioOKMcTQlgJqExB4SXmhxDkm2OOHgdxhy0DUIdPan6XO/30Lb8o3F268vSITjA40h4FfoeiwC
DezmdgGMAn1FYvHnl+6Di1oYDWxHyZpdCujvX20yMwWONF0QdIDEdVW5pVkjQ4x64KSeUuqv3wtc
N+bSE1w05ZjD3w/XZxVbCiWMgM6R/UKBa7IIGxxBfv/5sg6/+/2G0DHZVfi0BTyLOtbR3rNE4zeV
aOuIOZ3U8D1E51m5GwMd63Sq/Kmd6Hw1lqmeLBTZ7k7vzQHWNL1ZNDUi5CzBWYD/ckvRG69XweG8
2uKEAx6EqAbxBv/NyLNtqLsxBo2mR/7T90Zt7v58Hb8/HrxRcCbYKLDw/XZ2xp2lirY2OS90fLNb
14XQvu5MC23JiNv69s+jHa+ynsHphKKqy3Rq8fkeveE8MTztth0GuU3tajXQvf3aVXGRIgh0XB+x
3xjKT57U8RUypi+QJBLC6zLocQULTmVSADXykU/MvrcvB/z8lJLIDg8UIvDP2ijHX9VCP7AclJgm
1RxqSEdTue2jPPcV3vOojhE9zTgnvtZOLz6ZZX+/kwCe2K7w8pEfSFXw/XuuoYqUBZrlQEtJEwuc
tHRfScpEY2SH5TcbrNrfwTJ4SZBzesv/scZTk/CPPmQqwQO1YoFfoB2gRzW5PC2Hxvtkulg+H376
2y+L4xx/fskUph3IPHj0CTcwMnK6QATZiTRXgJUcjUwvj83LbSLmZiAASx/DYjWF3RfYogMECKGu
UqRrV1Fvjh1pxzPeJBdfvhZERdzeVVKFz3OWLXwEDdQks2HxZVbR3o+M+zwqrBMDiZG3smRokuGe
+eGlQRbiD8fJhms2unTHIdRNj9CFkSYiibkDv9XcasKvyLIx4jraS8C6JX55VQcje6v4hBY4jTrg
DNMlflAby6yTZPd2CzDUBGp2ioSJWmriSvupj/x6l4bVdEnK4SsQ0QTUdAcEpg5j44Xosmk1GI38
Zkx+sy8blASDZrCsaoiM7s0OGZZrgoAK+SWr2gvLwLKn72rMIzgz1tTeYVwoYrJsplwEo8wN9KDV
wisoBksmwRR5EZJMNTjgOecMQC6+TltbpeD3KNcB6HeGzEOUo2UZ4VVuuo41WMcV3OBLQoUIE7A7
yDB9U4rVVFc6Dupcny7Mviu2k2URhdUS0zzj9s507DgNEP1EC5uLKaL/v/ZVrn91w358lEv6j8Lc
s1Z2oxPaRHziViO98NUSvSCZTcNngG8DNmqNPSHoI9GeyJj97mNbulq01lAbcKeQ37iXsRyGeG1j
Y8vWWUQlchs6mYRtjWbDfTLNdLBXhV/pj0NhuV8AneFXKzTDz4ISDN9zCj6ah9fkaFBbI983POLu
XjMAavqrGtJLQacLuQI5io7XoHjr464cXrExxMZ1E/EPA7MWzpU7GX54xp9tKE6CQqdgMDoCX3g6
0R4Dk50auP470W+mtC5Pwii1asJd2hJtboFFT2Sh4ewjlFX9mVHgbr+qmHTsnZvZif7Sd1lSbnO/
cp+UGZNNgs4xwX4SZU9ilLdGjKxrKrrmiwAyBGBVG9wOJjCiC5j1swVOH9ntj9lo1fVEFO22R0lH
SJMRqYtBEygQXVkDKNVTQu/rRndcZjMkFgQVNRW4uzyJIjKPh6zA1J9MRGAI6Qw28VLSqeyiByRv
YPyvIMAT2FXOUKXzxE8vkaYoAEcFhp71UDXk35HjPBIOWGByqQovSQPpiBYFNuvudCHLBKvUbcEx
hlrLGIVqfDC7kYAWk3Q6SN8paIR1llVTfMsC2cmtEMNso2QBiHzr2DNJmKsBZ1uUoFbBS33lV1LL
LiMyOJbQN1mSUzfaESCzGY0xoU8KYDqEprp5rAZYG2vIA1r0LdcVtHA3ypW7dWSkaWeF1zZXGpGn
WmAwLzU+nulJj2l5llmIBSuhZwL1Ye7R37qFR8RK2/OHRTiFW9fD1UlASwTn3WSO51NTFcEIiaeL
rcW32gWDDjxwm+OtvfZIL7O28ZjO1xHRizlh0phDA3ucOGqZVeS8ZGHdANV0HT8OcqYxg+zTFhCw
Vw3Q/0vgjgRJ6d1QBp6uCW8TN2p+BFRgE9Fu+pO5cRMZGQAVxvgqKSUOH9D85TPJleLKHsMhQd9X
aSh+jQbhfu3Slo9BA5gBMhp16orI1c68xIheoprVL6gb7K7BPMkxYT+DHXglczn4gVuH8/dBKhjR
BHb0X9HGQmy2JLonprMmenaaeLACtKkojecYncOqkonk9xoqfnJq5M4rsxoGDP4uoObtBENiN9iu
Fq/1RDeR8Y+Fk63qWa/aVWSCkpnamRS0OqJLtYKNqvoNEfEIDcsIOt0IksIbJXDLUbqn7mAMzgVr
OzVa3oHMONMLw1NbPUvcc1g9cEn8VuuGTee7IzgvaxRPcVQh8GsRNhGsiVsGIXXeTz+RCku4/B7G
520fR845njqWrN5G8orMeDSuRYXWdI2MDBl20sbuzw5++SVbJ9M6iZPO/upAr9bBQtczTa9R+vLE
Khvc8V2RM48U0jJeyyEhxMLK7PJrmuUOFzVMmK6sKXJdnEBG+zT7LcQKL5lVedKydNyokqCewCrm
hWExp+YSLeCCQ8bQ7J2jmS5eNHKlSOw2hsFaSegREHOqkPBv8Oxms0471/nBS9biHGIdNjbEAXAF
pUms93pGeYCkuLVS9Fx9bd7EhZT2Nq60TF9XQzG+4JljDvKcqYmDLnXrdmtZeSyDPELFTb6hSxIH
DSKyYnTRDLQbLcl+tOFt+GbyFzGmjWE6gHwdzXYTo87+qteW+W1IE6rAiDxN3PMZAV9J2yhSHWkw
nzS2iw7ZqMbljcoG5MN6Kfxzw5ZRGiRlHb5WmjWqlWsP0CZhvKIJr5y4bUjz4mCzgjvTEb+TAqyE
wUEtg8odhH1rslKPXEhz9NZ5HI1m0GiTeiBzNtWDOjOVYlUeqm5rW8P4HY5Ll106Iu4eQoKKui0w
crRqqFXPFVRxwKtJyfuBISF71TrmRoyWbezfFM4wE18AvCFC/dqgyOyyFpSjCd7Bg+IQs7712sKz
9jMfW9jUK1fbFVNIJIGZyyrfTdi+ii25IK5NVurEJQ4GcuOVHAGarGp66LADRtPcV26BWLHMc1yp
uenN/lmsT7G1hv9NzCqfWIJxe9Q6D28a8yzqfTOGsOVGkPyFMopL4lyVWEGg0Hy2EEnkc5rwYYvX
U6FvwaVkxhqTT919AXaQ2Kd9qQwZTM1gi+cQU4KxmS1Yv5dFPtOwXxXglqYNpKUhD+IoNaububJn
1W2Q8ccwq0SSFC/tqDkh5Uc36dKdNTj93Dxwpkzn4nJwW5Se2xwTTzQjTIwIX7pp0DwLTJw2SfTG
JsR+hDGk1gzcs44SqV2DwsHi0m30cq6Ivy4cjWgfiJZjn7wg1CWnwzVyYBirFhA4UxEbtiXcpgZA
X2bONG1TomzCwG5VA2c1ytryKhSpPDP5Ac4yxeNqJEs0fWW+xgTkVjWepDKGm07eHGWoFZpVvBd1
MsSvjSRxaFWIsbrTM7RMW0Jz7V1OpyEFtkvXdtV2/H8CPmBxkdHWYVHteaArk4mPMKOSjdBFbQnp
b6csqr9a/G1t48WltjOrth92YNfbIvBqNqWoQ23lbcJsHGAKtZazH5HLf+mxczRbK3INtKwzbGFE
m6o2/G0FoqamnxS1d4WZyW6DaExO64w4V/JZZhmd6VFl5KcdHJX5oa77uAlYM0rvKS1ITyWny02e
e7SA89pQoLpWs9/P/lZ1WW2ugbyTlD0gF78bices1txBu8TFOapwG41xF69NEaLUBa1nyI0nev82
qqbqUpSOtPcaQMQ9qhnoXfQc468TAt2vUpKJdY9vRxEEHM/yKiZtnCuokvasngaouBC8TWuj+alk
y0iz66ubjgK1L/WKaFsbBvigFismyVBW7V2T5pT+NGCnuOusaTp91bszDJjSFIMILOmOtymRVN+Z
EcV9lhtTu7YF5pLdbErprlBdODRcZ4dMDQJ+fi4qC2uXKdG9TGhsCUmJPcqbYTmVJ5Nsy0OYYvrT
hyVJFoVbEzNYq7a/Hi3lIdIujPBVknbA2aV02LpX06wwIrGcbYq4qs/1fp5yUgYEK3PRpg1nuNCo
z3KCubJV35huucVZy25bUS8KTANYMKYps7Q2WOWrYdUkqv9SzPZTCNp1rafRsz2YZDhky4VbDpC1
wJq6n21FUsMQDvzlMMU+RsDGFTjCl3KxsVJskhdjRCYfLojai7B1hEVzHfOt35fDmPyEVSgQPztd
HngunBMnwy/LfOQZ+ZqlsCGrqG+2NFW0rVSRYIdcQdPq0r56kpp1R2AiYWBDy+5oVSLldLEYKOgb
PWm1Um/mQMebh5jeEeRYd5GjB+zHOcuAdw2MWIa3ZF3qgHFkZZx7oXY6Sy8O8P0Y95YejeezqjG0
tZN34cUuduTJ9x99GpB7nz0Clp58nFadPmj3ZZJrXzNL5XdDSXxfgjMcVf/Q3+ATFxKiE2GScUYV
CMn0UK1Gyel1eWx1UM7efBazvwf/RYwoE5b7FHnNcAddCDK7mPtLnGPEq1bkzmACRB1uZ/fEsp9g
3MkQrLTzueidfj3UfNk4WMjIxeVMtFrZ4ZPzpPWUVGlyYhQYNaAnEl/SKp/MrApeeTh6F45GqYR3
U4Q2mDMuq1DTXeOyHsZVZ50NU4KHkwr2amz1cwxveze3dq1LHhgaVUxPIRnJeUypz3dS4u4GgmlR
LognnSP2iVuMhMGAb/s6Ww7soTqVjzlZ2YQ4Rbp7NQN/39ajtx+nEEK25uT8doUxYnLqfWj5Zxrd
mJ9T30Bn6JMvfrbAwXQtI50JEmmZpAMx0rb2FGMaOJ9qO7/3bKu9nbR2cra9FRLYVw1CP7EWRKrO
qwibydyayv1KPDlJ35N+SpupeKo7yrrYzkE2tBrkNgzuew6hCaw3X/e/JpUkVdgaYbfEDe48K4N6
jH81CqahSE4R7DlYI7P5p+dp5omqUrbUClukzzF6HvRvDrTmW0LhwhMRtdqeMPTkJCkpR0Cyhqtk
jNF10drNNVlFyX2SOE217jt1EY+jdkpdYjyZ3JK5rJ9eO5QaW+B7Bo4qp/tCPSrblJ1qV9Ai1I9Q
RfNZQdvxfAFI5Oy9OFmYLklaBHY0/ZTshyxPnjW48ffIfsVZrpFiUYVUHFaTA/Wn9wjQssqq30q2
lCnhqxpAIJuq01ZyqMd+IMNTpFg3MwmWe6tH9roG714Dn8p5gUkNEZvY6Z2gpDF7hohfOysd46xP
h/DUcgq175T9SIindj17Brihxir3OM9hF1rzWDzBQHAv0a3cMmG4r5m0WBucyLx2VfiztZqnjmt4
5vhR1OvMTotvYwruEM6CdDY4KZo7McO4T+ekPjF1ksLz7hBLzJYJT79EbeyY18gx2HZZ7UBgSEIe
38wJeCRvEp/kwTVmHBxkYDrZAXPQx1mmFpOZYU6KLL6D92zqGhLwhGgdkO+LPS0t4QLBV19ca0VS
j/Wu1hc3G/u37jbO8Q9xGDVu+6ggPZGfb9drP6eqEHQHb5xVpfjkpsUyB9GBXatXp2LvHDx15WKv
Kw9OOy1aTHdtmW1jy2/waR1ceXPnyMvx4NWjPJTitzx4+EhoAR5VMkXA2Tj4/Kyh9H4YTLGKT8+x
d/h2RLoD/xQi0lIgS4PwYBkEkYF9MLFySrLD4iqMoRX4BHkvZkN1MB4SFUWhGG4AhsTsYE5MDkZF
IhkxLc4HA6M24flAfok5ZaUOJkenTN1rLVysjxXRYDYQfXP6qsnFHCkPRslUi8yn4mCfpDeBi66S
Alulp9vDRWEtZku5+C7rQmu+O23bXqd9hpsj1KwoCvrFrZlrCzSVtQ0TZ3swdM5o7bDHHIyeuMus
h/yX/fNgBR0IaGJhOlhEu4NdVP2yjh5spM2UVpKwQKe5yw9GUx89hku0rWp5FejbPacHW2qS1S4M
P2gkIfrZ1qYgNuTYWO2DpbVd3K1tY5CDnNN0CpfM0+HSP1hh8yrCoqicqnxwD2bZfPHNWgcLrV5P
CcEVi7O2qxUm22Lx2xaKYInT8WDDrQ+WXI2A9I7dwWLVzYuwQE1sLRZeAmnYUhKCSNTbtLh8yx7o
AxmOVE0JuDah++mKuyeixR7sHazC4mAbrgxFfuziJZ4PtuKMeFyH6k49jYF7sB67VqLpp1XPHhvB
Ae5kHJt0Kqa6lXKLIYkpMsmR9QeIPTA2+weTM5BYDM+F3mgnU2h/NQ92aEIdpdoMlGFb9Mgplulp
qnscn0A32g0JjdOjs/iro4PVenKq/NZLkiY+FwczNodYgH/u4tEuD3bt6GDdnqM4vAVBshi6xWLu
LtB+ki2dmOG8thb/d9qHVLJ5ASXHPi9yiKI29aJcwaDGOj4cbORWa2EptwR0rq23OM3nouZA5h8M
6OXBjI5PCSmlOJjUCV/CsK4O5vXiYGSXB1N7dzC4GxTdLsAWlN2dfnDDa6QMLseQg08+tzIRb72E
QHcqJIuX3j/46nVz8dgnB7/9iKeQ5PjFhu8uhnxJA2dYuzNOdDCbCw51Qh5ySWShfDZGX+Y4XjEa
ioPbv3N0nP/hLwqAZRObeGADxAdOwIjX8L4/0APaA0kASR9IyPRAGLAOtIG+5kh2VuUGDx7Mw1C2
zso4EArKA62gpQOkbuoKPPmFRNgD0iAWIM3ZvqV0gb0Fe1AdCAjzgYZAvBeAhehASaCgDTHBO9AT
cuY66rUOTBsKyAAWigNrQasW7kJ1YDC0Bx4DkRawGch5dI0VZVEbuU3o+M0uL1WDeB0pvUCZVTZD
V7EFmMl4mmTnF9dYXzmS4SYlPyWbM1VeT8qojQsdZhB57X1LsB1ZJZ1ObdxU3c5BfM1RdKjgKYRm
lLmnY+/nJaIKdgpP+FkRSXcDu8OtXaBCI3AG05D+OEottu3tONIQ2PuTK8czCpl9e900iHHBU6Wi
v7Mbj3PVphOmxpPMskQ6uyIJ6+pepraVbTp83sNNOJl69LMu9Ew7ixGFlWfeaKPtY2Kp6jsihAXK
tFLG/nfif0sS0wnLNbtsbSTQenY2naH8tGGXC7gnN5wSAKtNFtZlQs1vCbAuIWcVaz2ji0SMSdkN
MIHauSgnY53RsP7ZNtb4XZFs0685jo2U6fSpcVLrDADrmJ5Snmn9h9Sk4cVMlmmzVq5zP3QIoeUs
qFEqTxujcR78UZnj1dzAzblNUkHxx0iSnh1RZ8G0ojdsmZwDJt9W9mbkIJ19oX6eDhstthrIo5Uh
iWsgW3y21aWToaoqd7QrzXln2EatTgpBtWgdaZXGEdIeepBZYItHh31eTrdpRfG6GRtowLasdmS8
utNGd2vNPRvCEDjRypzMMvTJHaIU85hV49Dt3Grs2W1rLOXaLYG4MZ5T/Dza+IDwGHQVPNKsBdNU
Tz6pXA2ebf86k+007cPCT6K9wyEfbGzXW3hf6RRAySj7WgJMpGajTuAVtOUt3alQbO1c2f1l6oiC
RrzfVaV3psIFLgiPgGj3q7It3OoZbmbm3U1ER2cEHQ+jVpa/2sL/x975d4Qcb3rWwXP7/G+veZu0
0+Vz9vof//6f9fP35PXfmueie0na17cYnsO//GVYtO1/oAahI216cGcWEeM/DYvQ8HC3oGyExv9P
Tt4/OTziHwZON5e9IXpV2/TRYf2XYdFwAOXR7fRxkmCk8v8Sw7M0f990ULHwIffCAmJ69LxRrxwJ
vqLJjfjWLHp4lVGQvEls4mtCjwHiVO3aZ0wawGBqsn/WQhOE4xpmOz3OmKiMU4ImyJbAVJL+ZOc1
3UWRzw5KWK08IXxL7kRMtiOfQhyuEndgx4iDuiJeikzhBlJ3QcpkHb3YeVSdwpF8yGfPXteenu8x
zrc6W+uwfkpkhdw8T7SXEDnxLXUSYzvYo1xzo7+yPsg1u/cFRNwN6Ulc5WZzSnRh9DyK1Pk6LRGj
0FTTW/w2sHaIl1enKrKoGNv+Ob/bx4RNNge1nVLYPyF2Md2ldT8EVZdb12SPQwLQGmtdhuZwgyQL
vJfqIhiwZlj0u8ZCoU0VLraQ2LZtTsOupWoCDi+j311ls7UPm5FwSaqMzAleXMu7JIpFTzdqnEpk
16FqL2I1JrvCbMSFxMqIUzx37S966ybjg6Bbmp/OoeT4nDTNaxg7lC7jFBRF7OFawE5QpQ/MyEkT
0D2MzbtMRuzkT8D2hOqHqgrl9iu60+wmHmnETT5JWEOYOdXO88gjuO9nb4qoCsJ9MWJoCX1X9T+H
eERIJ1dC98qGbbCddaGhvRp+oXW0ImyAhT4PLBL+BvpgV9RkP9f/j7zzzK1bWdf0VHoAlwZzABr9
g1xROVvWH8KyrGLOLIZB9Dx6HHdi/VDe+xxpaW/r6AAXuMAFDEMOUi2Sxa++8IYGh8PTMbfcNA/E
nMTiLFZ6RslUPKQddJuFbmOiYzIyLDztFDk0bLFm2TfxSu3NUAT4VvZPDGsmPjA76JQ2XtvsaYp7
diCtpHRP3BlBb9+xpQwxUx3tryFzOsVvbbeWq3pGp8cfBtf73tPp1PzSSr1j8ItWd1Ih6jG7/tgU
Tb8B9perG4m7Y8yWx0y37w09O2UOYcor28wlWytHO+ubZeHZZM1hTqOnb6T3FVNQBE/rtDyzOTj7
Da7j6SXe9a680hKlsPZDWDEHpDyw78LZS54itTDM87qU1QNS30W8RbmO8nWMMxHUo+fhQ1zm1gV6
uEka9JWSI+CGmFV02w5OOm1l76K0MjjF8MNGeEIEKX4NTNUyx/3R1hEjX4dxZHSMvsU8BFqFIlzQ
WUrrHYEknu874HZIzGitOJ71xSgTPy60oWm06TFO0Qo2ZUwKhnPwsnLcyaqagK5Cod4YztRcVnmv
31rWhEtpGNfTt6JH1XLFIDEqgxbo2UbSYqB+djvtSGPkiH3E6NI+QjT/po6nsKWJpHm3yaKNssYi
Ndo35TSoq0GpRBigjlJT1ApyrO+qOzQoZRl0RvzIIdc9ipK0bncImEQMi0kSwJYLmuOoXKo1XgNK
Ot9gZRXpfjmxF5lR1Jp5jlpW3/nqZDhPzVhkdqBgqCVW+tBUN32WiG5fUcmgM9bnEbxl5CVzSNo2
k2cNEAXOsZ6XrztYgAMCQ3b0HXMGc1dqQ3QOc0Kam7wAfxT2RjK1QN1NpQ0GTeehIAreHlMN8fon
Tmz+nO3KuKj0UT/yaHwKvxR18uy4TJQ2Q1aiX9V5+tSTgUdqvMKSLC6PaBxWQCvUxl6NaKfscrUH
szCVorhzlUm/Rw5MgAkBWPwVboP1DWRhR9bZ2JR66C/RGawsXGvZKk7K/JZKp/P5bhGtjdE2SO1i
pK6mGkcOjNGrEDSnqM9pAXhfFQJr5aOljjZf1Jn5vnQqL964tdaFQY5VI1IQg+cBv0vqOSupYiU4
sxoKFcqNcZEV2IdQfm86Ez2iQnaziI+pi4Wz12uvZNanvFjytUyRi86XqPdE5dboSZ8Q8IGNEW46
2UQzBo+5KlEqXXQsaVK59twMgYJIkn1SlXaCsqpA5hUUGPKew0NeC28d67WBfnqvUxq6cpUnZZXo
YAIYkofVhTPoBsawIE/yWiKAM9Tc05aXZKCjeBaCUyjoJKmFyu6oGx08t6+YSqT4KTfXBeraJ4i+
ji/6qMWLVmptWHWT7hNLqRH75FjUTpAEoqaGRqLxc9eRkOqwwFjawifsQCXSUZebqIhShGK2romh
A/bHTR86ciWAQ/T9mnrKGI5zK0Kngo5Cao/pBU4xIZ6KlenlNX0ETflhRUbe+80gxvrETHigCuYO
D4wgp/QaUkuBbIvbTwjlMYa/xrAW/1076hFyGnJrsjESyLvmMgGH0p+EhukMu8Ty5mlnjW37jJV1
ewOBuRvXHRLegg9Y5T8R2MjEBjxJ2y0mEItpDtDDhwox/vmG8iIvAkG1hZs3cwJrm7eoNp0joxRX
x8LUG7RXRxVdT1FFHuCApUXNI8hQSEVkutW7bb1wpLFpiPPWXrW5K617yWQaac2pQc/5vJt7GsKU
8+jFVAntmo2jZXnMuKfGi9kXCeHY0LGz3RvzZOcnkdoL5K8JJCdD3uMHCcKdYm2rFnFmngExGfWL
WS1yIxixBUw39cgE/DJBFs1Y6XgAP4hlsIFd6IyutdG4SXs22F66c4fJPe+4Iu9OuH3pElQoAs8y
hAvNo0yVnFBpk+ILDGJJU4vzLtVQDXEH1TrHzCStg7nvaK8nS0b2AxUIUQZu3g/fsloRdCNRPjmz
sEu4tqoQmEeEkwKFAUoiEQ0E6gQsx/Vef9DiJqqWoGOWDzRmcBbWMImi5EfojQJ1nO19rog6vqQs
K661SdWtOyUZnUkFapVm+hGRwzPXWW0DIgqE5jXPZslF3ZV4eHvrMsllhLJoV1vIJvVuGx43GWL1
W3wJsnlDixg50S5sB5kHMW9EDLu1poo6Eqaa/KgyaVdrVwoaJhF7cbqQ+RiJh56m/0NiL26QkAb5
oAncMp5pBgtqXZLyxvvJkK11IwrFqtB9t6wuZ3yYgO7Ix37cVB02jyc43tjzlebOoO/iCcHZ9VyX
HtZonlfrD2iv9O0FIvTFBQ0F5yHJTLVej22qG9ue8TqmIijENGtrMCvUfjAzRWCI0eSI2qyWx/Kh
T1SLSVjdZtZmcr1eojBF8zpYRuN0dFQx4byTGNl9yN5WT3OmMdbW8EKcQmjfTBZNh4qjwJ6dJHd8
ROq4RKNWeoYWrdcwVxcWQLtYmcwNeVd0qo2D/rXIxuRc17Bmd3GSnRioAPJed/VgTEFrS7LwTuMI
Vkvy4TaamFkgA4b0V52ZRr2aUq/5qqKShFNS1Pf06RZMyzpD2yo9T60KiX3mQijI9Wnh7eaYIeHR
xKQyAMIygtTFneEobFX3ewguUwbI2rkP9cK6W+VsGvsadF6Ob0qIqKSPckK/IZ3Nnm1UmXZhrwh2
c2+2z+gLjbcVosRo1gM73iHgU13NvKrTxphatmjsIC1tcwl7oUtU5sNYvQybuT9nhN4+OVHMSFxT
Y/wpltwxoAWgWux6w+wCQCvsFwUWPthGpm+EiDL2PL/1BhAxWFjOwvHlHAp7Q4PCPJ4jc1TBrAEy
eMrTvLY2iB+HNClNBAQDJ89bj7ajYd+XSpocl51cXAeQlO6CFJUGZmCpOn63mnoyfcOpUXfryBcj
X2szOyevDhvnxLXL6FTRQpoeZdtYmo9st8p4reydC7J073uepyUNzY4t0YHZRBMLSUaqh8QE/UOW
K2+iGUjdbu6i6cKWPYFnYmq3w+u0Z/Mvbai10zU0TdTEK/e5tAh9sNoNkN5wMnE/soYecbKx1/L1
UGECjrAggf0DSO0CzH1dDS5MbMsGk0y4QkzHPagGS2A+ZV3Q/sfdhPCezpa4ToqwwPKBmUmUo9IR
SDLVCyNGgI7GDLa7r0roi19rvRZAOcBE63wCoB4aBTSMELgAy7+/IldxWNaAXgiUVa6GZ3RxTDQm
pvb596sceOA5yzIIMQBPXvhHKlynt8vM2VKMDMwErXHGeMypW8wgejv2kCweSsX3QHagOTeP3AVy
KV5rrbax+oxg1N4gIBFVH0DP31836iQU4C7cEZdp1QEXr0uUMszMuAxmcGobzaaIxsRGfI6ixGVD
tl9cRuA9wLY/XCUFZCkxJwOjA5xiT3likmiEH3GrD2D0rIIMEeN/mhcQBaBCvb251uhSvCVuQW+A
6pkwCrCb2qGebhMkeMsPaAnv75yDVjhcZoDXMNtfMOKvdozhUqd34VCQFnm8NJNljms1rGT7wc48
gNFzVS4gelrSLvxlG82ct1clK7Xn0OHdCMNCJpsSPGTlh1OD4bBRFevU6OLwA+T+Abx9WRIeHm1Q
NAQWdPvBy+BhFc8Bhx4hQv/tcxMzirSiSB6rUW9juTXkPwj6Y6Aq7NMP9uNCr3gTCZZYC+IeKix4
V7bL26tNTVDjlgZkDIoep2ZKUfE8gmMiCozoSq+QVHbGVdsAmfzgeb7bPdxkVKUcbrO10NIPVi5t
tfLsyaSPkOLP5ovRUmgVtTl9Uezg9V8WH/+yaonuIN+x8IDg5cDR0Q9fCb2KqzzWXHIbCZKN8mzk
YEiyabq1JBqaAes7aGtG1h343rDYWo0TnsVVGt//PiS92158joXJAFxI91DgOHjWU6smtPStPEg6
d8lJipkSQkP7UARqDefPR+Thwz39F0/ZJs4bOmoiqMYc7uk4NPI5dfFCtDrLustLRxMa/lieheNF
oUqx9fDIZAiZNp7IPyDrvnvOFtMx14L3wvvEi3sQ8fB/XmrgKAcd6ITHqjVHJUWh2z4j+UwJ86m7
i2gRnDLeJU2H78UtPthUDB96dTSRec2oT4/7XjopnDL7W9amyQoiBFv89wseRKVlQQ4vQi0NX67w
cMHKSzpswcs4KEEt7frEkqvs43h+sGloG+Nmyju6tIOxJHgXaQHAR5UHopnZR4XceKKtZrONnKAc
9AQa+fjRwXmwYX4tuCzHZmU2ehhs7VzIUoYV5Bhh6A8ZBevXkeBHx8TCK5s+UAQc/SPRloOdwqKI
r1FxaIspru0dRoQFlTskUyVoxg5PIS2YwKMln+n2+MFD+4uFEAiGDcgvzhTzYEtGU6xVOua+wcRr
gT2kmLDfAJ+R6On0+aWgYmEsbbCgB+3sbXwd1GFSY4oAHOqrBGVqLiojPV15y1e/34ovBK9XsXy5
f5CxSCssuq1LVH+7VhZiQgmOPcLigivSgOy7NDyHTp4m4GSToxAHrEuALOHZjLD97GvW3AF/GPM5
3Eozs7NTRHwZq/3+Y72/2aap2wvzEjUjJiQHN7vogLwnbUyLeKasC5HaRKy2T9be8tXnl1qYdpTI
JAnvbjY462gEeB1hKidvnX64lXl/q/L155cheeXsgiqruYdXBPnArAroP0GnJRalZ5atUb6Hctw1
2b9x8xD3sFAyYqeyid4+0rjHXUmmaLgOLWrtUTyHZ4DYQA8tX/3+qt6/8nCIGUERqD0dxuLBUjRY
srSB6QOyMkx2dJt5v0fZz3swqMmO+YY4tZRC/vj9qgeVCHuW9J/DwXYZTHExh9kWrgshMuwiIMJ5
jJqpNc8Gq+/PvbZjn0bR8BXIVr/PkIMMOrfOP8iU/2J3QgGFm4dam8fBcbA7KZbh8wCT4fyXlX7h
qJn+UGZLbpDbOR/o91f7fjUuFc6zpkKWZN2Dwz/Ps6r3nBo4bjPdKvlifWp3t/9CLHi/EKM+h8wK
bSVOwUPlThjirkDPmUbnPL68CQzO/q03wUa9CY0t0nFYSId3r6vKMbatnjmHDaUp5hndYeQrGVvx
1WdvnU1evjCEuZz3KczQda4wtIpb1yZHy7udq/HRv/NusxEQ9CIf5cwlQXv7wmWWRQZcMyd1zag8
pt/6lBtmcZxE3dPvr+dd4oAKjEseSNZPnfZOlMUC3InZIu2OxNTg8QBLWH18NX+xCBh1dA7Jtd33
i3ROPsWIYoSQNIvi2rSi9pk3ytx8+lJgVC9aCCoh6p0OYT6UNZMgAG6pNMQl50sBNbT/qKZ9v6Vh
A2iajgQaknWMqN4+GfLbODajLvT10taNlcm1yS0WS6TPXtqSwf/+ov5yOcRLgUWRiliHClbh1Bah
M9Eq1csBHxS06/b1RKsCCbZx/fmlbJjNpFu07N69rIDWJ43RgAL4Iw1HLA/j8lhNKdxxUXadD87I
d1uC9oMG7Z1aT9Xf15ppnngTTW+opiE2EQr131pF42n1+0t6twpZI+ooyH/p7Afkjt4+LKwiGwn5
Bmjost1aOq6ranI/feNYhZtG9285jjmz3q7SV4lE0TMFWUnRPux61dVAFhm5c0UuadaflJKjXKNM
twhCJPykjgdHxdgbrYsvasg8I43vQASDXQBafjVpknl7YotP6kAu6y0yBS6pjEled7CemuDqzkgd
1+alpazYulyNnpvsPv2kWAdyPbsBNuRhgopFjwrBAShzhCvQdKzmI+WgG4719JFw6Ps94RLpdJf8
jL6RpS6pwKsGDqzLpjLjgTcqr/uU4ZrelTjX517zwRZ/0Yx4kwizJZbMDPIm6Bp+f7tSK4ahAGK3
hD1it/TS8TQOQ/0xB41wUrUGiPYBovB5BQuegaBpZCtNYCKznaDRQGaL8GZBqoNcFdqbqhyrE96R
4BvgoGtdHiPpMfVnfScthL5tQwnSKGvPHC2f7yIPrsKWxud0a5tdWR3XIRbwG/QYqDwHoLGXjLTp
OHbCoviPQPeKfdoyadgxv/xah4OBCiLGGN9aqxujjb5UWbfj0IRn9NRBnTO8KWVgYf12O8yVK87a
Lg9NKPCqcVELrExWLYCGEw8u9MKUFCH0+hLtYJ8H4/2c5QgTllgOIUk09ghNYSrdsy5utYfEUUh3
oNnQ9PnsDlv0kinJ6d1xsB6+N7D72zHpIVn2ghy2xeWbwdOH+/hdiYwq83KWMl2k0Yu+zNtnjn8C
oFGd4wEzC9pJRjaGZ4XXk0MOCtoNUzV/0LQ73M6IeVBoAapa1PcQyTxYEJXWjBYR1KoSs6/nEfrJ
Niuk+KTOH6sQSOmv0iGjW37YwE5cTNMs4B4+Ln2k4tjUrGZLya9//4gODztWQTULAVMkhlBCP8zC
ERnT+zZSUYEo+vI4aStMF9sspALI7Q8Ljb+4cVRovKCk/iTCh82MNAH6WJa94veDAjU451gQDC5/
BYFPwRX/R3r6WhDCXz39d3DG//y/2c//te8AM5V99RrMSJKzfOcvOCPq2F84fWgW0ozRVNKSP+GM
ZHpfaHS9lG1Lm2HxG/wDzmhaXyzLcjiUOUloWi/iWH/AGXFtWLoAwCOXCtNDYeoz/gtY2/I6vwrx
HmMdh7rRUTlSXDRvDg6TasqLplQy+5Yp3VMhM5Tl1YaxOj6mp+Xs6evFzB2gYLhPwb3PxGYgYflJ
p5bwVzR52keT+TSYtSj8ePbQvej0SygT9SX2f/VZTq6yd8amuwox0dtyQDDpT3LrPEOYxTfn/KSV
mJNBB8Wqusd2V+DodtzP4Y9MNS4dcGMrdNTvcyQKNrrTmStHFU+TRpI6KkhPIKF5nU9iz/DkmyaN
y4pzcafbbbUeCqaJuQOMzcqNS5Elj32ZPYSQuvzJhQ2mDu5NUzqtr2lKQau4w/MuQxamVGdY8lPy
4KHhoNfiVo/yh1J4CHZU7l7Ple+R5uzNPoNXWtZ48ppn8Sw2umI0ewO1J9/Q269Tg8iI3lTafV6n
jzTLb3Bf21UKySI+fkkwtgumRjnCWlSBSl4ZKDhEx0wuyhXyL3BT60ZdgcW2glibi63ayWrTR3y6
RENaZhzVu1DwMbM8vOltjOlQa7A5YLlZdYHnjI5deeepd2reTFtofeB4Jg37GcFvg5k8OUpb+5nK
dat1vJCohR2EDghWqH0X7TyqPnDSzFfzMnoSYGoh0xT9Dm+M8GEAOXUvFp5er8oealAWXcisMtEC
UlaVBi6hpPG18hbwEFhI88gjWdl7tRkHLXr89D09K0hi1nfQO3m0odfe9xU7IHYEpJE5qzb13LQr
oOdPYEcuPaQvtIGLZgCeB0oZPZOPPMeGeI6rQQ+kUZyU04jeV8UtEoAtfHoc4V4dcZKKJawRtkkc
dJ5Qd2KorpwUL6W20qzdNDeG3ze4FcezWQMp4/J5F+jcS4mcbkxjtihMXGclcv36dCddUKtADVxf
arLZJ92UHqHFAwm+jY2v2aQzeInYYCJst7M63IVKNiFuAlAEQPMleB8M6ULL2AoV0/gWTExcmTVM
KlCdldskJN74WfVFtVYd7TItk6chQban5nOnVTmfVjhl3eZ9DU+6YxeJHnNtYy5ubFvqC4Mh3jk2
P6WKy4sCbYg0rsHhj8v0yTS6FoqkhJcgwpuwTh6Vubouep5+mXAP0goXqpd7jrkbSb9mXSoazlu1
C0w4qaNjXP4u1EGeSjs70WLI6rAQK5zGFg0bcClBWrDZMSlTfWu0tqaOHBLoUwtiFvsRAyZx4uXu
3kPUe6WUxUVtOPElCJcznaeJX2d1r4A99hUJpdworV3ZlddqweMb5/Khbuc74UwMKVX9jpkDeKcB
vzwlh8gUd8VJ1hTmJhZ9vIUazLYzSTerFh6VFrvtTaumzppKJLypOuJLUuewDV1rnSkYYplce6P2
p/hdnJAAWgGaVjetXl3g3OuuKJTOakDcPm1nJngYjQbtoM47iGLDytE7GZRW8qxU/WmdIV9qoJEI
RBUlpUQNFb9rUMMCNRw+vMS/sgV1aRaZs55EjCWcyi7KQiRi7Amj7y4s1xYPKbBrhuSaxjOGhwNX
U+VVsbP4sdXNS1WxRp+KoDxHVc0M3JlZohojrATzVFmr0CeA0WT4y0H5C8pGG9lRMtXBgyyyKaXG
vwvY6XtUeDAx8wgeTt3cw3W4V3KScacn5E9e7a7Gqbh2mgoX89Fsr9LlQeaWvbHUUYfZlS8i4/Nd
CqYEWql7E0pOAZUPA+ejuUfV+Dmqwu+mHT3n1tDsy6wFtFbJbv3yswtDBygzI0/ROzdhOos1DKB0
lc7p4yRR9mjLvF21ogR5hEH5JkJWG8KfsS2i6S6Mk2e9jZ1gDlXtCCOB01pTSlzneWWBSDE2irKT
ekpP6pzv5/Q889rh1AhxNJ0bjiXETh4Ks7kHzqofdWB4fYbAd1ULJLKSbEQdt+7AgMcE/JP+TIP0
k5LUG5L5glQbodJTD1bwJlYn5LOkHqPv5J4ZlXEpB947VVTXXl481Epym1CpEAvYC4gOCbT/eLRm
WCOTMhCKkNkwV2lmn2lCZDt0H7prA11x2G24TyJ2v1YRRcBLrb3P6iE9GrTkCf9OWFl9pwdDr0xo
OenGUWbJeAfGc1wvonI3GjDXQA6GBanIvByMFOftTPH21MVrIQuwty1W7mNo35QZyJ8xW9BdCvul
RSBhlsX1bJYXo5U+jHysAEyxu0qs+FHgVhcIvThBJu1O6ewzWdb1NtGls4vdTALi44F2ornP58xj
DMqd6Fzlpyf46wxQK/QAYJfss5FNjVLjDUIqP0IleqISgNCnz0TvBddkTHN4FY7FRZZOdyKr7kGw
yABhnubUKOA4WS2uhp6t/OSkwbWzjJ8xV+jA1RYGh2D+oCnh0VTZGVRa8aSI5daXNhEIChL0AB0j
wrG9H1E9QzaEz6hxm+UU4irnTHdjOYRHqSvLNTrryaWSQlwrNIhFaqTcDNOUrhsT+iqOq0/ZKJ4n
zJC7TjwB6SbUlFG/U6qs3E2IXQcGLCrAjJx1QxwtrGV33EIv0tc1gDPeTx4sB1bEbnmRYRq4SUry
7MW8bY3Cs9MGzkB46XzCPn6UhnKE/rqF+oxy0y/wpr73qKmt5YYAd/H7hL2voeAViHzwxSKzhqCV
66t2AxSvWe7gYnsqO4iXkBNK+NymFU6njdTMOw0ymy86gq41VAC88fx4tAxO3k7JLiqALitV1YLG
4NK9xIPOpox3aOvUvpWyflXohKM0vIlM9bKLIfl79CTW9JjiYMZUZNtkc4UKmIaIDRjY88wrxqMl
UgZ9O97FhRt+b6TNxWTt/ZLftQBbgxh69DaZtXStklsFbkFSU+mEHB2M7saJS3WFilUehGpYoPel
ijXcx5M2174D7LVWiSwfFlD7hrx5C09YX8tCPMVpy/YjXKUp0V9VHLEGvOf6RliUO9C+zalaOgZo
b+zjF8b3VjGIkInkN71iazrmmNFZJnYrsmGiUlfgsi31Uk2cjSF07SR2eGs6bqYN/ChABOxCDnw+
bFQjBDHK1J+hwKNjQozEQhsMtRE/NugeBRkwO7Llpe6d+E63I5wJEMR+5kTX4IT7zdSwUVNzXGjw
XLdtiKeySh/E4E2BXFLsKMvtU/Sx8K0Ffbta/DCDcMxRbQxhXkQG6bRdgEKftb1oqiaw5HZ+DBtd
+okxKY9C5TAzK6i4LUDUIAvNcf8SDGkPu2sR6kd5ZD13cFLXScnUiKTnTlZhtxtGvd16oYHGooTA
41mZt5HwJwLoUtMxAFWXhCB6FgPPvx4hXsDNvJkxDeWjRDBFY9vEYGosVzX4OT9JRm4jiI0jNYq6
7UtJ9qnq9V+zBPzb/7Ws9QMqZgPXqGv/z//+Y+2lHnzzB/TMoLpd9j+b6epn22fdn3bvy//8V//x
D8LczVRBmPtR9kW3/DS0Qd74+y0mfn/vBhhEU9X8fF2RLv//VzkKhw7UykKQ06n8mP/8oxw19C90
R3QwES/DLuaI/yhHDSh5jNxRUAb7Ao5hUer+oxxdfh6oQ4pHwHiOBnz0M+Xoi1z6q2qUHjfrmiqq
fECpsCA7xFOSqGptiL19LmcUajJvqDmp0dFdRFay/rqxpCRGN9qJBw7vcQBfHC3uxc3jiLiB4jtN
q++c3KxuE6DDdYDOSPe9tOzqvg1x2eUY1RzMw5H9aQLU56NiU+jp/NEcZ2nKv70KZyEaLiqyeD44
h+rPTeXA7wW3Sw485UETNzZO0QmFD6XGqiQEtXkSiKT/9uop/wUU9K+WpRxDdBgsKs4oBzfPGyur
MDJP4wBHq9MMkQ7D/l3Nz+dxPqqoa4aG8PL7NQ8aXjwwJuqv1tS5Fa960eM4KAYaRKypjnsNhXUf
whwZLGDz3y+kLz/p8KZyN2lRMH9j3x528ZvYgXyT4N4KOkoGOVoKTErpHlCFF1K56SagzXCVnIV/
VidUCTA6UB6ZmvUYC/tYUaguaLgM0icztrAQjwyv9Ie4T/daqWvfVQv1eZ/uYN/TC4DFXkEyhE+h
wQn4oJOLv9j7q9HoEmIatcD2LP2g6anBl9SLMpkR5aDjEEQVqKhgCNUeQIvGKIkRY6H5YdGTKDm5
Ae1Pyev53psrB5eSwcK2bpDaKdDKedg0Wo8hbSdq+TMyJ94YTMfda7cAdcFBCb9nlfVmiftuhn8F
aJXlOvXlks1UT/ddusjjYfXNPXEZRAPjXW7VsNw0TwxzA9ako34x4h5q9nJ/2+VWIx+n3NTpJOgl
vDyLAc2lNU3eUFvZpitI6yoD+3AZ5ebPKSnBXc7Ej/IIai2t9xLOAtIVPX0DbZ7HZ3OsxIDLM+wg
BM/MYfbnzjOe0VScyd9yrXP9jvxY+FIPzTqoDMmED4ClmZygIDvyw/OxAGzQNmO2MurExg7dBA/B
bZl1bY1qdsTDnYwuXCFhLpJrpFmOanyM1gmqc/JoQNkz0Ox5XMzDdSqnvM7Hr4XlAElDOTfvNp5A
Z6bMzRtEz+S32qpUFZ1OkNAXqvAGdK/DLL/Ks67cR6Oc5MaakcR7QiM1n9fDmMSuXzneOJ6NQO4F
aZcS1/BA2umqdMtZBBFip2xu0BpiC4LEsHwMEqAGTfDMHN/tyCHhXjaaRByyzfa9RSHo54IEB+kX
fd7AM5n0TVuQ+FiRPUxIgcmSmgaUExMTxRpuEEdtjlC/z/Mt38U2sZ1e6AEIixnls9lqr21kqsag
DYX+HIUj0nHEY+MnioII5yMTY9TIRcj+u2m5w12loXEc4AOj+pmoc458TJRBulgqMioKkMLVKGXd
HOc8NYRUgWxM6zCqBgzSa5VCyG3sOij7kuxvCdKSlkUd2EvotpcgPrzEc5R/msey1Yny7hLwwyX0
t8shwMSqu/4PqCx12pG8BbOnYOgoKns9CjXm2rwIepSpjgr6gy1exr5hp95NnEAz/iAGau+CIJht
sP8gnQHH81ovL/urIDiYrj5EDrdy1p3zwsif3GSCYuciaFz28cnYN5xMuv5c9eEq9OjHzI19YlqN
F4RCXk1wy+rsDy/kv8XpLn3bN+FywZEzinRN0PUcqgfh8p83Jm4drlh/uXg3DSOfWp57Yr3cn6xT
KIXr5bYhteutX2L2f0HydV79LK675ufP7vR79ZJh/SPj+pVj/eOP/z0SMBr5nLMeJ/Dfp2En36Fc
fc9e52H//LZf2ZirfsF3EtyP9zIEe+GP/DJndrwvHiBOmxGAC+4EZ8F/ZmPqF+xmmGQvYECgijbb
7c9sTP3C1ACaxnKikOGhx/BnEvpH/sDt+9stxKT3zSZSdCwFTLb2izfbqw3deh5ivnWtbHX6UQii
oj04uulRkcb7ohpg/I7RtwJvXXPSvo34SEM9HE7qsdpbsgXjT4ALeqP8plFH4636zS7F/VSunZ6e
qf4QTa25TfpLvXFquqn5MwrmN4o+3cP4uQEJiDqdN69mFV6o2VV2INqYZrIRnSF2vB8VZDsZTmy8
zjvrB+K756TbrKJjidZOSg+33UCK/27isIUoGI45vGpzxfwZlS7E5549kIZYn5+EcnpAf3yHLhNH
jXajtzZURi3EwN5Vd3ZHKyWRV0UjrwRdsqi1f4yd+Q0M6s/ei45hK9V+rOtfk0VGiW5937mPsBTp
YU4JGjboMdHcP0/cbNXWHHZVdD3WfAqAD35LSxm5B+Qio/h7mWk3gkJpNVnNz9YYrjLkI0+5WQW1
CBT0S31Eft5F1RtpqvIURYKcOhJRUVGgNqtHNqWrPFMp530311BDiMVTBXyAyDevIlPb1lVs+IqC
TOs8w00HHKNnHeqeUec32pU1VrDLswGdKru7dOfS81P7zFNSbW+nxlaBqnabenPgxd63JrSGdahr
FKjNWRGr7nqsUtRckOZdT9PU7Uq724mJc35Uuxtn7gZKcV12yEGXxrZ2kJmM+xgZHauLd3Wb4tuR
w8YD0nI+i8Z6GhFVozD9EY21u4PHp6xR/lV2Xhga5HlDkFXqhdc2SgCLH1/6DEaoi6PUOnGy9Kik
Ht4tip20DFP7OUrLtUwm7xe0878goP31xPS/YSkJQed3Qey8nx//8/8tbJW3DvMv3/YriDnGlyVQ
2MBqgWfjFEhU/BXEkHJZsPwgfUCpADezyelfTTj5CwAcwKxx81jwgX8GMeeLRoIPUGcZo6ucrJ8J
Ym8T7cWrzWRllloGnQDVDyAsXRvZdEKyaJejy4C0UVdvUVcbtowV0nXR6vrNIIz+4tU9+otK7O3h
uyxqc9EAxMiEAOEbB4ev0UnPSUwn3tk9c/8VAm9ajQK+jdx4qaXgTKjSstOUsQEJekZwweQgG7UP
qoy39eCvTwGcQgMxvvCwnMNPMVAB0+9NdnWU72M69aGuVj7p8ABaNn/I9fkGPMaP3186E7u3ldqy
7kKxQAaWBARhKA6hN+lQ3EzKpFhtuVWsbrjtrfZkcidjupKWWc88B2O8tDtkeY9xp7ae4rJqzVWN
EmbgaP3EBA5v0R9NNw7mg0Rn5ivjxmrYxcls2Gi3FIm1ZqjdVyvNRjJzF1mJnl1bqd3rJ9oos21X
IyVmVHlxJr2GyVBmeAJwUm9fkDKeEXcQmQg15hkM96xyOA7jtAuUqTe+Fqa6ODJObkml5DUrnl2d
7IvcQ+AyYUA4ALyZzWpF3QbXt1Q7uD92pqe35JrFzxQFDN2fFZMDy97PsOL2RT+In4zwQx/71Gyn
DEubshLeVp/Ti8rrL7wh+pqS4K8cErHLaTTCynfC7pp6pt5PULHP1Tk1fNsu1GdcP2HJ0qt3m8G+
xm1B2YVEwgCVwn4FqThETyPRN0znUlS1pmzTjvO5Xc+DhWxG/02rm8c6DO9ha1soTdv61qsMdUVD
tPH1KXWWBuQzQihd5gtEBwrqLMoOhC4KCrbMfuym/0/dmSTJjWRbdiu1gI8Q9M2kBmaAtW7ek+70
CcTpJNErAAUU3Q5qXbWxOmBkZZAekQzJL/IHmZKZEwbDDDBA9el7957rn5IqC+DScYnuYoivje86
bz4klNDuoXiB3rSfKnItokCzzpPTEBcxahgeI0r7gn545mYHhYC2uigl6hvbSwARVkO7N0g/+LrQ
Wu2OY+DaEzKswSjYGpqkvFWThp9eL3rzJleD862Guppx31u8yfzD481o9Y6xjdN5BYPOrv08pTOE
rxRvhHcKUDh7N6lTUWxDM5oUTXuhERs0GUWx6WNVtfdmtozyAbm0Ph3KYkg+q4AR7aVtvY5DpAjM
k0vORra1A5AdUc+L5m8nMVecORkqqIMjTO+iTTU+GCdTkzonKugfYzw39wjgKujyANU6oB0qpdNg
wSZP6X3JDeFUdPChUaOMYL5dA7FohXdvFqlLGEbdBwIMHmkYu0K2xlsweeoDA6NZ3yWVFjRbv5a+
QSwB7eitQb7ImIAmAAx+iVvDvbFHoNAYtO0sAO5ZQUEPoZXOw2ee4xF2gyETwKJ41rpdbBYIF3KI
bmU0p3VzX/R244QIP8SLx9KKYCFvSi2Kab8Yexve4b1y4147lrUwmseh1+fy3EwzeOQK64PHoacX
cEVJkSHgQ5IftR0A+NtbsM+u2E19XieRodyuPplc7OMY4ETdgJTnGFdVLCphabuJeSRBxxg3tRUU
LRyoPMEq30hrV8OnqLdpX9oj05/SV6ceCJd+1Hur4rrKRLvx6oQ0kBZn/gBn0PLjyMct2EeD6SMf
lBzj5k/ond3uaoQY+WGi1ikfpiUISC3ITf8Rucv4sUeS+EBTdGqvc6HWroLbFtzjFJh2OAqZFZ94
ofs8SmgnJU+D1Q6EdM4alWcnUz84VIUlLjmIz4lmn8kceUjzzn2AXNS6b4XJKDHSq3nyTuyOIL/t
0lQVzGu7Ow6mN9mbBJRRFap5Ib8SD4UxPNK7n98yhnnpWUpbK7cVB8dlHXea8aade0l3B4TIjuSm
EbCMSCnwqtHZaS6BQ6GtBXO6cxop3paS7NRQ6DEw+LSnLGNmPasPc+5IPwJSqB46aBk9HPGm1I+i
t4ql4k6SKs1La8VXxI3HReTA0ri3p34st1qLlpKMhSmor82pIqGNfQOWpQEPPoTuKb8GeuVIOv6p
cRO3DqMIzS6dJYSnJt/0wVbFHlx48zhL26i+NKbjXjucQci2KHvZkfBkjV7EaWV4JX9H+idYnD18
az9hqoBIpTkXHpT8QwFrZQmNsmjd7TR71ZtHR/QOIkDXIWwKICQ1gpyTFPH5a0kuEOSfrkwjrchQ
AA26Z25QZWmPOHnNW03ogC+gi6Tnwq+qFKhLjiTAcmYOLi0E6bCexu7AK0R+YYVyyT0NXeEAJqat
pO5KyZpwMZpiXC4yjmsCEJoEJnWH6Gbcmm6XkWE0inKvEQ8ht2geGOV1rpXDkegBQV+DRQfR5ORi
vi2csrnR+ppZTd3QVjs6yAPYGHQXvz0CYFVBz+y41VptWvVeZWrEEuNM7Rix88Y3aa7LKzlA6b3t
5yxeotq2s73ki3Ac65MbJmk1FMasLE9Opaf2RvbdM0kmx3aqJsiu5EmVmFp78dz4xdRsnKBvz+4g
IdQwia4f88SCh9W5OWkUqjM/CS9oX1uoogQ8lPCmooWsHrlPlOHf94iDEsKGyltYVVemacjrCorO
8BTkHHa2poRrs+v9Wn0oRKLdNqCgkGowq7wFhETklZGmvr4f4SOLsKW1Y++1cc7N0NTmudxasyrB
RDsIi9lP18JnwJ8CyEn34l3bzpodjYkugr1dTIw7mWeBrojn8otTslPAbVgqPMusMNqWAW6SHSWt
AHnWfdGRLtw4M3+I/GP0CzMs9FLzr1tjnu6DVmXy7PuySHcjszDCV0DgwwlHvLyvgYiCXy4NKS81
aQBQtQQe2jPzj7I7dhNQ+JAfvP6iJn248nOwzhwqgY6Gi9E6F3bsMYjaTnlQtvoU9lUHSYKH3Fj0
6wEX/VflD3p1Rg2KdIXGntPtXKQV7a7IaeCyPBjjVzpSSX5V6kmZHIYBcm5oKgrYzZwaay+8TVBw
2xLSWuGOX8XQruEFanjrPeeG5rR2rpUvI9Nq/JegM7fmbDz1thUFjtaf9MaDxmQqzroBqTMFDOqt
b/RQP6v0YKxUZuYBxUS7sZx0TvKYYpnECmegndzkVwyB/VdfdTFgLUt9M1NivYoxFUTgkR43+Et/
EgxYyTwdv6ODjWtLFP1X16skmSxt/IFcieITo9OB42NrWGdA4aa39fShuAL+Z3zp06o9Efg5nZqg
ZadGPrYzgzx78RpH/5A7zf0oGeNsqmLSVuy72ozGcL8EqxRdiV3blHCgrJfalnnExJU3TmvkcSho
5DGSNw9AGuptbsN+IvEi2cOrPrXdoB8UISHhjJd+Bd3Mh1Tvs7NHgyPSXEAaHgKTKPO18rr0qxvK
oDrsu1zu6KDfy76gAuhGY+8m2RbF+QVK1UQMQXFyDLEv0qTZzXPrhH4pDqryDoPtkCo+FaGyx2d8
WfE1wgpiA+oY6k3P8m5XXQ7eTAakmcCoMQZvAGjVfoPWW+wdT750SYCUI48Puhd81Ftg5O6cRxNE
5RvYMFVkTOmJfwahRSebNxQez5DaaEqgr9gXc3pm9n+QaYdFpbqjQCatQFsBNgNVk+YcElRGZCrY
bFOpkZ8WTv0bs9fNbQIYYOPMoOT4EttAZe4pRnG7zar8tjE8yqO+1i78gjHWOCO/J36wEJvWdMDO
aGN80fQlPghrlFtepYm+M1leQhq7bGyaWwp3hFDEscDpNXvGOo3mvPZGOp7NVriPljm6r/ki0uuh
aF8ckvlurbTsr5SvxxEpKuUJxtmtaSm4DU78aDg0lOPBlSAsva0+e89eql+g8VQHTkH9a2PY4uhU
7j4F1w5PsXZOlualYTb6y+ehWPYtSJg2SD+ZyjXCMY9DV5p7rdeiuoyb514w8MxIObioZmn2jSws
5v79ZZnyo0EizZMY0nuSD/LN0EzHuNBXNm9QXAL9i29mm46R2abS0kNjqMcGT8K24d916gDqbj2b
fCSXvK/ON56oXLAzliNPn6gm97mX3kdcjkYE6WgDWKvZuyRGRQyo1m0oIb2Gx3zuz1aNIRrctIUl
oLLu7aqqz1AZ7ubFu7dSR+2rxXSv3VH4n53RpEJyZ2/n++2ZZ1Q94i66YpJ41QDHuUozbTuP+QWZ
SRUFBbPYQkedkRTOfOxo3xydtLUia0juS23Y4Q+ZQ8mYSw+Miv0YAUq9LZPxZBPtaNs2WZHzvsgG
cehWZB9OIu9tRsr57I9D8phY0qVuDMrnWXjmdeohfopGEmCv01SRJNfAN0Ocb9yVmldEGqEPWxUD
rsnyjP6S0Ym9BmEGF32Wfawyaik9yfwrJQbiQQP0n/EyfiwHRjxN0DQnZylPtZ7zhFqxumukgn0M
Ak4PNP+g160Hi9ASG1fSAmhQT0Zi8PodyMyT3ZLvFCPkpMlqWgcS/Ugw0kFCIU9KoCLOafWKMeNh
bkf7Eaoi9xfUE4TWLA7z1H2UkCjuhxxTUFWgzGIQUYaM7aYtYzvYiEX8MTflmcELuW5VTi5ALUYn
5Y2kLUDvzv0EbzS+LCzgZ4tGIo1UAZkrC7JLBY1ppylrP/LToJuuCbdMLT3yXBXWxtyGRapJNmXk
OYsljBuDiHLI4AiUzFqL9xlCak7fNj1csF3MIOdFnIyZFL0NiMjh1QuS/i5PGuuGLDCiqezVeWJp
ydme0d/1U37mwJmFDkkHj/GSi2JjKeF89rzpLsj6gFkU94rDJfHK+fWYNn7LDE2k8MJbdYQncKp5
eSjIy/44Bbq+1WXrPHn8zJfB0+D9e724pAg5q60gN5Dxb1LtjFlTe2gXxbZ1kv5R5OXVKAxgeAUE
R2mg4FsGqoFliYt7qVxxgpUduqQoPsmV3b0Z6BzcWNbggqYk2G52OBKAoBZnwk6e+nbqv3WK8sEs
lB6lS7xkrHLjlVVbRHy1WXepMvdNuayVQ60fvd4+CN3aL00OjIxD4aYZZBDFjIJPmVObp1LwuHZT
PZPDIxha0kyweoxZQ1UED6kzTLTkp8a3plucjD7AXy2O05zjp2517n3Wo8TPIqKkGB3vOZ/JucPE
JV2kiMzhEjhhJmQ+YJOt0ylOzIFDANZYgRHMNwuRHl0ZjaDGDZRvc9N+9oNYDe5m1oCrJ+FEXKsb
2RqUT3+nQzXR2cy7ekytXd4nej2/GaORBLd2137oR9ENcCozh/itHLnQ6F9GXVckKurOIBW4PoNa
tIRCnM6ckzLQTM/JlJuVfC1ULhxxmBqvc/tjUCrpUyBlUhDg2rgMgqf9sjjGAJ+BMBdwka0iVW/Z
mS0RxuVpIjTPylVYLYO+NAhtezrPuzQOpH/JzbF1d7D4aqiHDb391jZ3FgTFeuOX0t8tNRARkiBh
z9kJcTmx3AeV+cam22/ByMkH2eZDRjiCZUQ2ZLsdkjICdYKKmKKg/lavyvWq5J52XvvBQAEO1hlZ
AlJfqbRT3upalGtrokJrc4BdcpvEy3phgSGQOOY3/DT5BsGmE49mC/Md8FmrDtIqS8KwDcTqTGLG
9TSmP1dOV514FeUuSQvvLrMq7TIypEZuWOaHetSJ+kxQ5fW1riebEXJnGPTuWS521h+WVud9mgEc
TSU7Sc+4IFOdxeV0U/ME9KYmR6mHcrLpJtuN4qbl7DQZWn4TiLn4hEQzB4rowpIEVtNGstVcxslT
lolQNw2e14TYmzLU6FguGzpJdCRmIhAqXForBZiGI7WEETTmcUyDdO9kZrJaYT3rKc0McmcSp0hP
qAWppPsyQeedBRygx/IDrkyPkYmcrqBoukStzddTZyN7UPJrizA7R7u/deSws+Eoh3pJHuY0t0dL
dGOEejrdxku93NnLGB9A2SU3gnS5D1oKK1KW1Brlkl4XBNdQXIz1N0ODob3pRrO7kv1gXGmadp9l
FpMUZnZhxzIE1Ta9jH6lodqwQmno4gQqrtwHA6kYjLZKLyShklYWFGjvHoqdg0tDs7aJ3s0PLYDa
V0QQLUFCpXXsBtfe2GNi7IWrqdOaB9VYQXM0FKZF2rAf3Gq5zE7ngrhfTLnX8/bOGtF7O2qxrvRl
QNynxBY9a33sPbuNis7vjrY9H0gynu7qMfG3Ga/6TZq17jErAnPfuA0hT1pdY3r0LEu7qI58nXCk
kXEbkwuIfJqn4okWTRzBqWgPWiWqLTJRL9Ryj2QN24sfqRXzI1GPPPS4AG7bwbzHizhEJaFvdzVm
KgqeeDqVsWZoOwv5Qei4VROSKVHtMgvzj6c55cbPy57nWRvIpWHW712AzDVAqiEdnszG9vclWHZS
ICCu7UcseFdkB2tRleTOQ2OWi9rq2IagWEmJcLYe+zCVwyfd8ZqPoCG9vQNXkNAeg9Zd5IyYoZDW
31aKelgGQ/sA0E1uxlkjtzTDmEpbw0CvRkcurPQmhzrucBoZDbJizTZq3HYng77/rHQbaRbN2kOu
GE7OWrWQNBuDo+aI+AWVpTznKhGh0p103+scQWzAgxuFtmSnBQuLP4TJJ07skKTBCyaOS5o9bV3I
V0J0mEUKw5XP2ZRavDFxE8Ve013PHLGvoJF7j/Q2psjhhP/SuzQl4UpPH4lFCEgPUj1npBaKbTJN
7IVp2kZan04Hg070MJJoFztiIgrTTbSPsy4W7q5XR12ptbCZF3vfTW17MuKq3va2rT70HYdfq8iM
L+YivyUdRTLdYuGQjlcND03i3M86A7x+KeZwnj11ievFOo49aOncpZQQqLL7ZE52GZ6xKM/tZwYO
NUPMloTcmSLfoC1AHccODC/X20MNN68qbCgH0taQDCODIVpS1EdZ6tOu8hx1MyWWu7H8kpkoG+hH
vBjZtSedr2qKxa0FeHnPZJ0yhFr7Dc8CWYuWJq+Hcpq+h9xFnmhQS/c6WcwIMTC59c90ovZmqYUq
oKqDrn5CODtvdAURPxaS1oMU905XiqNSjmZEcIIoDeU4yx3HnpiDT8PrLfy+ve81bFey9QRitTY9
dEXVc7H9p8qU0xEDTXpFj9QPS0Rrx9lZLTmKUfXSEl+3Ac5d7DTUjchsx2LrpFSBY+ExtPeVtD4D
q9H2lTQSlJK1hSI5ATX9hVbU8lYUjnvyA5oqfsW2YMwmloC0U1GMEugmr7XhqEFZutZpX+F3Hvv0
kTaA2JlMGrZL2jhHKdVVZVTVmT4jGauVfcCX419DK7hIdApbf0wPXqrNx77tpts8ztKDmOPkyafe
yCNZM7DdNouBH2EiE+KODCU0/TMR3pS8Q7af2g62p4G2wHygbQ1LMJcfVNJ6u5Qo00+jOV3PSleH
QrV7KQQzCNu5m/SRJzp1ltba0oLqLoBxm8+tKZj0F66RotQXpKHuXC/Id/x1/YUOQje8zKO3lHuK
kOZAj987tnh5SF8PMP/MVOvGWacjfHLrXCRHBzed+VwEY7h4Tk37s0m+UFjMr8oh6HzR1ykToRRV
FPduVKrpaSD6kjHJFU0Q1AxoQpKNyJur2nJKdPMYB6rOoRCeMRFu5qks9Zu0pgzeQTQMWwej/L4w
W9IQNULQFlP/bCaZ2CEm8r7OVtWxF9dTSFNTXLd6Yj7GKrCBu8ScnnIryyH2as5d3JFeBVcfwQ+d
NphEA7mbpDgVaNHxtGGCeGjwTKCUgqn1IBqz4bFZjLvamfqo8zQ24KyOrX01WEgIZlIH7m1tQuKQ
ZCOn1j7vD8WwjMYmGBlpTQZd0lJfjSVaWT8Z7G9I6nkbUdZJinSVWlHVDUnUG7YiTsdKH+m/qF1J
DYdezYrP2cwRrKvS+inWWd4ZKAWnuTTNewKBnPu1Y3RHf8c5mXmHgw/cX48VyFUHL7OCfekH9t3A
rvZYc93pppJ5caBcbcKgWdHV+Ovuoba9dK4oPrm+2ZCS3qEx3kDn57ZgnTReFngw9IozwbbCN+Kw
0jvzSz/I5Yn0LlxmQ2N0FI2yepvdjNnb4Ps8HxxP/YV8SsLyrANnbJ8OdZ3ZJ2Ul2pXRlO0pN+zh
qsit+CmeSsLcLHKl9FrHI0C0wfDYK6/eB3mXo+a3eH9oyawej5RlWiti2sPkUc1dVLnWTFxoVl/q
FbWtzZLMbbwSnDNwaLnaBg1FwKXXlt309DtrtexJmSjGJ73XiQSp6AbGW8lR+ZuaCDSHdT3lqxlG
9/vzBBN12FUWucabdjE141zFGsYB1ernmVxChg/M01xx5kGsRKQM2TyQ2UdOH6wAOkGOvUuk5eU7
l0bKNdB98WI1pst0kYYbciKrNW/aQv/M6A2+u+vX1i6YpHntmYryX/coDlnWpPWpbcv046hJBgPM
Xky8Crkhw1L3hlNCTYN9TtOjvpn6r74IUv2+oOMY0r9cHmVBMNKYr7110w3CEUR3ULcP5A3xoLh6
1M3pdU6YVEPGbaMYW8Z5EKa4KjPpvQTydSGm9dKP7cFPY4WwmSc87Cf7zNq4pbNdnHqSWhzsGSCy
6QAz59379EPp7OUnwtZI3irjqzln+uwmDmdedeaC8RqbDgLZ9E6a7bzL9bneuQuYLIU7xnfXaU4N
AS0Xt0DCmGHEqxs3vU4agqYndJqTmqzDoMz7aWL+1Uq8PZqCs9shMsc69IlcBhEWLltFBhjDWZg+
0qs4+PT88cqdtaEhWCEo+XP+FzS0uRklH03ckLZm7PEtcfbQ0IZWWTxGVpF6Dx6nwChPpxtdI77B
D8SWDJghHMjkssfmOtPV9RB7cOtV9y0Q4nbhJLE1qebvNCbFclBH0yGfZHD8cM5aOufptm2mguxq
3btNRv9slFBtcC1/MvTyM9zRG2I06FDikS4rJMKJ983KES4oUDz3RVYld9WsX5pqekMCNG4bVlKa
JHiFLG9fNWqJWj8IQj8T6alkayL6OihQUnPi7Yk7PGfY9HERFgm1e4o+bFLpJQnSduJIxQhDjE1o
EeSwgzYfJosi9oblbdsn1tvi0HovtAvZb3eVRfdFSirYmHk0NkwyqpJEJ9O4lgyDqu6J+3OYh/Rs
SOvJCsjf2NqkK54lS8ieii9mT2H6lMMYv6yJHk+8CAHpOhD4UYjxhC72xHyjd8dpE7SOvZ1Sg2yu
tvQTXuXZuuH8SlJ4bs9MfWjTBiZmKdhyoVcY+rVNYUPP1yAtvKpz1BRiDTlX8avWVBij6E/gSBhe
lK2sb+v6tVV6RbIpExh5Khot4DyFR7e+TfNU9peYwdhEY3F0x6O0Vxr82JqufeOVc035JrP0wS70
gKyVWLlVxsCBxevUiTpLrpgR4dwmlU3/plhPN//VV/qU+Uplh7ShkPpkmmLYxQ6Zm8+/VqJ819D/
IYFFhwIKip7ianL5Dkp4J8slFSUg0C1NDlYfpHfEHPb3ZJ9weNI5TiAex7/tbQxj4I5nStGDblEA
ICHvg5j8ltq8Qatga1us3KW3n0AZjfeCyThwhJE+BsLyTC8jaQ1THhGR6RHEEYiMTBcEbFcWdrBP
YrbpKylrQB2SxNKIGn5983f18f+AJu0/VGT7S33aw6tI/kJhy9/5hzgt+M3WHaahYDZWrwX+pH+I
0zz/N7h+zHxRSRPotTqX/r84zTJ+Q3qr85+Vq7I+P3+I04zfMKfyPPmBbiC9RZf7TlH7a4Xtz1qp
3xW2voXE/meNFE1du3Jp3u4Nc3oeMD2EQ4I0rZexsS+S1dNi80A6biZO2UK6a6NPGPaFzj6RZJzk
A2om1DHlVUmqIeqpvMUgQo0uLPGSkRyxGRCAnlq/qV5lEg/HjMiY3copjSaEaxvpd+5hol2OJ8OZ
wCF1xCTnhfPBrbO3FoHnrkzM5rosFOCAIuhfM47SF8I7q+1MQPOuoV0Nw0G64+d57PWTErm+tQtN
PwmCbLZSDbiVgY2cGnewI79t5FptE0fFOYMai56MCJHQkeA8+e5dUFD/TuRZfmwZI2LtIZHeynjF
5nEhJ0eNaRQTK8BEA7Q3W+R0zGCwbIahedLyoH+oSQLZpGynH7OANXJBofLVswK1C6SHndkXRMHr
RByZnUV2QJGbUVAD5nfLBiOx0QMfaBtKjoCv4zIU3dTesIfjGvmzTtCUY9Q7VGbZY1KSbkGIqnK3
hseLbkoGFBh1ohSdx7go0tGm1qiY+42IvTi4baFfJF/KvqleSFTy7n0somRdogdwTAwCGvkFVyLr
xl3h1RqzkmFNnsgOwjWf/alII4NG59axSa9tejbAILZL8nLs+iTop9IrloW3FgX+3hinx7TN96Q3
yk1VF2If2PIC6hzElQTjSv6KdiiJWq+433uLuNgNm9XjQjfAZRB1XEUYbA8UDDMZWsAoGCG09Mc5
m07Joa3MO2pNckZIjLlC21PcuSxkW63rqAX6MnjprN5C5KzIOEFQDNdlHdzGevNx8MbmYRhwaqWJ
8qh/fBfLNiacjbG05RYa4BjmUyY/KvpIe28Zu8jW3OpAB7V8+r4d/A+sk491xX//A1wIODFXgN4P
2+KfIEX39Vv6VXb/6yp7FW8MTvsfF8t//v3f10qDdc/3LJxmgLJY31a57u9C3u9/4uLJ1O11scJT
8sda6f1m2qsrdHWxeb9TjP4Q8tKWxeuFQmIF4uruv7VW/rxUgtYDoIT/z/FR4axwzHdyViRzCxkC
ZX2XVN9y+8Oky40siKLwPFrSIloTqGsIGh7DV9DFG/q0v++0/9oPsWqF/ygo/vwN3hksUwgkViD5
Bi0PebkwVhJJWPt5OF7moyOL0G85iL+wsCOw5Risffn3H+G/fjh/tCj/73/pZP7pn3oCrth8/ZK9
/gc86Kvh+F8bbf7v/2nVa/9VyR+f7fWv/P5Y05f9zcC+jBDaxk7Dbv7P51oLzN90xsbQKC1z9eGs
f/QPhbrxG7AsNmYyBhgiAz/8Zw2gOb+x9zugJKkqsM/9W0/1zyJtx0AsjcKdusTileNf9k4sjUQM
rqG5aNFCII7yikerH7ey+iYc+wAG5liLvSpfhfhYkqrjDRH93U0/1UdCk+iOmfvUlBG4o+MPN/Av
BOyr/fSPJ339VsBhLZYCXnVvtdz+XJ6U9RT77WoIAwXabIepEHRH+iDqUktF2Uo9/fXnfQfj/fSB
eFIszgXfgWj8FO9erXix8wFgP1ph5ECwiQnOqa4RzLsMQdMCckZi2egjwFHSHSJmm4yFpBDaA+Ki
BVZW3HGOn5K2vFYLXSPUeDHxSDrac3pfJN7dGW3aPyFCimUkitxniuzqRrNpJ9t8ZvaJzgHM8/KU
5r3zomG6TfZxMNMsoqMz5g+iCxYjqkxnQSdbZ228W6/Epf2tOmOTaBQBe3fUJW7hQGb+CRItv2bJ
tBpWx2JCP+uAyW7rmXywhsOas1+Luj0AoNwBAqIYJDFCVTs6+jq4nsZyT8zBxLhn6NpiW6W8ekqc
yqKrb6eGG4pc5ExCh1F9am08mxs6YOmuiXMkULVhll2YNp5LPERhE1IvHILKmQDGPRNJsgx7NDjV
om8hZgh0ailptxBq5uXNj9sppczo2uBUJPQCkeEAjMWU09VFSPjlfNNZvmoi15y5vbaVg35a6O7h
X/C9qo8SGdB7FqnmpFulaShSdL10PqillTPhnb77Ee8F/KKxHA28QgxKrg3NHJa/eZp+tl/w9NKh
ogeBAR9fHW1jXuof/ZiaysndrmaLeSvjblcvg2v04lRQNfogDnQlTrWeyhETUaloeeuct+e/+Q5/
eq99AxcLmO11heDI8G63omfSMGpwDfYl1PjbMmMisqVBaKJ+wqjGk6IRN7hOcOk8TIB6ut2vX6nv
Jr0fXinHI08DUyrQe2AEqwPn57uwdLMmFcaxaMxG61GREXqbp90YzqqiihuUYE6e0EM2soB+CKIW
jWqM+pawQvj/zNTonm5//Z0oE35cVqDVYIkx+UYBJBADDe/PX8nTXHLZdebldOTLCzUqeHrHlR/+
G5/iBpA4V+4iltyfPyWZEjPPVWaEpjWJ80zuZgRuy/rd3Pqvq4H1/v10f501EIsf2bRcihvvnbOo
zVd0V8zFNHXh3waD79xTf9lfDXQPavHt62AOnlma7bBZhQF9W6R/s0q/e8a4nT9/g3cX6hvQCvOp
QEw2Gd88WzQActCm5hmKXbf1oGPF8wZ2k7j59Q1+93796XPf7Vkxbn47yyrOrKkaT0vjrjoF+6VN
W4XfvoHd1aDW/zILl7SKCpXH7a8//93u9P3zV04+MFyL0tR/d+c1oeGisTVcl0VL7KaNODBFgXbr
TV158mbL/fzrz3uXfgYdkxsNzAreMpxaAp6oBX5cULJaq2JzcfXQDCQiMZ++Yac35oeUNvIWrX5+
JEEvuCPpbQCR6UxfUcd4Dw4nrr8LnPvzG4RnUscQ4FCUcPnv3qBaZ3Gebez4cT5ziIKicm+DPbv7
9QWv1/Pu0eYNNWmfcXvxta8PwA/+39GvDQthioEqWc8f+2Am+6yYvEcnXQLi3XjCV9ph/G9xute7
vLZpiOQFeW7pf+qJKOwJRdnwODvN6kdJVREtQzb8zRq0Ppw/XxsNIe4QBBxkmcF7onpdJw5j91gP
ba9Ld8jb2309sCJWRl5++vVt/PNzSlAL6VTrRoSI5T2QZcF4CAIkQBiXDuNFBGP9UcPOC3MRFXrd
oMf+9ef91aV5nNGA1bED/onlqk2TI8SAf6bO6nbvDFpJVTnmoZqq9G8+ynh3bSzLLHombhT9e2H9
Hkadeq5sdGBpEYPdgdmCweSNebZTf8ZvsFqeXZMwecNvYbqPuT0eTL2rBSGObTNfVV6j46RK2ul2
TDBhRQUNDvsyZd5sQjLT2JP/rTvDt6Wydi2T46sHDv59JotKejriNY2frAQbYvVzHRZ9PiFJoy/+
648y3+0Lv38W52gAaVT0/N/PL4+xqEWJYobL6Sr9ZUS/S2R07HQfpFABA81Z+PgEQZ1b+2xCb7gt
Et/GA5SPUMDgPeMSX51qoZst5GQCTvHxEsQ+jenJsh/B6mK0cWFioEL0HFBjsTGXxt/sLO+epPUa
KJvoikLmRiasv1thiwLwuSMyKzJmy79C9OufEBDNZ28o1P2v79e7tWb9KFYzantadsxZV3Lyj2uN
aNMOjz7bs92nxn4x7OWOFHmysJdcdpGBR+nRAefzNyvcO5yQ8/1jsQSvG/eavei+O3BgZ9B5FCtm
0HTg7vO2jcW2kFLbGRIpStRLY0i3Hlo9+DhA4Ld9ZYJCyOO0nzYF1ir30C8S/4QVL+4pc/MF143K
sr0jqwpYVRfQuTVGs3TOOF08wWTQb/PQ79cRcwHbdwx/fRvfbQzfr8ddUdF0Rzy6Lua72+j340oo
NSK6kj2wyiYIPTQWf/Mp73b+3z/F9PmhXJtjs/GupoybaqwaBIdR2Yvyyh2U+4W8cTeJMpiaJyuu
8Jw443IllB08Kjamv9ki/uLzA95kOu+4qn1grT9fJdIqssdzh9UzEVdS4vUw7VPqtdetm32tGGfR
sfQ+2lbz9uu7++fVjrMp1O11hADV/b2L/P9Rdx47kiNbmn6VxuzZoDZyMRt30j1URkaqSLEhIhWN
Wsunn4+R1VPhDG8nsoFZTAG3ULh1b5qb0ezYsXN+UeUK9u0DRtkZwkN+MtfNtVqmw97uq8hvFSH+
ep0dghU9NPoMDgW51e7MzMp2Q7hcPu3JBbsFPXHhO4HRUNHvhIIJ9UbRlaOJB8leRCiubkSxdcrD
l+bpz9kweT0gN6KvIkCAR0yki4oZAyf6IETm1GD2QYrzxIVCxjNT9FQhbG1AkAPxPiS1EV+ENUK3
6xMKf9awEcJfb3BqN4j3L1UAFsdYtsaLnKSWpGhKbZg+/9baO1X+25iddGOQ52n9mx2Q5OHCSiWG
Wj+8df5aTVvQv2/y0oWZmcQB6mkhFOeyofXq4WUpTLrCc/cQ5Who7dIWe1qvSShaHgc1l7/tsUy/
0jEqUNelLA9ZKYNUDFFcNLewMqPmYMTQZSjhFBpgIDmnn5sEYuVVmDhxBEYkURchbE1RDpd3r3a6
ds+zwiOAz4gKAsHOXG0nNwyKMo9MOr9pdmhCnUQ2thfcb2b/QBwO6Nmspcq3CDJqvXRDumNbxKNL
kT4a/WYu9b0Z5dY701GST5d/2ulFwy9bqskuxZblx9GjWwUUV+FjT0ktPEdElde3wNR3OiWcd06o
WY9/OZapOXT0THR7KLqZ6xpT1w1VI3D8Q5MX7kLthJBr27najwJQ0t8OxWMBv2Ae4Ysn7fPt82Kz
utJskXXqkNFtLeMuGeGuUrnpYVqlYuMxtHrns4TLw4QKJm5e7iLmv8SuF2OlRog3cclYal7ez/wq
AlIH7DvTxA/XoODlGNSQin7uDip0tRsJxghIAVAUo4vRW09Cc+N9+OqjLuk7lzo36/JqWrtg6G2d
G1ojmL1iTodGa8Hb24N97SBK+9cLfTrUKioIs1Z1lLUdL5JF7U9UNfZiAVwmdN42YsNporKsMwVK
/GZRJOHqURe7hpfrrDtxBrfBsb0Z1vxDr9bTI1qOyvt5nJx3fRNq6DrnxsaF9/roLqNy47JzVdBm
6xuvnvJJun0MVjgcxAfczvHaHs342p0RSQNg5OyBJqL+LdEMsqNG3hHTwW3YUf0TfIhuQVazIDOm
wK3+dosvzxq8R5YyMSjkVUyZ8XRO4GEKiEijS0O4nb2x7hAjjALV//uheIhSIQZ+DUZ5FZSHIixM
JCsEULtCvTLCxn4DdA9YKtCyjXj0KlJiw8GmJSwt9wzFo9OPDBK1KjjZDNXYYm+lRGQ1nLbCw2nh
5nkrOfzpKHjxSmOc1Si2YtWlaQTCk6NI44Mea9ZXtApzULQxgN5ed7u3dpHPt04fNBvbeHWz/xkc
mVcW01wEe9bGyU2I4OnSjfVmero3VNK7Q5hU5ls7W4QiM+keQzR9HilrAIISFaLxeh09waWoqo3D
e5rN/fNLdBoNvMoosax7HyqOBKU75jAekil90wDK+tHY1XgPZLK5AhMJuaTQy09iUKE0Nl2+4UN2
5kA7Oqa1fAPxfOWffuskwke1TRQbAWNlvM0U1XgEEhEc4q4FKW92Byvp5JfLW/nslC1Nt5FMQjxt
fRPbuT0pGMUKb4TnsodRQc2Ox+91KR3lO9frdDubWvY4NNN4jDN7/Hh5+DOR2aF0BDaK59ay/U6n
3CUalPCxElCJteogHaN7GPHKe9Pqevfz8lCazp91kkpxlF6OtQrNallAq05n4fVWViOd01o3Rdxg
gaF01e1ky/pKJMKgGj/37ywxBPdqOCZfc3imbzoYxf+DGEJdhLNNbwBBjFWiMZkTNhEDe02FQum1
FXFUDYvfJEN/Z6b3z65+MdI6MCphjhkrI+UpQt0BhTY/xziDdo1aeRtrvPxZr9f431kt3+Dl3a9q
QZ+mjfC00h7ezmAV/XHK9LfShNOPepHv1IW7TysRpHuMSvo39TAc0tTeehee3VfLi4HaJHV9ffn3
L35HR6HS5DoQntFPNZQt+Gr60BqHESOOjTmfG8owqOvjrER1Ray2lcQbAKo34cuQI05hAFFg8Y2G
l1Leubq8vKevvj9fkv2C4rWJCR59i9NZuWnpKPZIcoqbEGKEkCO/uWrd3ZqumR3mSLR/5VH2X+OR
WpAWUxZZX6khIlQxQH6+ZqWJfUdXal/o+pZp97kQBM2KIEDtziIhPp0V6thQkjRGmWetuamGWbk3
JLU6RQUEXOdJCKYnMt5kppHfG8OwpRh9Luq+HH61ZUejEVD5lqBvUbdPG+kc0sTOjnJAxyghX95T
KIqPl7+kyZzW5wTMiEufHwCLsS5oWz1cU4VjwJc0Y+SF8vR6InvZGOXs1oRMStpL4k/F93RlkU/J
SlMwtThVnaOT44ejhh2KMrj/XJ7P2eDKmaJAQLWc4uZqqKQmP0l453iJm7JDlIo6iB21i4BV5+Xw
HPxR74vDbF61SVd+qSwxP9FMVyd46ra2kVKcPSfYhC+TZtbr01+atWjrhtWNe96Y6lBXb8zMcN80
sVF53dB215dnf/Zrvhhv9eJR5ZSPNPuZvEQHq2pD9G0Zb2ONz41CaRB1+wULyoV/+jXhqSmFoRJb
Ibll7zVs7j1lkOr/YC4vR1lFzhaJJy1C1Rs5u1keu7AQh6acI//yip078yTqxtKMBt/+KucbqV7m
Cmc+Sqv6BrhfhKN1FQ9f8UExMe0yoorqHW9mMJ2VpqFh0ncbP+HM4aDZYiJPy5cjdK9Sj9SF7tJn
OTY0Q9jddrLDSK6Ce5TTRX+8PNszIcYlx6J8RkeJbt3qroeIUaujUjCUHuZf+7QedzM1o6Ypym81
V9gBkVX1cHnMM7uFMcGbY5m5PA6X3/TiBmxwHFOAwzuQoSqUV+NYu1Etfat5dXYUfTG65oYAb7d8
5xejiN6e5wnTT69r8txz9OK3UaHMdHkqZ5cPyAB/AaDgjj0dJG2MbrI1vhQMcRFwLziJbxDxvs6i
099SX07eDbFmbIx6dmqU3hwWz9B56J2OSiZu2LJn1IraxBvqreYtQnjfL0/tXNxEHBlgN7UZwInu
KnQ0+hx1maIROoYxOSadqD+3Y1QcHJnNd6XSth/RmUSqJVdh/qkD2jaljiiJnibWTqmqrZLU2aWG
ngD6DLQ51c3TSfdaqhaW4BFNcdeFGRzl48EY9ApFYwR12yQDWbioYWys9ZlwwCr8O6x+OqyMpFBI
moRnTSBu9bIPfs0KLlRJ61ZeFlbxtBMGdJTBsaZ9OzrRxvhnala48FAeWpxY3QV5d/oDomYM27QI
sRzMx+SRCw6ehFZbLeBgpxFPTm8NP2d469MubFXtY6Hn5pMC1R7D32zOCr+crVClxCXoxmzskLNr
Q2WDEg/apvRST39aa7fSGDUqAOSvAEc6W012epsq97yWIbamivZl7BCwblpUQXVoVZXVTbu6s6eP
82Cav5o6+CpEGuyVODKvKzeMD2rkxG9RvxwQ+nCCfqNEdO7g0KKjL0HoWiAKpz8Y4qMCqh52FWgX
Y2+HQl7D17U37vhzO9VFaYqer8Xjxll9sUrmFR3PmC+W9gZGgxgS7lwRDAfNCMcjGg96uMcEcrY2
xn19bWAuoy4FYsq25G7L7F9EPHhLcSxcXhGOVmKSALjHr4VMkQ8pQ+/yp19uoNMkkaFAGRsAk3hh
rL/8EJdK5wJ489Qhzx6aoUMgMx56+N8SDErmoyEXA39XRfZNJD1Eg8vDG8thX48PmIjdzkTBmayC
+1DCQcqcEIMKJBXMPSaOya8E5R1kONit93GqQ2uOOtW+QxNwnH27HT4oakartEGiHY0vCM6276pd
5nhmPccoAyoZnNLGxtxoH1ioOR3Vqjefonks+/04B0F74IbU7x1UK9DrEVE9+KFQ6/ek5vq7pTD5
1IQ9QgHanBbFIcubejEarsa3eRs3xUaG8HojmxgWUH8DVWA5FKpPP7VLl1mHpkdstqLBbwoRv6+p
cv513ZJRFlwGZ4VLa52HlJ0VWaGbUHurYfg5+ezi1NH/SvRs3MBInNtPOrMhvC192XXp1gFm6CL0
g/KFaMprERv6JxXhjUXF1EITaeyq3zpiGnhzGFs9gbNLic2ThagCO/q5qvzi1Ohtgj6XRdWYR50G
XW8sG597NToa6iS+BENYIXZQIgbtiObQR1yFNb1qDKtbzY8zQGPwjN8hBja8u7zHz9y/y/OWV8KC
3OIfVllg21jccWlPAWpqoJvwAtU/2MBBP9IHMu9Hq0RwaE609McUGkqPDKUDeHJ2OIT7cUT4BFvN
bvrrOiC/yeTtsjzyl97y6b6LAlviwDwJj11Z3Kcx7JSu6+efmlkU3ogNKLJtWbiFoDkX2GzAqTQ1
aYCR+JyOWuuSQ2hapORzNuxD3coPvKN+aqPmbITQFVaHuoJFaqHbbAWSYlChqwnCKcPRgUqnV6lO
euOAV96Vxhi+J9x0dxF2yJglyUHHD6HJEAxAy63IHZNacBW/1+es/OFUpvxZjrr6YCtjVezSxow2
gu+ra3f5jWwM4FCcFRzoT5cDkTNFlgDovMpKx4fOqpUfAaqpT7i5zi1Ei0iqxxJtjt8dP+3LpOMm
cHlrvjoyqx+wSsVqhOsgreeIeaBRDbzN/TT3cqsK+SokLIPwACOx1rBr1V4lucKKcfpUPPzo72jl
3SRwTPGyNu5wNrttTeu91dQb+cHydU+ulWVMULC8uagr8U+nKztUZiltJVI8xybL3GGZGhL27JrX
bHWMkFj9cnkhn0EgrwbEZI4sm1cY9J/TAS1YF6pQROAJREq8sAvRZGrcERff2Kx/j31Wfc8L1wLc
l+E7VIEjRN144zJ9dbqWSZMwLHgNHNjWbxjUC1wZWphLRaBkd5KARwdUte67sis/XJ7v2Y3zYqhV
/kWPMwQww8bJ89G8wRv7/Zxp6dXlQc59RIceL/95BvitBkGvsB9DJVY8XU9l4OdzibW5UyGEGyCt
+XkE6f778oivEj5es6ySS/AALgmd4fQrKs00gcKqXKpJQXOrOen0RjQifYcLahTt5i5OD/lsZRth
YGvUVahKgjbs06l2vd51i4MFwOg3LuzhoWpQwxW2Vd4pUxNsXJevvyC3C6DAhSBkgZFYLW6FNYo9
Sj3wUBwXt6aa23dY16TXlxf09dlnFLAppDguyaVYTQ3dA8uZdXQjMX/AElP24O5xjJV30TDbO0C2
WXjMkmlC8jxOo4398/rFBdcZIyGg99TOMd5Yft2LjCBRSBnTwgq8ydXj+2Z5Zu37vK0+2kZzp1eZ
ts8xXb6emkXxoUrcJ55o6sGml38zOY1xbVZOupHvnVsQUj1IVrABFrDk6U8qIwuBvrpCwLJ2HZB+
RXI1CsN+hCnfBnucxK03yLQiAZfrc7wVH55NudZRCpaIRZQAyvoKEjpo2eJzjP6MNFrnNlxQbeif
FHPn4zeBUKSikv0UorTexqGGmzqv0xGqSDQgk+ogf4B9rqPU9S6xKts65t3isxMbavqZ215+pgH7
gFYOMrclzR/Tl41EkUGiCA9lNigq2sqFMkV+EBXmF4mMsDyORiEAZiAy94DykGHuckUb3pkoJ7zt
jBqZ3FjN6m6fUL4odm6jpIlXNQ5ai7TNwEt3mQEoqVT5+qjX9MZP2Bbjb2zXpzt3ThrXT0Qdf8Zw
NscMiS4vdfZxNj+g21081kBgFg/6qXq0EqEi+ICSEFoTLrr8lYEFAmzKmWYWEqppilDmGP+Y21HH
S8xuUa2DB2RHEF0Kc7xBdrlHGyGoJ7nHIa5EPAvuC4TetMJjfXaQh5B22YV3ChxoYOzocX53kXEP
Pbwq1GugKt3nEZB07LelERmeXTqFfKegqLfPnDhxPibGVCe9Xw1Vne+pJTk9JGdHuVKr0AWDkWOR
N3vlnNVC/6TRK+JhJJjfoiQCXKAa9lZWBp+i0KDFETlq8VGToeNox060aUZjcKgLWPQSwW4zyHBE
0GTiGns1EImNDF2HyluYSjolSqWKp3aUybcaGb4Y53cXRrORmmhUQhJfNByR2ml3mTXy7p81LPcW
2vj4q8cv5l1JQ/qXHBLR4tecqVChlTBsPAcGw/yIWlo4HOy8CpKrxjYxXJ5ntUXFc6Qx5KHGjX1w
3TmkbdXU9B8QqaWUg4qKqL2ysXi16kmFkn1q1O3sCzhq8w25M3L+FLkxSCqdCX1eVyJH5EehBhqo
nUfl91SxB0ar1yivmGH9QKWlpmiaiKCBF59JBVuBoGWrG0izOBaib/u0U/FskAVqfHVJD6dI7QZm
E3pfP2kHiNibDBG+R6oyH1GIDcRDD5wRMf9izCteAAa4K8XKEqR5Q9KDvtbTt6SXzrt2qsoPgBJK
fCmrAjfyTs+1B+RFEXFp9BGbA3bl0N9VQdHYh0EoGn8+YIJ+16hFk+z4crZEnHxUv+octk9UejAx
tnQqOvs5tFFmq1UVMSMLwT2P/Gj8TsO5fzLchj+IbiAcQyVLZgMqXj9/sIJQ/UDjU/9mUReUu7hP
imk3dXP9MU8bCw92w8FuIjFQTfP0LkI8sysnZOUpl0S/WiOYbuKeUveuSSP5EJj62N4YaKbdJEqJ
vnDDre+gFy3H2sN0fBE5H+Dyh0oICLyiSxjeOY05vldqRXyb+8R6sBqEFq/sGNMvsidMZbLAQVtB
8kp5YyoxxOQ0F+LH0LnIcWYslHqtKLY+78AGxpnn4CLm7DP6mTifYVpe7DrVaLDiQo/5V9Umc/rQ
KwbC46GMleHKVifNQcmLt/tO4NocXcs6yb9Wepl/1YLQeGwUOaHoXtV9shON5X5z4hAxuEkPSkoX
qFSM2HoMAbW7KMGik0ojovRFa5GT1YY8DrExfLTHRL9qLIlT9+ga866cb7okjb6PmFrkOy1J4y/S
UqNpJ8ukJgBbVv0968PyYwhUXtu3jt1+0drU1q5sS0zIc8NTtPdJl8hPamjbn/S4S5qD6cRj401D
hCkdVTNj9Hp0XbAvi6T+boyCfjxyKAJ+dWSo3Y+orlIsSSYQ1bssxkjxNgonpb0OTEwgD2lNZWqn
NSPNbrcJ2mKnTwEmnaUCQMmfwjSJDhCkinSvtqN6A+IeD3eb8rlC3TlRv5VmMndXk1lkqHWkShtR
4uKVg/5hr06eaMwp9cauRMsDbTFYFIie4TnvlK34hqZv+GhaIcCvuZFBsC/7DorZNKpK4yWxjWcH
mhhhiFUakKqrJBPD0Ylt5C6hgyTdlZbaxqOu9F1wLAu7zq4b0XdIYAB3cncAhwL+PqBef+jUIItu
dXtUjlI26m+9XgiF5qgm3V1qZUONCicZNbbu5hB8SlqMgx4MnT7IsU1n/DkEAFr+LRzTGJktGnde
6iTDl05YGKxPFpKie82oGu0qR1FEfjIgwWY/2yQeBq90xihHmbspb7XOxbDLjuxPauXOX0wyUMMn
gpr43RlB9Nk2ahi98QA14j5poS7hmp7n8fdA4dbZaTp0ahAJLo1RtUup1RrapKKuiJ7cXiBO+NQr
qNZTh6E04aVJXI/erMvoG3i/8R7TkwGVZ3zOCzQsSu0q1iLlR43GZXdt4FP/pNIrWVRCmhn/EzsI
iR14E87GTYSjboFmi9JqBF53MA8DAB/LB4QJmgCuQYuDymRPn6Os1R4RvEOrHztX4gQmrMUTArbh
nRkltb7Lk4yrXTVb82OIy/WXqjF7nuzGyHsAGSejR54qjts9drHys5EjBb4vkib/lAEj0j2kMbXf
StW3vwZjxvdmVgcOXmXGtyKoBSlDPol+584mzr5SUcvbuaaSfMiDYsLMQESYjVgNdrpjnpsPFFLS
b7qQ+n2N7dGIdmdRtJ+MOo7etPls1IgTz9V9w/8KRRYU0W1f1WXyXRq4dqCpnmfWfkJ4GTqyE/e/
dNSfZy9UA/suLtXyW1egeYwwtZYgdTy1EJCdYrRu29xt2usomitk7MpEcRD7z3VwJh145b3ZS+Kn
i75zfYB4YyIKmI8fgtyZ6qMoI6e872dzwAV2oAxKGte5qJ+07OsdFJCi4iYF1o4rqpVLb4IyFuxt
pZ+eEjSzSlKbTGn2PevyRhEFkGjEi0dzcS/Bw7iKx5tAR4NsMLJfRi/HaF9WpoJhh4wTjBEXl18b
dnPEFuK2oYbUH/EzSG5Tp6zQw3aH+GvBeWz3faekkZfXJVJuaWsqX5xG4xBarWye6mkacVDiBW/5
tlI6Nzkqnrg3KirsSg343FOOqIu6aDKGPb93l2W6fkT2Tm2+Z6MIVT/KUh37KicL6FuM7sJI5YFg
4R6E1zqXv0CqNR5QXY1nZbitlU7egx3DTVNFP/F9GiHbY1tzsUdIm1kjoEN6bFY6V8mAoiOMwL7g
+i4QSm7BwOLGAq0Zmx3fKMLx1omxUzjGCsABX6BVjIY4srOJp1mO8KusqNq9jb7wTzMbu9+OWpER
5aGdvXGh2mDVWffA8NMptnEvaB18M3g21ca+RlY2ICGCgL0LAgp1Ow2t9g6BSiUp92S+hDOX5j38
dsvKG3+KWZrlkaVvVa2f2wKnDwmIMDRg+PtSRFyjU7MaNGc6ScWDkyKhCPGOwQO1LsrbiSrSLrAn
4wa36phOiZG8dUQ7PFizU3ljGgUfIrtQrhUseq/cLhTvsxmZaAmE9hbnUWuH0bFxLLq0PaKAi6JS
rmL0kHaA1+fBQa+pmYtdWX26/E49U7+BXwqpGX6NijjFmj5fzYh4Bq0aeAtu/6jZnXltajNWY6Vp
vbHdLt6nKG7fk2BLZOmgbt03nS03sFCvCziQ53nQ8z5bFnddKBa4T9f9mLqeqaftflDj7j2xhnQ8
R5z78oTPvENPhlq9Q9Hdriqc01yvyfHPkInWfFDCVKO8kdXHdIIoMZfVR5P0+PPlgc/UHSD4wKWy
HMOFXLSqBmJ2XQ/0vV3eFbXup0mC5jJSGxvP7LMrCZyZFzboRxznT5/Zs4qTVxojbQlDLPucGYvN
gQOD7UjVbZOlc34wntPAtAXaB6sih8uNbtYR9RszHguvLmiSknm+dyfeTZcX70ylyKSD839HWi1e
kWHc0Qq+Gg2x8UqKoLhyphHjYEuA3A2x2EJYRX68POjy81dnnbIm6AE4pBz25/bGiyqKhQOVLNPO
9SbIf96EM4IXqfeyvNPQ4N6Y4LLtXo0FBYk2jmZDIl5NsM7Dom1E5mLaq5u/BpfWiWdYrfmhGFss
8voo/yhzI/2id7N2HAtLf7w81zO7k9Ip9tR4mps0RFf7ZrAD0m6dujE+OeKxSqE1CiPq/7Tj/h/I
cr3tf9WLKP9/YBHe/AdX+c+nNiry/w/kiwSf7r+XLzrQ8HrKf/56qV60/D/+qBehyUUTT9CsRH0c
MNpSJfsjyqVj9r0UE+EZ4zhJB5gP+I92kVD/E+0LRADBmC/95MU9/B9RLsv9T6IqDeOFwgLOhi70
XwgYnh53wE60NpeWAkhDFc7EurOEUDSKsTkSePYYdTXats5w09qh/ARlsb1+sSoPf3b+f+Rd9oBn
VNv87/91GqaXsQSmqTr0NQDs9FWN0zgWW7yo2jaKfPSUzO9dBwIS/0fb9EDQiXaPXG6xn8llkFXP
0y3i6dnBaddBl1ged2sYgmqGLbLfmvTJ76LbnCTjWLuV4Zl9QJjLGLp1guwGNb1NQMpSff43Dvwz
bzhkKKc4MOSsVRwwml6pQCJKn3rYtI8VLfInLJzI8MrhHgNSknd7NPPbJqzkccq6RRlJ6Nc6rEwQ
MgNWjJe/w4pA8s8Pgje9qLqRI6zzA0Wr1UQLHenHedDfpWaBFU5stVdsSTB9FGx+Z65e055QsY4q
oiQ56BbqGDCctI0O+4od9fxTxCI8h4Yn209/7ny+iMdzoNVwggo4uJMS47WZY+Ie0bS4tlXZpbtO
kdmDMqD/fVDMqviKMcz8u8VBwt51NaK/O6FO9Z0tNdX1YjfhTbqxVEuMXH07pHtAEi0Ack7cKoZS
yqAEuRipVc4QvTfVfvTnbJ72du1Yfp3L5pg2E5ZLKaL6TYXPUcWb/o9p+X8vVHOKK/mzSAtxjXDw
jJhf/QhHkRY1Aif2pVmPb3GfND1jrtP7qGuUa0qicMtARODZE2LSxfsTu7jRzlE7twEaXl6Q1/GC
ly4tEO4TlZ1jLnfei+/lAk5xcxhIOG/H+k8MVJLDGIv22IZ1cLw81OlV/c+s/x1qLX9UBjIIKyoM
vq5WDX1GgUNKhfXRNyubpocu1cTh8oCn9+XzgAsfgVBNKcdFJeZ0bpHmxkpaLjZ70l1sDqv81jRz
YyMKLqd9taM4KDCzxYLmfdXHQRZNV9RWZUcNZeABmiwJeta0M1OBbLhjPYnE3GKja2c+G4PSpoGJ
yE5epwIYUirRiDi8b2cQiDu6VA9xQzDMKFt9M6tucZWlZMABcPedM5cR0kMcpiFB4TvJCv2otYgE
7PTOteiqj02xcc5e/z4CAI8wur10k0g7T5eeOJVWECdSQEOtfswrKsa8roajUSEMe/krv95WqP4B
caeXvuhhrtm2iA+0dAjM5Stb/V4p6YUG/LCPaM9h1ylE+FdwpWVXMR40fIOUkzmuOXIZHSkKxG5M
SauVh3zpNQWdOl7bper6l6d2bhVhvINyYWexkKtV7JKaKFqE6N5icOibdYnlcQzUbhzGLSGwZ6DD
6Tamkw2I2SFBIb1dw6UR/BWRKitOJ1IjVCJMZbop+mG0du7CaY2p1XQoyofGvVbU012XmOWbEEMa
L2gC9zftyu5zhMbEQxVNw5e00Uu/UNoRq7EMEdrLy/L6xLH3MbK3F3IDyqP66eYSgw5gLcDuOChR
Ah5am6JvF6YHwpvhqXarHtpc31I7OD8oCwROVuXTrwLlnGSBVmCc5UdNgVuukSXOO4tDdVUrc/67
nASuU9gvfb881XM7AKDaf426Rm5Ujj5DHEV3SbqteRs5/Tu8qewrZR6djWP0OliyqOAs2WUa6Cd3
tdcce0o0KiMAy4sYFlfjmm9ic3Y2kF1nAtfpMKtlHKwyqjVMef0ESf8bWSmLWXQYXWmhqvkOlm94
toqiQyO6Uz6XVgAuD00erHSEiZ2YitfkOxSbAq8YuvLOwjby4fKCn4smuJ5yJ9Ljoe+3Ah31InLw
CCgSvye5vcJpNPRLehkfOnwYPg+DHlxdHu9MwsSCIBWAYi/6iADtTzdzoZaIauYaylpWJb63MKZ+
Tb1A4KGnM2wj8ukOX9pe5g/YQzrvnNbsxmtJA3vapRg5lqhsB+rT0KOFRlfCtJqN/ODcetAto/m5
hAbyldOfN4QuW032KJ93gFunecA0xioq5ZFgm9xCni3++jp1SGORyyG0LhKkyz59kZBATjLEIMbM
p8mPQ0+mcX+ge5J8bgX/1EKWxWOhz90NHOSy71bhDyEBECdwcQA/rKEPidS0YcpaMMVsup2jTIFf
jXpxUGuneGtBmsTjR0vpjYS4bYZC29gGZ845w/OWeA5rqOKezhql9CprkIv3dYeiN1DZ2svKEh8g
Y9piG54baoHbUsQAjcrNcjqUVZAXpzjE+w0a515T9M1tTFljl5VDu0VrOBM0qXBBDWVfow20KPq/
/Jj4HdlFZycpTi5Qfpxccw4JAu3ezMsBN8hgRKJp+DuA+vMFjbY1VzS0EpObeDVob8Bb78sIHEnd
yfdNAO4NQM90S4uvPlw+vctnWe0aRIxZS1rQgFbW5PHEsUIkpcLQD3B1uh41c8AyVu88S0ocbXjl
eNHYZtezTH7//cAIvj3nPSgrLJLjLxeW7YrBimaAPrPD8UuqyeZLLnV5NEiCdk3X6X7sOMmnJfvd
ekKdiQhkCuiQgZBVISStljc1zdosojL0FdOVb/HJ/D03kX3opjBHitcY/MszPTfcAh2kCgofB5Tm
6Ux5ZvNGCTTFC1MXXxhtEp9Bh5WP8B/S9xT59I2VPTueqy60aV743PWn41W2Uhm6MigeBkbNHc7V
zq4xyS7Dfpa+mrUbb8HXOwhhJ47HIhK2fM/l57wId7GwkDnueunPwaJSpE7tTZvg4DqnandUZP2Q
SPVDLq1qY1mf0cynW3fRDgPr7FJPRDZwVbyJsiQfO1eVPoLNOn5PVBPfJmNpj0dBR+pdQccR67uQ
U71zHCUq9ng1TsktKsYjyHlSwH1jqfJWV0cItbVU659w+OrCG4zYfQRa777twrmEtmSZoG2msJ1o
ZoLWQDw5sdSHifLpuDdpG4IIDQ31m4ZYsrOv5ATwrHQhkF7eRmcSD5B2NrwV+oZIAK15ZrXZWXo+
D5FftQu4pxxLHxw4+hrjGHuJQ5Oxpz/u5+gje/0UG/x3SobnJw4PeorPm5Jk061EHclH5qveAoS/
rgjw29jjyJmiZWauoYh6NMRYtklsf2ep71skqt8XWgf9GojklapJrM0WgBvWDiY8/qE7Tt2o7PPE
djewya9vB9jGoEtVUJdQi9YPy4xOvCnhY/i2Ngjgd2gPt8Uc4vlXmht33rlPYv9h15BwLsTQ073f
4FTRYogb+s1Ewx8jaqO+6Q2YtwjlW6j16238yWpGFchbFfY/FAVgIMyJpXNsz/i6VW21T+dMPfSA
SA9xmBVbtLjX9xcFXqqpcPMB/mtrReF+LlNZtqH005jPUlR6gsJuVN+hxO34uoKpQYKP48a6nB10
KSSQjSP5aKxOZgiEUAW8EfrdyNmkZFbKK8ycaPrWc558GRwO45yJrS+/xO1VQKCI+++wq7huQ64c
FRo0vhoP8XXqGCAY63w6XD6H5yYHHZ/cTuPG5KF2+s1DQKSybAg7UWFgKz8n9R5QXo+xLy6QNZ7R
/jiq5dbhX4L2em4GnE4XrD91v/Xh12ek3bTCxMAlT7Gqz8Nkb4RdiuONMr938Zs6OEtqnyxaBEmB
ndYiIr7xWVeA3yUvQR6YUhRMNloE6KCfTt0tAx4uy48oosx4awKauRJhWqOE3rbv+LT9Z1EP8sYi
0ly3UZhdF8BV7gZE9W9ASOtvLGvKt7QfXqe9iChq1DNIuCEnrW9XzeaFWQsKRyTipd+MdX6ruGI4
RKMjdmVctndtnGXHNhoc1FOl5l3eDSv20Z81MRGSIuZxCVK7Pl2TThthswWM39gVvCce2Af88qw7
t5YDuDR9vC2mYVT3oZbG3xvHNt7kcwOqcg4kkpNKaWxcx+fCH+ws8gzkT6nprUKS5rZVX9W1RAo3
mq60HvmsMXQendDaCi1nV54N8VyZRDJttRt44WXGpI4cBDxfr/BSNL/2VNKOpTs1466F7rVXu8G4
0nJN3oOD079eXvplZddHgnYtYukQCmAhrWdqRJB3UhKP1KT6h2XxL5DQ3UegnPh1ljK+1u0o3g91
HT5dHvhcnHmmTDhQ/TSePKefPJuR2BpmljhVy+GY524K7IkK+OVRluVbT49eHKqoS5cOQanTUeyC
dpWDXZPflTl4GxXHKdlYCxpKhB+NOs82Chvn4ho0IhJieHSYmC3//kUep8yNFvUwP/050qcba65V
A4j2AuAtse34RG6THtQsxgrn8jzPjYsqGnI+qGMuwIXTcccE9FgslcjXiik69rr4DtZXfWsP0W9D
ibSryt6ioZzbONwS4BYoFzLuKoJLeEROSMrv16YaeS4QMHLUSXReTzfoM4aOi9Jh6j40Wb15aM4d
TxgTTBdSMESi1dUYCSdPhJtEvgNwzeuywvCKopZXEGPNjUhwbgO9HGp1Heb5/+HsPHrjRtY1/IsI
MIdtNztIlsOZscfj2RC2j4c5hyL56+9TOsCFmio0IS/sjQFXV7HCF96AYQW2jCni8pCifBfk9YTu
HrLDWHRgHuLubFjlhySVgd9DxIF65OZD+nzEwEC8NiqIg7vV9983kYlf8gweK8316FAuhbjc3z2q
9WQoeiOEnpLSfTuo3fe9iEwmudoxncxOA2KMGMSZHF3sbFTVseda5U61ECr2nc165mOWB4RNNAYp
sUFypjO5ILh+uj+h557O9tx7vqwNP3vXbEVp8yFvB5slPHllClHG7KIznWsaaFraNle8Op8mPeu+
GZ7f/IEuo3EO2mb4d2jX8WL2bXslCATUMTXWKdcM+lNmlIa2VYoTBKJm5wpWfXLAVHTqJXAF7evb
1ffWMs+HAk2w1ddTFIMwY4eIbJ065AmOU1OvFywJrT93VkgRC0mtVRcOh0FxZpvgoihbV2Bd01Np
BtUTMnNfrSFd/1oiWOXawg43xra4drAsME0eHibXFDtNYsW8aVUDGkCYCVeB53b2y7sSoYZ4gNFx
QsJ5PNk6GCF77tJrYGl2CKQvvehrPe8stqJJLos0CJvT+jVd2Py3q91btRMnmK6fmsnvLqDWyzqc
vMQ7Un4d6E5N+Rmt8/K9MQzTB82oAE2ubZqdU1q1e9IqinPHb5HML1v6WGwzn9GG217GdnyqXDhd
Nnf3R2+KrdDCQ3anXSWv482BkApDlJgD2oRov95OO44RKSiWPD4ZQ27Yj2U0JN+s0i2NU0uP5VLh
Nv4rs7z+ksRBUIJo7LqH+ztO9bkpAfLhCPFgvW5vNruJh3mskxOtJ/sdPq7WA66O6UMRG/+2UO3x
k5rG8/0xFbc3VTGmTcAtbcQ2H9vAlFnLkpxuDTSfi5XF04OWjv4DCLniOjZ58tf98RSPopRcRblS
vowo5tyusjfbUVM5FeOBXzhhLl6d3cHQjknY/xwbe37KQf3tvBiKTcRbwQGiLIboq/RDexlySI3M
bK5opfAYL8fWFs6lsPT0bM3Onv3Iq+UkYQFHizo/S4mNxWaolj7bCqwiP8GtHWWG1l/0mtsSN14A
79FbZRTJC9iqPEwAJKnfovyxCd/wnTbLtoAgn9gjhlGGcE6RFhRYg+t5+2eaG8sDsh/BKXYn45yP
Vf05wT0K9HJZ7JwfxdRpZCN/hLib1ATaxMm9cNpJH6hSYe3THG29r054UQuaVXVXnu/voldvpJw1
RFQU9WUpaMvwzVpurVhnrFLH4flguOXiSldqaw/JqJwU+KXngZDGkv/+4gaO0TEiKRtgvYPdpzgX
tUetciYa51OASb2bH+9P7PWzTIbDVmWTSlg25cbbAWvdGMaFnm1oj12DJYPfhJ3o0vcg45JfLcq+
h8zM7HezPs/fwI0NH220JL/hLuCc434yz14VzIcmTvE+bX2oTpXXPeW1Vv+apm7PieLVWZa/lYCI
djidIPwtb39rAPMtiBpgllE6V4+mZiU/1kkfvxl5HK/Hxum6b/VSNSh5YjF+f51eHWk5NBocWNVB
hEWw8HZop2wnVA9oWOjDsDxMWWt+7rXAOXdBtvceKvYaaEMiMuSDfPp7my0wr0HuCluTndQlfhyL
bD5SZU//uj8h1Sh0s557echEO5vXZ41EDeIGVowfmTUS2S1Ccw1I4DePQpOJBgwYeQ7Q1rs5MyKI
DcMShTMame/aFnqsOTl7BRzFXLBvo2pF1o6a+rZWAfvH59sIUPjx4F+rVsvO/lR1O3mHYguQWiEp
EEgwNRW52y2gjZgdQuKVPau0fIgTNFsnxy9CmCjGTkj+aijK4eAXZZcDJc5Xwjtu4/lQlOE3oKfd
nWbbSr/myVpRhivjn/e/0Ksz5VJj4jwhioWcC0yS21kJu9H7IhYM1aHD1xl2dOpyJyEgN9xjDxf7
4xI5n0sxmOH9gRVzBLBNgkO6z6G2Ny9XN4zYCgGLDEXupx+LKopDuxn9U7aa/k6coxgKETs0B1lW
So1buFkT67Ef9wbkAX0GMDNMdUMjcPHejUGWL6f781IsKP09Gn9A9xD22MIGJtdtYycRAQTlaugg
Pvnzuy4Cw3PABNr7PlZ989VBQwqqXxHvmXKoZkrZSEeGE6TNK6xIHllVUxp5FHaD/08aUbQs43Lh
jINPefs0ITFR2OMRRjJF/pIXD9VqZbbgggIMOpvuCOFoXkKKdMkf9rjGUGbnxH60y6D6Ctc428kY
VLPEVx4QCMVAkpXN2Cl2XVkwuUFYlCQA0Ne9kzUNTghzbg/P9+pqcRGAkPVhOvv05bduNhHAU6sq
IggvIjAeZn2dHkfN7Xcm9OrVly0mYKdYQJB3IKl2u5j+bMSiBOyBellZPbrFEh/nBU1h0Fo4F8z9
nkKdYgFhZjM1qSWBl9TmiYHWDzCvM/2wTLEl9RKQmHTLtWtQN3uyjaqpgbgHJUeX+DVSLhepmega
lhsateZHvFLKK+IMAxw4+GFmaItheqOABzEqy4loEM1T6kQQs4Lb5RwrimMSJBh6A+Wgw7TUpSTG
FTiMLvH0R2m4wjlkxbKGS2v53SEqNf9Rw7f2mFu5fQrc2jq5vZ5+uX9kVKuO1SbQJZICmp2bq3bC
kgdHJhTnapFU/+g88VMYx9NyWfx5/fTmscAAPDOmQKIy5u0SwNaPlrmKAzp2NbiD2kI3syohmlql
eb4/lOLCe0b9ERGCKsWj4XaoDj5RXA4Rcof9VJ6TDNoid7hRH33oVMfE6qa//HH9D7zh+tf9kRUL
ysi8WmjnP9+1tyOPtZkh0MAk1wzicDtF7bUB9Htw8qm93h9qw/R73lMoJEkkAOMRB2xmiRGy7cDQ
5oiWgCxbuzceOrsUl1zYxoPrt+V5gbl4aW3AmKaXLec4sKu3v2Ow37iJyHYo9G4BrtkKM7gZDB8q
MbAnqIf2Y1EZmEBWk/33/fmqPirwmWdCFfWobXIVi0BgXdX6oWl72scpXXw4YqmDgyjaznqWIUnV
mwi9Z3n+ZoQy1U4HpBmKM/KYbIkynTkANAs6P4zK5le5wsePLUam0bLulLtU+4dYniorQCGgo/Ly
f/GGtXbQYnUwIAHZBMVhdWk0olfxwxUi2Plyr29BUACGrOZy3QJg3KQPAmDeTKMMm58SAGGdelXo
CAQifQyhn4Zl2hNQej0zxpMUW64aAp4tam1063xpEMGQRMZfXeQX12lMEQyx58v9faIaiMIKKHsw
HNLl8nYJa/I9Z2gcNzRAwlzxf1nR9tJ1xDj2HhLlSORez4cdea/Nm1UtgTULbKIBxBjmgb3oXOO2
nGVdTPuNSfFmkfKjdYSt/easZ0aTYZzQufg6FyR7gPiBN07lMR2CcSdBUs2KgFQ+CLzHFHFu1w9S
lqyLNm5oRVkS5r2dIHGHMsWUmO7pzZ8KUgHZGKLYZDHbLKnRWsrOa4E0D9owGrqNkXFtzKr+OC6O
+HF/LMV+l0U3OvpyWkDSbqeFFobTwxFyw2by/gY6O3+coLPD858qGtqWs3M7v47SQIeC9WNesnW5
NcvGNDJuK0NgT+P10SnTpwBlqiJ9a8GJi59P9T9kFidrM6mAFHahBO1SfqBpWfaRxJxgbxhlQ32F
BkEv4/4qyhTopkK8GXCz5aHE9HxH9qGB5s7BsDX/RJGjPWjDan/AqTw99UHV7KylPLHbQYFAYB7F
9+NEbyKHdY6iGW96Nxyr0n0fBLN2GtBXufpzkp4LiqnHdp29B1hI9kNZLeKv+3NW7Rwpdoq6OfUW
PIdudw5p4NiiBu2GGqK7RwGv9ljbQ3ku+apXML/GW2FVrDHGwuBuwTFCUtnezPXEybMWDqDeOd+y
aNBc9KqE8+iXqGntfFC5Q16tLXoQ0lyQI7gtI7YkqBiiMrm5wtJIE/H8UHj1cgVGmb217c28OBO4
NYHxlQTXzTp6oyiTtXVDoacD7CPLlAFDH+qF3/3BA559KrDvevszJ+k3zwKxyIFvA+8h1qYesRI3
RGwrv9IrGsJgRqsLaLhxnIZMf/vtSfZHlQS2FmWZbZRr+9zNZsokm6FszpPrtWAfbe0h0BFCu78v
X3ep5IJK4hQFYKoz2zumstqCuigbxbW1YD5OxljYx25ao0cbSPMHz2u1L3NHYKQD27jORjecutS1
LwsZxs60Vdcdm4efA/jNJ6i4/bbkq3k0TRbTbhYs0WLY7rWXWDvRker2QfT5GfdI2hJsTobW9glo
ickJCw/1eTKq/JAn1oR29jKd3ciZwj6tvJ2n93XcKTGOoMSf9UhfYRjs1u+A+bvk8s1cXuzMBKEu
Zve8ZvRshqURYZxP00OQIPJ3/wOrLh6ZSXgg7UAlbnu+S8nb2KGVFjoYHHzMs6q1yRxT6jZ0mdHp
w2UW5aT7Y6o+JCkqTV9yNZcNdvshaxt79d5aUCWzlviM4Ip29IpB32FlqW6dl6Ns3i1Mr1ErT1dK
fIg6nRZkkA7DFKzHNJ72wD2qoSjPAyQg0HhtViAsZJPX1HAokyNwtOrofSX0Bk5V4+z5tCgyMhqX
vPV8MbiWxhbYs85FgVCf7oSdm4x6OCOL5h9iJ/L/zq20yh6yPDEv5WgExTGyqQZHrgC5Ifx4Dt/+
FWmEwbeXQgGECLdfMa2ssTYMSqiOBWViGgbvfVL669f7o6jeZRki0jwFJk1oejtKV0ZRHCDQFtYD
Ts5YpLnRO2h2IjmIQWhIMLbJ+AOxwKI6ZpiCP85BQ2x3/zeorgTiAknqh2KP1Mztb+BdLJp8Rd2x
CLQqrIZ5PbveJLoQ4FVz6U0j/ddxK6vcOSaqowlO6H+SBuCRNwtsIT44xD7l8Hlede5cpD2NJEAY
1Jus+dyYEQYL9yeqGhFoGrhinfcTCMjtRKvanDGhGN2wqnX3U69r+kHU3OMxpoenIYX6uTOg6iaQ
sGLpu8Xl87zZX6SimjZFY5cOLip7ZnZc7Lj+III5+uf+tFTHEw9hvIORIuD52Nw3bRGjXGbxXgJq
tI4FaszS5rhEOiwPPt8fSrWCVCwxAEXVH8TmJoeyzLq0JsFF7iYRjFxHM+HhahmifCD4u7lcdt7E
14BVrs+XA5q3n6w2E2OBfeagS5pP7wwfuRtrtMujO2J93bZtcLQDkZ91o/fft03+jy869+QGUXx0
hzHdecZUv4b3mUI8SBqqke7mtLqd1lWBS7K1tlX7D9KhBSY5XaOJI9pk5a8afbnilLgxipRo+Jca
uzgtn5Ct0ChEVFozX5d16N+MbqHBA7qHqF7GoNhqbtaot0bDn4ntMSdfT/NALXTo3Kdlrr3T/c+v
2M83I20OUIsGV+R2jGRoxtcGEczLvGruTqqi2M4MQogi28FMSO7BF4fGWKIVLbeZhKxziqvdLYSb
RSTCPk73Qi7lUOAbMVOHD0G6cDvU6lT1NCKfhKNxNhxyuiyPTd5+Xq252Qm7FAeHC57WChZH3Ajb
/EtkQQ1znoqA19nDuRCmd9aBvV19v7JPlpNlO+Mp7nTgOLQ4uOdordubLzVmmt9YJTeP8CDdoNxp
HRej0q9J5iPsW9R5/sXTE5D39zeIcpowx6SYOJSDLS7HEMGAcDLhtFOv/hPwluUT5QmSy3yNPti4
fuycSMXzKc14qL5R0cGcZ/MBs3bpKjteSb2MTFBjqdeT040I8XAiqqOP2M6lixf/vUjt/pigfrIz
vnKZX4wvN9iLvZpN49CsXIghxkfr1cy1/NQXpv84dID6LbDkR2fJ9kgEimiati6sCqIT2g7bmAHR
xrmy5wK3wbpvEP7yzGNe6+AJ2iC59lFfPFgGGoD1WJk75181XamMJwHeqGFs3RuWrOkKj2slhBye
XHiJIizUU+uYLnX3Yc3H9jqW7ZtxV1xvhCcUzOh/8rE31xsAjpxHmkOa+RQGSRYQqS6q7ImLdE/B
RHUfUCKBMMIWxqFl8zkRui3wb6XuuboxDOTJGY4L+j3nSff3LL1VJ+XlUJtbbplcY3IKj8BvZSn9
NjOuiAoah6WxrYNDIHS+fzJfs78kDIDFen5OqYJuojwvTrSe2h3pZRRpv1rh2o9B3gUnD5FtYuk1
KRF373pvPGbLNL2rLQ3eV76kcThlojtpqd19zWPHOVpjtv5pCc37+/4vVDwubCvdohZMwQae4u1Z
8i2cMJBf8MK4jMYnIuOfmFbsSR0qvjDPCk/4cxWKmv3tILbejo0nMM+NBPy+yNGyy5w3E35e3h5Z
+bXUAIXSl2NtijXpMszBGKEu5C6dVx+DbvWMUHOr5aeZBP2vtJ0H4yOkAa88gbHPv7mit1Esjttc
O+L8B1LMo73gndAF9Q9Do7ndm19aqUNEA5w6NQ/g9iLxAg1/ElAxoZtpw6PQuvlYdKlxSkTr72Sr
rz8u2QUvEpQnqjrE/Lfrro3IJvtZ4YQTsvcfROauD02Ar839LfT6ZqTKTNQgs30ZqGzCU80drGTV
MhJVgrSzPzf1A9EYdZ28mBdoj031uRfCCk06Dm/FEZE+kcERfiEGRytxc7y6AZ4KnTwnjAZegt7A
1xxs/HxeBmwK7s/y9R5mKJplXP9kbSQXt2sZtVFhZbgJhF5QFe/zJNOva4R/IBnMX78xEhmFpCxh
Pbetnkg89oz+Cl8t0AbA07jZwJYmrJ0NayfSf/208P8THxEzELFQKrqdlF7XwMiLyA69qMqucZ9+
4z4bzjgtZET8uTgUbb7HXnh9B9+MaW++WbtoaHr0jCkcbQp1H8V34PftMZ2b5JzmotyZo+oQvJjj
dnuuczAIejmMh57dafXM9hwnVrBzqpWz4pWWlXbpirh5L9fOW60qcoD2TyI/iqD1oV9P7qHO1/mq
4TSxEwMpx6NWA7eNuBaG3e2XE6JwJ2SZ7DDRMyQClt4/+yY6Ri3C+2Hs9Ht1A+Uhpy1JTYYYEzT2
7XjjUBYpdVJ2Su6XZ93pEaBKlvkjHPPkaJqjf0Trv7iYnZU93D8OqplK+iYxFx2wV5mJ2/WZ6LPA
Dp18iK9dNpOHakN17Wa9ezAW7dv94RS1MLirtMx5srlRSIZuZ4qfgNkCMXdCM9GiB+A29SMmhush
ywTKVE4xniI0Dw+83doP36r+NnJ9r/SnmjKgVUmYcaX62ebe5iVdOsObyb8bL8fpM/NwYPQ156FH
gOJh0fI9mI/qcqP2TchHR50EYTPnsQlEQkfbCceek7/6cL4Ht1lOHUrz95dXOTUWmGqQlB/apkht
kbpj21DLQFisOenIyR4mD6Gv0Z2Ld7Vhxju7R9FrYDTydJ/KJjZ72+jZMrtZ1MiocG9LaFY86eey
dDNqqaN5MIO0ecADxT0ai7A/InjWX8og0Y8WNuc7D4jqruWlomMMFwqAlrynXmQtJuBQXGsoHWdg
n0lBY/4adCOcWgnwaWF1X2HvaMPOsOr9LIu7WJnKYHSzmXBmL/LYHPm23RBQSO568w/hWMXDQJnk
pzVq2n+dBZ0FNPftT6YXjZdZaNNeUU65w0A3SGocigtbJq6b9ta8xg11xwAniLLOk29RMf4ZF6tx
vr/DlCPJ8gLQNbxptxQoGKpUAyLCkXLwrT+iZQyeRlvrHzCzsXbWVjUUQb08oZQb6ZbfftJWdzHm
0BnKXOzlmiIncPTGrDsvabH3UiuHkrcvIFEC9S2vPm40uxcpt1JGFnZMYFb/veZ5FkbulP68v4By
I952VqEw0K4m9gD4gtTv7ayKYvC7FXPPEK5U9x1nGd4XXFt21k5xESCrA9oVOKjEKG3WrluNwRjp
yYeZSLqTO3beN3/upiep2z2M8bIzKcX6IQclkbwQ0qjYboYzCzFPhmZjL7k0EMJynJY5hv53rR5R
brm/gMqxIIEA6GXIV4JQEE6FXVYp2wIeCJxl03scHPuHhSHWl/sjKV5l3mPSNxJ0iUzcfCq8IpBR
84ilirGx7PPoWPF/XCPOgWiOa2ehUeynwBYD7RFur9j5gqqbBRs1kltw7/zZxiC9k5tNvxATCN3L
zgKbxfd9Otih5mvD5yIvkFTwsh6HL+6lxyqbmhPE9Pzr/SVQLbY8FOwidJPQlbndrXMdLX6HDnk4
aPagH1szbR4zH5IJKISm37lbVJtWaq3+r7pHnfR2MBrTpsCbhlQnDwizMnoLB+GI4dyN05SHztpq
y29sppdDyi3w4tmYk2XyB1xrw8CehofeKOfTYCT+x8hI9+QxlbsJhp80KCY33eIyrbnWk6IlXZzr
CjFV0q32MsNTOjm572kHCt35l2j2ur80Vxg7YZdqbJQMMCflwuHB3kyTDoeoWy6MsC5T4ykIUEuJ
TaM8Bm5nnahtitMYl9/TuCl2Pqlq/7B5eJros1JdCzbruw4YroJIxQbF0y9emuAIVlj2pZ6X9fT2
rQqxHGrYMyXZ3dxBlY3qyepSjnbr4b+Vh6VW6Rb9BeKLszMp1T59tnslVJdeh5scS6O2jQJe7YYl
l2s49ZP9aZo7WIyLLhV3vB/3J6YKskDI0OiH503rdlvgmYEOZ4VEyPhtlHwvuPYekjZz3s2RWf0I
KNZ+XmDphVoN4SzVhPMfXBBnRGjSfqerqij/wL7lOpQlfzn5zXWQBpM5uh3xpU+2cMC8bHlqauDr
a2d8a5q1oTTvpu9au4sfqghQZ6CXOpsMu6ilyVEIiwsaoo61h01UBH9ckbARICEBrtsS0aLaccZI
8HzjrC7OARTCUNexSetjYgZM3eNHJCj3JLgVD/nNoJvbqsEsCGFABoWrMx1rz+wvEcjznWdAtdck
igeXZ74+Fa3bA1RGQZQKkbph2ph/jV7qXNYBnICDa70R6dV/7m81eRw3wYksMclKOANS3rkdbdFM
AUXOcEM9wqJMT2Pz0JWu+JAaU3mN9WY+xZnQD1ZC7U/gtvTp/vCq28LBohZHE8n12IKBnSCbPPAz
oLJSJCyjPu0PY2fGRydNqsvvDAUMAsg4ccs2X1hR+uptCdJt6gSnESepTmT87cfMsPeCc+UnhFVC
xSl45mXeLqoT5U2J5ii9bJHS0Kli82M7CiNEqA/5qKbew+ooV/HFeJuNiXxj02MSBsa00YrzCvvk
SAq3ngINk5j7q6icGp1zKbtEx3Gb/fj+ks49Bb0wRgTkHXWKYj5kbVPEmBW203vHTt8sPYrWAcU0
mHhcQ1Bm5ORfPNguVvF4SFHyh9vtHcsxNQ9thOdhkEVvplJvhpKTfzFU2wfpyJRAOqzCPaQGFk19
W007VWTVkaPARPedKjJVkc0B7/vJ6DIOVGhpQS9l5v3xkEdG8FiYsX5xEgLAogmid3W6Nt/NYO7X
nW+o/AESDCnrvCiRbl6zPorwB0Z/PURIxBcYUAG4sKYp+FXWtoYdBOfdtSbtrOGfFBp+uicMoNqu
WHDQDOMpRZNn86bUNrrIBHjyhhsrPJSbphQHP/GtP+c1zaLj/R2rnC3lbEIRaBuUZ28/KtTRonIi
RjOlLagXifHjirRmmAyIVrlpWiLVqMVPXmO471dn3uvVqAIxOgWUuulbURDaDE870KhGh+vcCJIy
O+ii+jbqmfan4UTD2RR83HxqhmNX9v3OhafMJ6TcP5Uvkifw57czn70eY9cZpFBgjOvPyZ6HM4V4
DJbqKbi2qKg9eVrdHWSpA2wqlA+qKc1eN0P1aEqTA+k+hAXOlhhkaT3E+IXmMjWsj/icoo8ZR/t2
Jqp7iZYnmq9S1AJ66e1ciwytkEwHj+7o/b920RvnpGkwwi3s4USlYo9zr5zV80MCPJJezXYLV4Wf
RgPoyN7usiO+u8Ojuy57pRfV1pURALU2iN0Eg7eTwoE0yOeRxLc149k6akO3vO8wJHXOC2JomMj1
ZtycOOjorZIiG3E4esX8G2hGnmfw7jRpkAB6ZY2HKDC2JwaVtshY4791XprDJET1qOHEjF3e7GE0
MjZn3a+tg10W9dVqxmgHC6/6vi9/w/bS1LMW62XQm+lCp1lbk+7J6Evzmo8YJesA4q/3bw3VB+aG
8qC0wVN6xVZ2x9l2vZiSMaaE4lo7g3kNMCn48/4oqpuQUgNavtBsGGdzQkVC1ZKGoxMK3DZ+RkNr
lwe/xBTsEEzRtIdrUV1Fvi1r8bBsUDXarKExesNSrcSvmpVhY545gfnY4ISeHP3EwoZpMFJoBZU7
ZPFhQEB6r2KrnC1xA/KkXAZoGN5uZ7sTGOT2HaUFR/jnpuyX6wpmCTrDLHbyFrlw27CWbSnpROhi
gCi7HSoXi1ut9G7C1dHLGOfhAZNYbanCASznKUWZNcyXco9DoRz1uTOMMfxrintbIVpUys5t7hb1
Q+3mn2tYZxcdUYZ3mkA+sIo5qW/fQhThKAQ/A0y27e/aJhl9Lo4l9Ty+72J9/WJMWLXDON31jFId
ChnQUna3DOpw2w9oQnOLPRTHME2uzzWyOu+FUcc7R0+1TWXGBhYKdJC/ndFUdPaIoDAOmrVp/Yvt
ZyXCDvH5y5JWdgivMH0c0F4DLlSIHWaKaody1QKy5w8Hb/NY22NsJg7Et3Aek+mhTwrzELEaj3EX
78mPqIeCwkAEhMbWVmwqMFpwezFlYLTkytPiDd+xoJ5OCCMMOwGQYiTySWyj0O7nJd5eMp2Y8ZTK
wXt6Y2of0YqJHifhY/Zuu6N1efNuRHed7jdMYIqH2yumj41pxgvEDYclTsPBNjREWv3lfZKTXd4f
SvEiMBQYJ7YIfbYtF9e1IURZGTWSuB61XxluDwfLNJN/xq71ANWWewBVxWNMu0ven2jeElbJbfsi
OfAMkae6y5Vi1H6lfRSlpn9uImTSDoXoG/GYpU3hn2e/s2Etrl5x0Gax/H1/zooD+GyNRCUcdAgZ
2O1v8IvYIlim8jPabvZlCsb11EPT/HV/FNWGobAPvZPCCi2FTXDTrWSvaCAS3BgRLnmDSH+2o1Yf
cLCMd3Ih1VDwhKg7kCtzh20WtaiDHvPB2Q79IOmult+6n6qYyMbVd9XdlEPxIvio59LF2layFp3q
8gxBLPSmZj3FGBM/5CNU7tGL051gRfGZZJ8iQDKegwB66vYzuW43QifFV2iy0vmcpIV3SfFQ3znX
igNAMMbVTwdLqv5s0jh79IGUyNeGFHk4GebYfPUnUf4MtP6Hb6bDjzfvCqnJwb2PFj6T2nyqzveK
qKa0irJJ33zEKwkd3mAUJ9y/9wIV1fohOSJbWXhmGVsYEo/P4BgrzaW0M42r307jqY1ze2f91KNg
LQ3iFjTzdpSozYeGFq5NJFBXV0IS88mHOXf9jWWj6wfEA8oBaeDtXsiDAbe1ln5KjMvaWUunlex+
0t9PXvb97SNBfOGS53lGHH+zHypd+vRiDh5WvW1/0KvFvM5Lkh5zlw7n/aEUdyFetrBw6QtDO/Q2
Q5VVRS+nJ5KsjMI4WHFjHYwI12Ut8f62tCKxD/ip6NdunJEXdnri2fvjK84yvUC6ZOTVvNJbGCgx
FsSriugcHrB+gcL5pbZrSpeJtS5/3R9KtUsYAwtWiEJUDzcFUj2q8rJEMiC0266XYvML0hJtYBY7
U1It6ctxzM0+aUzRQoTjNC/9+M3D3vJhXfAXL7ysOLfeOlymsnFOiVZjmC76PWsP5YrKXAeEMnXn
7WUyZI0rhp47fxVV8WTiY/Gnp6/LwYmMz/cXVDUSFpoyjIR78kqubl5XuiapSQNuzPMrVrjBH0lP
lo5orruzpop4nPlgTEcsKaF/8tu+eLLnYPbroqfXh+JE8d9gtPVHZ9Dz7zGAhkfUzcoPzmxNv3Hg
aUrQvw1oUDjbBlgPTKLIkNMMlyy3DslAU2SqouEagDQI7y+lvHI3WY58X2RlBeFHtuhmfpbRdKsF
U7IdZpKZPBqHS1rXxbvE8qJzNzjNJxTjtX8DPd8r66geH143GkOAqqAeb4buTLOZtCSht5mbUBlr
Gj6Vt+YH3gjr1OtVtxNYqqZKmEctQ5LQYBffTlVL3WFxCc4B7ZvOw4Syz8Gcoy6srLiXvUXzUA9V
d0qTYTzdX2TVBQC5kS6I1GlDf/d25Ak+Qrty9ELGa4/BPCflQQ+qduf2Vg1DLCtrdRTcXql5taWd
pWUj++55aX+v8Ve4NIWx7EQmqhNByCA1WelOMKPbyXQJRJI4Qo9stdtPdZk7l6YvtYvXaBVobac5
ZpFW7xwI5cx4jtiniPW8stYaGqs37ZSZ0RUsQmHCPp/W4L/3v5JqYjxG6L2h8U49bvuVai0J6CSh
KmPqtFxqMRwQ6eyPxOf9IS3K5jDW6bhzvyhmJh8/ifaFeP9KwBfha73WFw36gzOO08HL9OZdN6fz
DipbPYyEExPygyjczC1NYqyjC+r1eBNov5rFKb4YjbfXTVeOQtcY3DfXCZiF262RlBZNiRzmvte4
2tWNtSU7tONo7+xAxTuHjrd066OqBpxsMxm7nGo9G2nDOV5mf6gM7UeEli+y9dZjASLr49BN/+gz
/g7m5O/VZxRPD5qO9JKkbD1ShJspGg2giDKKpfhaHLyr+hZFWTt350NnzLa3szmUgyHHK3ldvEHb
zmqLWnVnp7LNUy7BJz0avJPplLSL9bGp59P97a8cjNXk68HUJQK8/XhTH8cLGEsvrNvmF5dj+yfe
o5gdrOkeu0i1TWCzMh8CWoBCm5HsXquQRojoZ5Rtd0aTRKyHBc+uvZ7ma+cbpiGLTJKoy8WxJVsU
Qqd21/Kx9A7FymYxk6epqfpTunjTtajh74WFWK2wdVM8FucpNj9NCPSfU2rz8bETRQsZ0kXFO7y/
1MoNDJaYQgpWL5QUbpfaQPFfW0cYPiZP6z95l4yPpMjNeGjnMTqzHn6ANA1adIfW0vP06OZl0+7E
36rPTYkRlI2s5EJ3v/0NddZCd8874BYkAu+h9o9PWefO506Yu7G24mYFh49uCrhM6mLbWNtInWi0
KGhQtU38h3qotcvijN3RZct9RS1wPppx2v/GfiZHlyA0IvlXWht65vaeVgIqzHt3+csUONcGRjH+
U5LQ/MY5pR5NBc7Huw2o1O1adoCcC9SjuRRM1LkPkRl5/+ZmUVaXse10+3x/96iODwK9EFqlgQ5g
hNvRJiwzsjhm9ySAs/NPhd+gVm233vIbNA0STrQYABCxQbY3woj8i0YGBUdsbT56neH/bJH3+ff+
bOSv3QSguJzBU0J7UNafN7OJBzfooog7TqcW/A4pe+NTBB3wmKTmiHH4nO5lSaqNb1NXlPUHajVb
nSv8m+MA0CDiB0Hnnq0SGF2WD+N5rKI9+XHlUJRwCKxpgFIfuP1StKYnAycNGNwapmP9YOXXbmqn
U+0ne2gm1ZVCg/r/h9ocZ6uzvbprA0TdLPgJg0ufwp2HbwNumig6z8FBrMZ6SuxuOJSZ1+z0SlRb
ErAeWmjgAblwN8l8PWSO6dDuCu3edv6Twzg5l6IcdqJA1XKSixEqUbrkE8pr5mUuVpBDiwxsRb7E
3XWJFmzXgSg+IScuzvd3pfLpgFQsSXTPKe3m02VxDWa+jUEVtUbkPHQFWezR1KcuOGiIciK72sbc
z3NM+fiDu8Y4p2CtUbcHd3GNbyD654tZteK/YrC1eufHqVYbTjtgAHhNZFCbb91DYioMS9b97bL5
stRgPAD5/gZoBgMPSmhAnWR+aN2udpw0kZ8bMOfHzohOnt1/r/VWu8bG+jvXp6REEjiCQKI8fjsS
EfnsCBNoJPrDWFm4ZYfAQaEbGJPm1JB2FAGUu4hSnWEgrEVWJv/9xS4yp2pujFzKzjlt8k9AmfCa
Fbr5OY8Kd6c0rXr3pNwJlQMECJBWvR1Kh1eRDKVEycAkPZlkvGHlC+rT5hIfhCfmR81NtC/3t678
T7cXqpR5whGEswLA4HZQY6kSGyINZ7EbkqfZabwDV2tTHdqg18Omn/ZQccoBiUZInJ4hIpsFjTBY
8Mt6RtMOM3UEQIzgR+tB7Jl6K/ma1NZeg0i5qs/Kx+wMOe7tBBHI0YJFp8MWY2D4obAG54uhleN5
Wq0CzZM21Y8Dond70aTy1L0YdnMjODBbBzybuGGFbh67tGhohDV7pD71YvI2AXehqbGt+5eWq5mJ
FHKoSDTIOB0D/1oHjekj1BYszsgN0T+/v2NUJ0KqZRvPORs3yu2C5l3eT6B8aFkmtvuhX0rrFAvb
e5/7froTdf4fZ+e1IzeydOsnIkBvbmmq2qmllpduiNFoNr33fPrzpQ5+oItFFNGaPdC+mMFEZTIz
MsxaK/Y2ESwotAACJXqzG1ORzICRmfaTbwxJFruFDI7LRSvhME/bOyTUtRi6RPwKGWhjaKHbVCoF
/PZurJjyUZn9egqVqamDWS0ZtJ47duAMTf/99lbuPcMWGFhCGgBTZKiXWzmA6Ykycis/hspyTu2+
/2dtU7AYcaI9GppknkxwEx6a8i28V905cDh7qG+6zvg2eJnUS64y8CpXphUEDh3GBlk7CDbVByNm
VJ/LlHWl9dt1nJ56vWYquj5MAC8noPGTWw+2jkyI3VRHPeq97wAIHXckgjzGzF1uCErZfNxcRFtV
rj2B545OpMyZ7/Rymbqr1Sg+qkDVwT7sWgW7wV94QECml1Zh2Y/T0BNUpposKoqV9l+azekjAo7r
c5VQfoNeeSQturv5vCtC6k4WxMbNx6cTxVQpNPX8GMTXCZW2zuvKNv6A+ovlxWCHfzhg9J5KHjvm
QMgmsUKYfLM75Ldun8K9WyboR5wEIFf6NkBQrdgcmbLDpo9xeCZXQKJO1o4yyH0rUO/REKacumU6
SXMOdHcgjTenNb3X1Cl/MlNDOnBOwq1unzMhaMMZomEOpuPyU86ppGmtyA+cKe+oupjmOZ2z+Tyl
6nrfD1blViHS92Zay+fbu7ijciVa5JCoyE2A6G3TVmtQUKKtMxur2fBBtSXZC/Ni+Yoe/DQEEmzv
4Zxlmlq7o2FPT0w2zdBwEx+8mI0PeqOkR7Db3c2g44HImYw0proJKKqwQdahsyxil3D5pc2ymgD2
spnQotZI2z7oSoQGTqvpT0iSHmkM7T1N5IGURqli09vfXGUmBStatIpZB2ExpM9S3eV+XKrS+0jP
mvGHHEf60Xr37rHIKlSZCo4YF3n58YmtEqObWO8Uho7xTu0t60VlXqH8os6N+iFb+jbojEY7SGd2
VgrAH4cF6FYQdMXJfxUi4h6XFE4ZyumWkr7PVa6vshbF766Vvq3GWB6Y23k0mGZAOsp8DEUoA1+a
W7IqayhAcc4GzfyQLy0DhSCW/jTDUlu8ZXT0RxRrlM9OKWbEr9KRvvTecinN/CEacMy3Op1L3kaS
muu2aMWGtSuNyBa4GQXUn2s7OCKkstffB3dLRKGba032jcSFkDczru5WWywIrrS95c9dHX/tmlE9
W1MWfYB9Y/5OsqFwF7OvKzcxpF/aovU+0vzqgZvcuU38BsA4iPmC7t52uzszZbrCvFDxtMr13Jo1
2gLw0e7C1Spc04R6BxvdKk5ZW6QHXm0n5CJ9o6cPb4Yka6uAMRSGCVAa00uRLB+bvra/0q2275XV
sf93sNXitF5tNdhpOhqiX7MFyBQaJY8YcRN/dOr0mTDA+c9i9ursObHKiNkwVdSKaCBrn60pkmp3
kUtZPSURv88t5bSrgoSmEoKKXRHj6lq1PvoQ+7+Qk0DpgIdz2zk2pSEuhixBhje0lpyRN33xRPVY
u7u9E3tmKJcJRAh/M6vg8p41RlXIVcKZU8I4rvwlqUDLNfmaf7ptZ+8+sdsgvEAXkGZuog9jqNLe
0dAlA+6VRZ4ypM1nuVNDtydZQdcl+njb3u66oLag4MBYa/zl5boULSsX2yaoTuyl/A7aQP5tmcMR
1mV3VQL4BNiYNW3Vr7u61OXFQsWpWNfpWa9Seh5IcPuNZPUvyFUcXZEd3482gc69pMwBbGLj+yub
nl+azpZfT4OUezKaG+VJM+I+8uJ1KKJzpQBeDxgGHX+7vZ+7lqlTk89a4o/NQ2fWtrE4HbmDLWXp
50UPo8+8FRxMtTZ59wuFimElLf5tq3uvAH0eIR1DH/CqWDg2BOFSStBej442AIxau3d1pkbvIfDB
ulVSTWpOSaLF/8Vt4sQerdflLyoxzEQBdiBkeMG3bfbcXJUSoW9q5nqnNDSb5DL64ZSZs7j63Byx
avYOFGUsIEAgZRmisLkmnWMMBHGEV30eZyfmbWZuaC7NUxmFv1YS+oP93fuqqHtRaCZ0ovu0eWVt
bZpUmro2HFftaQ219q4c5PfGUjZnZwG03g7NEd5z3yS5LnIA5ANb4kqYS2ZBgZDZQciLgW+aGtjw
vb2g0rg6PyszLR6ZkGQcIJD3rApVICAVbCt39dIdqLnN2LdYprukUZ4opFgKJCPq76M1dX6ZTDPx
mAt1KOqy9zVfWd0GyyaSwoiZ0ZWQlk7+4KAAdpoLefm5lHote4Q+k+oOg0odw0zMZ0kd9FODbqOv
9NNqIswEytGMZe0L29h9itJqeWaIQP/h9h3b85Roa4lJR4wD5M2/3BpNWqKuognhx3O0niunDJ+7
Ya7Pt63sPe7odovLbPPUbBOjdgnlzKAH5DMBAQRzUeqenJmyTwzXn95uCjYGFUbaa9TFxVd5Fakq
MlOanJ5IVXFGhklLqe6mVMDOiE8lB/dnb++AKAikI4KmV5MzCpMgrcxsIL1pnp0YRyWdctUaDw7v
3t4JAtYf4CYIAvErXi1oTjMGYmuiylYs/wHIi+7Udv1JLfgIUrJniHSSqEoVI4a3U/ZqWRnqvAGt
JrU0zsJMmzy9RM8pi4j23/yRGFIEG4GWHWnTtsVVrlmajwLqWEEKfUQRPwtUcOceVMX2IKTdWRUx
HuENW0jmstUz0NVMh8MOeH5NkhBd+iE7VZTWf63ox/+FKTJyMHE0IWgTbL5UNKIaMEHkJcqx6jOF
/TiwElQNulQ5qvjudWPI/wQPR2BXEMK5PBXkQbGSpbXl56lcnRW1kbyE8ZLBMkaDW1Jj9ubMaoLO
Hhc3XCLodIXSnON1Lt1YHpb7rjTyA0TNjr+j4cUUUyEBTvN385wsdpm3asny5SFp/N4cYWBVCvGx
aiaeMQ1HkrO79tAAoUdqQo7eBq882QxIa4BnxJMkgR9VjDVY2ln7umihdhfGrXoQxe4dJYcag840
c1ja2wEZQ6chezgSBUlTPf2XplV0PxEJBFPhNAeAnj8dnk2KQhFJF0VhRWTCm83MpjwEtMeTJSnV
aHpVz9Y+S0rbocJFb/2FcdHm/xK1awdfwp2G7kpkjdoLmlUNfMF0Ht3FIGH0mZcC9XjqrPojsbBi
BfHaFrLbGc76oZ7AOHr1qo5fUlgQpbtGOQx3+Dpx6+bE8rFX6FL5nOZCcUSWh151o4gxIb8rZZYN
l4n2g3mKCeojCLfNSE2vadqXfK2H/9S5zSW3r01kzJallBtPbvtq8bS4yV6mtRrqM1J6mhykdadK
vtkW7ac0VY1/16YyP8ZF5Hxs47Bd/Q65saOewnVkKXp4CrkqeAj+FAHDK5+qD4iPGMoIPMFW6+9d
szAxJzH6c2MY5dmx0OWsHaLbPg0VnkP5823vd31whXVeJ0IgIbSyeaIGRh6FdSbubhdG75jb0Hcu
6ajxzjTGTvemWLV//4VFkEUMAUO9mBf4cr3ZwrlRLEjLNg752QQF4i2mVn1QrLgOurq3DzzhdcBF
nZVEBfVYVkpR49Je5Rixuoy0+Xrmu6FhEvcnTbV7r2I2ABm0spxSeFMH23p9PTFKhwiFcei9wDQu
jTpZGhUaXs83OzP/2q+JSi1yNJ5DkMMHb7Lw5Je3E1Po/1B4pJgM8vPSVJQO0rSE5Jcxl9ErEil8
H6WycVCz3zsnr62IX/HqlCaLNielSfW8XiXrIW/K4cnKtNyLR9lIXQ39o7/5bPSggPNBtOHZvDQY
2kouTXh4Mti+Dyp1zT2A5fM5T1vwnrBc71MmUb45FmAvBQhTgN9Ej+jSKOxNzYDSQ1+qj7uPpp6E
7hCOxYepOSSn7J0QpMDgWCBJSjVik8xVzdB3ksG1H/QStRJ9bDy0JE0XdZgjVeO9G8CkZCGMgpIS
T/XlqsgshPAFAK+oZ2ZyORqOR1Mu/IJEe/3OXCfDNe3iiNq+d2D+sMqpmtId2IZVydpo7aqylQng
wek8K0n7Mua2GqAV0PReo5XoEdz2LLvrFCoivIooctkbTyqj59F3NoDCpknUeybAjj5cxeapWCD9
aAzgOKNLUJ3/xigpuSDoUivdXD+9txM0kIC9dLlcQd7vfw4OcXcsSb0nLdnkZaVytNDt3sJ6FsQY
QjuY3rjtzdlBZAaGYpatAZXY0u+yiPHlYRl7dVHPvlo460FpbvtE/bFH0AoVAP9J7Hp5gMKsc+Rl
TNZgyvr2RfSczmk2DT+zcGkewA7a5zqN5BenqUJPVRo0fm7v8d56WTKvo1DcufKmVj3QyTBn1mvF
P620nV8SaOWuqU/3hRZP/922trdaijzMw8R/Aybe7G5NarrGNJeCKFSZdbQ08UNal3J5qrul+SRL
NVw8ZWl/hMOcP/Wzrf68bX93tfSI4ddCjSOCv9xtRv9JY9uNa0CBwkZ6wsh8Pe7zd+agKK60DEcU
zSsZEfF5EQREj4xCHm158YNe+faJMYtjqMOZzPpSuVun1fotkrJzN/RKoC/F5Eu1pAbD0siPupLF
n2IwawdRwdYd8hu4OxaAAGRugaFuHsyZrkbHR14DPXcWfwJG4aVGmnspHKXg9v7umuIkkR+A0KJu
f7ncdYoKtaJpEqCNMjzrcS6f+lKuv4xzecRz3DHFdeGSkl/Scd6iGdc+MeyuY9wHsEbzo6kVpAZT
lj4WmXSwf1vfx/5RMUGRircEXNF2bOwYpRLwjUgO1NyMfUle0f+bF+lXRFj/nCI1qbmlXnQHUcHe
+kySdEJT/uLZvNxKjQqoWjJuLLA62fJCVGjckC7ofZMezh3cO6UgirgXoCfgJG5XGPYs0VCkNRgd
wfaYrXmhMJCadwWNjx+LluX/rvZiIcZrqCdlrW0ZMRwUGQ980c5GCz1UQcsFI3PF1WDyx2C3vSQH
fTZ9lSJdejCooSHKWi6neB1p0PRwtg6M7uwz8asoIiGECB9F/PNXN3QtjFyV80gJSE+UsxJF0ik2
5uTjTOZ78J7teD+SKfoIQAao/W4pdUVJ5V0xMyUIlcYObP442wqi00mhLkGj1cOTYyORyCCO0q+G
OTtI3K9XKoQ1YA0y0Vz4gc3l1KRqliWjVIKW2Sb+XETx98jJW3+J1vX+th+49rOC7UzSJaZKULfY
uL2kaNOWGSJKUABH8qwiHx4GWV0f6tqpXa3t+i+37V3vrCIzoABMOP5AcFQuP6Jtt7AJEUoPZnhg
bitP411n9f9qQ519MJSqfpQ6R3mQ+dLuWpe5f9v6zsaiEwWJiQINcco2ZlDDPIwqfZwClOHLRymJ
/1cYTfTB6jL5dNvSzjqJTlCjosrByK+tKtViDou92LiiuVXnoHLU7CPi+8t9ZJQUvJe+e6wiJltK
alr5ejo5B+WKP/yM1wkRDTB8LYo+nFQwq1tMytDQme/KcQnMTI21s2aGmeyS8amIlptR/K6jGOF4
jOlS/7VrpZtOoiWYeoncpy85qVPxvmUaZ+rGauTUXm8kzPMRbJPlsSdWrx8Hs+ipYSFWldznXRq2
btPYVLoyawjPeTGV9cGnu3Y5NCfoENPGYm10Ky4PDt3xRon6itsf2tVZb+05UGpZbB51kzyqE7xh
WJn/3f6M+1a5gaqQU7waaFS0OZrWMlaTYlDPsOymc78M87OzlP3/2pm0vRjL+J/bRndOKVhjW2h+
oqRNYeJyqeYklc7CNIXAyMPeZaCGdm8Z5RzMnW0eHNNdUxatNBvZQZnK5aUp8H1aa/aWHCRdrZ9r
ENAePljy0JEsDj6gcFrbE0n0TE6CHbA5G1MILRdlFWdyUJh25mlJupzN0E5cWbLN907oSIGZtI/U
79vg7dtJPEd0B84OdMEmqpqYorbU4P4CeYZOaKp8TSW2GOqmGNHBtdt5n7ltPNDiiaJ/s53BUOPR
Ac+kRCCQau6B1/1YVqc9FSW9jkyem7u+7duHWQMV75Zt2njgLfuD9e64dG482TuYePKirYtNrMiE
RtlyfGRmXKdDMTwkYxr/2wIJe6oaxF0OHuYdg0JFRQj5AhACJH95iDQ7ilStaZZg0Ofqc1SlVLij
qLxPmAQXSKSgB/auL6VgNtJQInKhV7qdtZGZ1OPovMuBbSbRo1TaA3A2LUSOITa7U5XP4+els9TP
t4/R9fkl2BHD8iziHjqXwuO/Cj/0odfsuGJbBwBHnihsMYFeKr/GZVs+Qir5VVYCeGZIBw3B6yuK
L6DLxObyOUk/L+1qGUHd0vJiqkbnvGR9RoM2S/KHJMvjgyu6s7EXpjZXNJoHPc0qvIFjpwWANlQq
88iw38utNp3WsK49RVv7gwhkd33AjGTY2kJQbAMNkSvmocY1X1Op9PQ7yOvit2Xwnkxx4RzcjGtT
5JM4OaELB5d5Gz1PtRkZfbe0wUDc5y0Uit6tavxRry3pzX4VfATHBWQ31xBlw8uPhoBGYnbtCvQv
bHOvQJnzVHW27lqJJH28fS6vIw0BxcDXcOeFrMXmtagTJBHhrWHKUof7ehp7V7La4qTMKcUQzqO7
lAzHQzMH8vvy9kGraA3JOpq1VH6AwcDGu1zqNBRrxUjrLpDXpLnvy9n8Go+W5lIsUp4rtS89gqTu
rszr4YVHdD31ECn9EbhB7kUzHY8D77D3kcG2KyKuFbDujTeyEXZuQxTSg6JeJwRbCvkLzRG6Xop9
NJTt+r7YCu8mKS1OgZLp5uiaTIAutDUsg8jQSg8hy9+TWTsP6dh3QTVq68d46Y/Q6tduSNgkshTx
q4gvL7dbzq2wyQnugkwKIzEGWnVNaVzeLVk++ImYBNgsi3pyuvhoouy1m0cHA5l9vjbUNhq4l5ZX
MI5RUapVUOWxQeSqKPd1as9naWAW4kqg9HL7YO/tLuklvp6QQeBcL+3laRlWvaJXgVFMdpDIVuYh
BZYE9trpd2mbfaOaedRy31sjRUXI5UISE8d7aTMjaCfkk6sgrGbVS60mBmcUc5nkOfWiyjbf7Py4
Oa/sbfzEZFidUyVKFcx6nbhqU1vvqqUvz7Jdmwexye7SKHIxo4GHk9zgcmmVlHV12E1VoDf66CL6
SRGhrKX3GWIZqBM7b6/gsTTSH0R5CUSgC13aW6ouj8lR2Mo5i+7srPpvzCqmELdIU7aD4Rzs5N69
+IMqYBQEcfPW43aq2WqZPZQBQmfG14iOv+dYSeJXzP7yu0ax3hldm3lZqhUHr4pYyGVgS5MOjX4W
g8AbrYXLherwnPMcyk4Qh3H3Hm768mQWY3ZQZboCGOBnX5kBEXJpJqprbVEWowxo6yeoOfeRr+lt
92SH0UvIaOKH2CriIAYk7bURvKw4Zbf1aZiemCPXE9bP+gFNce9E0R8i9KP3hrT+5gu3dk2u3Vso
zK/LFDRp3wRrxzBzuVmnkx33RzXLXXsOIQLEaFEq3ZzgbjAZZQopJ2hVO/tdyKP1vVbVSfbGpSsy
N06q8d/bLmjfIkkLL7goLG5ckJl2PWk6n3ZuOt1tqe0FQxI2J0VfIqDo9hGdfeftQmTIEGU1ZENI
cy+/cb/o4H9NvQyUwlZ9hiDbnr065X1dN/3BedrzrqJMymNCswi+1aUpe6hmhEhsPp4dO+/0aZn8
pqysT2FXTE/If+HzlgHw2+0N3bGK7hZtKZRVhZjTZkNHipHWPGpVgEpud1/No3RXjMBlKwJ+b6hM
xUvpVh0YFRdwc0GFjgU6hX86VFulxxR0bro6eRP0ijVS0dDDd1mp/zZGbfAZozI9xIYa/RlU89hN
Sn5wS3aWjJATBSdeEzL6rZplhxrROmlImSlTOHhlA29gciIE0dUx+2yZreIluno06PGK6MUrjQoR
RSBNaNhebXRZUlkztdr2AQrXZkAnZUUWuBmNX8TG+n3Ua+ESFIyOe1/M4IYfl7QPvztVlNT+bErS
wduz3QPxa4R3RF4KCCCD3C4P26LT7iwy1RYzJpf7tBuGYG2bNDD6tqOfhoppWBVHtKytX8YosTcT
UancAAnYyoegBisZcZaHvhXH5Vd2u/y2tIfM8O3h+mMFABKIXUqoVyA9JXSogY1FiABOoT2pkqT/
KByn80MtGu7ndsxPnVYbbp8k1WM52gcOauswhHUqmqJGrAvdAbHxr5JSbRgMRsPrjh8N9foUl9qD
FsnjQz1RrL59c/csERFRtwGIIAgxl5bmttImRCnAfpP1TK5RUpJyoWM2P+RyLQ/gHLvGwOII8vQf
ktPGWOMY07qqwNuNNes8PTRbb6Izmnqaui6fb69s75wI+u3/Gdu8352zDos0gChv+7oG8my3ZwuY
zPkvrIhskOYIYdG2pVCai6aEo0Dcwqw5qUln3MV2b328bWV34wCE0KHmneD8X26cNdXMVwU37yNz
WLyEU/QFPNxwWpjIe7Ceq1KXOHpCHBNsDwnoVSsKpQtLTWsNAisoVQqiWv6z0UvH4xEZHus2Vrwm
RDUbGdrurLWj/YFA6a3o9T+/4Q+eA2wTNdNNRDDVTZHYHfh89CKTh1nNFFdWGvMeYevFVyJpfZB6
fTp4ObdBAUaJviB8AGDHpW8J1L2Z6rGcpDgzsx78Qm67yUtLPGkYqu1ZIqU9+Kh7BgmhRXORwikq
DZcfFVpLmGSoPtGBDuE7NVBL2W7Vt1dTelDSw5mjO4cIa8CoEAIl1NrKM4xRXqeD7iAa3CvVnVUX
40OsL+bJImo/2MtdU7xQVH9wLUzevFxaGY65U0627YfqVPqKVstuQzn61Oiw/N58NaiHCsFuwTMD
qnlpqptNsoB8ZFVpM93HdfSrhgzwonQkQrct7TwJEJtRukFNCrWgbZDTp9KoMPsFBYE2N1+WUW2/
0Q9OILMZ5WfSWPOxDNfIk6MppOY9RQfm9/aUEc+8R0AaQXNvfEDYLg2wbZCqBZW1k9K1zXmys85v
l/nX7YXueE6KaZRgqTuhYb8FicTMJrLmGZ/mFPCbG11yfqiZUx88BnvHHygadw5Kr0AXXX642ixN
o0WSxe/bqfjUt0V8n0Tp6OndYN8ptO6826va+3ygQEWXAl416h2X9gYGjFqrQeM178bhvNSR9LtY
zPxFVko9ZYJP3J3N0S7fhebQfCutLjoau3KV6gkPI/QxBd+VC3hVak4mx6TQ6/hQ8OXoNBlt6IXN
kP8CWi5/aeO6PKVKNHV+X5v6zECbrg8Yduh8op1bMP3HSayviRONf3GwLFJrBgeIfOhKKCGkwdeX
q4Pm66qd4M8srq2hPNTQETy4rDsBoxD1glkndL+vwE56JNspqhSOvzZoD+DpaudliQdbcY3IGJ7r
tNOCoTGODvTuzgN3AucsWv8gOi6/PX5WsztI135excmXtFHjO0Sr6vdNHJlnMqNqcrVZFbPSazly
I9kovyQ909pB/Y8r5V15qH7JRhEeYWh29oOLRlETfBCvz7a6kUd6Pgxh4/h2q1Ruz77drR0G44VC
Z630VeK2THU93b4JO54E38yEEVHgFFWcy90w6iaLMrr5PqzKlWxB64PJMEYGCc+rf9vUzqWjeAK6
w2RODOdf/JRXgexkgFZXCt64KZHagDHb4B7MroZcnfVeT5pwb+blF70p8qBY0bK8bX3HkXHMoFHi
x0hMtx2sKur61HRixwewqN21zHAnV5ziA8eyt50M8UTsQ6jLkBdcrlEfzVULM95VqPP/lEYZfYk4
g4+MST0iQu24TABXAiYoNHAJ1C4tNUkTzWXBHo4g17yqQcGmQl3Vs9ZOzPJu0rvb+7dnD6I8Dzip
JnTUzdsqJ03RylrngFXpC7jq2eeOafdnqalKr87zo1bynw7f64yeA8K4V9EBRKafwtNmfd0YZXyk
1vGHMi5PSZyMSDJbndeoav2wdNJ6Fzf26LaMk3TFmF83QTT3Xa5xbJ2pM+8Gw/yNwJ7qzSZFdGbv
TQcbsvepcR8Wd4cvQF/m8gOoA9hUx8kdaJWJxnGOzJe20HMX4GIY3N77I1Obvch5NbuixNSUy8V9
qlgFTTst+WAgRXFwSXeuCbE+IS+0Qfq9Wy8UR/GQTih/+I2eRWd9LWn5rlJ1cE12DhM5EsqRyA+g
1rVV1IiA/PY1A0JReZX4ruVqR64VdUpQ6xO8pd42/3d7B7elY+FuwD/8KbjJQCE2CSCd1zU0TTSr
QibtflFs6lFWmL+T6mT5vlD+e0ZsoXfLNckPVrrz6YjSKPP9QehAK9qcksosVGcyWKmYYGCjdeA6
NNOf9agpDqpQu2sUeksYFAMCxaa/8q/xslA6VaPQHxHd+Q8CBmprsSSXDSrSTfp9MSL12Wql8L5t
+vZ0e393l8lAYUGNA2WyJbuI4TaahUYIQX6qfm0WcEaLbYS561TjEZFozxZ+T4Av0D4Gy3u5ziq1
tMWcTTyDXaguk1DthzTLHuwVetPbV0XhRWSC9JQJ1S4tMZhhJtesQ2TQkkYKKPcATRzGohq8OBuT
5eCJ2su3AT2IOSEo/ggFp0t7spEwiNiOQ38aK8qVTmH0P0w1HZj4ZcuutGZQekLz69o3OcNYCt0r
y64+OLA7DoDfICAXUNRFIf7yN8RhpEMEK1kzM3O+ofzcfGnILw6WuhPsUN2nPUzx7g+379IKD6dU
mZVF4W4s5DSwi7iCWQfDphkUX0dcyDhJSqe8dS4qboCiCWeUkgYR51Z1UVarLEt0OfRXpTV+GPJk
fk6n6PObT82Fkc1XdNK4XGsFI7PWhVBOuGxqFUenopmm/902tRfMYktwbFFuR/hw416yrggzSxtC
RMiX4iGLZqd1B6vPv6hqtv6jSGbysEhzdm4mLf0aqensAbGr44fObqvC7WXA8OO4VEeHSCxx83gT
KFA9oRAMJnzb5JCmWBv0VQn9IVbSMyXc+cSQPDF4KWzcvDmSVNk7TUJhjBxVdOq3WYu9KKPBiAHM
qVEcZm4L5WhwKZOt4z0dM/vDPFKtegZC0R3FKTvOCAAfgTv3hcrNVTe51GcHpobk26EOMAnp+09J
kzcMzcoW/e0Rx58+ORLiAneyrfxJkpVPk9YzrT1XKq/LGplycNIEk1Ik97cP1t4HFC35/zO18QIK
5Hq76iYJaa1C8/PZGU7Ik44nRxp6ryRJO7C3t40GCmfgTBDHAH946Q8Upwmnxlgk5HAaOuWhov9W
k/lboQzm19sr270yopSOqC7P/hXGfLTiqFdUvtjiVMs/q4Y+qKvJ7T9DgzTxrJrqJ5G2o+mbxy7C
GdY9mie628igYzsqSdQh9ca//Zv2dlsAXqnFadBUt8PDtbCXckuSJb+zHChcMA/H9w3T2dwSfYd7
aLvDW2ezC0doCUwP2Sb5/hboseR1I8lLJVEQz3oiaav7pQ9jHTAN63l1jOIvXCLVDlSIKOJSTdp8
3mQIaSgoKXtul8VdWgzMk7HhvyRi/vXtvdw7SRYsH+4kKOKrpicheZZNKR4R0nj4JU+r7wBYnJNi
RX9zZsFgQo6gC0e8tfG9ipOuRWLOkr/OqvV9GeOXVm8nP0nUI/Ky+C9t3SnoCsD0oILAnoo1v4rs
FivO6sXhfGSz2vl1pnduKM1HO7d3CikFQ01i4+wr/XhSzJUqD3dQN5f2bHfT9A14YOhKeZ+dogzC
9O0vtbsqasJQMAANW9uMXJKtYZmEVOOQVbI/W2nzMiwpgPTbZq4PBIkMaAIgTZC5ruoq8opaYYmk
UWDEZvUtbwEQe3W5VC9ZvNbdQfS0Y4yoCSIUjxH/tz0Tc6/OjN2somBVitXTesc5y0ZoeaOlTgfh
vgg+Lw8FEmVMXwCcIfTWt2CRGrkBGBg6d2rSrF+w16JzWU9y5zI3criPwfHeKY0xGO5q6M7shtoy
Hdzq6w/ILxDkGTgsf1htl8eSkSdqPDWO5CvzlD/OfaE8pCWi+be/3/WxFFYExVZw26947drYL13a
5hHYmwgBKikpfiArmqdB3NTSZ0kpE9W/bXH3IxKXIn8sMCHbQlW41IxlyvqIMlTr3KdrEqIF0ehB
TI/jzU86i3tlSiz+1c0elmiqHL2NgrbKcr83yv6pDkmb1MgMP95e1e7XMpGs59CoxBGbIgIjBlQ7
jYco6GabwdNK132SI6f4iwXRWRK+XhRFtrymodGd0oyReq2S1jnHRv1vVETjKbEYCH17PXtfiQIy
bVYR+16BLtpQWzVtDiP4mkl0byqh/LGsk6Jy5YQS7tttgfQXlFxeTd6wy8+k2Ekqz70k+Y0pD34M
qO6uW7o5MEH2vbldhrKKSDr5RsgBbOUg9UKr40XqY1EKKe7WSIvuWqVh3JQxH4Fm9k4EDzKg3j8F
iu0AGNmcIqUa1DiAktoHfTcrQs2uOb1974S8gajzA5je0lD1qLT0MGniYGozC9q/2bsmMw3utSY6
8r47rkLASCkxU2MWTNHLzzTOTjzR4U8C2v3RU89UnZMmTVbQFEV+BpVkfri9tJ0NhAhCJYsmIFyM
LVAXAHqmmI0RA3LRp/eM0YmemeWsHTjA6+xGcJMYaQGVTgC5NoVGXZKiRmudJKiUUPOGVhs9E9Aw
hPtU+qCmURIkhM8Hr8vOVl4Y3XiLKCuaaIytJDDbqgJcUI4fsjlrH61inX7Z9dwf8CF3thJ9ZXgX
PGe0o7ezO4ZJ7VQ1wqsXXad5fEnnHnHHo5FHOxUWobonRnegSsex35yQtBKyE2hwB6u8SkHo2J03
W20YVHgTz0wl9X4sy+jcww594IMzNVvNpuD2qdlxXJC/yT0sdFfFfNPLU+r8//F4URYsRh37+VqN
Z7uXQjqOpfP97abIrvHFvM/AGTZfMe9ov8EPSINQLtr7epYSd1Xq1eta2z44pTa/ehOOiJFd1Dph
mdI5FP/81UsGqU8tqjhncMZoLw8ck/aFQSTZuec1fd/IovQwVnlCnFegnnB7mTuHFduAg/gfg4+2
XxXxXEuJjCILpEgyA22dKxdZecXTGh5xtZ6OREH3vuBre+LGvlprE4XFYujYgzDceXY6VZ4d6e2j
Omj5QWK8c/mp7ggYCtBGwjn10pQ9Fb2ca04aqGss/zMXNPlnPU9fmkS3SjenEviT7K44397Q3QWS
INIWxOlckWgH7ryRIr0RNAbYSf69/A7AiPLgNEN8sMA9U7hPoVlEx5k06nKBcieSkcbh203J5IdR
mnxVJfAMLfLLB6b29pLYB9Y1xXFwWsIHvfpsVVvkbUe3MWDQQwlTtqlOkcxIlHgZ9ffrlFVnE7LC
Qdi1dzZfGxXrf2XU6g1NYiII98KS6wezjxSvTvLqoRqG5MEe+7eK4HDTBZ5H5FMQ6KHuX9rTYyR9
sjDOA4h674pi4k0f4jPhl3kO4Sh7lWMfxRF7+8rzRDtdPBlkc5cmR3WRzcaZkmABbcw4DbIxBrka
oQ8P24jdChd0Tlr77b1WhJrhAAGkEDN7trfezORIctQlCfqyG4KxZaiD5Fj9Uz8Yv99+HQBhCm6g
0GzeTomW0gpcYignAbR54y5FyNpLZm3w6krq/uLmoW4PEAxoyDUGUx3CdrSaLgnyNoneG1GZ34Ml
X+6WUTtq/V8/ueSPwEqJyQSGydx8tiG1/x9n37UcOa6m+Son+p5naEC3MX0uyGQauZQpf8OQqlQA
CRAkCEPzEPtS+2L7ZfeZnVZKUdqem65WyCAJwvzmM+iJr2lbAZAmbwF97a+IUe9Z+75e/5i1CFU9
gOnICW/xcnFAX8LV9kSgiuB5CzEAu00yC1p67z+ppYk2v35Tp0D85S2EhjGU1JGCoPQMHe+Xo+lg
lXkzAImdStbt1CqyLcA9x9hyVaTMTXudGwENPVPvIjK/18B5vRGACEMRHiqBJ5LleTWe2amzwQxm
GK/rGGJ+brmAF0X/QHJroCqsNJCT+Xj360d+fYBCkzJEyQv4ZChfnTfKM96mRGa5rpACuZJzrXew
SfZKuMn9XQt49NtABkEShPGA7z8X2JrrnDkvd10FUiRsYltLISdOtcz7IkzS9h1E+euIAqP9wQU5
KQLgvD57lzkOsmTk0NesI3UxAXa2WaHtUIYpQENdJu+7OooOAKrsfz2hb40L8PPJFQAkOPhzvRxX
juBymhAolKjt0mvni/Y4JfBCopP3wLrQ7GQLqfpwwVL+9cBvvEkgr07cF4hsoZlzNnDjwxcHEysq
Oo7TIXB8PYSptQCkZcJ/z53lzafMUFgBkRJ67ecScCaaVWL1LCoN3gS6FTbQRao7f8vtcuRqUh9k
3i0ld8l72Le3HhOdkj+dVHBRnb1XMrsQ5XePV0PsIx7sXLRT9Tof5Oh37yyhN4cCMQPEEJxf2CIv
XyUMAXGKNvo0o1mEThi4Y7E30iNRg3xnG741nwAXgQgMmCRwBucnj2pz0Xq9qHgGriRohHo3eK4H
OzgMPrloCHdLGNsNKCHv+bSfsk08x8tjD5f+iRCLShliqXO9Yu0mTXk9w7oA3kIuKpB7BPB2G+Am
V2gWdBBrq/2alXU0LziEsBrUxlLVk403t+GGwgtrLiKzzkmhWk89BOhH1NBwjlRfTNNEDh3Q86qU
4KUORQomz8/Rw/1byYXQpyUFx6hM8znvCt3nSoGyCo+SYiCpgQ0pHC2ncmkW3CxhxxqM07B52oPM
IAfElyb65gRX3WF2dTZtQmMjU9oBP4mBODRmWQekcjGNA9/7Me902Q00/NJAtnvcGMOWG2hK0HZn
qfW+xUuc72VCuS6CuWmyHcVTV6FtwJgz/WzDEtUopityOls2ORw3N4PXapAj9RgAMoQpPPi6p10B
pROIIk45NFMKDdWwa90w8rOF6upYmhbWDSDfuUFh0YYBKzLleW0hGn+9dA3zIqjstK1/8IClAd7D
IeMrlh6ly129ZOLB0QAqiA2l6Y4TA79PnQ35DxJ6+jtAVvxUDDTiwrYmJZeDyhpWTGHiprImnjvw
IVLBTbYk/hVP/Cm6ZPNKPyEbCO/c2kyPsmvEV0hWj4+A0gyu8HTm5+i2RPwq79HTqmodA7JVx17y
GKRIKsoxzSa69UfkFzrwlyOumXHY4XJu7nwNBnLJa6f2BDpUEKc2TSJKF7pObZyCUnXhQxKBFWs3
et+VJ1tbMDPUITB+03pQQyTGIoe0wVB61g9vTQRs0X5dazGVRtgoreYolegAwFATdgZkBuxPQzso
K6CkYz4FTNc3wcJNsxkHYr60zJtP2Fee0jKbnbhWyFOewxZRYNEMYAnsHeCdT76dGC9VP0fRdWhp
C+stKiDcGWdc2k3Q9N1nOGjWfbnkq7sYNTXDBpoE/cFFMiGF59cg6g6rlR+FoxDW0qqeTVkbhTdB
hYJTGYAT5BmVLQHMELjEY5FYOn9OasXriw6DfQePJupK+EMAaIRcGdEAkDfL0wR5p0suVfID8lq4
xXher0PVdVAZrDhUk3gVpba/1XnkpYX289EvaGLYVqPMnRZtHdufIaqeP5ifTxdTXHOx8701/GDS
DpZLXi8TjTmpfUSmsFLbYhFDXaYltFnKdBA5hfa91+gtZW4eN1PXBc128Z3sITkc8q6ExFm/3K1N
uyaVmGjSQe6rT65GMdmsQB3Kf6STL9FfB7z2MEUhxzU4cP7dKXh0FkvXeZcscvQJSi/LQ2xC1FRI
Oy9BKVDav9IaEIASDN6GfPfTJk9vFw71vwE1eLchqTKg8pNhVuVar1ErNzPvB7ZdWigj420g5S4l
dYDAWJvAKxpAmfwrGbyA3NXhHMEGRBugBAuTTpM4uDAYoN/nacVMAbZK/NhZ2DZthzQR/U9AhgDt
HSF04VcDYvujDVrry5IIVpMSH6LuLyiEn3nRpIZNN5QHqyuAipmu0pF7BBLLPSCGkzeO7ZfYIwBY
zIGUE7aSlx6gqzO6wga+1mUq6lp/cDOJll0/UsuLyVvjZ/h90mso8iUsgrhzsNxSjhCoVJP2aJEN
00wRroqOP+YglY0F9KRtezQwwsjGolcpC+55hlJAuSZt83GwgZcXKWkch8Nf4IB8gLIQ9IwGbwJA
Us+m3zAqoqjIFrY0uzxy9nMc0zopUk6zcD+vHiI43Pkp23ZLMwfbdYW6xnaB3n14tUDHp3t2a0Dr
h2hkUt/3dU8eVsDTYeyQE9PfxG0YNtcmg1bmD+HVgbyEwEHOblJ/FuEXCNqF2XXmBh5sUGHz7oeB
DQIHAiUJgJ0a6rpRModRSRbeNjvtJ/w5F6m9iic+mb0KcNxs0wEasvs87RXC+sYyBakq1a+lTNoE
L7HxNJwtksnsIlZP7TbmAxQoujq1zyxo/Oh6Srru59z08QqKTWIUDjVpw+u2W8XHwZtNfZFQcJ03
Q9Jk96n1g65CL60btwux/c/EpjIBAIstHz1jnSgtgsHmiplmTrY5Pk+0WW0O/zmyBAO98JPaZcUs
lNfshUcgt28zKPZAcknry4g0MX1cjOvbzSjjdd0QIYah8I3m4b1WjWS3WICKl4mJhKfKzsdyu0kR
iUF0vklBNRGLCPNdMvBEFe1IIgPeMk3Te+AaPF+VibZdve1N480bByVYiJBpPi56K/Aw6nrQFIhY
v7HcdCV0LKaoaEabXKJc6rp97tY03zZ+t+DY9GaLKloNhz1SZVQ15kcTrfSrieJWl1SqLK16G0cf
RepP41VLw6wB5A8GTg+AeCftRpIEVjGQMbYR+AtZyOw6Q64o1yuik4zhNr126dB5oBrAczunEONj
c/4ziATzj0IEvvsc1B5lVStWcLJntBvjaJvIbs22o04mcQKnJmMFaVaIZGhDAa7YTl2wqC8+hcCn
VzBAkfjW056DpJcksJvfmbblQ0GAt2+fETRC+xT3M6raCoZ6aodm9GQ+JJ4/LqUeFMOpCMnQYDOl
sgdKnq0cd1602BxbPuijbZvZVAGqN45D0QOPNRXpmg7+t7zJ2r446VVFUBefhxx1QtDMS5xecipo
Fs1DOcMPAQVo+E2lpR9ynADGhyfXqYRilivQYCDRs7iaHa1LuqVitl7YdTgP/eXoCdFumlGJqyDn
XrfvoO3tl8Ek6JNr8Q4h85ZxAWw9AFFl26gQZRJhbF4AABovG2a7fL4wBIdcsYZ0WstZzPrLAkmT
o5NLDsT0mM51aWVj/aIGj+kwUzoRiPA2BoebC81n61huYSeS0KhoZ7McpTOxh+TTD2m54Ej9lE8j
/JngqyOOUD3HkdsBH8U2AY4CXsSWhM1t4xukNgHhXVdwapp8A4qEjRXOMBOSciTh2m2N9nu+Md4k
w+1SCyTTHBpiYhNFy3LUsxyjMkA5rSl6lswEYudGuBI15yTEYlwdvaGgyrAfumvNLMre1RyYdVTl
ZBmLDAFx0EJbs8CGyNqt6Od4uRqyWJODJiwK90LOzbyPdWCGHfVqg88OaEm3wDpj7PLkgxqWRHGE
QFbXOUDqKqUFaWOZXyvSC3M9tIxYfLYB9NYiTNeFZMVCUk99Qbiqhs+pGvr6WHc5xRnoI46faOHF
3A6XbgpXlLLD2Zh9UCfdDQV0g25SxZk5kDrTdNzgP17zPDLaxah8S+02DpKSsko8ODAWbZshOsPh
0JGCjgEa6BAF0U2x5B2U/GZns36PwszgbaC9H033sFAmHwP8tXW3AptBi9kLx7HqsA+Gbegv2WOf
rENdwJG7T/dKU3gUIJVsdBXlde0uJ5LrD+mKMmdF0ikFi0ZSOB+0sTbjcTDC84s5Sf9A6xt40aQ4
IFjRiljjJPKg2n09I3yGJCGuFrcJxrr5Hs9ptmC/tPG3cKpjVU5pTu80YpJwAxQG2XuJDzWyReRo
vCG9YQauI0EdwuaM6Cusv9rbRS1YrEWOBsVRR3k/76TG92TGCN9wYKZ/whsFHpYDeqX3DZnmr2bq
2hslIpSJGw7u/BUfBEH8oWoao545WbVnvqYgk/RgpoY1q90mCXjEKqiSEVHlgws+xpylY2HIAkQb
SOLyCKsO8Eg9Qca8BIEhvFUzGA4FmFa52SEFUz/W1XSXuc2yYT93YvoClcD8ul1yGOpYBww7oocA
v5G4fNH7hqdbzSPvKIm0OIJZlB0s/Eh/cDi6yrtssuERCzMakThQ7wF4h5QhxBP8ApCH+iPpvE4X
HNnEfc1r6m9IM/Yf8FiEXaZMUgzTZP5x9pY8KKUXmOs8mf0QAa9e68ukn8ln7SOKxaPUi9m3S9JH
Gx3FEOtA9rZ+hmMGdnyU24Xs9Ag7yYPKlEiLucP72WR9PR7bRY1pwW1LoZrQO8y2j7vu0p9C/7sk
lOOehR7jEzy5wh9eTyEKuZi8vZ6Nws2WWec3hXA4fipsBfKlFcrISoEcn5WdiWNRNsh44mJpWnD8
SGbWIqBNcMjG8FRFmjIKwbNI6DKffReWETE2rXjkgqu+wRqF7HZcd0WrxdqVKMrWcp9PhEhoDUA5
u4rD1rtAPuHRbdKPyXdmPeB8Vjd2DfLpVXDcMAPukDWSub5BJGZlQaWOg63GDQCOPZoQz2bpZzgN
Oggh7XjM6yez2ha5gm2juAJeP0mKPgRUKUKeS8H0YeEpnfKS5SHSWYB4E2Ibl0Oo8beBevMFtI+l
TEq+LmK32nqaC9l0UXtvXeB/hyljYkuqUi63XTxj/49IpVvsXwiZ4V5Igu88zQXd9HGAIJ/XiQyQ
0MdAU/SoW86lSUQoNi0ctXkRgDw3FWyWjpSiB84YxSOHImsyTQCoe5KAhqN08uiYHecK1zbVuJiF
Coog9xXZ9W0c8krOqnWVjVPonzS9yUtPunrBC0aZZc/apG+LYBxtViaEsvFmrsVw00EfyxTQysmz
6xrJ7t6JLvoMUFZti37SvYajSh49tAzoZlR7mnXDxOluiGwIH1PfHxHWhy3qYuVsU3ufEB2ywiaM
tBdSocFYgPxNPsCVUS97PbT5ZxBto6t2pME3XwsprtYG6mO4U1c1lJMU0V0o4Zd+28pkeGyJJ+R2
RVT7PK+4jEuBj/izB6EGJ8myptdTh45TgSjRNPsl7C3mM/KavgCoOTRQ7+ibvNDZSaogbAgiFrkm
3wY5O3ohtISNYzJlxJXg2cVolpG4S6HrNGssU5h+4wpLtMhvrJyWFOUclFuOkG/ltgDVQN+FtKvX
7eTP/XPH58WVWTzniKbmOkZNKCDs6ZSR4HLDiT1tke66H7gIggaCh7KBxJywmJAkm5ttrGY4iqMe
sG462nv5JTEsPAL8HDzIIfdZ6bvFHtDRZMia0rS9kyReXDGEkDErEuhGkyKLhf4Y1KR5CqORPJvZ
5OhN10O/mw00yEqkbEjFCbLfGFswVxc8W50ujMygqNn0g6hxngfLM87+rIfZsJ2+Rb3vCcy9pWj6
Gp4du5O2JKBUrPvek8lMO9LlWm0wp3BESWgS3tdrHwbFPK9RV3g9dN93kUAsUGCOx8fBb6UtWpfY
uQAso/+QZr25ikEY6AuJlXAc+1Z8biDF9tywuN4jkvUmKNR2LWIPnRz4tKovkwNRpBhUjiKBjFSH
ejmcUNG5TY3XIWDkwYVpRNPsoi6kqK2NKHEXMHecIaOVUxxz7TROzSGBe/lQoi8EHE1vfGQCfteH
N6ZLFxj+MOtGPDgJ9pgMSWHfE5Ghwt9wD3CzQwuu7SLFN3SZeqz6nI0zwgAzPKHgkvqIReh83yJ4
l7AVgjpR0U6J/yNGa5sWbGhFBsaS0E8dGGFJMYwjctZ5nLObcRx7aMl2bfAQeX7wLRdsCsrZjOF3
I/L+rsWCX8tYhe4iW+iQlp5BBHJILBSJUZuM+wt41OVZ6bWGbNmCvBamr346FTzI5qRKh3ryEKBN
3YLDaWi+QMFHfFZ5wL/o1kfpQfsLjbemHqYn7Vh/n7c96pc6T3S4iYc4+VqzWWDSUGxa0ViO/KeG
8OhqAgxuKn3mwSZrTR39kU094kGL3AnnQBj7X5OIDShpUUcROk1KXyWQb/OQqPP1Ci7MKytdvgKX
FeZ98iHQLTmE3PEvMoYoV8V0nDwj3FqwGz2VPOgUyoQb5i/8M0q47VMg4sWCDda7xwAs1xBlhRUx
UAI/egZChgXKC07m/dMSAKFdGJPPnwDg7EwJbZYEqxQ+QmFFhz5A9FR3yN0GPbtdV8NLF6p9Mdmr
tKF+IXi/oCaSWY9teD2eTmx46R6VCGaKWlmcfZ+Z0s8OzDBdyCyD70tkUCwvUygV3YPEmopy0Up9
9zVO3QrLKn5ecCx/Aky8/9TEOkT1oYkRQdRejwNUCDWMZdpwb6rWKIB7VJ+2+NR81H6GIgS6ddAT
zJ23mfNEna7CbDgMbsJRMNmoOeYehZZlkpppwx2UI0tHGlxCExKi58AgiAKrU8aHznbw/UWaQz6Z
FsCdm5gjMSxxYZsU28N0UFA3TMwQb4VC5cFvmjm8lSTFGlodDCdLNk3xEW1PaFFFljXZfkS1F9ld
nxB2EaHIKCrDWnExRLNz2873TF4EnR/PpU3cEJQZfDHQuZhJ4opQJ+kjwBcjXstS2xAlGwkZvAAl
5l3eBlNUUvQ1IKTDGb8UMEjzrqMWWf7GRbk3FJmJULfJaUyAduBRgKjcZT1q4rpVD5PzebOxPZlN
YbrcsiNq9/SbCaHWDQYNN7emiwNA6VaZHDs5CHoQuOXv+545sBUYgv8K1PbeFhosNg02+4xwVQY9
GUvYBwQ7o20rKrW47mE0KVJVO6cI5mtEHSOQOkl+3UMBG3qixkw3IPShTpSDb7wWoU1wr8UiThWC
52jlRacnNRQBqo0PoZw8ts91235FPIQ80KuHFILiOYoyYHh2GgcSetJ3VEb91yYj9Ue7zFNyqiJD
GN6gL5GVU4uMply1ji9SyQdXdlShKZZDMbsvZgRo3W7u4mw+9KjUfYVPErmjXsqbUuG2zwuKvS82
/hQEFn7Stb2m0ZxC/QrFl6CA5ggqbDKLva8z0osjW2PzQbmF3/Z8QHAlsz77gG2FlzRkNb/spxrZ
PRhSWXjv557XHOCFGwGfawZ5yisSh5/x3KWm6LcsgYBUgzYEOSFBEtE6RHFLjKxyU2cOiD24BA9t
iT5RvCPUhTB5kpz0uCKT/g6nh7ztpZhb3AogUG3GOg6qKFYyQh3LBdcI3xy2EghVcXY1DqiRXo3I
2aAJCEmvfTzN7i6eguWbldY0F7nROAap1eFedwlLy+lkfVL2dZw9eyoOjhRHDbbwQA2vRDrnHyG0
E6AO28j061IrgAyn3GRYYLVNH7geZQsXigQMPdmNQ1o0OfRqiowPKds1U2iDrZ+hHoDbTVEALqXo
atTzYsqLaEytPoWx2U70KN9t5lYFHywh4mNMLbmBHe0CZ63RR+W3p/OyAy6BoA8VyXaAGqiXQ1kr
Z+zLaGyt98DDUrji5OL70oAUUag1RUIELoHfbbOxFn6VyDw+SmOxOdjcoomTUDKjsIlY09+4hA13
KdpiP0moXAsFYgRCONlRZy0y2gGYIFYaPwli2icY2SkKi4LW7ik8HPlVLy0yzRBXAFKXJJ0vUHqD
0vZIU93cyehEcIvl2L8DMn0NoMgBVTzRohD0og1+BpCqfTUqSHqjHW0JQq+c+dvB1wHMJVn8oaV6
/vjrLvQbGEkMSGDgkJ1kNqE99rJpqoWB6ABsOGCkKZebqNZzyTWOTqrhqlUHHOU0JBWHTuhpwzyX
b23Xvieu/Ia4HT4EsJEnwPpJeO0MnILFbsDvZx3Q3fV4uWKNPNjc8B/NOqSmgq46IklGoZJduJXh
/gHfS9FNDAG+CyiqoEL760l5jZVBgxWAKviYoSIIfu7LOTFh0HdMwesT/Gp5hRS+/6CirnkHdPu6
jYu2EGDz2YlDAl3p85lfiEZfZO0qn0JKDl3LCQdAEl9SubLd330gIH/A8icA5yAKPl9VDM1RJWgu
q1y4vLBsmC7R5fDf6b+/AYg5sVKhTwAwDqwXT2v7L+C3vjNrlM0dHkiPOAO6VDz3qxo/xHUCJuoK
X7vRU/PDrx/trVlEgyMOAPI9eRGcvv+XQVGPnoCbyrpqZWoq+2yO9iTv661mvXwHUfjmXgHc7kRE
B3LjFQnBgyHaCgS9rAijnwYLKG/knC7RyZNXMOKo9yEEE7cQvdSf+mgdSyHC/j1F0ddrE4vyL5/h
bG3S0KPRZHI87wzxIIRTQl4xT4R/H+Bw8mKHWjOABhBROTuH/BSWyAtqIRXGQllC++0T6sQwnV0d
eUIzBuFAyx37CkzNexLKbx2BmOCTgh+MnyFE+/KNghS54jxqZSUFsVdNqoChXNgIVAHU/IyHBvKv
V9Cb40GGJwFuGvIq4Qnr8ZcV1Azg5ntihAqtL5YKlfqpjD2ebF2MZpw9yfL+erw3OKl4hdCkOXmj
pjh6T6/4LwOCoUn9JRayqjsxsANfMFLZh3F9tUxJezPOkbnXGu05CW8b+DZP6BpH3FuTIiQuq2jf
xRed5eHnX3+uN1cW1M0g6wkx8uRcBs/KOGpq6ExWMFjm3zwLSrkHqefi16O8Odsw2QZ6G8AZ5OQv
H57Z2SADDIEqW1EDaHKvP/JgQmcaWd71iKjinbP8jUMJTi84aCHyhALxOSieJUrFDilBBVPU/BBa
a7Zoa8aomgHz5dcmvlvTsXd/9ylPvgdQ94NeD3SUw3Op0lXxgCBqlZWWQ/2cxi3/BFLUcjME83pY
CAi57zzm67PpjxHBqYYbEoCB56xR1kEMoFlYX6WxaSHEG5MPROQonWVrWjbAeJdSYHkvi0HZLkgB
oeiAh/n1u32Fijp9BiimJkDPAhd5Drk2oyNtu3hY2H6aQMpqzS44OTHdHOrtUtBwm/lDVrZK2L8r
KYeRwdDAlEPnAR/gbFWhjRaZutXQJofr9t4aRSsAUXQxLBO8oRx5TyL81So+jQfCFmzpcU69ippw
gy50Wbse3jdh+5ixZBCbFGnU0wq9VVWG6/ieq8ardYwRT9Tjk0UK8FznIgtzl6MJCJQ3aCwOfnRp
oo+OAZzSwIbnEtCG9Ab4ifSdI+HV5XoaFDD4FLpMwNme+3E31skMYnB9ZYdMFnm+ghuJziVwguK9
EOWt5ztd3xjlhFd4LbruhQRdElk1qS9UEXud6vaQDQuyIlp9s0PiwL9JTO7u12v2j43xAk2HZ4Sk
MCD02KiQDTpbOr0DkARwoKHyQBm7N0hjURPL4Qgu2imCSBr0aj+h1tdWaqDZZ+CRJbpNrqZXDFgs
tCQA7KoY8BwPjAV1VogQDc//wWkCqtQpRkQb4hX5F7Fn5FhS91U29HLvoZhWAXc87LIctR+2Lu74
6zl5a3WjngqsPcK50zX88oymuTIdQZZfDZNayngRbDt7jFxCs45D+6p9jxf7x+I9fwe4DU+ENxAa
8M/LAYekQye0M0NVTwRlZ79ebxFc0PmyhoHVMV2S1VTjwqKvxgvTm9aX3W0SurEuunEld4MG6P3v
TzmUNnF846bKIVxzWq5/uaOdGZTTsh4quOB2Va77YY+6C6sgzBVsU6Ad3jm/39hpAeQ3YFIBQyCw
ms7iLVQrIkn9CVPeRs3ejuYpXhJaZVDM2f765b665hHOgRePNAvCbqACnI20kpoRGqJb0iJY1kXi
N9EzlPLeEzh8fRec1g9UuPBKT/Dms+yGTvBtgfeXqrgc/C0QPhCXjiLvIlsFJBdj4DNUnUYHZAzv
qVO9ziZPNBGAc3GSgB4G2c+X7w4O6HmfTpGqInQikT5zYDLSlG0M9KxcNViSHEw/2SpkiHOIyYcj
U1Z/QYb0nunu67cKc8QIgPYgDrCTzjW2+YQ00gceAwIBWb335mn+mYOxczuZWNl3VuybYyGuRBKP
gj8UHl8+NXqOGfDPGCtTvinEHEF0N2jXYl4WXv16Cb01FEiVOczEA0CQz/XVpI2Hfs1iVfmLJhss
MXEI6+4jD1T7zun8erGediGol9AShmDl+UmEVkkEnGuOVznzVReoCgMSyjQd6Duz94pKgjUDTfkA
0wc3MNwHL2cPbDE1EdvCSWpcPmmTfPDAftisrtVVnMB/eo1QfkpP2APlKf7OlnxrPvGIKH2cNHhw
4b4cXPd+tLAVTzl5It+O6NAcAEZq9nxch3eGen3N/uEKCOdy7H/EEmfPCdZBMAAdM1ZpG5utGPzk
dkHkVPlpPQBXgxwpRqstH9+pdby5J1P0zf5r3DMaQJgo5nNYrAJBhjNhUo4eui4LtqEc9FbCjXID
ocPx0LV5jhvGjA8rGbNHCc/q9072NyYbiR4qRIgJUQw5Z9CshEJwmMsRFiA2KYFI9y/SDtRcNebv
UeXeWL1Ysli+0G1O8GrPJruDOQJDfj5WC5qqG1SbzGWP8va3v70bT+oLJ+IoBkLd5eXqgQZpgPtR
jRU8u+RucAur4FwXFrMM5nduqdeBAcjFyGiQvYFBhiP25VA9lPNopkLsEiXGKhPw6KQ6ks8zNlWR
zVDIeWdbvjkgLKB9PEMIwvHZNcyyOQAeJB3RZYKc4wQ29Ubw+AfQBGAfxFy8szveWhs4PKEqBvkY
wJrP7ka4MTN4wPQaGgk0KhsZ+wVkDf1ywaS+syPeWhsxbFzBNMTtAA3gl1MJuHQ6ixxuGSNm+y6Y
4AC2yZMWpK5fr463xkFUjbwBqi0JtMRejgN/uIFxTiHBa7KsymtzAyLIe75pb83bHy6Z2FYpCIZn
g1gktB6tp7GaWA65WDQLtjS16yaW2Oe/fp43DjBYeZ08KxBa4MHODhIdxMaN8wA3OBKdbH8htVc3
GhgX18zX0J5PStu4vy0NiWUPXhHqi6cKbHruXAarLTa4dtJV0CFzz8dp3IOmcjssOnjnwntjJnEO
+NnJShnx07lcQABWoZxyqaushe3HxGFx14I2XE4Zmm6/nsk3VgamEcpA6UmbAITClytDnyjfiJ90
JWDmcosuVFoQE7t31vkbOxjXWoDABFXTPD739kwkRL/mlWCdC75ULevZXqL3Bq8FtP1QSv4fhEEg
hKIcDFVZHIbnDNSw1lEgFmuqnoHxbWERWyiJMLDt2Pxn0eE/vs//iz73t38mKPpf/4mvv/fDgn44
M2df/uu6+T72uv9p/vP0a//vx17+0r+Ow7N8MOPzs7l+HM5/8sUv4u//e/zNo3l88UUlTWOWO/s8
LvfPGoXHPwbBJz395P/vN//x/Mdf+bAMz7//9r230pz+GhoM8rd/f+vw4/ff0C1AbRKn33/8dYx/
/8DNY4ff/T//Wzzrfzw8S/7I7Zu/+/yoze+/BSH5J5pZpzgRt1MGIuBv/5ie//xO9E+C4DBKUCc7
qZFjL8h+NOz338L4nwgyTmEYzhOIo562ge7tv78FnWjkE+gxZCcHNfLbf33GF2/sv9/gP6TtbvtG
Gv37b3+K+fx36glTQ5D8odx1XoeM14mkcNGNrttDc6kuANo7envgKzYDGJjX4cXpS3KT3ZygKYXb
gtyxXy6CB6Bsg2N919y4bV3J6+Xzsq8r6F1WoI3umouwHDf6or3ij+IgAQjPC5CVhgPZ2cu2opt5
C7fubV3yDeCsVXIBglfl9qS0+P95E+6GDb+vL8JK7eZLVi6l2qtL8NdKr3KX0YYdvD0ghptg3+zH
w1KZrb8jF2rHd+3/pe68kutGsnU9InTAm1d4bEdPiXpBSJQID2x4M6kziDux+0Hd57SKIRWjz9O9
UV3RKmpzA0hkrly51m/c1RP8JtQP14fkoLiSW1z6APbdeJZckBf+1dd8AMWXqbElX3GHEC7geW7s
lkboqTgD7r3IB+NGD9rLek5dPVLd7VBesmgKr34V9kHpq54Qjgfz0NzFt8KlfCgO1gXNgbA9DGHn
ZY7Ec6ZO4glnLTCcODLBxht2dU5vwBTFM0A7u3iKb0cV1NS36gCk2Su8nK9V/N7+EXk4LPmPmW05
UqC7mSd78RuuvHziGuo/b0P1pJBvcNsA/kWo2k3U+554G5+WQxY0AZoSDgYK4RjUburPfhttnhJ0
RzhgQRfqL90RioivOLqrHIqT4c0+hLxICubbOpz4rfm+ukv9LbDugG/3kemnd7NrOEVQHWAkFsHk
aE4drO7kZA5syUN6yA+mr7xJh+K2+C6/Wl+GsOE+8OWwx0cncWZ3sNGC87RDf5p9/aaJVD+2J68I
rqHoV24ajifjLr5ZT6vbuqIvuopT262r3+T34qn6vj23sk1lOpkcWbbbyekuott52kW5WOc+Kh6u
TwBgo+VN9AdHi7AH4Uuy2/Q4BXKYB1qUe4MneYWfn9Wz5pZBDH96dK+qnT0Yt0bUcTXLAYvmFP5W
3NaHzNXcPMhc8ZMaXg/ycf4kRFASXJmbNb3hNePPqyuG6n11VKIxtHJAEI55Ue+lW2ZiEHuZD8iE
dSLys+/jsXySbrNvrB8+md8Z0RpkFBwOaiD42U3xkJ/zk3woT/q5OZr3+RkUZACvJEoP9UE99h+U
iOkHsqH9bqnve+4vtZyZZBj54VY6r87sTSmrECKoGzt9ONqGfeUeOvftbQgy32BVltE1gqXjid7q
DK7wqESKTbbxlVO7UzoIM7uDP3uyIzqF/Zy5mT/asyM7Mh7LdhZKbhexwvwilEKAq/lr5hkes8jh
gOFIruIbfuFh6eoqzPLhqCaHKigcEHrOYKMY7oJ2CZs77SiF2Ke7SZAEWZD9qNDRNQ4AN/sf27fq
aQqHYxEUT2ZuL2EWrDfX0GL2F40zHe8xBXCEZ9Xt+NkQxi+pr0flUY0KB4mOJ/MlOcuRBEfiZDKX
zvoNEzJKIvlxu9fuDa/3p4NxrowwiaZDciqP24Veqq/eaIHS3Jp8GkyjA1D3vASaIzG9l309+OBL
bbz+7LfRLp2vL6X9WhMVZtbCamsuXsKHwVXs72+IE9mzy5rks7FDL8BZ7crlm7w+0g7zKQ+nICew
mhes1f3F1fwpgoUMZssb+XDm16q9hthmeMIx+cSMc6/OVxBFERgiR7f3m/tODD+pAS/lLBzr0+ZP
7ujRGvbGo3VbOhr/VVxwLfZNz7xXDbsMIIIx9eRAcw0XW3e39EoPtohdR8LNetivW57Xb8mNjkMI
YDYumXuNn3osgagNMWANklD0Frewr47sdpfB4Zji4IrqwqF1pGPhgT+zM7/wZ3u2YZkFI1tN7wl2
ZY/2GxmsM7lEfXtx60hzMX9LbaQI+VQbivdtmDvGo/GSuB3TL/vc8e2aq0QCO5DANM55NNMx3Pje
iEYbn+ZACK98SXq4PiXu+MF5gt7GXxPHf2+Z77L8GbwfCaspnltPP29sZcgSBwBS3ZbaKOvC5IE3
H5KKwxMwlCiZn1LeRM1etTAUECjcB6CJ/ughrMvKme1nKv0+voX299oBlWk3NrT1YGIkDfcalIc1
HI8jy3DwJ39fsiNXW9wvZqAHk8/WbAt27iNyyK5IhulTWtynzb5J8hcuuoROz+Y68dt6IPldZB5i
AlXnm4Ty2CtZwuKX8VBG+xf2oc4cE53qsvgtf0oJmq3X88/odcvRDEYPUqWz/4gZ9HWfz32ouZD+
eb1dVNyrfFHrNaHFlJC5TB7NzsLD7l+OW2SUM1kG958PkpMoTMxu6uku5jTuxqzMI37rTK7vkLM+
jzydzPTReRim1oVBYxNXfKIXT87a8Juv+SPfz7jKNrQPT/fEYPA3xlNyKw+hOE93yCoOfB/DzZwS
bsun2DM9aoTB+sZrca4uC/AbnKzkASRy+tQfW+aOGmyuzsiVruDoEX4jTmarxM7Fr3mdFtPU8lPW
rKsS+Mxg4N2u+0R3RW9yaRjYqyPwZva/28cMRDovM/GhIYaIM7AxakxkkL8ETo2pbEQAD/19Kjee
xe9JbsNFap4BcLZ2kuzSxcoh2h9nT5XgBB/XkEjA21uZLQwQnxDsfeo14T54dbR9Ns/zYWU4eu7a
5N2TTwRxcD2lUX9o94nq6oFws79pw13DmhiAOaGX+F1Qep3zUHH3oOCZcLXzVnBTFrdLYYVrVj/H
AqA6N10yKvsgD9x8wb8i+4BIRgNsdWPCcjuhfBwCPdTDgV05c2PPCoUjMego3KJPE67M4/1aKlne
vkYSF6nTnxOTNgP7TMcLugad7ghRSbhk4/EMVt4+JeoTsSks95lMdBGZYinBI/a6YGCIyTucKxtW
722ft89p1Hg6RMCAcBWC9O7Y6vLAYH6rAWA46reByK7cfrMiLULBnjUrB2kwh7D1f87U7GIG8mHy
hbDzw9iZj1bUh2mwL4eBj9QOstpE4MlbSUNSUl1CtCOEaTS8qoRh67THqjIYGVKZKb0/6mhnLiAP
7h1qiwtViBCoO6vHiAYsqTvzab5TL8Q03nXlSufK3cf7yrJBDTEk/XX5NrtwZ94IfqMOOZLfcR91
AMXYFh0oF2zhGLcTEcxg5r3MF4nf3gO/wu9co5GVEBOLFO5qYqNgXZBGi4F51l51lq94twYYlRN3
V/f6VQgawlrD74xe8zyzHCvSALyo2Vxy3o3IItyvDDvbl3lTZUT+6pC2hdgruFff4jkTrg0nycMh
xCWZc0oGefAZWFc8KD9jG665Pxe3RMTad559ta6OtIchkVfNSnUU8s8rj17Z3anXmCQQXxnT1pns
2JVs2ZN8FEVnfu3nrsetTKeU3GKyF1uyi/v0e3PZh7o94FvplAwD0ZO/v3oWKbkZ5I/oJbnXG7jX
JCqpiyQ8Sfd23PRzfVPdrT+WcE8UBjKbjHSlC4kcLPU4kPiYdUEYZDpyKvFK1nFxhstSE6SlkP88
UKc5FIfk0ATlegKbm94sx/bcn/sftGfs1YfnbBcOSZBoV0+lz5Eq5F58wW4c1RZ9JpidunOAyYmd
nTkV2aU9kiU1wdXPwo0MiuSWPCfnSJHZELnIiva0S+B80jrp/o8/2OJ3wUk4M1jO1dvzFtqObu2v
5/GynHQn90138DbPCuAwu0t4Ne2er5c9hVNJHCmxY12uoRJsXkvKXjhidD1ql/gR+uTAH8QH46nV
n9bO008kYh5Y1MWuApOjhBbADuYUYGcMi+lanv44EUyi4RhHzRPjy0RRXflm5BRSH+XbWUAdwM6e
YByQwSlf1O/mo3qbBQwPn80fIFBH+kv2w7p0R/22ChKv9LHNzgo78ZLESe4ET/C6sArYIkkz9zwU
UqHmJYHgtTwnvBsn4ccx5yU8huzJGd3Yfh1CyOi2FvADu3V6+5bc9Gv9tcembPWKU3aCEWM4o68E
s4+GPO+/L7+qbVh3dhZZXzTNhq/ff5YfYtHVmCf8oXnkw+R8++sV9kMfaVhHvqg4JmPYRPs5zPr5
3iy+sPfzr+pyRODlrDMBhf4Uh71r2smjkthylHXRFqQ+gBY3f5GYD68LLzF+nd3ZX7yv6c+g0NkU
pFmJ3KPhGJ5q6zbcfQ5nV+YuOGd7dfc0dCLtVn9mjZCYuUS6OZVZ2Jy5OF6KrhXIviQF/BSRXnt4
6wmrqAkA/Z0zbkd+raIsorR62TR/eVv9zou53J7dxpm9cPxCN4WBjW2ZZYuoxn4XthUkZijcyb7u
t/5+G5iwuXlvJ9/L+/Ky4sPkN2xue1pHEkRYi5nT15CD6NnwmO2E9cRHOtXVWQ8jZz6Jz1yJDew5
vDjmrvMVAgkbLTfv7IuGKj3/7i8gJwvdk+19cm+HzXl6y4M9n92Haz+CDDZHaC6yskVfHfETlgF8
5XQoue+OLXu/qdHh/wlAMgOdE5DIzjkIyPxMYt/hm9kXcZB0V7shk96zOuGYO2xqHEZrgp0Lqpxt
1Nyfg0HnGBrU3sDNju7GjVydmCC/p4MWSXTGfmj67WND8LeiMliCjtvfPCHYP8n26yw3Gg+ghtaB
efTYRowXm9Ls9c+bD72NoGyy9+YeuqvhldMGG2mw11+GIN3DsLePMkcAgjJpwQn6VvPWkzEK/pUL
5R7NajJ+0eYXuGESKT+NxEN2yaM9xzbBxvuyzQlEdRceRiZHuP7gqM0Osx8XBbKKX6ps/6pg/aVi
9dOu8nfHWGpivx5jTWHJKsxbpDNJKpkmivM1hSX2de87eYqnUzBiD6kVhwMALwC3UjZZeNXE75SY
hkYO6ZPFVqfZe5q7uUlY3u751hLB06TCkRLgqE9RSyIztbeb+Ck+x+fuZN10kexN0RxIVDjoz7Fb
UGMiqZ4PGjWj/rl8XL0kHKKYfG92dCK2SPSnUBNWh/5c+tOxC2v+1V2CkId4yFGP9og4+uYD+sZs
W6k/fVo+LfatwSZUBf3TZtc3/Tl/6H/s24D0uO9vFcWbwtNCyW7YAvo747jYrxOLG6L7z1Bl2Rr/
iHucZ7dDuYXooIUb9C7+emIZ7VGtcnI3dYb9ULnvK6bbHQWiISzlg/4mkfhSP3KvA0E79+nacUU2
mnDfUjYOljMpKtd3qJw4qw8fnnNGvyet/r4pLay32SVM8Jk9R4vvFn/PbmD57lmzLT9v7p4b7OU7
2bv6PYFsHwj20kAIwA6728/HSUk+ZaclTPFGerYRld25ibZDrdzBrmLNNZSyJiL6gGQXWyZMPzyL
g5ECUe/rDzw6YSC2Mfx5Fu42FpriLZ5yyDjqa+zaU8jGHKzES8VjcXDOyny43Wz+C/lP5+95JAQi
MsQ9x+a0wDMonOy14ca6vZ7FT/lddQ0zkVQvP88s7z2IyLaQOE5FEnald0Z2Z7gQtJiToNRceLji
cT0m/hP0D2eMOjsld1vt8m7RnfTQ7QEk3I+2HK5Zs/CoOAISYLz5Zk8RR/KfPcWD5yT6KhJBB9Cb
3NCeGC4M3BixtRJLIJFw60QE0jIqOSR1V+W0H0oM1mP+M3IRx07xa3lJbmd3ISbtJQfaz0QqZMM/
Oi1r+6r83Wp919+riivtydQ0zvEP6UY9gK+hDLHne0/i/fYA8VY+T/7m7omsSWjcU0vJr2+Fm5kq
8/CiRdmDdtscqardba/liZ+/FRfDV0L2eM88mKQksMSoH+/ZQ3ybHOqH6Xg9SoFy2N4a6psJOc/m
yVQ5Vx9KKYnhcOIATRrD0TiaSIk5xPlduN6U5Br6LWrfT9uB+p7bR2yaXnFomCLZqTr1HDHPL2yO
hH5XvBQEvM3zoO9H8q38MhyqE7sQCa3MXhb7I0XOltKEHvaRdWcm7vw6gZqIWl89tkfrpoyI70Rx
yudU3pQb+dIfjYijt7cf8PPACn8GzP+oS/PYVPzvfePlLw2bPzZy/h9sz/zEm/65NXP6MQxNnf34
tSvz81f+2ZGRzX/QO8HEBuMBpIPBRf93R0YW/7H7zeDbA5J2b9ZQ4flXR0Yz/yHSbAHtip+rBaaJ
+fyvjoym/YPWqA7yFrF1abdC/Y86MuJfy7S744KCIibCqki3G1zpXYe3WIy1NpDPcdGqrt8Qx7Fe
6kqF2d8kY1AqQvKjqFGjg7m+mC8x2gtUWNZxOYtt36q+ZMEW1bsN0R9BEhCciHM9yb1VuW5BvkEk
cDp0fxdHQ1BD9CQY4VBV0GSq3dhqm5cYgCeVGITP9YOFZIDkdMjftF5lFEbmFFq8jva4io0vaUYs
H5Wh0GenQIHukVEbEEsrt+V1UZtOCCpNHQYYZWbPoQ0G74zL1LxyikdBBaFDDVFDr2kzyS9SVSTe
LWgOO1AC8s9KaaqoyiD8Mdk9qhnA/5UUYI4yCcrXMltalB4WHS7hRitfDOW5EA6xpFBp7eftdrLi
+q3fUgQrEL9zkfNb7o0ShfZYQ0rPFTe5p2GlyOXXqmjM8dMqjXBvlVG0zogIrBdNBjFmz7m6Pq/r
gt/BMsJSwGkpq3yEnaWXtdYm0sKrChusxfn8M8IBAGgKq75+ReKoIwctBIirBf48g4ufB/R9pGQ7
iab2YHzvZgHm8TakKgzMa6adjVFHIaptSzVxs7ob31ItyZ4Tlct4qAPqhVP3hmA4cPHhrJbiLJyx
Yze2Q752ydN6VWnKWdW8fZqQ2r7a9ZhqdL7MfqvcLJGwMCuHPnkexHxJnK5CszLoJlNEcy3XO7JI
HQmoQ9bjy+WokK/RuUTDCAlHCFLkolttRPMKw9BJplz6Po6WclCuQoVoodQlhTNNxXjp4XHIQQuY
iRo+GuuNrc7xovnXbRoPayWPZNjxSIWtiLOZQplcTbE79IaWuDUWFl04NaP0GQZmS3HN6JQM9jTb
RSOshiddRzR1VrVtLFdE/OOENkxRu3R0uYfJaBPUNXVj/aaAMfqsdjkdo95slm/qVSxJQ9QB+2X4
l2nmDqOKyBPESqZSt2YbmeJY16dOFOLUTbO+vVNh1n7KpQ11PNjlxfc5roXBSTNDf0K2UE+RO83F
K68KmUVvmmuSDwDyn4ep4NCpJqU+Oauxv3qETqor7U/cibylGYVP6OIUOuIdY/KGVNW8BvU8Vro7
K31W3CxigbgLeuU1eg3LdQ2gclU0AmNZoYwud+lzjMpH7+RqHndB0iEGYueDsj1fuzyHRLLKbeZg
HCQhPNl12Dwj3At9RijUkQwBwstgo805nPq8nKnaJXMnQMG3hi/L2CqfYrPrYhe9HTV1rtcu7s+K
WcAWlZTCoDmDWlB1gMxWq1GSNGMXgUupyAZLpFGcCgeoISjzIctvMGQdxXA2pE1y+n7jnUtCCnFe
7eLWdLrS2jQ4TEZCU6QFvxkIJhbHztWyltpp5X5bDouUxo/G2rCSxa2BFZxds+nO7MxGOoDzL7UQ
KQZ1fljAtEpfslqB12AIaFih57XrDrTd1n/umAj4iDfzRN2hgz/tyPhsoRNnSvC6naueF7huXXte
0E1WIGVxl8wyonFpLCAnJQ+dNZ8w2VGkAPyuml4KxcreBn1B3SMtrInC7FImvFuc1fsAB2zxWcFZ
npJWcc1fi34xaI/taCTXUBol+aYKk/qla7bk+zQOChojKLp4aU0b+AS9YLOcCfbnc438lwuBIbmC
h5IELTBltfiE4hr+MVqKxhniBnryyajkvj0htpgZXn3Vhk91FZerO6qdCqEFfbXGwydbqm0NQ4PC
URuUQTwllvXkTl5Jm3RccvEcabdv1iQJKCaA8E/xjJ5H+qKmtpFf1pnyuCFAQ98AvSNOsCLaXXaT
T10RyKUYH4ZGqik3IlX0qVVRylDmYqDo2rS9YQ9xA9UfP0M0V/sBjREcq9F3cuMlHiXPwJKMduEm
QvceSymPBFEw3tAvJwPO8liRkB8hikexnlqKB72beJXFKSoefV9MIjolreGZ1qQQZK5XtOcS5PMy
xkdHOLGrVfMzSg1YAAiKLH3rxGvcETwQTHQ7GaHgQ7rFAz7aWYHN1dRch9e+w3/VRl9pw1grjh97
3K/7sDLNF8FoYlut1HwLyjTRD1vczd8Qx02OqHHKCI31YzzZmkzFqFmaxw65pfPc99Xb2K6WGYhp
vYaDgDasE3OJ12uuXd8WYRF7G5U/g81kLicZtOnGTjajwcLprUyWL4RveEMGU/SzNqjS/Cjkknm/
mfrwyWylnvZmtoy3hqp2CKhu8fypyIQGpro6igTirgB4UPFe7DRby2iD1y44q4jWiN+1OtaDtZEv
yGUWqyy7ki7qNcJmU6B2pfaANM+CCt5UNDHGXyXESuRudZj/mAW/TChcUUKy4vRr0Y+bibhbjvrS
VlhN75sxHnvOdF0UFbmUfHvjeabuGAvYXwRrPpnqKa7FvHXXOp0HBPS65SbtEHjytEKCBA8b/Vra
YlfDfMPyR0TvBukfCQpiioV0OsfrvyzW/qOE+I/Z7l9y4v/fYEtgJn+eDXiIf8Gi/gJZevz6f/4L
SeRf0+Kfv/HfQCX5HzCBRM2QeDXAMsk7/wVUknY4kr77c/F5YHlc5b+BSvo/lJ2lLwJQh25ACvw/
aTHJNP44eOPA8AZJinvFf5IW/8x6358jybLNdyg91KNNQcSY+nQ9STfLybytQvm2QLfqODx9xMP/
a+b9z8Yu13ivDg8iWlzSIpFO+t14SZ/t2Rdefhno31St3tET//3VjM+vRSvUmzNB2Phq5WTcx6fp
U3NqfPFb8qZ+YCkFoOw3J+397ven+hXeMWvGQE4rnrp0Km4HY409IwHJn49oGQ7QIRu3srrlUM7A
p+S+j9jd4nDuxcUv5TGl7oBCWYUgii3MueQUkDPtVutpjsWIssi9Qqm+qrSQRBy8eNpSKJqupT8g
tujNKhadm5xfvZF00EmsXAyQxJpdeLaGp19jE4NGVKjGNE0DqdPNTyaSQL48mMmrJA7N22xBp0Pu
Vg3rdqxcISPmT2JVodBIjWDN6xa98fLaBbpRneu0RvUzuR/6OhysCcEzznlOXo5gKs3CtItJaCOA
/xa7YFXeiqX4CuelIV6nY/4gZ63m48ZhPiSdogbTqNJNb+fhO3IsFFdytQrQMU8AZcrN5zY3lWOP
zGkgN+jsIWtSXOK+FNwGR6cAib6vxTILwTCYGQ70vXSGoFY/rt0KTCzJ5iPQ5uupmBoyWcSYnGTt
LS4xLMjbVOarUbCzairI6mqCtT+nQhIVolEHGRIoRxlRX0eOZ4TaFQTJqzyR7EbhFFRyyIlypX1B
yno657JgerVUfcgI3Eszv1lq7w3ecmGc4m5ppZMhnQT1nBnHjv2yBZbRm65gHHX9DnEu04oSEGJ/
vz72ZfC7S76r6XJS09JGKJVTpcx0B1N2xQFdZA6dMFwwzpODeFwmT0hpAP7vrrjjdX9ZLZA5jRG/
POnEA1KP5eCpBLJbfMSykPe49Lsnege2MlYjaVHfkU7d6KyVrZ/z0VtukR60hfFgTW5+n9ZHWmA2
smgt4DZXohKYHWr699P93z/ibyvle0TYX/Avz2hhMaVZgrWdzDbzrKR/nOF/bz2QmBYsnJp5dWVd
6kYRbTFHE9QwXsCZ03fvNlTKNhWxlSDTKBhKn6B02m2HsJ+AXtVmNC+zQLdv+Igs91f20b+j47tS
hzEgsqjW/XYqW8CJ092sAbRwjV2etj9q30c5/GBE9i/83Vt5t4voZqIgxZRsp3wKuu5xmklgbXkb
7c/GbPe6r6ibXZhgpo/GYabrIjiYnrRPhnA7jGFXPVyL27+/kz9MeH0fiV9eTT/0jbCtwgqOBIHl
cXZr5aRfv1kS0I/5A6rATy7Ab55Wf7fpYJyBnTpw89PeUi+ON3RzTitVf+1SnKdI25vDThWhy0Yl
XvSotNBaXpxLS/PKumt9wB87ZOmBztGFMrNsA9b4gGgi7cvgd7f2brMyRQSb8p5bk0iTRc+imaCf
q7F25t5t3hRKOvQf5gP2EnYm2e23vx/1P2UR7/nxy9rU06bl2ynJ8Cmw297uF8trKoWS0aV5qu11
O+pm/gGP+B2v93/m9XsuYj8KFYpjVxYgyLgUaPBCi4JmKtDbhM7a3z/Un0LNe9rclGgU2C2ugtlZ
MD7XEXAIsErXMH6wngD1As/lAOKlZ7An0UeEXemvxIZ/P9v7kE3FEgGGYTtB+MJt+Ssn/1zxOtOf
yQnSy0yFwdAeU8tRdvkQsXBHzTZpRskfzO6fzkS/m0LvoptuUPqJp2Y71Sj8Yvv0jGLABU9B30Sv
yxRzJzeiyTp2zZdds7hp0YktVB8Ft6BNdd3N0TXKeC/aHIn58LXsFNMeNMOrCrwqXiwF/J61+uKy
na7rl83MHFJfFxU3P+0mX5noaQOOHiMhP/XNvVk/ygYwgfLYUk4am4Nwfe7F+zFnCSl3mfYpp16a
bM+z2NmieSdzh43E4S0TPYj299J6oyAVh7uMu2avBsXRnmbG9nlEPayQj1LZ3OZNcliH/JgKsT8j
BoUAwLCZronQvJLeJuoQLT027LXhSzS3+vNQ6+GiAXWZ70l35gUvAKzbYjHSmowXha6zpj/oi/Rp
sMYvSGKD9Z4Big/Aquf0NZXGc3vdPujZyn8Iu9q7zdZCIH8YN8KuGWRHTbbFcwmyt0DsyalvpZAe
3VfzVTwtT/onDtAP8qn/IOD/Kc68Zyxl4zqNFcLepwTX2M0ZZsSCM7uLUHfUnxs5cXpcy6vDPlJr
exaVL4t89/fL8qf582/mp/YOJioZg2UizbidlnI8o3btbKKK8BSb2pjOARIvt1uuUQKgSDo9Y2Lu
WsJmw552NDNQx8ekbz/31v22HOuu/5IW9ACzzVuMR42y6pjHvii1fl6g1Saudj8GLa3mKtnP3ies
e/DLnIIrdgpjh57mPHlmAlRkzs/E3EOOcDvioo5UgsoGA5ycpPiA/RY1gZduOYn6TUwXSnlIZ7rE
TUjNla46BVeZhJWeK1Lwfz9EfwrHyrsYkrVxOk2tIJ0sunKPy4MRTp+EHzqbwRkvN/Ojo9EfQpXy
LlKkQlHP143LJM/N1/l+i+a35WSE+oP42jwKQe9vz+NDSR/pf3pNt/98wb8CFJT9/f7mvSvvkpl0
zDZdwqLlBP6Al3feelt7RekFLNqWhDgEODPEkSlC89Da3A6EQTjdT45a4V5AY1yKivJFQQ+1cCF1
iDa04Nqek4s53464ugwfjf0fMhDlXSpU4Y0lKGosncCHtoQj2e93u7fkM4oAisQPlNdxus20Omr0
Y4kVTqvcjtG1sufKbz7gJPxUxPnNWL3XB5LmZukzmbFKpwAfEnVBVjrUHjTEJkdAvupNdlraIw2q
nlZJ8e3v39CfgoL+7g2JQEjwIGXrGqml4bSCqYWbSiAoa4a7OkvVy1CELFAUpA9mhz6xhhi4hF9c
9QEp8E/Zz7uxj+cq6/qSraXXNacCwjqfFEn44M3Kf5ju2rvcEndu64p4tHzCKUP8suTpht5rlnjD
VEPY6Sx8ZaZY82nFoUSXLxCeUkU6lFJh8bRo6xbqVjhySaw0tyLz8WAwwj4ekbJWLZAFyTzaLZ0f
p58aGDOWDtZlkPp7WO8LkWsqh9dimtOP3Oj/9DTvktitEnRzSBgr8uR1Ck1ytXQz7GJ5/WA2/OkC
71LRxSzHWu2I0+thvljg6TTQkgJw1Z019CZ8z3yIOM4HF/tDcPgJk/gl70e7TVLnHtBnmgSjFH9B
q8sTqzuO/DEWa/M9Mp72BDjestXu2OQ3nfLBrPjTU8p/PXBkqFRfy5WEuwVmdsXkBpKBcNNhGv33
T/YzmP5mKWvvFpU1Y3SNAOF6qrz2i+iZL6/gJ1wgVfozYFfjiMkIcJ3FM8Pavt0xwrL7KjkD0Jrx
W/GNZPH739/Iz9jxuxt5t7j06TpYYmysp0I6q/MrZW+pCelyZl+q5/5uygAUG0dVloD6dYFwqCY/
e8zPAnAfyl8iRkm29Fa9TEnYg2I7fKTQJf/hzavvVuWUdAktoHw9YSEFEexLYSLm7FfbFGxvRQHS
J1kcq31VLpj1aNfDNrpZGtCCtrFXEeKohwPUHza8Noxzhn629tEZZR+W3wzXe+tknCOUHFfcFYgQ
8UD4OvoTmEr5k85h4YM38qdHf7fCZEvftmrSmfSn3htO831/bgPy3fqIWVJonfXP7W0e1t4VjKQc
VM87Ej3xpdsPLr9f5ndPuC+JX9YcdWuxLlciyFp+ssCZywtiw52tqfgZU1wKtlogFXKVlJ6L6abX
1xK34+dtcXGpUCMztveOcPYCWdilp99/M2kirqfxgxT1T/mC+q5SpKHtUS0m9jtxLGLdcB5uBm24
bOux6+mqP8EabRQPPWEnnfwBMlqA9ZO2IlIfiNlF6Wxkfs3CX+rnugk15dDrrkBjrqzFqJzOyEnP
VeFkw21fX9IOc4Gm+CCW/WnF7yiZX8e1NmpLUPYb7yComV4OoHIHTAK5BPNHDAMPCF8DUCMYQgel
blsHfgXXdKeoXQ8cSW0gCcH/8iW/SyUnqUefS6rJtrP02OlLYJgv1RYJxl0mhiv2LKNy6Rq6tnPu
XdEvXrsTxgK0z2WsmoBdLIOf5F+2kd1lJQWpSxrBmCfqHGTRv1HuZoAXIuCND8Kl9KdJ+S4eF7QW
jbnblx25h8NJU6I6k7jbt/aSg3jAbculkl1fROMpye3WcqXl8PdD9adexM9y0S/rYRDwBpBHki4F
aOvVHb/ioPDS4HFzyb2/v4TyhwRHfReD486YZRy6JJacnVyyZ8Vv74EiHiAOw6sCuO5XX8tb6QhE
5lk467dNkD0tzvRsHYDIXEj1wLAnZ07qUfPwERZxb4b9Lg4o7yIwlmi1sOjcVLOEehvU7aH5v5x9
x5KjTBflExGBSdwWKxDyKpXZEFXVXXjvefo5aGah5i/ExLfpRUWHEpLMmzfvPcZVGRlATxlUSeTW
uF1BouaHPdKw0lOpFrAZcGsk6JYzerkLW0Nuf+Dn2UWaQPQAoD70axM7zw0YaWQMknSYUmy8WpES
ZXx/PpPM9HC/BK9JNuBxk3EJSuMtj4duVN6IDwUoXKgb6M2Lp7/iFDV7wOQBfber7doFZqmedJ+/
h/UhllTvlS2GhLNfrPROtgXeHPxTGB3tAqKgvKOgrCPanjUcGX2yHfh6/rJL7zoL1C2Vx2M6DSzY
vINCHGCp4WbciStZ99LCv6/WhxdDEzujs+m6WSGXL4Fwls/5jQN0FuDdQHv+DktXmnuYfxikhmC/
PMYYRL5QIIjgrr6HUCTEUhThbeJ4eMfosHZ23Asov6yOuWZvHge+BJMe1qFhgAOUP0AAIFXjhjnA
www2SAh1uxyElcZgsWgPcrmjsmMHnXmkFTe2u3iyjr4DrNvSWwNuz6lnVGQcOciAhdFRlFZFBtBu
JHyHJbJXaTQwy/xxRCFP3vTVBi4PgGZ7U/vgb+Oyqoh12d14SPc3R69G7+zgnTOQyTi1HFfi5v3N
fnvjaXM/TC9ABpSQ9JhekGP1xJZBSAKJCsIOqSZNdE0NgqvnAVwiohUOMFu72qS3/HEwP2I9f3n+
je/1id8eYrZQhZbtWx/msw5faDkYJW8DZZWJAT7zD5vDp0hH3U3veaW4SK0qv3+itCIdyhccNSGg
Ukp7C5Vxf4c7qDDd7R0CaIuketH1+fMtXXDZWUoRoCEvBhwmCWVuIYHVgtaVN6Dzd/2mARbaEkVw
7nErFMDEWQn5ix9mlg0kY+OLPIMx+wZg/mFoIFrRgsIE/sWU/OdELYA2u4zSS2RiXL5/RTkcXlJ/
YYPGbjor43AgnzLhQDWqsE/XysRLWcq9OfawYKaWoRjReK6Jxw5etXljDJRhwO1gwY+AIAFw5KPy
F8SrE1hROmhw5sTlfOn13ASAzfKVy/Ovcg/Zv62a2ZGf5HFBw7kT50+iNRsWAUEdbRY6UdCfAPvZ
ytD3hRKFe6teoz2BdAVugeDdAvVIHzydGzbJaIRvzNar9f4CQsQlOSU/7h4uXHn4ylWAla5kdsxC
behex32YMy8GElGeAqXvfuWSMVY7VA4CyIqwUNgA7tPXYrumLr4Z4zgAZG5HQS/kPwbQ+7H0MDjN
5W7bTyce2GV6sgf+XrX4k86CRHURreffgp3m/JdvcT9uHwYBWrqMyLRaSyyG1mn0xhw3OTRJaHTC
XE3elfvgSKAxEO980NYlKC48H3lpb97n/GFkSNhCA1PCyNKk3wLykWgE6ApxNtbDIdJS2wdt4/lY
Sw3ge/L5MBYByAFuXhgr2ENnxob4yTV3JDtBeYNSkyu4KSZRcJAfIX1xBWh0O7G/n4+9cJbf20YP
Q7Md3QApNL3midGuvUIOrgJHpbUVunBrvc/u4897pdACQI0cFhIjtP5XNFuQ+SgQv58//lJ+fj/e
HwboWLqJq2mB1EahTCdLBaES6QoGokKDQOjjmkMZf/y16DmdHL+tx9n1xYPvnlTCmNaZxAIE+3oG
qw3dwjPBP1A6Mg7goh4m7iQLXnml3zxwRKSVwRfy4rmkNozkoUFfYmxgl3Vwy8CZWiu9c0vvNasK
AYwcSsL0nSA3j0aHOUJyggWNEBxDC7oG5xgcOg/iBEAUbTiDUQBXwkl+BMvyk9UyUGjoA7/rt+hL
49IOds3zr3tP+X+b7tn9hHDBWIf/N4sAzt3onebWgt4JspqTW8EGytcQBGhiJQJ9kgH/tweVyAUh
OXHAZjU3qL9YAPaCFQvilt6B3u8Za6FpKfiCRvJPhgPB0zAbpsObOYyg2QkmUfPDxN6GIZ8FTyu1
s8RTAfZZuOJbstTKpWd3jIjqqQQ+XcDWeaNCiwd4fI7KkXNNH/JKtOZVnwzSy4nDD1o8AWJp5TMs
vuosmRNbLw6YXmKc8Zt6G69obOE6Xv5BtvDZAo5wyKGhMCqDxV06i3wVr8+//uKws/QNXpx5DXg4
gr+WnIcf0BkR+v1p1TEqMGrYYSEqUdCZWZvgKe/6ZbnR098fggks4VB6EQGnGtF1+utyl6Y4RegD
xsqJb0CTzFH3VepSI74mX1decmlM8u+YbBsD5s9hboeTfECemlSG/6etQc5soIlaK9xHiVQ/Es+D
sAuClWri0qCzMNZRXOn2sHt1SP/B8Dc5gGATtIJXXmkKGr9N4yyBqqkQEqgtppFnlAQuIDvvnBvR
jlzoNwD7mdvzYRaSH3oWsvq+KzMhFpB/DLGIlhQVwVmOfstrGqa5EkQWchdXpD5cGW6pXTNXx3VF
HileiPGKmwgtkH2zd2/FLjxEOHe05gpZAWcEYRWqAj/Vhp0UyQz0DrT6xcfN5vkrL0QASL3/u1i4
IBxHqsFi6X5Aed3h2s+9hTB3VUazBzXoh7Pzc7n3T8L5Pw44Czlyz8dCIGNAby9/y+61gRoeEiBw
ZMFd/su+speg0fxQFf54bq4x78+HXUiIeHkWcPwUBLAAQqDOob1k53qa4+olPnRaYo0/su1dUlA5
FHabAVcPhbbULA75S7Z5PvrvmwOQ6H8nuQYfonFjAlwlzGK79uxD3KjiVzbHQtUG7gH//nrRwa2g
h+cSUEAsVAXhiwnNiqkCO6L66n9+ftKbEYIB03GVr8TveznvfzfkBO3+J67FqeANbY83wlw6fugQ
4ERhRoCCnwcubfJRQDDQwoF1oF/dV9GuITeV3wKLP3fdpk0VIG5GdBUDPGSw63+4WwynElv6ysHY
fwXjhd36p2RliS9N/iwyZeEIlz2oEDsAoOjRNVg5S35Pc6EH/e8MUODByU2FnxX4Nzc3YvGjr8/e
O+1q4N0wg/l85Sz0tHh5FpM8MU0gbD9Fvu/gzO4ZizNYKC9ZYH2BP3zlWEW48jvpAL/7F0GLoV6B
eqa/L6Y6RL3LDAqNrnCtfjxtlt+++ix5GmV4YBQVVtqgAzqL9QXrYzU2eBOug9pfTq0OPhQQi5Vd
swAeglb0bIqHoJL6HMNBYwJaXrQ+gq8tAJwvaEfwr8D+B5BCg4goCO/pzltZ2wttGQhh/zss+DNg
AQ74so09VdBYcGA2AaivexDAgq18breNyWzZd/ZK7YIjpZFT+V1t/Y/8hNwQd2LB4HmDfgMtfFce
et2FxuHKVl+Y/7lLIKlaoU6DGouhfoMVG6DkkIMB3C6kabQo/JVRhKVhZuGqkUseFicM48QCIHJ+
1MJCldpVVKBH4jfUjMEblXZ0b/FArtdUoYdAMks1qgXZe9leapbSWUAspQnJ0mzoAIsVAOI6+oLK
PGiwMeD8tcrU+wCqduELpJCVQKpOFMBMXCSpo/9FIA7Ke2qKuqbbp41WDDzYxt0mlAyZvLeR3qWS
5dLsJ7yFlRg6X9wm9G6yqAgA8QJ62A8fZXgtGdsVQKwDH8yPBGVsWshwsnbEuCZ8rKPiEPkQhQCR
2RVKjSItyv58sHZLnYLLLztFmsXkHD7UTNNVSOW/CWhRuUZ9wVWnvNQ225jJN+2qY6dnr8+DxMKV
lZdm0TgBl46GdxDSWuqrL7WY6nXgDZQBTasY8m/pUeg3UCGB9BAaPoXVULGCwmSMhnfIGs+fYVob
v73wLMrSdSnymYtHaEpIgkU4EwwILG/qIl0ZYKEf8j8WOX2XwYITFFcUbiBnoUcQJIl29ab9gjaI
9R2ep4JdbLJb6gr8yvOXWijZ8NIs+pKk88vUa5DVmoNe7fsts4XqlO1rjC0YkA2BfM82NZ8Pthju
ZtE19mHcncPsz+nY4coPUNry+uswQiVygCRmOFXWw33hE5ORcnUcoGcCjSWG+zNIo8LV3CbvGjUA
eKwuPwjAoYGAHhroKytPt3CMzilSSUoK0gwcagVILnbcu7jhLu0B3u+UxiUfwiS40Vaq6zsZoPW8
3lwAyWWMhFLHFxdwc0CqIFO3suCndf3LYptLnBdpHUawOkaJafgspWsjr+3bhUN9zqQKpCwLezdH
Rj6oLmOXqEgz6a3lrUp+4QOYnZX68+mczpLf3mAWYpMQZci6xxtUwEj7sPjoOMiCidt6iEE43VX9
z/NxmIVAJM4C0VhTsFSA9O/UlDpkn4XdvXgnUY8/pbfx1n5EK19koawKDwS86MNFFwjsqkh4zBwx
q33pxFDCjqHrOUImqIWOb6XgStFCQ4ve5i/xBgjH17XzemmTirPQ06K1mzA+hi6PHIioABmjsON9
iOd009vsN/cJW2eXrOPfl77dLPNjyqAP+elVoWdxwBUR4oH9xjdilGkGI4d89DtU5dQesonPv+HS
eLMgJDfBABIsxoO2lSUr11opnDW20kJnlBdnQYdIVAO2L368Rkl62MNsHSpEvc4isXr+9OLvK33O
d/GzlgGVCwswjj+47g9/KqwOqklrjm1LUXNOdQlIVnfeFKJbI7OhxXhI7MIOIYAIpO223cIGQesO
0gbkJpsAwroNi5XD4Y6X/WUP39OnhyXPt1VXhxwiIr7KGyS+YJUCXSDXjHiFgeZWvqEYdeqabyhK
4VHoifUKOnTvHmjrjT5sOR20yKIGLmKAfzs0+rTgwB2fT/rStX5OdxG7sMjdDrNeAOxtCCrypT9Q
qKDOoH1t5ROrtbtJ86lcM8BcSkHmhBdItJRgqNO4EN5GJ/qAwj5EVQ1xN5ruBf1OKNfhsreHxPj7
mp3b0tKds18GJOoRTK3wjrp7ijbT1w7QTQHh4T8GtbkHcBGxfeTCKhbhDBW77lRbic29opWqRQ6Y
tZt8M6n38Xb8meJyTZsQqbZWPuC0/35bXLMgIwZi1xVTPsVzupxdM9ODgSiv5Nsewvtbf+VGt3CQ
/g8eOhpcSi5wu4x6Vh3gfxV3m+cvsFQhEGaBJRwptg4D3KKyGCqV3qhGZw5aQgeXe08Gs2yUMNMa
iKmPkFRDBfTikbPMnJDiiy9td2U37jaN980B9MSGU8MTU5sj0b0f6KQGSIa0wDXQQ7ZD1Do2ELuh
y8vz515aVXMMNfFcbximaFtAjhyalNDAYy0gFk3p/B9HmOL8Q9xIQi7PCzmdqkHfbqIRLleSrlDS
TINMGFhjwNjc1jm9C/GXn/7+MFpcdHEkZR2+AwigevsmHnAHOtdWakTWeIKwzKXeAw6Xf2YrifrC
cTWn/Aw8fLMFOpyKBIU9KZHoPLBEf1cLiNOx98vOmBN7IKcyMgNOFXD1saRefbSKoMenIagpf1a+
0NKcTdvlYc5CNyApoRDZW5iHYKuHegWd2lgwU1w4c5TYZIe9SAXu3jZOZ4McSzgMisWmXNmWS+PP
Mhq6jQhdMB56grzS/cSX1nZjtV3rSUw55m8TOAstDLy3/bygaGc89Af3E7KWmRofhZfu7NldpzAm
LK9Bfg2hpfr1fEIX0mp+lsG4gtdD8wgjthDSQ0kFqSC0Smt4fh/XUNYL1xN+Hm6gKuBTOaYM992v
eOsT5fmjL0zWHLwtDXyZuCV+1+1GuN5WSkvt/UKRo5X0aOmknqOwc1rO5byXIN4AveZ9epVOHsoe
jnxqVddhbArSsMmBurprlKiFkE9m8aBqPDYYIpl2Yj7Tqv5UcIXWQU5f2Ac+NAe0EQAvBmTJfXb1
+WvanJ7P48KSJtP8Pmwphh3bgJ/mEW37F2yYXbF6cV4gk8EQ99/fpiSeTXoXU+jth1t4zG4c+noc
PBA+o8Pa/XcpwZljnuNSZkKAg4GMgW8PiOFb8a23IpvNIaSFuisJFX9bHHB+Sp6CStPzWVuIpWQW
CKDiMTY0jVmrLTQsshfGhLf35Cfz/OeXPgr778QNbhv2dIf8RoS81IXmVTAOyFcjrvz80uVzjjeu
ILrUC9EwdSIHqF03atupcIwG2kQZx7NrFLHRMFpTr1T6FxCYUKr7930yfiyKCBImjgiBvC9+14G5
Hiqe5Z9cuCUaKB86gGCujLYQceag4qFOxZaucA5N1z9wCVcSp4VvMof9SnRflQzlIjoLFfTGbxTs
uPgbz6uyvIKGvfMRfzkA5jDfLGkhcRaJOF7sHBg4yPjbgV1f06MI1XrG5k8Q6z9UwINkUJimgdcX
jEDzARIBJvcmwY8LrkFQi36+Bhe6oPwdQPIQGdCekWBrOZXbgQVJDdpmoZxPLPeabxsHvQwYIkCz
3vb3ArwkGvgxIP/TCIBZ/PvzJ1gI8XNwcODyUs10uEGWw1EAXSBAiw5uYtgTz39/YRPPccF5F1ZB
QWUowSicQ8FSTIIPiXt+/uMLSgP8nEnbwL4dBwh+fYw/Asevt71rih9tcXNZzUd5HLiOBorw5spw
S6t+HjIogSplqseVCEyFUZdOYZgrJWNBRQ7NuwDpZSRBYRNa4fHNX2txLgWS+0p+WCNULdAQ1sMa
KbqvT640OtZoIR5vhbAtgrIA7MJf3Q9c75+/5AJfgJ8zZAW25uM8xXChZI0wBGF/2BSCzjqJ9AzO
LRnsVnAX6zLIWUKGtSA2O27oyMp9BcXPMrYpoJhg1lE6AcDffMSh7m5DzVDlRoixwguL1Qqw8CAV
p/uUA4JRWL8T7jNBiRl83CJ/e/4aC8Qzfs6xrSnR5TIR3yp0RsCwelnJzqIBGSIIfsMpQMmvaIqi
QCcc+x/vvf8MDhWEd27V8fn4SxX7OUa993ox9CAL5UBS+9bcmj2c+fZoVcIUIXNCG4XjbwFY2/RM
a/F/TG7ZKaw+rBShkmFjOpWDJqwvv81s2I2d8m2AFmWtUu/0tj7VEKd//oZLqIJ7THsYjRULWcpb
nAGMcWsNXEl29bUww3Ow4796B6YWjr/JLODo0fsx4Rq2//+A6k6H2i9RfA71litIN5IACQlgpRum
xXqyxtQSIcuXqT4cpSAsVAz/7UJyX2EP78m4KSszMZJGn1P7QG8vbvzeyzf29fk8Lpx59+l9+Pm8
aFyxgnAjkmwNbbJBhqrHGeSnYa1xunTI3MvWDyNAfQkKaSWPD6WRl9FiX2jYGJnuEeKnSLJRCAOC
dAC6E+Br7AsbnhAQ4v5IcQNas2ddyLvnyGqKF4o2rDPisCRsFTb1dlnVrpzoS8WWOXI6cfkQxsR4
PSnzlTC30ivNGrjaEYuTtVo2WunFLY5CcetSbQQEONeLszSoafGaFTdphFZJ8iaFVi/ajVugNcmr
aNiko92ibINLIe+0vBIQqzc7WfGoDYseophs89LwgWAv2pVVtnBQ3uPIw0fKhDTANQ7p4niovReu
Pg/QJgkMDvoo4UpoX7orzEHYQk51HBMEjEPf/Cu3gVsmuEYVbHR2SG/U58t56a5w//vji1RCI1ZN
jbtCI54ajnwz/guLdj2/gahvP/wQOZoksyF+zbxXQXJueIhPUceKBb+Uzw65vJYd3Ks8vwSJ+63z
4UmaVOL9eqpg0tGWH0Bto402uxbNuRgOggu/Ar9XxVdyYCHvEIQQITPLYTSyvZCbHAAMPmSwxkpL
40mopsbOBH+C3oSHhPzNw9iAVF8Y4jfBBOoNKOAmGa34AK1Rr42shMQMGEAda03Ga8WqR3SB/UuD
1MAEoULiXSii/NcFCkfsNNiVRa81MFEYgR4A60GqHZp8PP8eC+WHOWQ8rkaZz3N0juFSdxHsvy3s
NWGyuJISLWzsOV58IAPEttwScZj/put311vZ1Atp6T0Xevh0UBL0isTDpxuTA/oJsI2WIafrrUpU
LZwfc/D3KIQsD8lc2ulCi3e15KW1OZvRcfHokZ8+n/mlxO2+DR9eounjkBJb1DonB0JoN8BzjNkk
VmjAUxOUF7hRPh9oIS29V3MfxhEy0jAliTBZHPDy8btY+krbrBTjl5qbc2C2nHkVjVWEBYRb7IGB
aiRU6pBGJXAhBippiy6AjhUPi5cbcMt2fSvN6LqKuloIi3OQNivBMZpkPiq4SgyfF1zRb+lWcuCh
ZU39lcnBdoRlHmDF8ru4cidaKkvdPQoeJjSLQh+xA6s6hlOGa0Lo2gmvwRYS0hq0qQ1ookjfgyP+
x3VCz8pDw0CjOJRii3Z2f5DsaAdIETlS51iBgdOrfBxWrksLm3WOx/bLrA2h70w7JPYUDpCpkL8+
X4FLQf9uGvowY31d1ZzkIegzTbODNDgKwj7wL+5B5KAmxsNophLVzH3paUEvRnTCXU7jKVAmkwo3
7drJCaeT9mflaaYK0S+Bn55VjlxorvJjiGshvCn16tzskt3fGpPJatKm3fkr6fbS0pzdBiO/yLOK
xWcrmcihoYZd9ZneFuM26SOtJImVVv3KJly66M7R2R2h2QllMNGniA3+ng3cj+JMnoSZwa8Mck+e
f5u2KVg+fEQWbhiyOCHsYP+oV+Y0iKdHO/Yd9kPQCQUNttyCRWl6l9gMX8QjZfkwlMKVQl55goX+
E5kDsoEAAl5jek1AT0CRgRo2cBMgD6trMVn+dWXAZuTfVxyksKVLBkWyqDSKBEf3poq0ymDAgKzt
xl85FRdqcWQOuC5HKOaKPWaS2lQKPGfxycAjgY9aBBGIQYsOa7ippfeZhY6RGmOZYxGc60oH/CQH
wTawgmN5WkMb/X47IXN8Ne+6iReJGECwK7hojad+twYMX/rpKUw9LDfYRjR8mOGnOfGFI7fWNbgI
cgyH3F8pu/++QeEn8+8ABSc2ItVjgIExm7MLcQsZVYoC1GxVcFfO3oV7PplDofsxDSncrzD5iQ5h
vSb79GHyglKvzaVKNOwZXDAq6L7czaMR/H5YWYMaciBDn8d4Hu8Wah2w4fn3RVkUxsYOxhNOhIYy
UevkIMJXHT6d0LuDlwt9k7SMumUBjAZ7s6nfpGEjQOEh2UlGC9QA7j75jnKgAvTn+QMthCsizyLJ
4AZeknd4oPHSatR2MhwNTiZj8rAe2a+xB5emfg6RLn2BCugOV6Z6eOUzqxy2dAaJaegJjsJHIQ0K
gXmsn+F+p4Vow/qsnUmbgdqK/ZX+TGFLFq1hJRdoCGQOm6ZSUfRYGTUCvmOPjVcawXuQDqoswvWE
NwKu24XcLuBOQ6gISCrCG2TWEsaia1wldgkNaYGtm/ora3JhY82R0k2e+bJb4GGoAf6LNehOLGTO
RRCqIcXpr3Cepgjzv4cFHEv+XXO4rSat6CPE5eJmHNG148+Fj1rPylHwe05L5hjiZowg953jHdIG
bCSmUCio4/r8WiNwCgG/Pf0s9qRFS9XydNCAgwlb6BGetdy+hX1frwOtg/LH842wEJ6lWQSiZFRT
EwnDtEbzCWXpyZJwTztrfbmF3BweXP9+BNRTW8JMlzsWykhH7zKo8SGy4bP4lny2r+ybCAUG6Ox4
O0aN4ahTwnPPg8bgWo9raQ3M4k7A5HHatNPrAd0S9RZk2WU/0fJwpcu0EMDn7gdxyFEdnInweiAH
F3ukA6qEDvrKNllIWskc1VuNHiXAHwlJFcy9WaW7pTCkhCi6LnXwFR7tWhWvA0qY/CnePF8PCxxM
MgfvNqM/Ztl0X2Y7TUJg2MBTk4KplcKGcI8UDHZThpoAh24zOlJTsBxWRl6ACoJ2+e9SYdOaDjIW
I/ff4NvFpcYAk4amN/yAySE24IF5g24I3lTeRdcI3HykXvpamrLA5CHiLFrIgScPEZjl6Lp5Hxm+
5mgQ1UWAvHiwPR7eIxMGzDtgZDWQd9IzTCtLOMqiTLKFK+YGTtiF4v9d+QbT6vxl789RwZ4vE5/l
ELk6eH2mcCcdTxXsNHOzstckfRa/8yy+lAyJJJ8HBDHZy29pi9mExTi24s3VChVyyY5r8DoxXMAm
AeJa2S4LMXOOBWbTsYLL2cg5UsD+UDWwh9IAqeE8/X4+cwvbfS6sP6Di72cCJk4++CBjVs4aYnMp
gRFngSTqIMgZElzYYAr5iSI4dsZr/c0ZqJflTnssdgHswGHjbWbHzGHLTRyosc2/s86wMnVLGcsc
CiwWUAm+45pLiPd8Qi0YthVgH1SU8hnAZfgv/C+9tYL8Qn2BzGHBQzUWfsmjc9ICCwzbJzUHeeAP
fRRhMmuPqHN9Qym7eu3szhZW67LT0vtl2c+xwr1I0e4wLcn6LbkVoHGkivAtwOHWtWqd3kbGKq12
yvJ+G2kWatocbmpFD+BGc6ag1wAb7skYN90VCHMrd++ll5nFk0YaWmYMarSUpaTZSGw3qlVUlCvH
9tI9dA7olQoBEiIM1qP3CQUwGACrkDXy1BdmDXyyFI7n+F24vQx+0xS0I168M7rI4bX7ITcgkmBT
EASgXoNLyBwHO911WhzDrzzdrXrmTNnBb99nlpVEJPx/sK4RlwC7NEbxkMDYOYUQAby7Q73UipVt
tRAxhFl+UjF9GI/w53JiFMNHulIGYS81jELBO/B5TFrIsOYgXjEUS29gJwSAa0C0u6S0wYfQaAJE
EpXCdnEvhKfnIy0uivmlBmZCYy0i/Inw4As0t/xsRKKKEMBvvHfqjerfgjWRyYXE539wuK7Mww4T
ONw00DgwTXOrTv40stGLRl/F2vMXWvg4dwX3h/s3SRiJp92Cc1zGZz6FME/UuA8hSwIPxUbJE7ld
+UZL8W4Ow2191vVgZDk6Plw8ASuOYERfvcWu1gASmWjQYNY4KDtlhZLB1HzU2vY9LX2NW9ttS8fx
HJY7OdvFYtiOTuvaXbaFhauSQvIq1WkQBaG+6pagSJqFHfRW4lrDN8J+4/1NYidP6JXlc8d9/bLr
5tBdtxYTGbr80A0tr+AJKjDn07rxnRZ1n3PCXh9dCOZJ477J91H9MRQukgaYhWZvSWC4Bdzv4uKl
g1kkocHcLFI1H8RzGG84SOTKvaeXDWxqObikuxtUOqCiGeNKZgpQfWWSLZvnehJ+duhEpSwkG2md
DWD492dojOdrafETzxKegOaCoo8ww9TWtdmf9Ap0hS1OHun7csOcsitMZi/hy8poC7t+ricdyB1s
Hlt4f8CXdUNDwanT0fc1vEnHB2KD/idqvdBanozEVzbLgqAa4WehDOZ8EjO57Dou2N/stapQSUrT
A+tB4Cl+qQRQTbwj4aHxM17TkDd9Aez0NNLjIHUEcTwUxRWyJDAqwBaAMqwg6B4HtIKvJGGvQv+t
GbQcnr4tk8IRoVdEXyfNfqiFlT14Dx2/Lb9ZiiWJUT2KXAcPIBe+rQAiIzAbI7+JQhGViKsEBk9V
YV+iRNOwg8n6fyJqn2flH6g0K178PUafTcaYg/dXil9TBgUtqyOUUpJNHb5S4aGBTDPEe+WLG5kR
qvoBlCz4sNsm2OUCRJYrAMDcWCuYVwGNHJpPDyQz85xSKPrE+X+hcqLmPqTWfEpJ0re+jHctZcay
XsEoY8DPQRFH5tKdKEuqWOqTdW+XrbRIFxp1+Eg4KB8iIRWIRVTzUKWlUQtgNOrMbFINBdtbYfnA
3VErTc2FqD6HU4fCIDQFTwZHAqCeQBFY8WCD4WWgZg9XuX1/vjkWAFxkDqoOsKDijodAcat1O/im
yEb0U5rAoPIb1sTZWynoD46MpDZm6IhvLaPD0YoXFVbNulxhnQjFS+NMTdZH1Qa+lE2FYiZ0NNp9
DcUQaWVBLkWMORa7YRgCkX5sKATkKP2CJvaWHEadnqSIojdRrWsQ4cGVUZlQW7toLNDWyByJzbtC
TXt9SKMknAPvX53IiOYCKIvCIXjNJc3LDyNz7fLvpjLoU+Gqg6T00htheqWqs1cWFEsw2L4bd9Q4
dK3owGi73TCofqwlKPrxu9AXVm7sS1eSObI7ZMGHpjikiExlF95oyCHmBEJpkFlg9Mp7l8HaB+C7
fKeLtZLI0gqdRfExr/M+ojEkpMHOseFZwqY6rl1Pl255c0B3OKRVlE40hRYECxO3b3bP55hhq/0i
V5TJoUYOTcXtsOWv8in9ac9lrI5HBhrQZrZd63ItVY3JLJAPAidncTVt9pNgh+/wGjLDHWMxWmS3
2/iQ7FD5oCCLmfwheJTne5Jn7yvsl/j7P3BweLpL+HxQg0/CK6HlEz285VT0lbbNaTI6FoEK8RmF
iYAqGqFRwDRvHHMOeM8ug0orq3SXFZ7GIgqmp8E9SoGRlac2u4Q8rALTSC3QdoB1osLB9cnr+6ML
6dEgGf74bmPX3rAv+WQjZejOhzncf0JYj7AwnIkqJEAwhK5kV00K2FAG5RZGwajCdLoXezpcqOPY
h4kyqL50faYYGabGsgD5kcyQWUYreqJByF2RWCtNnLgpdp18KUD25GgLmDa9TiUf1L0D4+p1L6kU
+4kjT6vdzmik7LMJLJpvYZQdK7z0HoYEkByI/9OK23wlGew44vh9kHM1FX+8St5IfaVGI1toOG6i
2sj7VzoxqBo19UwqQzX2IIsQtYHCDkefxInCMfneS3zo+g0dcE5BlxsjHKHrpreRLEmlBbssm/DC
h+vFW/h2vrZhrMlR+sL7vZkT8u7LsdpXyZffd4e69y1GNpscSqB1Sm/qWlZAeGCr0MmDEkJKBLtw
YMMUCkokSBulyngELk7Q0xHC+pC4Yt+jyExYO/T+ZFWjESgA0RJR/FBC9E0VsQVVl7RgpDQ5XZ+K
TvioJG4vl3JolmIjwOw7EcLvNmGLryYrEsiyFJDqT+UeMwg1LZg6UX2qeTCQtCgP1grJ5EmNWRyU
thTxP1tW0AcC42YOwQtEfz2V4W9DlW++UHpvfJa+hslHHdetw8NLmel5LWsjaROT4YOphniTcXz1
5vvQCJdJ+jNmhTl2FYST9bC+uP6ha15K4eD7lUrB0yA3hho6ye0Gou7I6MXUP/qlGrmyznkmDI5D
1x7SBFr9CSwWJblBh8YqfRi2nqIC9vD8H5cobHDkQCf2t6FnJeGmzu2+PFRIhf3IVbkm11zIPfUK
NPP8TqFrDWqtWLo+4rCgJZQJS/SmDhzSOPSgNuQEa52YbHARhQCcRJ3b3vErQFoEky9VFLBhri0x
nOpGN3rcwewg6YCSLGGfzSguNWxjuti5EA1J0EeBFNpRGv2zDMPGAYSULN930SXHuhXfBhoWYwX8
LS+81DhZ+Tcp/vbYc6SEuwP7mfdYJFx7rmrflCLyinYdGGIiriRUrwUkBNyP9qFf3ai4pas+9jiT
X1NyHN1r1rGZJab0AWIjh7hkdiVb6gVcvqyh9l4bRjI8AfXE8Rwx+wTEtr77GKNsi9cYOvQmKQj3
VDe3GNVWrrcD7QF/Ldsd58pWnbIXbiBneNpyV8ntYAMOK1zK1yiuj7c87Kt5bN48SeGck0LICkuD
oIFVQusJXvIZrZL4lSt8rR/CK9S3uwHf3Ic1bSEaWbFvx7FQJZG2RE5P2kTvIzhelEbyf0g6j93W
0SUIPxEB5rBlFJVtOckbwj62mXPm099Pc1cDnHES+YfuquqqZXufWgbUiXqbLIFa1F7i83gvVp2H
Wl6mmQxdAT+pZAIqT5GXk9EhxBBZgyewVLQi9WnPGBol0WR+WaTM74zNrTXFqY2elyS2odS6leyJ
j1kvXF/qYyVUMcbcJ8FwJ1AVEVNtj/ge9/FzVFIhl2OlYRItW0GWapbfin29UxIU7Zbe3NtGvTby
Gh3L+DbPl7H9HbLOJnl4WIO8fTF563oKWjS4zB2wO0q9doxRdHrloAu71KwitxrPG97kZtoehaQI
S8D+WMxLp0utl4hwYXfiNlQE/SYPPRbaQr7nAc9BW5xAnqzYGwe7OxqcbBcR6Nq4TgP2zkwuJcWT
ONlC8Yky37RuRF+I07duRZotINf4LKxAXHdEQDBtnOnOUDjSN9/ZbmE2OA3JEKYtzY6ElBFCQLEn
Mqn09DwTJFMfxc2Oy+dauqZ4XlXeQAMTt74pHYboSdj+kpIRveqfVGLfQXiDgQt7PsavU5fshKwI
9aR4HbIWp/W8loO+3CcQHW1fBuaUGL7CFJ5mkQC86EHPfTUqMuEDudOP3eLk2NBiy6lxpWmcgg8r
x0OsvHCSpyu5NiuWRZ8aVEKsHSz6K7WasaAwGkfTdom4DU5VN/yGeBhObWWk39KtS/1F86KCWT/d
kR/0LHrLMlAMI2AYDIPbxSCUPrVZPF7cq45Qo0BJmUOKr7Mmu5sx2IJJlKJx6kmKMWMO0S0s/4oN
bxfGPp4bsttyzL3DQc+doSajLqvmu9qPl2XALR1DcqCP1auKI1FyuYxdGUl2kzdK+0bxhMRrFThj
XG0Gfq9pOcmcDoxY8NS+0vzc49Sd0xbNzGCeqi1UcnpJ9VcRcRpQ3bU+Z+JruQl2DRIw7A3dk3oo
lu4V66hA64+x6sYJc4Ht+KTV52byeiy7VIAAglFL8omG2/Y0IfDJhmdGMauoIzmv8nDpNg1vTEl7
UF/XlfOoWnyd0fNeHp1hXQisdkfx08x+DJLsBtoYP/0dTQ4JJmlrzikEL4hmMYiXwtpSHFn2Jcmz
upcuftXqvfI4Kmx9OtXVATYqLs/66nX4/oJQq3ZtOE3DOXcXllu5vdQ0LeroTlEoM9M2BtWws0j+
BOP72OID/KPK5tiSL2KQfFO2jpbenqjyyO2dQfINafDGtuQcytbnZtXCmDfaxOJFpQstmnQ4ZuTO
VF0HHQU956jt5lnbss8wH/FiseeKWfML+ex2JSVeputf5mfSeWm1sWgzR9HlXdwXB6yo9tPj4YPo
mnPujySEthtO77U/cdA3vAuQm2FZ9vh2OFI7utV6LmDpp9a4doNjDfsiGVx5aYN1nCqn7dqjBg6g
k6StKu2lHY6ycIuU4tDLX0QrV2vEdP4wXZVUuDJy4rQYhOIy+TIaYErCXheIP22xmFxmyVYXJzOz
07y0CsdTpZPRWXeHUTZqx9pWKitpJ8cfowFkNKoGRZXYU+xRlCWy4a/lUn5vExd+ZihuVvqIl/GJ
t+pAjXV/VUdcmHp33BR7BP0HtBRPRsP+zUMuAUNliLze9upq+nJFWynrQdLOl2X+gC+2W7V3RLwD
u3J2ZTIY11p1Eu1oFRq67Go9WFtLPDGWIlxsqX5r5t5nsJL8SNJkwQIsoSQ+WUw+qsgIhOhLBDIA
bbM3a28ZT6ScBlYsE3z6WMwMAkWVaptPXRdoZbRvLPNvVWLFnTLhWlZh1IhfUkaQUMqr1qY2kJuZ
JwYy/zpAO22BeUNIrmmmbRkHBN8tVcjWfa7rElgdNk/TW2l9yuLbsL2pK2Wd1xRPG3EA0uCvBKlg
NR2FCZ6VlAKOrGfPs6z8Tsx3OSJRgPi+jajSykubNqd6smRbqYRQb1ixQrczJl+uA7HM/qlG6yXW
gIXug1asN8LjCWftKt2bCz2zmZ5fCPyJD21VzsdZ70l1q4YkTNZlP5GsYjPM+zzV0kkf1mSniNO9
5g7fMXtpBXX3JW2ZV2XW77KQsVpnzqS/ZTrlO5J9cPb0SrQ7oZxS+Z1nNCZTSXrbjOPL1Lp9gXxr
HfdUs2EbCYdKynZJEwXEjL5h33dQVSFYZ0qcqUr/FIvomZiwNI1Qe8P8FFeDIo1lp5NPzmmJSqKu
zlzOBwV1cd8dt+wzte6ixlFxNnIrsXM2fDUR6olpf+41gEy91ntCy1EyLdjsQHcf+m0h3plRLDu1
xuS4DOaui5RLY3RHDdItbsrDtliMsNEMdJFfxJlbSxWPrxF36lBDlG/rcYlLP91SR1vfRVX/bBba
NKk6lBIbCsQ1036z/p5QIQ1lQ2I8kwBeq2neNvYXOR0cUfET+buH6zWV6iZIzw3mKd38SibqsVSL
6zLETBqY/CSCQc8jv0HuV2JMipWiTXnvu/q+Ktau7vO3KpnfZPCZRb6243Gpkl+SQQhvJLqLkKdp
jbgX4W9KgWE6O2peYqIdJVbgbSBgiL2Qe3lz5oSta0/uDzkktOSvVlAWN4t2gFrjsXfVZj9Y8k6q
CN/i9m9nVgkJ4i/G2IZtyrHbau4qoAyVvmbxRV/dMWNySJV+5WL80OYfFqFLP8b54URl6XVJ5kb5
4kbtP90gblz5rSdvM9rjSiHXz+lRUkRbGH51U7AlUqmrV8V8KlO3NHDhBuqusaFYwFKV6q5o2dWK
JCI9hDxcGSdp9ZUzDgp1rl1Z/9iSYr+a9Wuboh7oy50sOqWIoTVDNIXmGtbeoE5U/mWxy9k65J+q
wUNyUsYwMp7cuGtST01fIqZrq49EcU0MPEThaIq78huCsdOcmNjS6j4rH5oZUiVsS5D3IBnSPp3J
9uiTvWH5WstNTZty0Jbxus3mKcYwg3kjsa9cAbp3GChpMUyddGfCzWrI8UylJhp+lo0MWOIulI9o
DTJ84zvGxdMy9uTsrLZfOuNL5pSR7EdrN/mifspBbjHBJDBryP3W2Ov1mdOz44aZsqPCrKb4JGMs
ubB/msE1RYJICNtTTdcyP2MsdTqSseVQg4OMvtbXBGFC+/AfLmXf2N4WRvr6whkAnUgBkMKGDdWe
I8XXopNpERjl0Ok0VHyD4I7GeVBKzqJDMeB2u1lnkypYzVtPwg8KQHjsclfKR5KkOLKpsvsyDmM6
LsXKvZhuQc7Z1iKc2vNaAfoObrPGJ4zugn6go1iGvTAkviXhmZk+gISUmNTWi4ffiFjMtFj9dqo5
42o77YIpDjqtwAnytVPx2AlKyTOKiA/RHbIidutMoTZOXV1cLnNthFoM364qP2KMGVXZ7bjar8Ks
+kLhRzgsLh8R8xtdVYSr6Cn6vi7/DI6epaLt8CTg0igLZZSVtsnYNkxOOLafhhpOiOvr9atvripT
H5UNvzQQ/8UJUNhU3/nkFatd/RJhZLe1/lb2oZycB+GDdO9AmAmpMDEJwEyOp28OLkGkpnWSCiqj
6GBx1U41Q2pZU4OT1Vr687CGpFs2jPEpqef5rrXiclejtgeqNEd1Lwi1r8xLkFWDBz7ROkmS+zrp
0NFA5ysz8p3VfyZ7La46DNlndV90y36O00C2yETSt+smyUxM5f6wTmEldT+brqcnSuAXS4yrHVIT
B8eml0Fpntty/otjGjcVO4UoSoxgSKrnxmR+KjKtZ3G1dHvRE7qXNSKGVXiq5dXpiaPmc7niOn6b
xZQEcST9Cabk1WP0s87PeXveeqf5VNp/cIQjox/0PKOrFE7xT8dgLJs6bx0fBZwxHOp3QSanAjc6
LOrM4EG2mHRk6qlJGfDzDIH0Mlea7bXypMUf6q865a+3VelF7e2icRL1MZ4QsmPV2kuLvSn5Wh87
UeeTKQTEsJYf+FNSCFZIft1BPEggdk1LGHxI5rFlXcuacek//Vu6qG/KXVh9wr2lQBpdSXeb3i/S
25idRq13YI6168BlrcUuYAWTrPhiJ0mQ1+eOfy34eAtom90XpzELK6w3J6fKghbHS+uiZIFOeHZc
2ZXhtcQM0QXHe4FCp37VMZWKnqdW9sbSnvJ/qe5HqM6lUD0pKBHrDbfFbyPL7SKC8nxrmVrrd5ly
KMsmzPSAEHhGXefhOxldOQ2j7FdIvqLtJR7+TfkWNpLf4UbVuLR+FTBh3GESbBOp2ree1VxqY+M4
Rc4Wg4Hlewq5ran9zPyypuxcaHgK63wZ20Mj6KAh8FWtnCVjaeRhflOamA70uc087pI1c+UKC6ws
OaEmDto+OarmUb9ozZEpchMjHWQzjWv9E6aWLtuLjbcSZKK69FMobSTC51D12Ia1On34ocv2lAkC
Y/siOQcMVVqvpRU22kciMYBYzM+6+s/AoDcDYCKkfuYwqz7UjnBCQffU9lhWbiL+9DJ2v9W3hX6u
/Gumqwb7rzBbXnsYfUoaAMdJLu/gTENyiZqw1W5Vfuq0Y830PBLwkul5xE2i4HHprV0oySEFwVb/
VJFXkFtelK4BaDd42KHaMlhVtgyPMUQc4ZNJd5M/rqSIjLhFfa16lWPWHwWAFkJ0xxPlSMOU2T9q
PLdtdhKWbO9lbZvfXCr9W/2rtX7cvhR6qDKTT849CR8Dkx1YGg+KNV2isn4igtNWGh4mQfXisxUF
JDAm5iufxaifqpuavMXLBa9hYXvtFCqbJHWytDo3A308TbWelEiZxkAX+XDbKXqvhI2RacJbtFDF
Ky5vQG4OhVUERpWx47EItFwpuQp7FQ/pCufwY9nWbzq3ZEERJic0s8WbVl/j1a7Lp2hgyZ902plK
5Q0gCRRV7J8Jjlyd2Lyu+c3aNsq+E8z61F2Qq9mGcVzra6W8ttFZo6CtYcEKX4ncSd6VxSFlznpU
AA9zH9wqq8L+ueYcxJy5l1my9DW3pvIN/XPc9qUAxhu0n32+mxn8Nb4Ust9ELk3GBpdPPpeRBLNI
zJn0r1J3gJt2Ue+11MeEhRh0y/DHX3aZYHmDuoMBnalAtmtqvDbV71h86W3/BN6OCkHpj83gqDnv
7oO/tcrui9LZbQdlaDwjFrV4fb0l7hKwiKZ+Wsr7mp43HELij76K7VJ5yqKgoh+PbcN6VRcX2M06
Zx04mBIoVYg6yzE4qSYaMUCgggx2411qDzqyozw5TJSynCO60/Ws92PGvT/qtPMSZ8omuEBDlBRd
FVIB0Syn7EdS9VgL0cJEtY0zO6iXxSCb5UfcdfGXWv+bi4++c1RmijChsS5VXTlY9OpgJdKhr8FR
9AsihqkirS8wsiu9UyVzbeqFbShvJmVF5NSbI6KI7Z9avCRLLo+/XLsq9bUsHD0OYuVHswpX01/y
2CmyMOmCUd1BcnANT4YzE+fQvOIbnBXYlgmntbr1hEE35zG7Jv27VgHgHnph9iZmBrLic7FCRfyj
omuF2NGpUmTqmOSQb4yw5a6woMFx2pZUDLtizVO9iNQjdtKZ4Rypt6GO4U/4fBi1kG+m2f3PXO/Y
KU3iZl1gZruuo3h56QmG6+PfSD/o0X5DBJu4RhFMP21GqYaDE2P6mpe8LQTJLq7cX5gbphbsafDk
FwvE/aiQ42vSogAuiezllCsw0EFJhCxs48IturdcJ867hPA4ZCNFoxEK/ddmGo6e7kv8DomBF41d
hcSZpA2Z6zQwzvniqfLb9quk7zKZ4ALN73vEmDznsl45YsnbJxjRjSvX4MQqT0hJBO2nB259WVUT
bNsuMY3vOEcLkl0HX2BgkrhOGIHlZ1G94YAb+SohAQJefOEGMiIc7OSdrP/Ll4/uWnOxJLsU3xbK
tOhXL95nlMBAWQVHreooQ+Si0Zl0ynNgR/APe+7DFbWkZtxj5dSrOObk/pzwkJZXeT6wEooWjNBR
GMdrXas/iwPSTsBeV1bfU8AH4zotLu5PCn2k9CbAd6sgyUKru9MCJIYYw7CN9reOzjO20lao3nXw
nISyebeal5rAyNHWTXwH3mahdtE92tv688AD78h+DfEoLk8LkiJa/6YO1t5rMl+cnVpwo97rhxDb
ajH9NKcwzyp3mWHCxPFJmSJ7M8wgjvGZ75+qhR1G+6mRbIBK75I1z/Hkdc2unffda0soKw7zf/Se
EVJI9T1GrWh60W1EUH43/sbcTSSnFnGo38mWzZSPOe+m/QB/MHoyd/Svku2l31LFuR8zwThSvTH+
NIePRXpSXxRsCOTpqf9Q1qDmL1K8bd2AKp+rWNpRgxDF6dDFR+nnpoiOgmQL8wStMkKuZHAZugWe
Q5A/IDuO3kusfUkpJ6U3lAfAekv+TWK36L/TIgBpJeLZXF4l4dB3br7sIjGg4dP/1Nxwunum/jTj
FyAvmcd29ilTUt/yymSRNQ9Ng1IHJch7cY6WNuz0Ezy2TeC8yq0rjKCwfqOADy43TfkacQAwn8S/
un6mlSj0nRrXdrsctJpreqFvDY38Xyv9KNrzA//HCIqTTS6v/wFLjyWn2tkxTXZYx1iOVu/gB1Bx
iQBDyfatZ6FIpKH4WvDKZ755Y0A6v4E323CtRnQTb/AmPSGH+hK0y6tW3DLWVNJgJo5V7fyshkNz
bpTAWN1o8UFLEIQRBoAJd4m6kV6G3YW/UdCJYSv5rDdj+Ry5FuLjoHlG5IxxEDWVS0RvPd+2BMuD
g9XegIrnf2PcOvWHqt547WLvFjiV68HU+UDVMyMP35t+yCJiDXSwhNFpKWqElre2vmnQM+lbL/xu
BNizcIwV3uPwCCJQHzo2x4pLR2k8S6rdsfzB7cGIvey6de+KCr4icRNivf+BV5yQ76iim9Wb0EsJ
XP/EzyMBIKiv+yZO2NIOhRZk+a6QHIvalYgcE3exITBNzmi/oPXlFCL3Wyh3+RiwNfXSB+EWSDEE
Tip80XpLvtaBTr2Em5KdKdlpxllC5iefhnZnyf9m/nELJyNscrsS3qPmtfmq5GgfZa8wJ4+mxxoR
6XfYfPUf/UkF0u8WxVGKp04/SBOXucTY8qsVvS8JopDa4SVQq0kU2pvmZlBinMQ9lbMOQz7Z4vQw
QErdvEbbzX+tjYqqeVGX8rDoNG2qP7O2csZQbeFFZ9ih/FUV6V5LzN4WYHkLRAbTVZ2scHMc1sod
9OZk/P96J7GhJgFqnWcnIaWprr9U8g+YXNGfjFb+EAAgbEEbHxx2XTp9B2vPNWSCPGtlDkpEWk3c
v3RKu+/XJJSr2tHHZtc10Z+YNZ/WZH4Lchq0UMt2rqeO2u/0PPfLWfUM05P1iYvFrmJfpZu9ImRC
QGqbklsnP3LyLaNGkA+RGdCCk6LbKaHUHB4wXOKK+h+UfflDjPouVTDdZmavvrS3sY29cf0bJ8VF
gdJzcYE571R+sqh40qaMwTK0iYN9mz9pXif5m+lXUC3amP4t+l6GOlnM8V6pHs142zuqOZ/yFg/m
YTqsA5u4BBOTGa8BpJbTc/1s9fdYE/1sxtatzf3YyJ+AAPx8fMR3yc/T9GjsAWoXEo2b7lEni9j7
cwUt3eLFLcdrs53A1KJtukvmLVWypzoKM75a04RnVbjhLdrlXBMY3V+T5MS9Oa/+ZlFjHbW/eP6d
UVrHIAA2BT4WFIYrqYcZ6aKCW1aMo5bDUfsoemGGhwf6sAJ8D9c53lXTfgWJhayCSlDiJ6uCv4Dn
CTXpsOlA7rLX5JyC275egYnCbYONO3ELp6Nj6r663Cr8tjs70r2aAc2IFJNgEvuwXs/1j4HmKjem
K+AyKMU0XYVxLzxvw5E4C2YoJ+OumTFP1y3koDR2VhOjbfjVsUqpL/JtUcIyx7svJOTOzsnn5tSb
Rp+GW+1eVOsZtQt20sgJBPkms/Spk3lHs+ou8SGjyhApEPBrMbFSgzCKMZKq7HniCwGv++/CuI/z
zpDDFaci4rqWnwlNYAmBd5k4y9WRaq30cmjiaMFvXEl2/XQpszdLP63zOYdlBejV9uqA3g5wt3U7
WOfWL8YUtP8DaxzYkxtFHiWKhD/j67ReWuk2/Fk/RarbY+rp0b9mAcBK09uij3eJm2Hlm8fkvW6+
CpRg1nyY/sv9nVMfUlQZXIHxrmFyzGM7SZQS95zqkTKy8MHvlMW2dhZJVdGlyIOiulnTsZs8obiI
cMtjfiC42FTM9/WjBfX8Fem1wT2D5qeOfjXTyS2afrTKuejw3EXtvC2uxvNeHJxzdWdVKVyd6i2d
SUuSSi9J7017Er9NvmbMvaX8ieq3EUdXNb/SAkJCwh6p6mmrM3dQuT+ZGOylfVz3B7WDA8SRCIqx
FMNtopMAOQbq89nLA7XTSS/e8g06HTnLiDig6H2Vx1u8Y32zqOuhpY6Tddcajpt0KVpnmTF9DjDa
8NVDZDyyu1Vvbe+LCM/vqMrv+pBToKixPLoPBdlKS7Hx6G9ymcICFUnh1CB+lAwofSwGfbN7/yLR
mjTOoOyWzVOerevUvbXvmeWwHgBBASukGHJL+CuqT1zJmtK37hWFpvTRAbPE2U6sLHet7BiFbOkq
ht0koitf0wo63H3Ubvd19aNoxySQaH63BIlfQM8ZsYYpulhcB7XEQ58Dddg3Ix2NRfaHfGjHb0Zy
jwae3+rmC9CY23c0oZaoXua78HCCGY4CKo2uIVBz8FMODTFcaJXqDaO/U6ygin3cM7AKcuNF42mL
z/l6b9OPOPEs8VOEokvVdz23Au24iN6iwz0eChB4C/qH4A4x1V8tSfweS+EQt9w0EUaPbybYvtB8
6BnHrJuMXxIm6NMXlvlJ7tJrVKgMzeOqYXGl83IQ6qu/S7QvMyEQ4a+TKBRnHlB2G6fWt8o8aA04
HIi77dKgpYshQBFiT8cm4pyIXZ2t3dT/suScgkzHsdMhIom7ndmVzko6Gw1D0n1rwotSzoiDZjT5
jHuyQ2KD4h3pY5X42VZRQ4Br69xSre4Z+eytGnqcIgZ4UPLLUMx2IxmnEUYff2fBUeSnMb4RMQnX
HVsIpGzq7cnoaO/z56TBEWAqtA4NFIiJ3OxynXAbky68LPyEXhHmGcRkeDebL1MKWJc040CKwnzq
6q/CYk2kAC5Up2ZSnyVTdirzSejdx6OentThUvIL4+KLn2ZkyBjNp0L9iRrcst8zEXm+RAMuvwjk
xyeav2wDNkc0u9TJEapwjopyJ/3JgPZW4oOMtOuGHDKSVbfS3wXy1q1Dw1G4fdXWdx/Hj285sP4z
VDF6TJtwUg3q7tSR1ed5SVB+lXeubFMCTjR0e0KiXRr5Z68DoRYLnjbv4CCM6SAggxj4EPtjlfz1
8PAr3e70t6m9+59Q5bJp5xFqPaZHazkTRdP8qCmJ0u5jKvK9YqLJSrK9zB8em8aBWMxDuUi3EU+C
eV+pL1F+VdEyxtGb2M+9u1nSZRymyOvkR7VZ35MiC8qDsNwtCfwaoZsz8lHGt9R6luXJX4p9v8FT
RU9VDKKkPA3xvpZhDp8lYaeZ3mZFrj79drWXwK7oRqiWDtWuVoWp8JrKE5X2P73+VoGY0iHUVOgW
O+tInKxA3nMcYcvnYR7OWSk/FypYNfFlSbnXsFEs/6kdcolhFWGdibOvtq+55yJNrBs21uy5pfvW
l/RVsODam03zK2mCf0L5qHR12I7s8GHUONeMf+MAUsINLM2CuRtz8ytK1j05fS/xuF/kVwNZcc0I
Qdq+a0L81ANqdzQYqSFMpxR2HzjNFJ0qhdjNKVp8TRETv5G1Z0OP05uiIhBqY2r6aqtD1YpvtUF4
j4pwtP4nx7kna0ootKgZy+19Ex8QEEdOLJK6Lp+LBCYXIZQaPZSB9I2q1b2XFlF6gjnt1XliFgBf
NVut5N1oJZHTZkbujGI7BcmgfsedEfswoagW1uRkRghIVGUiO1Siuq8ukeAPxU6VLObbXOYOZmV+
E7jfI+26Ti+0n112sExmJ9rUrVAkVd+arroGQQibrXW0Uzlm+iaTME4X/6XCs0JIEU0oozKWMj8R
0QQJJyFsyCVmzJZBISawrZ8LUzi0kjA7pqB4Gr4cMhvVcs3hNmqpK1W7VfnSTPgvOSgGVoP81S20
+CVqiqaCK4GzNB8EHS7EteIYGBltTXvukuZd16VbzL0ZD7KHmF3dZ5J2mTDeBCZYqWJNICwy3SmD
d6kOV6Dc1QSPyiSZwq4vj9M8qrBaEWwXBsOJGbStyMtkYM4xzDJyIqFX7a5VJS+Jed6GBU0yytnq
QvCc+qq7lrLlmJwiwtKclf7Tygg5x2ikncaaBCfNXSx0qJrS/GjC0ajLMI1HZuPGFHy/DMTook1+
RgqKxViWQiT1KlwUE0NbnAKqc6ZQODtUkYa0I4RC4bZY4hNzSilV51q+rvpe6HzZ2tdaEC+3yTyo
pJkyHsBuG5rhiWUd+wOBHdBZ6gZWnwngkQoaMAlpluRliwLuLxmvjKpzzVeYNKXbZ790e/AVutF6
cMrupSE1I6a7uUBvC8ZBTZ51zeuxmuhdKwVnguhNuVlGOoti29EBWAxIMdJqmt7IRIPiIX/wawxs
x9VwlZiP24Rxa4bjmvgjCoRRprFs35LZa8dx1xZK2KqDCvdGyZShOUT0zPn71j7XwKmj+c/g3Kb4
HaavYrAwrFHuTfcDcBZ11XmI07NU7wp5Pm7Wr2oCdpd0KJ28X7XeX3WeQyOEZvKtqIS2CC7jZ7hF
7QupbxyrEr9EKyDy0e0a5C9WF311VUuAThYhIkGNt0iqK9T6V2pIG5UPwYD9+D5I4k7Oktsa5U7U
mqTdqY4WpSghagEd7tSvQd8Z2H0u9Wj9TF0jeqO4mq4gxaknadGvVKNHZVMrY0+gZDMgG85E8hZK
Tan5H9AHScNNvpUiks6eRDAjtg5IsBUXBpDd0Y+ln2fZbmytQ7IsMHmE36BimiHk6yUGG2u0xUn6
2gdqq2sVydkEfGNOVXbIlhZcKrm2DLW1wCNjXp0EyDhlknYbSsRlrO+zZPmpmV+Q557zNHuKHgOK
CrjTSHm/MbdSorrRdV30xLEafb15KMTOi3YQ1cx83pB21rNu+dVDtIvO3ZkTbPKjJNQnezPLnYXU
X6OgUulOMmaTalQKym1gy7fQS1HZUbINoqdPX9P2qbY7mb5TQU7WobRJKE+Y0RPcWH/u5fNiWNQ6
jUuydSRrtjzwJ/71DdZ/kX7MUSB0FMqVQZWuf+VCSwcj6O5SvldN/iqZq35ZobnBEgpa84d6W8oV
t5guRnPVkzehA6Xei1X92HBViu9kqX83OgtN+UDT4o8542giCuJEaf8apPy5M5kfaRwHSgpZ0YLC
5aJqOetghsQGkbz01+MJ0y/UONYNCUc3XabqJ4++kwm4ky1srr+IDGYq7DJjHn8ApVhFyet0fxv9
nukI8TqpgRE9RdJZiYbkmjO5qaBCvGnL9pM207zP+jezCIZC/9XKlJiVKdCQi5Hl56OUr5WLPpMb
MBUQK+7QOPnwkuqyo+MPa8xOgRo3V4bd8FDe4XeNNmSx0PyaXjoUQAzXuj2tCYIn1KumXMLyl66e
dDs9QYntYW9nrCQ5sLrsGXOpR1Fb/Y+z81huXEnW8BMhAh6FLQl60cm2tEFI6m547/H090PfjYYj
ihGzmokT5wiEqarM3yX8hAyzJ63tWMI8+YvDF9kJEq4SFYhM152/BST7JQrbq74o0+4wdpvA3ani
WBnh3GOLidrntryHdIJa7hKI1KWdgrwhOrWx5c4lxVi2MscaDI3fRm+t5B8jqnG93PXSW9PZSzbt
c6AXS6l70jWd6NUOb4LmpJFknA1qvSRGztBW7LTx2TOFsa7LkQwQyv9F5jbwpsqZv9+q/hwREwUy
izaL6ruATixJxr2nkNQNTqEBAtVtCK06HEVsTiomZZXI6zh7HwcSP3p9Xo7qXFFeazfb2n3MfeCC
jd4tC+0U/2E1wYHwkMrfpEEAq1YzC0y+xquRaXHgAIaPg4nlFKQjHrc286vV0UlyH4KEIO9EeB26
AtreUPqTCBMFKepGhPZBuPK9ZU4+TAaAHQXrNh8E/d2mEO2plwfcLW0V5ISqQminMcS1XtN+FgSi
mNUA5qAt2/avX1jiHmVAMWv9tDk1Pog+234Pr+X5yuDIMj4PG6AqvJObsJi3uf5sIUPB4JGZxilP
tVWAz2Vb4krGuCKla5EwzlGi8G4GwYIdEVH2qus7U6LTrzwn93cYX6KxlRBvrJVaTjkAQUfKoF6p
3r5nklNu6WJWqOExlRYxApEmI2BO02gXLQlmQRa4HuNyrbYSktYeDJBC7NxI3oPXxs7Qa+Ku7of3
XgI31Ay5dISKejiz7PtCYXSa3d+DuEblSzl1ypXq/c1sUuYD5aRRiOp5F80z2zqpFaxyfFTdR1Tq
8SIK3woGjvQvTcmhmRcPrjhrBFijJ2xkJgmI5z76dGm+yuLF714VNjdfPNbmS2+A6ipPMqBhOCmC
XkIdsljjOg6fzcHu8A64flHcWQMkk2vEytoKfPXdxa2aQJx6I5xc5rqOTXElt0ttau4aiHN3LGyQ
VGvTlZH+Xo/FolMLDM3uYx+0a821nCTqlUdZ/HYbac6xYBRB8IxEirkMJoKMUsstFMGd9FHKHg6U
8L2qkj/e6IOSveRjtSlC91kCXpCbx6AHkvVNBDeVEUdr3+pVlg+q3kx2Ej6/GfuQMCwFI4B3p5vr
WP4cfIYMCg1dsfaZBGIPeNGMQoZOpjbBloP0jX3cyNgwrVWa/tVSE4KxJpKoV5qd3PsKYcGfWfdi
NviEwOR13ea8i1bVkKxNUDyvec9ISW/8R5xYyN1RIbY8braH7qnpkIbqckq3EjoGiIo6wg5ZerCu
KaNB0MGmuuluwnKZFmdo2ZhO3havlSXfe6n9luQJBTT4pTkkEtqCKdwB0eMqScrn2qS8A3ALzXZP
IHEoLdGNe3W/sjBEoWDWIUSEU5Z0O2U4ydQZkTHzJegNCO1EQ/VimMi/89BwfwH8soEVf0w1/2h5
s+g4FB/pKGF70YkgY2AS6V5qDoKxNPOK/sIZihdyHVGzaN486UA5SUtusHUpDfskzVySGeeE/1Wi
cVG39aaREYGMYseU0xm24l5B1FKKeVwHq8AdmGMMPCO9DB5vrFD2uXUHBLkvW4BvYZ4UL1sjn068
rvzVM0c2bTL8Q6jVSHi2av5/CvtBszyMK+KZNlXJwjKINsz/di5AXtbbv5qohHr26bolHM6JqYPL
6PkSc0JPxukBWXuxqWJbrEe7AH719bs0BO2jFpIdL7OLvdagNBNKidhY3roqxXBYOWFo0NV5fIWV
3FKX4kSpDLTpvg1bqLtnszMBkCzjIFniwYqKueIesqG8M6noNeEvKwFYLOZsY7vIpl6BAPOqlyJC
nNL160zXjgwFhLp7gocc8Fisuu6PWli7JLQXuuANw39xvUfQ3TLp1l5bbAJ+llKh4W+fMqVbGuEb
G/96yJJdYFtrt1rRHPvN3nhy0ezkObO9Ua1UmTJ3wXZHq50jw9767qtbsjvyoSCu8YPxLveMZQ27
rfc9UKx4yomIyzqm0pgnE6k3dmuoZ3lejH90lFq122yK9M1mFhPxD1Pl1KGNS3/bzYukPzTWb3Rg
fvDuyRAp6NgaJ5DeO3K6ddPmVkE0SkZHRIPT5S0mshD1OJwbEH+kn7Tw1e1OlKdZDYaVs4oRXUjW
Uq6lBzUr17avLUvi4+fDxMVovbehS19pAgX8kK1b6aUropVJkq0d7NT+OceMpLbMddPluQiqieYw
lbicx60EGDkt+o6NPSSwpfm0jc5f66q7iQzrzWe+bVvEq97SGSuO4S3FeJMgyFMjE5UZwgRT2QXU
QTrmTbfy9lX70HXBKh+w/pn5VsNCgClwQaDi5INvdJ6U1EJ2Iruy9Bk9cot9PgMto03yjH4bofYw
QOkS/6E0P6TgQTYd/EXI114H9UPNPy14eaUg1bV5zdIRD2jYfQ59hrc+T1+VLDzlASG2lVaflN56
8keZ/IJknOf2sJPiXW4TMVcx3U5sFFCxkK5yeg6ez8+0sCCWvCcMLbLn/0aUxHm8AztmbbF7Zla0
8jLk5xFU5r7JT777QDPjZ5DCu8SbbJPLogkXtRF+GgCn3cMgPVHvB4V7ag2oq54AANnrEFu7Nf0G
kDz9/7aO0IEbXXeWkaSOKG3toV3XNCdCBPFMFelBLQZnNJLt4BvqPfOy0MRqNZ7JoO4XokGBqyge
e3esrHJj+FSF9ZGq71Z8GkUzj0sJgYtaIclKbO8gjP4dBXsW2YvWRUTu9jKocjZVR5mbPCklaD4t
sOOFdcN3kU5M+JTuQGXT5wO9LrEbWgqVNdAT5561lsVSKRmyGKAuTQ/My1nWajm3WM1k4+tC20UJ
5HIt3G0faQ966C8jQ3M8u8eIscrDlSKhLEXa3uiOWq7S8CAJ9x4zRB18dp119oZfhvcbqy9UPl2o
aUiO6t8rxjmUtFMFzl5a+UHq5bmpi2Vmyua91UcooXxLW9LEEeCUdEusiG9Bh+uqI6EtEaH+brkR
abNtwTDQuPv/cl2KEZUqEe2JKCSIswIrcNPwnox+OfpojjBM9umLEO8o/0btM4cs0JA8tE4vUcOw
oeTPwhwf6Zk2JqdOqsCN2J58aDFBSfVHP0YHK94NBUyHlzlBGmOtsBANDeuoH1a+8A4SWoOiD/dG
mG9Vz8Aj0xvLJldVB//PIjYKUCd5W7igBkHuP5eRvCC/l0eA7yRAMZxVyzrpDl7lzj3olWwc0OWP
oaMJy4mzDg1dVSjv+WibPtAKEa/SS2WV88ZmR10zwQHgeqMibuuYBmDiVnNiD5D2qHWvbLyN8iKG
je7y0ubYLCn270ef+BZU6/cU2Ln3wPeh22f03KLa2LTMrnjMUxM25mE0l312V1NJKAWggV6vOuE+
sL5SmTg96U+GSF7ro3mpN6ySOEeYaOdIpcJcchRN1PPAq3jASpps46ojiw6QNwydks7dC5wCvqbo
uq2Vm/cM38qdysjOVfUw+CtNc/RA2+UgxIr2VBcZJbRHI7DIYlebFQWWtGwpw7pqop/HU/oS3YqW
HsO+wTj+gqVtY8vpylMidTUq42dv3nfUZvl4sqXfSf8CHU6LPjlCGYpDMK8hxrmbhUvo2ngw0G2K
bYHyQVRr2Vc+2ipHZJxse4AYNd2K9renjcjPg09LjcHCJc4+m1yw5zoL9j0h4AykEx/+SLPmauNO
h8EfqSWa/ojfBRRlWAwc5MNRYmG3soEVQZkFTf8Ly1Bt/w60v4q5HqvqlBhHmExo4gG/sVQc/DJ1
NBz5oVHu4/FU6vGKma+LEu5IS85l+mqFz0PJOYjXXOziDi17iVxcO5RkU0WlAKSc+IplZmGdCpx4
UiHCzxoUrajQqtHal9JfjcjcGN+wWWKDmURKTZDjzRcLHEQ+uXRVvWbO0DwJ/AUU78DERBXH7RLx
s2qKude2TjYedDPlX4aRcyFEAs5WqQBaRIiKJTGN10N+l6h3KvWNvKrHLZmxAPuzkRwkq8fQOj5P
xJe3yPINDt0AVNLYABjp+qpuj0UzT4C5vAfdWxQpRTbqbP1PMc3GAhgR0ZOEugOdBEol/w4x+SzS
PgT9M2wC+iqphXgtcehKh8ZHisL42wgxnk1Trmq8I9iB4AijKRkcrygrCjeZB1W67IbuLq8gN/ZB
s6uG10F3QtOYq9GuDs9VvzcRjKrBMZclPk0/es0TfWMJwdP7tPNTKaVb04LlLW1UmVgjpQ/Kjg1t
OXAfRm1wpEUV+85Yi21m24wFxLhFi5vV8Nq98Szrf40kRddlbgNvfAqLd1tpEnwrWB2KTnFwpzqD
WiN/iFZSiEBW7LzpjpoP2nTePHop0Gmsf43uLtI6f5Lb5i6AjmksgqPLndR62MSkhV96j144fRXB
2bCDbcGTVl1lCesy18pmU2t7IQ8GiaiUsKFXMe0vWst1dcBsTHH3KLzsF0YNBAAQAkvGsC1CdeNG
BCW3BqKSYUydof0wDA24qAEe8PIVuVjgqSWdf9eQVG7NVXvYKPIwOEWnE8mZ3mVhTDKLTxWWtjXo
itl6/dIVNbPWCtreom9WIxPCtKjE3Qny1PTVU1BmrPbKk5lwZ5CxoteqevIkxXyacvtkx6S/d7zW
aDa2AnDg2WAJuo1uU/TIRLFAYUmRhpdiPCLtjJRfUZnNx4qkAvTwBdzzq8XR3nsPBSSQgXHCLpdu
WL7r9ak0MUsM+MG6PvmTVpidh8qlRm1Q9ivFs8XI4TJpKL+6+tPX1LuyULZiyoLIk1NOdpGZiWCd
tecS4BhObVSimQcIJiCOLYVjEctMbxjLwvzNcCNyjsJ+43Z/PCzKtk8D57tnu6VMSsWQH9MSkRr+
+pbOk/mzBt6+Tjm6U/eYQ4Vo8musGL+IPpKyZpPE4avm4cdNk+HeYpbAA6jpmtKz1sG82lMXI3xS
cDUsKtZa2dwL4nqQ7Qf+51Bv1EBayOpCWM0GdmWVE/SUx8mDT14WddOIVI1sQUp0JjOg7hv0Ny86
JonjIc9GFRoMqBuGU0Cq+Yw6m/wApL++ZJ2ScZxrnTsPq4VfVZ9qna9YS05b+buGzkmLpLkB+2jF
UNeFu1JBhvz+QR8ozMwHAerqVO4wzq0kpsQmHUtK2r/J9MEFS8aWrTTzDsFO4T50OkMZRbHKp/IC
1K3I37D8Nt1SBLjZmE9lgpFzr1gPCnWJiEhksNTkGWXWUUbDF9JfKBFhzib+Y7fse0oJLG/4F/0g
dsY05Rwfq4PVSZMn8gy6k4WPRbHEeIsX/xRAhg50b0/oRckPkLnr3lPxjQEyLL3kUTQLd7hXyGSR
NixLLK25vSylt65GWBMuG2Pel2/ovj3m+8r3lbv1u8dB2bTuOvIkpw9ObngXoz21nV59iIvl0P1O
k4Wdvgew8uZbYEBOPdewqMGrz17RPcvxwmIIVbdXATillHialH52rOjvk1OfgJgLZRJ5BneeRWFz
jNg07PZsGk7aH9T2OdUfRGseJc94yzk7Y3GgBnbk9gA1WcnNU+FvG/tFo1jOwcHj1s0WlW26R9F0
c7XipQV4PBoVExjNCiP/9K6xjnZB2GGFyj6LLX2nTabaohBEfkKLz0syzhOlohKtDraBtGcM2aLG
BIwx0Y51iRpLy4Z1IwmYqKzaulbGttAM6qpFgDUvsF0pyUshf8bhsCrwkgw5U3rLcSQApw34l4zd
oLkbJSw3ZV6sYwm3VCytFEwAgkSY5M6f5sH0C3/87Yu5cMOjnNU2ELO5zRWZzkNBPQ2qubEh/Stg
vbx79SMG2acqBYwJt6GsNNt6aDOqeOTAu9KgIBqw4xXJG7lzd75ME53hCQ79c2ulbL/DSpCR0yer
2jxq6lHVNgJICAZStu5iWvVq2AtDmRlFUW51y3ed0Dd+wU0QOALNXfpESEEs+rzxVtE/PVWsQzxe
0QijHaHAh+XwW40lrs1MFU8WAVly+JEIVK8+1Myg6ivg21ynqBXjttSifaJVD4GO5FeKnyQv2Llo
MwzJOxhVoM1EjgmtDte28NfqiCGChLU+GxyiNloIwPRM9s9MK5/zED9Dt8ikO7chMnpIjHk+2Y8i
WOJzw6fasrlqk1PZjNjoisJE3W1qGvdZ34NuQ81nM5du0Vd7zAJBlcyaQv4lFe6rFEILw0yZJmkH
vvHb5LAu44WCMN+uNn2wNAPKFX/464XhLrVRsGNUoIIyMkC6YVJ2pqvGbhYWMjZfSReuefa9YF+j
zTFkUIqpPo9x4KamvVVKQp0eVYsYOQstUASwC7NWF06IJ54Z5gbuwkp69tTSsWEG6thHsHH2+EXI
ukOjcMYRbjcdfhc2MhAJSobQl3bAECWSOwvUsERg2gRIilAFzjT4wCROF5Ve3LtZejRj/8T4502f
iFPe7MOOUKWm+YOQJpTWQjp6keEQufFLcf2dm5jyPPIxJ1DlQ0PaMzCsfeSicQp7BMU/x1EpU9Lr
d2FUF4F3kZeOiWV32G1m8vxjfMHwPJsiE8/dDM/gjcjEK3HUlzOC8yhsDVk1UPDpS196zOv72n2+
cQNTauE3N3A5KLjQfXmINVXZyXKXTwJRtdwPqh8iRTRgh5QhL16bqMMaa5QGFb0P5/qn8QS0kj76
qA9u/I4rGaraRdRxVKtp2dqoc8b+MMXnxvjZoQCXo4O+C5+SuijiOfPS4TxdaR+CN8g3Lm1dewTT
T/oSWljWmjmaFidDrxOsS3aX6bkyhrx+AZaHWvohYjwn3A322qSJd6226ZSN2bz3NUEHFR+YVKxq
G68ibpCg/lXE6iKU7N+cYpW/Zv0CzKU8TXNWgD3o1Vk1hrk6UKnZ3FRx7w8vKdtw9a4VyjpA/yHb
mMxDz3z3uyfOUMxPWDLnAoeZm/eMnmjWoSFtY71CXk/y+9hQ0WKc58PW8OInM9N7ZCKJVZJwVrCy
3+UWW2W6LppyrUT1NvUltEg6Q1qpCn/H9AdqsVX5Z32M806Dxf35lf57dd99WtPn/OW5tnkUZ0kq
jwxi9O+OTrJ1T9kqmH04z9U6qmfyCmmJPHuR5ljr0MrOtt3soXHEDHB67q3+evNPPEh7GS304udf
pHz/poEf//MXpWbnGo2uJPvhzH6MhdD8k+RLld1pogvnQDpUxD9f6/s1SyDpf17Kcv28SSUulYW+
shFpidWTdIx+gsh/vsL30a2aebH11FKZelYQ8IT+6gvpYKKEzveoLm9Ed09Jhf/99jRjuuyXt6cj
L/EUcKH9gDwkHj/i6taW8/2eqV3GJbt2lZlxlcV7Q51lB052Ciysvg3n5d/hUedENxz3xbsxXuXK
YzIuNhYpI74rGLiPiNrhuXyU7oFgp2DC7MYFVPPa3jU9wi+PyheSWkmWp915arsm+UxGOSQVvxhc
8Ku01Flua4De3gJAeKJW0UqjRQ7CDt+bRrdHKCicWFxT828bSNCWhmZdMEbhI6xeAjq+hJxc41T4
J1uJ1xb+gcYjy3+Au+yIxZUN9YB4+tR9yvlTbOz6v8YwXcAiBm5cJ+l9qD1LZG/mCzRS3lH2yUKb
RCcHtRPY5l5aVJ+pucVFrTcLRLRn5pgvrAe4jtF/GoylTOhKRAjtXqJMbhyLxgJdAxvV1nutFXwG
iMywvC5GHSf/Mu0gUlbEXt5PJl3Q/7+dhYIKQ+uceUHyXvsk2DA/dc27xmlPRcSWk0S7GBpxzI8w
+X1OeoS0ReZbin7WEY3XzlwSxlJQNbDK7tl6QRRgaHcaxRFdSNOuIcSwUVbdxiSNqokOU/Zboj32
RDQjTlR/VzlbK8iKi0iFaXYjKpzuw9BRufvNMkjGA8ZX6hbfV2eybLJ9eqe49HCa6c+xqp+CcO9l
KK3sY4KolZiLEOCxWtTDplJ11MEPQj007h9GJNX9UeuLhVF8jOkOoxr6h+cSZ5/JuJicbZ94LrxW
Cvio+hCxUSvFQ6kHDXnu4kHN21PZpB9qZDk2nbRCIZmkIAekH5I4Muwiw57Tnwbloid/AgiDvmAm
wg/VTYn1yJc+zD0T1HNvnbjvlXxIac8Ag3JdkIhMoJpKRg5iuXUUc5ZpByqjEc5HQ9Cd8quiboVm
GbHnGJKOk9N6aIze014GLCb4AMPqqRy2TbpT0a2UKOhRZhYhYQJByKlsNH8FUYCujIlW7+YMOjdH
MCbGL+KMsfpTo++T5Ey2kOJtbJPgpWBBA9JZu6LC3Rjht/ReKzX4JXz/OUrXqTy386eoPuep6iit
dy/RTSRti5GeAXOpmPsNfqVK81d9Fs2Q1OcIa5ske/h5X/03vuS/dz5MQv+5nPlEWmEPOUJhMn4w
P5EHKrXvQUX3hAa2RR5twiP7tAFjrJwl/ZgoZAmQR4q6ovPLGdKpXsPPGoGkxe6+K6y/ko5qPqkn
i897DnAqA1bQHbaE+Ptn5OzEbux8ZPI4dqIGWaxZzlEHFxY1Mssj2ihVBQm476RtHe8lsW2TrW0q
iHYeY3jcGMlVXJ3zYT2E1akFZoxtCKC8qVcxdMDM8P2zEdifmWvMM/G7cncuIjIZ00hSP8A0LPK6
P0d996G57Vrvh7lGKkMfE0Ktegd9fOvTjVbvrXH8304u46Lg6kXZpTpRIHtEUSMSwoP5qj4i1R/f
jRvRzVfqcs24qD2iQlKEFnIJ773/TD+jv/rf6izd02jVykp81nvl1pWm2uG/vxbNuNj8efeWqiGA
33d/GRrH7g/Diaz6XtVJLJ+XW/9PcyPH+NqJPJ2nX46ZUJJNWbhytJdSNmtrYWvSjReiXPvT0819
+dN+56pDbI3R3peQ4mUekXGV0eAjrGJSESsZEjkgJCNNRmPRAeI7Um0x6dGsmkNdZfoqi+tsq6Sj
e6NS+7560rWLW23I1Y2ZyaXeuRGrJZA4Rdm40WZlxDX+vMzF9/es/8un/3LPqWyj34+l/g6iDr8Y
UYwlEX2IkwkMNrxwJiodn3i8RG+0T1HR5NGdFHy65NNL7oigr3eS9jCiFZf+RAVMRBBtvAr6r5SW
It36EdusAj+Q40KowH2T1jES29GQTweT36NIVy4kMJ04SYtRJe79+FNRHvywdUBO5xyqpbKvCIzT
KuDyKHht0kOGiJ9EFTvmzFDeSialNv3Slp5z/1OJ5HM5Qv6GidP6qDQV8rjtENJGaphm+Fzo55aZ
63VyQHLT54zC6N/ygPB6pmI0EGiDvZVs1F70PHdd+tmPT2oJcecnh7LHxgQWAFceQlsGcW7Nf34F
V+pxXbsoYeUaSMYwK0imeuVLRBziyv4l6d6T7mFl2roJicPEIbQ3OpLvS0Fdnf751zeept2AuEbe
1V5uPlhlVB1hKjGUJFlmk8OfpoTIxJaD/C4iQE9YxunGjV6pENUpJvzLlWVplNkjBm0nVSUs7+im
y2gwH6SGuiVFNZhavYeV8mjINRjpn6SQF61UofftgFUaUPAMcNWWA3Hj41ev/aCLqrjzk6r1/ELb
+V0l4dKNa1dj2kAqvQaZTNpXACv8u1NR8uutBQVoqjI6GIPNQK9jwl8svf8so3gSVsX5xiSRn/zU
tEp3dYdlsojU8txbVC5q5laPnW2GqKM7BX3FtOiIiQgQa8Yj2T+NqNwbu9i/z+a/t2L9381+ecqN
ooahTDLt3mxM0hotELlsmRG6iY1u3rgW9Cwknpy/SWifDZHR2pDxNBw9LZjYOlQ9VfAnbZKHPB5W
OoL1BGmkzyxSwURJD9VxWTbrroTMw6fclTnUDdGeVrBIPHP785cipk//u3u4OLh63XZlNbIzosE6
SEwUV3P53X0njzyEJCIkR2h4Q8Xa0IAVHUSzOUr+P8ZDfg7a9+5JooeA7f3oDiwr4pxW405CzMbt
4zzghhhKQ4zSh1kSyrK2wnfQbOKH1Zn9Uv+N4jvsB3yHf+LsYAK70SW9lAx5ob38pOaU0OMMtMwI
zqRqEW0rIibwvjOtcIXHoE6J0JsVb1jeS3mWnEgxFfoiqs7E2Iy+h4J0B9mS3pg08W/C13fPadrV
v7xrdVCKbCT26444/6W2jrYQWHdobmc+c8al2aNgSJw+N7dM2537Sxu57ExiSl2+NBnYZYIyRI47
oyJdg8BO/5WTzLHHOgTpzHUwvHdtgf1xFc/xoR4xvBziFUXyHbnYyKhX0MabeNWsm52/EEtMd//r
F3xx7pnCc0sz466Ytz0nnGGlruQzpmWSwZkL3zkEbC3MDY951s90h1Tb+Z/XJ8+JlvS2O/IAihul
hjLtA9893ouCIBibqGfXVxntBz/t4DOaT4/InAGUzImAmAVL/+nnT16Z/uZ317qot0u2hyiaruXu
pYd0wwCL0/BJFPs8XfyPCKp6cdDYNZKhUh2sO9fGTlBEB6Gi20z7SL3x5q7sp/9mJHz5HGu5LUQf
ddadIk0m2YaZSEWYkaQvLe24uDkc6Mru8G8s05fLpJpdEsw/AqnBi+dd4+jDE/0BAhVr2ZnMt6h2
AqjGvlUkXTkx/30eX67XZF1buDH2iLZh2AAZplKxTYDoiR8kZqdzcpXZNOmND+FK0fdvvsmXi2lw
8Hocw61ycKxG+V0jEcC89eiuVHvKxb7q6WY+RLrGWCXPOrcF5k1iNH/+gK8Bnf+q6i8/3LISkZl+
A3ZdZmRbRSXai8i3zXqO04ZA9N6kbJYtjNU5Oqyj0qMJCAziyBjz4C8Sw6fmZPIvcega6RJNUYN4
ZLY360e5QUmuEh8zIJtlqhEh+rIU7MxKlTex8OVdQ7aI09cYnVo8/8SSpeJVV0nzZCazixwxGG3r
TiQKSbCuS1haLNu/G+KI53HeY/KI9YyEC0ILf34S11bBxfYFT16OKFGZCFIRlkQKO3vInLyJmWrc
2PevNHb6v03ky7MOSsPEgsUlfC0KViVaSnLbfWPRWkgTDcWSF11vVXu1zd1j4JfNNk7wIBLBG2J+
y0cnZGO7cVZf+14v9i1/SBAmWGbPeyvovIOtQPI2BMWN6vjaw7zYsyRTM0O594Y7qdgz70Ltl8Im
2+fWIJXvN135ohauWlfPeo3RDUFcwimQ1lvtW1Ve/E8fgnxZ79ZBEheolu9MQcaPLttvFQG2atV9
xG1442O7NkZQvqhhMQP7ozrKXGQAymhCNP1J1m7DRKei83fCHo+jNlgzMukdVUcu9PO9XdlJ5Ol9
ffkCC7J/isJVe7yJT03ymoU3cOTp2XxzDMoXO5Sw4MbLgr/rKdsonUIO0cwreGD9hTneqPuv/fbp
n3/57WZQN0WaTb9dQjkglkGU3jgAr/3li6VfkhRilQl/eUqxq6OHTr4x6+vKMpAvKpGG6a6JKyn8
4dghAHpQHHTfZBr+/DKvrGH5Yg2XVed5kspfNyx/xjASVyW2f/Xz3772Qi8WMJKp3gunX27jwJXx
cU2ZAem90OdIWn++xPcPR7MvVrGfuN7YxgiNdBUbvgapbxKE8Ql2+PPf//781+yLdRyk3egRSJzt
TYT7njy6M8Wy1I3eEnbIpELBh8rea8doHTKVVNafr/p98Yk+5D+/Uj9GBjfqabZvguYjizQDRFxL
VlFM2EUWNThQSDj++VJXNhHNvljNZtNk+KDGcI8rKjrIT2OCUXwunfsnbXaLSrv2li5Wdh4EImcm
bLivtYwiPS0CEn0L8RFaKHNzsgxuzUP+/ovT7IvlHfeBrWhuRSguFgNcT3HwbPU7acAiWP1q/fwG
jvL9Wtfsi7VeJFKs66hv960sgqeCF79z7cxd//xKvl+Smn2x4H0v9GwvL8O97i3b4DFsj3J+Y0Ve
+9MXqx1ev5ZcPQ73EompidWTXrwoyhsn6rW1crHcO4uKTml5KskzmfUp/jZy5xQCHucjsbm39tkr
VxEXK97Qwhax7PTsobfaVfkb7iNkdoY764k8+fPzK7i2KsTFuh+EUrdDzFVCEsdKJ2wZUEGWxQxf
YiNtXYwcxY0d7Nr9XKz1KKgjhkRzJWTW+BQALPEyi2pBAn/JwIwbN3TlxYuLVW4zA9iNMlI2B/ul
jV/juCKM5PPnh3Xtb0///MuZWieG7fZBkhAkcWrxHpNS7tfBjcdzZUX/A6+//HHscJWmIvLf63si
8xvsfiDNJ7lY6NmNHfDKYhYXi1mvm7ZtU67Q1M+kwuGWvPHTrz2Xi/UwpLnI/U7CQDL25Bx/Vvhn
6xs70JWvxrpYBalUdiHqo2gfqg55IDIJHUTrTbYNpyBv8Na44yvPxrpYBnqcD6mYaJGM/DpJPWrx
5udv5sqJYF189cjs9NIMmgjPZcLnAlRn6aDviGmNVH3++RpXWiXNuvjoNQXMQ4RBtO+8kFh1M22H
oyKlDTpotiPFB88bvSnS2s7CBarEbmGPqbamYvmIaiGtFa/tbuyN1x7kxRqxDddvUjOP91V/lPQ7
5j3d+MiuUAiaNV3xywKp/CEWRZzE+5xIDRsqFJcEQQKz5tP9VeEnZkjbLfnQtZu4WCn5qDS+SIp4
HyLAL6znurqxg1z7GtT/vIcG4mz0TTvai1Fa6cTllMD+AQMPrFtn6vRd/Xdvof2Tvn15Sk2sl1Ke
coVGYnpCTQ7NyZX+1iXJs1ro/Py9XbuLy/XuBSD8BnqkECt6oz9ELlKB/6PuTJIjR7I0fZWU2CMK
UAwKLanIBWkTB+PsdCc3EJJOYp5nHKLv0eeoi/UHD89M0pykdUZtukUiFk7STDHo+N7/vh+VQz7t
s6j/4AX8iAW/uovYyUfHGAIy4CK9TeoGNbV29/nFf/CAnJ2RHkSmpqopTrbTU3djPBYv3jdKgz//
7o8ue2ewN2bTJdS7J9tmdGx4eOJrZWl7YhAfXffOGG/A5fwpAmsRgWGPeeusgsvPL/ujr94Zs4OO
JLOMfEYW9h7kBxF/CgtqzxQ52N9BgvYS9Ref0PzkXr1YWaRO6zc8ISqRMC9rgWd8fg8fLJ/OzpDN
SnzpIALSYxqENCfZSr9Q2UnxsG8d+uj7d0auams7c336PP6mxg15/9lwvKL6+gAFx+e38FFu3tnZ
tHZFHgb6rPNr7YP0rH4oLrQrFgzz3jz079zNobdELv15Wx/cjr3TlOXUeWMWRrwt8ZFFHvXN/2LP
2qUD6gw+b+GjnaW9M0vUek/lOmaG2+yJWm/Ebol7kHwVT/LS+8Y++fNWPhhxu/7gqsyljqVCspUB
sUeCoXlV7bmBj756d6Io9B7NO9evE6tNJZamkbfnqj/YMFk784SemmNF/Q+daULdkWlU9ptdMUCK
7MvF5w/moyZ2potcl+Ahpi7edtC8qJMH6eEQGN53OPno63emjLTNRvx0WYzTlCzLyRiu+2BPJOKD
2cjamSJS3WywlOSr+0uQ3RjqVIvhIb3+/LF8tIuwzLcT0FCGtub2CD3wbBxuugsUF7Mb9HlzX593
9/XjnmbmTv7OMmyJt80kZQj+IuYm8HfDO2acvSMOwJgZ65CcCqbN5p5e+sFAtnYG8hB6yguRTW7R
FsDgshtgg+veOwifin2r2kcj2doZybN5tQXtjiUzwN4WwxUqfpj/lrJakdKH8e/uy0J9MOZ26x/K
Nq2xXeaxlQ2EKW3TMhN+/kY+6LC71Q+RbgyTVxIF7zRQbtgqa3c5oKzPv/yjy94Zz2avtZOiAvq0
gfymsyx4xtWPb/6Pp+E//ef84s8uU//9v/j3Uw5WLfSDZueff7/JU/77r/kz//ybt5/4+zZ8qvI6
f2l2/+rNh/jinw0vHpqHN/+gejZsxsv2uRqvnus2aX40wCXOf/l/+8u/Pf/4lpuxeP7jt6e8zShP
u3r2wzz77eevjr7/8ZujlJTzG/6P1238/IOzh5TP/vf/Sp7/dh2Ecd48vP/Z54e6+eM3w3J+V0I3
ADdKy4IlwmzXP//jN7Zr25YupQGyZX7vWV41wR+/Webvrqss3TUMw5bih8i7ztufv5JoX5TrWo6F
pJAJ+h/X+OZV/evV/Q2xyEUeZk39x2/iR7XBv2YBEI22ZVl8n7Bs03b0H+nEV7seR5Dl87Nw+oLT
4ldrFMdVkF1GlfFEV08RwZsnBuRHvudExLAL6yR/tsYR+BSoadPeGqlGTXQt6LvbEA9t4OkrH/5b
n2GOSuQvzllPy2KIVo4XbewO4mQHvJB9EDWgarweq/hS9dktcM0jCn/vKf7EiMC7ge+Tweqh/F9N
AAsUBQsqz587ap0OoghWuN2oGzMyrlOthGGpbTrfrWE/Vjjl5M6L0SM4bszTQcgj15A3udTgUCkk
4jDuqQIu22TTcrqs8NtJ0+gRYXVGJUqOryLgeYB7+XMlZk58C26t6ak7tjIIzHZISbzuiWMAxw1e
neN9noV8ZojvNCahmbZUQNwNH32DUlnJH1cGHBEbjGIPiA2CeX7r9nrA97rnFj+tbUyhYtFcabW2
iYx61afytjYGIJkKbJ0GLM+yPKDsfFVdseHqLTDVMXAJbRLHavReRA8S1eCpaB1eEkrxbAfKLpep
aLHHxSfEVTbXXDWEbOIa+EWjdesuSi+FbKhwL9PDYSxv+SxKcFduRkfytbm5SlykxnbDj11LngU5
Tt9eCEHKjUrM1N3yOYIufKA0CqK6ANCdtAIqaXwIQEnFm5jq8jbyp68Yki9HXaNqTj8BfplDsS2v
tF5/svOCENuAns8QBrKturoyWudGV+2ZZt9Y/fhcF+5F6Id3mYHBfF1nz6S8EhBZq0jZ6Lzd9HlK
8fPSXQtuuAwbHNYIEYqEYsiijtQGXN5XRTXSGA33duszRORZIikutU3tpQ3qNXXD175FnVc9QshI
ahTh9qg2lkYIsKCwdmF72tKOSqhtxCE6naBdeRsb9pEt89tEby69qaVMLbsyKCw/7PP01pvGa6Gg
RWnadB0mmAn5lDlMQA5h72NKOZnQWPHDoi5T2N86FzCVAECux7QDd0oJcEAeZkaLMqqeY4M3XIkT
LYgvO+WBFrQOJQh8jzffltVz58abGJqSG6Vbg00JB3UX6TuLudtVS1ljB+l2yHeqZt1JXHNK4zRo
ekRYrYfdnKpnhhZ1m82ay4OEML4Ianw7oW30KNnohQDOAHCp0O/7FpVtL07bPrk0Rioa+h6Khdaq
GzgCMBiMp0bZRwUsk/nSetu9yXTtJQ6sYwkcrtB4OFZvnFoqeBx1+8YwjRNYpDixzdaEegyGrbiq
4+FaL2E+RykOC/QKzQoeA6240sVwn/fuS5dp531pHutCnETjdB/lDjCm8b7P0uehECe9jfz11YT+
c7J8PTnuaIF+zo22LVxLsBrIXeGJaemhTfn/9CVzqdr1yuJbZGAp6GYRdET/qR/waZAgNL3s1G/q
bxHqWmqAV3uuYt727c7QtlK2QjhgG4YUb/drqSp7yowrnaug4ML0PeR2sb0pOzxFRIKvcn6NV8c9
lVInxegd55V5KfzwpaEM/d9f6D9cxd+s/B/+1f+Da71BjQIr78cr/fbh6b//93cW0Oe/fW//dpZX
319vFX5+/M/FXpi/6/QKSylXSiXUHBz6c7EX+u8ssI6hdIpXFdyKV4u9+N2UpqskPc1SujDZuv1j
sdd/d/mhdHU6oGVSHPJvrPX037c9SSA2xg8WybBl6ewpxM5eUB+dUgQNA1iTeedu9DEwTqNRPIfF
WQBVKkJvHkTIcibbvQdj/C0I8KsGZPcwadq4zoLqu+1Deurc9sJyFGyb2sEvyUwJzNiVh/4LygXI
mjSmusEzmCvqhWmXOH3Jb4VdWOd53wQvdgbbq6rKo5gqldAuVvpQn+XJi4l5RlokTFvIg8LrppH5
+RQc4yNZj3F6HQf4DUKvZUKb0kMNYYKCRXHFig++QixiN13nTnTuD+gEjaE5MIZcrEZXm7bBGKpt
mGYqObA6TO91ymWb7AvuQ7cId7ZNHG+NPvDXMFDxJ9dgg2QgeCB0tnlmLkdZx4shz/GptAOxlaAB
9Cw+SlV3mDbeUVslXxrfhPVsMWGG1pPZ8AC9in2In/rReZ2Xz0r5WPvWBIG9CqpsU5w22D2nMv8e
hMb3km1IAXf1INLTr7LT4a2GBgCLyVxR4VwcUKVybRIxP2hBUMJT0FbJ0H+tqM0b/emmjItnM9C6
Uy3JbuJc3lEJfmynA1jlSHzPBpifhknx8qhdslM5yTNMjIbKBxtUJECr0kSd+aGJitPLgF0U4aIv
nr1KX9TFS65Xq7CR9XNqaPoCM2u80OoSu4oRPFwa3JiO5YARxThZtjbeB1W5sAeRfZcpbHenj+RV
IJKboLoCmIBJRcLi34TlcB0OeNYlqr6hZOWhSQi+wNkY8rk8v+JSU6NBTRuFWEDkaMdsaCsHWlid
1ZVozqU1Qccbm24dpp2x9AwHkkPhzyV3/iaoEmcZRPHSzBtwM1Q/HpDZUGgEwMANPXtJqNuwDRSG
60KnHFHDuxA6UmseDH1wP860JpNtFPwIeQFcYTn4cNA1V3OXDaAMnxteGmIS4IyQZXduaqHZRxqd
F+ljGOQUZOMIGRcV4HL3TGJZwQ4T9Kro1hDOPA6/3qaPfCpNYTxFIaCEKg1y/MAAyor8MZfZDNNB
xFBNlJd1aeVxW6DT7oRb38kAljbEdfAJB8Kv2rU34A4sL6O6/spqjB2vAfKwbk9GJPR0cyR6paA+
J7rhFDEyPpLyEaolVl5syBe+rVl3WoBrqsSibyi1ayMyu4btXAt2TMVNh6iSN6Bp6YWdnydAIXOy
lZ4qjt0M446vLY6tKgiWykvhdsw0EU0GZ3YwXdaJNW481/DOo2rDaSjD+Ws6GvHj1FWFrCHNnzXo
WoSgtZFNCsYXprr3pX6IN9bCsLUUgMyd3VEIrfn5eMBLwSRMj62lgpFHgT64U4rDNo4ci41ty/7C
TG0q1IbCX6R1CYumM64pJYVIiuQxCDbZMNPEK/liTeZWiRyzlYgSr9FjU1tQzejlZ27sU2ST8NWO
Xy2s3l9hYHvsdaehL0x2Q4C8ojQ1rtqphFsdaQVWN1Z8WsfEMiqbIaYGhUWKeZRbnUU5aftUchZo
LS1eFZW9dogEHmaC95OnYG0yUTzBNsCPvK3Zs+rPXYWTcRBcBFzGJoZ3eSiGB4XP8pJN3SHVvPq5
C6zUwkjPC7BzCzHIURgB5BVDxqdgwNSMtaaGe6OEV+eKidwTgLhNifj3gLNlS2G5Odf891/daDol
jge2Y5qpx5M8HrzymzkEa33CHBOuy1UXj7zWWNs4GWlwfhqeoNVau86Ax3JS24dJjId60hC0K/uF
puR0z/b1uDHl/ZjigqaDza9S/GClnVI70Ix3Righ4KIoS7QOD6PhCQIgOM985SuDw8W01YIgXdhz
RU+V2xt2Uhdh2wMiqZnoi7a70b2OGlxwlc69X+CYGxSlvZUOtFvt2wDV8DAYpk1J0DvQ6we3dNdN
2d0M0J3ccfiq5Tg66OVwN7bdNqLG2R0TKj98KCCBpra+7NuzxMq0Y81t2KlHw8HQUbTalD2nAcpX
n/LO0A68vkP2k/YPlKQEh4j6LmVNPZU0OshTxovRmc2JV1IpmktBjnmA6+Lf9lRrbNEPD/dhGacr
6lO+Zg7UmHzwLpzuRrN967gViBi8cgyPvcKRcG/K5sLtg2srDRyovgqFM6bQRwPJxCgBuZhrvlpm
Fkuh45TnVtXybY+J3bSLyE/vpAIBL+VdlhXdmqJeZ+VOywZduAL9IxeaHp6FRnFhaPVJyCnZL0qM
7J0OQZiyjikG5wBZ4oMD6oOjRtE9FSEVNWGBdEzTgy++pGwRJszTWDfVikOYda3rQ3npW6yorTGy
NTAa1z+Km9JamF6hfYHxWy/bDPe7vCiw07MpU6nmnkbwurg1oB5uay9uL2ydApApTMszbMmrK3Sy
2pmfhvZR3tX6JXjQ4AXubnLaOGN2USZeFpwEml+vlWrkt4BsHLyJdrJm6fm0SoMx+FoIWx6psqAE
GHrso6o97zRhGWFLAdiqHgd6Kzgyo6IcRMqs/eoDWHuoSs06Lk0OW6XhtMd1MPsvQV69crscAGim
w77UsyTd1CJKrmLse85dTQuPk85dRCIbD+2ksjdt2BQrFergbUx4SC/KzSEvtxFeFlCFHhwrQiAg
anzL0rQ+b1LOeEhEHzTlNd9jhdPLEKXlDWmdFvIc79wbKihZY78oUWJc6jMgu9dT76kdem86qF3L
OCrHRi6ipqTo3xZ1ttX7oDgB21YvLdxFzvUpCaCqx1Bmi6pqLiD4YxxWO9Amk2RltximDIceiifK
EdImWZZ5cI6uuD0fItfGW7B0sHCxq6q67AelHddFg31IK4DOTkEPAc2x+jM1p/cp3KwP1RT6x5pv
+Qr7IkUiKvIGKo1BuZDgD51vzeAP50FcPjRKgb0dm/6xtwUGQ5rI140/Ul8UZmZPObGTOVdOVEzH
QnrlVdiypWv62L6LS4GXBbMipduhNq39IJ9tSGckXX7myRiLlnq2hSZWf6jqh84Y9HXbpE/JqB9q
o7PoY+dEQsBWmUiOMiDVX8JkOEt4xLbb30dYSWvjjIRI+iOByOO8bXEil41vsSUrmJTsHw8WhXyq
rz2RwJas9FMAqwOTijgump4qnio+JYSykOjiL2WetxA3p6WV1Fct9spmZ3Nwr+m3CavEFLT9uo+S
7w5wbKopZfIFufAtcLuWCng8FZspSJdtGmzMDIdG6gQh7hvZqixEDuky3+apu3Ed60sZx8R/EgxC
h75fxp1zqYKTXjAIJ0+Dvw4Jvs4y/cyqA9juCn8kd7go8W/Qq62Rx+xDe8rwQgZyqCU5Juxa/sXW
9EMfSLQlxiOkkAeFLuHPFeHa08Kr3q/xAHGgBvq9fpyG3u2EjcdCFo12EI1OeiyHFneqNleXGMin
S8KNawtGq2sHt6ZTwZzvmSuLwMAck7zNNw4V31ikTyKnGCC02xvhvpSOrc6lAAQ75DVdn7990DIX
qH/GKhH2oNsGLC+c5skvjQn42c0Q+6cQqlep6dTQ9ut+04DUNUOI+O0AXysFxTpBL47rr3jq4PzB
XjCpMXhW6kIMkBR1jjRpDlHCBaHaSHIXpRc+qx6Ak6ciMgDz4tLcGkGpnZpuvM3scFq2vVdAzNna
9RezprRehd1Wb+LT0cKkaGpR4OVwtkWCr7mtBYfYqowlpwyZZ7gjKRiwI+uj3oxG95y0WHT3w3Af
V2VIEeB0YiSUvmkpgVWXbtQ2KltWVRCv4hRm/YCbiNWx92bt0nwQPwziZeEApK0roMI+X6EBWB0q
h3KmzDmrcTtR1nReY5pyIDMuU8HCs63wK6Ui5mk1As78M5byM1b/JvL8zwTAbpLgvHjOrpvq+bnZ
PhS7WYD/b+MHguP6x8GDg+cknJ5fBwzmv/8zWqC58ncO/NARlSNcpTuCjNCf4QLNVb8LlihH6Rza
HYp8/5kbMFw+REhAGcIkZG/M4IKf4QLDJm0g2TDbylCSIMS/Ey6ghVdhJ6YCxReQFxBzaELpu7Kz
VoS+4ZgU3DaAFd3ABc9cYd4x7QlvvU2l/mzGcHRiIpZtuz90Y6/yDyMeEhBCx3rdatpJ3uirZHz0
zO/sSS8SK96j/PpRAfevWNrP1mydlmwXZfKPCMmr1mJuyfDEVONiLs98w3UOw7L/Rmk/fO6UoyL2
xUusprHQROJfucFF1Gn3hpdeZzLcFlNwNFRXlsO48/z6UVfqpgE096p/vBd1fJsu/XmNruUatsnD
N3bFZAYhczEwa1GZDx1mNOAEFyalfDrS9ijRrgOjvCkNsbF97aqIKTqZtHnljYYLK1KnxEuPYo1d
AzEFsQhKHOW1Id3z0n6UKu4+R/oYAUlwDzjX7ESSAqLmU+zgSoAWrp33rwcGxOcuwqm9jcSxZuFL
TRDGLcr5VDFs/cDinAJKZDDTTRVA1dSx8Q6qkvhtdj352SbPEWhKcivLzx8nEbdfurEieKt0RprU
d4Urmi1NotA8TV9Y0NVTuCRh6IFDhHIfY7OysRyjhuOLvfvU76O5MbR/bdzROeZKy5FiVyumt27h
xF5BqoF6jszxGEf7tGK7wxT6oaGLuT87hBfNXZWJAxHfCswIcwcdi42x3oR2vDZyZ0/hy06Cne+f
2zEFeARGjktShVt9NXKcxkjHKCNrUqnq2c/cYlvHIVhTM8lASshkHbuRDy2Z5AfbvxgwT/VnnpmJ
//1cpcPE9uZpzpdADorwKg+U7Of8+1eXAKZZJpw+q3VsqfiUparH9broHt0eY54m5Tx87Df9+DUs
Qg3ihGfcwWJkx5O07qlO9DA4dNIkfO6KBDSuAlJ6aKfmcETcr98YNl+1gqVf3w+VR92+OitKmW7t
TKo1+NkjFCvFIrCMAz0kERh3hbEmX3XeFlq7Nn1fX/S+PO/inNjB5H3J84ZEZOSfzvHeDZdxqukY
AY+xZq880ns3+JAhEnWj4JDkIoFJLz93CyGXVhjpBzYebId9JbGJ14PTPoYG3Mv8CK9KTGOEztEP
F9WggVWv9WwfdU6IS98aHi2yEgcIVBYAWrSlgweP6MWSwI46tbHb+nxg/SAQvZ4D5tdB8hriqzQM
h/Xi7evI09ZN8B2t1gmxwSW+dVjPRH1wyNRwJZm12J1dNYHCcnxwB4rei6Bdy6yyjiA+6M/gRm/b
1uzP+9YE2UvPBuWYSgwFifrovovFSzc7Z9gHfuUzIXPLGt46/LKofPKqpeHf+0A8D8Ko3bCIYD9r
wjL1dffl8/t8b4DZ0jYNy+KOCe29vc3R1wd7qpOKCaTmROuHzdaf6hsyyM+fN7Q77/94nizdpi74
n2j/24Z6w1UVGoBqXeg4HM2qQdy9h4SwJSZ/0JTavll2dXIX0Q/2ZLreu0eHxIPBwJ5zETv3qJt5
ZRRNUa3rMI+fy9rdBhxF7rwJ2+DPb3J3uecmURvoFHExr5q/tORNtd0kulesp4wYK5XH+H5b1z7b
DCK7F6FXfP+8vXceqiN0E+cngZpCzTus13OGoXVe1sd6tdabEIc2Ux4jtpk5mM3CK4ytRWq5gcb6
eaPvPE4aRd0HNlzMb/Nto1peR1RB9dWaWup4AXfk1OqDEeHqsE/j9t607AjBi5O6TaJ8zh29vj+7
ZydZxmW1FrJ49sf4wZT9tAaGdtgpkuN2Pxz1bfNS6jXujmn89Bdu1LSYkJUUhOt3uqxTurgvK/pN
ZULQs+2tEzSrGmju582802kcYVlkwRDF0E13blK1idOgD6zW+YRnsJiwQK+wDRyRgTiJcUNMUB1+
3uKOzvXHckd+DO2N49iudHbRXYZRVtNQwVQV5La/OrCQRFEfBaFi9h2Tq3EcZr2ZA3WmxwPKFVV0
59bFsm+cfGVDZgFFXjh7VIfvv2zSiqDOhfx19+q0WuFmfsDL9vRVI1uAGO74UKinasD7Wk6DtrR0
omkKh7++IQTy+UN59zXMgjph64aE6f62r0nPxB2jB+dq99FVo/q1l46nwslwNPQfowSY7Oftza91
Z4FxTJwc2HEwJzm7wwiLVfD8tl2uk0kdizL/WqLv+LyJ926J4j4WL45alAjurGG+E7WJNwF49KvA
WpF9wbBNq8ZVb4zffN0/gbj1eYO/nECYAJ1XLcqdqdZXWFdW2UiLeeEtI0/rzouqQFCQdQ+1XYhh
SV1MtLZyl4hTX29stnKtE991mJImOKWryB7WniSolYqtX2opf28Om0iGe5aj9yYxCy2GYzvGfAjc
UW+OtZHpWdeW61iLbmUC988sz2wI6Z8/kH3N7HSquG0Dx2k79Cl1qUN0iw/9BK8qjwjmnlnkne2j
8/qGzLfdlwpbFU4DNxRO01Nodsu0086T1rnFu2vfW57f4m7X/bHOkdRXyvgxkl9tVXskfAGxvnId
mTm8IeuUuJxzUMXGWe3aW91NjrQYkQ1E97W0/avPH+l748ZhfdWljeaA/97eaD+EYa8XdLFUZCCk
Hbd7rNOh+PY/a2VnUs6bcBABO7M1JpuYERnL0U/2HDreWbxd3TRsohCu4vC20zcG5ZVeXZoYU7TD
tsv7OzVMWDVEFxD3UQulycKeQ9af39e7s6yLopB5Dm2csQulyJyWGGAhi7U3DSTWMqC503hF6fR0
NKCjwpA5ImlSGxvIjuYRedebPRcwj6zdzsN6zn0bpmDjuXPOiWDED2JIeX+FcZ+XyVcUYD4kz/7Q
8NMvQxnfWQX6HgGUHi9N0Lx5uvj8EtQ7o5KzsrJMvBE44u9infOQ7hUXWbHOEXaspyp5DifjqssG
rLVsuKddMJLskMll2VfmcZpCbm1ACwQhNQNgR4HZpSq+rHEJWRtlduzXDoZ2dZesBuUuzALzzHKA
KEquGGpuUJD4m7CW6LAY77TrugrqE7xjbket6qAsgBMGlr9ugDxi6hzFa2mi0TTMTl80vXaUlNn0
rQ1DznQ+hkaZhnVByhtztGlcOBoJwxBNJ/WYMSRgEyhEkCQLJ7cuikoeRUEeHAfY+y1sSTl20Kfb
zC+aU0vHnF5MIaFW/2aYSQNFbB4PFWlMNwRSh1/qoem7WKNNDgZqGvowi9gC1K6pXkZUfaw6rbx2
whERCiHZI28yz4PBtDHEC7NlEPf48k0YLei5d1KmVb+uKRIil+OedrmdrJBMwm4tKKgWhgGDo27A
cVTYJhOoeCHh/RjW8ZmZjUehFiULv6ZMzMgr+6Q1DO0oJ0/xeX94Z5nExwkNsxSGzoK8M9a9COZT
qo/FmsxGdDjBYzgI/OBSr8MLX0VXfGrPIHyvQQ5crnLYbMxnhbdTmHTloEVBWawzRMKHRYJJexvo
6D3iY3fqEFs22Z5b/CWkxcKMNEqYBFXZW9k/og+vpmzQLMkY107OJrMUi9Ie4T65dnSdZxKxRxY+
tCW/dDpsAgtlX6Zp+lzkzSmXlm19UVgHXhEkR4aiGNgOh/HcbrLs0dIEMh6DUDxgmHBv1cM7MwVJ
LqYJZimDobozQY5uGo+oi4p1XaSnriyO20Frjqc0QDFQoC9xJanrCK6OKsVLp7nXVgWu6/O+8c5U
4WL8wOafIwgBmvlVvn5uiDJl08qc1SYl/9ngyAe+NJiku6dPzJ1sZ1p0HX2eD2c9PSHjtw2ZdVG0
fT7kWKOk9w72qxw49uywd4OFcx9gwuOwQdLUEbs7XKIVmFVWXb6Oe3Fb9xXUviy7TXK8P8MIbje7
H8c3yf3v5ee/t9Q585Kj27bpmr8sOnFEdSa5qTXOXsexaz8nhXdj1+nFGGRIcDBryKJuT936PIh+
eaA2nXg+ThAz2nlzsVu5k94Y3G2MyGb0puvSTpcyjNXK8vo9jb33aEkkEA+esx2/RDfaEf3X4Kpi
ndjOhQYAC9J7iim8c1LI/ESz5LVZOtdRoO9hdL33YMleOK5woMIQr3rba+zeCXJAG8UalQOR3mUh
MCDCfrldFKWB3lug2o/jr5+PiR8n0p1HS5Bylnm6lKOqXYxS3NUpRZkBrWJdfmRp9alhcFyzavvR
jKEEhD5iQ3dAN+Y0G8JLeMbHJ8bodEAtUb3EUpVLgqopaVU8tvwK/4KDRpr2UsuZ7qvoybIKYoEQ
MLG1qQ8zx4TeVlcYDduPyLfuZEHVBLXiX8yYMqXWUGeTjLV1reHq5ubBQ2ECDydqjFwgxovQdLGX
tOJgEak4WFZ1iRuarGYlp9IWXVhef/54xDwv/fJ4CKVxiFSmkLslaHYCCE8NXr4e6pTNlEQmJ+YD
WFHjXjrlKCPGliwzdsvjvDsINFHeJyO42jqZrvUAuSL6/aXM0yMb2/ClgYqNh4HLfBRad44LfZik
p8L8NNgXKXtnYVKcfHF2IwxhkrJ6250a3w6DuCpYJRyKNAauh7z1ZCz6evBP3YK32uK9vWfsvHNo
NGas9rweOsgTdwFRSTLYoprsfF31VrNqBwSEIiECUbAuEwIp9FU4pUgdbM0jNx+SrDc4WURRph8o
z/xCFdLj0De3befhCKRPl1HhWMdDmZRLHYvNPSvpTv3iHDuZNwmm6RA/MRUlT2+fUVE3filbK8ND
hkBtE93gON4chHmOF5juD/OPucwG9c1sa2pi5LrpwYvsWZd+nXDQD7FXUTw0UlW7M+oQlYVB/j5b
ayPWDqN+RjHuYVyPIAExdh/VKYYchzYajD3L1K/nB5NVRJcWQU5LsYbMM9KrBdGuhtD2ujBfJ+hp
8R9V6yKYYqqXZ6fjx8oLruml5OzbbdLsuedf1uKdpnfCGWUdGkGqJyyRDRa63nA05uQPim7PG97T
zG5I3O1EEsgyZhCobpslLcHVei3gDn4+Tfyy4M93gyJXMo8yTzjz7189SF+nIN+MeJD9YFVHnlPm
Jxjl/qxq+DCt9P77Eq4+p8wFO8B5mXzVjMAS2nGNKCdPEa8E1ryBY505YfDYIQdp/TRA9+iflFW5
EaBvPr/F9xtnwRdSGuw7zZ35pEi6hsOAT+P4jWStedl60fcxbjC6LB7KpjzyZ+cHt7qhqPloT9u/
7B7n5/uq7Z0bj1CuBYFP237YrmyVLCtnztRy6EMilXXdTWlF3wZXuxnq4lRRpPV5+79MpXPzliHJ
WxJhJevx9rn74ManPlbZusPQdxRIg/2TvjwXSbSRCG0+b2y+lzcrzk5jOzERNIcaB2iZrdOsAsaC
CrxrF6jOiFon/8Omdrqtp5M85GiYrXEsOMj7FEdxyhG6K0FQ/q/clG0olgXqTHd5IabVFqVjMEDa
RloIfhyKBPRx4Cg7jWdi5nT/hfbm+Z0RKZTcDQmmZCRtctrZelQVpjVIsoB6J8XKg7m4aId/E0xE
Q/NLe9XeTg+Rfdy1IuWlhX5xIY1+W1M2UuJ9rYtm81dujfQCJbWM9t08SjQSHaY+MVvjNtUdFK51
hkHUYZWk2BjG+5Lpv+xJ5/sir0DwWueQu/veak1kHhXI3BcOaGRz02VYOWetapZ1OR1FKO1jzfzy
+Q3+uiqTuSce6PxIoVPwuzMCLJi9euPNL68ND/NRaFiBBo8NLuqGXxxpVnpaBlhS+cm4zBp5nXTV
nsPVO6vGmwvYGRetVVi9jt5uXYbIbhJnY5GhSNz+6vMbfWfVoMtwgiNkTfJgl7KdlPjohQMPtzYM
yocUuWM/bvcxsxBc/TqjECR02ZexE6RMe2f2rJuJaTtmD+sI7T4Mde/KilJnxY4Aq2u49ZT5Xo7F
0C9Hc3wai4jkLSG/RSxCk+CXfh1r5YubF+VB6FIhIl3cTxukn3hxFdcx5VsrOVWbUdQnZW5uo0Fc
wjLLEdQ6w1FnBN2qD20NF9GyP2i7Aa9ZQ2mHnii+EJ+qT8fcV+uGcPfKrzILH8qsmSUvLRKIJs4z
SH30c5LlqHOLGWFcd6n7kne6v6mSwD7Nu3BDweVFB/HyJKalRe5gfKLQeBqt6S6mzjzx+rhZdZiu
X0yZhouxijddZYh1Jrn7OJ2+F01snZWe9c0nvrUYyPmWduUfyLTp1q6lfQFGlJzyku7txBmuG07H
h/Cm/w9757GcN5J26StCBbzZAvgsvRFJaYMQKQom4U0mgDv6r2NubJ6verq7SHHEqO7NLGZTURVS
EQSQSPO+5zxnDQmyWfdz2jvhiktj77aYdEyn7A6KFBGctSMGia44m9Z537QYLYIK+aYHxfomK2x/
N9VecmXblbFDJVeGwkVjYTucmlwDCXcGUSZP9K/tMN0rDSulVZtXXmKQRN1iNALi62z7oSWAi4bn
14zrAsk2B9xaJ9Vuqi0Xi9BVnKH9vskSvN11XvRHmuV+1PGFHbNed0PnVDxUmRCv2mp1R9dc2ku9
Z+s5kam4TGm/CYrR2bipWZz7DrleOpHmvQ7E1HZH/aDqFIK7Re+nQoCc25gMasu4s5b0e1KpggCU
u9yw1DE3vCqULWmBoy9eakBxl3Ltnzlmr9w2KS/Uz3HJreOODNMCzXizV2gLNohBSZDyxYJNRPf3
0DpJty6MvWz9KDAtHMrBYm1wGhErPJxYbG59ReWdd6cSme3yGQDGOjXO09LadDXgy05niHPmHkV2
si2Lca2jwmzUpuqzo+rz4YuByAW7SSeBolXmziCqIvZWuzna0zDvK2qJaVTg5CsIOW/8odymFnFv
ylfqxh+BRDMmCL8ekovWXfRHRfbxMTVTcd0nrYW3YCJxewjg+y12AuxZs+PEttU3B8v+rubBDxsd
FYC1lbWrd3s5G9qFa3eip3x8oqQbCZQBjOuml2Zbaa3DDaHxJvYSecqzdUVUSof8Fw0PmLO27VlF
q+Kg6fPGGYZiV+AN5H9vHjx93BuVar47k9scksK55RwtHuht6sTuooA8dNIdv2dWW5HdTg2b4NtB
vZKLZRJfawO5PwZmp/xYW7QiEsV0ny/G3qNgEZpVFo3JvGnJ7aksxLplRvjxbDr4wmbjrNMNdHdt
6YXK89YrRIF9pID+Tz3vBPI5J+RumPrYmDixhc1CVl29BnJXGh2Mg0JT6txM0+8jWCRSsVlfK8sp
rNjs0/VqbJGX7VKsNNfwKvRLr4Kr0pJYL8IWg2caWdVqbvW1oezppz0uHRMufJimpLZo3qSKqO1n
gOhe0bRXmobYGEuePA4G38wW61i9gfJAtvGiGQe7xFcFm8zOX+YmufIyn1hCObibRpL0KvVEv9Ek
7dVQAV+Plsqtz5NCHaQaLq2MrHkcOD+cSZuJNc5yog67YMVwCeQei02ZEFkxOJhGGtErCIfOrTiB
7kdO0MRKjWdCwKip2sSOsRJFOM6uxFRcI1W8UQaJt0n7CA72R7+0GjY87cwpy0s/1fdero722qLj
zl2E7x6Rz1NvPGpgFCPGXhpPPo5E4puOCzKb3QoAzHfLmxXzbejnfb1ZB62MOX88oUcYYhwP41bo
xqPnsGKA6mmxeVrX/sAxZJYTPsZsJB+o+VH5jIt5wLIgVXowMiLvWHIeMCNg4hm9n1wIQCpStrGT
Z0mbf6knO1bWoxwh4fH6Hge3eiRs+rQb1jgk6+2tCsY74VsXWlWT9TQ2537ubZRmI3rqbuVoP9se
eiDlkpe4LjSl833KkzGW4EYbEz6xh2Dqh1DDb1c29db3p4vaTY8g8Z3QCJQRGtSiYrTlGCv67Dwh
xicZyYwlV9oOHjI8Ml0bfKlr8uMNFy8dnp8i3RXVcJGW+H2caTP706te1l+ksuNMGeq4CvNULGUX
D15LL6w7D5Mcq39kcCjFOrijeH5ppV8xBJd85tmjbN0LS3iYLFTRRUrU16a17on+AOSUlvWtZvCl
i7V6sOQSqsXfGdgf6RVHrhyBVMzaSyZxowmXSDqjiu3c+KrZw40t5oZYQ1xQvv+Nb+qbkEvkeWIz
zkb9HFDwI8PqTO97f5cGty5MQviW/veqERdj5V70BD5FhWQ4ql7bL6V9HBPnREUEzmElzXWRZmXc
2c4cezp4IEducjYkcR2MBdkbJDzY/rqzu+FW1POrWgZ57Ojdj8cSsLg77zJX5sPTks2SXM0KkElz
kzTenJHuxG+S5mI9UsH8+ftt2Ecn25OwHRy4750oN6fT51+O1cmceJO2UCkrzP7ckxl6QHR+/ldT
XS2mfoUa9yG1FRSW/LMz9QcHS3rulHt1B6kMXau3V+5qXBAMo2Y3DFh8Mn9fknIhtLumxKWUuNdW
qx0SnY7qgBNduK9G7hyX3rsZDe9sHb7rpRbj8/r94/h184tK12W4URQ6HS/eFYWUjXEv9ad6lyZE
SJpEp1U19lpn+/vL/LopNbhpF2G7jVqXw8XbWxfChLkly5qBP0YJmbmaxiyx3kpsbrrM4qb7rCD6
643pqGdgGOEk5Ujpnv78L6/Z1rMObTDVE+W4oHZkxGb7YtWc+Pc39sH5ncOSHsAq4sas9xXQrMix
7Te8UzlMONmcXZVpqCH7LTbnT065H43c08GMzY9xagO95/raDeb10eNaHiYz10227vLdrB/sATeh
VQ80hTDML5SWW1D6v7/NX4qWp0Pavy/9XojZYPqu85GnuRB8meb0DwK8OmPSHpQvwnVlQZwy7yht
/5Ni0MfP91/3/P6bGbRZw96aNTsrCe6Nftg6dbslpuHSnMdPKKEfjRhKCD5fKMcnRPlvR8y8OmJu
a8pOWs1R0zJuOKJEjT99kmDxwSzggEsxHVSRvMf3LZjUbAx3pb2/m9QUusGjWZIiNVn7bBAboXmf
SFU+GjQ+PoiTjYeqM4fPt3elu5NntgRQ7ph/j64uj6SAwJfyxfPat5QQebxEO1hf0i47ut5nOtAP
nikXpXMNRizgt3hXKRFZKWRDgODOWis6AuMpLfcU0txPhv3Jl/jrFAMo6+T8MU0kAXhc3t7o0g4y
n/uu2WVydc5ap8JxWxECiYYi3wvcpvE6rPPGX0f37vcfxwcn+79c2dDf9xVI4DV0rJQ7b/APp+5h
4tu731/ig8/gVAPiNZ5IKViz3t5curpdiQm82TnLeFa7e9+6tDhOOK71yYU+GJ2Ii1DWGChaIYG9
m6grN+izRDHH+KJ/MrvbfhE/GkAT3UBY8eB+8nV/NDwCThguvSuk1++/7lXz516wu97RMov6ESRy
YxKM/dnT++AFnc6HJhpy26bl+m4t6PNyxbDMJ4ck4Vt/kiY69s3vX9CHl6AlQLEedxaT5dsXNJf1
qrc6l5jz5cKtiK4wR//+v7vGaZD8ZUlLzbl2s4AJqqjAHSw1STKfNR0+eCEQ95gAHcQMrGnvvldU
L6qlnFHvxkB/8Jv8h2ztfaYv/8HqzM8/+QE5qKIZfve45OxXs+5yndpbH4iFeJZWnYWoxje/f2Qf
38+/r/PukXl2KjunpbaHVEcLVyFj5fv3HRX931/n49f/7+ucPqu/vBpNLRYaPO4Hi9+N7lk3WpV9
1ir48BoO9qKTnypw3lsGpsXt3SA5rU9espkSc98RTfkf3Aa6JqhegKLQNr69jdZf/BlZAgXgUTsW
Y30upb3//SU+mMkoNSLqwEbocC/vJktdBqgTA8q9zVr+tBNAdVX23A0VgVGftfM/fGAe/Tm2tZbx
S5/O6Ann4/XXu5n9SZit3JL821oVJDGoYywXeBYHipOJ9q8v3ggaEUjh1jt0SJeB1nTwd+TW7vJI
L/xPCtUf3c9p84elzsPG8R645qqxdAIynumi6jfrcJsmn80wH30uNvYQz8a/S4f63ctpjL5xU0fy
cpbq/HSqbBKC97z8E+3LR5dBghKgfwEvA5js7UMjWLoiy5NFxvKKkKQ1SpSceqzPoOB/Rha/a66x
XHrszumeGGjp315npRbuJyUDgCL0VbNQTcy2pkG8dNuBAnC2WoECLfCgJMBOpJxjpOZODV+FC27C
NcK8qyPxUq2nPcQa2uBpVjPYiaaN2Q8fa2Xf1XCKNU/se2sKDetSOs4nC+QHy/GbO3i37g/ZgBIg
sOpdOVpUl59H29wVenNBYtvGNvvd77/ND6/mIGXDUMn7eX9mSoNJz72WwZz3eayvV9qyhFpGnGrz
Mw8+axJ+NAjYafzrYu+m5mrGvufnXEyH+cB6EGaTF3ru439ySyRXnTaGqCjfnbnrTIyDP/MAAUmG
fDDRrGe7FN17y94esM3vr/bxPf37au+WTympObcNV1sbb+tZy87RHjLzk+3mxxdBx2Ge1HHYnN+O
6gRoZlm1yFh8SFVafaMHTQyP4ZNb+WieZsf+r6ucxspfVrRSrvrguSZtOfigenC2jnNI3PjGsP/L
23k3xFvE0XKxuJC0mtiHhWJ+dUCE/f7FfDiyUSpZPh4hiv/vDgesdb6siBJhHzDsNPXTcrtdo0Ee
MmZSW4NPDl0fPrt/X+29lwbtQj4Niqul9rCZ0yBe8YMuvskQ/9viU9af4LSaIhOhr/h+MLid3lo6
9KEdJjXAvwpyymcB9B+Ot79c4t1IGKD96VKbGQmeGVNV9pspzqz/aLxh2GXzyeKGxv/teKOfkyd0
N2rOqRdORsZ62mxanVPxZybID18OCxzJsPzjF8Fnai9e7XqsoiMtt9lzN4tBPjeMEru6//2g+/VK
1NYMTr8nXZ75SwkKoFqgFzlbndpxt5bVHYaBDkk3XRUcvH9/qdPTebvScSnsYkjFrT+dum+fnjRB
1UxY3oDfeFu/WwAnt7vMyC41ke0q65x2bV18FlPx68DgotTYXF1HqItW5u1FxRqUblWv7BbESoLv
Y9CUl9Wg/vany1Vg3XJOZN/IoeTtVQJyhVav4n0RarXBUkIDsNoI/TGXJlUF95N39uE9cWymIooj
+BfleoepzEk7vqdRE7GB0aTU6BeqefP79/XBZQzKaXyw1A4RJb67KbqQpciKBTboYkbsuM+587Cb
6k8motOPeTcs4LQziwPpRcX1/sigryh88xOCNB10Qa57q4/3fuEWwyfD76PbwU/mQadnCkJn+fYd
pTUxm2MAx6Jq7DvbaWNDOdeYW/72Bvgkr7fwQnCOR5/ybo4wiCCySo+wy6IQfeQ7aCRzzflkPfp1
qTAcwwdgg6wVPfh7meToF8SKjGu1M4Nl45jNeaUH53IBzQmDpbbr59+PhM8u9+6eOFqrhL5ttevU
sqUlceWbZnjqAgSgzQgu+PofXA7iCPweitWIRN6+qTprdFO6ksu1fQRhZ5c46y6rrbDMfQi2wycf
7wfzEpIXZkAXZwTn/XcDYwmGTPU6gSeK6NDZSL87a7dB3hd5zmW+LPtp8fZa+tnG/4OJ981Vzbc3
ObmtWJemrnaoEaIWKL0hZ/JE8p2o3H98yH+LH/XfhEy8wUvtXptTiMPwnkH1/yKd+qQw/7/jpc7z
15dsfK2H8TWv/0qZYs39J2Yq+IO+E/CIE6sHkSmH2n9SpoI/qDxCRaAAhaIStgXz2j8TKLw/kCCw
0LGJ+9M6wbv9J5Ta+4O6m8/pGKYCJbi/l0DxZ8Xu33MnWnaXuQYh6Mkq4cLYsN4NIl2xIkEYDFuz
6uPJXQb2wLCiRSFilYwTYLLSuswcUJej3c0bYvu8GOubiHV9cu89YY2AEW2aTs1g7wSnSHNMnzU7
f/IrRrxJxzOqXOeKJq+KgfGEBUw2uZISk4v+Ubh0JfvSNw8Cy2foFy0pU2UPWqZlA8BakSfdAMq5
+ZlBKI1tgJTxXJUJzLhp/aJV5D+Q3wDlvoAigSDeDWuknzS/S/tq6YhQYD88xIWeXWtaI0NfR78j
DIXsHWXzDotYRre7znZJBy/Z7ujR/zkc/v9380mCC9K/3303l//rf9rv5ZsP5vQ//IPL5vt/QO3A
z2YZAXbA4NQF+AeWzdf/QF4CYI2l8YQwOf3J//lgLADvNjtqOk02zW6G9b8+GNP941QZQ8rKhwhC
iWrv38C486u8Xcs0NtQe1RbvF2OwVi0AjuAqe6XT3wwVW9wsg8DcB8a6cSCR3gCShjEYjLKirKKx
ldiZ/aDtitSbbhuhIbHQm26DXjfZ53DRN7hzpp9VlbsxWQriWVmT3PvCQzeH/AsOYQYzUR/BEDcK
yLOXng4+7H92NMGyuy4phlMyiAjtDKg7phMLad6k5gufSPC7lVr9Jl0N/VWoJogLe+n7sNeFt7ea
XNwEepUfG6n0+7UtGgNlY+Lfiso3Dm4w+k+SvfABEmf5vDpz8XUQ04wGQuu6rdtYEDzHyj/TDANa
UqoL/8LskjFyhlrEfq/VRzV73sH28vzQVZl3m1TpgkRIdY+d2cBMHRWY1QhZZ+3Fxmhb27nrmlci
Z+YbCPl2E6GU1L6CX8AuJRGZXXb50l3Q1XM2gMmd65HDn9/Ah2DXZ1wSvjvvu0QBTyaZ5qkynfRL
LsBWoqoL1L4L9KWIUFGt36DIjmdVpZGcUpZV/gSqlBmN/bFPrrg9nk+52X6bHQVwcnGHn1hjtMvC
rqYfYh318wKN28CBDS+YNmeEIE5Cgn4tVv9xdgW8umG1jgskbCiTU5aW4eIVJnKmzO4fE5t8HCZD
33gB+lu9NGZVk8E5tD+Ew8kWEZi0wlUyO8EHXWLkWdZ2sKh+9XK4M0ie2FnjfZsGVthgLw4xfzzO
pbF3sSdu3BPpNRdJF63tVNymen3T2sHBcO7rtoBZ5yhvsyyq2nnsC0IAxrErxLaDCbfPjPHSOonX
1lWLU88MbpuT6A1VlxVrzc/UOqWSWcDAJwvok2ZNRFqvz6wReyOodpqBbsdz4HEB3opNNA5ysm+H
2s5D4ADrPiFXhUbORuXBd1UUelT41ybxlz+LWjMiz5iJHDDw7/1AkJHEtW/8bFupHgDeDZuOFSvq
ylSG9Daw6hnfrZkGJ+34RxVU6mqwenHW+348D8+u2aOz7GU0asHOU54WtfMQ6uY3x+DXEpzaEpIU
clHsiJ+pv5nL7Gz96tawZbutNfFFSDJj9XvMLlQ8M0JkCUMqRRKK3IuG2gfpXMsbPFcZZ2d1DR+Q
AIVx4rBR7s2sfulq9pSGT+aPkTy69XxAvZdFWU7yUr3YMhx9HXUptOgOVHHm5XHaOF/9PP3hGaBt
+x4Du+m85p57LXIMYpVqOVh4/9AWtaE9Z8hr18SPVamdaWN6Xq1ZFg7C4KYVKIZgk3m01jlcglMG
U2pX+e2aeTdV4vVfukDDBDXmAoZDgSTbSi6Bu0fIouLKBXuCVpTiQKDiEgqaQh2BzdEv9q3BSGS3
AIg7rx51HaGeVXXbBgdbWLaOfajs8s7s6p9T+UXhYo0Sh8jl3lqCEB78tcmBOcxHw97oxtgcZ1Gh
hFmsQ2CMGAz56u49afrXagWTls2v7gp/2/eSL9pY1td4qJFV+XPY5p6/DbSKcITqIDy5zaoJ3thk
3dWdFjV9euN7kJ5zbdZvlj71ftbjShjUQtdIVrgwemFdEljw3SNEh6yFtvK/20s7UoFtgp7UrMxx
42S2qxu376fvs81LM+a6v1K2k+60sS0udUobSPLbdTxr8dnFUOeSo2j0gnrxiruzkTpQOqbYsyDj
/ToKtLxare9ao/KXNQvqV4vMwuu0H+xD3nVqmwSNE5e+TWldqQey4pFDuomzdzQDm/MpXslAke4V
mhP6DhBaN1A9KjvSOMNlbgDkC9v9SZ33rE8bO+qH1I5WX282wzR+K30EtYjUY1tb5zPDqtJjDSx4
U872GBnjcOlbqBnHStr3bdBON+Cwzuraa6/zWX6fCkNc15bfRERgcN700H8mnlu9JE3ikUUGagj9
eo0to+BTFYkJhX/Mer+OjHxBbaAVzc281MVp4VogUg73mkKDN6fGTZUaLysq6C3ab2PrZK55L7VW
kt1ggMvWS7iTcJPn89L0Mwj7qwegurvrKh3JYuONyXfsMG3UFloXyULtKD2fF00GK53lgyk1rZwt
IF3WHOTm+0rMxExUigCUwIoN8MgqzmdivhAMsTuMksztnyn9e3unbNTZKO31UGOCuPRoBxYhi7vN
4FuVcToD5yUKw6kOQqEmiraCcdYDas7HkR8kD7ZZ6ttJwogPis4JlxrolyDXuhoxk4xPZdtXz03f
WlEhbOPEwE82s147m9Gt+b6rkYT4Umx5FRWLca2iQvPKrV2gQKxbXr1YNk1malf9zI2GujVxvqOP
1PlW/Q0QwwmTDJlYRLMKHoH/gSj1V4+lIYBzUBOa0Ud9gCTSQm8Y2aOkOtv2m9TJrlMntWDopxe1
nUQjsstdNqDsR2HpRTOU9I5Y0NXvn3oxxlj/fvo6tgh+fWOTuUPC05FfVKNYpNfOu8g1S3Yhn5K/
LV1oB3SM0ISLE+LNQmmLsXmphInWbwU14rBwrKefqlVfRYMLtTF/aN4ICigNvs8ev6dbA523UZPO
k3quRHfuN56HHhqN7lyqVzmrdggJXgCLP6qNqZj9JDFRgPulubc0wsTEnEekUxx9eC0BqQETmtTY
7txocE2xhREdRJaV9qHm6Me1DGJYIQdw/Q/6on2bXRRXK9RVMkuWgpQsRajBav0EvXa1plMZg0U/
IkjZB6K4KATKBAzUYbtC/Ufa/uIJvO35gsAXwgW+Bf4Fmmy38azh56K7l/N85Tr9V1lZ17NNkE1j
ad0RVwphakGIo7N6HXHldik5JCBMoibtvrHJGc/ATXMfLT6RwG+NeLXUxSQdcZNOZ/qCh6LqZjMs
IM57y30iSE9zjWGK3O5icC35lMtpb823xlThUklesi4xz+Hwoo3147EcRZyBJreH8bLWkN/rHgAo
uR3G+jGrpzHK6+rBcKpoRXO/mNf+ZGObXQ764OrHojOCkNcSo6H/nuuVf2nbbtSMZIsJa71x3PR8
yRtw1961BO0VZpW9R/+c7B2zfFw1OAf+PB4cMVzQIDPkPh9TD5C2DDt7yg6yom7NDuDo1dnDUGq0
IVf/pwmBsuzvMj/ronoUT+28MkNnyQtJGFRnq3Oh5iKaS/nsrvmNpUDNdpgCIk1g1LGrb77Ki/Ou
cyKh6224GuvJRnLplcIIJc6gWp+fFhKArtrJ7uPTY3KIGti6ldNd2LZmXwr3riuLB4iaB4eSadfl
5a01zT9nNzHo8TZ6KAdtRS5o9z+Qvp8NaWGFU4JoOtfvFX2oUK+Gc8asYNNVPflBXjAFKD8iwn7l
KxNbWzSKJQ8Mgeus175bG2SNOEDoSyIZA034BGGUX71ShQNxSqlrD1vDUWZoLHxpYVVryc6pMjta
cGBvRF1cqpriXsumdprr2yl193i/o1nz761JsdMw3OxuMsQedujMHqOOgVDyRTdLNOU/yB+4nix9
h5A5zhwCJpSqwqLDvm20aJ7tLnaN6Ro+35kInItsBQmYyNRA0l/LfStGv4lTxtuCEhBPQovnCZBc
pLngRVunQDuv2RtnFt42kC/AD4qtAzohRAGU7Rx3OvQ+1FjbWF6Z+DXULKQClIdpWY5marCnWvcV
e9OcZWUwgzkCJtXeOUuqRZ7Q3S8axCCdsvG53jZngQedtCxuTX5abNjlHkp/Fir/rND0+54tj9lZ
z53sOSmMzpUcmERbSS96Na4SeLChLJpz1qRzPWketHntItqwx5RJ3PfxYevGHqoRySTFeKUbV1jK
DoO73NSFBpcR8DDKdJOP1VxJ/Fnbs8TT7mx9DDbDkH3ThuqiWJ0QHwHzxhg6xGRs0r69dweFvkrv
g/pSKnKIkpk4pkLnGCbVMwOWdXjp8QOVgu71hJcPWL/jqDFieSRXjERGTDqXGg1o6h5PbKYSLA9g
7QqCSeIk0NXG6+s7j1jGBmUf02ojHqTrMDDx2zEnEZOh1tIO3cY81HLZNrXWHYL+R+8mKl4MXnWe
rXcea0uUJA+aIY+eW9r7qry35paNa6k1kQFnOnZh4SSCpKlEmBmgXmeNalhAL7XI52+TG1zm2jHX
xjm2XFhfpzaOzq8zjmQxLaavce7t2ACNdhlnha+2HozWQDRftNndK9f8ISZNMBfI9WAJmzanvavb
9Es9nLYhQbcNhnE8kGtaRKOVMLr78a5SBF2NCZgNp5hMEsfcm1oQSGDm41Uz5C/eqN14xrqXnlPh
LySoZAmORm+mu27SI+X6bJY1ZWTbLJeRtHgQlbzEwvWELhMuFcX0phhfZ2/NL9uAIpRt1s8Lf2Uk
rCKWxJBthYY9JzCepKnXMYN5uDXSfD7MesXfHjgjYNAkSF4E33JwLpuGKKzryq/WGwjWQ2jkeuQi
7mOnuPaQterrphtvc4hOUVBNWH5kfQ7lqz/IFtuRVmvP1ZT9WLvsu2eLIdJU34SQJ6iCuf2T17T9
U628K8Io8phzBBGqY8BttGLnGuW57mEicrHDhFVl+7dOoN13Wrnsi6QlwNTxz1TQvvZEW1Jm62dg
Jh7KUGugup8Y6S4lX8chv9xSOmkV8G1gfZLsk6e4NEcy2afRx+WmOxHDs7oYcWJQz1Mb6hlpRAaT
R4aIeSjHPqwlWCgKG3eDPW9VD/8ZK6KIilGedUm1d4sU3XTV7ojxHneDWekxJdmblZ1AIe2XgeSM
NLgqUj9KJ/8lLZjisG+81oXvh2Z/ChajKKADQleBeV0FKpoWttQeO6/Fpl8fNOxlmy+yAftCSZfE
k/ysK0oM2FnNka3AfzhLg2ROAMxmiqtLLRDXx0LnQwUr3RZLVKBdWLJgjXPPmeJV7439qvXcqcex
syvjxF2aMJdjv1k02wqlzI3zVnN/Tp5+Vjmr3GgyvbL1ZrsOilgd8pEW3iok5seeWZr0M0fGsByL
OG2Tr0y1l3aQ3JVm0MICp3YkWDDMXo38I7tqEvOpNufrqVOYo5QazrPEP7at/pwr/3VqyLhaF6OI
Jl2rtmzOb4yaZBSvQFwI/cwOWVe3mhynm9rqHg1pffEzVl13HnddMpHy4ex0g73V2IoT3ncbzPZ9
NU4b85RqqgbijLrsoOX5tW0Oz2MlvhSii+yiuaZaNuFgQMYG+vi+XMqb3ux+JgmZd82UEJa0Es/l
F3kET0Dbak6NaVr8FJ7bRKml3Vpaca23KyO9MqLOaTJiiVh4VtY+ImtiO0v4blftWWnMtetSrMzG
JQCCSQ0vg0H2SuXYWzJ02Y86AaY6+6IhjatL+22CHaow8i1srVA3Zvkl7SVkTjajLeUVogo5nYB8
fLBy87n0WQlkO/A3B3yfhW5eVY7r7dpO1w/lnJhTqNsaKKtyJWEoYP/AwSlO5frEbxxZsrpFVwta
kPxh0HRXSdbWR4vovkdpgRQwBp8i0Jh/nfz1elmaYdNb7l2T8hBXc46XnE2AmTkP7Txz8Fi8uFQU
fSbRAXcqN1mSP9VuMe+q3r3vDe+iXhWxXJLDQXVROl9s0AOxqOrHvKckr5EC7ATng9ZfgTsn083r
thaZjpwvpnGjEWJX1XaseWaBg17uaLhGLRP9pmQoeoSlNrI5mI4GNNUChNlZm8qxMvaXKbGKaXJ0
WwxAVHtEPHp68difJhcXkJvjPOZlQzdLZFtPaw9DvZ4P7rrt/fxW+iia4Bo+iCnbVoZOaiIxFV0n
L43J2Cqju5nSiWylrLkUqbpq/JUTh0qi1k7FOXUBnmt9RgDesA2EF3er2uplcC1L5h3WzsgDPxvO
bTFjIm4uJ82/At1WsH8WV3ha812xpPukrrelTbGW9Uno2W251o/2POtbVxpt7HgY7MaRtDZhCLJq
9ZuUM4JFDHDkqUTt2j/FkzLV7+bhcXLrfW5tTXrA0eTQLqmo/SzBrOPCfKEgthkKfdxMmeFdKwfD
MGymnZEmeLoSf+v3bFQY6gdpXQVrAcTLP/cC4gLb/liNzo+kncJMGCd8Ig7cEolWQwlraDw29cvj
lOZ79AjsAdo719NQCjaP0KceBj0vyLperL0iEjhg59Nz9p+SfLfmBq1bfRq+lbjGNX0gGjnbWFrS
H6meDlGD9XruJyvmP67HwCF6IlvuS7VcyXE88kmdW6v4IiWeZeWphzongZq4+5DMvTOn9i+b1d+5
7liHydoaN0szEWo5wwiS4xkfRZzLKjIM6yHhTBDamra3iva6UP1TgTE0MjxCGU03yPDZJ+2Z2Xdn
RJZufce+yh3rTidoyif0G29p2Jskihblq4cJMaQcKSKDGlnZcbQzT2fl/luLAR0yLWVZUwER3+nm
cunAv0rsoT6aRbXGnckRujfZ2qcOYc+gnGL8j6HtsvlcVX6JXT0ksaEndxS/ErDKQoFOrG2Cs8F0
yMJ40TPtwRprHdcliU10sl/zbGrCPmB865K5TopyuZ2GKQc6NraP1BatokkwXnKSSdmdZ1YadwsW
ZDl+JQggj0tdifNkLuBzYBa/BGe/d4Q6ut1aAAup4qVv2Gb9b+rOZDdyJFvTr9LoPQuch0Vv6E6f
XaNLitCGUCgijDONxsnIp7+fVzXQde/iAg30phe5iUQqlO6k2Tn/OK0bt+6dQ6tQMAwnK6/+3u28
bwjw1M71AnVYV74Uchan52bFlr3kKErJJFOJP4TzPqpZVkMs5xj0h9ioyouTWocm+FGyfsA+9y3L
+DetAMnqAp7V2RRrPe0NstUmJd9CL/1Z1ZFF4SC3nfkVVeJmTvoSTumuXl8qm8Gxw/g+hX8Fk7oL
M4GD+9Ou1Hdjyl1GJKj2+qT0jA+P/FA8cck6V4dQT+9rmR3XhvgevtvFY1wZslfDfsZay+wYnE1s
v7ZZ6XjwncsYCrzLMpFBfyhMP4sHyygSFN20kRfAqbk/LWczF+419/N5ozK+hQhgankvbFR7ANYE
k3TRU7sWN+JZn+BHGG9DSIEU6Eix3tHGMhYUm4qbr4Chw4gzBcSI884rMZPaBCVkX4NZMsamuyCq
nB3J329+qmZ4FOup1AbNMa505jjr510+k3TW9mO7W4A0k2652nn4reWLGt0sABSd42Bpvrm9WQkH
UZAnx6NLQPDDQBVY6QVfw3zXf83eLjDLBPPuJgpI4+NhsdHwEwhB/AOiiYeeJ6snD4IF7tHjnOBf
+/7FC9sj5vgkypldPdcWF2+qAoq/jM9RldeJRJHGyH8zUuKmmDB4SZ6ZkvntaCwIkZW206S0zVNW
3zFQRdGvk1KD2oAiWhAEefTHDjmbgqw46Cx/9vU40r2Kx7Y1zIMN+g1MrP4OYB0GN+cWO3pzbqBc
dDVu87q1n9s1zw9s/PIc5YxoANFMuNyXMf2TMplsqoVYtTc9UpE9nB21r5N/6MNs15rGk0QPvGn7
FHxVI8VLCf8oKGVTuf3pEIAD4GJsM1mcvc7zENbmNbTFwNtX2S1zCznp5hVJdH+o3QI8p0Cs1XQR
MRn5Gson7bTecQHh+UQkvlwxGJJQ0AOicbgJitBI4Bh3o19jkkdF4m5pYg9jpy3OQETP8zJH5nak
qEoD9mv/RtbcNGyNtJbXeSTAg0M3nYZdY7ndkXMH8MAed3ae/6oXs0PP3T9FY5ttLb/4Npfq0loB
BSk1GpVyvVpYp+MprbZ96MuHFbjgVyfT5klXNMl4VRHSLDkB3I8LUFoVdi5pF6Iq9nKo+K6Erb4K
k2DWmJiJxt6Yqu7pVsnp4LSa9VQbAakQRqkZQCQq1Em42WOzjOZrhn1z73eLuWvWlvhkAJLot7QK
A+oG4JrAuvDcOiJPKhavBBdzt9N2kd/HDCtZhzG/lJEVPmTIzbZyvkd6uB49mmkj1Z8lhwJdPDUk
wcjvWDYjdXPEXBHyyB5xmitRPgRBbr4ExRTcEy68lWjghtWPyZ5Q43LsbT9G1jocp9Uffwn8aEef
2CWSGWlANUWfpJ5k+SezIZbdymNTL/OFT3RAc6A8G6392uiN5rs9DMw5Npkwaio4sN1a79bAF4LO
R0UIn5fXj7hpwgtSRiIfhLTUX407kUY4ySsTzUHxtpJjmeOanECLTMsIPsaim5O+lO1B2Qvr9VpG
zrHuouncK2arHXn23ERe1pAus/audenEzNw01QMzk6h2JKjln/jrjd+GtQC0ZIqOUkdZghxt+nc8
/joys0ZyAx2e2C+hNT+Nwt4Hjwy9HUwtzklQN/unri397K7S3qYUXewGXpEyLtK03+OHl2cBEHQo
df0z7Ob1RigyHoiILYP7Kr2sS6cfQuaZJzCM5Vi09GM5lhKJRR71rvWke/SdMXuZQbEes1GXiVkC
QU0VS3yMssudH9l1oOXCoVEM732u1qNFUDSIOm//L5UVwUO/jJrgViN6CR0WdmpDfePqgO0kEuva
RF9XlP8cokxd3SysHmerdc/WHKmfUZSq5VT2nlkcKMCuL2DsRG6YQW5QA10GA5EYJLwcWlPWf4Uh
nb0URkrQTwMPeAiFQGqdShw4FHou0I/NuWpGOKdqMvJtXaK4Yx8ZJWy5rb0nDhCyDIyyCwkM6/Ls
UNUDVcqBhM2ep9a3dzb4xR6BY/piSuMlhb9vYjqxzUNqNfVpHSL9vhpT/xGC5SZdZZE6EUzi2BG3
fVVh6+zt8LMOO3qQewuv1jRY0Wu+OvVWE/STrBhwZOINefbcl1PHGdQOroxbVZf7kSP+JZ0z52kZ
CNfAkDGl4uJOM6vgnGuwdgJifBnrZoqOlZOu587JfGDGUXXWxic5Zt2F/fBk++h1mmLMriFrpIpN
A0H/VHfBxkmLqPrNn0nnuzCB8twpa2kzqUlmuV8MaPGLuULgYM7DTRDi58DJzt77yHL10fnBDLgR
LPNpdEd9AWUbjkPr0QS66PRzNHoPSAT8fNM2JJGHmZVeFRGASVuC4oNUM0WYhfiq3bF8ifxF0igv
ZXgWUeX+6LQQ8eTWRmw2zfjcBZ17cMLV2xHxoN/7LnvFWp09F4LMdCtXIJ6cn8FPBANi3s2UZ8EI
NsHOnfzGfDLUOhqvi5qDh2AOfrpVZ/4ZwYrjvJ9h+jwXBgUpAPuaQlu4mYM6Opbal+mTRZX2bXWy
9a3mUvJ7WiTRjbzBV0avU47FiZ4tUGG53Gk+3ItGrjkVND2167bXiCHuMfsvy9AaH7m7uMlctX3s
hcMdpSqicUtD5/LBx11fZjcC0COuoDybLL74LoFxGr8jn2Qos8vSr2nGquU6P80sjD5WaIa959a7
rACeElMgSCwMvI8xqoNnJBom7b8Zn2lsopFIiCyab3Uxe6cJxUtS+i27zOittI5GbnFz2hFku4Oz
zR2LzTHjQy0K6KG+HgpkB5SYbsm7rLcoXrjDo9B5rOypPy9llT739tzflkyAhlZDfU2zxYTHs0t2
Wi3XFuwIaQwVphY7VQlFUFhT+EBET0WgS9MSvSSxtE6btRpJMBI8L1flqoHoLzhG8ofMenpaFx/o
NA2ke11WhzRBnPPztjaD1UoaSSKRjZeRiHFbuxf2vCERXfMMtB1VcYVvK45Gu4xbJwUJJJLf4eyD
QQlUN/9KDUZDMoQmbFuuF5NMIh+9lhYUo/HIzOJkXih+tGRwm9oKlp4aldxEuyLkFyU3QZs4LrNR
W/fgrYag7plxgpik2eQ+cqY8z3d21ZYfS6giIuPRq1wXNU1fXmnZz0VlwVuV6IN3dI3PP4p/Um0k
HYtE4Ip+ZEpKa3JCRr8/2JEytw6P2H6VaARscowfgt6gRL3QzYkGYfXXh6AiGChYn2zP7C+udsTR
ZDpN7i2a+l9C7P/Xsrr/j4SmJJ/+d4K529fvIi/zfvj6TzLTf/5X/1LNBd4/sJpG93xBy6eg7y6C
/5dqzg/+gVwOiSlpGncVXPRvMlPrH8jlCBRgdiJoww/5Jf63zNTx/4Fc1bL4Q6x5qBv8/xvVHD/n
3xT6+N5RmGN/JqoP/V7o+f9Fqux6eViRiR3tEXY0UEKTfBv6fv5Iyae4ElRjX3jTreeoHeXu3z6n
p38pWf8HN+gTxQ1D/7/+p23902X9fySu/OWUC9EfR1EXAQUm+S//WeKa2h2vakGZiD1jYrTynjUU
lf941gEY9S4114axLvCoq0j9YdqR/X5e/KZJ9LpU3z0qh207ms4ziBvCAh0F71G2CsCREI6hJtlM
QYBn4c6ls/UZcYlNnrIzPYdlVJMI6nnK2maDS752s+rpyQq1/ytN6dcuqpxLR+j0IkPGAlhCHz0U
heN1pn75FHgeNA1mOyRS4ZeubAgsgy3O2k3UDsUKIH3YjmgdilME72zoRdOKXNJxNvUeA0fv5q/T
kDosEiF1JW1fcT2K2lL7ZRaq3fY2wgN3aBEFsn5eJFQpKwHMAFQKSaaw9vLRKbSPHneU3Xc0rwQj
tiyp29Hqsu+2bKIfXUH1YUCF+Dbsua/hzgQkofDcUSQ65ejfSiCFN7Qg/Q+3mu1iV1YrbJBrFIBi
IsXMtergnjXHCP0OGIRoYYHKi2vCR5MAJvYatlCtQZ8WyT3D7SBGK9sSqjuQa7YYhxKd8tMSkoWc
AmjtatMs/oYSf30zZulDmBYKUEbY48UjH+RqD2xySKL11YpSeauY6XaIkBRZzWX5NKPd3Jb9RLF3
O7ESzLP+iXmqMtHeTPVvXerqx5oK67yYsODTJKbdUjjdO1EY1g5oVrwNaWFsEeILO17MMMAJUBAN
jj2LZVjJ7nfkzx44ohoQDQkqTQwB8LRmLaukwUAQF6Y6GU5gP8ixv2fQpHobjvawo1Gz/xrCaAud
8xCZCneiC4cGr31oHN0f/dDsngeJSqGxOr2tWTJQS4vfnBfGqQractOtlthljUmqhlETp4ZG40h/
jvVOrAkTQesM+zYnPaiozPqzdIfguQ+W5W/9T/GfWy75K+27zbrp82XclLk7bEmfmy4rMvXx1LTm
wmg8wF+voQCNGCLodMcb1sRx0npXU+lyRAByXF37e3Cm9KKEbLe8GL863uPYp9oUUYYM7vMfu7Wx
PHm+Ef5xwuGaFWrDyNom3qR3nZcapP6J7lEAMkgSDOm+JSVuDq1y6+vGO99VKpbw1X3JPw3CepG9
Kzc5cZg0zhxHJDiyleOliPp61xABtQojjkobsG7ppo/Ztk5pZH+rCsbEMcUfw3rtpEF4f5jUFez1
MmXPusrf22G5KV+d0ty5GSJ7LfP6xc66Q0Haf8RsHcJX+2N+dfwSGkzjyidDDECKl6lsggT9ya1p
1JdRzO8q4BYOePfjFMUqDcn7Kn1b6NP0yukXq/ItK+3PJVuGq2/41M2rCPG7NzhPvQ3UlYkcZYDW
DzS+X8rFPyGtgiKwDjQexqv6UzsudQuugSjH8uNhAjJce7Xxq/5m0mHOAcUQzg6/3qsgXRlehrxK
WY7Uzb3DBRFUD0GL2YwGf/UOJmmnKrdiPlT0KXB+DlF0zncF67QxpD9cRyfLjlVb058ZNje3TL2T
0p48DFnRfTsITbZFLcqdvgexlssj4sAf9MyEf4zIMQ4wmqdinm+zR1Wk6Q3tK2teYjeV+LB1x+w0
Id3BNdRV2WmqcaoXHzOCXkjKMWn9cN2UnJ9VaSKD/cTc79A2JCCTIPkIeClqB/FbxGmPOmuZK5VQ
k1vHXv0G43HLwBPy7FY4SFfrsvmdEqCK+MTucEUQ4ReMsQtAuCnG+SWoWUL9ep+b48bq3BB/Vn5C
fbSlIOdzbc1HmIBrIBVG2OlClIFxnfyZ6tlcPvPlbrUKD9nkyB2iqiyRWf8yrHTEm8Edme8T28+S
1hjoD0xXQoHza6e8xGutDRdotwkinVFwsD7YnFQzkrt7eDoQVyBiO+Vk8/MfIvd/2FJe3YjvKlfO
RzGE4GvN85jVj6Wynq0xKrZmWJyUTyifaUQXRArZpk6nNu7IUSwFrdf4OR8Lx3jkpX41ehnnAT9N
+D7yZ4TFdyqRWh4WcE2r5WpDqkxQEQSHxrmUj/M0QVyOP+XcPKShR3wW2ZYOpUELlFSaRcF+MfMz
WRUGYrV+TyXL1VrAklflv4hxPFcIvpH60GZrvHtOc7FmA3WTC1pRT8/YUja+RQuHGSxJnw3oz1vn
OAssHcMaxSaIhBUwd6dDwqZ2GLw3e0DfVN0rxnM9Romn6McsRJQeBktddO1dtfQp/JN/eL8yYghz
Z7OScnLG+9JsPEF6ZMYBf7FgsjfFYlqs9PqWSTIQS7PHrdJC4T817aBva+gTIu+7L5VHQ1NUu2Y8
NPxta+Es26immrksUa5xAkc83ybXYMDDKobwULCC8P376UYzaJwIW1v2k86suB8pTHC+5Ayvi5Y4
jaHf/U0ULcEGa0x5zkPjGojF4MFhxeiR0O+mshOvRs4ZAxun168pGF/SFhXX4D+y9zvvmjbB8AIk
+Ra2/aYM6cqCwoShPIUun1TlJX1U7GqiQCC29TV0LkP3HiI/YyHma+qN/Kk27++0De+5PLii2s6N
9R4YwZu7IEKfkCix1v0kNXXm9KOt3auhegLd1I8DZT7x7PSfga+eVs1a1SxEbCr/JFZupJXAVWt4
D7sU0aUovka1cmrZ4e6ulO+srKEXpZzifG5otvBYm9nJfk9N8NaS2ggVi6y0l9WvAMdENBgD2DAx
k/1AybRB9AboGeOWqF5HYR+h1in5zUHu5WtWZG9Vn59TA9kUIHScgYIGXvXQqNfR7A+VLnAdRQws
Oq6y5rZ0Y0fhF6KA+0ibzdmp9DI6kuvuVNA1ELepx3grf0Yjn1kKB6rMXTmjulon84dGZlXm7YmW
gb9oKK7R0J0UntJIRT91kb9Ig4RTGSZW4Xn7VAwvVBjSwTJTr5LJ/BO0qo9bd0KXYwQnESxna5Rx
X8+cVQNP/mLUKYIk89Blqb9Rq7Uhr2m7ar0VcERRS6YS6dyXXqdo942UwFge1Ngl6FhnXdIV3aUI
YRPINY79jg3WB0uIO0M92XhClTnwbblNvhdSEQZd3H1ji3aSQb8SI2dvbASW/IX+LhzluTTwt4++
/S68AIHimL8U6AC3eTjLg5lCAvctZv5+RoExT4fJtAvavTt6QLF1oY4zh80EobZvreJNe12z9Su1
G0crmckitXqz2odsqEQdIxYyQuFAt1v2Ia8tubGZvZN6yX4MNA+hzDoZVfMM0EdCLydKTF7/Z6SQ
2ihKXPwFAY9A6L0xGC+2k593O89hDG9z8QvDGmt5dY8vtewk6joToYr53o/Vc7oCoaP53rZBRzZ3
6vPZd+kfLb0tRqHnlgLiWKrAwFpd7JrF5gPWnInF1uNsypbmR93n+Wmm+xnBcnS2EMe+14xuB4Iq
jymJ5vBl5CvK0EWMd1fbZn9pN4M+b9R7aYxPMrDfcQ8fRNoANSpODhu1xf2h9Mv63FGlFxdR8Kir
cNO2WXlcDCgGdvOrcRfrOrX8tDWzrUlWPeA9fE1bNSIu7tL9FkxsI9pQ8CSr53XI34shO5gc1CJv
N57fbfKh5tANPrrU7DjaJmef2dSGVq156HX5FqwwKo7UBJHzoFrL8O5Xy9W155h4+AMAJZW+66a+
WwXG6JB3+m2G9UD7vG8hrhf/LERf7KZ+cZHFrWcQ13NOaXnXhxMZ4vl9Njvb6fDT6RlzorU+rw6k
HVoFqLWO3nUKwr5o77uT2zpBOOQTCrx8Nh26auz1X/yuX+Esfri9ibWIJEnQ35qQa8I6q4ZC+7p6
dpbsonoiXw2OzG3he6Ab2gNMtAjB2YjAzk8GvUNpKI4DOHsOFNcU3b6v9aWheGLjduLWYM/ZS9ro
EJCXYO0IgGZ3uQIaylhGViIcLvYyR6pbc7gKuB/nhQznkwp8GJt83Y2Apm7i0ySDDNDnoAcro5sE
XUexXT3nr2VGsMzTpSBM1reXm0FERtIFBI63+bty1EtVkv+Rc+SO6HzHngBw1xh2cwkhO6ISvFUO
bqFtX3mYOGk+IqCcNukxLrORhbEOf0RB3RNuPJb7KhzmXQuRdmy8yX/uGLsTpQNVbdLW0kd0yM3R
zIL6Tj6J/dCvzh85ePYHbVcL5YhzsB6aVhyCDPx3YJeIC62JJNZm+lj0bgnK13YKLLm/h7ijXPom
ld75YWJWQWKpG/qVJQTNExuVBYOiO7bYHpxwUzVLIDc16RQ37N6sc4gd6jjSlvOnZNPgzMjvkjKM
9H9nf7zvE9ns3Nd1C5250SWYbSy98zplPGrKNH63c9qepzY3DgbIWFJiOTjOwzoeunUwHoLRdzHM
NGUf61RXL3ez4i4NNGNj2zX+j9ymjNUraU6Oa2tutxRghbsm6gNo27D77XHWX7CPkMhsRHb65qtu
+rbXdDmFQylJoPZx1tG2DOBdLfqE/3cqN1mAMD4gZuVg5036WgxtuMsjwzmMpsh+23odlk0eqJIs
fWOuwwNC7JwDLeqIxK9b/Rf41nis08qO7SA9ab3MSRthGp8QqHOBRguBNxOBlbofTOaz0dX0wJcj
jGmbuQ/CWHN2GCwU2HhyDi6aeW5D6TubzqI7bbAj933uDOurdfgedF7/WZsoeF2bdUjsvlRDDJT+
MDjOscoIY88h47shN/e676Wx6cLWTpw2a68G9OZedWPIstVO1PD1d5zBiA6zZwDVjq1vvMJrBxEp
49CRFnvmEosm8k7IXGwMvIGj3vIozP7M6zR9Fr52jsqrpx3qFaZnvFfXdayNq5mO3IrpPNA6arU7
ESEfj9j393pCxF5xuBNW7i+Mbiv0x2EKA2iqPiiOVuv152gUerfMmXdUMwoD9D76MIdpGvMK0Y8t
6vnL74ePXvMKYC8RrFX7RjlkMqG7zn+ZTsERK7E1lixOIyo710yjzVKqu+NhqgBN3JFyuQz614Xn
gmN0mB+xorpbIuuDuHCK9Mk3x3UDBiFPUz911871cV2y+/Nr61tBgvleWUO3CwRagN73HjqHta6l
2m2ubf0wNKPPG27MwaEXSGtI271LCvsVzzYuC8u1sh/tZOk9lw39spNIfxa05B59wbDPP/ZLD1d4
7cZpYXUuguwt4iQ5qCVHKzT4HTa/xc+W2F36gDWMAARdznf3UApb4NtgaXjJ4U1tY8Lek9t/6twr
frJNhL9HIZfdks7ppZVuhxEiWz5Kys1v6RzobYuK4dEd5jDJQjPHHz70iTuVy2a177Y3LIIdI44o
T2lT549mAGvB7tnvlNLFhxsNzRMKhPoxwP6yyd3CfHTbYH4u+3m6ZHgHPkuLS89Hu/icWeGyt0tr
ObtTND5G7bJ+clWA5Hthg1W3dceEegmUSvRT5Fc5EcIT+2vb/B4B4vEmdCB6Udc8eZF0N03v2G+d
xVSX2VCj1qKWmxn0XDgsfaiDogbN0LQaEpbCtXdrnt6lVP10ZnHJjxFBZXjnM7m1K2O9CxRRma+m
fZNNVqFVaItdZyKI8XVUHMYlxMdTdCOVFKYlvwzea7wkhpn0VhBg8ORHD+2Q0qiQphs6kGuoAXi7
2mqdxKK9DlHP8Cjn+tXvAtwm6aTvulxK2XMAHTXW7usa9Dj8vQysNPKIi9MoD7euWIcf2bqOcTRF
+Vm1zfAmtemerJTKLsMrQlbIkFkM1HKxbqlxb6arMm0drDkcnwwziN6FVt4ltQOVoV/Hg0qcQIjQ
A2kc3GEbXPPSA0IxI0//bHTTd7tJiJ9OndfM/lZtXFarXOhVaNrsn70+5mtoqzqBOHSomagb3EGp
FUynchQz9QKqGW41gve3PK1oDabFtXqkc7bRcZrf10J4sXjWHcgAhrxnQrFDkAX+Paq+JUyQmalz
MHvey7Rq+VmBAL7bVne0i5BlD0qPkKf+wD1pxnVVXr1oahAAWQXFk82M3sLPfNyC/biL5gHMFrvg
ZkCEjIKk840E1fHOH1M2wqgNFU7Uurm6nb7rq5lZPDtHVjbd+eTD5BvHmkILxn8TsjCT6a6cCCoK
lrDgaR/M2+SoPyXmKxSjMv/GTjbuW9xxrYuTDEXkL6UMJ/HXqQE5M0AnVp6yZNTsJicZIsv3cxpR
NpySWcXvGTUsBeC6ctdVuX4PohqWLRUc32AlitdhtsIrZCy7aI5A+a6ui4zPsBLtV4/69Be2NSWT
Iq3UAdscTh5MCjhe0znKD1lZRbeqNpAZ6IBiY5w4uL/dQPj2ViGwE8m0jGx81dykRzeqOc+QY0iW
gVyMCbuzwzeu5/1sLN5TVtgh0RR3D0RH7c6lwdm9g1cFu8nKCEk6MHhxUJOI3v2uDJKhcqzdCs5O
lcjYaU4XnMin1WuQytCEAC+O9Cq1E4qo7fOMOe6gx0rfw2kRWeHT/kzvogjXmMZ9VVsNjRSFZyPD
TwsQSn+pfwtr7I+6sdLHWRbuu8Fg84jMC9445+dvahq/j32LuT22pHTe+g7ceYfkJL/JyvL3c5Zj
m6nXgnKj+/NVFeib0RruIdTdY9O53A0YahTepGpKIIjgQBs6wh/VKo1r3vj6WzgZnaP0db7mWrbh
ttLCfhhlMz+JhfowDAB9uRF12VL3XCl7oyMD56Njlxly/8g4mmY1vtnLYBwXzfEVh8CwP9AB/hbT
XWw10h0k8Bwlct76F8OwN1YxbcOpeUrx/RB+Y65J1K6sIZbssVEchHbhK6zWKIHuUxNjlQzOrqZf
AnQmV5dOWfY5HXu8R4aFwZtngqKeTrsILUGOOO5+i1ECZbeWc3U8rW697ORbK0wgp8yYV7QRwHib
wMiNxMKJlIRjHVjxMLrr4xykAeBcNtm7Zm7XvbJnxgCXuayhkWbbIyXcToDKbyyD6Xnyp/bMYqp2
djPI1zkyrJOuOhvLGImcz8Bu7cmRzl2yiacW1yWLECoK9sAMAZ3V1zwVDphmJrvgVbSpYFcw8vFG
hKL/gSWh3xtl076pCD3t3gEp/krXzDCu7ewFNSlxdbBuKP7+UamF7vKoU9usgsCKESRH9yEEKcyk
+tJLVE5vjgNArt/HsfMf2Uis5rrYnu1s6QxZy2SVSFVq/B/YlXPVPoamHIPYKRvK2TmH1M8eo8x3
14UUO/lNlp1z2Q/vdmGEz2MlgJJ72XyvhaQF3e7ljnFlfJtrpAsVTPfPqR/zKQ7KtnrtM789aKcO
jp2wAG7pjTeujS2qx74ax4eUQoZjj/tmU+UIw1qvcy7diPFYmUjOysqUj4BSPFBDZH/lYUFgHrZD
BkFSmIakFNNE+AsfNNZ2NFkC984mXFo3YZ2ktNfAPphzGJ1L5qI3HovfPVl4jy5g1B7JyfBiDNFw
W/sJrEa7hnymWq9DJbc6PAFVnTXPYQRLQY3UvLUa5uupVVMCZ9D8hnTo9nOz1NjNKotgSsxH7abv
xsiMafeuLyg2BrQC47MaAcssb65uQybNxG0i+wSp2C8EAjhVQk1X+5aV9Oxyxqk9+TzdFo1G2W+9
QYhf3hzaVWLnbbe1pi4ZfUAmTD7qm+/VYYOTw59gxk2EvNN88qmHehhIod1ZmY3XY/HpfqEATXF+
9gOoSuUxz3UtA9esnlJyGZ4Kc71FeXRTRapf6oBOJM/w0dvwq+I11LxLO2IK1reKpBWfHWQmxT/3
asX8Pbuhim1qa44rrcYHo8eJZrUhWtRQgTWoQGFxF81nnYf9J2fLfMHQu17NAi4yYw265I27vgnk
R4QN+PKzzJTNtWb6mxnK8FdFGsmtSfvfdUTyw9BmlNWCwFxsF8otNjunmjZ8E+sGNf90tlxEClOh
nS+KvQ6rE+oTLpeR27odVSymvqO4SuonvwmxwVc9gOEG2I+CsEwV9SVlIVt9XT0VHm2RZH1QL4Ui
aoZLaAbueUN+G40/vXH4gI2w0SJStJjA7PW8WJgbTUfga22c34i1qzCeajuDTCkdRc67XvKDwxW0
Q5dalHHTVlgHlWv98QNwR7uF2NNptezYhuerWnH4FEuq4qFGZK6Vfa6CAml57384riI+zJmcHZ6C
9CmfO0ICutxN952DCYqQMbN+QLkIvNMaD1Xe+d/CN7/KMMveCSvchypFZVSbw96rQf1Yy/yLLKPg
ygv30aJ5bOJQLO6mNTRUlc+XDVS+AB+RVR2H0jG3eRe+iwgUVJQrJvGhICZgPDr3+qJybq5zZW2h
C4wXGkGcM2EgqA8HA+Vyel/3R+tR9nL5aAroFx3a2BxD/rcDONZtec8ebka1D9Tsv2pbHKXjAG1G
zsrium7arNjaQf0mUrIsqjU8EmNjHpktTmgnP7Eg3X93+mWeRRE+VoV8mIsmAeK9OK35iVHjHHZm
rBH/ayt6QavyjGHguhbE3nm1g2w8SnFRq+DdctaKsvkp3YgQi4Ch/GPBrOqjPNPmR1SDho4GNWHN
8DL7nfwP5s5jSW5k27I/1HgGd4echo5IwWQKksUJjBJaa3z9W8i63c1AZkcY36jr2q1JVdEDgMPh
fs7ea686U9N3lTY8cyChCgDa3+rZdSczMmGiOn2aonGOdbOqrl+hNTW+hwN5auy5XHutDTCha4N4
uVUedQR9UDobT4OmKrijdfG5Z+nbT9ht11PoqM9uGKMPDSZvTcturkwV/WPDK01OeWvSNMVxR+27
jpWPvCh6rkfHnS1pXnQ7WD3CqqFPZ10cXWPHSb/SE+fcnRDdUiqTnhEUuTmK4F7n/LlvkrE4uJzt
2lWm5O+oGLgIHQTEKp/YOvYK8bWog+RjzKfunmMrteHKBSMpLG+671gL94OdnvhgdZ+jNp9WNZ37
DZZ/Kv+c3o9yCLxPemmxwe1dGo2NYXCwiJHmz8wcXjEoZf1O1BkfKUSNxUcfC1F/ANGE066sYm5S
Ti+uJ10wcuBkDsQf4S+d27lr4fcN1Wi9qV7IB5nWyA9jDMP1eMuJknjWkSIqdjUkdFrQt19c2o0/
4zygnDaWfvNVH838MfHUQIsJESVBHuMNleNM35jYr4/plIRgAYYgu0O/KMp1Y9a3fKr7l0Srq1ts
D+03S2trSoJsLly8yE39E2vHcBoiK/gc5ll9M4w2ClaXYKyjS2+abDwD6k+NksNfdyGgiCLRgQdl
eUtMRNc7fG+nMEnatc5mgyLM2IsnSnXdS5uhMufwnVpqWxtudjuSqZdv0UtK71TihCvX2mRU6Y62
P1SLiN7tU+J00cmBEHFnO32MRiDWEOfHLU2oQTzSaiwpOWQTaMvQuwHSoeHSMfz05Olhkaw7V3Pu
Eo8jWZiOMtzGseF8MgM8Byt6mDlvDMLcT8lk4XvIWYiRkmYfxSCEuepn6KycXHHHPtEASzRqwUr5
ObwaKO/sy8hdqNwdWYvWlmJvvjV6AyVo4spqg+PEPunI3xL0587aDPzovuLsehOaZbhDPUfbihNw
ODYGH1hd31tebP+WVRw+YOzDJsl5Q31QLS/gulM4Kmosyjd2JnAd+U0JoZYVkB5dB0WG2CkrDuWa
LzbXRx8StQCXF/ZG97HzMhrPgV9qW8fux+fMbHO8Gp5/GBFhrICMN7vJMr17XXjFwQs+BjL/qrLw
s1laVC6cwFnBCO+eUjHlB+IzxBeDxL6HRALDYO/Vfa0DDMFNHGm3RVZ3CXSC3FoXhZs8TE0QPo11
W3zsnOk76aVQB6gOFhSoSAM20IWPiUL4GdEcSxFVs0WaohiyS2w9lAYeNzucpba+st0fJIkmx2jM
O/rlhqApwSKmlbr2W/AQ1zrYok+pNYw71gN19HGxrGM/xf2cqCmgnSqsO1J5AyQLJAgWbcqRpajE
90LzYMt3JkZ7egwwxbrsfkxL50hr0d/5dvad9L6nxNNzWBmcE6nGMkYZ4/9vRc4NaPFpFJgxsF5B
UaqE+7tGqfkcyYCgOCf8pYoSr5mdJFuO6eOdk4bRB6rMzjOtdv0xcNr240gX6A4nPOVSb2rohdBJ
WwV67D4pzS6NVWtH7rdkmm2hZYhPzW1S6+MgMwpT2J3AFMqIA6XtjNkB2aezNUfH/MX8RyFSNMan
2s/8Q4sQl3qU5u44h+JpDKdDa6bCWDkQ1nedNgU75WY04xIwQauSCMTvZkPMzMoh++GetDgkqkFr
fcQ0Qc+TA920t9MQNx7W8x7/mdn6a+jGVAgT4ZtHKl3iIc2c/AEPa3vfj0l+B6MB1CeKe7Bw2JCP
IXLxtejxSodJWf9O9TD43GrmiA40npELbk+mTZ6kLxPlsc+U7Kivlblx63OUXGVTUW7zHjlR4qcF
AaCdfRuqpPkQ9Vq3K6q4WDuN2f7wSnhFVQjKZZIxWRlT7h0TN6GDKcmbbFy7eUTLm92rEZdG2TRk
QqSZIKWv5vup9JTGhmQn108lXq7S/agCY9yEOJ4e8yIe77Qis9d94ZSfbHgaaBmQzzcPMAYG4vyw
yuJKxlqbIHNtbUOuybpwqbu53DL2J95NNhn2ph31AT6lssObxOiSG6trxk2rQnyp7nxUxhKFJ90Y
TlVZAzYxKyQ1PrZrpFE3GcWcD8IuSOH1y/hlmlTzYTTxvCOoTv8RnO72fj6VX7w6cD5boWb9NNJq
3lDkBjrjaFg7A3ihLBDJS1XkL32NtJ6DxAdnrMsT8mH7vtUnqjp+aZBn0Ay7NmzLm7HONZKYPbIT
ky5/oEfAtQo1CKTOyAKOFJ+9T3akD/s41osAprHS+DyXxYd2YnmshKL8avZZ+6EubfcbEa72Qahy
jhmmdqQ4hEVPCqcjOzFlW8Bqqv7gNiJtmeTVnDcqB3+ds3ZUq9AN1U8dzd6G5sCd26UGFRfDtxFP
UK0p5Nxx1+LRPOFDSe+bGvM9bVTMpRYNMswdyAwMLSPNsPK+x+kwr616OPzMkfs8tBzgnY1IdKTe
ZhGV2wyVOoLKX03KNiSYxucO3N1QAY9gHHUTU46D1tZIhChWXn6tkb0A+/Yh9hLkFDzGmMddjs1b
3NrF3ZBRH9xUaW7+NMMABYDJ1u6+gmhHRgUsXMuBvqPK6lgmGL1XPvsfeuuGgUYyxo+EaNLBCMcL
A1Phiup0FrSea04pyuvKcg2lE8ggF9DwvEukPZaTix8mqJFpIhQiTTn5koyd8WLPaI+D5+BOrEqv
PHkmh4WtinQtWak6Tw+aHrrBlvMGi3pNh3ad0Vg/iUAQSZnT9fFlM4DSgTFYsJF6Hokx2OgoaMMr
4tlFrJqtHNtkvw2Vm2QRIueXdNgm1YeQ9TU8tB4Zwb1WZfkxjCQrZkMvcIc0h4AOBBbbnNPnrePA
PVy1FXrEvwoeevM7rAXPGcSLP+R6b+3NYFDrOAiabahI/319an8lK78Lf1R5nf9ulnTiM4Txh+JX
9tRUv341d9+K5b/5/yPH2AJi+v/mGN99S76FdfjrjMg6/yf/asuFcP9LIg63TSGlbusKBfW/2nIX
uvEMKTaVrktXujOr/D9EVlTnFmJs13YQn5uosiEL/0dbrv+XYxK+Q8gbUnCC3ujO/o24HGX7H+/a
TOS3iIdggiEu57NnLt61GDOllQFc2BvtVBzQ4+E8p922TjwvOvxxW95Rk783FHfApKBqCAnM+VxK
TqU1syhb1ftGtcaBPN4vtLD17Sgxql8e6Rwp/u9F8dbpvHivHNzFjKccng9QUuu9bkzuptaace9w
SNgis6p3uejko0Z38TbBVP0lgYHwcnl4MYvi/+8C9p/xbUmilDQMQUrS+ZVOaW3KotfrvY1n/mly
AQx1IEF2rNLeC87gaD8BTf7RxTI62W0Ng0Ef1UrKKf8Xoczr5P/K37nl4tw78L9/iTtPOxdzg7u4
52XXFhgEeLyWMOeKHzuyjw4tRlKmrZTqTjrlNBoKMoo9gTy6z9K7zAsCrGs6NuJuDLpN0XjNM/FV
NB+jpmCp7PNPowkKtwONe3f5zs0/Z3HjQBcTk2UTw0NYyeLGmQPb0Iiu/N4dKw/BKuchKn5Nswa7
YZ9yuhLPlwd8Z07ar8s0EiQbAezi/oQxgvmGDty+ZT+0y+Rs4PEMCzVbI648i9ecr+XFOXwJ8HNY
jqUv5//oZtLV24pZoc+y5rTJoiNiMzzJjcrTL+QmwKONHETHyhWzhraanKcEegn/7rwpihFITKvU
TRsqR77lf56yEhaf8ATKzKDjEy5UY5ysKG52ulKT2urjQEh5NIQeTNUonshyV3aVXrmwt/fQlqZh
gdNH1kgGh3E+27Mk7PyRpt0+rkMPIQWR0/RNw7U34f28/LjO6dHzdGYoi6wDY2auk0B2PlStdS6C
mpz5EXbaPXILE/1RRt2c07X9IbBM1A5ZZ15ZTt65QNw3Fs+NnByLdfx8VPTjIRaVqNnLCWYkKi/2
mTbdZ0O01zYN8706myO40Fi35gMImWQ4b86Hyip8703TodAZ9P5UD6aLqiBXV57Ye6OQ3unqTHod
JON8m/8IbuKYbMCzY3cIR0Q+u57pHPCqose9/LTEO+NwIQRwk0ZINekVBv7HOJXoU7yIerl3akpn
R1Vp8U/yHhA1BarqvppjVyAXpwCxAZ9rETYRRwB9pxwkKvQyw4nvopa95spION9ty3qgenjlJ755
tvNnlGwk9pnMKLK+z2+FO3YlayA5TK0G8o/Iw+xY9LXxPaKCD82js/GYDBZ0Nc3fcB4ZV3Ni3YHe
CK069JQnvNzGacry8qbJfefKzm25HDo6sQdE7GE7s5Vpm/OP/+P+ibnZRMGNiHsDTnBU1Y95V9w6
Pa96M0ntyjR/89mah3PYkOD3wu5lOmw6/hzObTnjVDpZeH0ebm1RmNR92hejSz9V8bhzEPCsoLHi
xZDVDnHsDaqDj5cfx/JpvP4C4hhnWx1i32VUomUi3SxLMoo6JHRIqUm/iYPJgqRci/3lod65t3xk
eMckx1B2U4s9Qp2UYUGkEGYEy1xbhjlLTNAKh111I0uKPpdHW36HHVo9tBU5zLAl4UEuvjO0wDKA
5mOyB0Ob1igJh5Ru6mxYy520fGhI1TzoIEfVNpL42v5+cPJceKKmtOdc+fPn6gB4aRunSPbKiLUN
1z3KTWR38iTxMNPxVohmZCu+9dYEMePy2MsVmwt/jVfHT00YB+Ofj+2PngGltUz2U+ngVbBQtNP9
6j7AY8fMDzH903wkujKN3gwqXYUrmagDTqmWPmeD/DmRKaA4fqkmchB70Kgdk3o3Ma14c7JfXlxD
hvTJ+ttevtI3j5hBbZxpBq/sfHpdvKxegkMmDnS5p8Xj3FYAtw6V2crDaNoRpU7Ad1GSxT96LAx/
FeFELh0jz9OYZcxmm2cvpnJfRu5EDVDu44EjZMobfEvxTF4JJV8u5ozCeVzxx0uLg4JYrA4ypQI2
OIHaOz4yJj4fYqupobxyF1//mD+/gPMwjsVfnH7YtrqL21g7uE0tEam9BlRm19OpoD4OG4wAh6Ra
o/zRTy0Cz8M4ZsXRbjVxU8u5zE/KwJ42XQKjxAMxefnZzoOe/SjCsTCi83kA5cRpbDGLtVETaYZv
GLxCWbM84joshmozxHp5vDzSm7s8731Z7Pn264LXZZ5lfyz5Fe1nq5kCiSbczm8SqQdHFY3d7vIo
bxY/S59rE2qeNxLb8+Im4+nrZmIGgocyA6PjhvZen7XHVSuNQ9PZ1ZXx3lwViX2EkpCWxV+Uwxbj
sd8pw4na276woeVaorQ3IFSyv13nGMXgrileP9vgdHx+72gH+i0UPFpxU04NbRLWLanBYIUjxwpP
Vo08HD+rHm48AUfq8h2d/+yzGcLYLDac+RyXQ+5yj8i2uut7muF7s+68cnZJSEzKgtqtl6v+GINw
Q8ZOgWodysSHcg1T/+HyT3j7UOcv2bzwsWSbmE/PL78x6olFRyTEz/rOR6epaIp5Dc10B5FL3/by
dHm8N6ssl0yhjqu1TIsJNT/0P6ZqWFiOljr0yFGygaaSAhOcCKwnJxbJLoli9zBgczxcHvTNm/g6
qG1xhmLWGMtcYMOuplGRdbAfnRrUmUJAyhetTcy1giN55Y4uS3gOOVHzovp/Rltsx8Ev8DNwf4Pm
dOF+DFMtfraiwiuiFcUnWhepONXBMP7DBrga16jki+gYqyC+ctVvH63k9GFAAKAgSu1n/ud/3Oou
SKXGlgECIhS8NHbokY4WnFP6yVs0NNvL9/jt2zq/Rqx3M9vA5IO2GE3pRJ40Rb/3QiQ2GeCePS4+
58ob8+Z04FjUgeZSkGsTcyj1xbEqk8iaInR/+4ZwuG4dUEnbGcXYfR8cNuMoRmw6rJ0ZFYekzRxM
m04ffIPd790YtaG9SBEixMzVZGN5J7rwWkLc27swx0/DdnD4npvoh8/vQtUmVRAENSF/uCmQ7E0O
WDrslJfv9ZuXiLMsuUpsfBEWskFafFWNEh6yXjBK41iUf3NiP2GRAu8bbfrklfVJaK24MuabK7NZ
8Um8llisOFaIxfMdyibrsyJs9w47+S+hZ2b3ta1fO/29O4phsy8R1lyxXNy/uNY5vMix3WMycI8m
uIidlRnWlb3P2/sn5k0Pqz5lUUsYi0WPlSDQh1Jv95aW9GtNJSUnuVHeV0DLTuwumg8T9JsrH5p3
Lm3O/mTdY6E35HI74PF9AUVK1agRVG9SfDSYA8W0uTw13hnl37guE4684NRwPgET+mXoL7VmX+gW
bhO4QAWQuMh+vDzMmxWVBc6g+sw85D105HL32PmEkcDNYS8AL3yMUPKXLpTllAyF3eWh3l6R1Dla
IqoxHYgi7uJhObSWE+nZJf4jzAVJYFpbK9d+/A8GIWeUYhpEQras57etq6ZZQQc2r+8UwtUx8G5d
oClXjubvXQrLA1t+lwq+ay3eod5E4DlpfblP3cg94KqoUe9IdeUg8/bZvHaROLnpumnyFp1fSxCZ
XdnXFAASzAA3FNVjjLh2d992VXllGry9IOU4nA1pQxAbR77p+VBCw7VH/F++R8M/3iRVPDyP2qRf
2d7Ot+VsmzR3LjiWcb43uH3LTwt5ESWFNLvbJ/6QHqjKaD/iNvVO4M77R3KQxyvLwzyjzsfjtWBt
JcxUWagtF1tC20dNSqAYH06dQNPKq+xHM4ciAphf1CdtcFwEVxAYevKRrmyP3j67s6HfnMrkaGbg
VPt9UBfBlib8HDFEmE0AiWxzecq/vasmEVpsfKWgbP5mMkJFzczUn1cKaN4EOafiq5+0wy9gkga2
RL/Tr3xB3q66piB1c2YiEV5tLw/YWp/LsUzgR4TWZJ2AtGLesDnQQecIm5sIG90tGrtwe/kyX5ei
s6dJmQbii8uIYJWc5WJfepU3jklaHVRYkolCI5imcJx1N1WMrmMd+XHwBctd5kCK7Tv/MDQqHnZ0
YgYCyrKS5A7Xnx5NzSzR6E1gDbde6OCsVKmWpg9jqY2AiJIc83+Ud+Y3XADdtRTut7ueuUCoz509
mFKSivn5e5YrqHOkApaHRsNzYIyFDwcaf8wc6pTKE3YopGuxG9AA6GMNJ2/QdMMnM+rwV1udRkRF
3vLnnpoJUzj5LDiWrsym1+//H7cZnBvBcdjKTTZ/bDrtxVIwaH1hGWRAHa2uoF1HiAvZOKRm/bJa
5f9UPlxtdLuohrA4uEW8mVr8XngVC1A0jYhw03Ms0IhtktLDOe6HAOCMeg5CwwYkr0xFCFhv33EY
cfMyTN2AVOZ5Zftjcxx6qNdkhspd8h01QNLMSigDedjPkoRYiHNga+J16OUGEYjaIL+UoT/8Ag8c
fk8zkDoru6ng+2V6jz/Vy6Ks3BrAmSi4sn5FpNh14z1FlQ68Cb68BgVZANrZswzNXfu9mcS4ulvv
plBsaNd6Y4RiXcESwnYOWwkYoQnTtxUG5kXArp8gGyMz883Pulfb49qtSQxKa0fbQUIEquIYyQxC
D3u4elWMqGHrdoZ6jp0CEYYJqjddEwoDqCYE0CdWY2TJlhlhz8lF5tQbt6Opm+JQ5myfyYmR5ATU
evvYGqonvAJa1486K/uj21GVWk9uVQPL7UxoVqWPa2ibWZCbVhmb4oecE327yYnPeTAEXjHk+nqr
bpqxmvZhHMcwR7si/dKP1PZXFUYWOI5dVw27HE/jfSLc2F1x2SrdeUno7TtEtiW6MjGk2jrrQySD
aDiTemPZk4xu5wJphRBajHA86zEo7qrO8Ii2cN04ZFdSOt/aotJT6FYQBTBx+YUZIJ+AML/yq8Yx
1ijOkn9aI2tuSqenDGdUYTkd/MmuPkyod+td25vK37lyMp7tQNY4zZwh/qSiVvumlYn6pShvkQfN
mR3mMJLb/ZSood1WdEohRPtZ8QIqPLJmxnY22wsaJ9p4NtK6ncKU9gWQ6Zj+toHnEA0mw6nV9zaB
l2tgPH35TS/cSS/JgdOcH1Yk6DsPhVC71k7Sct8MTqLfWiOO2SMLuQtxlgpGs04rPJQbeLux4H3H
oXsIwjavfnrjBLW3VI1m7LGVGs2q6q1EbfyhaT7AEhbdLoZBdoeYHgpAHCkkwMANK/+gT0Hq3XYN
ZNBNHhY6AfZNC107pCvuAPJugYcmuh6aqwG2w5MemYR/jLkSH3XfEgRgRCmW/K4Mxy9yRGiJVzoY
7g1MSE+jSIJpG8o61Jj/affk8/UgRYJYOW/ltQ0eeCtOoJTJIpxvbsgWat05bkYUS+ZXP30Pv1uh
59rPIMlgXnjeCyfHVWYMTkT8mcBrh2UV1EsfTODkMqZXiTsyxwecW7dZNWU7y7AJSpZp3qqDl5jl
i6h6QhpVC5yXcLHQemwFezkKXsLbA1cbpp2m97iB4ChxsGYnMmLooYH6VBER6XDPxuJ2gvYJ9Rs1
/bhlIwlsasg8B25L2NbTWkBFP8bsamGt6P7MY2kJUaKXn0/Tyi+D5KbGePzMTMNVSLhJTXqc2bar
osspROUcLb/F+EiyDdyFLFkPDvEAQ97bJDujMHsAA2CK9VjruNeE3YcsTcTQ3eQetvOdHyaBvzHi
CnT6IJwgR8Plw4monTIqdhilzZdASkyceiG0L7Unix8Qh/J2beuVcUSg3Jbr3gTfsIFxY7Je8f2k
MlVhjsC5ClUp0ecPYAke4QPyaEKfNY6Tw0ZgED4gUo6zp8SaAMmWMjSYJoiq3K3EGWPtO6uyEM2n
6Whtoxz84JPVp6mzim3lTxs7A/aKqLESL9iY+RhrPR4wKA7AfZLMlB2RVjHZMBPymHpT21QPubvD
pHMMbyfqrv7Q3TF9pU1Ymt7j4ZQJuCze17G/GWiQf8bM0fxQfN3sVR2Y9nc7jBH2u4M1PUFpK6Ec
RF312ZgMc1aP1jH6wWEYtFVnqfSX7vEbeCX8qNq5PE1tDZQIrW2hIqw+KCB/QAiayPWb5uTstk6p
8hGsZSbb2C3JUyrDqC5Xg+qm5zFEAb6STL1s0wV6CVpWpRhcUKUSf1nxnsyBJpP+JWm6Xt2HYoj9
jQZk0NgEdmfZW777Em9pW/NDPVyqpGFlKnkoAuwy627Iw/sG+7O1GZyZRx8SooQhmqrVTe9kbM0y
T+MTJp2otO6GULS4S/yokWQBBBYX4ISlOlREwHkfcpJGs63sM+yQsPiUgEEC72MFxQIqqmqUPLmF
Lh4teFM/CP+DIthEEguuzuaFcEB4Uth+M2HXL6mVqvFZpVY3bh3lM6daUTu/U+X6n1jZlb7WK5CD
ODSG7rGm/sLWrak90mJqT3W49Tl2Yf0LxK1RO0TTArP2YzxBLC0giBw+uIC2WOPSsJG/Db9EwKd8
Nz6yvbAxUerYPkkmh9WGPLMD9wgQJQVHMdCrXmMHz3+Sqhfjey2Iq74xGo8v5TB4KOvLKTC+k62W
ERUTs9I96I2uf6YhAo7YTRJNrIc4T9VNjlAmOtjCzNpdwVe+27RdrfQ75bQegbt46IxbjE3pREqI
q8srZygpzzc8r/szCpNQ50CS0tNbbHhagF+Z7k3GcWT63LG6pTatvApiVFEawlvHJRVZfM1l4/La
VESjFiyJR5kBiKsbyhkbg6TldJVRjScUFtWF2NqN49yNRUjCMRx4A7aKSuzvlUaG3i6N3AH+fFGk
a1Kh+Ypd3tbPP3e53Xzt9oBL1V1pLHbEWKNweKCsPjam1xJdVw0nrenVldrDYpf4etNowLL1RnNn
U9w83yWa4C4CoyysIy7Z5sboyTW0Cck5Yvi51kh/ZyjOYybta07SFuqC86E6bYC5EPrW0etpexBv
rChU1rTxTqbBhv7y3Xt3MKqnLhVKVBZLVVFXdgJeeWodOT3LmbJHuBe4bJKAoms9jneH4qpQ3wCb
MJddo1GnlzvmjXXELF6x3xr0TWLi0mZ5Ca5U2BYn2vlpmYABaE3ZswZ4qaArSvTXU2mDnSTx+GXy
oDISj6CBLQEZudMC7G+Xb+OiUPDvgETc05pHYSSdxTPjMxjbGvWW45CMX9g8bZu4ftFo5OIB/d0T
nDt7j6IrM//9QU3bZdfBWWJZc+kr10mQ5ZlHj4DsG+iS3RYupLuFs2NtW19jbwscqUdAbFzTNL3z
0plMUioiJkUywMfnc9SdRD1mZkH2GXwfvEJ1tU9Me7pygW9njFImhy5WKYT31LfPR+k6zbaRl5IT
jBVqhn3p/8zVmHXA9+PKe/D2ghQroTErZhHXvSKc/zwF+kaRxT151ogaOTQZEY5zp+k+X54l71yP
ZdJds22JFZ6/n1/PiKWskLUBDDgmJC4oXEkVs3A/1I0qr0ghl41wZqSyHRq0yBhosjHk+ViebsTF
WDgtiUdNcPL8XJyypDS+VnmjnYZaGx7s0bfX0u7yreP67iEx3PbZTeP22EAePtD6M//6JeHeOkh4
kXQAD1mWin30b53AZ3tMrVhbp0oTX4iGaO8KE0JSMtnTieZ1cpPEjvnXE4mOFHV+gNT8ALVsIPsi
81VDzMCRjSVQyLFsT2ySiAaa9GJ/+Rm/nUhodhnktbuIDHVemv4oJxRZDuKdrN6jPkj2/UgUNmyz
r62lcv7enH/1AP7TNEV3PetGlrWsGktTTIYbdsYEYQycB6KXLQ1gV4TNhTKXPFKwd/Dz2PIHTlhv
63oNnvSpzU+620J9JvVjz8FdQAMLyNgx+/Bl6PFuWuMYAOGrPXjzooC3GuJotExADrqGP+ryzXr7
QvDKsVJTzOfLzbM5v1kUo0HAwWc44sTUXwrRchRtIuAjmUvo0uWx5gn/xx2bJfSzgIm1meavSfHo
fCwcOlKYQ1ciwySzENY+gOGasDiQ480eqDOhWEHS9/eXR11MB2riKFLop9NQN5AKLnViQ5pzMNMA
BPHts7ct3fC16XrGlWt7Z5RXhwDLFz1X502dGmvGEEsCtQgzF2ieOVUdEIfg/rx8NcvyI6sK0lnD
dpGY6Kz6xmIb1ONett0IJlWAUD/cm0AI6/VUKdmcPNkF37qw1b6Ojk3aowc884PijCPWBjB34OZ2
R0DqSHGSAiuf5990iLxrH+LFnZh/IIX6uV9IMZvD7eIpD74TRROlgyM0r3JTqEStM6iZh8v34b1R
HHqTFH5QEqNoOp9LBYEa6NH4/MVB7W8ozquNmbbXNIZvRzENnfWSNRwJJz3K81GioXBgFrTQ1Drn
KwoCOrxZphCCXL6Yty8hWz8dyxSENUk3efESTpUrOmvy1THHiPnM+QV8M+jEAywrub081HtXRPOY
/1nIs2gWnV8RlLOB4idHGvQB3dGMSDVErCQ3l0d574JM5MIzuILGxuva+ccSXBWdEwKokMdUpOZ9
JDziiEYIyYiW2isSj/ne/LGoMN3QdLFvRrRHO4Phzi+oIdyvH11PoNDpA/xwBHnsjEENB8MImvu4
8MhhUW0BxQhcQvP314lBhbmOfp5d2HLvjk6nkfBJjSPU9/I268ifckx9PFkEH1zZUL9zS9mvOPOR
kaLHmw21HtcGRheD65wopylReXCwIOeKOBd/P0fY0jqMNv+fxuX5LbVL2YNOAhOMBD06iA56MLT+
/8EcIWNDYuhE74RSZdHmTXDWKm+YvdZZm+y4OPjPnd5twL70V96vdyY9QxEPwuYDicGy1wv4y7Fb
tmvHUWaUL20npH0IC+ivJz1fF9SyVCnpbqnFbTNSsMAwKpj0eBzuqUZNq6Yv2kfW8mv9wsWXdJ70
DMU7zAmVNXZ5usoCdwjruJFH0DgRkUM1EeGjbvbqOFipf3CNangJ8w4E8eVLfHdcMR8FkBrYjH4+
M/RkiukMkY6bFcE/FdXxldZFe3dwvxsGYDa9c54vD/jOrEcRJ+fdAmJHoqPOBxww5rq2F0k+JjMt
3Q1pU6FlB7QV//1IzMb5LDXPe2Opne/6NqnJJFFHGbTiY2lCfyEttsUNnfylPMvlsG/xReHVmnNn
TDHf5T9WR5JwHVQpfCFl7w+Iiqf6rnYn7crC+OZZzaMg9OXdYhwUWOejOJVWAo1i0hNQOKcsjGXx
0NgaGRJGpsgKoNlhchoPkn8uP7KlC4G9Fi8Bxff58M+RWF/sUIRM7DQjy+zYdJ2NEx7N+LNjZt0L
iZ5Vu41NQMarthPRoQG3ZG1SnQSOGwegLYXLrMI3cPkHzXPk7AtBAQKXJE4Zjh1UjhbvZc4ip7tT
mx07IDprULXhcz8o/YpaYL6dy1EQrWAFRSVCD3PxUAkyNS1/7MncUq631ShtHsYh93bCj16SiIDk
v74oPgN4Uq1X4+lSe+eQyjKZxgTcpglwSBaq3SWlJ/72fUeiyUYORYJBGQCe79kcuvyLxb9arsU9
wk3ElHBn7RXfzbM/7n85VioieHfBoWxM9an2Urokga63v1q4/b8opk850iVgois6JTUhtobb1euU
hsBD7ffal56dzUuPG/S3OVgiXevREFfrLOyJNuFTZdf7QGnmpsgyAKNBZhCM4podfaAiEC0BXZOu
7uoxHzMY9Fn96AKSzAiTh2q/njwdCrheZsVJ5RYusaIwKO3HAQjWVRIGFf/5IIOAgMiZ8OT6Qarv
fSvPvW01ldIDPT+M34A3UlYPay3St3nWeuW6Im2DRiXdx29FU4xARr3JU1tXGGCGjDRA9eBqnvhp
RnYbb+s2KD75CdaWdRTR4gegn6gvedMDLA6BB4DTbQAgJ3OOVN+PJrz8CCACxqpmjjXVTfQIApBt
mabpto/UND4OqDzQYpIwCwhkJAMU1pBPAwMqTPeEqZYYWD20S3OF4jBV6xHJIVE1VCz2Y1AFj1mL
ZGHDRi+4H0D9EW/e1+ylJE2MH2lMfHzcOfxjophWfgyUeuUlHsbGhsI0AZ1j+TQJ3MKrICzibEPb
3qZF3ZbqrrS1hLAWtH0lgRtV8VTXGRYeTUTDZ0KBmo9moBn2VosiiQDaH013VRhW8TP3jekj5NfB
WfGOwcNP7YG+CeDCPNxQcUFeQfOR2jjEv5mxBCP3oAWi71akULmAi/xkHQbacKciMlA2UcuP3jhs
8SuOS6b9j+vbHc1pXD7DiQirjlTyCi3Bhq1FcgsIIg12sLjtp8HW5IsqHEo0YBnaz25vwn+EEy7/
iQ0ymL0GpcOmDk3/q28MiUVzP5qDZGKCbjZFZ2uz4yHn13aYjRmbFZPkhb6xj9jYBKnFHcRov5vE
T5n0nPAQqUHkRurRfeCkAukiIfmFWdpE7D4xBec/83yIAjCpYcRD4KR30MbI+WGqqb0JJEKQzaDa
yVpRvkd9LAPX6Led3sfeCoBZm+6tyiEeOi7g/tAT1oBz0ikgmGswStCyTlTJ7xyjoYNWdJ2JaCFa
kDs5CmKuYhg1p8abrGk1mkV6M6iKbAPQlM43Z6oJZwKV+gAUIuwpZgyxScEDn/IWVpeWbjKVBZ91
IKu3QoIIhV7pNx/hRpSf0ROgYgRIhFjDb1uI6VE2kM/pT2L8ZcM/CW7GIq8Neud+fKQpBm2Mc5ZF
W61TA1z/tPf/CULd/AGe06HpKPX+t8iDNN3UDc05ushBqdappQH/xHUafNFcF8pQ5JU/M3JVP4Yy
6l5SvuP9LiJp8h/ythpgr9ieVy7Y/nLth4NNbvwc5xx0CI5IWqnSCnBMEP2yY983YM3qqbwpiEv4
7CeBFtJbMhCZEOuFEsJvXOdHOvVaCoW2cI4WnOroMP03e2eyGzmWZdtfKeScCfbNoCYkjWamxtS7
XD4h5JKcfd/fr69F5cODy6SSIeYFJCIjMhF+jeRtzj1nn7VnWbwkeUsxWW7mKnM10jPXC6C+1wmz
3nlVFTUvQ9aTxYsnPXN1JWkOVWlAuNS1Vr5aVFOONxRFxZ2RNDIunirlJKAhLTD4JhLla0dvQww5
T8rqrTGBsMX2DJGQV+NAv0MY1oJnbgF9u1KHPmlv5Ta9ilVktpqv94W1mpct/egCo8HapNc7DF2x
Ji4x/oIWTrmPds/5HRZ8pTKjW/ZPA98lCii9QJqiL1dLqVQ7TTg9cK0lzg1/pkf2huIueMEEcYIR
CInnOY8sjL5VgNA4r2gy6YRFtwvNNeWcmaIajVVsxmhoio0AzLN3pqUSfoahrLKD8cRTCNHACwF+
DC80pCvXUwxiDo9sfQPfp4hpqFa1Uv2h1nh/+GFv2DcGnC628KGNWteWQ9Z3jPdXgPaFrdpo5vi5
6RL5ZbKzWnWFk0SXTgQ8artI0vptpGlZdWx6p2E2BTXQq7quCSnCpiX2Wyg4MQSps47dSxfmYzMh
UMAORAfU58ij+SjZLA3XIYdE/VnY5Z+2wwhtY3CkxaiEWiMJFqGgTKCSXT7ZtG+dN4Uy5v4Ar7LY
62BOOx9Mg8CfRKnzctdWbfUCjiVh6kGSeKomLKU8c+iQFKaKszIdi1wxXNQd4pCai/W8jG2VYMCj
6Bu4pkPijwaMRlpfitbE5kHqniGsD+A0O8N4qPGi/5XSOpi4c2SYOyyek9hbpjR962WJRUi1ICp9
LOEbED1KFL3NQ9L8nDsBbDRGSUcRD4iCBguwohSaZXkrgXcvxycUBTxEj2At8klcKgrQKFUaz0dr
xmVPiQHk3ecNrLYd+Vac7fRaKjDAWfiBnipNuIPrZdtaW2keafVFEwIZq7L15oq8Wa7QhW92jhtN
yyjvgaSjcPKqUc9UEG1673gmSHbNA649yPfmpCTjDqZUlvmZHtmvs4KaF5p1zIeVI4wW3LGXpMe0
SDttK+cjuIN04WDzJGye+N3Qk28TA/nCMvfWmz6W81toRHjsdo0Bka/MrU6F4Grh5i0Q7WBdzvey
3QFl4SNJDfVGra35Jz9iwbRDX24zvcn+IChw3sYpZ6KB8+K9SA0/RKrsCl7qjGHVkMdPEoKJP2DG
xUT2Y60pT0kiWb40p+HbFHbZQ1bB8EW9aN+IYQYxzmeQ+7O81qedNbTILEhDkmlwWtgW+NFnYO6T
WDMwISkkxHa91MpYl9AV8asphyUBVN61d+xSsrWpRnNAl1RTqN00yYwHRzcO4hXDkKHbopfGcksp
WzDLID9R44T4YITbwQRD6kH6qodAaRxw/lBh1QNLOIRGaylpuqHou7wCFTfj7aTQfuIJ+moeZAiL
4DFsMSpeqlv1dQOd/lcaRvzKXNFChHpqk2FKQ+EF0r0+Jaa7cPj/kBxkgL6N98a9OWRO6c2RVoAk
x7DYAbM+5Lcp/kIXpa4NL22PGJDHWJwEP4GW99kmmJ54mjPjTZYUdihzzte2N02q0IDFll1KHLiu
Fgp5hIolaeIa8HdXwpDOuwgrEWNEXtLn5rXN3Me1vQUcAF0Xyg/XaTRmWKvVyRiog+aM/mINoL+W
blX1rOqbu36aMtqITKOyoQfnyZ+BK4O8J3SdoH/Gzbyzx+5FnqOXJNXBKxKkcPcb5HTZdgSc911h
xr0fGoh23Nk2qkOmJWgTmWbWZWPoES8pVRPLJ/cmD75u43Hg0UiqhZ5Q5uQAK0IjgTgMIuL3WDVA
RbUJpx/0Psa/5DaXL4WcVr9HSRoPEmHrqwL5TNmNM2gJ/HKQCHkVTrwttVkR4t3Dsk29VMGMwUuK
Im99LZUac9flKr/dwlDgFdSmeh+hFQfhqYMpT9PFhHeVNMvGEhiJz+GgoGPM0iVyUbv2xPcodUK4
YxiZoQFJnZ9CyYvkrM0qvpZmc4L6sDtH/BPKQZnOHSFkEGBqxyY7SbH0ukRT5EGHylBvFrl21nDx
Hf0mLevpQcLJ504bIiySal3VE3qghG67Ex8Ej9Deol8y6mqczDSVbzibUXeVyNr4EoJBrKHLOh31
HdHjWNfLSGb0sbFMr4d/XmyGCWmch9cLsV6fpjVazFSHIVbnqQBEqTnxblbAnCJdVBH+JaiWvcKS
05fMUKUnHUEVIS9xHbPyuSqVuwFnEpjt6rmU90+NNu2adAHM0PKXqMYfa0X7jXGIH6bVXteGCAwd
1j9ye6jnwUKH00PYaPSdi2GBHQZXjDO5yadnmlIuW2canrKhbcFZgqleDP4u75w7g0jgKpVT9QmJ
KnawIqLui7FPZd9ICJSwjYnsA6QA4N0jhuRWtdJSb7SJIxAhqoFUakxxmdZwBOLwP6sn6y7Rc9M3
5iKYHL3BuI8156EE5xIlGRcIf4AHJxu5xJ4iDIuDZtHp3IZZDpK09nWk4QADEwdEtX6ldg0i0Mwc
fymhKjbWXEb3hRRbXNms6axMWvkapzznWhmsHnYfnkcgPM9SC+cNKdGt60EaBl/LNJzM28J5tHX0
UHV4r5EIABkcigvHCbPbJS4BJTfPUuIn/TzdTKp5SBGBQbffjeyPa785NVAoKPLzxJZoRMPVJLLn
EFoe8wicwACx1pQ8q2k3CBFdOzb3UqzuhmK6sizhm9Vwi283GlI/TaPfEbfELNvLygDxupnuc9ny
R5HXCKJG/Gat+5YwUVKFR+znDWASJvLj0VJ6sbZy8x5IKWP4lPwU4twaYQeNFt5YEihLCV2Dy/XD
j2exyeMLuH6Oj7NhuaE8KvwQhLdb8wnIjY7EAnN/bVsw7hclwv+nUF1NlNk5flLdplfqV2vhaiFR
PLqw4N88cuKzEhBkq02gpDX3ZlOJl62Rz74wTeBPYb8rY+HrnGmjU3EINFCrs/p3q2UbOxwSzxl7
/TppjIsiXl4hQwp/kaxxY9LatcV46Lawo+RerhP1fBw6+ffQLP0ekZztmyLu4Tg7PojPapNYdu8Z
k3Fj0urkFxLdJWl+G5uadN4Cfve0QntSCFhxo1MTt67wL+MScElzeXclN63zgl/Rs0Yyz1dMvAQF
d3LPaPPLphi3gM8zL1cEfjht8ot6QnseNXOBf1O7M+XqTtXS24WdAbHi5M4NEGZb/w1v9l5rfhRK
82oP2ENoCt4UMpLO3ncWZasn9m1DWzvs3AfZFiEyPvogRpNbDLuCA+DDr/ERKnCwD2p0AVDHFxvo
uPbk6PqvONceAclR+2cZpcCv8eWdB+6PiDIflpl2PArD+Bc+qHr0YnV19BalQc7WuxouIuML/Xxa
nmaBvxyFRaTv1c9IqpcDcu35Ti9j61zJjNI1O8Vj/W4z0yI1DYd/NLp9i9cD/l0Q4fHDbvD5Q5as
WkV/Vlvljg0aBQJ2pgITSh0HzNl+40rH/mKovq0VkV+lfWAQ+Lh6HQd9XwfAjH+liVN7q2jO4OYY
XhApV696YjqvY2ind6x8yOEyalW6/n6GXMGD2dEusQG7y1TAR5IczYfQBMdPuTSTc4/k6AZ4+SYj
zD+fJeswq7qnISWcrepXqXdJ0MdFk3qNLa5XDw2tsA96Mu1aQvoB0V6CF4FrlKW6x+UepzgwpH/m
d8+lyaHjpQniabpirvxe8D/A1FFupPs6wqBjbvUHOPlXEXBZtFO4yfDj6nN93s+pDiXdkSkwDMpg
nilapZ05+i/mufCRzWvlakA4clKTxqF74qbJ0yJzWxItPgZcypnadCZWykkKyx5zy65vQCGERbSM
vlNowxa0aaRRg0mbOVC7cpcWbWlx0igOEbDck2+RyTlAKB7IjuF+MWQBR22+twDjmfBlJVne2yF7
MKirOL115DkvLuUuVaU7PW/pEnORwpryE9taZ3lKa+HF3OZV3l3FedM/VkhxeaFz3ZkH0oUpnmbY
13T3C4Rl8iNAW/cDGYx8Q8MQHcVViPp/S3kuQovL/wCJXLLi6aWleEJbAV50N2PuGGisy7oGIleH
uV0+THyJ9rdm14vGAZunvj5MyW9drRcp4F9nIyddFgbcvwppk2YIMzZx2qEbt8txQqM5zFO87bCe
KYMsa6s32mPBpqOTUndoeRSyKGjs38rJ5Mjrcf/St3DO+x9q0SS/nVJLHrUyHfCzasaJ7AvZ6Z8i
mqxbjgH6JaZRr57Jq6ga3rFiNt2M9P59jz9kgQ9GE2HYBAiV8yLXct3TdaO8hovLN0NWpS/7XKW9
ypeHKo2uSIaG0JSnrL2LY7uHaxLHG27+U75XOweHALvBdw41fKmPHhC5bApU9p6X0Ooa/mgxSzR3
KLOhsMi6+k6diuQwmKaxiWS8cgf8UQ8N6YzAkesGw9O0qXf6RLNDEHcS8nBU/eT1pZ440x0FK9DT
jEWctzF6KFK7YpyuqyFOXlBi01GyJHLGLdNW4o4TP+kIdoehfJK6iKhd6OsaWIRd/+Q7YvnV9wP2
zJaWwMPthdb8ttpQ1uhPwrKMT1MQwzpNLpNO7iR0sRQbSDsx/zklM2Wof3Ak5G/WkqAZbtUG1bsC
jvpSWED+sKvPte5Nn1uTxJmhQWpVaWGhU26YX3IM5WC2LzmplMgs6mvI9HEF2amsQcJic8EJ7rTh
fd7m05OylGHoq6OpvhY6aQoPEwg8YpcqnwofqwxZ2SVyb2OiWeXZbSesy4iU63M6lNNwpeWiOXMM
E/tDybAXdq7OyshTJ6RS2f0SjOmmUJPeemfKn7Rs0S6UWJuljTzLxGc2AGNl09ah2dEPYYpbyOXS
3dgmTuENk16TYVeAhri1lSiP5iCsOycsmzJQlXy8yUO0z0D0le5Jjc36oW5FcWeEJoZC5OkJzrQ+
wg+cEHlVVYY5LRYyHVzbqkmm/ERZ5XPxxtYRSq+Ndip1lePSLTwjo2uysN/rsxT6MGOGK6Gb3YlR
PtesuBWh04OVsCIDQBh+rEzkybKMkdzKGIXWyrgldDdvsHb72SJd2NAip2yW2Qx3au1od2j9cqxL
0znAMSU8Udf5VPCkVxz1kEYNDeUadbSPPyQFeU1knCPRbePMdDH3IGlYSvV0ISDOn3jszzUrc9WQ
ooyi3q/ax2XkOc6VLIO+t69J5217rnEPE0fIZjENVn5tmCdqrMc4DkqDfE0+Jpq5Fex5rJdVBuYX
19lhj0Vt2L0onW4+A8xD/lbWeU8acsDt3i8SfSExPKbGtMWfN8LlGlzi9vty1KeJRT0LRt+qR4Ou
ScH144semmm0mjQ09uqo1wwzd9tKxUP9H49iyDIZYRkxNIW09Qv8VepV2sSoFkMRvOFu3Dplll84
JWWp70f5VOpFz4MEiise+CoTFMfHUSY7b7Q0wTQ9bEzlYHHt2zUmVgkmciKuW9EQaKGRnKgNfjFT
6UREPQjVEW7OMfgCYZdB46Yl9l3iUCjjRKN4BPAD6Yg4sSi++FarDkuDx0p76KfW9iyR2lYbbLGf
1UK8KX2tHSJb707MiK/eIrBXAG8svVVX9vEt2iHJslbIYm/qmXZFTyXmIPk4xsHQt1VQaFwl5Yju
nO+/3bsc9UNRlAdaCSLo+WRkFcdaKbyzlxbLFbGnYhUDUsR3wQpMLNVeycZinbsAwRjWctb8YGjT
8riQNTXXaxFOqUXXaTMliWkNo+VMv1DbSCKZ28jUKDtlbbv6/td+8Y4Q0CDGgAjJdeFYJTHbVivj
qYIefCLjpeNLTa0u91uB3zjccwScNRLY78f8tEtR5F6paGhH+fzyceNHktMJWFEV3sdU2DrcGP1C
S6nLxenPkvLv94N99YBsUiu6mR3KtI/kZI2NvQ4Rl7wvtQXAXRWNENkaCfPXyYrl25LOu3uxJMrz
98N+sZgQ8YOvpAsaDMCxqhPT35luYtD3ep9n56GBeqIsuB1UxskG9i+GQugCcQ5wzyptXN/AX1uS
ueSINht13uOd0m4aZ6QvWousYV9gm3FCC/LVWKxZy2bDR4pyrCSz40WzafQVWL7o9ZNqLBRSNZJJ
bp4vzgmd7xfTBAAwnB8E/oCWnKNNkBg+1jtjYBOsTBNvZALkjWwX2VnE57QJ4kjjff/RvtiWaKGG
y8iBtqJlj0bsOKZned0Bs7BqglLPZVIthXb7/ShfbRAArJBSqux86EuO1KGjVCEzV3iwDNDii2D2
XtElRam9jyv1UTJH+bJIaBNGEVveYAIsnVPcNZ/nAhWiq2rJfBGGybwZkhAxBSlDTOWnfjnxpb96
F3DviP7x00P+cvQju6Ss6laXxF5HmIaHYFf5/dAPJ7aCr0ZZwbq8hFUme4yGmaLFmcfWWfahsNVt
kVAlaZTolLb4q1nrAD1CMWjCJLKP+tniQunDMWzFfrGEtFMLfQoWKjJc+xGXvH/c/4Pu/wvp11/z
3H/un//rreyTfjk8F2///S+g+6/J+NZ9hO7zr/wHum9p/+bVo6hf9cPrkc9q/w9031L/TaBjQtxH
QYcw0GTV/X/oPklyDbUS9wTWpGnxL/0/6L4k/5tZg1DyvcsORjOqqX9C3T9SHRP0wNLUaGZZQSA2
eLGPm2iy4G9ndj3mcOOtY94Sn5aezJ2Sazl6d6ttk3PFOYHCOZr8OuJfQjtCLYWuIh7wSDBLeEIu
mWKz39O5ja2Ig3lXqfabvz7D9X8Cj/8qh+Kanu2+++9/vd8w/opH/jOMbtBdgMCTRaB9fDQ8nAoK
YDHWXzZqEUvbaOEOhcrcbQaMrZOnKnvM8h1Ogl1+1ggOEC+pPTgEEhf0aN88UPGUrDMzP9QSbeke
xVDS5/xHjjxbd2lxFLXfzF6HtANXV2zjFP6zwZvEvlAOs+VZ1WYaz0kwoMMxIZTEGLN66XP2qj07
1dYgc80lV2WLCdLCX16Wl4biJv7AUaCzJ2KYm5C6di7K6E7gRD9PGwx86oyy4S4jTX3iCPg0D/gm
7HqgcSGbs0evh9Jfh+kEokIGISbTQU+NVc7EJgbXc56m4y3iqNSjn3+GBWHefP+RvpoKXKTW1jK2
XLppPg6bl7WxoD2XfepIcyALCHOY6NQnTlRt3eiOpwKdYjwYF2+m3tEBN3bqMjd6KGhl349QAug7
LqEhXU6kOarxRcdxjg5Hs30uyh9dflCMKxA4bp0GNtMf/Rc2Qi6gAuUeloo9X7fOY4a9YilfWeqZ
Yp0n7VUyopkQ4X6enhbtwQTsa41PEerp7PdYnlg/Xz6ODbafOwsBEKvo41uj1GXNBbZCfmR7inlV
QZ21cvg80cW0yF6FxW4GI94wc88aZ3+uyCNPeGPyj8xkeVfZ26G+KuQgbs5z8Wwkf6QYTanu59bs
td2DGV3kbYc0eZ81m3jFfhwc3QfgR1F39qfsxhyCxMGDZ9h/PxuOYtb3FQuLUWYvZBIq9tHGEJHc
n6fMFH4+GhWlOREksz372ZrTD4eR1UI67/shjxMm72Oi2weryybNff7oXWqoTdAVG8KPdPXSSZ7z
JAsPsaFfTCjAXIq2IdZew66i3usNtRZT5LL+c3b+r94Y6yQ/mp06bMs15KCXBb30x89ZabTWtQjK
fOA5uifUC61rN8VcvkwLKOHvn/ersQiqtLUxleXuHD2uLlkDJSo2EDsJsWyC+YCqOLDDKuZ7y6fo
vuufdvxkXOYJQJioQPDW5f/XrrLUWiVUg4Fgf1xUKTnaCutPsO1G4y55+yOzLC/Nuo2d2ieW/Bcb
C+cnjDeObw5Z4+hco2kB3Upv8Iirpd6k9wibRjM6ccZ8MQoHO6JiSyHthtbj4/PpA0AGnWck1YrK
aiCrvQl1bTkxP46zTescheDmOJxlNOnQDvpxmAwOQqlRp/SdMYcjmEHGGWB1kWNil+kxtU+vSikz
sCRtaWTopxOb9BdnA8m1tQ/O5rBmv/k4vCAx2+smbAtozXwq+ZnK1OxDZJk3drcsZxEyGmbwiVG/
2Aze+0JIN6HJ4KL+cVQnR7ph5DBaqnLOgFArwuucdCMnz2aINsZMw1MWDF+OyK4KRoOmalh9H0fM
lCaLprkWfgrYDDUi+DArxjU1XB0HaynDEzh1ohMf94sFCbsXgCcJAZqKV7umv5dIHdLWCVdt8Qvl
ymhRjEfmYvjUhv8stnZiun45FnXrdd2v3Y3r///Xcgz1KZayjLHCug4migYb2E6Vi6QMLY+knFiC
X43GSDJ9/eT01GN4W9gneZQzQbCGfBgXaEC4ZSaeSn7aFYp+4jWuS+Bop+G+zHtUaZBYN9KPj6ZR
8lQXtNpU/KbJUyHHoT1CKf5Pd0+VzBYdUezXXJedo516iMQUyQ6jYHGtb4z81zhmv5e1zsr19MTJ
9GnvdMgtc/3XIRZwa7aPJkbSONowdZbsOzrHHyIa6AtDFHtTJv9YkPzJ1EIBzUReZ8Yn0unvedYP
b5Ox6QKk3YTuBjbuo7UXL0s9aJO6BhjJi2jLhy4tQELpU+53FbbacuNjILsBoFAgLeta8mbdA17W
pxbHpxXJ76AwQqsLbXxEpkdfNZwjs8SpUPYn0b/iU1ltalnfLmG2zRDBuQnmWSfe+pePTjhKIADI
zyCh+XEipdTAC1wqZBQxA6afQ+hPjXNjNrR3Nw4OMFai3iCEBOEEQNSlePenHJ1N3yzZqV+yjnT0
EdZOXW5/NPyZQC4//hIZW0M6TxKuZpkYNknR926kSmcIEKQfjW1cLRGay5xkM3XLHBfVSUIHb58Z
TnyQ9DE+EXR+OgS4cHJJXF1DaNyGhHL0a9JlSISSIkdx6mj17lt3Y68BONxM6GkXNT4r6vjP9+vt
Hc388R0AJFj7+Vfy+epI9HFUNTKx/U7sxZdhug/Fn5ELQhT9rOo31gzGqHSkhEFYbhA4dGbgCJxv
D3p2kLtf+fhjgDQk/YqdQ4JbD3r7m+TKOMunXYRIpsg8C6sdFCLGm6r7aOB1G334XRj7i7Kp1X0V
/UiXpzH+U9g3U3Y5dydMLNB0fvq+RLpr4Ie9DMHzcd1BSCY9IjVvNG13unwmcfu0jNfFvkbuH7Td
U4Oj6mhehct9lZ+HNrfWezs7n+qgiLnCGId2+gGrFrTbjT40btL/NIdtb/20613JtbbaUrRfnKBp
tsYe3lmLBir3pIKDzMPByLyOpk3b76suMEDmp3R7XTCzy+FGiujUuBzVc61Gb3dJzuhpznaavLFM
fzBvNBhgsa/9nJ9yFHD94xjf5flB7XfGcIGo1jTc6rcR/5yTnyMECOlPFN/Bh9LSAFEh5RVa9aZw
s9wuihcJF6JMCcJzMa57zG6QdjUPlbMDANeU99NLmnpFcovcHD8IlG80+KsPFkVEmWL1gXA8h9Nl
Bp2grumvGtfWNbTzOrqxDVCZQQliQpkerPCuGTzbugD1S/gi2fs1FG0Bllrn9qqM341PXbNZ9Qk4
7fY+KI/xRbkwQrTlV7IaFNmelGRtuIV0ljqHdHkxles4zIKk34vxdxH/nqkzQgesL2Wxg/ViFbVb
TalLw5tra8+yedngoQyaiMvYJpzPm36nGKiE93PilfaJE/7zhsmcoopF5XVtTTsmU9icTgVdQwSk
lWa7igJTs43STSQVjyPyKM9mXz9xJn46eak60pRM9EtKB/360Y0iC5WqRXfOycvfeMU4YqUM2e7U
bvieFTreCojMaMIHUcJd4mgrQHltNEjhFn8ar+i4IhNuqjdaCJbRFS+dyZf8Vbf3y3A766+a/tY1
qTt2O5vGDlXe496qlG4JBLKGDeoP9kaqd32yMRy011tLjaG8+ab9Mx3UoBw24/gzvtEwa7+VzjFJ
qkO32sQ3XFp01YV1K877i+jMukQNGJtBfN5f9oYPgA4prED0vjUu20Nzp1pum3vmQl+fj76ruiGl
UDleo2yjw5hf1MOu0AJKM3sNABri7pexv7eTu9IBmvBHBJG8KRtfpf+h8ln0Nbf4BR07vFI8vh9r
8dJXOyM87wwPLaO9HJIO4FDgRD/b9lDHO1XZOJo/j3dkBGz6UeFIzXgL+uNEx5iP40lXunET6PZZ
1z0Z3tLfhOKxyh8KfXZ1Vtmo/LIL3L2K6axXxAradE3pWbd3en21mof0cATb5noszqphZ2k3aNm/
3/s/hY/cGWWOGlKUmE3w3x+3/p5ynNU0mExPJi0tRjK+IIbjemPo5yJcQv+fj0ajp0bPGCl58gEf
R1MxBBg7fVr8ctLQ3ZPFmxo1d60uxBUavOr3o32+0ZHyJRf17tDCinWOrhpt1iE4j5bFF7YdeUsx
ln6kYXZDb8alPjDzzMyaA7vJPIBjd06rGyeOn/XtHa0mwmRiWYOqFtyJox+QWnWFfyHPOwuH4zxP
Uh9TyO7Eqv1qFHQo5JcJlgmZj0ZpZbwqMruZfWT9r8m04I/hjKcu4V9MFP5weutXR1e+3BpH/XWr
UXNn1PQu4gZlGUEuWssbRkSIvRJGrmWLU7iHz4HQOhbJIh3VAImNo7AsbSqnGMZm8dvKbHapdAaH
8DzntuP2RukD7OQYt+P6xMZ+/JBrIz0Z87WBmWwpf/fxIW067+ixQcisldNTXU2tJ9uXqvhND5d0
YnIeXzwYimFU4m76RJ1PvlfpiIDcnCrS2oozXHK81plNq1rjPGgxifTwbExaH8XaEny/KI7PrrUq
YPNo1AZW0t6x+EORhKbOddj5iFlQiRUIcQsF6ZBVGpNnTT7+69aJIT+tQxIroM0MbjuE2Vz9jyao
FqMvt0eLxLpRm2eD1F7KY+Jb0wI9V0LgS3sLxUp1OwzNnnbGU23pn78qJlsMTF6H6JaL3sevCnoa
HUaGUsgBuGKli4HvCmFTu5Br6IVz+/0LPp65PCxrkUOaZBWx9HFwQHrJDHMpxTl3vuqmKqTNGCko
Tklu3VuoQ2z7V1/++X7MTx8VkCELBe9vMtWr1cvHJ6zNsRcEsqUvI1X1GiSKGE4Zld9Ifey19fAn
K+h3/n7M99TQ35sbnB5CH5IOXAIofxpHi4UmTUmphrDwK/taJIGTORs5vLDbB6vRroYWRWdNxDhF
blsGtoMFcb3HJ4B/GKVrMf3KMro2dzFqTflXPD7AyA6kKkjkyDXqi6G65K8L0v3J4coLs72lKxwp
c309KKifAwtb+iwwoL0SW+fZ+q/C9HeV8EJUD98/6Kfps8L4gNAReJGZoxT48eXaY6Ubi00/+lK3
d+FEx2FTY5pSz9XoGmatndjNP20M5HCYOWsZBUikfiy4mKd6Mee4SHwCAkStRUQA4dC9Xqs0WOZ/
hIaAtJOT67HUr79/0C9HBrFD1EefHumyjw8qlMRUelSZ4Nezt3hWpo01ASZqxljaOjJRFPxrW96o
wjkx8Oc3zCOTECRjTnAACOzjwAMinU5r0oQqpbxd5Gggb25x2VporayLUyfZp2KEzbvlvSr6mnsh
53q0WtAs57XRixkcd0ehqoPLbJo0Pcx7YzKXQ9XNQUnH4IFCWeSbOdoEm67S79/1e2r84+oBiUM9
lGwzv4VizMdn1mqLtqR2nn0NkXuR79fO62h8UOgsU1XJHXT6kqaHYicr0f0oUT2lwprs9bjblvme
CS+qIUDDdd5LmyV7LqoLyVFpBxpdKY7gsQflXUxlysYa2rx2mj0Xe+6hRRYMtELXVeP3aRA2zxRf
8CRlMfFXFqEyVl5LgqOO9iL/MdGx4IzExLmrYUUkX4T80XFPLPqP60N8EmP9+u8yCiDJR2+Dvi07
KkJMMapyhWJHrm0U/XnORcTtawUluwxJozL8NjJuqr6DKGHE8YlP8mnjXovlyAhIpGrEasd+eqjp
k74RXAVokJZckcib2ZbcevxhzVYEanvZiEgKvp8Gn2c+J/GKOXyvC7OPfpwFOVLMtG+x9BC98IeB
zk+RJpEX6aRF9FMuLhQx+OM+TDp0whwPq0SCYTmlPg43lUMLP2BCfHejvVS37C3yD0Pj9rTJopvQ
8sNlwz9KL2XhUfUwWr8aLkaSPh20EE/NXOgJ8oM4j/YARZTCL8Krxnjlr8P8ODhX+eLRtmMrgaSu
WPnZ7bXneThYTCHJUw1SrHvszhI6ddpNqd5W9ALpO5ApACRIkTPxvEL2uBjxV5ogTdMzIZGAPWm8
ji6z2HcaEjJkHzaG6lmg00rfGvB88TsHpsROSrYdqYw4yKVdY2xD+gcawCteBiAbDt+1diWu+4kq
s5vfW494G6BAiDNvkXZKudPBUulbPXot7WCut+SexYEOSXsEyLkmtdQ7kyYik14dL3cOtRG0WCLj
ftK6qbyvu6BXtqW8W8ShFh5c9MbZdtGW/1FfAqfc4kxL/1hWBga99NAhfnXplRadKU914tLAFV+o
h/nn9Kc4N3+pW+mifGvIs2Q0ThhXEe2hywXEI5oboQo8hMtL29BH/5IUN7RBkAZQrmtM7BUooT5d
gya9ja/xpTixQ386GtaJo1KeAl++VjWOdmgpVxa9CIHiyx3cm86haRmp227UoPQpsxafiYL2ksRS
I1+mmrv/fpV8DiDfh0dfshY5ENOs8/qvyweq6NlWB6X3DbncVC1u4SQracbHNDa1+VoGtZwxo5Ux
xM1kGqHZfP8DPi1TxsfDCk0iIDObZP3H8RUeODXbiKkmdWdFTA+02Qx3tFyQFSnnE4N92oeIy0n0
GJxN8rodHe0JdhJb/QoG8mEaR7tuCS/J0Ac1unBXW/LnqGcyAAwY3e+f8V05fLQ5MC5iIXBm1KOP
3dqKLGnadqJTsEiNcEv/56rfUFWAA6m+RVpSnCeGtmogwOJP2XxFF7qxkUbsb6iRCp92pXFT5fG5
mMgDlYP6VojSPiNuA8kjEKYGfSKRX0z6kFalcvqnuzcibBLm3KSQj4LJX2fwX1OELmx1lJyp8SEb
nNPPt6ME5yUTMePQ4R8zT9XjlJ643n8Ku9cxAZcT0nNwQAv8OCYNPXbndD2ckaERW2HMW9MczsZG
PaeQI7GtFqfkVp8nIhoKctkwomlEoFzxccQx7PFPGZFEkfgAvCD9zmldsqdBOkxLc//9hPg8D9da
0HtVHC4bLlYfx0qqauyspK18ibNo28hk46yZyohDlxtOQSXdzmeExWXw/bCfXypzD7rpqiAySXUa
H4d1YGOaU1mVhEEjUD2l2yC3kXHEU5dNrsg/aR0oTkz9zxHhuxceOU8FyDUY7qPkRml0yv+wd545
kqPbdp3Kg36LLXoDPDxAdOFt+vxDpKUNehuD0KQ0Ma3Iqnu7Mqtv1WsBAiRAQKO7qtMwgsHPnbP3
2loVpYUrjT1WppYq40AWlg0YJVjkshBTiMuGZVqekNF2uI5zskmdXkr/9jRrsTSz9+esSl7n13Nc
V6aKnlbKyRVT2R4Jg6GSA1dZJQUqqAYDh3ayG/XIHbXz4dd3/ecH6/OVv9z1ZDjjW8cq62IAN0Yz
8HpyXRy90QwP19avr/XzYvL5Wl+GTUn92WA6g6tUXdjDnPejTkEGGeIU257btSon+Lo12oC/vq7K
k/N5guO6TKtMBVTJUHx+frJOca5ZZRdRBAwl3OxT0zkJiOzfnN/+6k6yreeIwUKBKvLLEA3PWoIT
WM4BDEu5E4u6Oylk9NRh7Jha9DuxwV88upCGL8pLTqn05r8uTckE2OVcZLmbjNlLrKfvBUSbqZeC
zcDKUQSVV7CnjjKDqClTDOmK/G51/sDAf7mvvASNCVAhlA1l4+f7GtY0K1kcc7foH8voUk7PjYi+
fZKvg5K8CLHu41UBZMeG5vKkgj4i2gagB2ZIO22lYY2t13QuDnev6zCv1Al7TjM6ldC9cpI0ovxv
r7DcM0O+SFA4enHbPr/gTgGZLCGLdaNE2JV95UihWvp6nbqZPvmUqyCDxbX0mxXqpwcDmJhKSQgx
LiV3HDGfr2oKwQkVCukLrQ7doyiTR2EYHUs17hQinv93Lgb7Fx8AJ3lqNJ8vRmCU2vZNBNGQnDlW
75SeRio9dGU5a+jb/npg/fzO0EeCvEb+ywP4k9QY3ZI41JeMjjGsn+sKH3hpWrPuZLjk4um/+fD+
6mIXxRl7UTDAtKk+v7MA6GErZGYEhqaaA6ma4SvriVyC4TjG+vuv39lPixHxtXheLvsx1lssMJ8v
BqURUZtEawkiA0WnRD+xtzefoL8BIzD6C1Ltdx5A6XfX/LIYCSeaNX1MNcQM0D70ejorSmIN07wT
77tG8qhc0MauJB9U6uhIUT0PsRyDHxRlJ8/uzmcOZ/ooqLAjTXBRyu9soD/tC7gniAWo09AwwnX8
5RA5TmS0UI6MXU4BgtthLN/J7XNVBDPgIiQjp9HezIZy8etP4vKxfppkEPdgiFQv3t7LGfbLVU+Y
7ZRQxn1fMJAWmXB+lqzf1v8/2qh/XoU8bgnjEUp96tWXB/mrmspEexSSYhm7KcZTSJcFwt6I8jRw
wEPD/3rOW/1gpaE0n+Alup0lvRImdj+p51UUTYjNh3O5gPv5xMRbLggiLWxi/66aWkl+Mww+L6Lf
XqnJuCasAEcueuvPT2ZXqPVAhlVCVVLfKNZp21YgB7omTBYlZ1xLgWUYrmN9Un8nW/r8SXBlsoCo
TbJHgRHwczk9ykO1ox3EmABam0ApAlQ2zYmdyvwJ2PNMRBXdaCiKwTfEGKGhYkyrEw41ra4fw+F8
++sH48vh8OP1wEdWPpZ1tJPalwV3TITBEOs0cWNsiK4Co1E1XSE0as9qwJqGRTE7t9Y9yhvRPqXU
l399/c/D9fvlKRoBwsQTTl7t5w8iDjqx7xMu3zeoGqZpvBbGBjOBuK8gRtoN8VC/ueLnAfiPK17i
KWjaKj8d1Mqx0yeaCgyFPEGhpp2Nfaw458I8uRoWunnVGwslMLRvT9z/Nx/9F5VFkqfmv/3Hv39T
k/9kP7oqukZ4hSFcxy/tv712/zYrsqf8RzPS91/xzY6kaH/Q7uJpwBN64Ud/syLxfy/JAxJHVATo
HBhZ2b5bkRTlD+pxl5AtdJyyBG7ln1YkBQOTSeDKJaub3/WPl7j/Nms1X/7+o1WHAfF5DqWewDNz
kfrxb2wNX92qcVkJmEmpa1WBdab3p6tUs/DGNgOpQ2bmAwFanw3pDlLOvlbxZ4WdNxXG5iJj9Ci7
rrQTdfKCMJrzaScI+hIGIjYOJD5DehuX0VaMzjf9qFP5q4xl1sEhrpu5RIinlcvPFPaXtSoeCxUN
EP243FFPVA/pdp56tieK9K5DXYJ+dhpmdDrKWZEkz0aa6m9l3zcITM6ydDPmFplxWpVvNaHQlr1p
tM6QAEenZQJeMdO72zalSqjI2fgoToEMx5aNpCAJ5iHK9ee0eQrTstiFNRTJqNRfSnzI7AM1yZ3q
5rQMraH3c82IdhSrI+qCFLjKEt20nbUhzFUF7mnd1vpxnNKrUNSKFwNLMxvIVnIFNivbNuk0v8iU
vEO4YZBBDfYR/VtuamS9GHcVW0BIgpaJ/KHtgTll8C+1WnYUsdzXIQM3gY0cJFU6g6h4VVINYwvQ
RC9aBjq64HsacGPpCRigdSoX8HhIX87AS5KbGBTpzOpPXlZMC+BgmFCi5UQuiJGumiFdmUm+MJXa
qU+3TYsmjXZzIOa+UBdU28/bGNxROUUB2JHodgp7vqHYRjD8XIuIH1J3mmcNOFcud3s++gcU3N6A
RlEy78uCdgQA/FjNaRvMGmZgwbgyTpYj5JwhUd1YvCe1JWbb0uGOCL0djt0+r6b8gboad1jp4aTR
vAtJLFXOmptoRMtKYGQWUH7TW6WVWwgowfZUpov6nNU+QNxHwiAk6qGwoMNJnI9BkuyqdKMIxVIL
EriZqyZKfAYb2zYhtYGYAXwMtSvmajBm5xfUIdle1kpt3nTxMgHHCzcEfHjVC+7QDamjELmaSqnK
k5m/8hyAjjRGyeVlpb4sBuXqlGW7LDBOG0MOWqeBJjbW8mmhqBOlUFI+KVI3hm224U49E0tL2mpu
q9ZwH0Sm8e3Q+bfm5l35ll+19dtbu3kq//3yoy9FOdUxgZv/8fmvzBrff/Nlpvv0F+/DdHno3urp
+NZ0GT/655z4n/3id+vm9VRi3Xwpury9/LaQWMcfp0xQGr+ac+0if4rrt59+4tsUK+jmH8yvFxg/
iMqPifYf8+zlS0zH4EIurl+gKJdd3veJVpL/YEq+WIIpLpn0rNlcf/d88iX8DxSXmaEvVAzm4H+8
9//EZPvRSvlzJ0lFUP8wfF42ymy8KQV83hYUk5yIk3mS3PLUSnf04qAzturY0OCpcbqlo1l5FvZE
q86qWypC4lWtqgF0DN1ckSZB10E83wcDjea6Sk3w31ITvBSNiI6gi84DG5tM4kynKZHPFmNwehKo
UVKI7QtR6PoNInaCaId6tB7SLDc34UnV34Q4TMh5glqwGMn3LejqmDp1Al33JwKGmZdon3Bj5Moe
iiF4MBrpfPXDZ/j9Pv24CH3eu3y7LZdYrUuKC9r3rwXMGquJpF0ibpu+QnJqKAUDuy89jQYwx8e8
WGBPw5claKfZx5X/1hDZxC910RTv7efx8PE5/zlYdv1b3Xb1278xjpp/87v89anl2f36M59G2P8d
Q4rj9w8fx0/bmON/v+I9vTwVPw6qj5/5NqgkCR81IhnCRRVJIbGFHcq3vcvlK2z3qe0wdD6G2z+H
lCz/wSRKFhVtRYnwNJVR/X1I8SUilijHs+3BeAcq6e8MqQ+H3p9DinBeZNyX7uxlW/NDaT9krJSV
VfUgJlUvsLZpodyMymYIIUwN+0AjxTi4oz02rNp8nXLy+eEe/cUj+6H6+qvrfhnCIoCIVm4KYMkX
aO0yk67Eodjm4Y0UmXOxkp2d1tZPAK1cnVySxhjnRrEURK9Tj8iPM75BzNDPnt9EMbG7LPesqXQK
fYf8AK+cOTcwKJvpA1z+NA9XnQoPf3z+9WsH0fFpz/fnTfvSMjOsjvD6MOpXaYym6i3RngEcE6qu
gucHTq+NflW+5NK7MW5RYutzksXPwx7SL4v11pr2A/xyI9sKD0Dopv1pyu3iPMc1CYNzQyBldboC
/5kC76xPvqwsgUkDzMib0BuXxWP1niIpTWI7WhTzZp5v8scmshNb9bE++/VsmgceqEkXk7gHs9MV
bG19tmObRqYHrdYRnMRNvXwn2M+GfbIbL0jtaJ2s5clp2YkGdzRJHEOGP3ctD9sxmifVIpAe9HKb
ZTf5uDyho1du0gomr8hEeUf+kZ02HUS+DBm8i5O36Xdi6Zuh3yvEwS0fkTYXy7Si7rejR10dBerR
zVxHflDwj69BRgqCbTvRah5J0rKrixZ3V2UwBR1Dn2f1NRfsAfhRNpQa3SkDP6mXarUeTlu1va3y
JckSijaXyrkezSV1Pvb7qtuZdIGrmdgvlP5VL1B3o/zo2WL7Kf+AWtWmYwT1Dw8IZH/EIKpXPkdu
dwM5XEuP0XmjbTLNV+HjeZnlasdmcEJKDt5YOu2toG70hobF5Kr1ziLbvPalZRG5Eipj8gjs+GHQ
kRoOdv+kvogvaNZBNaIis3VztJtEQFyPUB8LqSMdcdoHQWuXoFZfimBnPqskAeWzhhvbQJgd58NV
fD/KrV9Z0t1ATUAMt0RSTg3M6Mo5IwtP6c0FauSkfOzCJkZmUaxONOcnrIayLSFaIZHW5T5F3ghz
nNgH3Sa6OsrmirHKc1e5PfMvAucTHyO/toinWxDitpJudX3ZWrdN71e+7Pdes1C8bJndWHMCmH3L
13zRs1wcxpia0uc8/o0B7wtw5fsIwwb7te6gS6eoNa1uJVxl+2BZLaU5p4attlGW+Xbc5st8I+1P
q18P6I/q2k+TEVf7Uv9KxloBi8/V8nV3W23r/XhVPEZXZIJ6ybbenh6mq9yrN+a2+N+94qXw8cO0
i9Evo5VrditpJy6DpX57XlSzaJdu9LV5sfhsxbU+l+/MrXL9m/cofnRr/+pdsgD9eM0+GzpplLRu
peyqykHtq/B8cTK4w160HBf6EgsW1KjePt1OS2lRzXWPsIU5Q2BZ+2TELiUfCviiWeZr60Xx+3W9
b3elH6/yfRzjVfSzZh4FG5iv5IMgl8CSGboVxEpYlqkTyh7B88KlawO00eFoSVZEJLsRzgSw6xur
tLtnmjrDgTMjGFycNiiUychMPMnT7TNOItFZbwv/QLbQiNZqWmjwge/LtTwLofCO67Y/iIiKK7+8
kAPmUrMMt9awCpp1BrFcsaG5Tu8EDkHxa25TdmTvEH/Pnc1eTX8nBRXM+2l2OogbEb44stKn6lht
rdV1M8PewPFCkxwZLsGmnTeFDSq+u8erPO0nOi4+avtYczouueACO0ywBJN4SeWY6HJnakIEBIBQ
TpOu0c670AeZU52WXfUGmBrTxbt1nzYvWfnQKrdy/h4ShGDMzWQ+vsibYSU8kBCsJZyO3GR20pdl
OO9Eu34Tn5ONsojfG81WAX+9hM/nBxqZPb0CwT49j3vxcEtgbVisxvSx74B3uDXHR33OH7rMJkwg
yOaifvlD2Xo8EM27Ad7sJd5OXjwP59WtUh0s9bKOEMCQ2XBnV9MqxYx+px/Fo3jIFtG1ck+OmB37
EUMy2xRz9tQMotZ9Jd3P1f3UDXfWnrsvDUyPvtU6YeX0PCuyiycFeH+7UNzMT2f5HM+JRz/WOfvy
YZjswTE9xa68dFtUDqqlNdR239qJ79F+RVqQXTtUkm3MWFw+cYxFds+mf9fd6hkPny251CBUb9iw
6C0ML/AJ3VjyFssFOVfOBIqTjKK3BOHw3bSTtuFjk85a6xDCEJ9uG8ZBeJ2DGyuIahV14C7P4pu1
qo7lQ/3AQwBEoyLiJZnVZ5cqDCk+Ks5FB3j6ydac8F3Eu+XFN9lKFwTf7BdmPmuvNcIbo51UTXZx
o+GsgaGdzPQcCKgtHcXpiiKRchD35sBSetRMXzmKC+FQPyVb7VDdS4dpZ66RB/gnT1nLXuWgr3JR
q7hn+1p3wnlxFO4NX1tfbiagVCdYPrYLi+9O/MrJ3dyP/HRjOKX9gPXc7651v51F3jSvcMc5Lxjh
/WmdchZn6Wqf4n22Da66e3JaKC9gWtH36RLl8+W3IYtanpesWS5W3sZWn1Jl1sZuAric9iQ4mcGT
ntGAoZj2EL+r+qqHj1dOqsfCL16IzmwvbH068tyNrMGxBzNC5PGyLR8B84rRpr4mgBbuRegA+crU
B4edoiPlZ4dzF365q3KjB24/zSh2nVxhVqwZiefZCeK4V0ZAf9eIZ7bhIRZui0fDb9dw1cbOIW1o
eB8qp7QWEw++vBH6WaP4IloWBf60L5sclZz0UfXCubpUfKrejr6Q7qQ7Za56cE8125wha5X8bnte
dNtqqy9Pt8LqvB8O/YtMbEM9b9CEVy4jEgxgxJNM8khvJy9I1k8HWcf5SS4ILq5ZZbphtohFBw1P
3LuxtcYZ2XE27NxmPGjKvG5W53YvK0i4EZ03WDNssivl8z6YtiNyydkoecO4LO/yK8J5sHM16bIo
b2WEb8azlT7qwp1xH57Th0Y0CHmzgxg1nFjYzXU4vQsJ8TEeaXiHbGyvmzx7BhrttSGxLLYsXmbK
YZ5sRhJGnimzj7rpTRMARqKm7OhVuO+v+71112fliQy/6rGQmzXuRb2UXSGVT7wZPvjUrt5Ob+aD
cZT34n7anc4j1gCbeIbgpX0KH9pjfwjvq2GfDe1M1HuPZESHjA2Yvi1Ru11VzbMWRdNjmM20XMI+
bncg04neiW/UehGlC/ryMVuo+pgLodNemW/tKxgcds1x7aT9utu2O/VBv2KT05HWIugLo6VlMJIr
g3dyYo4YDXt6iuNd388oyVnyHLa+eixek2DV53M9scsr81bsqWu+TtJCuD/dtvfqQeSJ6zW7utQa
s6VuOtYzulbFAMNDTYBbiEE1cpC2nhER534MWr3iHrL7LAMXms26ZCsc6oQVNa+K5Wipe6EiDd6p
cSoSIm/KDKkX4rf2TnWNjTa4UOppQVBmY4Wp4pluHU+Snwcrpd3TqCzxAwgzTkb1it1zg+9qjfBz
V13hKo7s6FaLnK52MwIaOsKfnXJy+xO6X7Z63gRAGy4QG9HQo6Qnpj5RYIPqjf3NmRynWeyID6xu
vLVgrbrWIXgJXyNSKWp+bZnvp9ODTscnIu5wcoRp0au+hlXQcNllDuEMBrSKqo4JAtXPG+Rz5NWa
dDxbB61dGY3DPMdnmrxTG0n38ro9TDx7JaaFJ0XBjbQ+qc+WagccALVFYy4520n1TVxDVT+1+Kbn
KfFy6FlLxBlUZ11NWil4RbNnCeayjvGto5+c6w7ZbQBlbSK74uCaZdNgA9P6wm66ZW48GKRZMeqF
ldJttW6bHlQvPqZP2q68V4rH7L7HCXsXXxU71KEEq0jtbYIrYtG441F63DMnea1T3kA/Jw0EzrYW
ZU40MszmeYrpiImTEi0hMa5qzU0S5grKwqjzJumuS/JVKEkEy4AyxZ/roHHzUirQdjbNp+ewOMhX
muVRvXcijidDft1doRCnV23eSRvxutrLLGZn5zx5nDrGiJgjezwML8rENEHUj13FXp8tzrFTO53P
A5m+FJ62TjpHvTOuTb/Zk5yQzLDQBBwT6IBftY9mYMciAuOZVa4M9bouV7FKDY3ELK8jWm+ezE9u
9YwWILuBHWWuuqv8kL0JFN82POGoaQv2YQQXPcfvyXp8iNKLs1W/idbpXUAqmi0o9ojXM5zjsj6/
VnfYRAnAmsrLxkaW55VhY4kG3HYhgfvikY/ZFB1ZdP5rPJlVUkCsWMVBMtgCk5HYKXPdTA7Cve6o
NxHu8NBO3/TEBcUmiduk2Qh6ZAfLmuNS09zKGPjY5fiD0DtRj9u+ckVxmJW1YKvCg1Q9dVnmDd1p
k6mTx3Haku4HklPG4v1j+/1/oFC2JR4+fy/+XyiMXU5n/7q/9z//R/bWUBqrm+gpyz5Vxy4/+L06
Zkh/UN+6KLvo1F3acf+sjuniH6gywbBcrBwXH8M/q2OS+ge9edyElJsv3qFLnfh7dUz9A00JWkdK
oTStoS7of6c6djkZ/XliMkXsZjCDaEJftBHowL4UqwbplJ0GMT4d65EThsSZ5iyaV/2g0+YaK/Nb
MfVfwrQ+l3G/XU0xaGQilYCmo345p+kJCB+kp6ejAb+TOUo+hzsY5zZC9U2hRJxlcDfPf/hI/qIO
9xfXROBLHfFbyf8r2PREX0ruTmN67CdjN8ZWgfZ/nJUNRpm+MGaxnK5i6+95Bz/eqEpF9NI1lWnP
fr2tvd5bXQGl8SiftfO8bwEbjNZdK5irDLfUtw77v7yr6Fi+fop4UNASX5rB3Ff5qwEVbQo26EzU
j9ZO631TczkCmOmrOKKyZ5JIXmPQD3l+34VXUrJLuq3Z7hSOJWR2UN8g+q6l1vJEczcJSAJ7NcNX
s7gZq7uo21Nkavt3RV2Yide1botRIrlWm50erahSVpoX947BzvA0M5uHMzFSeViyW3Tk665ekHqq
rpMD/LJJeZ2Ka7W/ivJtFu3OxoMuzM7lzDRngXakYFPKB1E9mgRqNDibKgTkQ3kg3Y+NMOi1eTwb
5bkQRq5AE0w5msFCmRlLpWSRZtUydtbt+QmF64mD85gt4wf1Ln2WSyfFM6i9ZMJpE+ulg2+iKvZD
E9NCfjPZAZhXGmfhhFzdvgMScZCr5wqlXUMKSCm/9cFjy9RKeBxs80ZZ9Ez0SUzbsboPzocgdxtS
bVnoNUglZOCwUbg3aJRIyp0Qr+pxSSKCnVEqsKSVWC5ZM5t9DmMpwKtPziV2HTaWkncJFUlXKhuo
4YEUJl2dhYIbF2SdfGv2/evH5K+eEnQCF+Q0IDv5Q5D5Q2WGgNk6PA2ARIeY4pquB3C08Am4qEJY
loJA9c0mVtb5QKFvEqrroiWx49eD8afp5qJVYNLRCe0Gsfu1HEX6YJumk64eW/OpndjytgPuQL0c
LBsd3e/c4H91NRymFxm6chmEdO1+LAtpGIq64kzXPeusmyCiQmvoXenA/Kflihvj1+/tp4kGxgYm
ApMrMu7pVn2+WjAYvdApI6UmLNS2QhaP2ho3Rhks2gGPjhXfTDW61F9f9Ivsj5mGqyI6g/ujsMAQ
9P75qlMQ5gQSG+l1PWkPrTGPTr15Y7WBaMcmhEgpac52Hemj16SkLRomz3IZXcen/oBc3rSbzlQW
pzYtvJGzmj4mx1+/vo9Mi08LDJpZnL5Ip+moovO93LUfHrpYxmybyqF1BYPF6GZ82gaZM+aciCWy
6KSYhuV8SueSPy7EweMc0RsILDzhDZf1hEypszmRqFdIxqju+6dNvZKW1UJbGrOPiCs3gumx0VH/
IqzX7Lq2+TlpcPG5UAuAU8mea6n7xJCqdkXA0auwbpawOcgB2zbP4VW0lFf1Y7YM/WgWeJUnG04u
2LJhE9ESHLW/1xPi0/q4GwZeWRKuoQh/eUbCUjS1qUqtK/MGG7vyQsUokWmRODonD9UJ3o1VcZO1
trzPyCC1KVAEoluSQkgwH+fBW7JAhcqpqBIMq+QNmE9pGyVlsd88VR/OqJ8/tT9f55cibh2Kw3Du
I+sKWeAaKOQA2nxR+8WqmAvznGn0HWeocp9uz35w6O+lXb6elp3HcSrYpvIsoEaziRbWPCRA96gs
lIJ6vR8Xc6vD6+OyRc0it4wI4lsnKtDWmzYiohmqB+4Fm0IFK1hv2imYW9uYG6tgMeylw3jkxNaS
JkP/mqavRkaoW3UzUq+V804dV2fNb4KNVeyn4EksHtr2mFeOUtvqPQUfu/DVeTlLDuWm2FGzLa7q
TTL7nS/zAw3y9b6BJbv4zi600MuO7senPYXecAqi3ryKb8WltJMW512ybranLbbIuXCn3jb26UAt
5JLBmSJnsbXWPjdOb/lUUUkYHx5Po0dcPKGM+IrrYV/T3hCcXAL96vBzWT0DjwMl/KzNosrLS9cc
iH7Fej0DrITpsCOKUvUIOG7WyYoDeP7IumNA1ImWBCdpsp89VlfCkmyUu+RR57zVb0++sGfhUXBN
HjhwgqMamDyuOFBq6pXVLyLNZTxURCmr4G58IZkNF9ill6UeeKgTDbrNr+cM5YtU9GOUwNUDe8+9
BHPxpQk5ofeBhy6bV3jYNvFtt7wUD/Afu9kaZZQ4engwi4IAKI6gDpCe00ZfcFRf5at4RgLaoViM
nuzTNcSgfMcJ8FK8/fVLlJTLCPjxk9bgfUD9YEpD+4G49cu8W6rFWJ2DajpkJumXs0ICQEUgkq8z
HkOK/Mq4SikDNxx0w0UYLst4kRkHvT8gpxKtpT6smvJBtW7MFsaPZ4QbCgwiTcVgnsRO9VKaPqbs
tli279MuClyhtpVD3tq1aMv0HV4ptFhP4b58l3WvK27C6d6sd9Lo8XW0WtlkE709cZLtPA3Z0mAX
dDgKN5avzoXb4DyjZJ1slZNXk4kbz7LIj8N5Sw9P4QZLDDtL2WXFshdvDPCaU7IFfVPSxkkukyy7
vzgxsDBuW7hhnWHh3LjRla1luQzMvnvjxVftzBC95GgSr/ncUCzRr9Julch+kR56YaZPzxN7RT2f
52S0dlQSKhjgacc+RLPsjOqKyotRCT40a3aCiROA+2WOVDjZj07O+VtMzvPWhPrg6g2xsNTWamN9
Go9GtO8Bo5ix35u3sXEt51RSEu7W8De3Mhqy8gvuAJWCBhnlK50kOMmNfj5HpHWobW0PY7IIiFX2
qkBunHNl/Gbl+LqVIfAA4x65NJwGWUa+bi7EU6LqRZzWx9A0X5uarZuSpoktVgaVsFL+DU9Q+joC
uRxSVMAVl+PhRaX8eR5r8R81sAbDK6wLld1JFXzZPH9B0HnZ5y+jRBWx7S7yvlfWYVW56UD63Tms
51ZpLGugyb+52X/xghTOUhxU2VqpUJg5Xv84sQpDolLlHcWjZAZ3l9R4n42jHRn6OlRo+ERhMGsV
FlXhhM5eACpoHDS9oEwWigdjUrO/eZBlh8e2Bis8uy4CBL6yRpmbxvAkyudjUA8z9dw5kTq0YHgq
MIeS4J5PRWBfBPG/WZcvk8qnSUcjRctgWUYHrKMQkz/fhTFWWsMsOvHYxWXjiWkj4iYMG4rLPHm/
nuG+7mbRXLFJYZdiXOTp5ldLgxBmahSSln5sq1awSZVuR4MC6Rl+gpk+KgrpQCkiyV9flK3yT+8Q
d+oF78n75LIfS8MP20WUkKVSo5w9ptT8TeeULCL19YL3TovtmbT1ZN5ZWyN8yrFUKr1lJ2cmBXFr
ihvt0okpHrTqWm2PQXkLiXAcV/l4NZUgWZ8ryvPRSMl8PbTPsb5S2zW75TRfpee5Oc3zajOd5yXi
BZUAXGw6VHdjQsLvcSO1p95JFkY1T+WCyY8Tnrk71158nmMpH8uDETPq93m3oTV7Eh/EiglcFbYV
xMFpkwrvBWcOSNsOqUJ2IPgGS696r4fHzjoaxW1lcBKa0wxKzZ0QIop5yYpbjdrnuG1C+Gpz1rje
OGTiwtJW9QlU3rtlJOwH1rpFRAtvmqp9NhOh3fToFyb7LHiWcGcmN/J5K0dHTtjAIQPeE6X2VFjK
6luAFrp/khAlKYe4us443urtMpFm0VDSe1ok3CuBhRaSlLCO2w4xounVZuAq2mYq/O4lIqDKzJ8k
8gkjDY0O9MjQLvUZHm+q6EVzyCcOO/OauHttUZqerC44P+vGdd9dR3xrnOpOrVw1kzOat53lIzCS
KXqypQs4OF/m6qb0qHkP2m9cKD+t2mzLUGvisVTQ7v9EHq/ifAgNnF+05kKAm5NOR6M0aegVCpRl
TaDzKpXGb0btT7tp7WLH58x9UdJz2a97hYjgzQ7psXI86685IoT67BRnT6TpaBartHpvhC2NeRXm
ZBcelHYZKssgn+HFVKvb9uQzoTTjg2D6GVTDcSOftjGdrFQ7mBwFtMMkPQbhpQVfUk9g01gvhwxB
gl3ryynZN3TolYQ7Oy2rwu8tt1/Kxjq3T8oNuzp6brA0rYPVd54Y2YPiahdtky/Dn4IeYy7PiJNK
cZmLy7F5C3Nf1bw284rXQJ+BkeQr1qFPN9uzYtfDjqwscuhsDeN8FUNV6tZn9VAaxEDWt4ayJPeX
MIZM8Y3RzuPf6E3gSfw0dRAVhhFL4TAMoeern9RsqpKIaUU+xsoypb1Z2/06W2j7wMuc4b3v7WJz
Rnd2rxqu1DkB/JAQIALph8FBPC9HFPH+iSPpaGzKaJ2pz5e/hIjR4tNtoMPORHFqY6Gnbwl1xGLH
fgX050xW9ybKN7uCWlvqiB1iClVdqKzNyvQ29q2XIiMwuQUF/1kX4+IEsUrB2pA9EmgwJRuLmg8x
ucVsiq9oGMvjXHgu91KzIQ9CCldh7+b6bTDd9F3vmCEIm+kpVA9KCUWq2ajnmaDvSoVOVmSLEjHP
ZLmV9W6ankyQr3QtWuMoxCQJQGShleME7VEUqNkVjtAtc1NGXeKGGsmpbq3PItpZ4XWjFV6AYCUm
7oTWnFZfi9Z0uWUT58EunYuXPtlG5nCdcIaHPBmiGBht3XCnW2ndyZtKmaEO00Viio/10+CG0n7I
nBI9iilsMl2FirvTgi39DoJtZlr9qjC3RRu5G+cx5oZg0NZ5vW80CLrBPA05jpe7qvWetDRytO65
GLV118aLSOEXokcrx+dEgi/4JtIWqU6l3ZyRIxeznI7TufKN9kWKHeMUMK/7CrkvHIUCtIRnmeB5
5kzkMoJ6fSqXwbQYU7fsqOt13T6k3XTSn8vsVVOu5QuhVxgRz826mD3zPJmgb7MWsM33aSzf8GHO
8sdb+Vko/Yh2feCLopschRtY1dIredYmh5fKVwbPKhwr9epxk0Yz1oP+0G5H+FgjeDO3cVloslm0
mKAsGbNCjO3i5FXpcsrc8qZNV5RV/Syzz96osvAQqLYQ3XWZ/S/qzmy5bWRb00+EHZiHW4IAZ4ki
NfoGYdkW5hlIDE9/Prj3ibakCivqoi+6oqKqwmWLIJDIXOtf/7DBTx0WJW99C0POi0j22zqwJNkf
ohdcbMpv4cHxy5v0u3RmipUrK3EhqmuHaTno8G0PlsoIGdzlEn0LixUUG3lbX2M8Wu8Y3xHrEe+q
Q/KEiw8DtbtGX+tPxRc93wc6nM1WDEd4cb1EoQv5/aPHUEktnyPuUS9Jk9ieiAkfHmvh0iDiC6sh
G+0VWEcyyT6jBa4VZv3aKZ1DZgLsxLWJ5ER5aCXr2MrpF2fGp1oY/NAmMXHJzENWTaTTu9LTqZs8
loJ+vCQRDNDQUMt1Woj431aUfPUlEtDCTBtf94/+FVoXQ7BPJvmSxFQVldE/ypF81mVBkz9/72SY
GInzxZ6p2EvB+K6gBKsEtMRNfbnzzBDefzdUrZKaJJNyyZmszi4uDrm8BYiKZ3YCH6k7+Peoeaay
LdSbRNpErNP5MWOPBYWvdvYvJV6/sv1U3QJZ9NnBUi5hwthUerFg4o3iJjbYMw5T9Ks3se/7peTP
VnuQs1fRn+vkXCaPhXibbR9VEZHcCuRhFGawWUlQRidruNScCij8ysINFyJO5DPobybXGb2SSirZ
x82Osfw44MXrZkz1Yzx42XlR/0MB3dvAyr7h6lv1AKCxpRC5az2aSRe8cA10tVH8ya094bdeeGPf
Bd/Kt+AhfaueGSivywNzFH4fUyO/9kxPvKRP+avyUh+UnfptupP4t3EeiKCRl2kufIEBM+ASh5Pt
jMp6vghpOxU7zTqOw12xsbVtlb+K9MeUn0b1QJyLJE5yctsNWAMXK4XpV1xthXFN6qNcPhNNWx95
wWfVj+GIpgcHECfcZfG2wFIv3YwjHlC0N4zZXf4pLgzOX9JqBaMTmLt0LfBOuIo4DYEakRsOIfvv
tTqN7ufFg+cJDocLAvK5G5k69IJ21s+XSEE/ux3NbZIcdd1XRj9wPIpKfl03CX3YMYJbyZXLwta/
YcfVQCmr7gvrtS9vwOLt+QRdGpRRVzbQmarIg15kQOumfSNfvXLbS/YiPS+UnJvWpbgGIYAsde0C
b4AMl3vqbXCdnvGtSye/JBv7Tn8Wj8pbdCkec1bDXXistlzQvj5BFOMHON+yYT1CwzriQeZbHte4
Kx6r78aj2ECgZpyPquvKdv8GIcRiwTULpzlW1n21irlACLvWdrG5/l60a2tr7qpm1Sj35q3pV/vo
W0HcmL7KYBR3byCBHJyoE1+MU8qlnbST4aFw8/JNuoH974dH/PnXoSv7CI/Rm31PAGh4ofAh+wbW
Il+DY3Avk/rFvfsp/1R34SYB40lcO1nVp3I/3GhbsTV/onSEXOOrr+pTcoDgbNwVQJ/39bDijZsZ
bnmY2acprjh7GHrEds/FVmZmJX5W1t0kdpN2jap5Y4xHJ/KTFhtrNyb7nEOhWFkX+aV4gsH7AqEP
59fwlD/UuMDWgM8efzfB2pS2ZumPigs7Dh47DmkQCQc+btg67UFIB1ucygGXsfy5nfYDGCb7+6vY
Whs7d7sZ1N4j7j7W1uIO9ovyMPw0fokThnAx/Ad+ko29jjunHgiSJLaN6UKvCHCII4fd2KjdTZqd
ZNu3dIx/4by7sDOiXySMYDVswgNK8OAmrt4PjH3grJvkoCm+ofiBtlMU3y730XCXArGGW7N/06Hy
a1eNEbHYxvWm1XFDcbX2dqA1SbyuW/OLPfo8hKakTw5sdat5EQFCI10zRByYWjC+YxL5RRfxGQJB
G7ZMevByx9QAR5D3e7VuNLltBfl8yXurX1kDbziJm9kqFcw7otTad+lFaY4mSksYbzghwlnjL9zx
DCBeLf3ixP6ESHE5i6cUhkvqIk7+MNhptGYshz5SLsqzUziTJxsVE9aSscZof3FOMer7tNUgulu8
O7ALwXTpIxohZ4EmUqWaL+Oa1Ok90W3H4VGFsel4i/qECoDYGlz89v14X6Vuo3oKEPGDetbvJ3Lq
YZ66iTgnqQtb0SYcDRqdREzaqi1cNd7Y0cr+MT9M8so1vue5S5iaCQUL0k65BstsWdtn1fLy7jZr
3UF4Vr4cUH0CiWbd0JZ1K/mcvC0v+u30ghBDS+5D/WYSnsb2fJ7O1UF9wW5jlx87b96Hm3jjXGCy
et1hOutr8lJO1dNCJGR7fyy+D8fqRvUH9iXtBoJZndxYLMlg3SaeMa+CZj/Fmy49QaEc01Oucx1r
/TzCJo9cvV62w0Bj/OVJ1p3CkQM52+LZuMNZelj2xpN85vLDbyVl+IN8Zr4mP2tvEntkdgAnxk0p
eJnnNXMYGiL2GPOsXcy1uS5dZWX485H6Fpos5+1a9ee3JlvBZJUeile0JlXrcr3pw8B7R2TqL270
stVs5735HF1glsf35T2tkLSv7uBhRr8EcZbhyvnpnAcJRh02GAs/s30VbFqMkiA/4+j/VnrFqb6N
n4FN9vZNv3e25iX5ha/iYdg3x+ze+DHt1VP6unCu2LHOgML8Wxr3yYOmMVZe6z0t9KpTDgaUU8Od
zWMm7trgYLc3hI1IiGb2mdhO43EUd313jvVTqPsxwgBzLWnrSvFjm02H7WGd4WjbbrDul/rtHG/i
yB8sFxRDr1zz26KAIY4gWUN3NBJWyyp9corVwiyQVqY3deeqP0EGm3pfnS6qfkpbNzLdlu9dHKX+
lHW3EiZ3qUHS3WMV7gMcVr/Adf/hnWVSsUju8Kch3fTDYMXusYUIxm6+zHNe3UpaXBxEroyrQIy6
tySy/es9wsErHGEs2IeO1/yHIUlSmlMyDFJ6gaJrosuw2TGbel/KKVEqkvkVSPwJAQDcoeZAxKtg
hcxm+X6HdJJKE31kp5ekhVw5T/mroRb9WbMI8J66H7LChjnRJUVdiagOxkU0Fm5GFskmMTmuulwF
e2oZ1U/SphMxVFen70htaH/8vXT6+Bi486BBC7qO/xW2OB/Q9XrsMTtJiE+pZuzFpaZnmZo4KNLs
uPOgfpXc+EH8Y8vL5y3W7VipQ4OwfncBf4CqaeXkc9Vm8cWO5+GQ1dNxTALbT1scF+N4/lHjHudN
iYbtCgFLQH+25QMNF26pZ81BNPSMfJ9mJSV6sDUdqQfWq6xjFadfnHG/DXv/7EfgvMGfgEXBqcK9
MT7cmTaX6iBttPmqfuv5PGVhZmf30q2+Ma7Bxt7nXnnHvBQB0778pT2x1TMUjb9lyG9y8NpVE/tm
ctZLn3QM4JoMAkSP/N/XYl+K/TQlINMzgrUK9KPEnP/XXr/RxRbecQJn9VAErlEfqPJq1I7NqpgY
OPmYLojZM2yxirKd0vl9QxHhM/p04GvqWDydChXw9k4KLgPlfuLFmKf9rlqmA/+poZ95Lb3pjnwQ
eKDQbtklQDIEtv0MUSiXqOU4j54IscrgWFlunLgY9DQUgYZbDV/c4t+kl4+3GGM0xjr8ZWAt9v4l
SVG+A79m8nWumiMRvikEb7irGbn3q0oaVURD5ndRcH5WKdVVLt/qSvCWOGm5Yyhy/vub8PGNxZMJ
50JUwCxt0yYo/v3F0ApHJq9scVXVWGGKk93q+iA2QfxDUXuq1odJlNtkGJ0vtoqPOPDvz8XVhM0J
4xJ8I99/bqFVuWMSJ34VjoQLL6SuakyQkpoB+ZcxEg7LbL8YqHx66fmqWJ1RuS2GVMpH3Z+kK12r
aAhgkzIRXmMdJg2lR1FTzScYbP/9vv7Dhy0v0pKRRkYd3/b99xvD0Ygrw+C+JvVzHBUU2Jr9q1T6
hynDSfnvH/axOOPHAyIswRQwXDlWPlSCWq3JgNvhcA3mFMitIFVQVhnZ/P1Tfh8W7xcuXoHg6IyG
8NS1fxs6/bGLJbo2tvjCiat9AnQDel2N9xDicVKTcdDKKfqW6Oc63trZ2WjXRPQY1DsQWouHPt6V
xSGJLpJzW42HCvFjsCkd47e0DyF4vkYl1hOfW99ozX2FyWCIHHczSphPb0ma72KfNJ9O8SwaRecQ
6h6Sn2beOgFmDIyo18ob7SRTaxQHVI6YPsf3+b2CBbgrm54Wu9UNtRf/P3tMxQqpSh15CvI1qk/h
9pDnGRlmN6WGUm075jeJ5Q+/m/iZNGvcmqHe1H6teaG1SQ4det5gk2KScyIj7Yub/HHqx6Nc+HLI
7tkeSNn8sP/qspRHcSb3V0KmXccUt8z4VrOD9El0zXNvlLcRcP7fH+zvB/f+wZq4bjBq5vmyWD/a
l+L6OBSZYcpXZpIkN0TjespxgsSUE26XaPW1rOFy34txW0gd8Whl9dV4+fPXxnpuMWlmpKvoZHC+
f11k7NuiwRiLaybpj1mcIy3QF0ubuqi9LlFVQkffegud4N+/+ee3lC0YPiZxLoSCkTPy/mPbfkqb
WFTNdTIbpBv2RoKLZ0SGmyuh9AW++A932aYGwKDOVKHWwDN7/2FSJ/ekUJR82GBfa1nZoo3CC6x+
i4ZzKRUVp22fubPDCCmryi8KwX/4dJinBH9QflCa4frw/tNLzvuoiKfmKhWyw8yCrKsiPGm9saRH
xafpONRJwhAwfGQy9/xvbzNhwyREqFhlEa78273vj41D1eMqFHbRXNu8PdQtNiVkKbJf9OZqdNov
9ym+yfvVzKcBixGssrD6PwLZziA3UPyM9gq1otsCZA3dbpRQ2PSq+ahh8ueqBbnzikbu3N+/5ycu
KBRwviWPePEKhZuivr/JEd/GkiomYHk+QXJr5PsIPnTRX/tOOhSNxlusMpIeO0taORwILgxR29Pj
nemEUDCrTPa7WfatQTevLXP2Ly7v02EPvI+3Dqc9g32N1+395SUV9ouIVuTLVHe2G47TWyTq1jfL
ql2pKdN9igEL6jqjTCcdEdJ2NNF19NTFKsMuPdf9zu5LLzcp9yrtohpZjyoVxluVfHGpn15M6KoY
JOK7xotJpf7hSkUxD+ZYmNXVqeBvzy0TE6eqFTdQ0x9RDaPs73fm0wG6cLJJyGKBKgql2Yd9wGnx
5yxCq7xO1ohoc4C3kgV99sU7aCyV3buVqS4W5whOcClSYeJ+2NwHo9HKlsTOaw1ZLcYjWn3RlPHS
RvMuquPyaOqw1cJpZgis19XBNLgOR8q0E86Bt4EcOucycFI/mKH3jBYuamY6EGoQa4dUAVMw52fd
zhntNol560QSvKG5V/xZ/WFD5JWi4NUJI2nHZYCWAgpjtXbj1AZod+HgKNdMsA1kCpVOl/ZSGpQX
0hKROnc8gHnWN5Ult3c96GjQ2eJutjysvZ0LtILJ6MqzVXfTTRd/UZ5+7py4ZdAQ0cdwPHE4fXgy
bazbNkbwyXXu8sQNccFHq1+XaytTSlfGQHkdJ12w7/v0zGZ+j/hnWHWy80vu5FOqBp426uIJM053
bsABGhUvDWxvvspBUT8i8QiLoCGp0Gmow4gj+fDi12oR4g1XxFdjIM9CG4R2SySP5IWiU1dTx3Lq
gxI2QUXMoqZCPe36bVtHLGi9W6JbtPgcFi95leX72YmPWNSSO6H3mzhr26MuocENFHX790X/6cxl
CaIEwP0ZOgaRBR9KcK0vGikyBrEwupyNxqI4MltbhTLUddsZStJzx3797z+TDVKh3rAgGf2+j3+c
BINqwNC1RXNRk+7HnLW/8ih7yoKUDNaAQ5C5lyRH/t8/U/ngtU37DXOPU5f/sQCl7Cjv971U0xrV
zLrxgiGwVpxM/YrNDsqcRyzuQkTSofJs5Cd0SF29JyKXsN6S15O7Qo8aukNde3Ec4gP3U55y3Ehg
UdjtWqNTayd4BcG8CmeoGOoris++eDVR+JfaoQHwQ/ujiltBAkumbxPUmvlFxbcHdk+VboPp3OHZ
MHlFSq9JI/TYIqUV1UOuvA611zK+642d7vhO9AbtN4tABs1NAKKe6w9mubWfCnM9FM9IWgeENgp2
jG57NpYoXCZhEH4Yk5qe2btOgr55fJOqSwo6ntfrYtyl1kk3b63mIQC/M5/0TPfs9DbkgpsLnkGi
9PEIbEaQ2BtElMhnpRd2XQZesbELLN9aaKb8KC8tEFdwnEOE3ChfRc5/PgUwDua1UuXF1df5WAxn
8jRMvamyQ2oazAmMA8GPbkJoteUg0i+WJnvwp+2Zj+NNcDgNlijBD8skNvJcjmt9uPS6P6h3pUm2
/W2L7DmTa9doF2d0iPHPlv3dqU4BD7EMrlH3HPX7VnshVFXRf40DEFd1DqtfmXTCfqSePT19mvsN
nLe+PAQyM5gHxX6YJvJxkqdQqG7XY04QmH7MmEwimiZgogGpQsAZGdJd0F+G6FTiQ2I/9/iYTNVP
tW3cWQO/4AlhgegqqMk7jOeU8ckJ9lNE0C9qnsEktpRIVxskZWy7HWFgnjYU7oSvQrbShx7oZACU
A1hOu/UkoEcwS3NK9AyYlnSEUQYyClvmf0uUmaT9UoyfsVStCuXsPI80Uw26LwkifwFagNi+zDeC
S5/Asxv+r4qEaQhk8NVHWDErOUZW23KapAy4xYvxDenAABZPDs+jgKyUuap911SXJP2pMzxOVQc8
YGdHODeE9w5uC81LiS8IjJnoGS28Yx5qh04XQRFEtzy5BFyM7uww5uqrF+hT0JhxetFgT7Bi+41k
rG146SDR9c5WV/NjyZnnomF3HBS9yxytf1DflCvZzUzAFRKc0vSoolTArYoLjry+upPumAqKV+2w
OLvAxt2UGKE23sCO0K10aBzgNbDX1HUJk28x8Vyn9uugPkqEJIUes6A8Woth3adeiBI5WpNHbSXb
rNg49MbBPobGOHxzWiDJnWrt6gkfKn9Y1HgTKSjSMfn9y+N02zWQ0NHHteOTHE3M41768mVkjgsL
d4jW1uPwc0YnH3u9vUFcyIC2Ue+ddB9kbqHuw+4ZO9Rs/maJ7zMr00a8YlNuLLPqPvJS9jHWCVNR
Z1P2nmav7fEAH56tkL8LfHmkawozKt3Rk43qPs0gDhzz3kuqGxOiSNG+pss8GZ+MdlcodzoXL1U/
hXInSA8frwnDxtbwEIvYzc7kRC/ThyI6YRGqKRs13ET5Xg/JgDqm/T7J9nW/tPfavIUdWcy3SnEw
CZzV/dy4TMMTQj5NPPSZn+/68nayN6PuV/F9kyINvCj9uWfwHzypvB4zEXGO59hHiOy5sVWLrcOI
FBrU3mQgWX4BNOnLaf++zlucKPF+hAWnUO59ql7Lroy7SVxmBoAx3NIsIVir6CZ/UuRrkmTDbq7N
4Vbv8GJo8/BYjGq8Dpwg2kQyKErdq+DC6ejwIsCYq1PKX0toHY5lOTyGPGCEsuodcY817H0XLPNb
tfQyS4b9sBDBCshaXR6Nm3rExMIQleyLlmMqc+TUNaInp9OUVWXlNWxZge7E9sy6c+PMhO85l5tU
QM364gz+VPpSE6E4XPpAoreN3+yjPw5+qTLaBAfZ7KoG8nA2I7GuNaJidDx2Z6FwGAvELHb4OvYt
ru1ECX7VfX96JlzAog9ctI9L971c4B8XYPSKsGbDyK40b/oxrM6gARN2Tvpb3EId7Lq+R9wDONxM
4+AW6fwT0Tgzp4qF/vd7sTz9d6tjuRKdzF/GP6RK/MaH/7iSYc4iJ0tEfp0z+SU0Zs7uiY6rpNTd
mOoNWSdfRZt8Lk+XjzQ1mYGxbND+fWj+i1zL2lnVgT5bQuTsshjcLrV+aJVjn3M9RDjRqzuzKXL4
sG3gBfjONaN6r3EY7mt7gtFn5g+h2vDH7AkfLL0QbtekK0f9ZY0cWqifxy/u0m9W1/vbhMrAXrJJ
6FUV+WNJHc9BnE5xnUKDY30IBWMbMRKVMAS9WCtD3Hm4mcwrNaRdMmHrJk4enknjS7G5xxs0E74e
OgqxlHK/UXt9ZdTkcqd9qPhh0Jq+UZTOBhdqNDB5Ahmj7dpNq1TmdiqXgJEo/jEVVnuclHwzTKr8
xbfTP60BnUAENgkZS/6lIX+/GtupGoNSn9OriqhiNdjt/SQn27+vM/VTPaO9/5APTz0IjVRV0wAi
TSsz6Jit3I+VpoJHwz90kjgKK1R908yAYjMz9szWecbbsBizyk+w5vczOm5lUG9HG33QIKB8MXVy
ZagM6zmZ4LnC8g1GtEs4kiPuk+xtpYfIEiqiiJ01T1f7qpT//BYvYLoKikWoK5TFD29xFdtmhMe0
dDE7iE2lhd10LQvAATscdlFF02JSF/Th0RgXeDcM8dngz0DQGuwvHuFvCP/DAmVyYUKWXEYYdKnv
n2Hn6MFEmyRd+hoboU4Tm5qEGE+a9V1pYBKjqBX+o7Dy9NRwVWXSbsnIokhAJ+GFBkWYkTNpSayv
iIz/eGHKYvGA0YOs/Xay/3OrK6qhSLKmkS61Q7RFFw4Xba531AfZmr0N8W/RvYg+WI8BzzCPpIMM
juBaEywpQg9aV5Oia5mPz18sx089MmMXWmPeZJ4bzfyHfrPpCUeZwiq8ZoFd3Mz0s6bWb4LMHg5z
EezMwGnWhGmH7qiP5Enyu8ixqsyDYSheIh3G8qgxJdXlQtqGbZdTK5hvhRNNPn7ksjuii/h9wf8P
/FT+f3Pw5s3749l9shs+fi/bd14qy2//r5eKbP3nt8sF82wZBZRMy/Zfp2FZ/g+YNuG8JHQhlLOA
t/9r3o2dMJ4D7OUyEZSM3Jf5wv+ad2v/gSpAuhK4OFUB+oF/46Xyflf9X0dP6+OJWpVSzGQsd3b6
fBvqazxf//j65//zTv9pfq0wr3+3Yf/fH/0B2EmjsBiaXsp21UicTIWRCZoNPAi2ASWC12gReahO
ZtworeyclCRRD11cqD8LdUbPmcdznCFosQAGalUW6UqrFLLM54bSw7LKwq+aArNbeTR0Grcg+6U5
3XRulQwXonayQV4DWKey5ojbueuqs52Hw4NWz+O3fDCblwTQ8JGE8uhq13b3a86JTRgqi/pBsrXq
LpE6dO7dPF1acnCeO8ry20nHl9AmHu+lHgQiZMlAKDFOIYYJI2NplDBzfYlN3PRKhqUMhPr61ckz
ZU1BO6AsymXFjZ1Ynhiit0W3VWtRECKaqNMmiYxmlw8KLaMuxsybDaQtmWIQz5WnVvbUyRZ6yTZB
uDaluQNXcTDOnTVbrwU0DyRTgeyXfR/Xu0RSYq8lhvFWtQKMx1pj+jnODMr7YIwPE4X0QXdKdAPt
bEAtJm5nW0ttfUbZhkG50uinHFL1wZkLA8rQqIW/wrYZvuvANLTNjkOMbYp/MnM4+rZsToKbpANS
TXPBmSIVqucQynNqaxgXOlbnt2YdtOTomtP4Y1CH8KWP9fFZdMl8LvIAkXxu4eALKXDN4zNe4gqV
r5VETu/WcIG2ziSC23SuSAV3OkHzWFvhrpfkiaNJSukdC2j2lWLnOy4IojUu63TsRbcfhwDflUxD
EF4zu35TpYmGt2lb5d6ac/tBRiGCHCVrkYDzBMMrKWzBBojc3IoUgVIm69JOtkQq/JwX5B7EDyvS
KRfaudLhO8XVKLGataT0gS7baxozliCxNd7yFZJDo6Xyse/bKFvPRpbrbl/Fw00XxfKtkUg6FpGV
nYIBSEPwZodTB49TkTe6qGac6Vo73fY2/SkLc7hrbLNZhw5C9rAw+5VJwSPDBMyCh7mcamKix+mE
YxHGeIA8+IpO4bkkXfxboszRyWh1+1aF6YjsRbTpdsx61Q8YosHFq6fgwTRHGu22RfnTkfm0ro20
OoVTGr0JI9bXxM4uk+pqlnNfq0vrPPWjtJu6giSyPkSJHSut2waZ+TNv9eiubwrIfuS4b0qjcIBd
8vq1tSL9kCRMPekgwDearL4TDheeS5jykIuC+Z/qSFiPMRltfMtpla0yLPpqje/309abdpdLMRm3
sS13mA+AkDLwlhm7WEWNslyarCqGXJjgr6oVIHx9zmhwmuPh2xTP4bPcV8GxEpNx0GulfIhl2jUr
kPLbxO4klmzePnVqoT847RTeJCQKfBeGlipbMZmMd7gzezGHjHdZj+daFdp3TVg5tJgpBr6rsfFn
R9P2GEA5Xk37dg0rAZGvGJVbfcq1+lBBMuei7A6D7a7CVjvrpVNvhwBSQs5RgUaFcPTVlBhl5NpZ
pZ5JArUOLAVsKyreL4TZ450q15iptYvTOyFspMu2dqHyCSJvvcwI+h0/kVfKcaQXkwS3h0CS+s2o
wSjtaVZ9rYoE5ovZSO/bz6MX1Fm90fFvw9pC7m9Ei1FhnaL2kqVheg71VNnEzdjmK9E0xq5vrdkf
TZL1+OrtQR9zDE2rwSDXAZ2ClUgwleJkeHZqErKUGdJhP9UK4rRZGg5TU2KFKyW9uHQz6EQ1dtgO
EUMGiWeU5XuYJFoLVBIwLyeSlH3SGnGNjejEwEat8ZwIpTq2UcPVhIYU/oomKXnTApsUbAJaEk8K
zBREcByVTZgn1d0Yzw7MztluLnZhGER2AY6IMGlvE0Vq71KHDLuun7pt0c/FT55GfDvmwjgJc0aD
KAnx1GdQtqc5rKY7DYVyCguja5HBjmopM0fROkWsnTYIkJMYeuOil8a1IKzA/2yjTL5DF8CfVUkD
sR5Gqb+NG922VnmRqA3KRXMik6IEjEbwV23mOK0if8yS5m52xmZXj7pxHZNRbIUu2cdGzqazXOvq
k16LKSZCI88ehlQWiBNLFriUzX7YSYuSmhpZHuVxotkI56PDRnDX0bquxgA2KI92VZNgfKH4+BbH
k3YzWZiz18mM2fTcCePNlJLRnyIcnJUkd+6Dwkz9WscWouK/qHLlJsLDj22mEk3yo6qiYdeFuvAD
uIAv0ZQ5D+pg4rPcJ1hcJJB27qM0Hc5RHbU70U7zq4a7+hoxoXNCToqNcSEvZs59COGWI284KFBa
NmirRjbg2OFlDRHThONi4W7HT3SEjifqpr4OeG68RhTKWCIHSfSQ66m6VmppJjt9tMNjN5XiKNf5
/EvorYUJTxjMp7DB6KFHMLSWh0C8lKMmbZI8rxCmdpM32DKjvzCepYOUJEzrtGQoMHOQSd1N4zC/
sXGHvHWSAlZrNVTODXkbTBdNIR8bpdDAh3Nw17jCLLUFQO2rRLnRMNc6SE5kvigZSGTqzKHpOjXK
TVOeSuweNQcQd9TmcePUuX1X2XHMIZbSs5PXurOHRt1pUpNdh4rcB1Mv9T2cUcs18gm8Wufg2RAG
yISMoLwZC45CgcSvBSSp52b03IpmumiDheE1JktoN6KiSA9KMWjBau4r52J0WnKngwzcszfXmy4o
O8RpddziajTR4gaKM6k45QpAZ6Ms5UPQ5M4JfETbt4EjHS1yni+BhCsj9RBO9UHXOadAZ55txZIm
VpaBY74aGMke8Kr70ajyvI1ttOZCweW1yFJCE5zefIrGRPwgzk87Ba2uk8Rl2N8IWO8QGgtFm6mB
gnGrmFO7S1TcSqdscJkut56UYq1m80cuTpoI+h5mrldZsp1LoeSJL0W94aWVVe9Kia0eFZy1n1ob
oLYxNEiKcWh+00O7OvZjp2yrgenhKiWKCx/mtnlKczNBGWnKB17ceVMgpKVCm6J9lzjKW6loCxe9
dCzMmqzAwsCgQaBKswseYgyoTUY9eSn10vaTLCtBsKfwlGVWAJZJQgRdIkNpxUFgE4llnBAiiHf0
gfQlyrYEZUoTIIU3DPhbfV9hxkIZs+/1RnmcsMg/ag1j7zoZtF1atfqT0USADKVa3TWBYWydUpnx
c61k6cmZ9Y6SQ+rnjTl0DvK3PIN1P4QXApZTX04GMh1Y0/XViCB9lToGKRyrWugZVa0jyTQS/FUq
gNb1aIrv3aBALc3FTUOJsWEHC3bzFKCpaWdN94NcUnZs0cHTqMjDY1/E9r3cMoAYgiE+FsjUv2XW
XHuDWTAEC/q89tPK/BXYgqJEb59qe/DmiqlCGcjoReMsMAASLesSt6qxESzUvR13KK3kBm7HkMiY
pE9EgC+OVJUXqoItvjXQuoR9/5DMTs7djPLhviDG7C7WgvQHgE74XSaZQV+lcxocpVCd7zSKQcYQ
o31jq4Xzls4584x0btsRE+E8w6HF7LC/1SQDUdrAab8qaZ33XRAg4kphXsEcKIbJN8JRPKoCRwS5
7DP2PxV4h5YOl9bZTqofjWQGJ7jLCcr2xkRG3xLtvVW7CF1hUedHwt0JRRsFnllkzmGEmisd7kCF
hMdMPDk4UuWYZMRKWG/nHt/gvkjsGyVMhkM4diZgogXnKlIDBe/2AMpwYIleczUtMtEs2OJQFYZ9
qJrlG1l1brnKkhIXGGP46shRc9aXNpDRmfkzyXr9Go1Bux3zAZuqVMMuwSPlMb8bwjS+SfXZQi+U
sJxsI3ycppBXldmYdU9dle7kbB5PRbQg75lmtMehr3SvEKrK0uLc3YyMkoNVIpcyMjBKYk+1izLm
U9r/Ye5MdiTH1Sz9RLrQPGxtNjc3n8OH2Aie6ZEUJVHULJFP35/dqkJ3F9CL2jVwl3ETEe4U+Q/n
fMf9QakLk9GZO2DAcSMPZrHqvo0UFGUGmHcyG8EGN7mN99kU2Dcvk+I8JO3yFBk49pn09XOvFsL5
Mkb7YKAWtQvyfjx6c4fzfZ6G7o5ZaXJyipFoZplg0kt87Zzy3tNvtXXMn5I2DXV4Ke4zBwG5Pzv+
P8kkh6OOwSaiSZ0vegT501a5/9NmLMW7sIkeFlEAS+TaNHY/r626T6p1OUJImD6KtFh5qntxt7R+
8tRPQ/vax728D6MRYfoSROuuCsvwiXtR/Pi6DN5965X9bjU+I6XaXYtDl84JfVK9eNskXXtUtw24
4aHBpjj0kXP1BoMXu6j8mbg7P7hO5ZAdw3rEBFSSYbMdbCYOUxnRgmKTLLexMwafntf1GM0ihWk1
1GY7iCQ89PlcffXa0+/ZwMnOAOUQEBCyzNVx5LRbirpoz6sHW9tiWRdVvB7Tlr2I1JAxrfDspZ8T
l9/y2u516S/QrdKqfrMYLXv2YzzwNp2zf+BPReNmtcgmMpGGH2QZNexUM1Q0jYmat37OlvOU5XAP
tZ/QlZYjTtdUYujT+aAYUszsh+MxmiBILWraGJiNT2Zwk787Iu03TeXVeP+pdB/8mBPDQrdVT/WQ
nDHkk3TX8SPbRJwkCu5Vje+BkulfYnLK/jIa4UuUZh0tcCrib7+s6otAP/yUFhzyZizzcpMXJgW8
7ELspucyO+K7pntYrNW1HEYKC2dFAlGMVlx9pyjOtI7RfTQlFNK85XiDM/lgpzr+qqa5/PZ0jUW3
iljR5rh0FpX1PiALEZ2DATGw7mb3WOVO85N6Kji0PmUGQQTzJ2FnOxVY8J1VP0ITKBoD/k/6+a9M
i+4a2zC5To52H9rV9Q7DYpNHP3I4FVWfhY8mmEA8906ys9r1flkUhsdVlfF+RTL0GpeOe89Kbf0Y
Q01ahiPX7Lr4fQN+QzGoJnu6htVQO2V90CC96vIc6RaPFdlrf5J4qH6bKsCMYQcrDj1N01ueDcPZ
xSX/mi7Yvrooc3iKvflgXV29B05r/2mzdTiOIikezIJvNkYVxXQ/Ur+XMCp4eqj9N87QQqPkhSco
GoY29UB9X6VN+aiWAu90ZsHM8Gux20pkyfdKE4BEuTUZmUaeqC4+f5UjE9LpkMkswF/LEh2ZinOi
cH5bjGNf06YLT/k4DYdmBqvTcP/dHvXp0PfUi7w+SXueM+jegrJyj9xs3grPlw9Tf3sK3d6Iv9Ky
/0qiLor3Ye9PX4XrcTl0jvvJtIF2tRlvZ/8mDzJdAtV2yF/1lODL6zxzVRJuUMGbV1J7NeRIxQ7u
ModtSrWNRwPbTHjEQCfkUMEKAAcRrF5xGOPJefamyrlqPbQfc+ANf0qnCX+K6vaX7mZUD7QucB14
q/amJe3FdbGEtK0dD6Y1+OWb7G71huJo9S32qvz3vztUM4GPsWl4C7L6ZEzsXKOkoWAXTUaMPYvT
rfF1/Lu3Xv64VigvloJuSc0AdbVD6S5WRxPSHNfHspwAm6m5fpizDrF6sLiFRiah7cF2HSwKqZYA
DbzbtU8DSM6OWUs6nKhMvDv6cQquuC7U6xhUAoA5MoG1G+cdH1XzUs9J9gOVAK+sDyYVD2kxI8Vp
C/kXUzl0o/1cY9yLO9qvJJ+Tx0ChCaHGa69RlXR7t/U+hIvxPOpbQmLmkagL3fQQBfWwisPKCIqY
A9f4d54JKZkqPWOdzD3dvRCzGh3TfBZUQRR9UJKQ9yEmcVJ16ETQ+ciNfKbsdDnchT7KkXY3LkgX
htLt//Jdbz0SkMrFXNKgoxgREDy90RufV4Uj7XbPDbDfdZg+0blml6wvmr9ZUjbtweu7/iEYnfh+
XFCYU3qB5zBpCRA+oczczk6gYny+khV/0Kwx2rhVef/geqo/QkjH3VGKykENIfPhT5ysAEGGuu2u
IK7Tp2Aa8IuvxajsDxIt8zSXCQZpLgAPlmKu6GdmiRwbcEvMWSplJF4mlte3vNpIHoe5RKtXWx2+
h3W7nJuWFIvNOkzrHqPY+CHyEr5O4iSXyKvUXduR58gbil+z7bL5oe2Km7AjJKBjtBIkdMP7QVqW
56oPCfHEbHy3hQEsomY8NF2OSyIbmvhXEHJFEI03gzDxyhtTn2nFHrDaslO2wiQ94wSY4mX4Ce0A
wTBIc4DPQ4+LMxmjhmXevPxaI2iStJEhNLbY+UnlTMR72/bXWHlkJVCAjW9tJpNjEir9OCb58tWY
WWR0dQ7hSEbZ59YL5+fImcWda+gZqd/T5qzKLF23YRPOL53Q8o/yO29f2aTycc9BXECrG4NSdrLs
LLE5fKcFlc9eJxK1mGq0ODDw6LlqEovTfRgP/SqLApeY4/zTccGRGtRlzV0EXuSA8jT8URVo2tFQ
0G4FUs+NLwt70a52Hqq19M4LLsLDlAxuvTWs0X+na8F3lzDsS3nBKEKbSvA1ZRNefGx156lz8tfV
qfXXFPryDyPK5DMOZ7CLddP/2InYNbcqzW8rbAg9p82Pibt8Rp714+1cBt19M0ThLZDEvLAS8Mw+
mVRwV/dO/TFYwyYrRcjXKiJlZRmgeaK1EcMvIoHjADRMpx/LMez/DuOKJ3dFmv44Dlm9c3NqUjQQ
MjwEtdZcoX76nvq3SKQqCa+L40f72a2cS2HkqRrEY+5PzEeqetfkxcljMzEW+ac/SvlT6pTQ3CWd
X/OYpIWwSECP6tllyNUmtdzLAWuM29bpB7NzgXndVYW3SdMOaMc66/STFHj7z7x46y+jmukuXiOc
OLpvxqPINMc34lG7892F5CzmffZ76gVXTqh8qDpJHnMyy7C+MieN/pZ8mACfpgXbdI5IEHFmfilx
v+L0XC1aQUOPfoMl1WBMR4AlgLHJQQ25CbaOq1D6JZY99F4BubjAwuN+kSxbD90ciq9h0uqrTwQu
RcYwLxmnjeEEdgZZZPpOMRpCb+c4x5bOhwwuj56AzolmpjMxHN9iRVdm42R6mxIX0M9KIjZEx5lx
mcO0ZG6m7s7ks3qLLLefEDFSglY3RxnOZl+7Q/w4dOv4bALic3yXnKBkhjjX9I1/GLll0EUHyzPr
TJgmhXVOiwiDg+pBrMl8nu5U1eiHhanoR+mOE/Xw5DTnqoSVTpFavDeCIZhq/KQ/jNoDZzrp9Rbc
ocPvqZTdaVyN2Vfh2H5lBfKsqBh6OIQNfsq68W5BxVPZ7fiBqZNn55nCPM9e5SJJfavzZbeICa0L
/pQHX/Q44ocFy2k4h/fApyE3u8Z9ryMXFAQwoB6r+9ocelYnl3pV6rnWo3taigq9Uhus+8pLdbkT
gZP+VRu6UYSI6dAdNRHdx0mwj9LIcK5jMSUlfFIyyXcpd9z3UtTzQoZV6X3W3py+NQRDl3eNXrU5
i0JjyYzrhJidyE3jd5Mky72q5vkME3W+d4YQGG8YDSb8HJplkfjs16w5eL7G+clYiXSZ2XGvZR4P
b7MrCOJpGa1RxLUBe64599HyUd3HYMj4Rr+lcaZ3JpX9bpYmvy/nqv8o45y0sDksmETnZN26uSa4
KrEWmCRmE9zipiiTFCuEUyMuNP2IhT2S9ckfOkpmnh0HHaUw5rWcPLhl2A5zB0bquLzJPPMerLLO
7yZkyb7pMHvwnqCyydivBfrErTxN3O+2/+hXFSGs9Xz+xDAbLzy6K8OPvRO11ZsO+xyuADft32Nu
ZiBja1wVNC6Djk5VNKPYidsgN9uZfR83Sabh7K3x4MMqZfT1zNpc1wej+2A+cZfd9B9VJi782Xb5
NqGn8t9Rbsb5NAwG3kpZOJYOl5OVDYifbYVmpa5jQkxidbutwyVS33KxQf9QOFGBii2zfv0yFiN7
DtvECQyhxIM/sNTl+sfpQR7BK2EcjakXIj7KTRtkZ60iCRWtcrp0u7TDsp7xqyu0kpr7BbofZv9U
OMMLUvFp2fOf1t2xBTXIlDMVvXfUlojJyWWPhK/P8Y6uy0di0WDzYitD1ig+gvWwSNkDMZ6D+sS8
UL3oksDUvC6cX1L6zqNXZWghKLn1R5Okpb0samxf+rYuf2w/6WMN7xJukmhZZQp1LGWAQTpI6L83
ZknWC8h7EJGNLu0/qnQQllV5gqdQwOn4GgJDwkMrNXUZeNcbziDWya9INCrZ96uFyNLw4XIN2V+J
Ndinu7IF1j60U3lKlh5dUj7J6VL76/wmgybaohaMz25jS8jbYh6BrVNcGTei/i7G8ZjqcbqirfDv
ueemDzua/lD69gaNHrLyMoii+1CjtGe+2+ahTURx0n1aP7NwFXdFhit9gy0wfGvrJvxncpX6Gsmn
RwkfR4jRA0ZS26nKho4bpfMB0nX1oahX1OY1deqfkVsSkUuW1ZfOeMOr9MiFImtYkS0ULeyQovFV
JSSfevkUEipINMBrbyb5MpYhIY5W6xe/WL0Ln9W8b9NCXUXcwQbJx/mtTtr51YxVfD8EPti4yLKg
W1FTV9iYDm7RYhNpW/BBMooeMtEYdh02YP8mBauK0qbdu4nnCls6cLfZxZKRrIb5zlj13VYik38f
pQJLKeeuPKNaYQviNfF3yeoh3KT1AC3fGbsnGQxdvOdLcT7GKkc+l3dTAVhDiPkQuMNymHVYMvdY
wncx9hPBFiYuH3M2+9fUH9kPuosIWCDG3YOrRjqITk3OvklqLO9ZVwiSXQM4/Yubro+dLKd7M+GQ
Txpgkaka2B6klefu52WyW6QIZDUxnv6qqg4k96Dr+XeJwifds/5J7wgKE6it1VSz6Y88Ez9OeEpw
vDud99M3nkavVdi3RNSz8x/iz/+RkOZNK/733xOHiM743/Hdxz/64Vv9Gf77H/r/Mq8b6cn/O5bo
qhuha/nn/xLR3FAK/xXXnf0L+afvRkhA/zOU+z9ENGnyrwRmPThjHxtM9u+oov8U0URkcgNfRj8b
Y4/9t7zmv/KIvH9FOIVv4I0gw5MbJv8TDQ2FF0qd/0OgCksMoShg5ZsPmb+F/9+ZAPnoMA9xE3Ut
wsLfMlQboautva/qbQfyeLkOleLi28VtR9H2vsJpJwxaVgXX3ZD6Tvur1Lgw/8SFl6aPcRvPhjfN
LH/RL6jku8py7Z7o6sP4mxoZx4TugtkeSjFYezc0pp2e6jKqmkOVhf1u8HvKNWdEpeji1ceXbWjq
oN22vcfArApA3zGoiYEwz458q8Fmb8uoW9TbMIxMVmM24+reycL6hbY4ds+IBimGRVMNz6Oqw/cK
G65zZ7Ko1LSVZaAEm9xpODlOHvH1Vo6i+JzUTcoLXWpQ8uqJPjrFMVUYxWOGlaNjKb0Sm7pOpXi1
Q8hNulnGLv2JWxagfunN63apgwn/ChRREuiKBUrQ7NWICZpmbK5DrbCHrHOkg35DDUwgh13oTC9U
6C46o1Kr8ZNq2U8eRJHJ4uz3kR5Owmv94YeFeivOhVMqwGnTUv8WtqX4rqSzPHo6IAgy1UUif9kE
4xwwqqjFbdGav+NwGY5TNKxHT41YQ2zph2+LO4L6Q2jEmjGs6zPXBs9JKqIWCxSrVfiPZb44xa6K
cuH8kYzyiG9swmbdNdVtLCTUYBtYhotPAx1LEBAcCjq7gx1K+yDGiVmmClCE3dOrljMj+8KT7r5F
5HNL+zbxhGxIck+StIFpj8yLxhIlR+sdDc+sntv8LhznmtK2851TsgKrDBadvHCSHTKF61t36ydr
FUJUaTxnelXMb81xShMJ3i1eqHowSbWCoU6kEOeS+jC36ISKQE0AAjKhLKL5IUUp/VCnyqs+uoAJ
+Tbt8gztNASG9JQWcZG5J3aFwOBnkVfhecnK1UQEslZ4i+fFBDVLaF42tvEqSnbIRcaF2Ll0vLfe
vIRfHich+FiYPFORNrhoicBeWSkRpuHJqGHhUPnBL6Yt4DQ1csd4l+UJ4IJobnJ1Zii1FE8J01TL
6a96Z9nrWUVsVRvhrb9hdoLUsu26TK/jpMgMNE06D/ssFrnY5azl5XZx7ZoAUJAUxmz7wPKskS8J
A3UbKU/sJ9tlO7PZpDsNbO94n306IYHLJ50RmuLxLze7tR5YIWyEX4fl1U165jN7Cq7UqJ0fe21x
F7Ohc+LN2NIYFrswCtc+QQPUlhZEXzUNYQCgcOUq2BR6iLKPbHYzZDJs+aX5Ax1IR3+NSbhQXWkd
Va63KfuqFFD5ujka97LUbfTeplSPKSzpLK3sJqziHCAwa2Yn3dZZ7uNkU7dNwp2c/Erru8nBRUEx
S0sTvcZWputxNUsf/G4Ds/anIGP+tcXqGsRvufI6ElK9MUZGq7K5/jUzBoo2WROQXlaz6oO6acf8
JXcjhk+hn4eKDbHLRDYPmK1cMr+KiK41kSThNnCS7EloQ/rVUqbtj1iJh3RHEzr09QX8DHbuOCCH
xlYd8fRh+KacJuXraWSJokq6EQu9hICozzjVhosxkj0kPIPA5JNQKQe73+yGzC/zFhajdCayOFak
Qm+dNgZHEGPgZdNNOvxUeq533eqtYJKLrL/klZruh3UoryYYKnu/RPxS+7IjkrURUkTHWM/eCCDb
czEVZ57E2QLB+LMTwj4EWgLPRDZziepwfhwyzVDt1iM8hsymiSUm8XgrG7nG24mUj03RIiCinXC+
hHXGr2royJmWBA4QiNwnwWlZ4vTHVRXOIc3/d+MyESTjcmju4sUj7rhl85h6bf7YWTKgNsxjxXtq
EsEyo/ZiXJUDds3VVs+Lt6g/FTP2z9yTLBdUFJr2wDphZYlhe/qCnEMc0Mz7gPPCYmUkYgy11lZN
fXRFKKn/qpzK/axWxoVbdm/sQuRamVefMcE1pqzaoOYy7dk0dEasE0LXIAGYKqxWlZzTEQXEUDR3
xJA48TV3XFxK8SinV+1lfn3Wy+Dyn4qCF0PoxyH3mWtPRdUTl9y0+HyMRsW4d506fnJt/VZVEz8S
47ClFKOX0lgol+OHQHXdlEDHlm3ROwMuDacHn0O1OH6YbqneRTT3xGivmPHyrAYbK0TYXrvWM1+q
Md15geb7KPDe7HLBpEgJr3hZx9q5qyU6epov7p9w1hfWhH3+GoagJI2wfJGxww9ERL1ctqzU6/OC
RRkPhVNWrJ+byF5cEzhfzCZ6VIRh9pR7E3OWekyvy1KYu76iwSmwdj8qjzOZModk1Wa6/oI40PIv
GIZfM1q9Tdwb55paePj+EvmXOBxfB7YSHDK/mnfKpN7O1APT8Y5HbC+n3uUsU+suvpI/sdOeZIlv
0Q6ieu6ToXyt2LyfdFsSuhw44LOnnv6ezUL6yXCk/vINJT0ufs7OoCVQ6lZ8uZbeDTf98uCvtbnk
y9yi/Vvqc1jzgCyJkHdpcgNgBV5oN9hFmOsl9aQRF/Y08XJOXogqmUA5xx2tRIJ9a+gnlxU3g5JN
Fa7ld1imIZoY3dFYqt7JYNFOnNDazV5ZMJToomg5uzVIL0tpu9PUkDikRlv9kg4s8VzhIK2SMnuI
F/RS7uR73znjos2S+cT1ZjEA02qusk9fEBzDm+49JKwFz11F9RSOWGgyHWQPOQK9b4G6q6pr4q7z
MXlGIBUeJ4+2s1W+dyoSN3vu3exGlCP+1wLhqDez7wSPc6DVQy1xNrZN/dRJcLJUsgTqeDneNoqp
TeuhFZ6aJEMdVRC3oKHuBEwQj3RJ7oE1PD4j1pKXEpAT+xvVpZdMFwB5kjl5I5RQbSuGb/drqJJn
p8zVB+aW5i7jWHJd4krStnoKG6/dtyqyUC3C8EPYETmyqwj7GyYM1fj13rS2D2YNYfKiHKt3ukmx
hENqP42oTEogHLB0w69onP8ucuMeRRzkBxx8LDw8dBcdo18GZeLvEQHwW9qz/pM8q6dSAQ7vWHnv
hxZ1Dq31XU2Ky307wjHMAvVk7CLZ9Q/EwkuIkoEaES2Tu2jTvD0OyaLvUR7dtmwFUyuv64R84kwE
iC1lkNXHJPfiAFxz1T+EUy7+ANEpfwd60i+JYgE0YDk8zXFh7st8JUUj4rVYuexShDkKvcdPY73+
vQuRTGJJyvjhuwRm8CEfy3V4TX1JxhU3zW7EXRmntgBxJNtNpQjCVhbGIss19TuwwXJTSDN/gZsW
lk8ivYGF1zEcn1tqwvsgj6OLthNiEn5EOFhJ6Yi6+hbNWBDKRXh1n10YUlggTnh1FjYe1L3l0zhI
7LI4VIpTsKLx3qC9NhfVTv7eH2fACYxEGENxYjGnxNTheTcHD+O45pt5lflGaMIaxYJP3onHow08
3h2xmOh1LIei3Uaz43xPcB8ueT1MD1A44DMjqJgOvK/k4cWV/rswU7UNEdFt667vfnGsU/zvaUxF
KomnMF62U0zaaYeIvVnWxH8Y4nLY2xU9/YjN8qojareIcuioy1D88Qt6AFllJWs8P0bUQ9dyLBhj
ENMxUxVGN7VegZalLyZWR4VMyaOq5Mc8LKBS8YIeEGw0gKq9E1Y84rqbcDg7hZODQzQDS+SABZRr
0V4wWcRoXtNY4MeOo99i7nL2XNV0MSF3zDrP/hfLp/mMAZu3I27Ujh1d808xug8VoxZGzKa/qqYe
d0XSm4sfTuqQdsN68Wz3OIae9wINvTyFdZWcVWbTz7gYcO12QMPziYlWURcrEiE333WANDWl11kE
DWMYN2uAfBGrHTs5ihybFkegb/OrF3afUwWgl+0readDj9hN4T7GYwEQiUE6wZ4raXSD6l+EKOtT
1BUoPQb0SKhMh4cOsSE/pCU3uz5D1QSejg0DAKs9OYfzHft1aKM5DqZpGX93WVETxCbju0KomI+8
+RpZPFEVWveY1TquN2mw2AWgAwbaMbCY3+I5vR/ZNV4KyThq9jwyOHQen72KQ+yX/muVpe1bI5k9
CgbMn1y/vxv25UchFRuymNrG8dJd1+GYRHyFnDIevjlg5uRSHe5jE+oXo9tkp2t+1n1Alvsa59WT
l2FQmOZGXcOpCHcUA/3WWdvXEEkhk/YQdPQI5cHtb/2vCsN/6kC4gHdR2BibwIw2cJfVPODldnjG
k9X5nKmHNzB2aqjRXVRemrp2TmOJp9rY1exxIka0HL5athW7q4dlaeZ6izghP6Q2mu48PJblprcI
NmoUKslmSvp6G43I0JK1vaYtjIJmiJd9UGfdK12+txWUGbdjvShao4ClaYEEuWzFs9Cp8zrqIDxa
JteX0R1q/nBwk81wl6KJ7AkQKLLvbFraZ6npE+lQaZER6uhtSjjMF2u9CkEijNzBHYvXNsmrLUPx
6TUczN9DmLHD9lvsDqXo9ISjNlaoUBbo7G3vVo91T/YZf2h9IRQ2OXG5lmdbqOYXze78ZVLjEsbS
RZcqbIN94wj1OBRxeYfSdYXfEjAWYAR6HJp1ekjQt5MJv36E9AUfmZbF79RHr+OtXrLn00yYvEN0
FfFQ39nAhs9aT2+apbjXV8B753K9ZO7afVfxbO94ZqaT57bhl5yaZl/LrH0Us17fWz6Wj3YO8MBn
PVVdUUzTheLgvdOet5d4CK8MmYv7nj6a8F0KgtSwkWGkd52TEJS6icUltiuR8S6NdpMW1V2QQBwx
KnpWaxke1mysDqvyDabYmiFyoONPOpT1us7eLbxzCPrjyD18R26mYZfTv9lsFNggfO5OgYlDruzu
srG4rLET3o+of85T1TLt0FO6y5G57loR5Lus8R5mD2txkdhfbXCjujV4TxefcYLsx0cu7OUPbKqR
VkK0rNpEkJ4R103bNkQIH4aRd07W8SmsJ++II3N+l4VUe6+9PSpxtu7KfBz2Mp26Y86q+U1n8TPk
ItKQGl+cfUONjPg+3WJJxQTbosNG/+ZdMyQIG73Q1zuuOz31SdLBPC4jSYtmIJQVXh8z3RZdf06x
Tx5NFjwkGpp3H7R8xp773bm5OIlUmk3Ob2LjlzMQ/l72J9biwa7ucIqxb2zOvOfThU2eebZobp/z
tOov6L3pPb2gp9Aoojv+8c2dGtp0EwVtR+Hpv7F/DfYZ2AvpVQkjXXd6Q0FYb9NFOm8oPNWL6yLC
SSukZJHowt9LheOzafGYySZHCR76A6R0N5anLhXicajz+Yj85we1S3FBkGX2HpZexAhD8KdKguAm
CamQpTEgvKtVvzABp2i7GW3FnqElpi2+xctNe0C1OYWffmrb79p2SXZImTTumNsMRwPMl9xMoGBc
u8T+NEnlMGOQoTglgoWvYPD5l4sbf1uvTrRvoiamvEEKE8uFGXpn+hnZge9ux4IFo8vOdkvr2tyx
ep0+VNm3iEKX+GkoOo/AK0RfLolS7zzJOVqiuPoug3zY5xa1ik7IQHRZU16YoGOHcXOIDJK5fpcG
yDncCf0BFTANY9TU9zib5ku4xJiYsL5s7WSdu8Urry0b0n0zxvlj1ttl0/gSWJ8ravsHrbsrtzLn
5zvYFUnYJG7KaXEYsPLsa+/fYUBjpp7kKj1IKjdFdzkgEYyD6LsvWu8+XTJ56NaWHlrbgFl9xncr
4R5+mhItlduS9+P3REHNZTc+QUiUV2MavtQVD79tDIFQN9XNgGTkN7ATOF+eTlD74tN/XBPrf4yB
ZNvqF2R/S9rEDW6M/lrDP2LpJaPHzgTmyAOCNmWa1U9cB1A1RqUgmA+2+mpSZ30ZyvQnT3xLuqNd
zgD0ABy1qQ+/RIn0IGvTIoGV0ebW3l/jvksxumWkazRq2cfCSeGXLEvHajpv0n0ZOM4zM1PmYOge
n6Pylro0M/Nh6hwd3TG06L2bWG5L5dodonq8W4Nwn5fejhcHUtBLgfnnPquIE68TVjoLCrRNm80I
+hxRJYex4TXMSpBIMX37YW3nbKti4gDBICHzGrHcDCXbdYB3wIvzLuDl84Me3XvjVfSnMylrvjcd
q3QE1cMuiH1XECCMyVM80/1U5M8I2szeGQuLvCK7jTkrqJa8SazCf7TD/Xeb7TKbYKDDeo7tFrCb
nKmrmfTUbwFUubs5uslQsbK9MoZfu9OQrhL8acUYLi3dGhYKba311XgWZSFojooeSuok7cEk8/BX
rOJb/bxO3rczjMVbbFDgbnhpll/FQDsb+hqYhFlZvXkEyLtRCzEmZMdIcnDM8CdfI+g+mEdgqnXm
eyEw9WFaqDd9E1JROun6mk5uvVehrf9opBw/riRskDmS91tI8gj5aubnMG6zewxZYKKVYQObYs5/
F5pOvSxCrDxdMl/ZrotzHDuMx6eQgbHnDg7iaxscy6lAXTfEYJ718JzWOjmEnE761GjdBLFGtJj7
v1WcQ2+VFB2zcJuPYSZ3RSIA2apuTbdjZ+9RCdGf4DBgzBj8VGW5nCht/6RyundKLE9Mjf5O++lB
8gtH95H03pMN2nBTxh7uyWqxh6KsXLSnttoxdQZqw/79EHMeN9QF6EdgUG1R9DNaSN/DlQt95XGl
ZmmfQ6nJlb09FLXz7COygb3XvM1xgwZ4/UsI52vQGElqa6MvMlB/BH4ihhWpRwVStgc/9NWj8UBM
LyE/ccqIbhMyzCR4OxhfUcvdCEU6JT0tr3ykQKU4OHqk5Y0r+qpYtf+MtVd/2FKe/IhLM2YZvSvw
rZ1nKLJbR0tJ298EfUK0nvdtMMofaMzJ60jt6xoyjwjivtwxTCPMoKMOdAfXOa9D9SxBC9L5jCkn
2f3sG7G+d0Xwv6g7s+XGkS3L/kpZv+Ma4HA4gFdxJkWR1BTDC0yhCGGeZ/xRfUf/WC8oy7pSjOyQ
3Xprs3y4eSMzCYKA+/Fz9l67WVa6UnPDPCDdjU5HpU3hueqDAnKc5R2VY6pVach7euhPpU+0R6Fp
T9bIDNZzyqPV44HlfQoJLRucsxY5B+Qewx1tG4cnjbPo0HbH2K6T10ayILZ2MazsiI4CI3KOQQy/
d4XPiVSMmo5ZjiCIZkjSeyeKne+GMVBYCZfKDQEpQWJD/d3sBCExnhActS3fRoycPZhxpQ7TCJ5I
r8p+LTnsbb2JOEXcCST9aL17Vr6RHBSBZWQCxfYps1yEM1FX3+sI68B7Rf19Tjbnup8ckNnSb569
iDBpjkLJlz6eF1kZ44RJjZ7umpUa5sJDqEi6kMZLXApRb+HI4bouvH4TFfjKbloftWcYyO+OQYOV
CD8+sCFDoTQy7UdNS+CC7atCV80D3GI5AuBf1GdfptOm9omwczyrf/QNV9vM+oe72jNDumijMtfY
ud/X82Drl2507p2gJRihqGB6j9Yjg6h8U9Cw2zemHW4bVzEQri2LjDyawV4e3/aE+24GMKVLmaPD
Q7/o3VZJP+3bjmIy42v9mhz7jeENPpzEQ+nBpAmHueG7q0HTovshByfcR62C/957Tyhz6dRGZc1v
ECQEzUxV/2iL0S6Rs1juoU7MhrNEx5uA6GVA+2CwHnvSOnaJRT5I7fUA51PwI8t4MNAK1Z0yQakV
itoOJ61gWHNkCEbTJc2cuyS2hL8qUL4t/Lz+ZjcmBguko6QMOgnaUnYVYFR0kfRuoM1dt/ZZNx0W
B+VwtvN8N1pmWXEkyY5eHCZTKeIHD1vY2ao9gzTlyLPpnEGEjuM8vKOvGyzssg0fmwI/dIVbiEVM
C+OV6RAIYrd012/MLHwMu+ah9ZL0lOMIQc1oUB/VBqF4TTLgcQXDmLOiJjm7/pgTyQS+xm2S/Dhr
GghBTTnBM6c6Ol2and3GkS8i0Oh40vIgJE2G003XOGQDZX231VoPDFaF5L0kfYLOrBv80Mb2JYtL
vOfCDKpnGlORv3BNFZwAmKBIxgG4L8grALQGXRSxMPJpVJgVC1nhLiddmMtK4HJNaP7eJEYf4dvq
cuLUqYS2Tiku6Oj71zLNejJY4LvbSfXVFRxGbnQLmCKzpR9TYPc7jncjzUhU+LabXErF3Lew8iP8
EHLbY7s786iT+MZhdSRPfAr6/tLxQTRvqiqtwtUU9ZO7pKEhiEkEiloUF4bK6X1U+tT/bizNRw72
SuInzNWXMUKmQ3iV35EPVbNtGosyBNO+EAK4wmvatHRUNNEzg3GsyEbWb2Pn/5qVgDJvkM7IkmTw
hHgRHx8bNMA2FK/oaWHRpY3wurPE4FXcBJ64xysr8Deldo/0Ojf6Yj1Y2KIWbmgBgGGU0UdrARGU
HpUw7+umTPJ1rTX5U16xw9OpzLGrDWN2ZhKXrfNB+XuNMZi/C8ssbBbBgMluOQaB8x3hTIpuF07i
cszangdGUUzPP/SXtvHRsU2as6c71l5YMukvwKVVNxrCXbjoZfKgjXXwalvuBae2/WNkOLQSAR6d
KnPOFQ/SjYEHLlnWzDruw1Qhz/Z0b7w18qlgFm7U5qMmRFavJ49hR5FUsr21Ei//lWeyv+idxVvf
cWIjYM2zrUsFmgkWfo/Uu40Ksu45wMY0fXrEripxAmdFGkd3J/H0TXudBpP7GEunoqsTsDa8mBJa
wqJvPeLapZtN7YLoQffM+svxFcoDN7Glgxawdcu4uKuDRqMjheLlwS4nS4E0IszvKXDrSttBNvaD
10aTLYc0bQ7ZxDPAEaXO37DhEXKsJPd1Mmd65+iHmFcozbZGV2ffRjavNR7XiFN0Y0H+yTNkf1nf
hjkj97Cjc6ohz1KateaGwQPR9GoZB9gvVCJ+yp4FfV4Srcrt15z7yq2jldYdLKB4NzR9+4OSN14g
pZunzHWylD14RpTPkkN3XOGBoVucT72+xeQxHfMwkotKkJOsd+b45rIRPKRAbsUCWYF6cixbXmKK
6lcdL83j1PfOF70EeOdqoa1QETPJ9TIZEBqKuh7Lr/cK4gk/RZRhElCt2W/GklEto3cLQTN80lul
w7mllUTnF0IqLSC7682fXV2m265kOBX39RfZtSymZrm38hI2RZ3W5WMzFMUNit7hja6nvqzrubzq
hfiW58OLX9T5IVSG8aZFVrMLYqc7j15Anyf0qXZZofVFHFBsgo2lJVz1aq97nbMpM17ZvqPqTXmK
Fk7V5ZdxHMQ20FR+xHnNI6wNI+GkiCyWykC2IKgMjiFv5S61jS/JEIjvpRLGj0jx/MRaHjwOUBPu
3Eq6yDGZpZSZp5adHLG+TlH8aEPH2zGbeaDsxiw7JnaPuN7jJw4n54gkkylW243OAXmcs+Xptx/a
rNGflM9Ikuhw9SXPRrbZMDPzZasVaEj9Dg1DWOKaYYnS71DNkHrIjPaLU9Txo18Fw1FH8rdE9pAf
IQ08sSKJx6bEUAibE0ItFE99I+LSZmZoZjgpI1cwlAHMijUZHQAg6afYbfd6b9sPWkKq49iRnF7q
PyG/9P5NE9J0MOi2EjM8wXI0LZfxYmiQ30BIz0SLYsG7m6EKoRFXMnW70Q39UNMWhXFpO9ua4Ndd
jHCYE7dZqvXE4rUYWHSf496b1o2dv06+YMlgcfRvnE4RX9nAb1aSVg3GRxuTTTe1c2kzv3Rxclfm
iAGUCgr8Viavl29S7Pu9qZi/BMGxMkqxorH0ozJ9bIvIY4xF4oCrxcnJcJe4+SVq0nrL6yXIieoA
+s9FfMKDeGrF5NyPwH1XmBAuvlTmJTbb9jlIkvCtyQcDA6fZVT/dbhDHpijzH0M5mQ89SwAYVNd4
7LKme0OnMLyVbm5vU42QLEZ899JsIWXo3nCrCV4z1xf3vjDOkd1aTyFBFewKACqEmexiz/3h5wHZ
EgLMd8g1hJtMq4oToyjE2xb6ExPI2o3XT+I+isbqPCTDK0STl87GZbpIhJttpyR+VBJLS4cI8Uzf
ElU1OKHw0auNW99BrbqShfIO7jC0OM9kTvguXdgbzWbEGrJ/biuRIRTt7Jpp8MAsYAB8CD8RO1hs
5sEh9qOvThAAqUYi0jzHCAoh/8XWI48GBpZSxsAtlCIgmBWj7EouqZvs2xb9GE0/SwCVmeQK9Yu7
0rFvkAadYuq6KV1884JT+RHAonku02jjNHW1HKENvPDUk8RBhUZIC0TIxkVxEvT8u07g9Vv8ee7S
aBv5MjAzAB9G0DADIAP1JiPzB1+LgwdGRf2jRY9+F9beeF81HRVCGcO0tbAB9ph+MvElZ5SwjRL3
q157am97rjxUOcgTLfaDX3Q/6McGqUYiIZtQxnAl763gZy7TBLtXmE7ZrdNJjwy4apcbvLO3Ezfj
NGj+VN+iwlFrP8zHeF3j9MHHSZqQxpx1yVPGuKqeyofZkfMNI7jGl2sC81S1qqGdJwWDew2/Myef
pN2iobZ3xoyQiDWptkQ2kPBmRs2tUmEbPqdY6fb65IOQdiprExd+vapdYR3NpqmOmdHBAqoYt4zk
JeqZsY/tOJAhBXXvYwuLZefRcWL+s+yETlbbVKLcWDMhAcKj7Ok2ERGmIgMHXEcmgTLDb5FONztg
zRrCftNkodG8pU6roCQbqJtu+jEpo4vqfNEcVV1aj3aOKm8pg6k1+JU41OjPsnc852LY0IpuNRTr
nNQZ7nbhyk11nOi0rdxx2OeE52iPvRlazrGNUR0dZGoCIjG1RDirKg7S5kczCqmd0JIl/oVRbo8g
vJSyeR2BdsbIwEKQCV8nwqwi3JEOJnTcH/TlddDWFXmawYtb6Eb8Fmi9Ri61wSiG92naWlSw+9Yq
J1TYBW0N2ZUpUvV6ussEKdG6Ew0YhV31QD9m6hYG0sJDUmXjHc4pZxs4dRXsRi8lYrUxUM8MbuGv
jBLUjNdakGdCHYKHLr2HRohtBtGAAKISNW58GzEqf6OXVH23YeW8WJqV2DTPhIqXWTQOv+hQjD+n
ojf2DUzCl84wG3vfp3mBu3bksLXOtC6Sc4g6z9xYW3i7w0AjDtLVVzbKKEY2HnQMpGqavsFZML6p
gOPSIKXHcj2mhF1RWrvWCoxMbeHtJJ2zcTgTpX5bbC32kmGV5pXFVtgybrhvdE+8OTAVdhX+ty2s
WqQ9JCePHi0KhJj5zSRps12sYhqag69gYbYLhhLWeCIYKfeX4PwjIW6DoQ/F17bE7IxnzYiHEO5q
FdBNg9tbtd2jFqs8OQHS0H1EceZot+W5wOgOdTRKZIKSK3HK1iZ6ACcCecNu7K79og8psR2nae+l
KHQiwYpat5JxgU7Ep+UftNAbuDFBmG9Gf0i+2JWonWVTtAN5shji7mhp9zU5lVlajPeBWZEp5Pnf
GSR037J8wtHS+x7KAtOlizQuQWgwaF7lo0z9LyyOSfylrjl8ke9TJ1t3GPEENBwb823fufANONbb
DTKNJPfZMzXT9JtV5+RVd4r6pIof0RCZTXSDk6rTzv9rViL/W2LsY/hagXd5a66l1h/02P//UQ3/
KMpe5NX//s9f//Gz/Y+H9ucHZbb538psU/+Xi+CZSpOEFNeR/Ml/4Q2F/JdCGUGAh05Jw4Ti/+IN
TedfyhAmkQYmIUakqfFH/yXNNs1/CZ12rku8iETWrdx/R5p9Bagn04ZLc7k6aZtkJ1jX6ZFkJ1BF
app/jrR6PAfWQFMU+gGUgF6789op3w6zC6RyGpPCuUcwpBVNQoUysmnMa7cH598h17Pqj0Ug6OnE
TTKTve1gQ2sdMsn7s8ZT4v/K/4mb+JGa+H7Bji6ktDH0Kls3ruiJ+JeRADWVfw7FpF2YVTeLAWHC
OqmEv1Bt+hVUlPkoQX4FC81X+ab0lfZJdu1H3PJ8DcRfCu4Yf/HziStkbFPmQSPtJKHfqOTJm2zx
wmpS7iTiDHS+CNqhwjfBl0+++pWIno/lBxKuwTef/8f8JP0dwhqEA3pBUefnAP2mImTczr5ZKXxn
3ObhRoI9vJ2Kwn8M45R+md7lVDEYaNF7Bky1w3U6ZM6FZdeD6k7tvcIQaHwSsvORDzzfGTIVOPHj
d8NZIN2rXyf1zHpsZ7EWu25227PX3XA6rqsbJbqx3NK+x2TbDNad2QU4eT65QfN//b/xuX99umPb
QqEaxTXjXuFzax0HHqS87ByE1V2kF8Gj5FB91+qGcdQgW+4BE6O1ncrBWwTSqHYIRd0lCsZoH48E
m/+7l8OHOQZJIdA0XV3Y82P0Nyp3V8+Ob4QAp1FT5SoxKxgcqGfdn4YY9dNY5PJ+3tg2ie+4xyAk
s1Wn4Y/Mv2yqvQqV+/znC3p/Lj/cn/mCLInL0TBYXsTVAyTAgQdZM2knNlLnYnuB+8rUdlrrldev
m7p+S7oOPqHpjDt7GqZV0vsXGvbFGxymHB0E5K/FiEVjmWk6QckYXA/0VFgTwtB5QmpWbFt6Fps/
X/V7lNfHq3YgrOswWB1eOvc63FLvULY2jjBPTUbSwVQXzVYrg58SGai+LHvvOytcQ9YNzqQbWnXd
CvAWJK4IyWyb+8Excxli0XFsORaH+Dsqvalw0Nox8VmdceekiXP55JLnG/nbJUuH3A8LLLt7DUcH
35gFQRpYJxtKKU652lx3gYw3IW/BunJq60DxM+5AXFrfhqGq17HffzMcDOBl1YSAYsg9x9EffBIV
fBUmxgticistx4GKSxIrqSQfn0jWtUJxKpQngBTRc57b3oaWXPtU25i/w8QXs4RjGVUMxNAmuXvb
LccSjEkDTqed1N5BJnxnMoheeqaqX1te92XnJdlf7q7/9yL/kev813XiZFJcI+4j/EkfrxNHmdbj
tBUnToksZXCn8l04xsW30EU6xJV1GuSOfGdWyQtSdiJgxTRutNy0Plnp5w+6/iFnyxLbpGTUfL09
anpnVJUOrxw1snGnBx0Mf6ukzWSCv/Pq5rPP+xin9tcXV47FbBfPFNbfK6B1j+lx0rpEnMzcI0S0
zl5dDZs40mLJUMyxDn3iVru+QjvVkND82XP72w7D8+Hw2ewuULikutrYgCN2U5Lxqg2e0dxxliA8
fFQEdLtJCtKw29sA5m+dlEPfMDSkDNB7v1gB3sA8S7XXIS8e4dj4l4Gq5t//JYw55YGCaLaR6Vdr
V5UHuaX3GOXDpG+eAKyi8hki61DLvsAG69VPf36H/+GXYM2xMZrxQximefWqjD7GiXSIrZM7gdEH
taITGBDmDxzYOfKnJgehqpWrxHHcvSUt+7O97PclRKd5rCzSJOd8WTn/VH/bPCZObwUhaCh2SfCi
0VGY/eskWx5CFwDpmuGM9TI5qPNzt8SjmrvmvEAX463PA+MfMVURDkPXsHnCRPPZNn8V/Tg/p4SQ
YA3UBQm/NpOrj1dn0VMNh7ZxTmWh5zs1oH92elF/M4yOvpNT0cZpXbFFptYc0Dlre+hZn6UrvTO4
r15O9jFM+/NCOy9tHy9CqwzOrYVjnWLNancqH/xt5iTZKzRJ3OGRtTQ40Z/0sQqeO0hOCBGcxxrM
ziKKe7X1q677pPq5tjnO6ysXRGkOVsclnOTqtpicAQqzUOqk8Qg/0UP0qcBMZuyFRUflplX2m5Qo
+YKKNcQbtW3LxGwDbRuN0iBUsTJgIf/odb9/xW7SlIt/+5nmLvE0KuZplnW9/xfSTDUfbDrpz1go
cCnIfFe3af8KmC/fxRyVXxs/F4v3JX0YJk0t/3wB//DcUH+Qv4UUhVUGOOnHn6wZconVsLVODmPI
ewbNEn1bvMBNFB+AnzWHlDn/2kCxvQ2HIdnECkzGJ6/WP5RBFIkGi6wUc3zAdbZx2xY5jS8Znl3U
qA2Ei6NmDM2mmzz7TJzl9NUZevjYVTBrPzs5rEV4iYHpwj8K/GjJaRpxvKhfCP7IlgNMx59Ra7Qn
pRkYRhCJodG2dfHJVf925qD6cbhiJVlRTHld/CdWL5HtNtG5nrcBiA/2peW8cJgbsgnNyrG/aa1P
K5nf9z9eceEQM+86QPqv979UpBwLLa8+0dMvmFMlGjlz8ysPVKL4JsHXfLLMG79v/ea8pnAeFRxw
+cpXTwgGRHZ/qz9x2mTrn81k+yQjFP59yQelruZw2WkR6naH/IcMrsEY11oUDJ+8LMbvKzCrPqcs
HlZb6Jz4Pl6JhxjI1wps8oEewM91anddtJj3Os8PmKbANDmiHPdWfZzGt03WhzMLwKWblcNricA0
TRRKX53QP/35JfrtjGVy8Ffz00sfgJ9n/vO/7Qxpj6uFI6h+slUfboyhq/aSofsKKyJUXfrZN9IF
kujnU7j98yf/w/o2b74m662giCRy6ONHGxbeolw28uTUhf1UdB2BdU2Wg8uI3P4VPKBxJ+vOPpsZ
yVLIf8mZJg2AIUeN3yMOdGL/QKxskW+TNejbzfDJS/L7ps0jw7iKsFyWOOO9/v3brSlBqwZ9OS/6
JkVCiwJlway9/c5LXt0GVtic7CkOkI/ywC/HKVE/PrlBghvwcUsy53tjztHEyqSx8/EG6cTYolcP
aQrkrvalHuFxhU5dLw3hk28+1/bw7EK4y1qAbA4KxDNW38hk8O32AAqrfy8UaN6nP17PVT3ZOtjo
4j6QpzRVX/0g3EMje/vkO/9eNPIZfBItGarW3x4Kx+giaCmOIPpxnI3hU9OuPY+KHRdVeNv6iX9L
Rp+2zvS8+DbEyE38qSt3dpfFu4D8rnZhALT5mTMqXxmM6z55aP/p8nhUdQoWSildXb0uNVIPt1OR
eeIlaZ4qmCcbhnkAs9KKMnX155vxvgx/fABYnhWGbc6qitX66oYHsFKRMovgPBSVv1FWWzwB4c53
vabZlzozWNJwwjoXPw7Y3jkiAhSruwC2q0viLQIMKF/gIxE9xX7yTIgX4C0YCAVQJjRKrbQOqEys
A/LG/tXrDfsyyBKnKbX8eoyHx3JoQXRjRpILGkntFlTYodcNRHKtQRLlTe9n6XPmjXSGxrl4ZIrW
PJXTOKHcnnBdN2V7HyCZ+OZhU0F+1afzgh8x7p7iUGxh1o8n2Cf9659v2+/vLe1Pepl4ThS17nVx
nyINrOTA5ibDXt1amR5vAzl0XwMpjEWaxN1dkAfEDo8FZB9CQj55RP7p4zlmMjAQApm0dXXc9N0E
VjPopzNeEW2vl0a8NHBYH6icqy0JUJ02+6pAGEj7tYhNcf7zt5e/f76rI3+n4WvyoJrO1SM6dp7b
5Qhmz9SqPBVdEGWr0uVYeuNaU/9qYOP89l5oD6Nu3FV2kL0ZlRNMN1kJ1uUG2It9KRTwwtxz0Pk1
Caa4m6KtMUioWWM1om7E8QC41Of25eUOcKkBgFIPN34b8kdG3nYtGBzq+BvqpurBQ+JAxiiYIAp5
xKVLxyIWaRla82RUS7FeRHnAR7PpUSRlE8lti3TupgD81AfiybPmyXL5e42F7TUeW+sQlH76NdC7
8qlxJ28/C54PwXunUlW6fQGCV3xLw4L//p/v7u83l8Q3wT1CcmFQT1w1BTurNsnbseKzRs+6RZ6m
2+fCMLFwWCGZGnAcf2S6Q3Q2drqVBsTuk4frH/pXpkXnn7WAvxzA2h/3BM1qBqbinTyNVse9Dou6
e8a+GRzg7QyvzLIZBNVOiIwPsfmWI1u3knbd3fKLPzlh4LT4MKxy7TuEnQZE5My4xSrZjbpfb6Y0
TZB+Bl32yV17b7F8XMhMuoQ0PVwYa7+f8CbLtXpUe8apbBnv3kStVi0Iei9v8wEW7k3mwljAA2U2
BzsK20dbyp/u/OO1SPbfml71e5G3+hLiOMiOWkse8eo0T3/+af/hBGgytHBwBPP6uFztx1s7ORNj
spiLrEu9ixa9ScIA1hAcDHBQNn5SuDt8A95jMndvJqPtH5mdL9M8qTFwhr8QrHf1/+TGQZ2gVuZM
xy28Wkz4zElqpSFO9WTRnqiN5mkwbKIDwtxGgjCRNuTlw45hODZR0JHfQciw1Gpojxw9Mh+0pjVv
o7zhBeqd/lWC3fqf3Lb3yZNJYCBXerXeWAN0qjJLDEYIvXFXFlNytiLvi0umwqGl2bYgLyTZ2jW+
HN3V74uqoLiblLNjI2lOGj3VP/+Ov59tTEXZxlyDIAsmCHNV9beyzVfM8GO3N05u0XOiyUICd72C
hSsJdEbPtqgeTNTgnx015mLs+hG3HWnQEVfK/e1I5XJoA7VJXgzcXv+HaGPMti1WRSpLkhTE1F8i
4p4OlVvYF1NMOSKyebDy5+8+3+uPF+ESRc3ExFGcNdR10Jjf5wzQZJKf/QGomoxlg+AzTNE3oG7A
gIBb3xkZGktnTzvK/OQe/H6+4/UmY80SVEYoOa7uvGqScgJXjbeqVxiXkkA1T07i6Hd23YoF2mYm
fH/+vmJebz98YZx1pjnjphgPUSpdPXwA2UWCyCO6ADisFm3gA+asI6RETp7DWpgbewzPioXXGg2u
ooYMmdJqzlUGxswuUvh7+MZXorL1dVwDFZEoABlwTfnxvSNKXTUcUDSCngin5/cRF61//fHP38KZ
F+2/fwvecNtm9kdzmErvtzoPY5iNg3lsT34dFreoI8uDJctqLWsJRI4UhMJHgpGnXYPZCM7uaxuX
T5UxcYj2S6gELIbWToUyWgJ3JGwm9wiK7np1nk2CxzzKvmLLZ4PtjHj6jiEv3wzoq+g7O+WjE5j9
r9g1xvP77ppHKt+5KpzuB2q8n27iletUVyUI/cEi1m0S4ksMSnsX5x6VYxgOWIYrrtApzS1oCm1r
xLG3JrxNLVPMuuu0s90TILd8YeWY85uRAPgO6gViO4wpmxzj1dpxx/DFdgbyzJIR6SvUkDjcvHdk
s0jvz0AC0E9PxbPGIeyWAUK1QrvbPgB+xnxrnQRYrHXnTSRAD5n2Al2B8tiX6Uqlk3Vwmma2S1V6
oJYoKu4K0SCscbXsieUs3/lNIeIjAr/8SWSFfgDcwAG9jaZXJxDGtzD17B2bRrnG7YIVqARC9MlT
fP3eMESRNpw1Tnk2uZPXMynsG8AyjEo/lZlFkTO0FOLWXBVJ8MQuXtxPCuR/aJzxypgWEDXFVuqq
qyICguTgw883TrEjCGWpoYYuWk0FK8QicFrb/IdeTt4LTGu5iOb/P2tJn/3zQ/8PF4HiwDA416Ja
cI3rOtluqxZ7nJjI0FPBAehFfjQmR77GoQT+4cGbKIbkbuqTcNlbFv3pWjqfXMNVAu18ouUakK0p
oHa0wZA/fNgr7N4oGlZD/TTQizBXjMooG+ft3c/m6spLQw7+SRyrdTZOwZ3E0fkwZCUC8hbW81JJ
q/hG9A9ldt1XzRMKOhgInRQXuyysgzV3tHxARGiQVP2E3SBHhD4Cb7ZGPwnXtmPQ2cubkFfTgZ21
ex+k21P/adnKbb1eY/iqfE1+cdIsFYXOVTMhyboy9luGT++VRIIo607aRbgJJsu+gLE1DlVGDD2x
Bi8R8r573iQHM7ptHVqN1Tv3LbkJdTHeghF+8EMlZ/tMib8wHQhHs6alX8v+V1X35l2OKwFyK1X6
7Mds69Q+w5ytnzlRdwtYFvbirzHEMJgmlKQeUBdhFFC8VVh2mymQqDLFMIIdQgKCihlPUTQhozXm
iQVTFFqU79M5Vo34rhPdqlSkSmHRL/ct+UOAqRuCifQ++1qmPvU5c+rVaDDhg/UQX2B8+Tz4Bs9W
rNKfDUGw9+/nIY2faqfs0Ni7xVg+jm7RvmE7Q8hLfAPUAuEfA6pTmAxiwt+q5c823I4fRdqAmw3m
rcbk72liQVjlxJRb3dJGRU2qkV0eiZEdYE0A5VzQqHEuHQb9nYPw4wKzNgAlwigXRjHp8vYXPdQu
zBnkxtd9XCta0YavuYqc2/fNqpsYm6IIdPZmmUd7kEHhxmJqQ7JEgOkZ2d0IlnRVTaLcYPsYDlMP
zCmbj3VR24EnZAz7K7OD+C6EbrdJM4+1neSTQ2mW+NJCqX1xsv4XbkMygEYRFaT/ecGu8hyxCMz0
JY1bd0+bRlu3DUprh9j0k+O22m3qAbO5yVoC5ckeORtkiC9VMd2C2nbrm7418h3s3eYpRb58n77P
YpELPdskjh4SuMWECLx7s97/Iakn2S0nT+sB/d6e6JJ0VdkRMc+yD/0DERjJXxWtKgaxeO9iVM3E
4pnxBgdRiUOMjewc+6G+Ma2YV6607OFChwSAtjv3k8J5SvHeAynbktvw/qOZJTfSQ0L1A8OcPNKg
tTdZTd5b27mZwGlJNtCI/2Tq60MDou87ss9j0hk2yCmnWVgW9FPKYMXOjR/Bi5J6mWDA30D2ah5R
Gg6LoLSs29ACeApfaljgdMOVIcoay4JM48N7zeqXKgRCW06cybXMfKSkK47GGLe7STravkjyZGX3
Ut6FAiAxhtjuR5+XOTxoekM+VPxliA972WWoMcawL5Z25zcbYeM2Z9ALPtVMa/dYZu591znTbeaW
w7bqZbwMccGuPZ5ktCMAHmAbQAV2OwcXlT6WNY6hgpSfpoWvLqUePKGMp9044htcGmARF8hD5Zca
09Kb3Ws7rZDeTodEcggwIOBkVHIBdOPZqIHTyMB7Sf0kvm8G234hPPOrV/sGZDGZbvwsYXZSJoqp
aNZv31fFgNfsiW1ozaiSCwuzdkmMApalRLxgM5/uSgikzPa77yhj8BANWd69Io6IMXGxyUcN0Kob
Legqc9mQL9mT1PPE4bh5knO/4K/W1FAmPIS6lNMuHfPgJa5Y/cCFjQu+5zy9sZ0NmFrcLx5FyzhW
/i08DrlRlB5PZZJmK3f0R3AVnYdHSq/PERyx9Sgb/6Sljb/r7Ky46ywkuZqBFo2EGW3Mbxw5seky
C4d1YBKr5ldO+QWPtXfnFSqgj2uzvGCNx2rajPeecMt9r6viWxGULISgfVhSCp7r1dQrFFKmxS6D
+rz8FpQm3/m9efp+95JRkYTVVvsgmtJXj2xeohKtmcqBbe5Gp+ZidNUlr1IK6yvBUv3P1B/y4wCQ
4KTSXHsQbTnu615Y64p8tZ1u1/0Onhhy5RluMYVkYuUtth1/xLCUelGx6BpwxSpKmqf3mVKWTBys
p4DW7ftShhOmeSoKNwvJsU1wxaQoiUSU2fQJBmvPliOeVcqq7pr5owj14zSwywKMRiJdaI1F4kIC
SgYbqKkZ0x44W76JyzG+Jd2Vp9kf+TRSw4tn0mQZ7WRTTXyMk4tl3TbVrRrcr2kji19FAxD/xi4g
P2dZp3/LVXif9SQGaz1ChSjoDg4Sja2KE4lnEhdNA6ZjJw1hbZ246xeiw5lMTPgiD4vmYRR9tCRP
0VoJI3WOaZCelSKnsGsb6+LMZ1K3tfnl3odedeQbxYJzo70RLLd92j0I3aSAn9wVR9fpV+ja07HD
avnXFCKai6Mo1ORGA/K+CPmpNkln0vM3fQ3Cno2N1/Vxjiot0G/piifLmYC96XQcxAQu+extWvDV
IZUPA1hEJIjfH4A8Qx/sc/0xRUiH26EcXzPqviWnId9eQhQne2PCBPGkRbM2sHXLcFl4BqqpATNV
XhAaVEX6eDAh7C1craRbX0fjXriyZTptp5tuhA4zemV8rEJtlU7dcENAUnxnDDNyFqvnrqX1tyGG
ieSotP+Vq2E4Gq7p4HU3rZVZUhcntgwfRKxjLh5bFjbRgQASwrtPNBTcwm7yU5KNdP0lXhPeKt56
zEcYm0KZnIZqwlUQjEb33VBJ/fg+PXkv90qVh5fSjNNfkwcMqM6yd5ITtARNwRKzpAfEmk6Q0XM5
zJcHMpcJFTrZCARvMpkYi8btx+dk1LT9VGQ1uBBR3eUszZt3pZGtZ9jY9dIBrseNJOWDUnMpzJpj
Fi/4F6/14humAO6xe98h/w91Z5ZcOZJe6RUhDaPD8dgXdyZ5OY8vMMZAzIBjdAA70jq0sf7ALLVU
KalL9aiHMiuLjAgyLgH3fzjnfOBCTx1z+JNynHWtztqb2Lkh4y1fhoDbjBj5MHWUvs1Qup8TAhq3
pAk5D8Mq4akCkwWeBxCRjCiMzHBx94OUbM0yBkUYkVMZPM6kk1wNShkHyiDr2TTEqcq1t/DYEeM0
gm1Dnjtm8p4U6bUqXuWdOhbiwyRKgX9+nsj7ybZ4Z4LCtN8VZQVNRNsyzsCJwjvXM+1p0Ywu/ArJ
Gsyd1jqyWkagEO06ipmihdj/VMjhIev41SUyqZT9uXuLu5gnMJBwXgMsgWe6JrB0mSV+BvbUX9og
H/i4OnApRW90VxgibeKZlq754boNXw7HOIp7c9FPPRrop1hJ41YStLRvnAXrsrSW6lR/ryxsw4cU
NBIthQNjFLN75+Y0pru5mYzhQoYwnJQ0nx40vOU8AmoeYgSBEZB6/vjIzrn7ZQ7G+NYz+b3GJl1K
bDxsVKQ5Lf7pez1U2D6k9S4y3kyqXuJcGqe7dwbV/AZkwmalS5LilKFJ+BhtX0MXG7s+DTFVpKeq
x+tPRuV1y7fzzsnT9ptReOy4HIlxEO7uRrbK/CCQBq94VSb6alrs5w5r+MNSqLs58579QgTPcI3l
iXMUqzT2W9JyTAMEUsVbVjPrj9gV2RQaO+KMjS3Pege1KiIXIgTF0+LOsI1tGQ0FBAH14EVmfmJX
ha6wa71NgSzlPfGVvrZyuC6Jg78L0ADhBXVyhtNUUUSk6ZvEy4LAlsotASd8O+O6CW2bDJZ4Qm2d
9zOM5GSNaE5nEHyZS9rQJBV5SC7OuZm8P6P9AYEYoDR2/OhSeaSAbPvJcX/x7EXBaeL7y25qLJlt
KOp5OvqlE79VQnkkUSfqqwqU0HtjTpPXpgzc7LWYzfUGYNqQEIfltG9yTDrjmpyNEV5qZpfNtT+V
xkeSjv5WWfA1N9gFD0VH4F5krHQBP74twVHPUPHOttTTRQsLw3RWNIA9zN8AXmmHMrzY90Uluby5
B/JPTkQiOnMgb2UoUg6znRg8+3omwTnYaAVJDZ4sEWmF6JLunFeV+1LEhONs02CYbseuC4Y7IFiY
jknCKZr84KJ5fLGgMPD3wWl+RvFBBeQ5S3rQPsMvsp38+3GGe9KMEXkgLKj9+8VcsQzfy5Q/64dC
NJ3ckHIS3SpCaG+/9y7fcxFoROWOTU59agR9rE1eGFI1vMMgwMqRV8cua16d79+WgXqft3XT1/gh
M3ogB5MoQv610Fbrojor6VK+f2sXUW8V6w4nZkIlt4FbjnsXqx/rCKe/yxcejdYsrQuXJoIEwei6
LNPmPc1a/ZPzXAMipJXjGuYrronTp7hUFAWyDl7Nuo/MLYZ61sCVU6h3Eu2KdhNMqfgaUjxyf0rV
i2ptCCowylfEuHhXQkA+KJo1wLQCDvfSrw1vXGoWuuxUWY2mkrPOJWJRgsD0GW0Ok+SfPqwbgj53
OXYmJXrFS0W84o4aBaAv46x7lzjHW8P1+2fHi8itDGJeQzymf34bter4C40YIxSnpMunptdd3aJm
D01okMszwhxrb+YqvTRLQ0IQswq2J7iE1zk7/3I0RQRTy6bZd8EyHecy+RpGzLkDOZ8nroM73ZQk
M1ktbKwkiI6cDv5zrAn9S4ihvdT8EzeUu/HRIBL4bIxBdl0k1FaGLOLHjnjfG95ZX4ekJU1h5vbW
Q90P/TM/dj4/qs18104Eb/X5EkeEbJekG0TLEhLDaZ5VYuz14DU3Zd/hl60M/k9cfH5PQizt0Yx3
JohDMyd8jVB7Ejny+FdgyOVmlg3apyA2kx9VavLhdFEaMbxcPxxfro9Y1Y13bIycq8kgxrwAAYNu
hkuq0F73bE1kO4x+Lo4lNzrdCZkzzKC8B/IDj98/2iUzTTqY3IyKXeXS22vyy3/4FN6PI67nXarL
V9g5tKtjTKirzqxy51qZeMIEaJ3o/0ipWtak6ZyM5hrfyiVL8CIuVAiPRtpz2XIO8nzEUWrvp5yu
AXJiSrvNE5zljP5jTINoYdOMU27VEfx5ozqRzsIGMc6pWScWOA+nEwP3+Yx1/JnQ1R+IWb3brFl6
nO0dSExJpHyoR3u41l3kYyN0nHuiMtufgRvJB+LHcoejgQ/MbQLjd+ezhwmJRnFgC04s+/WaQhDP
Ub/DupnMgOZT56eX2uZRTl0PKnTdGACBm35Y/pAz1zIpE2diQfaNzNIwisfl6OKVP0nDLyAyTfnt
0mYEVZlG+vE9oCHpj5eFhGIcC0vjzy9/CgF8eDdhNBbOM2OsV7eYMcnljZd/GF0uiQt1WA5/r8zx
MgCPn6Lo7vtxJzUjuq+pLUDKrW93DhQoZBri3BOz8wSwEHkqQVrx1rawzG8QIXCKrCLzRhucRk7K
EK4h7oQH3AmMmz+PI8sONp6/KEZcquv9jYY3UxMk0j+Ldbt0MCHKhxNEiH1v5YoJSNXep7jtIccY
mpRpxvMsMxfablC4fS9gD8e1x59oKHbMnDEfeOj1SYft9AHzF1Mm69rb79PNRWBFMpL3mLapvIwE
8wLiWqeE3y0Sk46GUB6/sO4iR3nP7Spc/27vuI8YFiIOoSlFSodtH8rEhlsyuq7NXN5rxEnPy/dB
TCASWahRcpX1NVFwycTWfkAgdEYAOF6ZLIgupLf2xHnk/NLSnBscmj+8VkQ72DPmnQmTfl8XRv7u
gZI6pYRGtmJl1qjBeKjY6Yffkz5FstfP3qrW8ObAKG+0p9r3wm1FaCFdCYt2IPhl3X8FkddfiVLT
1EzlXjeee+pF1d1+uyeGdbT1PZBETlK/FmSen8n3qWnEZiNsVRTvDHB9nAhj3T3kXVZdCqR292MA
mpq9xngZEJAdpL8erMonksP2iytzvfhIux0uSQD6GwW2/mLBazIWGa2N2U7u3nNMysYx4jAqNBX0
VJrlHQEk9XF1MbOpdIKfEI+Y2WD+GSt/+DGX5nDy5voCQN3a+kNPwkUAMLsgV3VvdOhz/AzvxMZr
qMpHOSsyz0CsXryUrY07dTwi3+rYzs05+Pse4geRyN68ZULmxKTgFMMvy81i9zzMYA25cTL9c/BY
Z+TfMprve96PR+4okN88jX5j8qwJv+DnsK6J6yAFVh94PsmAaXxPAN10YHrkM7wwsZ2vzxL2Lmtf
B0TyOzXJ184QtAeS7WjGYImTk+OpEyDK7BQ0eqeqyLy2YAI/AZD4nNMhuaagoSjzsvza7Jcjhm37
R6fc/rlYpVlS+S7RcoG9D9oyubHoDjZWMc1PuR1MTxF+m0sQUBiIypEHL+vdc0kO8L525cWnqb4O
asP+xfOUvo9I16++n/h/sID4LybiyDPQe0uOGfyKf5mIN30GpqDuESX4ffHE8PyXXMhL6zQJFaPl
Vee2NuVBl235kCbj6zjiXLZsQzphGlTR7z9V8g3SzUMhdPQPZDz/eZPLClmaWBvWNa7/1xXNMLUD
dXy+3Jo8ryEg1Tcs46z2XJA3ZUiYUXY1DFVSbU0F9+MfWXvWTe1/XEgiPccV6lLQsCeS3l/9CkSt
Yv72G/d2jNM1oCOY1Pv3icyUytwROtjcmIn5oiHT0EUQa3fnqDr5nWMYZstapvv//4/qrwsyB6uZ
KZk7re6J/6y6SYmiGYfIkLcY2oDOlYq9hbm2jECA2Lq4HN7fX/CfMiE//WMi1P/Mp/y/iBuFBPe/
p0b9nyL+139p/54axR/4N2bUHwEeI5RJrhSo32xkGX86kw3sxyzoEcdjEWPDzc7x363J/h/8XMnR
YDGFk5DR1v+zJlvyj0BIyw0IorRIgBXuP2NNZqP69480j44QbBkDD5EKKmz5F3FCGidRW+bpudZg
IfKn1uxc92Y0Jy/nEiAWX0/pVjLUakktJ++6yWCKLjmJLes/F9yBCjTb54sdzOZ7CWfUQf4F3njA
jz92GLje6rifAn8XuOlsNhvEN3HZfmbJYJn3vh+baDDKgWm8/eFNQTNW70lbBKuHk1UX6aJL4iXu
s48fyd8W0AymR8IAvZKWYmCPxB7NG3eSaF7Um2SwXLEVI+4lI/2aZO3aXB4JDCTP1wmS+CLyXqXI
YPOS5SISbAYX9Zj8ih1JuH6dZWZygh1iqGtLpCboWLI4SUPoMs/YWtg00iNhJQDYm8Aa+5sZ+u2K
tIQw1GTvLilJUwI8oF3E0bcHkb24tY1SeleMLFMfDTVP8tARbBbfNEOpn4pABd3RNfo8ALmgCXtI
yD9lBWNJYe51PxDnUYK3DwniJenZria+lyJBG75hGb/EMDPKotwOmPHcDfGx6jgxLp5A3JFywo6t
JWLXml3gIIAIq/HgOh0BkAwEDUFGPPkPA+kgbd5RqHXNUPSEC9I2x8u5Mcg4UZusV655LvAfnSQD
URC/ttX+yHNoniGxGF25a9IyGcwAhGC6JM3eKUQ8F9vZsKy2O8c2SMo2dGMCeR9nZfrxXQkNxNqD
nnInZLj5xNrIWyzWMXKsmhLDVcoIgbWPrfelEcyM5IaczmTjWINpHEvY2TCSxpLcaFLjmJqspas6
EtIIWhDdTZPvc0Fw7i6ooYGGaQfNebvMXaPP8SKInvdkZxzMYcIgOvL3TEeMd568twjGBw5bgDRF
zDKCmuhGaXshHaJnhYTfVc9CzOKe7Ur2rnJUxWEipP0sFpMFG5JrdbcYJFnAX6n7ayNq25uZWZTc
+GlEskZAP0J+sKfEQCose2gu+7x6gdSdUAYkKv7yiSqHGWP5k9y0Ueya11Fm58w7sgnSt0mUmDgK
STTFNiGfBC53LQxcMDWzXJ3p1AoNbAHQlwmkepsype1dn5ZkryEFk0OI+Si1Nh74MwDs5dT9zBcv
Zk9H0EfO41oadxYGOBgMNl0/ODAz6PZTZjCu7nGxfpBrP5D8I+LADMmYrNjGGc6ch1JGzbjxMo+f
GRCVwdzIMhFJWFOY8X0lhF6SI2KJz46v+UZFa3zlMqMJYDJAjKjp2wUZV+hgCJLve91u2k4aMdjy
KnsI6nKAJC7T2lllkMl70WJoZzu79Do0J0iQO0cNwafBgqzZ4gF2mr3RcmIytqvbg2dW5KT5MCle
vDr3rTCvuopMVaNYrirybT4z2dgxga/42nikWj7fWO/MZHHHM1FgjbnLKxfUNjRPVzR7YU/ZcGDC
DLLCDFQvPxM5lsGZaBkEEeBnalZDG5d3Te90W3TiaRjrzLyNlO6Ke8LvvR6imw9jcsu0oC/rXStJ
EPzUox4xyMeELjG4TR1mcr+mhlOCF2thppp0qgJuBh5qFfLIhImru/WK1nRgksZ2/kp7LatjYNjN
Gn/Udy2I7Ln1dkk0RumVv7D9+UhysvLnjcLS1DzmieMX23bMivXIdQnIiU+8n5zenBdymeVuCuy6
BNhmQVM6l3yRot76bUdNG9I5uCmeb9fwzyoQkSI6dRQuOxErCS6pVfXlluAyL5+JQ1X1DPMOFsy9
jIoAJn2PsoZpdCRddWJA3vuvfmr39nE9estoN0iDIMtNxh4x/lXSdLNB0AtJMZu5HKGQGYk9OXsG
MArpmnRzP8xU1uZbR5MaCYqzqdWJDHb52Wep/T5q2zAex9FbJo7TwWXaJAZ9N0+l9ZksBp30ookb
ZIQ3jdbOyS07ebNKy+z2s44YcGlbF7AxoD4lZPJ6urhIZcz6MAhncJ8CObRy59ZCTBv6zPhR2IP1
VJjWDJZGzp0Mp2HFVPMVILj4smEvQkx1PJMY5UfXRURuDl5vA1ihaynSZBtla3LZKk9BlWcDaGxb
t8nvlWsn5cFpF/081h6BywG7j/SUZ0XCzkmPvGD4TtJoZxNTTxIG4W5+Trym75dbyyMd+xQVtDA8
SK25+pgjZb1HLXPXYzYannGI6b+asEiBphy6OSa+eYKEihISUCnydOGyZNeAJchmjAxS6ZKqkHwq
4IcfEqIcPIbiabs3XRRTB11wdYRN1cZ4QxO3wXaS19aTh5TY3WLMcMSN1ZFazDpBSefgOAWQXSL/
UYLC3/3gOQZfJ7vUjrdVGSfx7TBaGqIOSb7ZOdCNutFWMT8bxVTn+4LPMSeeFAvmLqImTvoNszC0
pAlmBpYrDGcCBoSt3MdNg6vbZrw0cwIW8GSmGBG5+1jlNo4Q6Mhme1sROkkabel+r0fG8TETWU9a
ZeNaX4PMoPoi3dcOTEUSudB7KdKKmeWwh89GiTa7DLx83xDf8jSXXQwVr0qrR7w64gNNVEsEmScw
zfVEQeWbZEE2HYLfsKJdjPPXXqsbVGQ5NeCDqlpyXQsyYjnfiMT7sdjEru9tI3LurUkNzpnID1nv
yLIkrHmED9BdUVdN7W2A8pEcNnsZLffcBLDjPmF6IGHf9dKKZAQYgcHCM40ygO/cqqOfxCYjFjDT
Ln5C5jNbrJiWtLrAU2yGn/Xk6y83IrcJj4QtGI0R8ZRsi0F4qxcQ1ejGpJAJVlindwQC4YFBKtte
bFXGECiE1mIV95E75/DxcBH6e6DMVH7wpEV9a8UOc+2u0JOPYr1q9l5voKAgnc1mp8FnEDq6msgc
T+fU3yAiR4eXl3powlqK+NMq2dgCrGxXCHpbG/6pZ1/6rkgmAEZRKNYxNuj59hGPSdceLKduvwiD
XBq2xnYUbVI9zOY51zItAMnYFS7hFFXujuA3MYdzANbsnMpsDj7Tio3EpneYqt8xh83tHdFkLbGy
DnGadzhMsuHRy6ie4WzTC4/5bJCZpygFwGizg6qn4SCQw80d767hDKnFW2gilPLycFxip7uO2iT7
ig3PnDdxZhLlY89WVnA3t/ayYVncX1RrLg6IoJj8OiMj34pZJplUiFVqfotGVtyfybgi1lcq1irH
thPuDTdssoRUPsUK4hTJKwFpBIPXXDXc1c4AhCmOpHlyeLKIZezmGT0Csul3mUt2RZNX2xHALqGo
wQOqZyQbSn7CTHT6DWBqtw6tuDYyiqsS+yUXnL5hYNTeApl0Y1Yb1vhJ1TJP+5Q1nhcus9t8+Gpu
n0hzzWHZDU18nxca9GwtIsBZwiqXbouNe3nnRGzY5wWJWe6I+o/2xGhxE5cOn+veSRP/LdWFOXAw
YfCmttIGWf2OmX05kzuqgxrLjpCEzG1fkNCROTul9YQErShzQg3jNl3VrRwMA4E040YEUsqj5fkq
3hIuZP5AiqkVTpxobsI2rubHuqzxVRTZ4Pzy2VnSAMXaVGCnFHHERIA1JIH5Kfc7TpGaLPlELMcY
rCELt8od8VWbhpVyh+Tt21zbFStEuxYgoEDHkpqSNO5nn07m7yyKSGxmuzy0uwyzq3FwjXEYNiCO
RgGz0oBP8s+38f+zHv1/X5YY06r/vlUnHxP/5ZJ2/Wf191Fi/LE/G3Zp/sH42vsvosRE8Mdaobu4
tCngkSSjiv0b5NklL4xmHncMOQl/+0//FiUW/IGzGcWXZVt016Zj/TP9OmEGfz+D4qn0MambiPsx
cK+Wy7807LNR5UoJNzmiLKDj89Nl2aVRYRwoXgiDUB0bZlG4xmXql+GYO60++X4Kv6RGhK7nSl3p
dix+Fco2bguE9XdWlD+CfF7Ya+Op2SEXtU59YWuSBcXQ32Ro5L+aabE4iFtC3blK3d+YknnVvLFE
7TiU7lNezT73a5eMcVhO1BTl5Lw0jHfNTa2i9M6feOY3kE+zHplh5b7FbhD9tJiJn7lHWwUaws0b
/kIjuq1Ki65UeGtGKJVgWcdH0+p4bYsCiE+CBx8hrf0Kjc/9bdEOHDqdVHuTtevJnoLp1Ew+1AmR
kJ60dL64LxN0GwFJZruWzvWV/XV38lJTvkmhv5iitgOqjkIdTbIcetI+Y7PaDoOZPHl+VZzN2oHe
2+vmZ4e9d9v6HKvOlNzOyeKHgTujeo+X6uj2/Y+0tYF1FfhAF0KGty0BuHvW+rgBRbYf/OzadMhf
lcW4w3sybrJYvPbGz64pb+nIDUqFYvgwisDYZkNMxj3KvnDQ8Udn5N4lXW4slytP/NZ9D9s2sx7m
SH0oP3tDpuWHBkkkG1F2G5FwNWA4tBgUUIFCwtstVcNmyCNvCIjGDx2wrRk4+QO/wXVaF+9p2vmb
pZXGgT7jxlMOkArCo3MEea2o+0cf7diL2w+nnJzJygaZFC9HUTp8inrnmvOxEESuYu87J4LBfFXF
v7Tut2MWpGE+RIT4Nh9Wlu2SOT+gFjCumwwWFTU1lpJ6qUgA/l3PK4SzJW2hq4+99D4HFYQWFCaK
BChaZlkiFnKiYDOU8xGv9Vvgmy8UT2ziGoPHkGZSHiPT2YkkssIsK/WJgg3RF+/XcOQ+MnZazP5m
allXhDnE7J+KlB4cYRERqKUweQTujV6AONEok+1uOAUBjSocJgYRfQrwrR1glloc0TaD/I1bwr+M
vJKwE/YLuwWlyka4+cNC2b63upEPrNHZT7xVVLkaWCcMdOMqaOFvGV7kc1G2qXOlveEhFew1QK6C
w5bQdzID3wUlTwK6yPFudOs+CjR3CA89oFN6OjFk37Bg6faRJ5qTF6X9Rdq8YktXRi8D5dVr7z14
yRwd/LZnWofa5XEsSGkmEsmft6VM2zu0B0Rr5ro5OS7VJ2ZTiUXaGNvnhb4GAVXJapgLi76o2PdM
885tRsi3j9DihAIzHEx/ONayi28Zd3OR9xTXVp92UKjz7F6ZjTrbcCfgXQXOp+Fn1dbA9Ubrd20P
HkwCAFgaWEcIf2o+RV0jbtgRxXsvUkcE+TE1cnvj1QUSEwSqz1ULviMrm+7TiwnXpKgo8r7ZsOFC
Lzas8q9La8790Rv9oxGRzBrEF8oxWpKsqncyVwEB5ojgyi+sx0Q0x83C0+9x2kCUik39THVuhiSu
ceTMyHPR2Omgfk37YjtRDN4WiEYB4i0hZR5rkPTRGvgg49HeZmoMi2o6J7M8YcdljnS9+NH9pLNL
QSAuWIodnf0LMkVv05Q6uswIadkcfODoDUKdAL8tC/WC4HzriOLMxu+3gRI6wwMk8ptgWpZjgRAo
LTicycfluzbfhWjiq2xIswcnDd1RW7zufm+EFkSY3jRu2ExZ16ss+8ogTHTbu3JX5PUhWojMB820
KmlQoQqycEZQFP2idrWRbmfbWCsbek7DtbZaotQAXswelSFDydoj7E3q/mUCMGo+GX2XHpnLLZwG
6Zkm9U2x9t9WfT4cmhKhBHEmb2Y6vIoqP8x+oXCEyJIfGMjGwky2hpunV4SMAJQfuve86d7n1QDQ
cbZsCy++ZNJGKzAjrnBStztqHT845TwfB7dtbhc/vqrznH4PQGVMEfcEJgS8WK6ufa+9n8w3o14P
xGg4dD2tLwC884ReParHHeIbMgrL0GkNrplAoBVUHhx2G/0805aZL7JnVJddXFSp57LhFQryD4ZV
7Ma9ZkciGPiSSPUfs10y9ZHWl1PMzgcgJeYQNV4ztvXkFY9vhMVWTAe9D+ZiO2lE5gZ+pfmmxFXr
dsbtJNDkQqlBPGYdNOM70X91RE698HZwEKZivky+XVMV6+qQZ93J7zzU8p3G+hBE3G3NxXXcuwVq
IEG3EUtN55mhanbqFGBRuttum42O/xqZ+mrpGMpYafyaaONKTNUuclHtEBTJwLMZGHoNSu87hcAf
bLL3TGCDe+f0bnm3tJChEKwhGIDL5vbzHtsDM4a8f4Oel0PL6Xv3kGADG4XYJbDa1x/eTRzR5NZo
P0Mmw9oNYU7jvMu7Y8oY75hiHUQzJhlsV8E2SRF5erRS9BRlDijPP0ilXovA1tdVVjw4EE427exc
CbvrmVMA9lbNxwDXpwHvgPRlbVIScqOTuMWTjL6KWLXZcGB95MW876PkkPmdG9ae9dXnkAnrmX5A
4UH3xcj0SsltJpDxAR21tlFu3TMyKMPKorFpsuZZWdnRilloVF3j38D9tB9Fa7ONnWIkA20xbIn+
Zf3LaYuam1EsU+2H2Gyq64i1CUEPPc7DiFH+MpnqBR/Jckjg+Ag1wybU/QZSwnGVWSJdnXdqHIIQ
rcLe0QAoa5kihEvdrRJLcJuLeIsqaV+xrj6DuIAtiOIyMEi+rq3ywMBLrCKf/UIGudEOrAo0AhPR
WCs92p2BDUVYGysSEEmYnHL6Lbc3X5U3AJFa7TBoHvPZsYCZcjPZUl1clzz6YXE3lHA3RjDyEcb0
4AhtJMQKI94iKVP4FQOO8KkNuyXqj9VihL0UMhRmf58mKNB7BbHFaoBh5C1WLtCyCdKvXW3dRjLO
d0NG/eAH0anI2ck7HadxgYxvjgC8uZ352BrTNdpOf8NS4WLHzJqtqgmuFWEumzg3X2uLdNMKOdCG
kLLiqJ25Yq4Cyz0WVE2Df1nTNWQaHOFdxCdfUyzQ/q8KiPEpIlIzLHX5MVLtnzpjhKA+Jg9FYqMb
GNyr2EuThsz9vtxABDZPijVZyKou2FZFZ73GcUOrXLcvvDNHXGfbsSzsrdXq7Hdmej29b+ofPTeL
tmImEjNJ7R+DX9cPrEruO2LNUFlpgKNUWOyaifstOXxxocBZpSDVIcisDqACa+1cHKo4+YJOZ93D
f+EmG6sbDMWnhWG8dqMUrhWsScoeLNW9MTPlL9q9NclxzxwF8HD5WyxDD6A+ONrL8AHyRl5FzN12
E/3C3gmm5FOTXLwfRmHtq6JmZmUrMR6FXaPdUuby0dmpu/GSKTpA9+yv0t6crw26f4piHisy36zn
oBE/nQiKPCbilWub+lSQTN2z1px4RIy4fyT+1Ek2TlDNt83YvnsN5I+tygvrA1m2vyHAHcIEyqu7
lBnHMRPLgQLs1FvNI+DT6zRlvOLCUnwsU6COPsvRX0OWABSqverayAOWebGVYcaN612nGBo0TH2O
3oyueYNX7Xeflay15oDllCfq8zxaX510flpLPWwbFcOvyreYVj48+LV3pLMrGBqdfyhxWBwL78vR
3BqJ69wh833tY1OGS1O6R6+uX0BuyT30HmK0uqrf8GGP+8K1fyRdeQziabmhSDz41NSYdYcwRiJC
kLO4It3V2nUeLuuG/P0NYb9jOKZg4MHqVqXzOyEHYlP13REWSnsypeHeGYPHMONuRCd1Y2DS3vXQ
ge+zHGOwnfD8e/ODTJ2ngY/7xgtM/qc+pPkZwMF2fWQzzIDvgIiQn5bPL0vW/WhlRjyccwFWgPbL
t6a7yIf3iCaEy4shx1b4aD4aV1dhNMcAFXVuT1ez5emzQxVzt8hhwdc/Ljurj5MrLw6cY+ZT2ysf
ElIrSxM4oYXpufmKAtROVnVTLuDJZaJ2cQ7+veE+jwcYzkTHA7YEL7CLERjeAAvSb04kjbBIgPLQ
N7rcr2kQ0sgOX0xKoqeojq0Hb6z0LydFv0c+rL7YykT1jpSy+BG3GP2TCFX5rsKChXodJi11lnoD
GN4cwAU6P1NvbK8Kh0lkklG+jMq4V0Vvn5Y0J0aqII+endjgqC8BmJ21OHFBHj+C3C5eErR8h3yE
+FeOirnVgk8YRqkXWdx17VRtCHeItmMweAYDpOXkxPLAXhCvJq3JFlcjVF+V7fs5L45ysMfrPFOn
YcyykLduuCApVHtXC4WFYdrCQpCbCqv+0U+7n5A20eNawxZmHgQ6wWKlyZ6X1NJh7ziq2QydxhFE
LExRp6cZrs9BGaU4e3GsUNvFZBZ1lCbBuIv9pt96bdLdqGC4sYtlT7wkPDEgmdAr3rEFdRlqPtHc
BiRHnF1o0Uo77qvU2SO5A+WJFa1D36eJmy7nH2XCe4hkuvqVR+2j10x7v3G4rNG+ET6xg6sC1MfI
sedl9zQGp2w4GvYc1ljRjOIGNutp9oT9qUlQ2HmJ9Zq08ugkIyE4xRIuRfu7LYP9hLLOZ+dMY8kg
oFrQKEw+VDVSfbXlx9es2gSm6dje0oI2WxBg2ABytgMkE2MyRCfmlgzkO7OaOlS2cu8NkONndUvE
2p4Z9/CoBAOU0hbHAZRcCDzvVInyyvSoYvTiTecoMbywNczolY25sRn1VHeh35TWjmU8Cqm+d+6m
GTWUNcZ4UfuA5tJcgptsoNPM4ewc+mi+73xH/+qqTGwb36u3bO+tx6ASFAZ67RFEjCZir+263cWK
zGpLl9FjEKiKAWqBqpRIlPF6amz1BP6sv17jNwGUxjrd56WfPNhRI3Y54LU93WR90EFenWTh6mNe
L4DbgZzi3sn08LNLlh3mRPtgqvyzAGgVbQkI4N21fLZShNE+qnaRV7El2pNn9hQpCIshyda7mCDE
KxIlXx1vvAO3A6NhmK2b0hrbx8ZX16ODh6LnHd4EOFU35YQAc2f4OrjyxuY8DrEOlektp3yq1QG/
3xjWQ5/tzYldeqyt9CWa6biRYMBGFOb4C0GBhjRfsFmfnA/m2JhqCj5vigA6VyuxX0VRUG42AmSL
KgKTFPAKYWl8CCJ3U0lF2nI+nH2BENdjb07LPqwYQoMNl4VHs3GNmPCPKQATV/xf9s4kSW4jbdNX
Kau18BsmhwNtVptAzBGZMeRE5gZGZpKY58mBG/U5+mL9RKmtS8pfFK257lqoyqQSGIEA3P17R3Oj
zbn7PNXTS6Q4qGWZQwUEJ7GlsHi5cfW+Kmyuq7wyH8upO3RmWmz6BmBmauggxFJ0Z868mbpB4ZUE
0SlUQqRyA6XJkKqtUf7GTy2LmtvUJttqkd314fsAw7i81dytKOEudjp1eMg3QEmM1HzS+8rGhY7p
O3TpWQXCnHa64d2NLRtBRGCAr1W31kyDxLxFl3gbIyDEyJ3s4kgs7Kc2Cof1FBF3bCDbWEijtjYk
fR1NthszAQ7HYEqukOPdl46e+22cf1WZnq8LxCErPeQglVDTQbUpFigEdotZxHfVqL3RpnEJtPYb
aQAo8sNHWSXRcwMpdiP+DF/APC2COTYvugrPmS68Z2qk2O7HbLyhYNS1aCbuehVp7yVtihtkiU9S
KmNR5kg4S52KKepGrZxyKnwGS070NObZ6SHP8It4cHtrIwwfjIHw6JJ+sCyKVkRyXTmnRovKEPqh
ctznugWnpMmZhxJrakI4UWhjIKncs5TOp7pFg4sxgJ0fnWxL5LqzJn56WZn2tkUH6Ju4UaVLYsqc
bqUzPgZZg/hPUv+7Nkz9Kuko5QuBgDlF0i4GNgpe8Yh51uKIFqrw6NVh9CXANYhVoVIJ1ctx+Bnh
7bQcWwTmQCs0T1stZ7Iu52Th0N2YzVejDbUvQZZEd/OEC4T/sa9HXaID0fAKO+JbVbLvdH2+Fx3/
BqUNhV9bVrQO0ndaCIjeSg3SByYmsGHtJKNYNYgi+mTYAsgU32wUR4sxoEmu1LJwnRX2uui04hEI
ffBV4srb4TNeYbNhF0GNf6+EkjQvWsYml+qRzH2HuagZXviKuBYs+xMYL58O49UylyLztRH6NUB/
tjbJUftWTOOV8j/LTxUbGBEB69sdWdYABguCXuNtNw+PNM3y1jSMA2kvh2XZK4JeKcVdVDH3KJqK
k8XvDUI1XU3LARiM2mFjGd6GqN13kJhoBVMslxaqi5XHaOOTFwIMPKbDa81yiDOhfBSNvYN6vCay
umQD0ql5kvXFTPmVvcl+ySd11gKwmiHutSWth9QxKX1c9qOdX/s8pgONJCWmGRyfY/C5rMK7/kYz
ZZZ27YPIPEjarS4Saq6joRHebtqNczH4Y6D53lQ2fhIqmn5iDcwLa3RkDPtm6FaC1/qJ1Cf5FSts
C0iVgfNZgK3YSinvG5vTiL8XLJewPK362s+BX5T9hlA5SY0j+6fp7REuzFDS8Sv48VNhqe8s8beO
zqC+L4th6cr0Rp01R9gPuRRGpS6FSY9IHAY1DnRZs3tVGmGa4CgrVEVqi32aHgCw4NhrOibMaTzX
5FUNbYIyPhxzJomx23l5heweyQgyQhHBEtulRjSAh6jAkDOnIhZ7TB+ATWlwjFwrXUqR+AIJzXIw
6letLupVLtSOIy2KOtiBPd9wuA+YnkULWt2Y9OIScOBCec4hk0p5zTqCFNVYaJzQ6/FJC6r+4JXz
PkSrfijdPLznoEhLV5k+RSMwYiTMAQGOko9tw2OjpRjb0o5axtndxoP3SpxKeDYtscEje1979kD1
13yYUvNLJLuzOVHRyClXxdiPizzY1zA0SCKAMRzg5+9FYFzaxjh0QJoejRi30qY1+hprYbXf7V56
y4BMEBzA4DL0wF072zzduiDXE1Lvte4Y2YouXxBzEzHDrfDBRmN/kkKjwrO2ivfchcUwp2sX0r7i
0BnqQfIWi6lDPU9oJZZu3b5Da61TimRiKelYnuyUcuaybo6NrOyNwFC4i0eNFeImsa8DxDeh7sug
nE9pwW1nU43X5aj7nfxM7191LCh98JNy9AOl1pkEO3c4hz44rladw0izVnXAAJMjAjxlTYxjoroB
XUwySXFDvWijD2nwhDa9J3dxpUpAcs5RPRxMtu1xfW6qoN0XOArZz0HuUlYmvb9I5xRRlrMyWj1c
F7ImtKRMbp5H66zVTY5F3JvXOJeZmgq5ijkXm1pLxyzVBHtcI60Pq0FjMddfdjQ+2FZ/13rajhkV
lEWQ72El36zGcRFaoLExs2yXV+EGvSTFDJJKzwHph/VMwJH+HVwtZWxwKQEek/ib22ufA45BC6SV
9q6JHN2nSrhHLsiJgVSmkSZxGgCrjZXUuy41kF3NcMBDJXcqOUHeb62+PLpOS7QyGHvX6QYeN8kA
YcTFpooSqrUIrW2oBjixiqNQS/UIE8wQHAXg39agf1vfeFPTAjp9KhIz3PeAODyGynqqmOAXkZUc
HEK3ifKa16jc4CG6rj4yXrw5mUU2DYQat/VhwF3IIc0ooiVVgRWpm113jYxuwNcbxqtmItbLbRBy
RFFLs32xiUqyMqo+IZmim5zVVA1qVXs8aKZBQ7fhxaxyo2qee0UVIwuJXT/oU98/QqEeMUGfzC6W
3xgvrzW+vbu+G+P8XtQd/kpJzMKX2BS7kqOTurGZUxkei9AJrjS3OBTIRi14kCDBiugOazHjtdlQ
ZYtUMM+06xDWZ9nqb1ilMiyqeQ7YP2xhCsrFUNsPtHsegCdnls9+QwIkC2qJ+UWzSV4LTF83ji7l
Jnbu0p1eZ0wnTQEBNKS6x5ykvlbRNK8CNX8yCdLYdNgdAGdZC3ow3HgAC4vqq4FhHSFJfvbwxFgp
WOlIHLLb0RiZVtbWS5/ipFqCjF1ZEzW/pfvBb8PwsTB5d1RCEVRqDMPKdLv32A06Zj0rfRaOzcA6
EN2F/1LvqN5szfzC2Ocjl1JQvCFsgpacqSzvl5U2PAzpzavSU5gd5GsCu7bEiHm+7g2niRmI0RcT
V5aO/pwEsB4hCV4c2/Zh9mbQ8bRmHRSVTxcf5Ile3U9tqm00Ldfup06s8aqTiKK8LeU0oIb4fJGi
DMiQMbe7u7TRrKUTzPexPjSbUtn8/ahDZhN43iK7dXjkrHK5qOmRb190HeDOQDFCMI372Jfwj5Pt
YNFJ4ukStw7VLTnq7dZrxD6aib1BBf+sW3W4itjQKLcc1iWxRbj7h9K8dDC+C7Ycc9UC7y2MGWnw
1KMUbYz8jqbO+4q05LQH144G1CoMRBXOf7vtg+Voeaix9HlrjFaHdsa4tQsGrT+T8I0mawZJ0Cxt
AXViPQS0MyxV5+2jcOJll7kPxBgvU9u4Y7pHsluiz2WGYb1Bs0HZjHEkmPt73ppAFooTSlbAiTge
TYJlYC89d452pLJnHIH6ul0PRLxsKE4MbfRuo0lvTWpvvUYZuwK/+QL6icKdiUN9uDTI6D13CQpB
t05QIOfWIUTY4ijDx8N4ZsvctpideUhydSz7EJ2ujGVJnoDX8vpTJL1hFuHr2sUqv+UBmaI3HwQS
fVqkx7NAW1stc9ttV2nZUCzehYbYxN5ARhC6vWTlTjTgJZ7tXrQkPkWY+BkazG6ZKNs8B2M1vTYO
83tbBfrB1fJnENtqyRFV8yNNxgf0OxHc00gC3xxdU5sOHOUEX0zNvjc4nJBKxS/reyTajaIgcm0c
cj4CDC3VOdjHN6OZrHR5U1PnYstJk/LOGyXQ7/HbwwPldD20BfjoqE5VkF2nVlXXutcBNHLGpY6U
qRQQIhMIDuZFoiefKbhZ6dlwzmZ18qY0Tf2+U7WPh+Gtt770Tg2tHKdDuKAsEHbzTdj3iuPUIOS6
nmYiS0AHksTa5403bz2jjRdRPdy5TsxhdR+nEut/eyeS6qAIacon2S1jEK5rXJrvrlGPdyTNpct/
f+R0evfmbDnYxCJhk1xQusqK1I9nlEERS/ngky+0GLTojZzkl9DZFtOwMcKA3Z/JNTfMz4FXR0us
GLt5KonGkqRyrDNuA/RDwZxngAASFOxruka2gK3tvLSsN4XFMhZaKexs5n3OtfHa1NVKq+37TBFp
aNvg2Chpmirdxx1RF3N5TcbA3dsBdb/2bCE6536MU2AdGguSo6xP1QzV+G+oNa9c0EpPnO0aa9LQ
J/mq0LFSSMT6S48cvVXgxdYij93+eSpGyl5Hj5DKPCieR52y9EBokW+SIEX3+h39D1vXyd4QFV+q
jkzXBOP0oRBY6RH0Mtnfgheigfbi0Yn33QyYKOvmFm1acOCk7SsRaPq1JNxCMHQrtykZuOtS3lGE
YK50vXUN0j9jwDpk4u9FGjXLtgmbtYVI4XEeoxxJTVN6u5ZAEYRnanR3cVNbL7apUFJMRIpsQsPU
sEDe2IhMZE7iN3LiR0NDmn9ODPQqqse2gcLXuW9sRB6b2Kh5kHLt2c5ieZkCWdwlLZDiOnEYrYmA
46ktzY5khy46hr2jnT1Un5+zRIpTUyrvPRgS6p9nNaZHwAYCqmYXyoIyeERrVVryueoox4QcBCsh
I+vQ4hYnEEcF9mM7iHJjDErC/cp0JacK2Y7IZkiSydlMukjf8ceMhFVLUJzabGlHSiyXsZTo/00f
D+N9b2Vqo/PYrQ0MxKesKqxPoXnjbfWxupfIgxe5bMSbUvFRWcbwBmib+iSmrTPooVyvtjXx2BSN
4613kopuh9J6RUatn+eBbPsO6eaqjOn2jbKQkUm7OaMpH4zTdN5MU9ctRD2Jq+X2xnvuCMx3RYkc
dwoo/CrajevkoP0Mt8cgc148QQ0yLAA0Knlb8Viva3uwv1Z2uZP6HV0/d5NN/XcnjeQ1EROnCHkW
Kn8oNPUy5Ka5UCKSG1Vx6Pfs6kawOtcgA3JM+E+66IZM/15Q3nEqkpovibCfsNIBlbLurmTmeYCk
SHXrdZD1HKz1p7Zyw3FJVB7a0ZqaYURbrT9qQ0uReE2BuxXBOtRGgsqEZEAty9UhMaaDbroh+snW
O5dhuxQlW5elRasY6xavFQUICdqtd9usM5/ZH32MidCAjWCZwFW+xibjLJr3kTmu7SiySCz8CeAN
cTPnftwl257SdtA5rbqRhs4OuN5dIXUwOPq70nhE+43es6n40KzHsAFm3CawcW78Larb7jRRLN5t
x4p4c6NoCOxKfj9Wi2WbRfbnQagBVUgFdyDstyGXvsxFvnVvUEtExsjekVqxhFxjHtbdbD92EGGy
AdPNu2jEhF1rO1S27kvdDD1pQjU0tZy0fZrK/ELe+9z5No2Z943iDYcNKG6YMe79lhMzFqDJjydm
nAUJV8W0cHqzeAvTiiQPrR4OdMbO64rUrE1WWPbBqKg2dttJf5ln8c629Cotb4dPSxxBH9jma0tz
MPuG7gFJfcGGNhV3gHsO/GYWHzUVirt+qNUDBpSAn9fTQBps40kbzTpYAs4OR4JCyvdkmtotxs7c
Yh5wOnbl5hDOPatNQaLUXWWhOR2CoH9Puih9EE7ff1JmLaKlXfXTjJc+BK83x5mO5bAK5KMynXFL
gsXNqmYmSxl21yIbmwsdSsaBPkZ7R41LuetYlg+FHJujF9uIjYQI0rWFVecu1Qvtnda6hLbmPvyq
x66+jc1qhNPTlcX225Ggjk1CXYtbDelIYNqwyloVnCL01Ri3UqiJ1M0WeteyjSEXYdDKTkbML99V
dyaHZ4yAg3wejPB2CpQx2Z4ANDmOkktT1ShYnFvwDf0dD5ORRzvR5R0UFfPNQjkzResAJ9s+m5AN
t8NoLXBWfMkqA8wCC4rfp2O1E4mdvaC/q327a6gwl+K91eLGx2BR3enY0w4GXd1PZKFgKaR8JuYg
Fp0QZpFIg/6nhOvEP74rwm78KnF8PxITou7Kchr9sLxDtMbvTVqQH8xWdp69ePgclk35Xa86A7md
yPKtVZv9nYV4B6CBNrtPcUujuo+TJ/UN3MIvUdF/j8TU3wfZrK8AcdUqaRDMUTOaXE3bGhZWliMS
UUNyGTLBKNmlebJNeoN5P6TQ/mKOLEWtzqutJ4Vx5P1ql7Ory0U6g3lNnmPvrL6zKj8mTxVdhXL5
Bl74WevkRFWjRBYGRrJonCbGhdbM67izCGtQRb82hd0f3LHROBBGOGCGgO+dtcmy1giKrOJgeNbw
/l24UnpgsnO+IptudHgicpYXWZMbT6gEElDHnFSOyHXOkWxf7KTLfLoM7GXm4LSYS9fbYgF1rzpo
WbPRdDM9RVSI3OXJNL92OEKJx5xzQhaTFKrQ8nBvoqOQxtwt2xaZT+Mk+tpKm/y+KksHKIw0hUHH
TGEQeHbMmSvweGKliJMSGblIozNeI4EEqYq2c2BKQIQ+vwRUMGzGkHTBxKBe3plLeW9kbXzIROet
xpoMkKS1fMX24Pc9VZGt4fJcqUH4iXLTvZHBsS281A5PdVyNr6FQoIJTjTmuaTvv6xCo4AEnVfM0
hkNGEFDtkdUjxPc0y4aLsqbg1ApFjADMV7aFUbhlmoWVtwX7vx2GXDe7kIwe4ZIsquydgLj4WYOg
W0XaTU1IbOu9FrXPiad7vpZmkohaVfq3gWYVNDXuz8Ao1dEyKEPP0eG8czKpTpOF9w/HBn9Pr5z1
SEk9eSqa+TgT16/jbonJm+6VQ5xL66C0Yqat3DvSP+xtaVrjMrSG7jseOXtNYhSrSQlGxxLIR5BR
iCWT8GscPMpZFnGOs8PMAEgNhHu4SfUTw2sUb7F8ELKINFNeQ4PVq83Nbp0QLQ68holtEZcgikNU
FtV+cDrWa7u1DMb/snvv3KG2aLplRatsOM8BFHxHiVq/9ELkeQQ4Nz5Mwrwg0Ensnazq1p0iX27y
5v5oD0GC8hXrMGRdR5zuWOmfgsqbVrBmUG/EkDUhQD4jrMbTswxjdandB2OywpNIk/lxckR7bKMx
i/xO2DcdXpFfpsxGt0ms6CGBaVh1FWo8m+BFFqVMW5choagGAbPnIraspRdwsBvwfIOnFfWWBLOq
I29LhIdcAM1DJ2tLxHBYofpyfIlN5Swq/ME3cg/FU6wX71biuJdpkvmbqlCC+zK7LbU2QEpLMnki
sFasCX+fNhxzm7VWFN+nsS9q8t8LvApR5pVvJoFuSwE9u7QdC42KGLJPbVwX50n09VeGf5QyyAnD
ytzpZOyOjl9aN7OHSpPvRodJsNSG6W6qHSwQpePVF4k08PZMjURBZINDTNy5jUO8t4NVPXhhgOQQ
dlh/SiCV+Wk6zXuE1UNbW2H1mEZENI4TCP3mlIy/5ZbZcnY3xPwQo9j00ylX75WFKMGQif4V7De6
Qv0ADM+0YoVdqb3EPYttFkwR4pJsQGmKbwUO1rlPSTpeAqM33/TRNJ9CrEQYwzL3OOU9hwqnnA8C
dcFWb8kp1kpiUAcdUmcxFiwh0OAxgEpSpheNb7hHl2EurFTrzgaBTNdQc511bykqf0LqJSA6c9K/
CGJdEprdr7IJE5uRB2o1olhzIN46HtxB2WwrWsMMlFywqSw1S6+vpDE5N9VnwldGWrec49rCvItW
/DCGDTlYmazOJIRNi6bLjHZZWD2oKE9ItAAK7B9IlLOxvowtUZoaxFnbTP2TZnbOk03wEq17Ffys
iDqwBFVhb5wKAuEyEFibKNm33ubo6UxdzszY9pvCnFO2hdp7avLeedcCTsFBTewn9UCrjAsuw161
B853yPu1lpRWRwMWYkqIrnoqtFWYA8iQWczNIvkViaIrPqFdCo8MI+XVyGbql8LkduAktZ9ULeVd
QjfVLmVzS6ySyPNwPGVXvatf3Rap7TRzrJOhlq14+T0fn6+CSuniY0I1yUNp36jNRr8R+W3lINNC
A88slYi1lY0J0YnOnpz95o45JTmKSnM+D1WVLIe0i78h8MLRV3FU2k1KTg9JY2goiTvDhHkHAT0n
tKwdEApoxywLcPxLq022cdyV9+WAmGUhvBnr2ugQkr1ogcM4MbfmZ7tzorcIJzfpSjL8qk0KuK5j
jMI8STyni8jI5lW7lcoBaQL1juEnq0YRJQo3v3NLl0ihgLoVejmsaCsy/GJ4fUHjFePeYsxzJiQn
ck51aWRLXLbYGatJt8mQdXUkbTG7HzaSp3FW1SuNPOIqvag5OETFr/JUTKhZTcNddAXHLqVq99Go
gJm02IAu4J9iFPC87ES5cwt13kCiuADXjxk8joKgMeSw78e8MMHPOmvZjgq71mQj2KvDsNhYMbFT
PoIFSJYE5+ZTH4afMRg29Xr2hPqMLBZYp0wYv8lYl2zeJiGRKcnr21ymDS5yJxJHHnbvWbSqP6u8
MvjyzJrEm+fMIZiOQa2dxEWRHPTuqjMbez8MBDoFfPUDhph+YddZh+sqTFF39QiNLTSay6Im6pIu
TvvBilNjgYu9wK7bKMACSQzfmD+4ZncyhRYc+jEm4dMN5oOUev5SzYI2867kLxKgsE1MuRxDxk6G
1RQZW1F96ZO6L/1ucm8cvplsG10QuqriZF0WqLNScJ/HjNROvxfEIAZOVC2VFoiT0WnkWiIaPkwx
l56iyVz3M2rsqJWBP8uI2XBGxEryNTnUjyEH6UNlaNoiby3zyfYqGwOFlp9Dtw6OfeWVD1Mt8vdy
wI20yPUhvrOFAdXboiBa2S7VjlBQNpqnOdRfLSRKp7wJJiQe7BiOLsQlIU8e02esvybtOBxtO2cT
nHr95IaCHrVGy0+W1xXnulHJC72r3bpFXHP0yAg8jZwt9tD3oM5mk2kLi4mNvQNWPXT1eAVA4K6K
VMiTN0q1TCYzfKw5WL1UFQj2ZDnBcQiJfE9qx33PYkGyBprjbyPNTosQBY7vzKRcmoGdrz1yFKZF
FubOvTW18tVpsmlBugMWw3qKvQR9Sxlt3URGTzF1pxpILbiwNqLQnQRxnrAO1g5EOPise0l2CS1y
6KsmiT/NTpovi1LOX8PaKhE12N0h0Ua5bYub2MqewwloecCiqgEk6jEfHEN18pYjV30UmPuPQ2U0
+6m0qn1cEPsXW+yGmtLw2EgM0fg4FFL5oiLwfuq+jZFKDqPdJ2/jkBG0mTaIgGwhPJ8DC3HnnK4i
CtmthIG7R5P3NW8swf+DLDfAWRDDij3ti5F58XsTp1cOgGrbjqJb5FASb4jS20PaJ+kuiKXTIu3j
PWWXdTHkEnkefXHrcthEHguZ17rlGoiu27vAST7LKQx1gKGgxfbiFx2yRhI2rN2IS+WVo3z0zUPV
+EQfmBVtNHzQe90N2aC8Gqbh5knyEPTl4WNIiDhnK0PztpZU9pKkUyh7SaBV4I1qw5BOlraJ2YYs
YhKiZe9grHFkyTgkdtqUNiQk0322YhCRD0adwOFhNQut0fjSkqT8XBlOt1W9YfmhE0eP1Ecz/qtW
AFOmgDN1GaE4q8KBG9rb6nyTevPCEwCK3GFQGI3FXNO0VeQb2uJH5odgz0JvwqObwSlG/Phdc2tQ
EpIOMtjGEaNRXcc824TCdJOfE+XxHovC3hIWhl8bKTR8jFdsjSSsfMErxGGbHq99zQvKKajP011z
m7EAVqa9aOrhjTSw4CmMRCFAaWHslHTr98ae5VpEKNRM1XAz9MkgwZZIkMi84cENxu/fSkrM5VTP
3qaz8uQ0ysEafbws87IGTX2UPWHCEdD3Fuz83YwMK/clCxn4ismBMgiiYhHosRetZm3It2aiE7lm
IktB/1cH9Z4NyLxYbsQ/E9RtPjkkxXzi/OL6te42y9/grL2mpLd12wdes80rq/uezKhv0DWzUOal
jZCu0pCaGGO/MnUDoVYfzKu+VoUPqqJtiihsdy0y7WXVmiXY1vytgd6/d4g+79lCRuicntQOUn0N
C1rVzrPHHh40W6WwEbgECxjiW1Y5xC+0D9mGnIaOuuizLfZz+9iQCXdSaTrus3Aqtgm5sYzaIeSL
K1X8MlP04S14CmGsOBZdOEncuV3cf40JqFnnWdysiK+OHuMOUfKKkK10qSzkjIlV98e8RmzvIiKj
UIAXpO3C+CFX2iditElPaTJzLz092pdx0z6pOVI4NnL7EmIV2hfEsiyl3ql1kkzR5TerG5jJbRlv
29nAAV9r3roS0l3TZUjSYYXGNzGe2J9g47ubzaELbpkrjZiZNrS6ewuJ1FxmRopbwqryGUN5wRMm
6fR6ZXUoVowu87qsJmvZT7lZLX6zRexiVLQ8bDF9tWbvMi4WjOXRFJF7F2nB8ILqv3oKEcosf4sR
36hSH51NwumH4o4IMUjLYPxb10YOTUlZtCVboT8nAfpjzZnSFRl94yZmkNn0OIv+v385Rn/x/q9/
GtiD/8a/7JfN//qf3/7x3v/jvmze/+xg5l/8P5Fjlv5fjudIUsV0NjFPJzZu/NZ2XN20b2ZkylOl
7tkwLfyT/ziYdQJvsBiarNi/t/yxbXfRv/5pyf9ysEPferG5ouSv/y8O5j/njWmmYbO0W+JjofI4
xAAk8JxXT4JlcVA0iEmY9Z+Uw//o6kSp/bHcTjoBJE5Qa5ciEZ9J1qXYDTnzH271+feYv39QmHIu
Y3T1//rnj659S+H7Q3Fea/SYsEEDriwuhG3gGWqFFL948Q+VUxZgQZ0T2X8hMvC1ckwT4BGj2q99
8ts3+sMnt4YWzIXarms7chYEE6Zgw7F+fxnf1P8Iv5V/cVv+HBf5nx/0VkH3h4tTmmoDdGThFaiD
DJ9RK7/c8qPwRebm7tc+/wer+8ifQFM8f4Qx9epQjulaUhvzk17EH/2sH2ot3Yo1Hm1pcCEAHKDM
tp9Vp3/5+w/+o3vzIUKzhZqbpzj2LnIoOW41HErZQSP62/SfPDd/zsP8v3f/lkXwx7vflUoRqAIX
H8pqvsvGqto2ojUAoOnfVulN8mz0XzVdpj/pBvvB7TI+NApmLoRkB6xEWVJ/P6NOBG6xp588Sz+6
+IfXV3hWURTCkRc9dLDAUw9ZNuLl73+Lf9+S/4R3/udWfXh/CcCvepoWh0tbGyuzBmEgyNgNdmb3
7M5PZYMZmLN4ekrrZIUpFenlNuvfgmAnOyq2d6X3huLoJ1/UvP2hf/VhPrzvzOutTR7dcOmDGjHm
uJ7Dg4YbOrlzmFWF9RVYmezDeTGYu8H9JJn2C17ZrOY4ph9zD5fS7/9VD+L2/8lhCaNBQr1MZAB/
v1nkf3LbfvRJPywenPCCXEXDcIFj3FnWV+LHfYc7Yika0dbGiG0eyyZ5Kmhr1lpf+aQnLCTdTXrh
QcrVv0eP/nCZYZf56zv2YZ1B551ojTnB8eU3dwSlANw5N+82hsMdwvdlMpIA4l5QhYF2c6I9lpMv
idtJELEF9JSoDpWas0vTNa6fBQenv79D8gdv+b+TOv6wAiLpSJEIV/GlzgccXI3cjbiP3dpGqoSu
rst0f2xKsrOq6sGggn2RtQNqeZE8E3lxbPX6e1x5x7jKP3lWfKU++q734k+qDZ+0tucgnC+xguxH
jpNNNB1cQ7uTPeoQFbU7mnmeoF2+pjm5/mAJeFbVK4KVVZTVSy+KDr0G4RkE28ZN0FLN906nHjgX
7NFgbfpeHrQoRJaj7293LCbVA9jhvh1IurONS6K1r3FR3xWVoSNBrrce4q6I2obY8eA+NUwzlA9O
WfY8auM6U8TdiwRAHF7dzNRexNUe8/KmHeoDAOa9ZRTXLKvW4ZAWKLSCM7jxL66CH9ZwY8xDHIdp
fTYJbUQJScTFzW+56cnRutPbwoZUstoFTRg/+c1/tFB9XNgViJWYmOfhwdcmCWhJna/+/nH6waX1
Dyt6MmKz9Dicn+2RB2ImLNGsqs+/du0Pi7dd5qnrVFZ9rrEMLSInuHfd+Pr31/7BW6B/WLsHrcXr
JkV9JhuHAIgJrcSF8E80r7VDgtbf/yE/ujkf1nAUdZO0w6k9T6N36e1sn+jp+dcu/WFFJuDQ8LB3
1wiMtZ42kPLaI3Jb/v3Ff3Rzbt/nD0uEJpSrkXjbYtqkB0sTKbBBm+qbFPXiLz43H9ZHJVyvqh2j
OeP+Pc+ahmzIoSDp7z//j+67+efP33uY4QaYwzPYglh4Imy2Y5NGv3am0D+8vrDSSevaWXvOVHZD
iBeOE377tQ/+4UXNvWiK9ahvzgbCfYCo+Wzr8OG/cnHb+/CqSlfLumFk2ckCw/Y9PjlVQ/KX3lXi
of98yxNLK8obDHROlfc2ZwAUZaz/5Cz01z8n7VJ/vnZmNlNCImx3zlt3UzTIulu44Z8sxj+6+H97
R8mcI7YVu4QXrMFzZiwv7bT8tVv+4S0NBMHvKb3MZ6Nuoi1OObFMyLP8yQ96++H++6mMjK8/35d8
gBQZ0TqegQh7conL9ZClDzVh8pBV30c73hcdSlEBCHv6te/z4a1tCRWe9fR2s6r0O8+TbxXIOX/t
2h9eWpoRw3RE/HI2m4rV3iNYoLTt7d9f/AfnMXLI/3yv8N66YVzhAhk6WXwpcqF9nuXcLrIhcGkz
oSkz5TEjFqc2713p3TIw8UP6qTCuHBnqUzGIYD1L+Ek1O9Z9RnH7oqjIm9Ecgzg/WNMj5OV7ClkF
W2o4v/gAfVgQUNBIpTS9O1eu+42OLYDFofvJtW+v5l88Pu6H9SDo86DxUCqdTUnoZS4aiW1cPusk
FThj1hx7XDKrrPrfnJ1Jc5xMukZ/ERGMCWypuVSSSrPsDSHbMvOUkEy//h6+u3FXWFaEVh2tdlNV
QM7vc47eHv79DJbX8m+fd9FFzN1QgAVsujMRzQBBNofuHbyPr138oo9wTRJYUmkMtZMIoUu7XdAi
gPjk6n8fEGHi/+/bY1jkqggKd2cCmgl1eU5xZQ/Ag1tlGF8a0GHa/+9HqNThmFNk8hxrFSuGESWz
KyjA+trtuegqIOvWUBu99ox11ORQqv0lsN9+cnFjaUR/e7IX3QIYOKQ/nJSefXzoB72rCJUNyU/X
JM9sNfW8SceeONPiJJ04/eAg0mo2ecxZy9d+3UXXUbk5vayQ8jwX7X1VyytV+r+/dumLfgNkqC1l
0XXnyrV/1rr9iyPPX/++tFi+3t9u20XjpiDRUuECNkvBrh6MZhLs0Zc+61WNWE9EohU4LWdPWeq+
CEDB66Ex0FTRWR01KIkAlUhp+DOBLwLq6sEtFi0XgZztQK6A1Q2WHcqoixVIPobjMJM7YO5Ismrd
3+Wx84hJDuzyPDRrSGrmpkcYhH8sdihCArjQGx2GLTbM11SOW1vYszMomaah/NapDzHhpaCD9XOj
+RyYcAbargtz9l4zDvxZ+VExDXLdfMDh172G2TAdjcZZnGpgGiZP/6mmNl3pg5uup6ytYUMbBacb
gsCE8F9dSPebgXgRfL8eyuLY/xgToohNAXL53zf/g87IvWgQQFjzaRqr5kwlRbaGCEBFR1d80tN9
MDC7F+2BQ3LP7rO+PkNcKlac67pLCdQ7+VX2HAAKEQWGTAtVg5UHfsXok4npB72Ue9Gh90jG20gX
9ZmuPD6QoSD05BcN8PL+k0/46K5ddOEmMMtMeDpFPTI8aQXFGJUpjU8eydKZ/qU5uBddeGYOVdiT
yDyzFY9p1kdsxwGTxs6BNh0MLMSfPJ2PfsRFZz7OWVHrrtGe27q5VTL8rpfV47/fqo+ewEUnPiYZ
FWzN0JwJX1jfPGkV96U+w/YRmb7+90d89O0v+rppbrLSTab6DMPwRHzpV5p5L/++9Eff/qKvkzV+
+CFijiTzxLzqFEXWE/Vu1w6L40+e8UcfcdHlKcvMXKCH4mwmOkwsCFYcr8t6VU/U+v77V3xwg8RF
K1Cacic5meIsOGOntmJ6Sv3hE6XSR9e+eP9nVzRJX3NtLYe/qlJ5Xbdf29m3xeXrT7ljJDj9OkPT
ls4u/tpi2F5Oz/5czLuZp00OUIRz3neHwh/eIsv/2pxFXLzu5jiKRra6OLuJT41ZGGVBOsDv+NqD
XB7CH7sQ0tfmcPLIYjWxQfiKnOZqMuLj1y5+0UVbw9hDri3E2dGqdC3z7iactOqTb748sr/0ZP8N
+H9+87HpTEVR35lauPpmCDlIiXzyDco34N34iP4al/TLv3/JB01KXLRaMiTSbXvLOXtjQ4EhTm9K
xKR2Q81muf33R3z02l+0Ws33cQ/YhnMeUBENonnWTP/9S5d2LlprlFApVcuJh9ygmY/0FpyfQyHW
165+0V49QQIFLixffAoxenjlQx8bXxtGnMv2GhMHpDZTnsu0AthLJXZc26///t7mcmf/8gY5F41W
UEYRpw4xhDE9lZ27072MrDNGpccwBnZUX4+Js9aN3Vi8m9aP3HrR7fnKEkTFqFjnvzXHZM4gbHzS
7/13Xva373PR0lE3VlOWFu7ZI+qMzn3lAUExqAyafIqtQ+RTYLVu3SY9ZP3NIl2vQvrHxt5Bm0mb
5RCjwX7075vzwdvoLH//o3UNKdB9IfLqzOQAmaWDFVam6osXv+gXSrtLapaS1Tn0nGt4cMfBRFry
7y/+wTGa7Zj/+81jCHqkRL3i7IET+AlFQC0ghzc255MtZS3sgTbwkQg0/8CH82gb9TPoLO9+nGZr
VTuwo6DXgHPL4B30gnOrqofUb9XmcItEI7qrWv5d23nuvsLZmLQU4haj+Z3DhmurafJPfsVHt/+i
vxk5/HdUKMszKaHfpkl40/coKfz3LVre77+9Zxc9zVxUoiHtVJybMb+GUUVFBAs7CDfFmxkNX2u5
9kWfM3CCRBZ0yM9uNL4pEmNieP731//g3tgX/Q0Fr5DSqEo7h6O/KfyU0iJMIP++tvlBR29fdDhJ
F88NgIH8rDizPMSw7R9qq0qvTQ2qTA2cCaRNW9cr32vkuou08YYi8PweeBGo0wEXxUDp+BoMnvgR
J1V/8qxS30YJW4cdK0FqIYxHxxzNbdgN76O0YDAMZCjWBYmLbZF87UTeti96tigHuqrKnpvfAT0w
4x0rivW/79BHd/+ik6KCGpGwjLIzrWgHBPLZ6fJPOuSPLr38/Y8+x/UcVq55l50zr3zHgvdqiE+6
1o+ufNHh6MNouLqq0nMknWhjt0ISk2p3X7sjFx2O40rPduchORMbKTb4wYw1HMnPGqu9NPm/tNb/
/v7HXbFKzalnisXPhbvtYYQwq2Fz7K5UB47ciyUYkwIrqN6sZWhPqLwFwmWTUCPSzNZcZszwwZw1
OVn2D549O946QA8iH8n0QD298UA7JRvwmJFy9uoXChuYIweZZT6EfbNp2Z3kkzrvdeCv0Gv//2ON
yF197eZd9EWDrpkUlef5eZz1HyAQwS9Safqla1sXXRCn0QZ2nio7y77irHzcVon5tWduXfRBFIFG
QsvK7Bw20aky29tafa3ftC46ILJcKdTqYuk32fLxoDdHY/70tRty0S3kdDAxccLi7IhDaJ+bL47n
1kWfUBV5aQxizM4WVcfE2NDHUcPrbr/2rS+6hSzENsGCk6tXDQhx9cq+3MvXLn3RL5RVU2SFBGiu
zxmkEJXBmyQ8sP7a1S86htjBSzX2ZkYUmDLttspu7ND0v3jxixlCXZkC/KpKz1MevRgiJnmyIEi+
9s0vWmU4D55FQKg8T3WZbSNqrC23+trjNC9aZWbr1L8xqz0bqd9u+gEaY+EDHfvSN7+sJZ3ZdYqE
kRSwRWzI/+UPWLqfHQUaYmnef+mLF2PvnyNUGNVZhn81OeumtqMjPtHsHfFMX+s03kHPZZAUhxbP
DH00EQDMrS8w2TbmZK6maIZOyRK70O4igHGWsnYSyOXQ/rKyR66QszFs5c7J5CqCNKYl1J693wCd
yMEyTiRVENDwklYvFatPQd9uZWBUO7Bj85kOHCnkvlKHHkcsXXXrDkGtpzv+MvNaaIN+YPxorBhk
7XeMse5Kdtf8j2ZmM0EAMuBNP7zwl+49GaGBMvuWxe6JwcCavV9yPKB/WNP7azwsj0x1k8bLsFCp
xVRg7/j0xu3gBTXByA9J6vu0OGT8Hi1+D6ea5/uzVQCR+BwuabAXTLop6NNr/pmn2zBNDw4kW69g
C7f4/9vYAgqQ1q6zmb+A/yPoVPSwj7dp+K76essNYTTr9foY5vZaJTpcyZA8WnPs9K0fRvzX7TLG
TaQEkHHeVgZorrF5CX0qLesX0zlkQ3RSLGuMYskeiRe+Q8T+SkRI3zReZUsIt3S+EZ28CkvwC00J
u540RESyoLs2xcnlACkGwyTYQVUtslKQd+NsLoz9/XILDbwhLMqUvlVSkBzddt03+Hc4KacrIl3r
PKZ8sF5n+Cn5jaZ69TIBTt8HCKyvmy9uKvy3SPpj8hAPHPf6IBXPbRphvAmd70QePxm6l5f+b43h
oteP4GuSEmcZ4XbDI+DlgRMocPIW2N0gkXEHVYMw/Nea9cUY4FXwCHpqQs5ZHJ0g1DzZkbj62qUv
xoAma8joqTY7CxXbB+KX0E3xHH7xi1+MAbUafQFRjXW0VmE+haPRFZ/swRrLN/zbA7gYAhoOrVHs
Wcm55N2PkUwjGTjSwFCTElrfLjOeNruDstb18T6ejRuje/73Pfvo0V+MD/nYlfmYhunZs/LfnHlp
59Bv68dCeNlvK3H8G48wySdj0Uc/87KeWU6hLepZJGe06M3V4JNDLNsQXBFJl0ApbbwuvTRZRYQs
SaBCgaRNGv6hxhoB/MFQB2K2xifDywc//LLU2RVWnsu8KM86Cedr8hD5DbDC/DXR8Tfb9hRhrsjb
r707xsVoQ+wZ0tKUlgCHhjeC6a/FFL39+wF+MJAZlzPBzsKDShHL2YggExa+G4GqIAe3xKAOeib9
vebn0xqKY/W1JZhx0VsQ/JxCb8zys1mm/YoCF04b8y8eNBqX3YPrmDCqpvycDdW3ksRtoZvf/32n
lkv8pZH991b+0YNasWw1z1b5eTEjGKL/zn7nJy/TR5e+6BsmhZw5tc303Ln6c9im4Iucz7bBPrr2
Rd9Qpa3sdBLgkMH0FxD927zpPpnAmR/0O8ZF60ccW6kc6fNZumZxHCedsLWD6Q9fqLuJUzOJAo2s
+ghBrDEXNPCda7vEbn2nSHFeJsauqmLzP9XxWpuafgMnH5p05DdrNhWMvYTBHdh9JLYZP2I9mEaZ
gbZuwk9+wEdL6st6WtlOuLFqPz4riO0Zll4ihQFUAHQAXjCWd8xnJgoq+A8dlWHWc57AVGsQLw78
hNQ5LzOqmSARo3o7n80M4vUxRdOXp/AU9C2L6k4Um8wtkPXgKrA3y9Sh98LVMttKrO9Fdq9avF42
Z/Ktve/6X7p67dUn48IHj15f2vwfb6woXL12Un4dE99k2hmfNTITVfLfG8NlQa/0KzmwO5qec6OO
H6akVls2T+cnWwzevgdUsUGEKTeZUUBdg5u8KzWgFwvdx9oZnk5GEVQsMxz0XD4gZHNFmUXxnJkx
+xXa4ogtW6NYJ+0gbwaZsOmNTDvo3ZRUsIpRgvlDfzNWTga3htKwpnZQC/WYyYNadMYWKlh2NXRl
u5JRYR51WTMTAW3Sb2NqDnlCtvbkVf69nutrZzRu4w5xgzUC9oR/4QTdPOUQU2oZuHG9EFVLtwrK
sgfSmiTWSYt9i5n8RO5bFdaTPdjzdjJLGMC5lvzW1JC+ebA83vuqr9/jOm1vZxLvYCL9bOND+d5S
wg2cVRnqBcFftKGFuAFCypLNZQjySTrqp5Ai/q2ox/xgpZq3riw4bIbzI42taRMS7F/BApJkVePx
SJ0dlu7STBHg+NEua5q3xJM9RJjevvbs4t22zOg5nuNvPs6aF5Q0zhXKwnA3AKHfOnpdrPQC6UlQ
WkN/W+p5txu6Ue0nocQ6p0Bltbh6jjZZzjW1FcxUB3CdRZU8k32tb1INTIaWh80zayIX74FXizcb
/vFt2sk7hutVp8X2fmrsaMO1y8DQsYRlkzL4B5xKg4wdEMlU2SZ33eg2zNrkNkEhwSK800hep9+H
EQTblNGNTAUUzb6YzLXUjH6V6W37gPOYdlrbvykcwtZlRuUtl6XSQ2pPKqegOotGqgR7cCTHpE+m
wzQnIcH8VGg/oAmZawthNwj8pNtbRqMF0WypbVK45rqN4n4fZaVxSG2Dp0PEGp5dN0UHvczdnbCK
8ZsObXLtNzamEozUu86nBgvbG0g2TDQbHY74WfNU+WMh3pP/pSBoS5Y2PYYCmT313czK3Gl6zMsc
8LKuxezvg0MBF5ALrw0kfSvlY/B7VOdTgQQuCjSEQfw9ABg45CsQsfPJZwy9k50dvXcirMjA59YP
O7JlwbowxIYGVxO7NLh2bHz6rgpNbz35Grh3bwQ6OOvWS+G0Fgl0Leze0txyD+VQR5t2yqcV/nO0
Aabq29+67fCGVnp29MjbvcHV7lf2xOpSLfyGydCynWrgUvQiSuEZAGJhB5f0s1Oj9OvV2O1n0CsH
CZH+LXTA99aDC68Ae/dIi+js4+DCc5I9C17FkspqcIOZrw6MG9+MD1IChS1GMeybxJ2Jyvg+TKW4
PJb+bH1r9cS6Nma1CAQnPzkqGiZTzxykE2STu7it/U3EaLLTB69tNmnnFs9GX1onR7NhEoOQ5MQM
KUDgu7n17mReIVappastBSbtlVRs17Bxmhg3cexn4b43FgtLrY/Z1Ww5cCPI8hgHINrlrdfomb8x
fZPaUccpnofSSXcFiZqnrl3YrY7VVMTJY2/EPVBkME6axACdVxGgmmOTtRkI8/kBEpVYjc0w/2qd
mcQKQexJrDtn1KctVBRCCJ5XGBS/ehrDj2lXUKlEHSnqwMfuZ6qBSOJCjnpWfsamViaH3zXgGWiU
anGh9Kal7ry5XSTxZjFvcvzna2U3A0DjBob2iCAS9eRMdDBU9U1jFv1u7ipr49SKdJXttsV6jszy
mKLM5cyCX1PGyH9la2EXwQy5kZiMTki7u6umNbRNUUk2MSsPPcwM5Rpp1Bht/HJQdzobhOsxFfqm
7ahqy/rBXyWlhfMPphHUG7d6T7tufmupjQucaQ7BRScr1TSrsCL4PpenGgVOhXeHorKSF37EQKW5
+7RV5trVYGhOwgcbkDiDHYQ92irwS3r8w+sbkkyD7pytyBBzQFdhr8kWkKWrO6RnDnQoGH8ww028
XMpRkMAE1qHcwJyOtof5awtZsY47hJXwEeTaTttO3BhtZS5Ih+57N3TqZcBcdYooxd03rhrRcYVe
9gCgKLyLu6Rn10SCZ3dQ1qyV6ccAW0JSWYFd6iN6KM5scC1ACPRz+F+JMN6syel+TIDIVuDqm5sO
ngtT9ag42iM2Dyse2UEwMNZD7AA15DQ1yA5L3IopaccgExXTm4lz+TIEDR/LHnGk2dsb3S/KJ9j5
5T4m9H9Tg1X8ncaCmN443nptyLwlaa1bfpUFsmEc3sNwmu562/NXHbbBH0Vqe7hXeu3FhuFxGFRt
fVNoYXm7wA9C1KRvg7m/KOy/G0n6Uy/c2zhF15u2hnWXV/Yc2FOPiMNQA+KT8GEwGQAKG5ao15YY
IHwnXaO6rnnzRoV42Xmb7ckOTPA2K88cc8wknGF4sTYjQwDhQplcd9sWQxu0M9PKvrfAHlqoChMD
AHxumVBniE4EdRxjPLGY2zWZBgknp0QTNrmzUi52UGatwVTw98h6q8sUMEWxQihbrPCv1XfMZ37q
JeKm1Fk4uoWvXZOcl4eC6th1Xjsek9aRWhdz6zf5YYplsivk8ouiLtrK2ECcGeEF03WvRKHZuTcS
osLWz2r9fhC5seHgLttkdmhR1atn1i4B0MbnS2B7JWTuRzyPlrWtWiNnnqU0eJ6Wa8ZrdJ36IZz1
kkLOSW6VEsMKeY/YTpb3TfbqZ4X7DTquGW5y0KM7wdx9YxWJts4B5fLyj8URuj0tgjYabkxz7LZu
pmDsh5XdbSrT8bd9Gb3jIITf6Ca5DdOs7JNVUgChJTmZyEcxebDOWQmsYwMVKQTBbNf61bSjM2IP
D2/jTpYoN9Mlm5kA4jtaRg+VvB5IjdYy8g993lgnatfu7QSbk504TTDbGlZtAsxUOjTvy8z2hqCu
CsD0wx5FwRE5yAE1uHNmBAAyligTdWx6iVM7O80CbFqXMbRYgCibQqVgRxhJjkVlAgWH6X+Va/5r
PKfiUCa2dirq4SnSewwAVPse+sawvgkf/0JqZ7/lhEQ466pnt0bLbDORY+s0oz5Ezo72ZINdfGMH
VF/J2im3JdM5fDEgnhzpQ9mdtrHjqW8tX3DV2kZ5k2iOsfeqJnwSCtzqzPC5XvKdWBAf6EyGdaeN
/VMz6/FPD7IxArRxPphN1GyhVbZrWmwVQIMZaRytn+ysvPV3JZi/FSF7DTT6aJmncuirbVO6sIOs
nqSwLzscbsYDFCwmij7Z2Lp1xQmfUnRVpyJj/7G0jilzE8yIsvSgF8nx3cdf6a6GdkKQHJZAAwLN
Boti0EEEtZ0PLjManzWU5k0rNTj5TYOz5ySakdlvZPQKF+DoPVZSQseNzMT6iULD2IpeRlfA526Z
M5qPad8/o44JVwNl/0DdIn2N/am4T7OKmQb1IkDfLf9WhlK96wgyj5Gf/BZ+rW+sOjFRU0MdDIi2
o+KKTGMfA4Slsj91r/MKAiw+EnbeIVFNp7BhSbEq87hZxuwmqFQ/BfSVITcGxrA+NLoGMNotv2Ul
1qGVAP6O6zvJ6Ash2Mapj20+aW+mJnKvIKon3wEFpjtCziKYiyJfu0k87Uev+M0ePusb1cZXGf3u
lSJhsh07COdhWL7njtsBM8Pgxw2LbyYL6UNoMOOrzV5SdWpMW5k6M8oyyycAkcnARl24NyyLbtGO
bU5tB+S0Ss2g5OYJkJaXjqtJS/xkk2E4osP2Tbn1pW53q9jGTsOBN+CnuH4t9NA7gYZldsgkhmhu
9rNqehjHU4W2Aw0sb5QONzjo7Zlkeakzu5C+eTXEURGkHkqxaMn2Vu40brQke7eBv9xZlpw2ig3a
7YiapUM0qBWP8McKIhAFO+t871+qLnrQdRHCbjN1t6OsxQ5SRHFoctdnvqvKLbBSyty7of7WCJjf
dYJT1nJnzHbsjoPpSuAVZU271vpB7bCwtKcB/swebH95rUaj2suuh6QbTri2qIlfpQIBuOot+0ki
pT05nQTyRilA4He8UhGBCoSTdG/gBHMWAxjCqorhJtUmXEx9hSscljnjfOitOHVwD8Kqy2cPExXz
BqGfdL4CtJtEUH7OjFhMEOrGMpc3Rhx1rGA5O2tsgNr2WMVryD546VyVPaQT34Cdc/dAhCZOeHaa
D5YYgl2AwvVb0Xa2tfGqyHtuOrdLg3GC8O3h2LuW4TDf5kw+Vnnt2r9n9hVmsExQiFnHhu1jPyE1
8PRR/IpQFsNkdeUqE8D/vNGFfxvF4zZxxGulBm/V6/AnbF/7bVu6vgUIY4GTCkGAkQqDU0dq+tGP
GPWArBdXka3E1VTpxrqufKBkOVB/ft68hZC7HBJ14qiXBmUtdWn+qIC/yZLIl2TFwPImNW6HGddO
4NglAMWkXaijb07m9BXE6DzegKn6NYRxsinwXge5aah92zJidzUUSV21+g0r4ZkyeCKVmWyc7ZTR
Q3mqnW57Re821aBthzSa7llK+feTqeGaSeNxo7QhWZc6D4jUA9RZ+KCcQs24NEKXBIbtVdflsiZx
TOVvcHPqB033xMYCCn2sPHcOkEc6D7nHkp5eiEXepPXlyuPtu6/bKt6EBByo+OldWoKwHkqrAf7G
khOElqxIrJmFtvIoytt2BkzcHm/hCjVn85yOI3UbdOR4qpPfUTR1q75DWB0PnrEmpZRvDd8sd2mp
+l3VC2MzpCSDS3PEbtyP9U1vygQsfFv/jqsweUWSHF0xULpPVdNlB80xl+V6YwNcxYE2R2EIdFay
epxVdQASNt1Ufo5WOZ/tnYUt8CbkqrtR73FGZ26zNjzKIMMFYVYr1GdEjYY7zmi5+VWs7dvenH9N
jSXWgBc5vK39+ZxMHP/0ZfETMpZ2J/Je29SyEk/eXIT7mun3VcPub+DNLCbGAqCkN87MOiwv2dop
GSnCss5jUcMDnnM7vOtlKde9Q/6hYHrCLD+PE1RqhnWPVghOP/VNh6iZJXFAp38i08yqgpXGobd7
uRHN8DrYglgdXENOEV2Pg0q33XcMUOi9EnUVcqQQJJPr4tTlhFU1pXfd6qo8dSNCik74E+bDIur3
k0HJQVnYLe9FWe4MzLH4N/vk1Sy4TaXr4JzJXBu2gfoeJpATGQaKb2hC222JFEj29q3ZT/5unGJY
nF2S3rTE8QK3GswzpvYzOjJdwMce7aNexaoFD6mjvhldLd52jfcsKteA8Ji8evAjTT3tcP7M76zA
XvM4/Ja1efEbWHeykspdJ+6or9Wo8MIJyHb4VMbveoh53iMGvskgH64saJqYYDH5cRqNVIqNnG2b
1NmmiseeUFCfnCZHI4ak0ZQj0TUbGvvbZMZZwJ6FQ5vy30PQYWyV4Wg0OtaxymqTIxtddxlVeAun
r9zgN8GoBWAW3QWzoo2KQVnkKncepSnNY1XSW9nlsJ/GRt0b86ht8+QHsN+ZPg/hZ2ZPZ5ZH7p6F
d79yFzyRyquXNI5u7aLnTZbtwOpMjC9dq7u/MCubtApVe/cZJ89XZqqZ97GdkK+0VPGMM8U+h53E
awlENejhOG4wwlPlniHgZOPEQAfHArnSIWq2uv/aqvnGiu2r0OYcH3xqhTjaxIRUiekqjLNkPYBp
eSrYbrjWmZr+ShUWJxwU6b7vJj/oUOZmVfrEPQO7Zte/8s5o2E7y1WYoEEFPVfc8dd4DE7IzLAGW
zYb5lvj5Y1eU6YFiXneFbaVEsOrg1JhDhppxYBdism5Yq3QBjeUaYeoqHNISeeGcH6CJVyhKdDe9
VonWnjQyPew3lPAMc2/6jr1tmWRIY9XhUkLZJtdN5WBv8U++Su0gKzUX702o+P8Aj5zVhKpAAJ8H
xs1mt6/iZ8OPgcl7py43rU3XiVfhOE+27YzPFq/rPjEqeRJFLB7Z6k+gSsfdTnQQfmURejxOZx0q
tatar/ilIoUFWboDNFRLr46xyKGMl52+tytLrFgMYHidBIjgoaT8JHAKSrKH2rpbnEt66Xkbq0xg
wgNIOWpWC3GA9fy6KhIklaAf13rs2/sCWwCepMLZgjRFCdwU8SZnHrQWmuaC17SnldGMxUsT++Ko
TM57VYyIIi3Tm9lsp8CFt3egjOSo14tQrY0ZR41hC6l1OoHL1O4A6adPVspd50n7V56JpFD5HbMA
zbx1PYOVouPQvDzYtW3JCpLZwE+ng42dVHa7Wjzn9FvofRk8r5vZvlJhdXKNxMCY0VBcUfYSrxN4
wtCa3qBRxquiZpLiuHjAq7HId5qd9cwA5p9i2YWi2u/Blcpfob9xA9cDVM25UgJuQ/40ZPOqxUtZ
op7c9COlfhx3zOySGndjXlyZVgifILKe58IF21L7CF3cUzMQFjJbdZJSIqvhNQlAYJ/aCoo/cmgk
UL3x02Joa8Ya1nmBjETvNdYG6nvPborFHNQYwzvb8Vm0z8W01wuZvODw0BY5T3xbs6A4DFNlXgGV
c1ad64mV8P0F2B4f3dk8ipYzXdPYNVgXDXY9XaN5ihvTO+NvqehadO+IqwdkpMk6b8ScyylDz7Ds
6etMCIU20T8kcTVuYjwngZstKgUHgjsFpulPQ2E8qvUn3giGQC1J8Al1bmCY+n7ooGTBrGGutxd9
fpr16K21cDrm1Q2irjQotBGG8F07CxiN4y6Jk4bjiYFqD0eL1p4j5Na2zX1jok1xNT+Ym3KZ971S
HgxXuPTX/URPPxX3/RwePU9DGhvD9W+YZt7l2bxpLP+qY4DrOm87URsclXMP4LXEH1XI2xQIo9RK
6JGFeuLw9Axb58oIx7u25emXNk4nI3PsVZHPw77vh3NEKRQ05UStJycpz1nmV9thnPsHLxLsiCfz
a1Sa9TbR3mSdvs0W+/o2tIOVgKfLlwK5yolesvVcicqhmI/V1Pf7GHZ1kKS8KjHTNDxufl4/K5U+
5px5yc59yu1y3bRQ/Uet/OZmzXvU5lRSM1iEZW4sqcxTwkCP+Mu41sroniOW1VzMd6bUi4NpIh/o
TA7T5gaovVfEz6Omfqe9tbcE1a+1P7IAkvdsF2S7VAze2pvLOIjG/sSa7pQPeodTz9iP1MGusiyM
V27rZ9fxqGs3bszXN4Z5Y6f6VUMlM11PkeGBjf2HudNj6oi4Z0CX2QiF2zF3dr5qGmcD2ujBUVO5
UkkINsov1r5kJ2mI632SRVTHmgW+26zMgzJX3UuDHmZjxyF0gzY+ZY2+BxD/SqpK3wwG0yTmeAom
Zuuv+jxk92kar+ua4l1j/CHtbs9EUgOYXuCoSX8K6ffHuYsV+2By743lrqyTb2mTnFifXzkTY3/Y
xfVjaFhXjfvLccyXSpdHS4/WcrxlarDOEjZDhJ8lV2naURXM1jzrmkEf0I6UbfJSivJni8WSqW62
lVbyOoSde2WPXn/0Ovb8zKixrguzumcv1wkoWX/M2GEP5DAf2052VKgSg9aMQVuZ7vAtMeldGqu7
zmqOQ53ubE/Vsa2ib+x9Vtjm3vyyYgMMgjVl800AmPWkNyypZWIYh1iai2MTQ5+M1n1CuKVX5i2M
UJi+0pBL35QeGkVWw59fCl/HETDUu4nClhKu1UpxlrZy7brhPTPt44wPFv8zUBOsLmco73Uwet/p
7q9D631o8WFTVs1sT83d9ehCiLbz8T2yfYXUki5isrXfmaXtDVM0BzIqB5Y85YFKr5SjFpX/GMIq
1469MXnOjnhMykb2HLlyTV1Yzok2/nEm8pYKWKY/1Zo/Ma54VkSX6Y4+tWyu/N6aaN41jqY45bTu
YrN/wj/NgwbOzCGCy/LNqG0mK1pPZU/ts0HbY0DICLBrjbqZJEv0omEGwXI/e2R//13LtXqvkSpt
oNyv86zGrM3yF6NgkCXENGNddzZWL76xNS7WZm38bnP/XlA+aJTA4aI471ZsajYbK6yKXRP+SIAg
T5qq1tooW7Yfs5fJSLyVnReYYk7Uj+srHUVl1tJmUVRFgYt3C5Va0Of1u2L+p5swztzQaJjJltTI
TTonP7q91ShZRziDuM4RVzmy9SpicYVNLSeiU1z13KJ+QtSmJxCqdRxM/FPSvQg8c/1hGc7MZrxS
uixvRzHeE5XZxFa3c2314vqJG5Tu/5F2Zk2SIme6/itjc48GcMAdsxldBLHmvtWSeYNlZmWx4+wO
/PrzREtzpit7rPvIjkySqdSZERUEuPv3rkP4g6TPgx2w4cUMQnDi70nlkMxulo+86Dc2lRrvtqLu
pOsxrC1EoVnlneqSB7tl5G5ELSElKdcK4v2kdL5b4vxIYjHVylWdXvuZmx9Cd/hq+k5GS1Bfw3HS
vz5Dk4iJYJOYAzXozJsuEcON7K3ruWAqoZU2c/JnoC6wsSAtSMaDaBvHdttbNEBoCt6DIF1Ye6pH
ay6ebF9wffob4SOQiJuXgfsz6tvhSdFhsEvrccVtur60TvhGm8+LG/ZvcIzrzlJuEzn1XG/ZYALq
7fTjuLpXuf3D8ToJTOrnRw9V9dVoinKzJgOVS3XofZk5rO9En144pONtawWpkVuifSA33t82gz5W
2cDolNIOWLvg4jEdCBvLacsf2dz5UVPa35rJGrZWDujQLlUV+SvitFawQUm3bh7GlMEpIQKcWXLp
vjEFPsSkSB0IGEbiKeeCVWnxjiq2uiiTUxPZnlMcg3H66murv7HjLN6tykGK6td0EM7F/Fh6bfGV
Ik+AYS/tH5UEikvTxFzD/AU7a1bBoxwned/o8blNvYXzh6IlgAPCejfrIb5mtPEeKyuzn9gJxINM
KAsOaTSicHUm8acjZ9sdOaIEqfxur1N7kFVfc61Zy2PbiIe2qc3ut6MqAedUnOP0Ga8atsAr+ntR
E/aLfhKL9na+nz9oRS+jRSDthqmk3q7OGN6bYFWXbluzkpBEtcm87BUra32oOCSTa2+IMnCgsVAg
uAeYBUqeW2p/17Z6osB1YOUW033Z+dS1z3WxCUfy+lIN+E1TsDVY/fXE0eAyaGRGExAVkdqKi23h
jLQf0Tl/XI3erw5375Lm1i7oRPKdFZtuy7F/oZ7cpzCC+hvsYRZZ476mFDFI2kunaLyTNbvujrak
JSKI4bKs3D4iZTu8KZPQBQmMR0wnWOeeUserr1x3zcgnIZVSFss9BT+oAAobw51wclIa/ZyNMiYz
r8zFLcKE+T5trbP6xv4pBr6vovbFkyfqcutbA8RjN67bubK+tTPcgBnKjmkCkt6E8aMMPGC7iYWz
iXg8RMsjmC9b8AXrC6kZAEszHmduIMqwZe/TOu2O7dGZwAxAFwN/mym1Xs4pF3Fa/O6UxNRqRMhk
EndLOdi5Z8rLnuqiXy60bzXb0vjmzsgz5OAZSflzWXOQsrKvZiQZc136kFou8wS6QDI3NLrHeh6P
Ryqbwpt5VcmVO1CwEs8legJjusOUtZSI0lxNV4JPTlYjsvh6Hub8FMyZeG0zb92uRMNfZXQ9d5TR
wmTRksCm4KfpYcgYRQo4tgOsr+A7ayrvMvPiDBg2VpvWBNWPuPeIBpoqhwMiOhIXhfhqx2/UWhWn
IPTd09D268m4o3dFnDQFOmmQV++Gx+qWH268KG3t9WswDaQ3lQPdZ0FvP0g9lC9e4YoL6teZTtO4
+eYpI94gyQI0MDQQ5zB5EfIu9goQU2+brUt6DfKZRHOSuDe16sKNL+wKBDkATM1wwF659UwT10jx
a5NJ7HNF35+6sQTOWyZ1gIUW37rKdu4mvpSTO9TDZcfp5qngJP8Qtnn3I5nchUpBAsi3dmUPZ7IN
Pb6DxCUbkM44prW2qzWmdzOg2U/PSquDswK30qKnzRTRGw/wXcZhvdV5URIX01og+QNtwRkNTtfI
qykJG5ElbByaiy/WqchvaIRcf4i1HnhGOtI8p2Z87eyW+ULX4bFYbFZGej8OxLN7H9z1VEMkVFeg
X1QP6zT0kaJ8ldB/8qEW8Gjff05ovL7uOlXvi2llxHc0cbsbGFoPm5Ye5vSwyJS/g0mDfksXXndl
xJzeDXXiXMk+sbZVJvUup7mVhlsoO8BQdWj5nGhzhET/1s7qdfSC6uj0ANfZOJ7jBqjltgCoXfcl
CGbqqFStl4+4RBsKWwhZmtTJ62RJc7JtIZ9kW+Y9ETOe2bpuP8PXsPBCSIPxgQYENl1YXggMqFX7
M+fOdfK6v8klXyayOE+9+nCt95Ci9aubBeanDie1yfMYgM1V/t3QSRb6dk5+zoFXPGRDJbdyFNB+
cWwuqB+VEY0RMDmOyPeVxzE3Ybu/Kr0eB85iLstAdKcy8JBOzEXQfls1m09YvqWJTPozclMeLbc1
kWk74llDLz4WNKAaVO50fS8aVMnCN6CNwumu0ht4sa9Fw85JyRt3iR0/lmHefFm7hQLDBFRD76q+
Ct69xAAtWbx6YubyInRZh3OatfeuUzhXdLjaEaV9A9IzZDwxaPerbYXJTSMnaKaCekJoX3k7Co+I
k7ajqK9rO2o214w1MV39D5oPJuxt4Cx5TkNoqOiMpVunuqZ2dCg2DazJnUaWt6d9KH3s+waJQGYh
FqDkA4SuZqk/C7f3PY1LezHx17HGRJ8a/KrbVPnuzipaRnWpxWWt4vQ1LyAh7bT8luja2tSsBFZE
KJifbVunbl9kEuhvhmuyk/7M7oC/mGA1JEDLhKxmk1l1cWjT/tUU9PL1XveSKTkf8E73d0Vrejq0
Q/foklx5U3qB+CqLoT962VLBwgmgqbnhpN/7C/NN5+xtTQ+fnEqUHn5pomptUKtRzsRfhcNsq5cX
11/OtbUm3sPiKEZnJXcyp+6gzp0CNT588UrNwz5UFnyxCYfrfi0CCBO4oSQmgtkxYti0EDc/KI2f
gKKpmRoR/myyEk/LStvJQcQzQJedFNeJ9KmGHoRIDq7wuCmz2t8GPXVFmeJJYH8un1PRdbd6Vu/B
YHdXrklYFPpz2zx9mF9Y86ddGoB5Dk82IVCP3tIAFXRanOKRegcvlcXlAkZ2Vbuw5kM9WdR6dD+r
KqgIohqqK2PyluNtTianMcOjQZ8Jr+6br/4c5xCcNvwGEeEYkguAGlHr/np1i2XrxPSekmdU7IOS
GD6XZKpb3+ueuf3liZKwecvEVh3nqrefCxVPF0tqoJMl2iUKLuwveWeh5CyaB45jDVXZVLAncWrd
Gr+nFlcquUWh5jD4lQU0I2LYLB6yDYGWzNVJz8fPkXRSbfIyJmZFEBQIHouu3slU692gOua1pglv
EP3n+0FymrZgt6M4KH+kqlGHKQS0SlObjk2KjY5sxv1lwDakYdqMezlpQyEtdeQPmbtQdqrn+CCs
+HscD+5hTumjmtPRfY3bjj+2w3JVyMk/pdi0D3S6p6eCwrxDo6fkoZjBBTaT8a2brJ1M5E1ieh8o
p9R8Nu8xpIaVvOFpRV+TZs1Bxis0fje90/uGiJhp/46SkaWBWVbOlZ/IPFp8GKlWON6Fh9iHovV+
7F4LHc98hSNzBDXB78Xo1Jd0bgV35HQizC+s79S4l1dDCy3pem61a2MAJ0tOA2U7whxA/ZabNbfG
bVLVdTSsw/pdJKncppUUkfCW/pF28u6pNVW3N53wTkRy0lbG3vCcmXqP4m0zdXoCOkkjL0NlYdnj
A0A6MHgvvA09de1tPDvFLnMDN9lAaPPaWnfRUKUsh45LFTU8JHzdzpuyad+kLUrg6gQRvjVqSalL
6usL2su5WsaenqZyaXfWtGRP2YpoTCbu+K7AqADd1u6iXRp/J5eYPyYZDARnCL3xZ+8rv9pf+Oy5
dL+67ykqSq7nMB2COCtfV3LxvhivGPYsDPFVN07pZY38k8AJEe6CFdvD4hTDq4Ou4sXyehXw5PTx
tprsryOf6sDV9R5iWlwfw0C16abpxmzX6rXdxjPdwbPV7hYabS6diagxd3CXR4ySCxlyntjKpazv
O6dBClU0aOLdVuW3Saj8I3FonL07Z7xAuDA/rOee43xehu3ktuF1Dyn1jVGZCTOlGObdmmkGj+KG
OajJJdD26A5XuTMtt0zQX6SolgNhqhSUO8nYXiWO+dKszLVuu7bRJNTrlPnuZUce9rkzebNAPBZQ
kagicRs+kKHz4uf6XcVJDhSQga8S1gBsETTmp+2uUD8FlassqvWwZValfzhlxiCtz35zZSwOlfbz
k9eEDdY2KMN44yaJoHS3d+eOGHj+b4pQrePiJ8VRiUDSSlq/WGZBA7qSUXcMwoxS1mxBF6VwOsqG
Dr2ubmr4V5/emSC7c2INwyWz7n7p1/kpk4TUNbB1WO5gzNOqMIcit17KWeURSiz/6DdQJ8U5O/JA
amJyWSp6kSFFxVYkLA6Ejk7tDfrlL4tF13nnNeWpJjczmmigpKbef/aRrlxm1SS++wo5Sp5O6T6c
469BOb9lhPdti6rydggiMANqbqkuFvGDLtTR9m8MZdNpkNGtF1TZTau6+sHvAjZKapEQrzhrZuEb
TFcy6lG9J3AXm6C0bteyoRXdE28NC3LE7v4zp0Fy8A9Je2+LfrhxKVO9CXAnrmOQ7GL6tXYqScNr
u1zeaNeut04zAfb2uWLvGmt2W3C7spKMOHRTqvewJYmNHnPUVOlKf+Ui7H4/Zy25fOAUu8FHBNqH
qPFwWn2fek1NnzsSumPH0toi+g0eqbnvbmnPTO9aFBDPeabXn+6i6yfXRoghh9F5QNhRsBCNNXi7
JWlynPJvvtVj+0T3R+MlIsctontUmpZ7jEerubBCJkAqu93yfihntERgti20Xyzbt9DFH4tcp9k1
iLCODhQsOu2MsGzamJAHl06EDpbtw2jvsOBNheKymrsUaO40h252XKiDhNxx+itywTlSUkgQ96a6
LEvjUmQ4xtDuSWIeR4R3B8Re7FimjKmhXqan1tblllP9cmziPIkcsParNLOTCNkEiM/EgBPAp2x+
C6mNLWCJJCxCIFrxpoYYoE06FjBisVrhrZk5iJskDw8hYrsfLRwr4/iK0Mmdil0/ZfXXNvA0+sMO
LCQaqZ3b+kHrHnAR2OoyVQX0XclscV0sPQUQGC4z1DaBf5/Jgb2SjIeBaeJnD4x/M3p5Rj9rMKmf
slZI1EZ0OzGM6CGu1uCG7kSgnyyrH825vh6/HKjkkC9vIcrUC21hJ2wK4MPJx44T51P+ZUI4BSA1
mcuhaxBCxKEO9vQqmo1DORAfBAWwtYTddY9yFSg+R26QlPJB2hWSEmtyN/mMmo+Tin1o3PY74CM1
bpqe3DVBQr6m0w8yRaq30J6HG2bw+EsFrnUI21Vf6LWY2c8yhpKGG7TLguXIRORGjqi6i3Css+3I
YPR1zVbqG/ppYB+iAzVMA0rjddFfTJ3BDCBztByz608HRevrTR3X4es0gep1QR/vZDV3x7TgNKMn
PVNeAcNxsZrJPWLZmDi8BpxnQka0dEFDORfJmgMPq/a58711N7MWboI8m69khlGRE1FALSfHBwoT
YDeFQ3EpDW7Dx+BacxZ5vdbfgaurh7lH9qEzGiVb4o92UsD1rg5VYUM9mqt5RExJqCiemYqZ5NwD
BgdWBg/SSR9Tu40Pdp3Dx1XOM0KaMY8KNkMluviIYlYfahM7p6GRKLi8ROQbnQTeo6Bn7mpBMce9
3xVRy3MEtkOfoKHWD4dVAJJv0SpsiBD+xkOe38Qe4lOG5OrrEJI4sHFNsIDfqD7dhaMwt5TWJy8J
/zzK1cRUnLN56iYmxmPJxgunUvmuJyJ414QJ/beGOb/0QTUSktlItGLNBa9/9JG2b8nPhEdMsvat
pzKDeSA3xwThduRYy3g5OVTetZkpTnWo+n22hvNP6cc8CyE76IHtp4loCS0gVw1tGlY/4Unp8zXZ
YcdhXe6zEqgmWb7RZCgj8OH31R7H3SRQVtoiWdKI3Hbr6AXtC+310JYIjHYId6hEQJRi8IjQvwFO
isVDtvMP46/UjBbQn6Oc0m1usvTQ8gTe2PmK22i0h+9QxuVOFzhCV4bVk72o4KJsVI6SIK5fiqJ8
nhwboDNlDfEkpo5YL8+WpVesMZ6PNry3ogY970OBgwELfcmjvPjSL1CPUFYTJCOPg0f74G82x//4
pUyl//t/8ud33SwYjdLh0x///qQr/v2f59/5vz/z62/8/fChb16rj/7zD/3yO7zuP993+zq8/vKH
XQ0KtdxTVbI8fPRjOfz2+rRKnX/y//Uf/tvHb6/ytDQf//XvCJjr4fxqSabrX+rPXHyV//H71//n
750/wH/9+8Vr87/8/D/r0nzxN4rnxbnW5b9r0ty/hcJzQZ1tx0f4/z8taf7fOEHYjlTUHdk2NP+/
/9s/W9Jc+2+e60rq1hhbhR0E3r/SkibOb/I7Kyo0kQgVFW4ode1Q2YHzyRdcL7SxLDSm3IW2414q
S8eb/FzrFGQ2GTcz7eISgzYTpPmCI+0Gbi9eDt2zl+ltSfJLZvTVaL8GJWOiHD+aGZQ2pMCSLuSi
yvb7tVxvZlG/9IxncXZPA+XRYPjZunZRRsh1KhoZq3mb2PTelhmRfDE9ghtQsFcPd9VGrhY9Sty0
+KGJUm+qyo96ygo4m6Ui4j5PsvI7sN/KBO7+SJYFFkF10JLJbZ8MlxmH0WHt7H21EAS0CuR9SfPo
2m0f4c+foqELsV4Z95vSyztzj3cMC5neWGVaAoNN5TeEHNW1oJrtmHfDobjL7wIVHlnDrtbqCn/U
VhX2KVwvpyJ5sMpVHaTBL1F3tCXbxWwR8ZB8Jx5t3YCNq031HmpAYnMhyoN0T4tHV6jY5ynnpHCj
Fu99pOB3X6W+t7FpO0ZoDU/sc1CJORCARtcWne2SYdxk6LVJ+tKtFQXue47XGnWxY4t6s9IciWy/
0BDG2jnWTglvKAfxs7FACpJ15NhiCe+71VmvlfBieBLQFeT0DlDqCg8lqh+kHMebPond3dAJZJV0
0R5ce3ZwxGNfxcRoIejT79M4U8qU6HDXZnl/0S/oXskXhYn1fLNlp8OygV7yGg8FRDWz+ZY0TTeK
p759AmLPb0fVy8M6e/O2AF6/yibOVAjBvidAN/huyreptAHt81KTOgD7zqo+EpFIiXxAXwBPvlPd
YF5AD920L+W0ENqx1Dkph4zc5IXKXYV3zfEcJxoX+UyKM/XAidKR34bujuBu+lmHMUVw5z/y5SFe
6ZPkYvCmHJ1PQHF5KO9/6/AtGw5yraftaPIX/RgX8rxzh18Al4u9V4Fb08DtoBurPdLaTM9+n8V3
Nj6dfZ8u3mXtmeRZGF/uBpRIBHI4zkBibLgCIY/ZK2dwuVum800+Ft6lbCkHs0tOOaK2UbwlsN55
X8tTX8Ul16CHgmuV2PRtlXBcXbyrOK8UJGE308KKfxonLV+fKZoNJi/s04mcdhliGUJTqIH9GYfZ
dF0FwmRI7zBuFBxxd05vG7DWfebs9yTtEb1ZrDG465ze0j6fosPr0q2yrAT2l7NxsZLB6oaW3PcW
m6N0PIoZSL+HrqjSvadRWJTxij7QW9AidEWLxpAk9NBZwbvsoT+4suwunX5GYZkrOOVswWrVESwW
MfUXe66DTSHZiv0nPUuv0bVvyTMfEZxCC9lWNm/mMU52QwKWNUNvRdbUOBGuyZhwHBCFYsJogffq
Sz2zm2eT+BpY5lwPHC4XHgkPBMEE34oBXdCsHQk7mP2k+KffcjKlENbn41jjclt3jYXalfRGJGDe
TSp5ksE4yUzjbB+hNM53DiWXmywL1GHRuGxBOVp8AqU4dSHQij+iss0cisvpXnQwNLvjJo1Lej50
zXMiTbXpkmTFlUoB29jy/NZFSxt7glyFke/VWH7IFCP1RcLH3RRWt+wVVPXRjcsJm9D6rNClRQDh
yRbFLZPp3OH4MWgeKMckUh5PxnFyOTq2Oeql3+1td//IK/h9UeWveQ//2DpCJwjcgN3LUZ+TYC3a
NFojuvpOhuKyQp+FLC2y6a0MrepLHCQcSJ34L5LMfis7+5/oBN7Up6WP9wwDzxGu+PymhWkKm7AS
587TgK0tzmrMc0X+YzBcGSQYVf9oI3iX94LnSaTB9s8/868++PPbIx6jatom01IJuD+209/54XFW
NaMTx/YdTvBNv+Gk/hcX9Q/7MSo1FSgZBIKDgZKfshYWS4bcdVLcdUX+YmX591aQ9zgP4vDnH+Qc
yvHLdUSjbvNcKiUlb/c5fKQtq1zabenf1d3BWaatOeEU36bpvxRHwfUKbBUGCNJdKfnfn7O9Y8Qg
upVteAelQfTsu53+RbHN/3K9fv8G8lN+BJ45DUbKG/TiOof/8e7z6i9yTX7NZ/ntM4S4iILApprW
UZ9jwAx1tdaQeepuhBRKp0tvNaSU39vezyZ9//Nv5Q+31/k9+PoJE5d2gNnu19uLy1XaOnPCu1Zc
gJvilPlXX585QJ6PoS5vJD9HOLlA0lUP5XhnUYazbjlo/Pnr//FSOdIPObqGtu8E/ufEU/LbXax4
hb4XzhYvR5jC7RzowzLO7s/f6I9fuxP6oe8ph0/j4xv/9ULlPD/rCCJ0r8JhP1n9Y5gtz4znb3/+
Nn98SpyQ710GbOWOx3//+jYyHLOsEml27w4PYv2aJHhox/e0/atk5M/XzSNUxnecgK/E8ZX87ZT+
u2UFLn3VpiNzJm2uyxIjyl6iljozfX+R4/H5uvFGPlpZ6bgyQAp7Hmd+v36B7PaozJLsTpZV5Jav
VvZYeH+1Rp+fud+vLbxJGLj2+R5WPDGf43kmr0ti7sGEoO0Jyw1+YdbL8D4rr2p7uqjkGCk/B5f8
+udf1ueHx5PBeVpiAeXR8RA7/frZUiIHoGK9/K6Nxvijxrj4568vfs2okSSvcq5UgFpsefzncxFn
pvJlWdM8pyVkmTcDoM91JwqIplmicbbjcVcttbfpKePdmSYEEAxs8YLuAX6MxC4Xfc9GEzgGnJ77
91WNhW2xg4858bO7TIcAGCHJ4bWw5c6Z/AZAkiNET9gWIxn6brxjHJDXoIOHLZTY9aEf3ypaXzaT
16/7oIoJ7XN98xdd13+8Zc6f2nOF63rC8z93oxTE7Kumldmdto9hexHqG+df60T87wvLM6tch44h
/1PKTKnDThhMq3c1aQpRMP0Dh/gFhvj9QeXzU8z35ruc1vEVn+ftz9mtTRtWoe9wkcleTgXxKj+H
Gdh1cP/iBvnjDSgZ2T3bJSQ58BFA/noDUlA5p6Fpxzuj1416ktr6/3yD8wf93TLhKdcqUZiMdzi+
OtIj/qpYjMXtvAD8+uyyK9i+y78cVBKfywnyAPVpYrXyVhYI4su6dtDiFtlxcPP5qGdcDCVn+u9u
3oOQs8ccTJ8TPkHqTsztC+ZekwJ2zVidTJDPM2aQzTqFpKVn6buPN/YujMPxIi0BdveBcfGuE7c2
zhy2tm2WeSdYwvhKMqsCLRj3xibKJurPorBOUXuU9L66TNpcoukZe+2efBvzEEpwczPpoXpKQ1jS
BWUE7KBA2oE147CS2kmUnWjSXedPjPi5mvedQSg6G1Fgt+m+rHOHfKGv+qTeTJzlgyjUq7koAF33
OPsbTu8plg/VPDdz6B+mxqWjiT0wml1EsRRAEqeZdJgvZ/SWG+gKMt/NEH8TaVVu8nBpD0J66XVf
oh4NxKRvoZLaB1nYelfXvXoJCuyHkaRi6CpQa/vFa+f2OvWq4EIGCckRPWr/AjByn7mp95bxrV4o
v0bea6bi4JdK/ughl2H+pb1NGmPvZiCTaFFOshO0/yCUYyCxEmH2nVreSe7FhFFPz7Dh3tYryFkM
SzeIyiVtD102Kmi39MF2m+/JmZ4T/Rzs83N4gcEXfJmc5T+oEgt/64p52uu25ErFXkMRrlXvhgDa
B8F3HzGbBRv42/Bal956Qw8LEgO/zTdj1fHX7Jb22CZNcxjhHZhPER8D9IxHPRW4SxthYMAHyEOA
ZSClwZbXrVeU+HtJ3whVqe6x3vIG+ezmR6RRXx0EEKDQOdoTgZOCgA7sP60aTk6Fr8YpUZ85nbGv
usD4m6L01wuOdOHBxyqKf7xsQKNsxWweWvne6hvlfeSjf81oiY+psilpsAv9EHgYxrfJ6H1QLOgi
qFbQcH21fq9VGZ9mRWbi4gvvao37LCqncH3QgpzBsarNz2RUb4jkuogolWDfh6z3IiW4hgtt3Q7D
st4Xxi8i7BTp0akJelJ6FrcqmB2+UylugVeCUy57sYfCZfSQLTMigvpt7fNrYZV8Dedk2i896+dZ
wgVbIKufpGW5mwavSlSN0uzSeA4uGZ/UaXW6kpSG1IuSamlOtU75gnNCR4PB8/d97k2nmtv3YR5R
r2D77sU9wTpBZI8ELjiWX0VBjIMOEKLZlSt5rqFUyPSLHo3W4o+Rk7ivHeEEO8T5GUBA0x9HG8+q
k1jEOlt5dQDpSz7Q23QbocnN8qFsUXOihFuz9lVhbIPKs+91sNZbXycE6CejviHIgHYKL51gLBf/
WIQqPDGFLlfd6jDlNo44OUGd8MO44x0No7V2AbToMhooAVK5trWQFZH7nrkM2zOH7aABcRJMfbor
Nyj7wS8aDQcRVA740JJdtCgltmO8XMQWMONrFXwBMblhJEiiOIZwJqoiuSpEA1Tl1Xqf8A1uVA7x
Wj8p4xPSe47dRqM9tjBtsAQ/OB49DoLSOFZM7b24CT462U9f4EPOIWGQLV6qy33aw/GvWRofs4ry
IqdfECcUElktsd4ncjigr3TcHNA6DNcjIXNRaZBomlIpGxcTMjSLNtF7aunfl4reCcwY6g4ECJDK
6zyEoIgssj4Q14uFGlQMZwu3GHO0DxYRamXyG197Tonppm0Z+Nhz52xuECcv/gOkNmaxZbxeEjs4
dcQDYuG07FcLu+olGQ39rmGZPZDc2kacbiUpUAvP6RSSVBucdbllRbF1lRCA5vfYr5tCY6sAlqsy
UR7xkQTX0+Sv+7Rtf6w5ns8wt6wLkdkgDASmb7Sjw4tRx99HP3xZSvsZj5+OoMoVPuUs2/uTQwDc
XL+7kz1Gq+vREjsoFsuiLN7mpeqPc13pe6c10wexGNjixOiR1BGMiEeaNr9kWWxPQx8XN7JxmttE
MyuZIs8OmDUfnFHCI6+U0HM4evSNMx1Rvsm9Hv3sBF5kR/0Zuh3xuB7SdSTboNbZfhQLrsAOzt5Y
pO+MrRU+Z0vd7XSeVKclXBo4ozl5duZB7iAczSaGNb8zgaV2WRO3kVjI5ln9BG0uQsJobpCyYWRJ
SRpGR7qprUY+mSaAF9Nxf0Q0wTYYs95FvkI1WFrV8N1ZCt/dZMoyLPfsD5tlmN9FwBUrSRo72qMo
HkOdYyYnAjMDDozti3PZ6s1QovsDaAHNlea9xwPxVKxgPl3eegdA3wc4bhR/7jLtSXGGnk/NR62F
wXxZhxddXuloBqG+9sYJFRFHskgFEgQ+Tz+aMOcWR7a+8UmIOKLpcLeVVU0RG2l2N0vxprM++eFO
xtqKPu5vlcz1W96vPhkagZVtLRcbu8yFy/Ltl4dKTD1hOa4TYSXKL2dlc+lGzhGUNryPs1eJHWXc
NPtWAZG2qQoWrh2O/0OBYMjdsJO3WKNHsnbcPLlbQozgZAna6x5Gd7jRHBV2kt6KiOKWdtOGnTyU
vc73dpW+g+Xh/ZlbAgIt75vptHOtdfJm8yG2FWrMarOAZtcoLrtq3IR1zw4ZC/3oecDbbYbqcK4b
TYpRHAz3tUTP3g2+feNkQ3mp7CTd2cpfFIlEFdnO3tjg1a2IPbNSmWx7nN53Og6qDfd8jyVz7BDN
tc1Nj6wSQUxxDnqxk30/2n0kBMp1cmywaDFl4PsAytVdykv77gt9b8mlHWiFfdSy8IpoZ+8w+2ym
KTWkOYzdDtPJz9yLu9fUdz7M+T/G75A0q+Ei7Qd8JZ2lwms/Ma/EZkDup4iCS+WWRwTM5QfklsO5
QvGwCvvdy9NXbYT1OjEl70e6BFGJ2u4TvbAqGv0aAz2gQneDXRaeJ57MtkRncJw8zKJygJEnOguN
bdb0aLyp0OxbF3WrPeGS72qOG/203I2l/ZponRv0Mt2bI9YPouisE2AetjPPmpfIJojoci7rbBdU
sBwY2N9EKfnMNuGM0ZBazMvDyJZJXgjaGTRsgtyCs+oCY4zVaHUIp+DWJMuNgEcabG/XeV+75LtK
wl3mqAmJIQoxAhXnW28BlyQU7adVrR+dZQ2gu4jYbQfbMo+zueTkofcVKjGmZ+SbizbjtseyFDWB
RBJNfHV0ru7GxZtb1zkjz7ZdWuLBcllca1aeG+i0eoMITEfT6pclPimqka0laJ/hFIjO5FvrDuRD
GqSOcbZlICDlPI+X/Ri6yUkI//+Qdma7bTNZtH4iAqxicbqVqNmTHMdxckPEccJ5nvn052P6HPyx
EkQIzg90o9HoNiWxWNy191rfEijK9S+5SNL9FHcJbkWrOhqJ0e20MnOPFewZ3pwBP5vEU29Ek7NN
R3PeKcJNV2Ma9jC4rG9G3HZrQ8dy6sQwPwp/wINrVuFH2EBAgwwK+KRNOgSRECh0BmGg6F33JtQg
Wbmklxb5rD0H6aQ2HWOc50gQ7LzKmWcSqqronWOzDo9oVyCvY2Xjo43jEWcWkJ5KOY+TQxtfGjCd
0xRgHeipb3nf+Dfw1NQt0Kmv6CNhmGQ/afEolQCNB8U+cpj5UyoVHkRIEFQdsu0x78x9kFlw0zCi
3I0S6UM4lVCxslI8MjmPV4K9n5dueIjH4syKU57euM49SobkIW2oY62x+DiG2B6xmsvVEGv1Ia+N
T6XTqo0PEW1T+/nbRLG0QcXGMqX1tHMkE7MVrvHOKzLMRmllMZtSC8++BEqAOImczWIkrwG/qnxu
lDFvXSUW4TbDNLpHhX8KZRKOPGdds01wk3kDjrIHoBrDbR+YwS0b3bTvq1TbY5rBcVz1KQMbJm6i
jDrWbwoeCxxDextVNTYeODuHZKqkC4MzX/xIrVs9gvU0v2V5Em/wliNoy8vuKZt0xVuz6neZXUJs
Yq1sHNHzRlJmCa3DAZtfNBi7NI5Mx5Z+4q5peAwrodqj0J23XGK4qsj9xs9H6JBVIcQeeyPYUiWY
m3w0MYkrx1grFbk44pCAzeS0R9FijWrhabumwROLjaafmrtUtuvJR0pqVlW0HavpNaGTgx2gnPZB
EXzHcDXfug1rvy1C9xBGJhylEX0EhxZUGjW1pKHQpIRZjvYnkcFalghcGXGFwYrh3/xhjCIkrH7P
lGue3MHrO6Xvu8oNvhkz+DPDaEsMEiHzXCRg+3QS/SuIwvnW0osACbPe7as0n2Cgh9NznEfyWM39
5CkNeZAbTNWt5uMXqCdVncqpd19SC2yABsE0YgscBy/UYGeCyeh3jN3tTeQaj2Y4FchFrXEA/WAm
j4Yo9zUleknHyqQHsOIYhmIRr/IR20v2HGOe5RCc+y89o7At+2e+M41m8BZAOrnxET2uAbAg4Be0
f+Hkb0t9/sBxDL8yCALILiFYEJ8Sbz/5TCrnSAxf8ya3NtgqANjmRYs7a4oPkeC8rIvgW1C5H5ju
YpF2MthwQ2LtUyM2b3ti6R4t1tLBIhJnh8ei2lGoxnfKVOMdNhO1FcZIXhqDQ4AD/ga1NWA4qy43
QIJgxwgcvNnApJeDNQp6M7WOQwQRJbIoTPXJNm7rVvyw4jIDHVAOO0ubHQ/6U7at2TM9DutnUFDD
AXkmorx0qE8WoM5t3whUD2Evb2zkAGtOwuFdkVv1OZepcRR5bm4g3uZrWVjCS5sUrBHs31UVo/Je
YXMELml16LJopsF8LtzPZRh91wq8x0VpmvtMc3xGfO6XNkO1mAr1yUK2sK+mXKwggjYQFqKQw6f7
zHGL+X5PJdW3CD9l00PQm8mK8vu8WM++oTZypmq3FLrzGNPzWsmOTcIhsQ7TbYG/PxIeAdkSpQRR
nWFoIU2Yn/D7UpeZvKuDeh5uY7enCdmY7rHPTOujioZ+ZwZwFCJ3lmtVFQO6S1RqeGDB0rigU/xZ
KzdOp5kfxzaTsI7nYD0M4g3JQYLd3lU3WZy+TrBbDxBf+7Ux++N9WwXjTk+G750NYWsqtcqLGTKw
RxbjAcG5sQpRHK9CLc5PhWG7+0zWwybgeUYZZpc7x485T4XKOQJwUi/DZNjeGEnzs3Q75zARRvXI
DweVcx6Tb9VI2rWVZF+Q2o/sV8YdzwnYulQmW12DLSpbE5kxTsNVh5XaqwvOp2FZqHWXy8zriqbd
dg4HuQpRAOfSqN30bYJIscfIju+r5yHhED22ACpI8mrwfcHHw9z23S9wNiclRORGZz0oJ3A2sBYg
CJEju3cFmmjyZOMjNrCE8O7YU4wZtEI0B73K5Z4HYx0NitTGxLxHapY9aQ6A17ItnxO39jcqLwP8
OTNkphBSYIVBdtUJYJG6WQwbGyL2oYzFiwoxleaUcPDREiwnZdJvU3gr6zHRh9uSziZvKvmS1LW2
0eOsYdyMAYAuv9zSv6anbhdy3NEOc1eqyFF0z5yWD4OeLBuslu8MkfSohdCO9JLdDusQlWqoUJpl
FCzG3CAtGJA2RzDKwEFKnNo9cEBTBhrO+O6H0eDAnOouAXtpN5tGzGjMnczCxIFNq4ipoeyqyXc4
EqoD0u9mB98w32ddEewtQGPbXgENz9y+xd9GP6oaVXqrwkHcjP4ImzgWn1EKtOia23gDQ2zygiEj
CkZ1VA2hrXZxReZC7AcLeK/n9B6FTPDnILtxG9gIRRAX98yGfxSCwxPJQ/AQevRO7YCexVVxvudz
4slPJIUKLdRNPxT1nSw7+DO22zxEdQNWXHWvNv+wvdFBSWWU3HOOmVDWOMFdNM0JBZGGsaRKkmKb
4yPaJxDCTkFL538ANoeEgJ87bar4aAOPenEDXX5tZ8hD9eLFmdFLog4xbCT+PJhxiHITsXal3fgB
MfHlaNJVY2NeqbL/iIVWrvMq7r2mbuU+aKbsYPMr3TOs4Dlw4nqnx5U4l62DUmZudApMP4LvFC+k
Bt3aQveF5tmCmla2wbeBIrCL567bW0HaI7N0PldKtrucvtgD3Khx40aVsR0Ria5H1Df3sRnBJcP8
sQvE8qribLe1o1oA/HeAnpiWWlH2vPR1Xewl+ptVxtllneVTeA6UKA4G+pRbFDaN5xtDdZihOSEV
6dMtxAlkSwu0xS+j5OCnCV2I2AGlMEmFgiOy9oFijlNkXQlgns5C3mZiW+Kg2eZOWUORq8IPmo2x
GrSTXDHK5kUaLU1kjosIx2tjO4e0OIZdiG+Xl1m0buAneV1mkMTUqX1hpPImgUOKSFTQBCgDn2ou
yPMTUXtAsTrxkoRAPlE5OyuaON0qGmaYNMmiqw87etgShKGF3uNG6nI82qGR7dCp1pvSLsob6bQ4
qTHdwUMi2NUEHgnxTIf2aVsIcq1EPITInfbDEl40a/l3JNIkIiVDty1wCm5nvBhHYKT0dFtYz3bQ
pjtuJGzqYDkrmo3rYWDQXoy0d8hA0ihKDWs8InAqjhGi+6cK8AZ/OEAEhfR0O2TNK81znQ4MJKHA
Bqk6ZeWMN0PG5tahN7YmpULsOpXE63awEeHIFDJ0VD/rKbqtifPUZiIKBneQsg+B4YrHYapXjUAe
PmnlsEqooFZCQY3NHHdac4xs6fFxfE85FX/KZjnelIb2ZAFn2TS2r6/LYNB5P6AtAi4FEdFpaEzN
1TeV0jtgbGxvBny0qzye64elx792myUaVdrT9yHERs3dYYRpFBM48i4J9thXUq9SlfZp0b/fSBBl
XpTA9aK8hrE7gqOo6dWBGn3Q81MSK+2V7AoM0XBVN3X0k/tdWnc0MqF2C26uMrTpNhS4aLTeiSHc
dvZhzOzuyQx9pImR3p3GSFe7Bmcqpm7oNnigar55ugwfWhjnTlR6riGx5zQ2q8PqotNQYLPoM8Cy
sbLqlyhBg1anov6wwOng6zbOCF0h6W4LU2rYvxJjjVhYPjOG6bFSUwhipasCxgsYDlHTRxs/Q4EE
dCVpU9IVteYT3gKmAAOuoCQseu4w2FnbpXGSO0P9lkB0vvdFXN3LguOsnclh58zRc0yU6AklH0i3
NLdK9rGxoEsfxXhvaeJuckmpozCMQgTL5Q/l607LSnEDIDoauixwDJhLCv0uH92vk5itHcpuQWMq
pSzUa9Do4+RgspxnT7Lh7bCQ9FAl8cjSdtVXjTYlEG/z5GaMsXdZKcb+xjSm1dSHGRq5OQ3GlYW6
/L7u8uBzlxTaXYce3mvHGcy9X4ONzE3/weDIyEk5FecmtrCQ1jb9MpoIgReE2AgdNZqnFs/xHbKp
ZluT8vupYekSKlBm0HSl4yBPLD9VMJA9R9Tlk2KYpxAW4MuymFfwsoHRkX51Yl0ehB8O9xYF1wqg
eb/3w1nzzCYSXxw3039wTPxsJv5wx/xN/+KOc/wcW0Wn8crq3aMVYF6S0g4fK3pxOFL1JyVwjxGD
bbOHOJAhG+OOhfdsNIWDDXzosie9K6G2hmW6A183Y5rBXLJLK2asHjia0tnMZQn7sGOtZDFYXsIZ
zXtOmW9siB2YsUis87F9ZIYY7skWADNfUjb0ksl4X9Aes4yWAGgztjy3BX1Ux5DAGLIJr5qt5CZt
5Js+ROmJ4yXTncrv72s94kxalXT7GtqI2E/8VVkNr8hPrE1oZuGuMwRekjIV2s3E8AE6Yjl6DSvl
IR5oI/TNYtaQ9ACEwnSmxTVceX3qv4L7J7NFBearbfk604esH++j2gI4aYTyiJWdBkeqIY3V6Fk3
NEbrdRay75MQoP+YswELKtahR5mk8YeoCquPljLbWyPJ5h1VRe+Jxm0/t8zq8Wlv0i+aGOe9Frf9
IdQr5P94eRrwV37I2ynqXluRqgM95uEBIxDLEtyBe2RHSteJXYef3Cgpj8bctaeB9yO5eTNOv9DR
iF1mItyIdi9J8vMc5l0bDmOg2yYNV4dZ5CB9S2mcMNw0O2wD7bo09JT6H3Z3loNlw/aCJdcFufex
E04MrbyiQVvbYXlAOo562WnJ2Ymo04rOaL25qJ3v2tS3W6uA9UOHadgABmIQGxXaDg8e39dgblYm
5Rcf3gbco/htNBIoT1r+AnDp2YmLN1vTaVV3IV5WYgrSAmVkTRib07kfimLU2x1LFTydhjJ5GNsG
kjztgudKE+otruQUkZgsnRs/CQ3KB/pXRWRlvPST4KZJC4Nkh3mhkFf2ESMmjNjbCIzNTi9nDWYT
6NZqjJFhy6xK1pq9+K4T5NLN7A+ciVgvaC7iALM2nqFp13KLMIEG/ecwNuKbqSqruwRb2zbHpE7M
oJV6BjPCO7ocsKITqw/yjcMU0gOSljGzc7VPhYVLnoazInCDgkAGRb2NGCFve5EzRwz12VPQtzYO
1NmTjwjwqJMIuCepaGH/OBUnGjtZF4Ng7JInrEjmIWeF32lfVsCTM0UOEAcyRK+V6rejS8qFKaii
l5RQQA3K3matH2yLrJ8ZzbMHdOlcego71LqdinmPQdFHvCyp+gNQZX0ALNFODIxQiU/k4EBnaTSc
Zm2/+dk51j73VTnxJg/pvWGv4bjt1j8izcXKEgdK0uGWOjP7pV4zctAx3I2vqqr1N5rcUNV63usf
ALM6m64LRvA9KUlzSQueu8301aiH9W0LLnOlY/32NAcpnN3Y5skeIX4oq5XUf3TJxyZ646yN0XjG
Kkhug8R1mNX4S2ldGMxo1nrJ1Elvp68OxLRmlc0jVQc7fOSsEpSr67abXuGoEZNSw06N+uAD7z31
TDRBxjeykk/86gK7I66srCYzykqMiPNanDDQpAHF1v4ttezkwWDKtMnGFFaKK9LHqXPNF8L5xmdQ
BqD3+pEerBuQZ9v0Df6bsm9W1QKbtxPrxSSCfGUv4FHS/YANyF6e5hyGG/TbmNGNzTCSA1FPo8em
So/LCFIWA52vGpDtcBsXmg3TUydpFoDRl8HnAV/NcdEe3MaCH5APCWEcFCF3ndEjIaZwKCUuO10A
GJTO0O41rLZ8gK7fY+sNjkjrFeAkW75MqQAyE4ewpgvXHu47QpI8yHnhyQoM/YuWKioms/GLrZmP
cs2aM0hqkN3B5vzyZHN8glaZOaepM1EcOKL45Nas5NicJm+ygInXvu57HCLg8YdDfCQBUjJ4RHo/
M64l9Mewt+CrxUYbinbHpxlxZnbO1tJ9HSh0RXtc99UxnlT5IXWEegqykGo/xippBUHAcbl9xVpN
gKmF82zR7nrIlPtTWDb5NoZJgLo+Co/arLgfsaRogjnWgZbrarP17HJKn7Qpjd+YDDqvoa9iaoCx
/1GWUbHlID/sMizrELh9Fz9pFb2OSUIXv+Y8Q8ONRCI/I6rEL5Mnm0npI0NGRqq9hpFg5RYCTA44
onuYobwH9B41vjFH05l+OKNaneSRVedHESf6gWNBX2N+6eyMKnFydqZZVlssc/rGoffRbQSpLCda
g+DcQxCLUaemrWmkdwYi5ftRK8Fi1sZbZsOFcA3614MB14bQvvgw09llDFUs4hvN/KZ3GGvH0iZb
oTVfp0TTISYMc43xRv8eUvevBlyLa0MW9tbOitUSERGCLcAVTrRWJkNOq8DBUbvR/CkCP/4QsnAe
k3SI3+jMdd3WLOfFhK0j0+dx2fVLTA8y5MBLWeIhtBWIw4VRh3cpQz3a8LN+ICTR+CSK1N3zazfn
vOqhQTidfIh0gwFlad33lD1nk4PbAq1K+53f8ajOEqEIRbC+kbpRHYqEjAtR76VmngKYBAh0Jh6U
MCsnz8K+vJnTNqM5Ch4U2wozi5soJ6kgq8LsaMBUfVM2bfRxWty2mBc/h/0IbCFIG8qOpXqjSNky
CGBgZwf6hgGxe2xFq7yeUVNo1cCnVDfhNa/ZTnAY0hQMwnWOTjEKeNRVYch7ZhPyMzlKrunVM8V7
M9JAYc6BdCA1I1WvLWeYnssShgnwcpoOlh75uyw0aNnXQruDRo0Qyw7rjdY2JhMsfDZFYfJbwH5t
d2bdpj96oeBUNHI+x3FkPZNERNcqDogf0komDzhtByOGK0vpeS3q7WeU34W0bLGZmTyxisHFpZCw
0lWgt6RaPMBcuLWZCndjtDG77GRW0z0wro9t4H/BEU3F2W/+Lt38XZm3SJ4F/grXRbppXSjzehfC
VMTm9oBPuN65wz+q3JFUY/PArIfWlSmduhDtA5dmlm/2/j2WZVSgk3X814/vIsfTHYcvgPb0N30k
MHnQj9K/18f0Fmqu12r99u+XkMtn/PXuLKLZn0YAYeMG4P681xYmuNPNwKqrOykCQV9Js5Z2Ygvp
qG7x3VhZg+sHi3KAwXQlmfrf+bqeeGXOeVmLm/R7RxILR9Y+1I99QGqsO47RflQt82g96B4KpCpf
KAiYAtgFFcwVaeT7FEEbDTgf37WRbFmuYRiLY/JXaWQqSegb7azCNcthI79vhh2IKirXZ50HlTyX
VRM23pXf7OeP8v5HW6TONCIwpOi2YS7r7hdBpq4FgUmnt70jyLDG32TTME0E9RQSi3l41aFdQ0VS
JSQ7Jl8yDpdfCPHZiqKDtttMBT9DoX2i82TCvo6c5f05PPuGjWetxOrUyaWPjFnjQ0gDZauJIAUM
YZpMNeI2O6AmsbaCAK0b4CZMt7CFkwVI5MKcCeZLbnNIOSV7udSAYKrxuZcduSTMPT0WgIb6orYh
+E10LTPaIFpAqz+v84/+aJvUaDguiyCUaq0E+iMKQTZAvIE7P5/RzJU5eRVd2J7sqC22kZ0ldy0P
yAcQEPWdPbBK87mCnOa398STNafcQGzlHKDVIW0aiff20fTsyxKEyziU36gm3FUnq+bZHjS0Z8HY
ejXSDS/WE+cgHZB8oU7dHkbFcNRU+p216pzD3mF+b/Xzre1k1cEW7vASMY+gB91b9naaRMlq5DQ4
4ZWHtBNjLoO992NKzXSN8h98jDTSLdz31qvMpvlQLL7Xse3juxSlx7ksybTdjlkyH6aaM2aOtWtj
jFZ2dN0pKBmIiugJg6S5UZ02rqkAv8F4tQ7zInKacPIeM19Y7WpJMmEwMxqrhP/NLfhv9ldOMRQB
EWieLknTg6ZN8WNTlJ032KIHrFSiVIQg892xyLUY6ntRqQ34ghXondMUAeWMI0JiRn0oHiY6jN+l
ldOPHhmtQfOyaAL7M4LTprFgLgFyvAmkrIi5SvMVEFmaSJqr1rywacE4FOkn1+recDsYZze2y0Nj
Q0EwhBbfiblID7MhbSwdbrbj1E41MiWQOBofXNcgm/QcN8W00RvgAszGib5sehPS2uTQel0JM+tO
LX1LT7RLJgjeSou4GWdijmDN33qN/y5n/S2RFQmTEVuWatvNBRVxWEYwaWXYvaAP5+1pz8muTabi
ZObtF4Yn0ceggKEZJ4ic8FYEd1Wrj6DL6ui2sk26/1qve/PQ4qYJixLID4l8BOHpxbnUPk/NJ3LF
IUnukJNiBKzD8KNjlA9aXdxEHH/6zM9uI+gGxJikYO+94jkPG+NLHQfJh6Bqqt3sBuGhFNlw7EQH
xG0onRtqB5p7fIKZgUhqjhwSAFtALis3inn4pwJN4sfcoP6Zm30tBmC4BQk6RNZOrB8fVKhuM84L
cv9zPY3f4COVr1oN4ioWyzCRVqVzpyEqQUZqGkz9AhonzIrX2AbSA73i4ajb4cTgquPY3yzwC4Tq
zq6uOoLkZePFpOjWnhX38pPToy3NFHXBijIFX0INYgwKgmYypHR9Y8tYR96G/RQcA0t7K13JeKTJ
vwcIjLwGLifxQIb/AyFNuYWNA89Mq7u1nPBnT3b1Y+o5esI5pcENQWRdpLq9T8Fueb0ph6PkDcOt
jqCqEvby5EgO4oM1frWo3t5EHchjkMCRZy6mboGV1ifNAqMwG6q6WUiKm7IZ3JuigfY3gaNZQc1M
VpPUEpr/GDozVdIvbuc4+KfIadtVysCfZzqOyaQR59dFJUGaFtlCJElBgF1V9ob78vd3ykWl8tvf
v5T4y7JoaPQU5zQ9L5mD5RXf34VpE9wmdk17sRfylqASu3hPRq7f+DGFzIM5+6c2DHam6o5pD2i0
weZfM9PM2eb//p3+dE3l6DoUW3xU1F/v35IAJoFwW614kGFojxv0aPO9TvrXh0CV9mvrWM3H2kHU
maPxj65ce7kf/72hsYdRyizuD1D5QrmGvTiv3r2h/cSZR1T6VU78HfGx2za5UlwuH//9JQzdkYuL
RVoYq37ahn65RN6xxU8gVe5w8Y9v9QwXaNNdq8+uXeSi0pgzIg59g4uQOJFWHuN7IyIj8kpFc+0q
F6ub/hGx09ng3nH0mYc7EmrA+iTdP7kQf1r2cFEqfjGDn0vqF2sQwdo8KcKKeNlG3RbOdXUXT31w
ZaVffhfXERIfpaGwoFKeXd75JhFNqevV/MCQOSA7Ykp2ADDzrY484qjJNLmy0t5XoI5ASQ94EJLG
z2eLMvT9ShNDYDqMO7JzEX5ChT4PL25D7/FBNi9+lCP/vOZHe/8Fl5IXC6TlCHP5dxO36PsLJu0c
imnKJYNuYq/iFfHmOnBwqf3blvTbdS7cWQMuIXoPhbxVc+/cR7MzbbQi8b/8fZO49m0ufr7OgewW
6HybEuBFSCfvm4aKvZuu3KXL/RW2K2omw8CdytPKv97/aCCPK1K5QXtHZopbvgLG5VxZ3hffhDOm
zZ8XOMpwqEN2ke8vgRXHN0KdCFLm7HSGaY5ONi3kK7vO+40NS71gO5X40Nl7TNNWF18kV6Hm61VR
QN3zFiWK7U3XTLbLAvpvY1suYQi2TMeykOFyly92A3zVymBEVz36VGWRUXp+eKzHfcx/Gkz7H28M
F1PAaPCK4zVcvP3vfzWj6lLllF3xKL8wXK8//n11Xd52/jqbAIZUTgC6rcyLLUcbjBZmtJ49ZsSy
bVCZ/+ufx+8KM5YbjwlVORe7s2mOCiaFqT32g7uKzng4rvw6v99tW/KkWwrzmYUY8uJZh1aVAl4X
5iNxdc96aKC4yf/NSc+MWFqYgUyXDWWpEi4e85D5iQHrpz7b/YSoZdPjb+MY8o8/lGRJ4RUxlm9C
t+RiSVUk9qo+jZqzs7PiDV37/78/f/FQNJCCidHjzxv91t6Fcvv3P3/5ZAOcoA/DYZ8C0GDLvfiJ
xirzI10O5ZkEoA2hj1Wv4zZ4Bpd75Xb/tBK/e/TArPKAM8LEfM7vdbGgYFYCR5wTg/g78okjKY61
ienRBM3HDC67X2SGjBFOTYP3bx4pPYZnXFH/1ndiSdioRogHpO1kU/NePDWw2c2sqcb+Mdj72i7X
/vWpWf48uxeP44IluGwICq0K0U2Z/aPU569mab5AQvr7DfvtsecKJm9laFo2tfslTSMVTRX00uke
E3vcf9aYLPz97y83/N1t+vm884ZkLaul1ny/aY3DiHyZbetDWlae1iYnhmcedqKFen1okmITaIza
/n7Niz7qb4XGJfICxXAcDjLPoGnVIAJUfFO71qqawrdkaJAeAvqDLpcdtaI5ZWV3vnL55ab/953/
3+XxwTs8BNK+dDlPRtQigAyYAlb1kbfDSzcj8kdn00dR5PW9b9F7wcg2ldbRIspJY7B05SP8qdRi
G6eyZ8eFBHNRK0RJbYiWIRYB2sbdqLW3fQoUHk3ZD6eYX6hW1pYbfh3H+rYYTY8AqnjF+BU1TPw1
1qx9HS8iVUjZJBgKWZ8QBF/Zh/74AQUdQcDctqNfUtW6PsA3ipPgnGY8wjMZdJVLnp9CUZVjYrLA
+tZW+w2/xpXa44+LgwGdWLZyYbFJvV+RTdmIRIHkPyfYt5qJyUDOqYRGe2Z+5Akz+i8OsX7jlY3i
Yr/636L49bIXG+/EbCesSxaFr0Z6Svuqfx2HL1NwNkPXi0bQ2Dhom3uUOvhQwytPufv+Mfz96hdv
R5ApBRa3LDtrCbNU7LGn1CbzPsxwUlnZaw80EbVATpcALj+WkPwbw93vaW99MFObdAR9W832TYmJ
i13ooHSGxKMo8UtUxFTUEOlD/cGkO7cV0GjLgWvUc/bgLBIOupk7YHRr3qjErPXdjyLDKGXmAXwB
vJi0YkWONYjMijjHgb74mMIR4No8v2B6OTkJkiNnKPF0Nl5WhCS15Z5hsGACdhHIsvvOJ2ACu9nH
1A+erFx/8CGi41Qnf5JQwwZ4vQBw7IBxVFP1YbDcrVugKhlzZ14NmZVsyp7kEozjW4WNGLR9RvNO
xAQ3kv9iye99pb7i9cL6OrSbOjPWNe21CF0qwhdE10HwVEVNt44b+Uk0wcl2vicM+WnWPltqEfN2
/a4kuxotCxbyYBDorfqbqVBPozbc5DGxn8gt1z0e77IJHq9sBO9fyP/3xjPPod6mUJWXzxn7AL1J
uoln3XJg9cL1at2xRMekHcdA7kIo4GaGv8mad0Y8n0gS/BjC/BXIEhi2fc077YzD5doOuez673dI
pK5Mm35Wa9BCLrYno2AgHamiPCfVm8kBkPuk0K9o4mNFUDZyCm362vZPMNxROu+u/CS/PwvInhiu
mZyuQeZe/iQ6arremhJqlF7LTzNisK2hyXpD1tKMUHXUf9RIoV5nt8X8YdflfZvOr4grwuMsdH2j
pQZBlkQX3NegrVe8vtqjYvaw1Yeke/v7ZzXeg2KW28dnVZTLgGgoyi9hEw5+DBSaZnGuyVjs36Li
kzMDj3BBzLoPCqVK3N0G+he0q6uiujNs/bWGfmjO+Q2BdD5EFAw3HlTyPEHhl/8YCbBPtZpnFxt1
ymwRtERg3CxJlaOePLjxP5FR/vfxmUgTW8G9pvlzsddGcVAyUpvK86xacoCThySqIigGWnJlg/vD
rk6dJCgwGDMC57gsxOA9ilqiGTwTtCKXYU34hnInJYbYfhvzMbuPXDXexhY6ACTp2AyiUV2pff+w
rkhmWVhbVFK0uS5qQcuOsoFAkfIcVc/TYD7m2YwKp1ohM3fTb0pPr7zkf3+F8pV5f9K4MRmsORcP
kaYHhW4m/LhB7pJ7QjotmhuAgIHdgkQuRvkxS2oC3keB46FF2vD3tfnHr2tQ97q2zizukshEPgGq
wSovOUnoOLmZba6IKHkkJyYjDl4/qCD3Ote68vS+r1d/rihHKtekQcsTYciLL93oJD1q8/Ijh8BN
GzoU9vjvFQI/7H/X+PlQ/tKujGy/1EgFKs9K7qCir1pSDkrzGRkzhjoCMd1NLqLD1OVXFtDyNFzs
inRJDVpxihxwzrDvK5PSELiufYdfVLhPPdnkztB/nNHg/f3Gid+vQzlOKBcNekG/+bLvV0Woq2Vu
1+dGmPdkkHzUih6tNIk5dH3w+XgAnp7gbRxaVW8LoivJjdmgbetXblY+Dom4spKW4uP9937/eZaV
9svvnQ5lNs2OU1OR3ZsNuxMrB7k1XGmyMpKnv3/731+Iy8VsRpg0CvCpXfzII1SiGV8clrQoIgsS
fXvXHmYn26O3v3IO+cOlBIAfGo9LG1K/bHtHE/vfhJLt3EXxB8ss3HNCsuQ2iOWPwJ/sK7/iH+4q
V7Nd/jGMBfb7/leEGdyJmCwrrkaxVTZb3c43mbyy6fz+1HMUpW8HVE5HafGbkMPFJtiGY3MuzXrT
ZN1XG4CAaTjsAskmbpsbLCpXHovfH/nlkoCWloeeXvXFI69NtZ2Ogksm8yAhaQjtpFfa8Onv6+KP
VwFfyKFJ153fDm2GC2oZyzCNkTI/5z34diO88tv9HB1dLHQ67jR4ECcrwiyWB+GXhY6onBy4dqa3
k/2oZbGuhgkh8dvocAQs0TmMnsrPSwhITAb4v3+9Xy998YwZWHUCx1nuW1PuK0HoptPjHvr7Rf6w
BJdOCG8/ED6SI//775eX+KiQuJsPdt9XAJgM6xa3enaaIyDXf7/U788WlRscO2iKNBR/u11EmrrN
RA7AuTPtmYWHrDs0oCZNjLG9skrmK5vmxR6FAk653DXEUbqkVXK5bSQB/eyu6KdzL8DJanlW7uZO
hw2cTuXGRb7DoaIxroxSf7so6mLGZhixYQQsaL33v6dPRBWep84+O37TbX3hcuAJp+TUm4O9Hfl9
j8lAqvXff1mx/NVfVilQVZ3u49JLBQ3EMP5ihzQqWicpCc5nidb7oNckFbctKIiuEICFmkDcEyY9
fOJACTeJUvnoBE2Sres+SV5mO8GWKcM5XrvdkJ6jElBGhmXhYQ4iKpWxCImaEVduzsWzK1HM0WGi
TBYsKT79xe80xpFbB2bG3wcxRNxFLz/8/Te5WG0XF6DKf38jFOZjp7eodQKrXMkMOWLE5FnVkLqu
AUIvnqH/XQp5GU0/Wmfcg/eX4lWLYqcSxbmYMTB8i9NVNl4b+f7x6/x3jcumX98k4FlQG58x7Sj1
CRQDuhnfMK5sB3RUflvBy53570qXNaqtj9bkZ0Zx1kVWoLd2nbs0zjpvrBgDNJiKDgPL7S7BGH9q
lPxKZ1rbCBvBj1nVsVfC3KIpxf8BfJ5zqCuBxDhrFkVwShd7r4w2wKSpyPvBQQ6rJ8j/D0fnsRwp
EkXRLyICk4nZFpRXyfsNoZbBQwKJ/fo5NcuJme6RiiLzmXvP9f8yq3YPzeR9QH9gD6zW38IwvIcc
8V6UL20rI2JxGQpnjtTgRuzgUFclSEIyzrcp3qNdR15SyBFyFeWnpM3PlrdJ5KQJd2lrLIcvJSKO
BaxfhONW7REqf/ua/ExFWxUmbfaJMOdnwluwzedWbytinm7wNeAcWyf3FwkczZpdQB5guL2vyDUN
JS0N5J48fVjn5VSv1WHqtRn6AAoMLAiwA9ze9sOGyLNwagf1PJho5S/gCDIYVh3yIOwpYBgyoTfX
xDV4CW6wCayWRGIJlYHzOgAHA6WmsGcyS2Su7u2m/HYI9tpiAfA+PAypcGgLskxImr9LDBMlsI0k
i50KVjlTT1HvV/a2zzh1zKKAkJKxnzBcLR97Z+zPpsLAWQ9UAJBy1LEAgr+xs1YcLBKlPjyd9Hs5
De3Ws3FNBg2yeT91vFNtDUG0lqWx7TCiRp6DNT3uxs9eJG5Yy8H6iwXQCbuT08vSujZG6GUeAGiB
kFpEx625XjXlnYox0ZDiuc1G8p/XlrCoWSxTu0F0do11AmwUBLV+abQrCJSqY2B6wLpuyim1b+yk
+mst0rIZlvjHcRibDWprd9etORjFGi873hUboCRv/5T582dG/h3RO225Nf2YdKc6cw5K4AVEeN5d
soLow2rq9EEGC6taVp08Stc6p0n7j++FtyNV2PlIVrKWChvC0Tgk3rFF3bpJ9FJu8275safzBM98
rJfn1ouhSKUMzVSajrdxrOK9zONr/NYqD/Ow/CAhN3DQEv9i+HUbuXAaIFWXUNYUcsa9Z1n51u9J
R+1dRFaTQoab3YzFKWs3UOExkQyVR+K3ZZOtniWHup/EIW4GeF5ALVDYlw7+K4LdQqcY/rrJ+GwX
ScvXefE+9jr7thcVU79ekTKXLd47LBli0/uywhecsasu5m7d92XnIRvvLXyzCViGLDXu66khiVk1
eqdlPm9qG//CMGTzeQJwg34SSJ4mx+7Se+KX6Crk7j4BoFaLP2ssMV+LwvuciTMOGTTXYY36e1ey
8yXr2ZqPVlbNXJdOdumKdDz2sRWTLUcocq8awP9z29wFC1baYIWOiW0RIGMNUN6wsdcLAYGlwK+4
rcqM2DF2p7eZTkkOwFWz91P57ULOxKOHCK5o/X+wE68AeSFCv7DxsFQx/UWjujN2cy49M7lMIC6O
dUxAMdKujhFIeu+b40yGn1+/JpXrbRz+ceeIQZKz3BCDnq8exrGGNJ/RwKuXx/iojMneqavXVqpa
Re1gkgsQYMnO7KtdccYeVJVXjl3FYAqVbXJD1FZGOhxMpHRoMlBrnfpODJy4gL/AKwrPYDgxtEuo
pYcK3yXyq7+GD/g+MWE6KUNH+zVK2mJG/u+CmfR98hLGpIlSbbp4b3R/JvuPgMIO+NKUtMNTwoBs
p6/O24FkvFPqoycfa7APLkF+uO5XJvtFS3KdXuJ7Atom6AfqIx8yJyS/B4BEnwl+5I7+zwGmBatC
A5FDN56Sh0xlTNQHEQLBtsnQ8K0QxnYVkamMWWvxr4pnM2zxT4VZ6312mEAJUyx+prr/VRh82C3k
P6M03hw1wF+cne86rmKwc/yiI+vDDc/nW0pmNp4dk+g+EB7uOXkerVCu0Xaq9BpMWGxiD6pMrY3n
rpj5MVu3RHuYIjOszBW5KuiuRJM0p6oOH6dfO3sXisRmaikcRiESdi4wj+pxQdEFxqB/4T/kTSyz
GW9v1tEXcGK8ZF6Pd0i25atXVS8uas23YTCq84Rl77SsTXJOIMu32GJBSw1XnSvhSOUGW5pBCK4f
RFWNhRGrIcLPIEHfGRjYmWj3IysN3FOdeL/CR4u14uK96b0A8tjUGxuKYJMZeD/jMafFS7qR7aqr
8r09CbEd8wpeBu/JDlKC+5gP1rRHYNRfgJ/pW6VEfuoqzt5rQXtDpUzy+ZxO2FrlH4eQikaSPDju
SLUZXY3AuSCiSY3BsgftMu9SFkV8taeB4RFOMYxj2DmFs4TctevJHocpWvveflJ56o5IlYcBcjbY
yn2GMBuPUJC/irjnVrcbWX8bCqjJBtAXpi7R8WGaU/KQz1csrz3i2AtYcgWN/xXkNZGzyoIBEqyI
9sumAGtEWMfGxksJGlQUN9D7372erMJheF0kVJjOKbNH2JYFXgZqQDlSMrjuEmxg7HTncjCSe0nc
H/SBHDZa79CSzwXel4nccZA8XYUVKbOEc4jLnIdAiHF3qhVRp1d5DgawJLmzeWrsGkDEe0VN1g0l
7k6XWI/qK70HDn65oc+KNyVbpdDzBggoxL1uSiJUTrMnZlLjnPzY4827HQvBqjEhtNgmALtq2Xb1
mBJPptZ6S3qx/x5DnoKvVzWHUrINwSfg7HyICxHLd/u9B6YG+QgtGZ6bVT6TJYnvmew7/DOJNT5W
8In4zpv1xRIYFyaj/FMrB2SaI1fsTbeDt2pkd2uD5LqSpIeyGVnvFHt6/rXTJzfCnRBrYwE9E/C5
4nZdkogbL37qdSn2iezFXpsgwEoM6riRBvVatwyshopILn5Ua2cgdNvrGgdl2JDZDJx5DO7wovM9
Xtrg2++wOvidYUVw2gLSATt/K8wJwfSseVtLiiegzeSSeerVrg395eI+xJtVLBXMxbWSWC5XDnu7
GCAYiMl8sNo2fo6HBNbI0M77orbiKAnqhawwlmpBvXIqxz5hLtKohv2ql+TZhGPy2M0oBydH+byV
7JDSKvaOKhnjLe2kehZXiybocn+rDU4gwExsBWcCtpEj+/vMN/Mob0f8vgHz7Xzwn9y6hzpFImmY
Er3XkAfV/jq4iKBwlhP6WHz3peX+moIVWFtT0vYdWz6TOzjZlGPR/IPSKndsssyNaSBIz3KCEtWy
dnemHtEf5wG/MOrupjrnmaWf22D5cnuzpwQafpYZPtoyO91l7GyTjHLrZ5bXJzczX3OVjX1u8sm4
AXEB0GNJD/PMpoeFFE4Kn7Ndtal1m7KQ2Rg1J6qvs3WnOsmGAJ/sTizW/BTPhPcaKW9kWpLXjAYe
5Eauo7q13K2NYrXafSszfTaRy4I6pjfHj7Lsp5YQoAkOxcacp2GPEhunTb4UrHBcaweobd6Cgisx
CcTlFukY1rE+gUhD6uxwXqRF35CX+pRlZfso2yo/tDMJyYCopgvsav3Fh73siZPEzjaBvN/m3v9d
ctvza8/lmfikHJdzET9jLcfpjkVxX9PCwlD0AdNSe1g4CtLubOfW8KYbH6wrmuYoULV/Qcue7ORK
zeQoV99DyKIJMMHbf/Y5Dceu6JbpQQGv6KhSx/aDoKCbeZafTj5Nzk8unMl6lq3OHPb6TlMeMhBt
8U6aXfOJy/b6ZSxGyAS9Q5xsLUeC9/Q1UKcmmbAcZmClwp/H+bUHi3RxJ67l0RXepsLaf5Qa02jl
Bel9UZNqGviqORRr5m6kZXyUPfnnVZsFu7WtnK+itehb/CrNsEPiog2TrL76A3OTKioghw97jt7E
Jcz+sNROcWRWsGzHKk/vLUU4EeaAzntKswC4ZSeexgkfCxGs+dWE49+7GQac2IMR2nYtzivI4Z7+
QGqIHpJdh39SVH5HZzSyXQtZ4piXrN0NSuqodHoVZeP0A4xEhkvao+fvC4BeAvgoQ60K3DM1j+kW
AQ5X5Rxz5b0FqH92pk+GOnU9/lpOM6J5448y1nUoCmEDi7XzqJiu5yB+0o1y85SOyQcgNS/ppdIe
BE4ifKvbCkZVHgUA56jqfYOf1CqpYQCWcFzKfLmAgAHbZuVyvfiWIqa9/BhguB0mFy/mZnBwWRpl
0MFPgL7jzWYXpXAItqgHqx0YS64GSLsYIvl2YqNNXykDGBwBJv1x02T+9sx4vF/Y1R/4C2ZoOTq9
hc2IpC1ZpQX42RtjDgSredcVTlW79h14R7N3IJ7Y2RgxtC9KjvFoZ4N3V8QdL3l9BS6OxC6A9mqr
qOsXADx+HNwxt4KdJvuPxPN+jZKBo00HcpoJansLbN/Yd4vRfAVLDOSBLVaEt4BYcQ3+wqhSjQUy
Nlh7OhhHORBCabTGAYMcsy+WfRsTGH1EImZ3405YI0yHyC8fpcpG0dQTg9pQ44EvNPZimojlckG6
3Zv97G9g9thbK4YrJJOciOsC4iFBa4y5HG8NIfVYUZDWv0ECSEQ1oMOtOhGbmsotygR+lTzNFoK9
dYAhyhBREwzrPcH39nHNAD6C61suCVnK9BiBYnTWdXshVXLT9RLTfSV9wH/ZcFdUciBMjkRoQOn+
2Z1z43bCx8iTIr+7AvP/nnLMnMETFORVF0Bi+TrZ9xS10DeaFO5d0AxPkN5+x6nrjqkegw0bsfXG
Tp+GckfMXx7S+vAo7ML6oHgdOV+oeZQhdTgNPTtirbwtcctZZCe23Fha0fJhlC2iLE2LiBTN4F00
LtZ0CVvh3xp7X7iqppfErpujlgZhAGa1NNmRlQacItla0Or9VLt/aSHnY9HNDsndebktTTbMSsXo
JSwcrttq6ZvbXts/ruMYJzB786ZcRxuLBY4+3qsMVsHIe78S4ABfwv2sXU8fnLJhQOIJi9Kvw2De
OGwY65zlHM7k18Bc3jzMSNRVC7C/XlHdGaWx9wYy/IpqBpdXU62iwwKJVDR4eUgq4L0DroLxtweR
sD4wuhhRqCEVYdXs3jkjjrvMY9GXt2QGZJWZHjIRJwe/rbvH1Pa9J34pZ+N6fC0zH9VQPxE2ynE9
C2zaJgXUhhkuoBA9DtupqMTbkKlsu+jS+dSpbd8GeWFnm7ZP/L9Vl6SrcZqeR4HmptQ96CAzfsM8
hjoiNWo4aBBotIC5VpedfSA/Oomw2/5bu2Lcgr7Bze0TL7wgddzlgRfjiFP/ZrhgL4yWQNmQmbZj
QA+tTfCIl2URj7WXvqz5RL6kYcJocvwGV/pSRcwcHVyDw+9EDl1IGLo6pEMnOHh4emY62Mdmkf2j
HGvjDJPEO8NRTm89Ua67qvCL7Qr9mHmt4tewrh2/8RE0TnOHyJAqVdcdQz3B2CKJeS3lN7fKL1Et
0K8QQYRiwTSvjRnD2SSDyL1KhZIs87g8ocq37tTceZmBlbGGylDDD+Hnc1PyM+x2m5jBF4vjdmcM
9UxjKPuvdWT6iFqUsqqfdrZoqlsqwvFtriFnkeCbbmgYCa5uZEdm81Bc8SQ0BKtyiw/i05JdXY9W
ZC+y2tLKEFpgLljalS7zg25grCee/QfqA3WdWtdQtRKQnfD/lDLJZQ/K4sRZKy9oh+pI6AlBFInt
3WNbDTO9e6lx8HUk0DoYS3Y+tuDQAOC9U7gaN05e/UP9mvLadj/pDG0GxIHlnNyab/+wWt9XW/8m
NRWzOUDSlNLkP/wWMT61ppfWXYWtfwtCm0GcGJ1o0FeYaO7feCtQYAcR5inwORSYaA2kHRU+fArA
Fmy/AXoZqfFaLr35MDpW+tD1Tn0JCt97xybJZIqOdMOHC/V9BXQAMkYehNcvV8+ss4UJX22FC9nR
tKnUjGSw4WI1ffWhtRufoRGS/0zY4SG2+vQeWGMf1cQe7mceSzjkk312Rh5N4iYc4mYrt80EWKuK
83Xf5AR+2eAP4PhZeEsdEPCk0TX7/7NEuqTfrfX6ZaSDx8BVze5RTyLdYTmBPkXFtrN6CA29MqYD
Wzi4Wn7K4ygnkksIkz5Oszj4KntuXWANadMP21JomjEzzY+sxdvbABz6yWY0e14Bn3KldJb4G0tP
fbi+fo9VmZ4taGD7ooeINGf5T9LPEz8+A1+xXrMLYz3glc1IwTYTd45YejKiahWwaq8w7wDP835L
aAdLEpjbqnH0gZfT2RF2IjAB2upkdHP9ZMe59z6v/j+vnvm+mJw3uEj1rvHAQM1G7R+FbBvOkrZ+
7g2/j2xBQWHW5C1ZhZF9jLanbwgkLUOZGUCSKfpCYyV3M1clfsTKUC9rpolcYCIBPN7VcfzEwyCw
fShVQAgodAbPUgCZXaR/Vu/Kj2WV40lyYMAsnG140J05vXDVietE1z4itjDvUsVQghJoPCyjd8U4
ckXClmbbKSDAVIq6XzJr/8lRttgEmPcU12kCfqUeyuqPkSuCML/jRF6G2b34pDk9UoF3kSML93UW
qKRzMCakPMaklBBTuzM4E3nwfLPvutkoycGeG+YWugv9eCEcnBtTXgaXKdxqgzQkKPUdVyqqgLn9
xWw5Hcj5gbIyTxp5hIldcMdiAvzPpOqdYznpxe6aCV6sBxk5ALXeYQd5cxfxzvLMpFBTn7JIe5AE
LT0/DBt9FC1CT4PgWjuOhx+nCqyEKS4uWDaYSp/8ADBVjccBp5Lu3u2K8G5ST/toxItt1+9XpN/U
P9mN4GrQtfzzOfRvvGr6QLGpTmT5gOFnxsTo8iOrEB3PCfE+jAx0SH4PnSRRMWSOW5y/1L0fuQcp
y65wNw/ay59Gq+lYDbSMFbra28V5nR4mZdmsHdCCENBSnXqXBSuvnEwRPw5uAzptCM4qsNQHGd1d
DHm9t3eLyF6GIKU9caaPVF0p4ILPL+QGEE8+UwIYykOZRcjxV+jXVSXAP1dOvDHz+FGl03RJyS7N
t8yh2/4lQ0k97HLd6RfHFkNo9lkAUakn/aBNHfMEw9Q/zqBg3+LO7CNeWzaQBM0fk4VhsR2kr2wQ
zLD2E8JQyJbbxxADDjQ28RGPgBXJPCG5uSEdiLw8HRpJX+7zYWJyF4zNFXsro9ZX/yqz/lc0lRWC
IMWQLz0ma+eRRrLblvFwX/rQKAcf7jU5LjndUmpvW7BPjHWLf4PFsTiqqrymNLNEMQcvfmvNpaGI
noP2QLzFNsg/mZs18U1dD55zgWE9oR0ddZbtO1bAtyvuXgRPItsjqSPeGewOUagdA67KIjnANdyf
tQACXGPkwf3ffMdlcp1GvnZvVX522531dP0FUDxHTbNz3bMAnwb7H8qWmOEkcIts8lU+tS0IiyYm
BsZyWmvvWrBxNUskEFRAu6tawTQQHBOLGvTJQ8q+JqOxWfLiBQPAddDWWbu89OUjsVX/Fts6L0Xx
vPLC703EjKScMIsvwcuT5nYR02IRTdSTBmJmv4CasWx4Z2+8r/AeSgCXDDntyqVkr8r4faUau9gV
+53QW4z0T4lpeM5dv/+0ANJFwQJcAfe3tXK/+7nY5pUeHzzTWU++nX36Tv+aKBNOfAlyQlsj0y/P
gP4+Nx0PuM7CANrrs9NAn9gIeHV3gzKns2igtjESnjZNZmAiMxhE1xnjiKFuEqa+uiOemqYUFBPr
EQeWpzPCwwcKMW3Kmjyh0mKiz5yoZLPBKbzwaYVigjE1KnskFmHIdgC60Cj3FXksS52Cb2VCQ/II
t5rwhud+Zo/SZql3LvPlg/Pc3nusOkKOPfMOLHsexYhjwhoNssuLjzmc/podU0pP/iUw87EgtK9z
H+6eTVmN/W+F0WTjFH6zbXpqNfALZFFNye/szemWRK613rLeeG85f0IWKxCt4vmLgAYohEyGWMKY
lCSAoXe2IWgJMzWbP5bR92elAWLkJPBsEmY3m24k+ZfBE6x3BgUPztLoxzxLUXuPpuU8enZVUxqv
qg2Xevp0OKaiEuJ4CBvpi5x19q222y7MaAcBeDsXX3biWxf2Nc1FcpTwg8h/Da3wOU/cBdKsFCxM
AiTZvZVi0rbYyFZxQWdefphJ0gLxz4MTI+d/Oh0Y9vr+dUMZ4xDJrT5eolKP+qkF+gyipujgnEGz
zEoipKWXpM+jSoa7uuq+AOHbW9EGSA9zrmrqOOJ1odqOcHu9bmH5MryJirAEYJzVxRi6Sp0ru6gu
JhskD2W5nsH8jvmuGEn0MqAVcLWn9c0Yz/GDYoYPzK+mVjQH/TLhpo+c3Jjh1atrioT92ghGeouN
v3+QMj+tXlCcXPNabnc8Cxap9M520u7apEijLtB6141ed2BRQ5pWW6c7ag5IGk1gc/LV5iZgrB7F
uXwnWfWVcD6fl7pPt2sW2wdSvuQhmG3qt1jP/o4V5fI4Oii8tDc5RwAa83bq++qmmTvwn72/Roho
Fiil0NwKJwkIS3MRwAp3vhhr4J+9hD9BTvJn08NdnAuLPYBpkznfd8TDkNwe0vdyZkLQfUitLu0i
M3a7YNOZRXLpQKyzk/HsDWt0mNx9fM9hIkjJiq2Ta5XFYdQiO1wZwDQ3ZEJaeUCDQBLJtpghWKOF
J2d1YYIFTAoZp0RggFK/YwNIMJZM2w9hWfUmu2ZMzUxxdzphJj7msOID6pTNWKjqZFMYsd1IinC2
2v4843A5mzKzvwrSsPhPkKtPHVQzwKzNwcfJ92BRn+2TfHgoSGPd525L+oUorYvOr6Jt4YwRnNX1
jHxanFxXqqMwcDo0fkygWZd1n2mWqS3TuTIUVKLhGlQ21wv3AFEYBeE45vjkjCxkAMr0Z1IOOnC+
ut/KeuUsSS1k3ZYkBk6tmt90ITsqKNb1EASJux1Hke6ncmLFvL6t7dgdyClptt4ohkcO64V1Ef7G
HOPpwbHi7EbZnToDjIEn6Yztg5K5z1ZrGSjyVraxbZLf9d30JCg8D8bsMBTThiBe8LqdFuaXDLr+
sgisFbWn3WO/2MuTGgemTRQYoUdRU0NFc9K8uutSl9cimH4ywCXvyVS76Wa54i3cgnNBTclPNS7u
rvCzmO55Klhqm/yB8QpDrCfxQEORfGnp1HsC7khd0gVL3YQw7CL3xlu0w8D9zdbkPotbNFxJcCLS
KjhxJdvHpMgVet8KTo8qCEPgWl77YtkTQ9dF1PgtydNqutRWVRw4RIZrmWiEJAVRKg/GcrAMVSNp
cKmPlwai9rSkGzeXL6Uagj0rnu6k3P6aLNeadL8jJgxXww2NA4gyTRwa2TTfqjlpAH9fyeNO0BBV
FPwRbPnd0ZOwn/6WDgFOrm+Ub5MjiodxWabQ7JJh63AJ3xEqK7bFyGrXlkl9yoNCngDOZfu8Kl5y
4ZU0opZ57qU98wFoWDR1AVSGjQ3rJjRt7oSkju3VcrRlnLwVyfJT6/YDS00aWlQAYdX0TMxGSgF2
grR+RifJ4pUdihbPvEtiJMuBV/S7Rq72hjgcO8o4iS512aebYllYkLvzy9iU/d4IUrJ32J3eTm5c
QeO2jFeyrI4oMW+Xxsp2bAJuSdf0d+soP0dbp5FcuGl9i684yLv0JuCp7unTrNsAkuED2tUiFDMU
KaKJg108lP4PBZsF19Rr2BcVIJQMvzsuPbQdZ5GfMJLUAX0pcpIgBjI9zM6mpjfepSSi8io4nz6W
XLaAXQvK9tqbteb7KqbsJqjj4URTg6OBZXi2wU4yoUBjOpChuQ8tUfN1UbnzQFxccbEUINE1xSC0
pmm7tTJFZmTTWXf2dXUQ1HSHAnXcRrokLWJlrh7cxPVhMUxvLSV7BJayQxRwDWOyenlY44D1u2uI
vxh/7PVFQGji5a8QWcdw9Ywf6ZoeWE31EcwQbtJpGC4FJ/chN/htEocBkOrFKzqC9OpJWg8rYb2h
u1YP/rTqN5efLGI4xQM37fhsEAIZFTr9QMEDDFrIZ3vMvMhK0unZbzyPXwKCsSyYLQGj0kelvXXX
gy7y9fjaxOwS84l4KKsbMkA6QRCx9ohDvxurbZBa+mgPpb4fzFjv+yKrn0GkORHpOnZoJZLURbCB
dRi3k/spbbM/jP7ivCcQRV4M5SegPhsiFdma+NjBSklti1Sqp7Xa+imzwqW9VkSdC5teucND59Tr
4ziO+IuYRRG8cKXqWsXFcdv+i3S0+oaxlGDF78XPMKN4ddsJbGZShxMtA7tNtmA0n535XfQ+HQ/O
qX+rjtv30vLXw5zm3s5JHaaLbB4bQ4RNgDgLtAr1+q9uprfUSJ6JICOj46rPmUvGgbCLfDRo7vTq
J/wfADQ227ZngUh7NEQC6+6dzKfun6nb8dUy6Xxyut1N2cxAIk0AU5bmlu19w7ylWUyICRi8cCgm
4LigSqLAG6xtEiA+mOM6AVjm2s/W4PyaMsiR9xOoPNtOHlpWGz8EuJ42vWwsQuKxRWqXBQY5EgT5
2FQ9aE/BO7OuOFiOYplvjPmdE0984XKqk77q8mEzQnx/RwZl77LRe/F71350hLIPdF6oc9yi5YBX
3Cy+jG/ivF13y1TlZMbETxnU0jOrwupFS2QV9eKXN5Z7QhVFrlJh5G/kg3ihajziTRu6H+EjJmNB
YT46xSdKWcY5D6DUKAfCjpfVZPicQWcqWPpPr3m1s5ATsT+8tPX3aOW38boAQ74ncxtHv2mfGdOQ
PU3dkvwAo+eqZPRbQsq77vT9y7C8IGTcSbc7CPeZhBvSyngp5ZOyzlLeePVdkp787ABEOmOFZALZ
DfyDbKnybojQiAk1Caqa9kdsquxdEATlGHy8h7U8uNVP4D3Qdm0yk86hv2EQaa20QuZZM/qsh23W
canAeOJpfdXeQ2O+OPRU9V2a7XuPIlYel4Z4oPK3mg4lQ6jeCO2eBVVzszBVyo7WfK8ZMg1sGMtR
sxRhHsfV1uk/IGLUCL+9EYEL74abufoZ8EDa8e2afFtVRywWgToBapW02yXNcyLejfbGUvlRsqh2
xYPXBjtuvZsmvqprmq3ik4cQHRFKejaH3dz/LMwvZIGMkb7KnF4XJlN9sp1G5AU0RiDvaibb5XSw
8pNYzn7KrlWUkRQHs3yo1XPNq9PRaF98zaAfQOioy0g5BKX7oa/9qBl/rk/NTf9oMkkfxdm8ksCx
lf5d072ZnJeJKk6FvZ+sM6lAx6oElUoTzckwmN95StYkIlQLbvMCAXB6ihOsSwOA4PmHE2hTQXoc
mMUJdeom7h3w+wWGdbN+bdyjyySC5MxNFk+b1jmlKI34xnCPRPzURbprrXuDPF3xkTT3pXXU6c+V
LY+5KJwkH+DFsAmWugTVdfv1wYxl8h4CMDW9JAL+W1jPy/yKBWrDmqMXl9jfK9ZYyNsNxDh6n6Of
qeRWWz8lKsWKWxXQebYaJJtdmvg2E2RoodUqLj73uEuGlejNdtfQ7sLfR/tVNUbHBncUL+ko6yPT
3S+7sItbGJtbb6W7Ki4TedE+4XwUX7qbkUKJe5/48cohvbkkwpdDB5q6exPb7TmFcmmVh9KrNxPB
bHDpDiMAfN5ptnLoeamWIm++OMRNCY684GVsOXkD9molg9R4I8YXSOURRKKwpRrMi33GXnnCVYaK
9bAkGTbGp5n8r+riEq0z0+DL/j2HGw5yhf2u71wKCElBAdNN38n5xQwe23ifI8Bc1R/zyb3RvZrr
ox28JN1+Lf8mEihYYDWtdbWdH8wxR422v2ab2BJq/fKRtS8ZKY+jeYiT+ehOZlgg3WgbHLMBkH6G
9hQLbBCOC6obgfwtILugq59667V3KC+NA7XtsbGvgRqEh2S/YgjY2FeEBODKIytUjfWmcv/N0A+r
/GblaQ0ZWhBGOkscyrpknmTcIyqKAF7OsoqC4IewPq7fe8/9QfwXJin0fQ9+IAP31d4PkK9yjtuF
nfzxqoJkN1mll2CxqEg4EPkO0DRFRllvs954HZGfgfHd+PFDIe/ntDgUzqeNqH2pwRAzfE3UZzMm
6LOeQSter8L5OgIQTlQaKAHUJiCIJi+pSCsLacoz2bQmnSIpFvVyEeRKOlgj5vhNBigz0vgUA1f2
4o3OfjyDQBVna+Tnlvgw/8rqHO8tCIVjxyachRElK+d+GxETf+5I0lqIRkxllDivdUMgOp/ITMOD
IKBx4QbtWHrywJ7dpMfteAukWGDdTfxPbV9lqPNtseioMuJ//aiiImXJUF/c5WhUb8P0Lc3DUu2t
HO4kaM/gq5H3GIHDDKZw4YBHdU8dfWIt9zVJURNpXYWF+/eBezWDtCjDcjLC2fteOXOn9rsrnj15
Q3uxkeojGT6Qkm0lqgEUDEgub9ccDfthMi7+fMBZrn3eh/uBbK7q3Wg+mFpFStDjel9G/5Twpuhs
V1V7O3/tx2+vVvsFiS1iA/RtTwKCTou+sDYGMo9zjmzgdNWXSO69Hppqc2Q/g5v/qVdvi3+uiHb4
361Mug/tH38xKsbxn5L31xTFwDhI97Gc/1h+NP0P+toDzHL652pj2j/VQmRksF/am7zl8uQU1yCx
PWSKTr5fq+eBOUq23rnyntttRz0dwjaI/1pGJn8Ajckc/tWwUZLXfHwwl/cKlYilzwZFVuIF+nAV
FiPPyDiRXEjMOcKlLYlX+lSS3LTn6Wvoqg058I6bnlunvJ9wR/Hg0x31S+hOD+OEcnBgRljdWgET
yBwv2ms2EQgqv735t0eAksMVlzMo6DW5ZkZt+TKES/4fSeexJCmuheEnIgIjBGyTJH153xuiLFZ4
4Z7+fjl3NzHRUZ1dCdI5v/014B18ip0GtNVTKrYoSBfX2AMu0lPyhqQskvF6S/fQfp3lXUxLN7x2
ZBV41FE5lVJ/LJaz65Oj8t/hC1ily51y39L4V94OZBOa6tB/+sd2uJMN/+PMrrwZ1X6AkVvH5Dil
R0mNQkOgc7pernqecXlxOFULxZlxPSDEj+KeopGcYKl7T+ENo26ufvSp7WgKvuQPDrGAxkHC7qqi
3ErqmzlbfAv3zfqRuE+9vuTBLzUL5XhK5gvVhRs53FzfNBhpXqJjwMRt32bNY2xDyLteRAUbP+23
LqOFKQ+sZOq/AhAxSBSuni7sEpKws8+8uGnQHhB7sMpI+2+Ge2vbd4t17HpWWfMgZm83cm04/sky
4CP6nchvJRzJtD4gTkWXfrt0j8v06Vk8MR9l9s9IKZ33EdRTGNQYN7rdwv5HJImG5vgxeee1vidh
s4YYbNLLlFG8+Qn2Y1TzgexV1T6bDqrLT9M7S/EYTy9UGNXJcXV3XXpWhFqte6z2oVC3AcBsPd2V
+b1AaZsN/8ps4CE4u/7L6O5nbrEswajy4trPSX6vx4uZ0FiPSmp4z+WJSAi9+swrUYZBlSeUGNnH
wKbwlLjLnRxd3sf31boLdMQit3WHb+4juG6yCKmNi39nSb9OdfFpSHZLihbMMuoIjGXPF8NDWhBy
apN/nIuNZe5ki0UGXVTM5WxeC8luFGVcSX3U3mNuTpfR/pfoeF/aAVA1rWXdLRtNKL2OvafajDAY
s7nHVEhTYxMxpjMwg12zARjSpIuZtSS9pdtk43EB+9UjjmfEpy9UcHPa5aeZsPyy/85QTauKIPfq
qKzfdPQ2rf2WcwDYZo7/Mw/BpBUD/AybmEy/ekm3RrZg4V3u8l6RAgKKC6im+Odb/SsZb30zHXVw
j6GCkSDZrfS0LUwcsxd5JOE28smW5S6b+kedUBqwCk6ZZNvFH7OLaH96iZubMnZDo6UFDKhqdf/G
Xm3X9GlqPuOUhBIknTnnQQ2E2RnbzLzrA/d+DYrL0NCMKrixErUhAgv7hh1OFBEHNrpEyYmn7Ze2
5GmuS/Lsk2/hwFjlv+1YwUUg2UdOw41ID70+jZjaoLY5c4n6B3Cu+JEV2paYHmAP8CjvnsbxnZo3
OdwRjI/4ghM73nXVjwPBToYslOdf7UdSi70Vx6RJ52zi7TH19G60ftq2I/qZdsJrTo9W3bEBAjXx
5ZAqjp7XeDfy+VhX+ojUBHR1Tv66eO/7Bwt1m0Gf0TJzkaXPi02ecN1FAH+XAfvx3ltd5PR/jU+V
Z/c6SOfVLtrP1ZSbksJr4fy06i91vbNLU0ZC9IYq36cuY0NH7wYLCNe8jlQI3jcGF2/6mgUvqW1F
ukPTu37N6ELi52r5C1pqyHDbWB+aqFzNJ04PYj1em7wXtsRS/ksode22+WoeRm+8aPk8tTuZMasQ
P5MbGwtKmI3H7H6os9Ttp+s8tDSCQ7el87mtd6V1pz2CkY+uZ1FtscWFEaGeCAdmRFlle00n54Sq
zzYfhu6sxbmDFpfpj3LccAZCHoyjDVPaAOTm1ovn3YyGtUf4uTHZpUiYIDSabx63CsqAMLtuZAA3
+nV2KM3QNLSWD7P/Q+XY10q/hlCCKN3b2nlGqLrJ6hnc55czXsS3nXG2vKPK97qgM5TPBm3uro+B
+6cpfYYFKLudSt8mLyZJlNMIG9LJ4CmCMaD25AL/7Li/VdKgFH2GLsnQuWFcIaglL//M+cZsn120
qtXFynk48Qkm5q1skH0dumt5in9uenYf9zKqP0fKbULJSQdelT1LDdtEv0TT3sfypZjccFxuhzaG
7mcse7NQfi3kgngA7Sx9PAB9fOORMl1XT2p8Ndonv3uclv3YPdBLGYL+gqGf3JI/0Nx3/YfNBiOC
c5+Zxxo0o1iYgPAZqvKVgt67ObttjDOOQCraH0vvrOR7Tvz8ugyhJ6l/pcorJaCZPr3VgpfHfucA
ripW6pS5zsz/Ruo1Gn1Impuc4sysZs3l9q6qn4CaDQrU95m1p1bRsamLJ5k7WbZtTrlj0hx09jpS
poGzDfL6O5s+g4F/IaoDw3mv7K+2G/eps2wd80hjBJounuPV1w/aoHmYFFZZI9ggZnzoKmyC426l
Ski2+C8EhVnF9CUQ9i1mQcKSvuDqOgE3xBusfK9UjoQrJzVa6uIUB2D7hn+LYTBci+pS1gt8OS5H
8B7KYLIlssf+1BPdxe/DQ9zgF9cCru7eIexFWwZ2uDZSMc7+VoRFYv75HZIke47ICP8IEsxDYLEV
9fKjqvYIK07esBwG+mnMq66JgjG08QMJ9YVtIpJev63YvuvQoZOLzgoW7J1+oIz92iQybttKHNqF
l91bpqNfJ+96rt+FMA7BOka+NC91TQ9rs4bAYRu5lPfgmZEzzicw/g+XAVEG42ly8gcaFLfTtOyy
hgJz26sJdpIEQ5vHwTcuqkjOqWPsKtj/DWzGb2fInVbzY7KYEPkQVpMdrm5/7HlrsgDdvHI+UL4w
S9B0w23cbbLCCEnreRIeCrBUHiun/TcXPgLxmsSAoAxONH5TrVqGpnY2reFEK9HuIYHY2Pv+FvUw
9E9SjIzIa7Wxg+s2V75DD91PWbGzZqwC3nJa1+SAGu6+DIwwc4J91VkwlVTnWP1NpaD3Kkh63R3m
OL63s5HMFRLX9Nrf6lWdK2Ok9bvaxiZdTIDL1CaffQ7oTbLG9ygKb2aCfKrEfbObYTNyaQ6FjdMP
XY6dnLEnbfWSv1jEYs32+tKvfRTwZ0zUkXpJwmDOI8HB0dLnuC4rAh16epIAfcW6N1zr0tfq4PS8
p0gqJ4psO9+LoC4/WsM/FPV001lzWOOv7OnHg9Wkwpl+7lfU/AfZzY/AkW/TqE+iiLd0q1EvSVEw
+SisPde9dqqZ7XpgeWqB/KVGwivuTP2jY5fsFOOQcZ+kphu5UM6U4YEVmTsU7Q+GyxUseXuHZT2n
JdN7gQdukNa9Y46R/K/Hicg+0W9Rl4Vp2h3afqC3athrc6a3iDI7GD46bo+eXW8l9j+nuL4/fHYu
ZvTMvwEleJPlnXpr3ZLUdCtrJrbRnp5GQKTBa3aJASZngvzM7rwtAeGBpn7NJXjMSCwK3ZE6dWa4
367m+/ZV1LhcUUhsWxvRmcMISZMznd4iXiLCTRHXoP2YhvxYTOU26MqjaVa4O/N9O1cfsMolXehp
wr/G2HUdVMxVc2hXVA7Q2bP1ppkkwHgHbSwijes+zRMi/2ta02JuA8leasvsXPgThUTJPh5nms8D
A1FRG5Vzc64TznJ/fREoX8eBgbilvoCeO+iv8dp3HIAGmmZ3Rl90LBbiXbHyxUHKQkLdfb0eUQ5p
1jp6eKXzRJPelrqqO6qiSmL6173qkreWh5euCJJv9EPleMT0CdXQtpE/OcNrMbLl9VjiLYkzkF8n
R0bbPLlD8ZEvEi0grfVudZhVQmcGk5VuGOswhCKArBCdqe0MqRRb5aWDDWsGjmSmHx6PnPuj1c3d
gmqyT3kprCr0UUEgYMW0jQR85ZSPM8rOeBOalgGDBcft0lMVD5s8brZVDbeNu4FmOiSRTdjVXERE
myG7BpxvorTzDzYAK3GNUT7OUTF4G7tw9lRlbG23umXMPOHyZdNiKB6MMCE3y7exrncSrxBOSw8T
ZFaBhwlKRiEIEBvkdeiWGLKG9hRQjVpfd7aUKmRl9QfB1Ntp9UePBi11zvpuTdBt43IzshmuwLKN
h+rZJ10WpbE/EMpdcWJKvEOVLkD2bFx+RMTf2IGPzrYFXanPPQthX5ehZUw7TobjVXm+9N3WRpsX
TOVro/OTnnMzRC97t6YxnW5CPdYuMkVUFGyGONdyUb33lkAVgoEmdtDE5pZ5046A5T4flO4Y/sgA
PctIdi3ZTvfYsqIph/ld+RYBRrEmbeN4Doke2zmxt9HSR01AL2MpsZBR/jshDfeA5IvGATPBj8r3
uSBxyqZ82iD04su5VrmvcdQQz1Wukwql4YJr5GorcSY3ncm1i2ko9bcotsJkvu7rbehU1cX0cRlb
nCx1XyFWsin4lj8O1pJwKUSYCgQApo9ymqvUpBmwlJj1+/63ZhBv+LzGOvGFNudZdlG8mpEDvNdY
zo0F9N9Sor5JRlJDk84+V2J9dnLngLp7T/nME3meD7DCtILjSJ7lXhvRHNRgovl0SOmnTga5xyi1
xUcWxUH+YA6MqvCQPs5AQjgePGV8NBMaUR/mzzJXFg5sGDKFOQ62VPGGghku1cZj4LC+TdVxYGKn
D5MuSnemlYAG+77D6mx7+2D+EtxeI22rPebIHo0u7eGj2g4SswP/16LSKxsYhUWyon0X3wshXQju
P3n2OGDxDgvUx4M3vJcoHZ0yv5sA6IaZ9talwtuVnLOu3ePjh+IZQjkXd0LUR0tjh6vHvS3zR7zf
4KGwsxD3R1PaR0sEf63M6P0tMN+k1VNNtuiVYnfMAEyGl2IOhqOGLlexuK+tYYt9nk/ZKwpLURs6
HEiu974YAPFD790ye3xMSAmpGB0BeRBlFdcfWNkQS8Fb0cSXVeNMmwZUlWnyHFTzzVBqnIOI/92G
9ga98CtyxnoPxAytkWETpMA2y6EYuBwExkSE11dCxYiyEYfjPNX0yS4fdk41tj8i6nE94vNwbtth
VmpG6ME8UXkCFRA3JDG46Lk7GNYoHWY6xRCuxSypdrAertLNxetvKKzeE1509vSiD1BsP/7s7Nws
v8ygjErYUZPINzMZdzruxO001cCHPiEWdcBO4289OOVY0n00kojptf42ua6OamGXx5Nqsk7Irr9t
y5gN3Lo4TfZXO/5v4K83HQmfDa14QvTMhdVp6ki78J1wttOTS2fSVQ3DzLtdfARpVxAITEkCxFh2
B2YyrxvHTSgtBYCvDW5sHyAXgDK5XoYGbpuMdVV0C+IjKrfbImWUo5YvlyRlqDaJEDXsZpv+74bi
SWj73VhCvPaYyau5q48iFaFNmkI7uwzdAniFuITVARMfxr1XVmgsNZLzvBIq0iTAPBoL3vwcN91t
3UjSROkbYU0yHwJe0KZUHR24/pUmGu0Hy68bf0fX6bBXWYqdcyz977z3v8zODG5Nt4WDsIgge10d
aCzbvfR97nUvNbqPN7Jyyv20cBtMrkYaLVELOaSaHmKPPp5NWxefOSWpd7VEBkZ+AWmz+zhNqovQ
RAHiZDDYdtx3PYr2THvO91r0eo/FMMMwXknccF1Bt2Ea35GejLUzWdOZNyi1EeQB5NkkVZj+a9N0
9ru1JP69LRZVhHru7L0A0w4Nn9ZVqwJxKMY4P422e2oC0jBEh5l6tSfrv4bMAz4XddOSA7LvV4HH
DdvlASZ2iNrCQ7PUI9qbJZbiAUsk4iE8TJjT+htl/5IVj8o2pyfH8T37k9pRVFsjmvikGeD68iQ+
9RlLvSr0jA01sKGeMFE/okxLj3mHxwCMJGtBY9v8WRe6e1C9i5gfee18lwXgx8TrE+FiY9d5yInh
8IkvSab7qcm8b6lcUkoWDezpU1dbjLQoW66IqWTqDbTY0/IE9b9LEjo3vcUj4qGns2mgfgRUapzU
t2+t607nfHtmSXwH7qRPPRtTgjaqB9wZCRvARrnN6SCCVpyXnuNzSR+8daj/inVgx83qii1U2DJA
iO0RNIJf2F6eC8QS0aTNJzVPP43Z5afKtW6UWxLMkXrMg3lVEHR/vW8HH5OxS7jKfZA13t61BuyR
3WS9Qz8HzyiU51dSXsgtpy+Cl2IZz13fjbuEhqezGUj9MvQ2VHCg1iN7JL4eZFkPPCviviKFIKpN
u/0xEUzu23UeDxXUKbGIMuNdyWPonS5xGNEnx/jxZFUerQITrs7YK7AV/PfYV+RRcKwVeYtpuTX5
+5rpuzDJQglmUoqdxXnK/NYmuwUFCbNLUxgnxCom4HQPYO0mikPKAhQGDyxf8dBexZ9r5e6QzGUX
ZDH2lh4jfWoqwlOgRYf5ONoK2YfU+mWcR5wZgQ8GaAb1C82GjKejwRldYG0xN2Uu8M7lmN5RMvYC
SYg77OsrzdNMgfcVZF0ZXQ1gZAGMLY7EguxT2TOWlY07A2QkTNRZ6ocE7k8Athw/FalVT/wVHE82
DHhtKn1rE6bDATpfuWiZ4LIDWNj3Y/ZL+HSGvHkCFqqKALNCC/+Vtor/WhvKJMuaT2M5vU/+K82p
pVq4cnuSHpYU1a0PHJrnerkzKHvLANBPOpsoeuuu6VHkbecek4UXNIemLr6deH1WxYyP5WbM5L2f
EgKHJZM4jmBeUPohrTkkXc1RbjdPOXMU1U0pR6nyxXTnxm71UMyOz4VELj4bqYiP1KZeMyUs98WY
NagmZaY7N+Y3XcQB3pBeLveDp2gxq0cf0S4Qw3a2aS0OWGE18+97sVg1Rkt7PE4vpAek446P3h2z
fm15/cFfmQh1vVVUoVFRWyY/TpD8Yz5Zb6y5qt9LgCGxvCRlA+Adb1JCNWLyDHCWJyGWUw44Fcd/
HdWmj6b2499hkVYCKR5nRy/272LuwKdpEt1ZGMgKlUGjGgFvAefJ9bwoVyua3Szs4/3iMNIKHwdq
2fXj0UXEudEJleVbpp7cDc10CizylrXUUd+V5Bhgdm0ODoaikCxcINYlWWBI8tbscOACteazjdYR
4Ir+wSTd8bUmR4PycoqzuJid3OIBXA3LPU/EOSB7YlO4lN276t53+Ee2U1ylN61AS2wzn61+DEE7
ErxMuL65KQaDoVm267uxQneLyXB4Jtx/y8zTMthZNBKhhDKWpYWw5hgo3wBDm2YGPdK4oYvrPmw7
Ee97oxMAP3m700tPcEjrx4wbk6UYu9FcDZmFc0WVjHX4JxjQ8faRLG6SV5XGEh8uah/eerPYoY/l
/dEKJxE896azMy4imnVRRVMcrROTHUYxISeG97nietiWpqZLvKBngQmOMbUIBGjhEPdhky3kE5nY
K+IA8y06uzbs0y5BuCAfElwjSZg26CV0N2AVKaq8pm4qjrvtuDY3zTT8msTyjo+SiQwJQpzfd5NT
HvtOQBLhVBKg6OktAjfBPmHY05/iGifpy7G/qHT8AcIKomZSrFZM+kUYxLB+QTKeRu+LxjK0Baq1
G2IObANlLRHE3ObqrWpd+wF/g37HcWSGE0kJqA7sf8NQ506UlZPF0DcQOJaQZXaEMBiO/oraRhDO
et9eRY+5DUDlsddE3lCoXZlwA2PMwqAs+uC+LW0EjL11Lou5v8Ml0CCtzFoAG2ngsWnKd38tyeTx
m0+2Vo0mKSkaXnumEo/cEBEGZc9p7OdpcUNOAfOHWSJxcMVy16zyL9bZda5152+0vT/Ngvhpbr27
QBrzTZzGGHqtgC3JM9txiMixEwlxDLLn2bj2OwU5oP48yytbHhjmwalz6xMdOpWQMiE4egnUPR5K
96I0eQ2bKZhS+E97dl8VGtjIta4AGCXIxo2donv0J5q3SRKCHsYtEeYmcQWXWso8eMiSAK5a0AC5
JBKA34AjkeSxJHPw0Q7INcmmQITtZncJqHarrTCx3+OBNQKQJa5TqIE5sH9pBn0kCuyxFRpwsBnv
ncm4VF3RvsaxmyN5aAEE9Og8OyiuYUD68UfZvQlnLF6mge7rylOvtAukNyJN9IvL/sEOPwPUOpjT
6al+WBoKgyr3ufTxTwk8k1zfnKKbtW3fhnyWtypn8hPSIMYoI1GnEPX00TqoUr+x4zyvWATVndmU
r21ytYktHnRWNRmWh+6doiMiklTY6hViwOem8EEmNmoc/spKEdKRV4BRyIOkCwXdEkDFu5Inegwb
xyCDweQxjfdWRoMuRbUCQT/tQ5tpwD49Mo+GbWtUe5npfy5pJXvyM4LzMiTXKoUA8YLICWzrUoDD
he0oJKWLyLTesQ/aqZHvZ2NQW9s5V44FxyosIvPz/o+GcRWVxUhGw4rguly97wwkblfV2UfTVDhK
FhafpjTWTU42S6gXrwU8WOE6fBIvompJ1XejTPVJPtpVxF2ASkaigzHzEg8ZvhQN57W9wD462mse
LTu32OrNtF0JV8ufgTPYOLm9kCP0NO5mdTq2B2MK3GWnu0JQf+rP1pGGyIm3P7ZQGXZLTJBOgkD8
ld1DHrumIVhisNAMzvVcRZYc0z16WpMMRwp7761k0t8lr3YRGb7xNi3ySxUwvYTGVTvStImK8kb3
d3RKXYeVPd1NYz++ulaA6ln26KOy9JoiQMIq62H/DH37bOKRpHTK8DAk2cOuLaHxGblTTA7mq5NS
RXJAOCIoQPV/R5/LgUXHi0bF5rxrCWM6Ou6KA7j0F3XXL2BvrRf0/CGXzcmBF6ebML9Ji/5h7bD3
McPZDGRFKx4UEYHQrYsJT8rMtCkqTQAAhgzoJ74TqirVNusHD/ykfVnk5D8Y1I/sxnRU51hqO2Kg
acE5iY73XULyN55Ig10bB91vcQ1lQ3bCoDh6xr0mT+qHYKz5Mggxnh27746z9kCDY7/6kmIVW0OZ
AyuIqS+8XXVYCh4z4rCmg0SPdDMGsj1mfuYfy47SWV/kGFenoQYtswT8xlzddROnihrB1UAonStW
jN2oI4kEFM9A13k9M4h3Gt/Jr5Fh4Wn3tq7s9qMw+/7UdkHx0M95fGM7Y/5menT32pOhw6nIlt24
FNBNRFmdPGgM5kEtUtwn3XISrvm9Ik4zSH3bmDXB6SoPjOOI1fwgEltHLqBYmHtOcwAZQadgm5zk
Ph8tTh37NFWZ/NRma4WLm01bm5iDrWnkL8X/FV0oAzEt4Nuj7EJHc2YArQVWvLNG63fVw7tcMNyb
ubn880Fszs6McxsCvj4Rbl88rSZSOrOc5wsKbjmEOFGgm3v1vLrZwGkCNCkM1GOGzL8a0TEYMWtt
+mAQf97g8joyPYf0oS+PGLjscIaf2mAyszZw+ECr6pQFyzUxyGjCuaA5OUdbybm/TmnUa45cmjk6
mmrxDfVJY+38ObC2pgmjqvulIRsB6MpFzqLcIeLFJ+Qjbrxz51n232Rjbu5nzTo0ZMa6yxi7fwoy
mO6XwESolrZM/aT2XPRs3Zem+CWkrN906QAxxWgbMC8Ukoi1a5bN7CUC9qE1nhqvcLeFnHHHxE5F
y9RkS/9T6iZ9ZcYI3jEX/svIw0dfPTnTW6dEvq8x0ODyw0YM/tPWb2k79BB0RRH25JDu9GjJv0w+
iro4xNKdHtqSoMidSiAFmyDhlrCX7tQ6Rk4ogGlguGTGJkmtfBdTS0hEjVcCWHHJ3mjnWVg7MELS
bq1ptF9Bb65pqWdpVGAoKaompmxWbHCSU2VUHwTrFVvqgp/L3nizArpUEFGPF/Kpuhc0z/0tBLSD
9TABsbKK+Bxg5cMw2CbfQDYU2ptYUvwm7r7bhQwRm0LqjWZZ/Kjr1QSwmsBV1s698Hg1RFo4v2Xb
uSGzmjqkSqz22bWTeviZPUNmUZ37/UV7iQW6bmfnDsHWiRSQaa9GOaFhyqtnNWAi9Upqebt8AV8y
F3tkxsW2FIcBq7VzqMjNxeCtCtQboCpjuesU52vkitm/Tfp8Aoi2nHMrsDwuKl4OKwr4JwFDitC+
L3f0G1HSgs3gYhUrJGYu660dGBb9BgEpp2WWRuXaGNvV8yYPPMlE5N4tjbPxfEkqU2G6yGsX/23I
QN4L20mKbeWsr87qQBiRGeUAj8YJOs8F+VETN8VhsKzPIuViWpoFpqFvlxWiM2+697XINPJ5u0Yq
oOaU5s9GE9nkWc69b3UjILstblP6kx9ik/CleUQSM2u4NwK81kilfbfPp+T6NwQv3lAOX7YFvtb3
2ABsNGZbCAIVDloEkVqL8od+4e5SNHlMXlxcTjLsHXi/zpPW3SoaHzN35+6aIfejknXtpJp0gOmD
gOplxWSQWu4tDTnBQ2u6ehvIgZR7A3xuQpy3ZISezmu5vpCyWx/WerLuLceQYeDnwz3e7GrX2KsK
l96izJDlM2ykiL/KkWkDXJJZYXXMPd5XxBo9R3yWZ6RtVejjYpIL96VfW2Sbg6TjGUefRW0aJT0u
A1s/fU5539zllXK/CQ4grM0FuleEOq58ZJi9dW6Nfdp7aSgZF7b49setnC11szYLQgWn4HEiv5D6
7pFImYKY+l21WBnm9STeDp5MXpwc9o1Lw3Bezc5QGNcH4+L7TP4TV8MeiK7ez72pdtlcWfe8BVe2
CRRTpSCgBJ3RPzCqgKQg/U+3sb8xcJrtgW/LyDKz9G32FvOkTN09K80TgsJCIaeU1IobBpxoKUwD
tWbaEHhKurFPrAmpshBgRdX9s9Ks/ZkWNT+BvWvq7OlDaxPV3Fbj/G1KmdwyRSieKxTMQde2mKLW
6hDIZrpfm0qecQITkAfluJWDS7SMk1S4BTHEjT7HetPBb9RjS+d1AhcXZGBc2UD7dVn3uHFaAn+R
8K0T+mOykckdpv25WjYLUQ67pOdls4Dot1ZnMlIWyfUB5iBbFrCLAVPN+l4kWrz0KYMalU9eWI2D
JN3RD3alK9TBBKja5NnyxtgJ/s0iTBaHNMEp6ETZesJuXua54GZiTIH8IfkFA/28F4Qk/qXIxrCz
TPHBVDhHXYXmbiTXA9CffcbKiMkXspgAu4NsBxPm7PWUMmDyVd5dz62Nh8dyU3HdRhX1CBiPa6Kp
dPdvMVHiZm58G0ts7PFS5duOYCmUKulfxqi6kdb8voyIibsudg7pVL4wJQ2hbxpPpcPAtlGTaN+0
LJH4WJN10UX3K2jWICMBe/2NZ2OQ9RdD3doOps+Bhss7j2T697YpQaWFgyiusaC20uxXrT6EMNVw
rw03yNam9uJoLsI4JrFgdYZtjTpTEJTneepEPh+ikXRN7Ou9xoXlzr75xeoKeuQYKFPmwbEjg+cj
TCUDWyssufdrFuDJscbXJK/iW7/X3aXOqjFiIULFN6nsCSID53iHGjgjpDjdrLigNmuXfQUqq89j
3ZVnZBh8dKKTWPkTZNG1HqxLWTTAKv5AcpSTEFfISCDKJxLHnINeK+sB5gc9d1+hPhsxJqDQuX4P
iZUzfayD2wOvts4/dzKrW545ohbS9JfsDIRqmUOcT+wghchq6umybHC2vQNUCshBuN6AkcZtDHvj
i4rJnOzo2FdONGPA3o8tnVFJ28GrejVgul21MEPXejDdO+Qw2vZ5NVHUOClaY/SaSL+GGosFcqTN
THjW3l6HxxL4BDREPc1a3Jc6aSKzTqY9oZ7mp3cVkBPvFVzfHuZG4XYIcl3zRo7Gl1VO3S7rxdwS
6tp0UZ5b44nYkYnk+/wTg3UcKmWi3LV9XLtJa+6CoF3O6SqAFUayisiWG3ettk22LaJwPZ1+kmqj
dglyCsLNivlSVzWLxRAgYDIY/bepaJjjTZQTgbTVPlt7L0qWsht2yNAgo9dgDh1psDTa6LX8boa6
nIdzgCN2ufhLRZBXLIL0evQX9ykY/1firi8AVNi9eianc1PXNsV45UBsOXQpYn4SAfuDTYjZr9UP
6UMmff8+TlEOdxQo3dGCdo2kwkPPfVTkoOL5UtfI1NHo4jbCRZNeheQD2o4fWGL3Nq7m9M7ycQBW
4MeEmBDBZTflr5nCqAJWY+GDx4YSTzBVqlW8tpS5HVISS/YYYXH1y8Qkb4Ti1akh+lQmKzsUk/ne
sHH/9BZQLVpZuRVO8jmxox/E2EwPKfFI27zDB2HoNgsnTuWwmAN5HitaoLy5eksoEd0lAbbeYqkn
nEGpHw3W4jx3NZ3lw8RwZRlDubOX6Sq95GtVov7IEx8RsG/wPI+8Uo7V/7DNQqKuNh6afMVOSkLJ
kz0OAe+2eTUhoLvn/SCnaOpHPBuMPa4ALC5jwk3V4AxEebh9cHTB0FGJKo8spwQe5NnBEz9G/Zot
7/g4+jDosTWTozhuYnlNKbcWZr3OR0PhNAw5U1kwOw5TfgqceQlFpZ+qFsBJl0ys3mTA/JITdbC9
0b9MAg/ARtQt3Ftb9zw0eWLPENqdKZezymwiYsc5f44b9cMBTHp5Ja80UJ0/6iWen1yla06lHLum
76EIl6n9vhC4dhHzUjDYo+0JmNbJmEyzl6rNyd9f0W7E3pzuUhPwXsjYRNOxOvUe7QGTvR/8Jp76
HNgu+aVY2X6lEOHczC0lhZPHnNd0BMmmpN5x9WWIAcAYzZeEIAqkakh6TYKygUrXZOvM0vI3OZzC
NmnXDAzZcAYA1FZZoenwKxtWz37CyGk9OipH6OHwc/LsH1hBwBatxm05xUwExAuhXv0faWey3DaW
peFX6ah1I+Jivlj0hrMkSiZlS7K8QdiyjXme8fT9Iau7koIZZKRdi4wKOxOHwJ3OPecfMnc3QiEA
4wtirs+p2Cku/Y2wpYUrXDbsOFB2SVP6X2LFoktAdWynKX1568R2tgJfAW46RcTxNk7UmmNVqXuG
hpQWwcJoj00niJS2Mjd8JHwOTecH3qkAvwvPuYv1kjs2awbF8Hzkyh0oFG2duOTYd9EC91yIqVSu
2+Eubguk84PM26pcvDbD0FKu7L1JA6TH3Mm1wgItbq9aG3qVbUMZmh873Yo/DoGHmIKdh5NGhb4w
K4iVXkdnpyFDsTVu9n6pvbY44X0YkI9FNluFYewanFu6semMG1f70VGlXom2sVDbszz1o9f71bMq
IxCYEHiolVc1JaOKt6oUIA+ibsrb0lDCT4YkR9Zq3aJC0jTrMgVOpuhh/MNVwuiY1R5SnZzfX2UA
QTVquRqiDt4vqYxDyzIqDfncAS1rCawvbS19S+2fxLhENRJRn55eX9gfkYpWbxXLrL+6hWlOkmJ9
eWhVtEAUGVVLNc6/U1rQf7SNynZOt21taSF3ZolQw6hEwDXgCsB8MayFW3A5Vhs/+WrFkb5uur7+
nDZcKhAgIcfu5JuKsiO2mK6+IYUA0SLNkrJ81TdHv7CDu6yhSqoCTev1dqKw6J3PrqNGr5IGPhd2
sAn1UCiHwpfJh1haxVGjgEUFdaoAqwaMHmsEddkPFmD4KMBsAaV8aB+dnW6kzuWPVluDUUVnr3yh
jQ+OSSoBO5D6joe8SWawWzUF2gwIXDUa1b2w/wGaPN1JpbY3kIeHLcKD5a4t8A4QoLG+xlrXjQCt
jWqXsWOsjLFiPzX6aD90YD4GoWK1G6JD7xa4asUxtUsdNMc9t2VU6jsYNyhSsftl6g9SH5I0M56O
4bK8rRQSihHzuDUykfhjqqhQPIapx93Ozv2DCq0cDX5k2m4aPZTbxu4S6OpWsXWLsUZuwx6+lrhA
bODEs1+gA8j2D3WV7kD9HPsD0llGYlH9n7gkpAc7lbbSp74GKi46Md73RY39J36nW0RekQAWHL+d
qikPmjTaDVcvbdeVtf8td8dqZ6pNshyz/ltrYqtXZ0nwM0VnD3xjX23UsMs3HfayG5MKF/pVnr5R
R8C5iUGCmyD8vzHw3gCFCgbNz9TK2MYD5cUw0LY9CtyLQYeN3XomEguhW69HvbLBk2KOkdWt9bnM
O0pz02Y7wOG7aXXFvZU9Ne9F0JdfIsWQX4yhpHOYWXl2g9ZvubI0k/FAKcDzXpNmEk8urHRN28Hd
2SEcGxc7lHWKXzJqELayi3wvXAdeo7C5eulaH4AhF5r8WRsKAlCT9BfVHeR6/AjVEjXkZB8LaoSo
a/B/KS3Q2ayUR09kxt3k7vuoFYm/RnE9WkA0AZfQmOqNG9Gv6yxNHunk4KAjrVcyC22P7r9yZyEl
SJKCptRSR0h5BTH4B924CS5l2fYyEDZaS1WGS0cUNWg+Rk54E5ugtWM00yznDqAlxLY4jD/bqYL0
YubmmHnBtPEReblTojx/MRtkZiwIZuuG6fRBJwW6DeH8L0sLBEocht69TQdq3zH1OaTqDpwD6P80
GldJmyEV6Jvf6AfpB0jmb4D7qMdhX7xtO6teFZ5ubR2uf7e4Tah3UhuqDedvvo1HNr+wTB34nUkH
SNkINkFUOa903/oF90ixKBJgvo6FQUU6hNUyKCmZMAGXqJVRL0nATubogyxouYTfKLaigQTo/54U
MVpyG4dlhpv1ss8yMJZKSyFfpsaUydmfEAKACYFOEFJzKB5CYvEnEvrgb32rw6sxTLNlaClvHPKB
gZwYG1MXjsYmdG1vD6oV3N9IbZTdGCCtmhkbTSQvFLy8dUEhcTm0mkLCqQR3VO789aDYJExJLn6O
vvNUQnF5smKFJeUiMH20m17cwyUuN04ckFNBbYM4r+O6i0jxYrTB72EuJlflCIjGT3pz52lASTyE
E0qUPGz6rQ86cgkvqodONLeS9k4TzI4xG/OVH46oePmwA1PhPaI7shtxxYOhVdCfwwOUHGyIKX7B
V9SUNN5GCUxqUgM4AZUi1lWM+q9vi26ZiVTcUOBFhCIO8jthsw8tnclXR+8G+4MiQADVVIQQ/oKw
E2X2tusr9QFhS7nwEv9Hksfo/tC326O3PS4DlTqBYwXZzqGFsQNfi6CBSl6zSTQUAvogfa5S+uPs
vP6Njn6iDbJ/IHvOUbRc9LK2Vx2eNGs9LYIXIx1w/qBqCFCTGv6tVEz9BVyTuamm9KJt23xba1Sf
KYkZdyP88V2IENcm6QHPBkGLzkYHYrg3kuw5Cuz0UTEh2nJ3HgBqUf2O4vyTM/Tahu0CDTg6L7s6
EvYx9pVsA3zDfgbJiYBHLOlEgUig1Zmp8FVp0PRxg4o8sssbEaHgsejpk67k1BWyRkcfEXGNwCyn
agG0o3IoOsuaQwIE6eRXKJQnI0oQqYj98klJeqSx6BE+IBDNt67z5Ih8O2IcBvKR1ZhXK9fscgTA
BfX3qIz3bpyPnzIysT1+04cOkYpVmDY/2F24KzteQ2KILLyLkwlCIqS7JvCehUXGiEMGZWa01yhO
4JRRx+1NjkLg3k0o35QFxUk+JkjjXleBD9dii6T2Z19yPizSxkfoGOCXG7e5WNlm9BPBz2wf5LIh
H4rKbVWB2kWOQz32XvcVNsmXClmLm270h+eaYvmKfmy7GTyE64K0dkgNfOuejlq2rdyWOwr0aJQU
8MfxcD36C4kFLRpBNofixRItGWcRRTQVk9zKlnplFWgMcxaV2La/YZud7AsZ0DtsSWyFGP17LncF
1xTAbo+5jJKtbB1j5Q7UiToVjY+81cOPwPu6Zcf+RtYMyqfNZI8sJ/XMKg2AgGeuve+1HIJstB+L
YyWQOUGxX7yaeWN+C7RJO8uGC2Shs7IMkTq9V93OXlpNNGzS0bU2UjjlS9hV1BRsrsgYMaMHb/r9
HoS5+sYuAMm0Ej09wrR/RTTduEe4kQNV8yqoObSf49RJ9uBFE7KrjAykyJU3tmKyLqRHYGUIZ4sn
t31Hgy9aa72OWlLpoRflUlEJIzfYqEXQYrs4CV1GLQhowG6oWeuUtNq8eQ6Ac70IEjdwt5BL7Zaq
1cJxMR8K88Z/ohfskprH0WOHi8jRQYIeZP1QfwbWrW2QW+NiYhnAbPhH+NzZurEzQUTcFA1Fy2VE
xQboexyDfw3istgXUVpQNymSG7as8UnTc+VWo2+/jYuGfYaMRW1InwDCcEUMbYh2rviKNs0LmIBj
g3Y7Ev4UmWLnKe+eMpvinkol50PR2/LOA2C+bGrAc3RdfaZKlr2Fah+vIy/KsEK2J8Y4xn6PzpiJ
Gy1p8E6gYLvVtSj4pE0UMGGr/p6iWfQj0WlCC0BjDyIDXFqqTb926j6+48KRHcY+MTYK7mYbBFnw
I7Ci50DRi2xZ7cIMIxd04hxqtZISOy4oK9NDOXmXyLUOwNG48ZN7+KoIkTQurZG81uB0hBQjJAo/
kyRK/Ry0k6yGRNq07BLQJGA7aQUA3ev1YERVv8zW7CTBuk6BT8LTMDfMBbwgcdXcpKVegq3P3PHN
zWKDKTABOtKguPUqLwTaqqDMLvgzlJGNozmOOk3ZPls5Ru1spc5wWSUKBMJFygtdn2dqzOIrLkbm
zgqzR7cfy41iqPpfeDnI2diJL9TewdQo6l9lJ/N7eE3+G0dcfw8UBKAOYqAJtUooVA3OACtcbJID
heHhpc3YC+i+Zrsutp+Koi8Xpc1DWtV900dVK3C44Y6H3jTgAWN4GbiLL0y9D44KfZntqGvIFsQ1
s4WFdhc2fAbk4HFYgXjSsDwMRAwnSxVKUfmdB35+EVjkWU7trxsUiVO4siTt/vQHKOw4fres7UMb
+cVTZiC/gxav7905fWTcAt7LV9Yw0PYU+nBfhInkAK/lg5pSK8OvL956jcOEaW0HFBB9d3qB+GwM
TrkvqDwfaGoEyMGm3+CpeGu0or2D5Rfqrm/RiwvpHgIl0pJb6XnwbRMt27Y6anJuU3of+sJ6Q5E+
vVWzFjKv3kmE9d1xMXB1e8BOim0Z/Dj7BTd2tc/cR8sCEunZOZWVFDHHiDYmtZCS7hH3nkNvwycI
VOoPeofoUB3m8qFsK45Px5jyNHgeYS8iKoeM2iAgLEUR1glMdmWNI2SwCyRoKq5v2iTxnO4aliPy
tmxWXe3gSRrAPEEro3o0B4nTFIflveLhtQR2UYF6g0omF9eAk1Tm37wpg06Lov0htbZ5S6zG28TY
eyEmh/qKr7jtlgJm+lG0g4f7i1HT4EJrNgyB5ti6GChZIzXoAi65q2041hiG4iOhISZgDLykVtZ3
lQ03wHSM4bmyC40Co2vcAsOBC26prxL9iDCk5ITAYW0i14aPOCqaztYEKvGAZFcACQsMB1523QrT
rgbURU45LQY7rMCeVl0IZTLOMVJI3R6dJ1R7aicW2CCqxm0OAn9j6a1zUyRjvlVUwDPNqJQ7Fh5Z
dUWxvQ7tYOVpibyLAcCuSO/Yjermcw6KcFcBmHks5Fgxt/BGRDUh3FCP7m7Q+GS52hV5+yDkk6uK
Rzs2u1WYDcZ+tM3PWmuiIB9zqtYpTQoAlvKxgUC3j+oE7HbN/ChM0Nix0vg7uishIg04YwwO9tdl
kaPvlhQsEqqm5FyKjmQtfad73K38VRfpsG3Q2OZuAwO7GqqB/b7K7lQHZoDewA9FSLNB7iFNd2ho
CZDeTUhb1Cy+kriS5QA+Rf8lihu2QEPUN2hqMXHRA1KAKnGHTb4ZRklPtU3aTe6U+QPzSr/BkG1E
OGq0IQ76FV58WfqdFAhGrF3nr3bUwhRulcZeqNxQQShqUEtKoB/U9bil27rKXgnEqI9K+EcRRBkF
vPmjzuJiC1SNlTXCUmmNElpV4FYvZVlWR1Hh4egVMtp6Q485uW+YKwC5X+n80xZEZ3Ofce6srdpD
aD2vUFuAkb0Ez2Pv4hDhAL1x2OwH7UvT28W+onUPqYgWUKWCVI5BcC9azIlWndp9xR9NbGHXy41M
jOYHxkTWreqEdI8c8Wa3erIpkVp9dDrnq29LwGwlFQQaaN/B86prujdcVIMYC2wFTTeZd2BBjAbL
rNai9ieyrWmgHKXC+0aYxnQ39gAD0MCpa2V4Cjx5B/etrNcyVnyuJ7tG0b2DZtbJo8G9EZB43VO4
p0R9y6R6K2r6FHmScYGQPgeR24p1pwkQpJUqFratpKse0u7CGFL0CEnflv0ICRMkYLZuPE6+2qXj
hBufDx0u6Le94muQfijIUM0ZaqyxED10TLu+DbG5WDEUXMV9MaxlnP7UsEtcoekUf6sHCt2m3Shf
Cwy9KDboNYxD47EgsXygwYbmlHD7L2R7r6DLLIquUGBwNu1XZUPhqGvBKoRh9p2XY0lnPbSOyWMk
C+lGydyvbvvYMBZVWZRHn21n5+eIYoLzo0NBX1VLoawDwcFFhUaGBv0tMsMHE+PnlZpAmDUCblB2
j1PKQnMH90bD0IQEyx5AEXOmiRGpmQanD0BSIJkquxxvHadF39iX0UvtUrmWGk2HKuJoMEWHCyuC
ics4CEE2UwZGQbeswOV0r3hLUlqOYhsxEYF0P6yRvs92tGmUZRRBd2xVfVgDnZbQRyBOiA5/oTGF
Keng8LSq21rfalEFG70cMESg13gH1+RDGEXyCRhQuCzSwt6CbUHKCRWPJeV+H5pAw9EPrh6CjABf
bCvV3qytgqYDABvaBAb3i2bIvbVs7Z+e07QeHdK+n677CrJVsKNgzJirrBsMir8uyGRkcNGYC62h
ubXApXskgGZTl/hZeexyS0uST9IeVV+AG70Ue2wiqUvpmPZUyIEDW3DMllarieaiMlX8AqeKXrum
RhLUUtA3R7AQrJpn3la5R0UFwMZ3q+ubn56FSqGBtq8S5z8khdkt2Busrgc5TL8u+VmpibFqdZr5
vsbqRhQC5cBJp1SwAS8DiWh34qPxIz4VCGUuspIOpYyNblVYItqWwHBvDJIq3BDJ2hYVxy0cNzva
lVg7IWGKoFkg4ag0joYgcGSVe5pY47OFF8JH/l3MCmpfWSdNoKyNxh+g7QFAAoEovisNyEsKcsX3
yNIDbgkRHgJ9wafRJ60Do4W1b+mSc96gGwh3Pnqp8KUNOda9CS1cQV654Wbawi0Iq5uood6DlLxc
a/TvEAvRbZRBQvNWU6MAL9B+oxdwkHNapejVt62iPdPPhhNpaFQoLdu6NVwyS44LCE2kh+s8Gcp7
1MPNdTkmBcoQ2APYZQCfjT0v6XUkgUwe4pZVgcXnJPxBtRoMWhAsjbJBs8YywXF6prKVahtsgdLQ
UYDjTudHb18rw2g+aehzoaZKmelY6CDMMsyGlmPuIrmsMxfLYAAuEJTPkq74xnY/OJAYyPEmSxIx
AnEtFOA06CDTu8PwZe1BCwP1ObVN08b44pErfC5SumNjG4t956fmwU+ozCpg7R9FnsNO6x0Haj2Q
VsCQJcV5kwYvTXA4VwC+bVNV76wOqiQi5a9jM8ElNXRoRQCNnItks67r4NXgWFzELcUKauzGlslP
Zc7oDBRoAKwF6IBvEbIDLSHQYpv0WBWFHCQUDn1XFb4RuZxzb2JBAjamL5+5BavbFk44LGjpureF
qrJuQtzmXDXsdxoHGEhYpX+wKXOLXV+AQcZiLLLzY9ZD33XBVLEfUSzTNKo7Mo5Rfcglw5Zg3BM4
JgL4Zpq8gCd/tmuLLadNsDEOsBC2HMACiPSCfOL2W6Eea0WrMRmQEsOAeOEUMGIHn91c6dEnq/mh
y7BQzMcRgBSgvKB8wRpG28o87j5GvmlxqjDtKo2GKp20kZ4yEjIy0Iw7TQPNztmtglrRG1qrlLSM
SQwhqNJsO9a6fMvCGmtNNHsXngty6rI9+ln/dV1KA6KpYfO/f/1X/vb1MSDN/Z9/qf8N9g275ACd
YlTR0Ce0Xv7p401d0x3N1OkCmZpQ3z++YcFy4x6yI/TnT96YLzN1+HI5xK+O6IQwHXJ1XbNMQ8xc
16mz2U1YtNlRHfeDfIYbZ0Vwk6E8/sM4fCIhHcOQGvVqsFrvXyUXsUY/KlNQ8voaDSsswmlBRcPd
n0XR3kcxCnOMJvrWsXPkR1Zm9tHyKfKCo1P2pPL65nK4c8PPwCNUrElHNwz9fbhIcNfXA7s4cvBw
hA/uFR/5a8+f/v5keqEUkKiFcIpj8YVODYY+f/bzzfePzylTwsPm5xvD2o63mbu6/Hx1ev8Mcc0s
vfn+P/+SmjAZ7pPvM02+k98Pm9iGYeYWqOse5LOjHr0WBTMwhFBWl4iYIYtRgdt9GZXHy5GvfbjZ
uqxBWXKSGMVRMdGAXeXNlTe79nz5/sXyPOl8S5gMDFhLiOX+Hw78bFUOiJkoYmRk0hHu9yM0mD/6
PqZ4//tth4Qoq3m+R7dZNeDqbi8HmKbOryNvY9KFcIZKafN9gIrWc95YSnGU8mMB7BC5r+rtcohp
DC+EUGfvQKUdA6rMQ4zJ6NdgMBZNQ0olXxQAjyk3mMvRrryQOtu/JNAkQPgsRcgxwOG76qY0rkyq
ayG0998s02NHH6bVDqAihRYO6G68EuL8vP3PsPy1YE8WJIJZngpQsDiCmszaBU2Jy1/p2vOnvz95
votqeQq0qTh2JLYw1j9efvy1LzT9/cnjVYUrUzQy5AgaBQ1dSWByf/gGsy0Lq8LYCmJZHEuySnan
KwMw/ee/TFppmLZDgidNY/b4nMOedmdVHvsEDwAy8zBcttxd3OF4+VOdHYmTQLMdUFZKAoavLI8O
bTvc7dFwuhzg7FhIfMnB7RtcNmZnX2LTrFWrEAXxSd8YfrBVfEjs+z8LMptP0oV3ZmEafrQC5HhH
EwazTQ8wvb0c5uxW4hhSAlnXdMucLe4mGVu8F3V2qy2QRRDnB31AQvNwOcrZsXckEVQ0QIQ6GxKz
rRSJfxHHLep97p2O8eXK+nw5xrlh1zVNtw2HG7fpzGLgm1bXrt6WRwV1P7nJoTr+WYDZyWfRai1H
iwBOtWyKL0FRXglw7isZQjWEpmsqrzB/A3pWfMExPyZfKywE+y2V4jzbX36Lc5PXUKUpNRWOjZx/
JjeuXXRo6/xoNXsl/tyXD7V6JRWdPsR8pRuaaUC71qVq6bO9Sjqx9NokAoXRYxrhFHtFyAcTMevI
826hb4x4bfXplY93bvhPg862FyrTbUEhL6ce9rbQnG+Xv9rZoTl5pdnQDPTVuqSN8yNFdcu7cQOq
c6u6+fAbUQzSBkPgIWTYs40l9WRIZuoVR6pVwQfpvxnR51G7cpKc/VAWjSEH83HdkrMVrwmq6zkA
9aMV3cLTt64M/tn5dfJ47f1BNcqqhSElGHwa8KF25LBCpOnydzo7wSzLmmYxtQFjlmKNSZ6FmtHn
R4/2It04yiMoLU5N64hC3s7Uf+uT/SfePGcEemrFQ0S8mLQkGT8OQC0uv9FfKdsva8Zh1G3LmPbI
2Zqx6wTR68bNjqUNzGTrAweWGxTcaFtD5ky+oZN0OeLZcToJOFsvgZ8lVlISEEFMLD18BJay3eUQ
ZxeNQ2/UMTlf9PnF1zRLnLlTQuCMqfbIwBbfC9Ne2DeXw5ydDSdhZjOOZW+OdkIYNBjwgdsi9V9o
SESEq5ZOmUfgy/GmtT4fKlOowjBNxsnWZrOvQI8BWqefH6v0ELmADNaRvS9QyG+vfL9zK/UkkD5L
82nbwcmRBJI/g2yvGw+X3+PcDDAFZQnVpPoqnOm7nqSUAnyZiuMgj9cxiAPDjEXQlTeYhTAEOhiG
Lg3b1Fml1ryKY5uWKSrDyQ8SFmSLF21a19syDK7sB7MR+XcYQ3VUalHSdqzZiLRAG6URBZO2LSSx
hp3zaDi3zL6lYX+6/NFmc/qvUCZRpjVq2Oo8lG25IMjNuDgM2G4vNKS6U18BNuPc+LF3JZGdTex/
x9JVDXwoe7Wpzw4d/hxHDXoPB5fuIFKDydpLcEHdtOMHGVw5emZz7f9iSZXMwMAse370DADEW8OL
ioOsnwS0XPNawejcGJmkA/8fYPoBJ7Nt9ENNgcBeHHqUSmV7p4avhsBy4gfOcpeH6Fqk2VZKKyUT
LtLZB3LmDoDT0sMBuLkZ+ytT4Wwck42NGe5oLKP3b1S48OrhkBYHTweuU3diF8Sw9Lz0MBranTP6
V+KdnXoQ1lXSHGmQIr6PBy8A/dCW9/KRnRBveAwix/ZN9d4uf75fZh1dtek+oKkGwtekoe/DFDXm
UyZctsOoYhuO940YcYaIPyJutvVj5S6EsHM5IlB1nnmypRqCmLY0NG5UlEgdU38fEyPdYcx5vwM9
QrDgpaUi3QmMKrPsBDlTbAsBP0Nib9DFdyeyPJ4A2YtM3PYOKclwpTSjc+vrMAXpuo2r1oCbir9d
hVJ7HG40JOWWpWj5WwAqVp/asFLjl8jr6jWqkfD6PdnCY1T0ldBD7WOb2x60G2QYpVt26xaO921s
heOyr8Frg+BRt4OFMM8IaGZPuUpZa0HQPNRQd15jAXI7zKBL1Oin+0x0oBEVkOpKIhMYf8z6vdpF
j2Vm37wgV49wsbSLZfyo0H3rjpai3cATi6GvYceXj22CsYNAkKFLgL5ptPYCZEYm1dAYUxN+b997
4SrApIyGWwZpvqL9H+YD2A4txtAmAedoK1LHEicZlu3YPaGsjT17oUNmQn9tU7VjwxtNPIEaWnhh
GcZWC71PUTpaGyj7cpnVSBDm6NMuher9gMPcT7fQeA0FNaUFriPUPQHnavQNNgp+iAvgBmwfDVT5
ygcZOOgYluQ5l6XeSugtC+dHFnArLxL6nnoPjKCShn/TheiYl9AiV3qko9vmojwWxCqSmx2S6WLC
0vsaqq+9ibWHaBHzUIrARG8EM628GSHcoogIpDnTlhHgH/ohjfvZtE3/tklo/JSN02wgxyofuJzi
4o50wwvEA7yaFUwvt4gllGvRW+2dU/k5S8sCCgkeehcO9JgFxwAk8DgMDlWhvw29KV4nWuRNEYbw
kDpkEHsV4vvlVWH8sr9Irsts+0LorAxrfj6PYDvcVm3TAyzyPXJ16D06x5y+n2ntTdOEVaEcc0u/
s8MHqJOIHW5rt34cii24T+yD4nUSoL8MbctW3PukBL+LBFABJh3BdaYQMmdQtTog+pElsGt6bZLv
nSrAjMHIZntJb3Na1g2wO0W996IHrzPZ4Kj4up+8ooVh8EGDP4+yZADLKDfMRxyJr3yCs1/AwrWQ
zgk3FTHL7NIhDsox7NNDlX/n9r1MaOi6I5ipBwVzgMuf+5dUZfraJ7Fm55NdA5FT7S49eM0emQoU
H5YBEO7LQaaHzPa5d0Fme6uvADSC88wLmS92/LGyX//s+dMRcnLICvDlbHM8P/ELjKW+OtfOvGsv
MI3YSQDLTypXw6v44LMpjYur3YVfzrjZKEwHxcnzTSMyPBsVxUOPlHWLUMTKKj9hfXn5M10b61m+
GKe9VTZQSA94si9zXK1SIVaV8u2Posyr9HmKZXGi8C4RimjFY4telXEla7vyuealeb02OwsAcHoo
fkJ5jLI9QnOa3Fx+j2tBZqtQ2lFGJ5YxBwQcQG4KPsBAtMQffq1ZCjAmaYUTdZMeEOuBLmVABeyu
5RlXxl2djXvhJI3phyI9hLDu15GhpIgJAlwHZaJjblC1GBVo/SKxRQJXWDFXoubwzVK0adMKVFmU
vKm+/Oz09rWNYYr8y8bgWDSkhUZlTp3N+xTZ6diwuFAWiY1X3UGHiNgbr+QXbYAcHHh/vbtS+T37
MWDks68Kaijz9HVoxlyrgMEcLHfdTM6d2/jH5YnzVyF89lYaGb8tNCoAv9Ya2wIjZg37o4M9FDey
vtNw4/H2QYY2TrBDZWlTlZ/N8qkL0Zq7s/rmygX33GYlgCXRfzcxZZ5XnTPZpX1bacnBtQ8Nkh8T
P+XyG16LMBu2Jup9qqljcoh16EtLWHl/9vzZhCXPc+H+8HyBY9mIz6OabS9HOLe4T76RNqsx9BIo
bK2L5OBpt75D4uUDSRRYGQIlvBzp3Hw7jTS7vlRAloDuMxq+Mq4zDYsAeO4QTK98svMvRMnB5jy3
VTk7oUIhCxMycHJoKvCaR8/cYTECH+Hyy5yNYgBOcVTboXM1exnR4GineDb2JwjpahkiDo+Z+N4M
j5fDnJ1fFJm0qVRv2pb2/jgc4GYgL+lwF8P/CT2NK9/q7OPZALjtgYIxjOnvT05bPEiqarRzvpX3
MUwfOJuvBDg35qcp7GwwhNGppePWpAvOtpPrgVy6vDKBz4aw+D4GrR+uj7MlAi8aF0TEIg6dj00e
uCqs6H5j5qo2l2LBzqz/UofBB1bmtkO64GGRmxxz/bXUrlTNz43EaYjZRtLXYlDo6vOhghUCxJ76
OwPBTDW5Yjvil/JOgiMFIlNeesiB3Hcuuu1Q6tXsH4Irpns8kAeu8pJuoqSS/X5C1YXRRLYSpodA
+uu8v9Gt9MrC086tvNMQsyVRNR6nZxOkB2pvELxLa7iRICHRsK2bld9xMdSH9KlLWS/1OGl7WH2y
M4euQrMBfKQcQgk40/9iR3hdjybloaKi+J3HAB8Ri8iXQ9EHa+oR1truGkQspDusbOj8YAm5K7mq
/Q/7ir98tFnmA/3GCIieHjKEfrrqQ1P9s1by/wWgqjd1FmwxR6TYbRT3MLGSQ2h+rYcIC54bocVX
BubsDJb/CTLPdttCIF45EmRUI3VhKWhteDCZ//l+iFKMZQkhBQtxtp+kZUM+kfkpFdF28UEgdHz5
+dN/P0tYmL9/P3+2DEMXsmhekRNxO/bSbS83LjTcW/X1cpjz3+rvMLM9S2DMmE00gEOTfHPDven8
vPx8dVoEF95Dzk71FIenYgAHQX8iuwsSF8rdiLJA+JgUKi4i0LJc7TZygdNqYw9GmjqYka0v/4iz
G/Pf33KeX9o6jndu7pIbFR8sPAQG96kzr2GTzn5JB+l5IGcGrf/pR5ycYK6njOVgpenBhORpUIjQ
zWtd+bPvcRJi2pBOQhhxBNK2LdODoLjV9w36ALfscVdm3rUos5lth2is4Q2dHhzEMkvE/NrA2Xr9
5vKYXPtcs/mteYPpan7O5xpXJC5deGV9nt2cT77VbGI7Y1lXyK6lh7R/ifD0beENZp8i/8r6uRJm
3o9NJWSyzuY1IkpBPab0o4f/oPat13/jBoEbxf9Przk6hn4GumsG71PqLqMR7ItRebs8JFcG3pyd
Z4GLqXiFqvKhxLG1jUhXkZNPQvnPYB//PgNOLpj6+1mcEAYtEi6YanaPqx3OZZ/U4Hj5Vc4Py9+X
2Gn2nawU1PpqPA2K9NAioRbW94qC5HA8rA10bi5HOj+P/440W/ZBbXn5AAfu4I6voVBeamzW/jDE
9LInL+PZDjIEDSGyASF8PAMe0ZHbXX6N82P/9xV8NvYwMIJqUFn0VbLuv2O8iWrR5QjnhgREhyH0
SUJDzpESSK+hLqsxgSN1CxV6oQUPTrr2YvPK1zofx5I6GvUOraPZ9pU7nedYqeRN6Jo00JJqOKfZ
sM+DK0iycyOvib8DzXawAm3jxswtdjCxL+1qmeKFePmTXYsw28NQV0KwOCOCY972A1fH31iJJ28w
v3G7pei0VOP5tf0mtBe9uCuvAQemjzA//k9DzNJwLVCTnGYUyyPbwCFdaIWzr9jvG+WVWyZS9N9/
45OpXCtMoHcmvgrv18pI76K16c0d2hapHYgs6RWqxrm8jPRVqI4kPfsFGee0tYJYU5IdUrVcZOa2
9b/6bbRqnG/X4c5nPx49XQ2tFEpH1myn7Dqky0KTC6Vm34XVavKK/ept9a+a9jtT+STQNBFPdhg9
CGGdaQSSkwcJOKb15VE5+yKWCrzD1FW8pGabJN2ZYnRwqULmF8ELHfX//JCm35DHWSrdTvGfL4c7
u24sesMqFTcHyMf716FnHakZOh20pxe592THVybZ2Tlw8vzZJIsSKH5uOuWTdK4UfAmXvbOJig9Y
+lx+kemH/rJ6TgLN9jKjwYAkMHmRDFPzzHsUSMFl/pXK/bUgs31MC/De0G2ClEP51LbVQ4zUsape
uzBNm9Uv72KjrQm/iSrsL/mxlgm10BNq90O4iWizZt/FmGwKRKV8J1lWZrpGRPLKDnr2MDgJOhsp
3wrLUmunyrJz8CGgD8hY6enK1KvVb4wUEEBdJfVX+ef7KVdCF3bbaYbX6oNZ0RTcBs2VRXr2XRwK
Jg41bAoas8nQG3VW50JNDimNAdfZlwX6JMkHKT9dfpWzq+ckzmw+OFZIppQNySFXli9RfuVDnX+6
pdoYe7E05WxtTkykRnqIjuSFuu+N4ZMihyup8tkJ7fwdYjboXWCPauHX3P8/a/5Hs96H1pWhuBZh
NhQoYMBxy4kQecfEPLTNXrpXynDnQ/AWgK50mu+zCYVKXIAOfZscWuebQMqn3Qb1y+8M9N8hpqE6
2fWxHMlcRe2SA7qUEQ4p7ZViz7kVr7MchOUAAqCd9P75CmLslvTIW4da3GD6s4C6s3LU58H8mXVP
fvFgwt6+/Ern1shpyNlXo4Ss1KHGDTnwin1bRyhJ5GjRqbdlHz5dDnVugMhmgQqxHnVzXu318Att
bXskOQuAlhT/S9qVNUlqM9tfRAQghOCVWrt6b7p6lhfC45lh3zfBr7+HdnweSsVF0W2HH+zoCLJS
SqVSuZzzF6nBPvnBEbf3txKhyPbqgJK/Hgy1SA2KF9DKPlloKlUL88a3ss8kLgiqYmiH01TkLQRj
Nv22jROvTJ5iRx8P0m67pQMPUGpmo68TswSi32/STscjKUifqP1K20ddctiXPj9lXDQd3WgMAdml
kXWp1XVthnMCBjaMNMayuoHs+4IzUXgBOEcf3pAmeysDF7bkuSJ+H0OrJuJUjEAwk2CEVTgkiCK1
GoA2zX0AXG1m/chBFb9uqOKZECUIZ4JEvLe0gjf3cX9UiwcTsIh3MT2sC9EW9MBjC6EdNkFniFYv
94Er9gCW4LC5B/7Ho174+8HzXzWSHZL4r9R3rSACdf2UuQYGrvJGyTe0ewFzFoSikh8yLdg8zoC6
07Arygsayki62L6ehDVgjZjV3nul/Zyq9l9AAwJLWOgBlzyODqpu3nDDOAKO9cBK9QcJYuACj2Yr
yUCIzu/9Z6CUTfDiYBhKFlbdqu0SLTz4GRpgtWwGuPjaCLbN0J95AWJzI0bZ36JAXSGj5W/X1+A9
GXS5BrZhGraNJlfDRh+/sBk+yKepRdrqfjQMvLZBr3cCtuV9NYLbm4XeAeRvbwXm9++LoT55Ef1e
ke6X4Vc/NQ5aTEwWA1rAc1ULRJ6enqoPHsg29oAfTEBi0L8khaaDsR4wKGEDTM5QuQno6ASc7wEB
dyL2+IDrbMNqb5u0IeoUPAMkBWgTPd44xgCU1DHPHdCR/gK+2R3ttGjbhoA2sXxwNhT0EKLRsotR
eqpLfw+umBtM6z1QtXVTHbwcCkt+ANIwlizZtfkiGEFkhRbaaYxO7KS3W28kYMKr7uu31D8RX9Lh
MPnQ2YZgBhsFWtRnUffARBhuqMvTEQbVSIfUzp6L6BGAgUbhbzGFtGnDb2UhyxILlnclS4jfKjCJ
huCWyZ4H/i3zf9sEODmAndeAe5ukIHy5BTXLur0JHuZdogXnBR+M551OpsWdBRKotHVxCT6TZxBn
NcDByx8ASwWWg3UpwiNykmKoAC3A4B7yVDDuSymtBth1GirZs0FOyN6jNFZ/Hexjoh/L/ue6KLFd
5EqWoJHf0ARlfchC9WKXgHGvHZ9BXQ0SoV/g5tq0CuBeATLc/7Rtl8dAN60lygr2+M8PwAABQYlU
w5SqcO34Xp7aIO8BpsWJAdApO64ruLBjiC3+fF6wR5sUdUWGeIop7sISaIYHxT8VHwyTr5QQLNGa
UihWDyllevKD7WjctMZfH1YEnh7GB0dGrmvuCQeyJZgDsucfSf698wFgZwOuaLsuRCxiTYogmzA5
h2nQ9ip3Gfl0MGoQvT7HfzHnF8DEQvZkJSfM9LTKyWgfwHEQ2G/rQhdcxlymWFkArwJBk6mVPTO/
3YFDKi7snQ+MxSR3Pftjjw1RP7G4EHm2PpIA7skCKmkfM7jpcqMNXz+hEWCLcTEhNatSwRyykQGZ
lOJQ6fZbnW6BFqp09qalIG4Yf6yLer/lBYeLVhWCMgNswwaoyqWzAD0Y69UGGgFzit0mz/Ge7M3f
tNkmm9fSeKXE23XtOaA3HBxEIQf+rgG21Uc7vwfCTugBAfAxGR4jflPKJoSuTjbTVabCjKaW6uuH
HU/KRlHQ3/SCUeSvlX4Gb9zvdeVlEqa/z9xx868Ekj9n9tN//Lqwsh0QbsHDjt9faWDmiLcKQJfW
f/+VcxJWaPr77PdXngl8VzwmXhhQenMHXCwJvZVd+NqiFKRwdXNyr8DeupTSaeDmjOqEvACTEBwh
NDvqXrczO7DGtf3fig7WHb9+1nnyXQPMNqelC0zSJz9KDqYFSLwuBdQaoNIO67pf750JXmMVFRJc
dHhYCo45zj2uqWoRuK39xTTPkSQOkX1eUNoY4ybugZ/sVubOTPftR28t9IUhANBUghcrMvBC3FnG
YQFaDArU0/HY8kPEJZax8PPxfUyKo7KDQF18qoYZgBaRsvBeAD2Lt5j1iZ+vmybeMcBsQJOVfmkS
IHDSCqbW7KWq76vbPJB42aVfb+BRAnJcJEOuxplig0S+NnDvpfVPw77iH99bNJfC52FszoDnm+LC
2bHRipwWkZL4rklyUJTnzocPPtr/LN1CHxuB8yLC90lggMBFYcpLqADPNH8tFUm+aGl9ZgIM9VIB
8MRrQ1ZZYHAALqN/yHJJmDp5pos7AdaJrOA0nMnQt3OVQPUBIUWa3HftFjO5IHx0BvoJAwVNhzn1
tcHDW5OKsz0o1CIa0bajvNT+T/tex6Nn3T1cOy2MxxLMe07htq6KU6xUaRplAMS0Cw80+Kg54Pl4
tD/YAgj3cylFOAeaMlRNRUjohtmuGYA5KdFiYaMvtBAieWBXgROww/eb6qYJbwCXur5Ksu8Lu4Bf
jtA2NEJ3eGPB3iolPnphE3Bd2Kj+GaguqZbgRENqeQ0A+TFBl23RXpDc4oWlhJI8xlX4BxMlNnCl
TXST6hB0aUl1WSVAxocQtW0wI3b2sjsQlFQAYPlgv8+02zgRBk4GQ1XzKoOWhm3BwMZSu6n1gHci
KAMMW1JiunqSCiKmFZ0dizIPInj1snZjMD/teQaEbMsfyntgL6pPdty6dU3DV9PokIL0UrRQrtvD
kni8D9DyjeE1A/m2S/HATA9ATqlXQKgGCn81VvnGVHz6UOiseYwK2h7Q/hCBHkOlNzWibkmZfcEc
0dH8R7ygfRaoo2ooWuXuS/41Vr6uKzdZm+DVpn5pTIADRQWgLMJhoiWnA5irKpdrb9Xols1m0MBv
1d3YVrtT/Jt1aQs+dKraYBjXRuLyCnDIAncIiAesym0TzJwDvLykv0ghS0kvGD+AgCju+CkMQibr
csOSJgNra04rFxy0Xhduefqr70vHbnfAal1XaGlzKGYy8E5AQeq6jzMsMRrS88oFpedLZfqnnhLJ
vba0ZijYAQMdMHwo6Ag7VGUhHy0UIl3Q/HQvnh3o6IFpFMDPKqrkilsyBjYNMCPhjmSsmIX1gSms
RiRvXLAz5Q4jX8EQd+wxzQNOHH+bMO2Re5nkzhNTv+8OBAhzOuK+d4co7BZoYFswNEFoCgB+p+jN
fQC87OT3qAd7H/K7tvvSR+1TD8rAzt5pRXhMbWNfNuxlfS+XFnr2Q8TG36bsqwCIsY3bhK1jds8D
0NXy8su6kCVnMhcixrgtunKLqGrcttmOymM8nCgDnDzo11U3CsAmJjnfSwaKRzPOm423iibWT8I4
pnExQCkVLBRV84zOYMlVI5Mg+CeWYbbXAE+xW5XAah4pBYu1Jzlm72svuilYP1K6GPGYirOXRxoZ
cLU36FC7tfIEfogcpBah9mSX31AjOBresQZlqAYer09s1kzqdF5mF4/H6jTD1FLtJhysX91NZrx5
/Ukdb+IeeNVt4pSgSlgX+T7peKUpOsIRGKAsiCENQSb4v+w6DBo3S+qtqt2k/bfAeyq8Q+mDhvum
C8HlovwCi5hE18VtnMmd/j7T1Q+HQSv8EHID4xEg4l+8TJZaXjxgqLZZKuAYwOolnPQAE/i9Uni1
S/B+Me/T4NDoe8nyTctztXzT4lmoIlloeb1Uw7PAnBbCo7ioHALg295E9rNZP+ntHUpoG63+nTMg
TTwq3TkoHtIPo7EiUgGcHgiUUAfAwN60AvNFTBV7LAnOwsC3KqhUPzhG9+4r598XzpoVDT14LvF9
sB6Bz8FoJY/ApQtg/n3hmIF5IU5i8B677YDMtReBm6I0/NIpmYah9YlMKEiGwFVGwFyvb9yS+c0l
C0fNCPoSrFzQLB9HOJHOSfObdQnT2oiWgY3BuwdZcQtYTpd7ow3gd03TApZhHm3zzaoR4jyH2s91
Kdd6YC4FLzhUwhF9MzEvBKhuAIBGRu1qe4WAgFXvt+sCrg/RJMBGsf2fS1owsZH5BpjTOgjg4BY4
6GrlIO79hIwpqQWeGYRrV+N0PcZs9MCv3T47lPEu0Q+9DCfsejegBh4pCDrxrr7q57J97nWGAhE5
cOiarerjNtzFsSR2WtyNmRThvKRg0KpaQ6nc1PgakUc73a0v1PVtDi1QJ0Wo+b5Swma0nCB8Ligu
iPIrqnSIXg5g3gCX3F1aH4fywdJk4dLS9k+RGYCbsHiW6ENRDgG+mm7V7gAGOYXsAaiCaF1ypUuE
2EIqResIr4eE1W5QPI70YHfbWntZX7lrT4PnIgwA2Dx4AyPzdHkavSgqAfiP8x4ij9/saLUBDo0R
bftgGxYSr7aszh9Zgm9RuRUkVZUiQmkOTEchaR9ZklM5/dxL53KpjuBcogikb2DgxO0JhJ4IQAwt
QyGJ6o7egCy2kj1JF6KEC3mmsEMc2Do+CLgbN/BfphGyUDmphe/U2raxjgyWqCS3JT9xTXKglo7t
bNvE1oDIKzn+QThJtLsuftT9rWEfMK+4bhwyKfqlcXS0rUB9BCmI9nj0zY/uguoFd9G6FIlZiP3R
RaOHre1DSqCAr2ULNCggG62LWPI/8+Wa/j6LB7hZgp9ygFlYIB7tnVqXqCD7/qTi7PtVy5vRq0uo
wL9wDzyJkk7Fxe9PjQdowkduQNzuPDdyFY1+jduXYBfNH8b65ycWCPhzSIShMKGKBQslAsV8XxJk
j6IvwT4q3j7xeQDVAHcOQ+cIOoX14WrUdr1WuwZ3SLnRJU5scXlmn5/+Plt+A2VPa+T4vKorO2Qi
23S//vsXDwIIrlDpxm159SAH+xYZwKBXuSzKT9n4ViH3hGzDrgWR9rqkRQc2Zegx9IKnuPhObC21
VMBbi7CiB5eI6e81E1M2lc5TYLOBtS0Zj+sCF550U8IQamHYHbAA4k0WNxHS3aZRuV1Cbwaj30RD
t/XtA2GnmN33KVa0UwD5JJG7uKQobyD3Oj1FxAYvBqIjv/WQzevjCtyglmN0D1mKcRJJuLnkXabS
IJKwFLUs0bL9Pgoxz5kiaRnjpW94uzDWb2JuSMQsmSCwXNDbMjUWXNXMFAsAZRkjjQv4HHtDx/6Q
hKP9CeOYC9Ev7bwwFMytJEbjlkgKAmJlwOx9XX7LQepWSUKP694Z5JHnssQjy4CYVkUMsoAh4L32
aMyk4X5QM0dRXZVhEOvY4P8T1elGbxumkgtueT1tNFpNGb2rGqHeobbaoTbtUtDxjHV7D87eb+uW
vyQCiB6gUqHALEUx/3I1CToMY1KnrYu0noMBcNlM4ZKFz78//X3mlQKA6Bm1ge8zEmwScwTL7ANr
d5kMnnLJwtGLNo0tAHbjKpmblGiT1NO8dQEEfRzB9pqOeJW2/X59uRbVAerOhCau2njAXaqjDrVF
IyWDOqbu+ObeHja67tTI0a3LWYhI4YdQl2G467Qr6Mau58T3A5W7uVFsTDCnj9pNX96w8EGvtqUs
Jl0wAvQJ4n2IRLWOMF4IGBW01UZF2gyu6f8EpmP20cYmhmIk0PboBIqENJJ4isC91tGAcTjubdfv
x/SmGcEWLlmy97SbEPZCDJIe04zZNJhzuTep2rJE6UasmVI5xD8D9Rts3C9K/GywB4Ak0TzYoOvO
KSIGpMt8m1XqxgAHVf1gAh8RlFTrW7hgKmgRN6ZsOSIWjA5c/pzcUHOzbMLBbdMDSOXiHi0Wp+j7
upDFnZsJEe0xNjqtV6MBDip1zvn4icf3hRLCmoYd0i7UzwYXRG69v0F1hCSHdRVk6yRYB7j8Ggoe
SqgQ/T21zt4pdBN2smqzbKGmv8/8UMSVYSxN7EZQHznytfXzf9NC8KNGwzW/AZ65G7UnEHd53f1o
39ls99+kTGs50wIU3wTDNPHghvTWDJQNBZRpap8MWe1lebVwWqd5F5C9CdrkeucNapAPLlBKNcBZ
fLxxDB4ByD//+76gB3oatBA4YoOrjXtOjlEieSos3AYX3xcf9ImVoumgGlx/3HkaEKuAlbpf34pF
ERT9I0DMRxOPOJhJLD9NgJzLXRNEiMUOLFSmJtntxV2YiRBWqSSgn68Bhuym1YPZb8byZV0F2feF
VQoqEtOghwp2u2HdFudu/ftLS4Q+VgLmBY3gSha+r3LUCrtGH11qvkTq30MBOOBI0og0fUN0+nS6
XqZpTFQlhTUawDeb8bBQXTS1Ooru+kCrj6IjY6ew+yDOB5w40+hEywfQdagjpvO1ugD0b9+oeJbc
1qqyASeD5M5YeofggcgmtHATF7LYu1+pI899vFFc38gPA055FmuqQxuyAaHzI4vGg6LXP0BIfhoj
WUPdUswBvYCKjgkn4FlN2zlzLg2lQGtFd4Nr11OXthWddBCLGHsbZKwfJqLDUoLCAJEh4P4R2wqy
0rAfRmRcdbc11G2LXsUq2q4b37TxomHMJQiGUY9N5wFxWnf7fus/RHv+208/Yd+o6QOGH5YHOxdu
rn7IUpDUG5qrpltAnmbxMfIlD8SlI2rhQYoSHIpUeBJf7gnzPIOPNBjdXFecNEbtm0mUWJQAW0a5
G9wyV7wLSqQUwQgkM7exQidoIufn+j4sOQFUnygSBwiDoMWlBoOWkAZs3AOGV6Odlt57kbJTZNAM
S0rMhUx/n5luCKZyQ2uKwQVktUccXd+tKyH7vrANTTKMUWlDCeIfwJjO6Xb9+0vGOv/9grEmg+7R
KMN9ZeN5hAE30Lk+NzTdFUTiLpcVQcMXqpF4xohNd0T3vLKPu8GNIxAN6jVO9sdVQXIOfYOahrLW
VSYFMRZnPel7pKHivZar9wR4YgmnO7SmSJ7HS89zTOhME2kT99lV+iRNA5JQUvYu9+psq9pcc/K8
BydxZqm7TE/DDen0esOUqtmXRmE/tzUvX4ESohw58uGboVN5J3HhC1t58ZuErRxAzREpDX5TmYWb
Jv3ZKS+l/mCpkjfV0k1xIUe4XEOupIDWrnoXOAQOj5/V6OxPUFrFU2k9d8qub86GKWtmup4emQBA
JzYQ9IMiNBTvCKoh91rFfufGxHCYjZJiBcD+LQhyC35gPkD0I5BPZ6/GCHCnQrK0C3e9jjIgMpBg
AsWPEFyJYie9rVisdTX7r0iLMal8D/LxLL/1qKRIs7iJmOxAaRZxBcKLS39S89jDwEPWuaP+O7Fq
YLUDfWOYSAA+3E8HBExMlaOHFJcVnvyXgqKkHluqtZ3bA+c/dQIZWsmC90WDLa4nCx2D12kRRkrF
yjnv3bZqNwiZD6NWbSoiK2cviaGwBkQPSL9chQ4qGdK8NEruhuk2DcER/6LJ2KJkIoRzVVVhjOkh
iOA2oHQ3iga4OIl9yUQIRwokFUPNR4ggyn4IbzEIp8lMeMH/Ig0CrzglfMFBIOx3kI75YEOKC65a
dWspH7/M559/dxqzezDQWVaoBJ/v3yzjoYk//qy6+LyQbTDMJuUefCju8l2k3GagFe0lAc/SyZst
0LsDmmmg5n6HgU/sgf9WNc6YA/bKyWQDM5JdEI/3ODYZGCkq7rYMVA0RnNav9ftcJmD6+0yLUAvq
jk3nweDflR9J9vsTn5+a5pGyQ3+P+PuDpjCsOsepBoZO0mKUEzzx/02CoIBulL5aZ5AQFhv9hsjA
gBbXh03vDDxxpqTj5fqkg25kY1D3bjGWGzVMN7Ja1dJVgU7Y/wlgwjkrraSzDNDMuBZ7SJINR/eL
P6bbCcfYkjSEv6+28NJ4pyDHmBDoidGXfakMyO1He2yG1k0qV6M7v7sh0dkuDp1+1zCya/SDH5aY
kd71GL6N2Nv6Ti282qYACM4XDKDX2B2FT7K80sPS1ZPBsbvS6ZN2M7lJQI4XPrIGsr1bWFpkNOHB
LPT9gC9J8JLmEDX4g124Wpo7tXc0gnul4k5VBqA8kQ1KT/skrO2FsEn72UEqLeKBJNIqXAPv+jw7
de1eqZ/95GccnBkAMkxOJC50aT3n6gmWkyDEaYPQK1wvS77WDRxQoO+bejhh2t4plQHAIr27voUL
pwH5o6mbH2gPeEgKBhQCX8Hmqla4me4MP3PJ1xc86sXXhbNGOkXPWoavd48JfxvYjRYf7Oy8rsJS
D8iFFHK5UXVvZ0ZFIGUYjn0M3NDwS+2HwJL7XaGH2rYdhR+8+lQbycc91YVgwVPRilupySG4wCw7
Un2fuFIvvj8FDTMLVOq6TEcM07loOmhSB/Sb6yu3EHQYAN4haAJE5ASu4Mvve0HaNaiq5y61voXl
nW6dqvjHuogl+8IUICJndZqMERkPE4D7hCRICje5U8YtlaFhyj4vmK/KIgwpDWnhqoPTdV+7VlaE
WBTwjrGFgAkzh5OFz7ag7cHuqygkdwfjwa6fvMqU7MGSS7MmwgFAH1GwtAkaZENNOoqnjBvm+S0P
o30T1U5MC8evrZ1e9JJH+NKJnHoNAJMDkLWr/nHkpkHYGGBOo7NelNwDRWgCNleXSd4WC5ZF0QoI
4mb0NkzQPJfLloRK4Rd1Vrrhb4AJ1H9jtGvdrhZcJaa+cREATBdkIGIYggzbqDRjUrpJFMdOpRin
vI93Udvue1vbVkWDAawPg0mgQ2MuUzjusUVt27PS0i3TX56ibAP/E6nJCwnCsqUa8zLwfJVuMXiO
le5jQCWtr9uCuV1IEOw57a28jUroEFe1E4T7tnNA4ICBAWZ+WZe0ZALIrk4TQbiudXH4qLYUxnvP
L13KXQt4Rp7TStGSpjqmcEWDYOdfGSK4A1e6so8MXJhVfdPUwYYq53d0JPPJ8B7T7gnklFSX3dIL
LgEoNHg1g8MMXH1ivw4YG814ZDriAmvrWQcprYrk+2LTadjocGgVvp9Y9wbZ1vzX+sYsuID577cF
jxN0YaWZvlG4QTMVqHRrG8d3WKz/JkW/9AB+0OW9HxJIAShlcGPoW6/ZeKYkWSJbK+HqB5B7mbQW
dOm65mtJ8juviI7rishETH+f3QCo3pb/LFcR7GqUh5vN+vdl2yGc+VAxayMnWKixRt1op5QnX3FG
2WmUaSGcew88CGqpQgrzD2my0T+IRznVpy6MSojM27zV1cyfQiE8PTFhCM49jpvsbX2tFr3Xn6Mn
EihWdTGaXQotQMDWqXc6hujVfRQ9RbKWHm3Re80kCaF4jn4SQlIcQhvVodCPDv0IpkQLpN06CcE0
ZnnFboz1g6fGN5bSgp++/pKE6rFU8ru+A/tmF7Bv68qvGwq6RAVDzDXgZGRY4jzdBdmmqe/ibxh/
XBeylGWdbaQmZunHMg3VJMaJ8lpN2yL4SRyv8NttXIe9ExTJ6CDce4mx2bswGCvHCsHS3tq0dHzM
Ih/Wf82y1aLsaQDxC7MRglVpgWmXfYn3HqhI43wvxYVcej9D2z8ChDeeXRQaGE7Mwo1I9cLiZhca
ysECLEZZaztDj46KYe87Tk89tARb5x45zENVqs/rei5v7Z+fIVjbqMYjqsm4x/L2jnWBkxbEQUcz
HtBMsr/LJ+hfSWK/fBaQ3qQVJI3G2xjc5upTFhxz/1Y6obV8gP4IEm4Zm3lV23ZY2U7fAl8BxPc4
FOurtlSHmO+eSKYVe3GfeRle6GU+oAXibOYPZfoQqvdGcVeph97/MQTDbl2oTC/hOvB1qymQ4MHt
b9+R+iG18Dj/1NX5Z+mmnzC7cVhTmno1iVCIttOq9pma/s2Q1/uqZ/t1bf6f4/5H1mSZM1mjP6BV
oqS4poOHRv+ZGmfG3nqvctQGeHfF351+tofvCT0ASkZiihKjN4XDzWq/SzoCC6m1Q93sVfucebu4
lWi4uF8U/ZIAgENWTmzSUBJSjBl4o1wD3ALhM14Im+36Gk6H8yoInUkQ9LA8qkepj6uCVjd2ezTy
DS1eY2VfBjtfux1k3E+LPnEmTnBZpKvs1mQ97kDTGQoHWbd1dWTfF3xRkcR+EQLv1y3jw5dG5tEl
iyXmA9B8EauDhsUKtC2SWhUQhn95ocPyO3/zmU4P9Ef8u/dE8EEJCzsAi0IVqgeYRfOdQOK3JcZF
9MvTUyaaUZvtgJOa7MG4R9VH3t38p+0QexjipONB1GLB8mpwXrqIS7Z7WQUDGURAh5hXc8KFnkZ8
sHHfk+rodSBDtw7+KOstWrapP0Kmv8+8DOW5TUBKiVunOg7RE3inP7NIf74veMxOS+s2y/H9ge5p
eJN+YkgThvTn+4KXrDFtiDsai6TVz7FyYsE3HbC36fgf90LwJMxGrcCKp2XydxE9ZCZiKomIxfuf
MjhCNA2hQViwWA91NECAIGVv8Z3S/46zA40wD8S+5wjb1zdl0b/PRAlvsw6V2bCnSAD40XEwvjTd
1xbD+jWTPAGXDfiPRoJtZUwLepYioqn9ryboIs3bOJbcIbJFE8xLb7MozkyEoX1zV1o7tPY7RnDy
amtj2p/yKH+0ESxtKDNAbr1nTWwnKVG2AbPHZ/bFNEyAfeOfq4GctC8UjucNHHwZb31yZ2X3eXlv
thIMlaUzj4EHiqLCRPMilqY4S/OijTicb7ADiJ0q2/fF6G8uQDBlZo92Enm4CFsAcac/2vyQsNYJ
u5eGPdP6b9Yl27yTKLVk03OZgk2XIJnhodUVrkn3WeZ48V5nu7T6sn5yluxtLkUwaVR5glhroZmu
fCmHQ5Sip3sfattRhhIhU0cw7LQBsUed1Hi1A6c6bfpTWVb7RAsMJ84GSVQ7xSVimDRXSrBsxlqa
5g2UomAqiTdefAJRoc63vfpk6ef1BZTpNS3w7L7RuI9mig56AWF7CNHAfBz5fcw/keSeayREYlmr
1mRIYOEYzWLFlgxIokqeOMuKAKR5GtoGjJMQjGmlyu3Ywo3QmsD4LooXzeoPISJLYEt9onuMgoXh
f7LEvGPeej7XpmipuvGPKjqawfAoqT4s+4Q/IoSATAGGjJ62SGFY6UFrHizjE3HAXAXBJbR+mIxD
NKVIAPKjln/V1Qe5xN7zXHMJggMYecPbKIAE5pLR+SCN6NXXhYPfoksKnQ+IJ9P8YNa77DNX8vzX
C+e9Tf3YN/3JnNSj0r6Z8VNV/Ag/yIR0pYVw0mlgtpFuqoXr509p/KaGL0q3Wz/gMkMSDng4MIaW
VRw9Pux9spFVxRfTf/OFEo42Vb24sz1scxvH2zIKt378FqDFMStuwcFq8HSPtmPHYj8Mfur0+8D+
Rcg+pbInskxN4fjnNeAvmI8j2aKjogGMf+Wur+O6f0FT2KWj9IuiJf70gNG1Z24cw3TPg0cteluX
sq4G+tUvpXgIz8Y8hRSClx45kkESAsq+Lxx7zQz7pCrwRtJLDEbcJLJOyelYXF1dBJ3F6GMEr7rY
JIFJItNKigrPvLRDsytxLF798ApdEpgtqjETI6iRh5o+mAS3Vl09VeEX76Pcuv8czJkAwXmFgx6V
QABBHFvgrmp+mfnXT2z0TMCk4ezeHa2mbzoODVK+1Uagun/mOgT0mQrmLg3j0YL/AseFyRgAX9D/
s4kqMDkeNGWX9JIYfPFQzKQI/ktXLOS66+kixFgC13Y9/ZYj5E+YrJIoEyR4MRDQh13gYbl8nzu1
/2pkrx1QO4f+M+cP4YMB+gz8K87YDn0TszGC2x8V9BEbsF+0T63v/OIR+VcEJmAvdz6P1ST0Rvh8
1UZqxxm9L5UMDGXxeMxECF4kZZ0H5EWccvr3CDCGX+sKyL4uHD6PKRbnA574jf+CVrlY4mhlnxeO
XqVURqln2AKFHTICjHTJ+i+a0mxxhJPnNUSvQNiGPi7zYO3zb89EVhmS7bBw9vyiS0tzKkvTZDNE
D6jm5rLbaHmRgLjJAMwMkivBiNShQQsRGOGmynTcb2JpwWBRBxwAyzbQlg5ffmmlJQLQNIlL5InS
yAHVimP2t6H50AfaXgtth4TdVstfWPNjpCBTvysw1xfZd+h9lOyW7HcI9zrpmzKpuwK/wwOr294E
A4vMIJbW0gKQ6ISA/060eqlqFnlNRrs+RaOPdrSTbGvUv9ZPzJIScwnCicm9MeV226XuSH77+YNR
3hCAU3xQhoWkG1A9QEQ1YX2JY4808fS+G+r8HBdKeAxy37xFtofdFINpS+4Wbdr8i1v+XRa1kRdD
9+5VKySPAXGW5GN+Tmt9E0UY6uHgJK23bXps67s2IU6uxJt6KDZ5E7+A1iJMiqMWZndGXIBCXt/U
YYzudFWyBFfJAPwsE1EHuovIBDAheo6kHQel6MqzXzOHmM1OiV5zNPZq0a9Gxil+5UUEWYIXSbrK
KlnKy7NlfQns2ElIvgki3QnHUKLVlfEIkqa/zyKFQTXjskRt92z63m4AWS5MdddLh4YWF8/CBCDe
w+hAFGce4NJT2uZleVazXyovNqn2GPo+GBSVbZbL+G2ujhx0wjg2zNTEf101Y5fMi0LgFBVnwHO/
0Sa87eJAYqQyEcKZA2SxaSgo/py9Jv8RK9ax9TxJnmZBBEBfKNDxKcGM7PvTaLYzxtCVVEmz4tzE
6qb4YmW1RIcFI7sQMP19JgAFB11Torw465HnxP0JXmPPe3tHZXfudXETYClzVYT4ykfRAZM7MTZk
fKRaAOTTxgHeiJNU9XbMb0AjsY+aZkuS4NDakRNXkiHBhaW0LHDUgKd9QigUJ6xKmrMuD/r8TMbs
JoCyrSp5+SzY99TwbgE8EP2jwMa+XEuWFhodqqA4c+4dumhitO1HpwMzjpPW1HPyOpZIXNBpGnZ/
J8RDpwcT1tRSLD+IPEjMFB039A8ui76XBID4gQC1dho+Fsf8WIdCTERpfm6b70NQ7jpbhki1YIA2
IK8AiwJGUDS+C4vWxF2TY7g5P1M8d9VnZ6uFb+vX1nR/C1cJJNgYMwfR2jVcWUIBwc9zNT+HYKcz
yt4xw78zWt82Cd9ovbnRrB2X0UIta/VHpuAaYt6QBINfuCo5hj+Nl0Z9DbVsQ/lhXbdFORPyBCwO
VH8iNXzaFS2QFVoYNVqfej5WOz9Ca1xfsG6TAszy4xeFjenaqVsZc59XPJRB3SYJkAPj89iXKLck
ux4dSaX6YYBCgIYh5pyozjEMiULo5UFS2jhTbM+OJi6rYZvLhhSXjHr+eWFzdD8YW4D0R+ciqbLH
ihrFiZnS9N71pfredA1qmamZ/wohqhpSXUG3f3Bu+mCvBNkODCi7SkpBfh0oYVzUxByuAZx/INcJ
d3dFeA7yH96cMf+1jchxiL+z4ETprWrvs+THurldrxycAUWz7QR9AVgKwd/UZtqOpo8IcBj8TYue
6w8zhFigigLIP9IWFrrJxVb1juVt249KgT4XY0/7tzy5iwxgDY3fWf/tw7pciJqO1uzm431YNFXB
inNqOnbqlLJ5joW10tCXCGo99FwDuktwbD5JgKeGbthzlHq9Yylm4tRV9uHrG1YDSBW4ZgsBgojL
DrOKQETdtGdw56jF3qwwz76xZPB3C6pgTGGKejHZi6hGeCHVaC3Uwn4Mzp7X6w8Vz9IdtcJCMj93
LYUhlYRmbgQ7AAwQu+EoHmFj5ZXeq181dAtOhao2th/d80sRgmOx1EDpNYD1vNLgJeVuffxvnxcc
i6fEQ9kAx/G1eLfaJP7wjBPejxgXsacK7lQxFg67kdG0401pvXpduRse/NrYfViDCwHCoTAJkEkr
v7JeRwvmaoFC8KM1W0EDwYNU4Ls08NqwXnleb9Gt4/xtg+EaGWnJTl973ymcwFsDDDIayKiF7EUY
9+qQFVZ6zobbIQtihwzId+sft9lLMYJBDbzPB+AdpWf9UAZ8a6gyQJDrQ4EuOYztIMGKBycyJZde
igy6Ola9HZ8x/OtYx06VNSAsLBQETJlInHAEeuKOU8+LSavEZ5o8Ymgr0r6HrbtuVNdBCu4LQGoD
uXIa0hCv86zW8jS2uhh70WD8dZMbmybYFbaMJnthrS7kCMcv0rxkABtNfPao7RR/hZEMcVQmQNgM
K2Z1UQ8QUHC8k7mx0cKP1mQBJWkg5zExVxGEw8JuxH75f6RdyZKcypL9IsyYIbZATjWqyNQtSRtM
UklMwRDM8PV9otq6XxJgieV9m9qkVTgxefhw/Lg2Kp3ZX8AkBlfZs6ctLrHFfkOCIfNacf5gLNoQ
ZTYpBpv2w0VvvSb0QmvXVxtG6WKZ5iLEuwdPK8nNBCIUJOZeyRb5wOI4CcMLdy5pAiu0ewwfKA/t
3yBBJUD5UNxdQ8GlQMPCEgXH8aKxHjXSzERji+ESP0gyGsiiuv7OWwEB3A1FZhOaalGVN8hTXcfa
1F3Gt848dcHXYHxvt9ozLstx8VJARaGulJd8LuqjcogPTLtXQUCAF6M3HrOOuWhZ+2Vqm50JfmNJ
Cvb6qP8t0MhelrYe3GXu9lO+gXgZeEc4r9Rcf+VsChObZSrYOqhTGoqnaUc6ji5SeG6vP5TRczc+
xU2IzryHAJycQ3w0G7/d0tPLM8OXAattfHZGEHNVlEVwAJNOPVtF6DagdK4j6lmot8uHe20APmEF
Dic69WK5RYgoQ02CHLFRPRvvcneUjXujGMLw/O5dWa1Tr+g9LTG81g87wOqjZqsT4PqRwXkBk56M
cK/IEW0wqbZtZmAGPRy8vnAKlHEH8U4nqE3YASpcmvu8t5xysx5iqZuwdleSua9zNblg6lONTrp6
ruWHanruw0c7frt965a6CSLgJ2N6KqfuE84jii1ZW0Sqeo5rp7PcdPJuj79y0FQZVxqvHUgI4cfO
pwDSkiAsYbIjqbFr2JE+1gydDzas/pV1Ak8zYpuYAifNEyahB5IWxVqun6WqP8VS9xRrwzNj0/72
XBaBE86wjzprG74FeiOJZn9aRXKjyJUOkNj3Vj8Z2t8G5TABea3VPWUAJMlbhcQruwPMk4I6ZVxT
VBkJE2PNlOck14xzEUdupb4NbCOeurI9iGWpUAXwM5HBEE7YVFnVwILIPNfRW99NTvGjAqSzNC63
V25lHtC3nOlYB4uiogvzMLTJsgoqGeeO7FXJ1TZmsTW8MItUJQxBWwxfy28Goi/ptAGmWxOAFuNI
UINNBOyswhNbMRJXchAYZ7MqnA8rzTbevpUDzCN+Mjqm82SKuM8pCboqb6l5ToevVRyAr0HxiHW3
LYXGAQqOMPoeo6JfbB5Asgl5qmIwzzKQ9KRwafhx9y5bsA5woGT0PgZX5/yuj2oeK0PPrLOu7NvI
07cIkVd2ATEQrL5MeGsAMV+Sq3KvRQjlnTPU4iCtuEt2904ATN+oFYISgRDsxnwCZksYHcAAetYC
r85dRu9+rGbjLwzBAA8VRTjhLCuPzR9abOin5WVGzyyAT/g9Rj9ZTVj/nPS11ZhKcO6z2GFkeiFD
/WJ1P6ytxjbL4zoXxH+/epf0yo46sLMH5yTcFQ/SsNtqV7s2E07uroLsVVsyrg6qFXUhowCdkNxV
ku+m/jXsHKWWNx6O5YlCKAoy4GKA3GJB2dOgeFpJ9DK8TLqbB4+RvuHprY+PjJuKrizglRQWipaD
yuq2CS8IDKbdMdkiBVsbH1YVgjiIg+BiCwfW7rFIhRaHF6nPfaMZHlIQS27opg0Z4qHNwZET1mho
dxlRT9vLe2JtndulBCDT4c/bloFbDbN4fpxIlhApJ4p9bjxgr5ut08q1/yzfgSjB9fD8sF2dVk2N
8whBEfs8prteHVwtk12tfWk0yw00xQ3vd/cgD9YIeqjD3l2QbzZhXLJOjQkol+292ZD9hh5f3r75
+MJ8TDLROi8DzGdCuxwvaJ/l+9+7uQjxvR5ppikpRKjmXmqcUj3dVrT8/8Ut4bTUnIhMMxfvaTAN
dThZqXRWpwEtB2B3Fkc7PPbBCwnCuy1cxImuZAlRkCFOaTWMkGXXPqLCJN9CC6wcX9SQqEjjw3lE
Hz7BOAisziKlZARn+58E9PxydDc3ImzOT28NUM4Vek851NHvxGqCc/1Q6GQ3af3u9nas3JCZAD7D
qxtSAVRRV0EdnJUkPYSt9YCeMUbmVapnqs0x0Oz9bXkrJ3gmT7jwpjRQaqaYEDXkjyhtj3GUHUdK
/9wWs7YxOjAHCm/MDf454aK0A8urOMO0EvoG9g1zI3S7Ojz6kMCvwUleEEQnmR4DK1AG6JzwPUfx
fX532g/7DnARmJfQrBRWlXCw+lipmWnnwbnqAJTaM/VuqxYdxdFoE3kM0O4sQl+x3o6tWRPjrFVe
p7iUerfXf22b4SnxgDO47hdxzq4A7iAsTf1Mw/wl1emTqrWHkJF7k/7cJbsSI17wqCr6Fu4heHY8
+be8VZTIT4mgq2bDC0FOAyTj6GNC9HMOSkYWp+5kJW5o4KHaIhBcXS/wPUBb2UiQism+BmxRSZEk
BmoSp19ySp5rFAY1SXK4vS1r5xZpRTjd8GSByhCUe1c2rQWua/OsdI1bF/ueWv9m4wkiXDwxw+Fh
c30C3oq4BL0SDtY0oSkPA5fobtxSIqvTuBIiTEOXM6r3HYSAjxmpmbcsvjf/xs/VlQDBqyyT3E7D
EALaMUM1ReL8C0NhJkCw3uS6QPEGXyYwiXnk2SL3+zOcfwy81Dw7jaitoGflgiZ6FFjaWSumUx9L
u6nc8LxXjuxMgrDTqt61AW+gdA6k97HeVfR4/1GCctWgpUDTpwBGJBylgpaq3MTmOQyGk4RmAsXA
HLXb330l0G1BRxEFcIzgChLOklrHnNM7MM9l9KS/otfc/cMjAoqWDmDkQrZBSL5lZh0MnZqb5z75
x36VtPd/MTwghIjjcPCw+E5EhVLkfYtzhHCx9iMef90efkUBWgqgnYTDhcgC4xlqJKNTKUln84dp
dK5CTbc0RrcgW2n1ZdEsQGKqgueaU/ADvyWsU6FYdJqMVjrL8bST+12eP8rsJR4OsZK6lubJCIjb
xcbzsXKEP1nTEaQmaCBiCUIntZIllk7k3IfvzDR2elkeaXi3IwjAGGy3/xMiPOWhJqP1GheSG6/F
nt4NjQVXMBYOiEjOyb44v6MmS9EEtt2zlaIXXls9p5G8q7vsGYSuGy4zvwrCcwjsA6A8gNhYKNMW
rkraV+kUtwE5T6iXt8gv0/QDetL+SZQtQPzKxvDjDGYlxUB2TkyVyGbcVHhcYLh346GCH6VUKGOr
1cPt4718RxB6U9DdGsgUIAfFqNIgGcZUdFlzybWP7GCUv+8fnvcGhfpFG22wUs8VWIuuNcOQ2/WF
DF/syFWK/3J8QUEG5VRoVY3xQ9u1vt7dmpWYaOSC/of8++HbCPq9J9MwDQEJv47yqTL29d1PLDjx
sfRwzzlQVFx7kgVAHFlxdemOlpntSLVFiLTc3E/zGVa0riDqKabaJXUMEI7O2AUIeBLt5ODuiN58
fMH2bOTQDHSDMlDqpM+ZE+dsQ8DyEmDlQXiAcBqiz6qYPrNTJZzsvCkvBSl/Nu3oko5j+fUft0/p
UsdD4XIFghwsUhwi6jQCyl/OO1pf6v57qmvuCIxugIR+xrYSQssd+VTtpgX2NgKEFv/9ytckVRX1
Rtk0l6g7MOKwLcbCrfH5gl6NH9edFGsNxtdCb7Cc+OP2Qm0NL1yIwbDRTLGvm4uEHK3xA122nLsF
AFCowxszEEpf9NIy+7pkgS03lwzE3tVJQef4+wXgcUXhzeeNEHMZRd7p8TTW9JJk35pdfnffVFgI
uG1IlaLGgLfVna//ZNqjmZVlcmltr0Y3hA1tvXIfZsML6x+HEuQXGN6jxg92ytvvd6/ObHzheaNZ
rQVSj/FVELX8LO1of3v8te83CAwBkzetQvB5vjzjqKjTJKXJhUY7fTwowW5QN+KDy2gOMGUKsIkc
/Qo/T3gRWpLZ4SQnCSBlFzsu3KaK3CYBD7FtAaSTO/1W4evKnQCuEzBoaCl0bBH9Vr0raDXZUXKR
e9nJo1PVXW4v2lIAARkMMrtwJZA8FFGdfR2gelQyUICavgWO3tztxMyH5+KvVMYYpwkCMRh+Soa9
MYxOoTRopWJubP3WLISbgRtfF3D88wtzisRDc6Dbi8RP/twwm89CuBkT+AbhaGB4qo+Oof8j7cb2
G7C4d6sPRDmRAYcvA2sZucr5YgGbB4qJmA6Xqigdi8ZOtfEUrSwTz8GhxBIRuyUOqKDoAtiqQ3sx
Xb19o+rdljjvMIMUJTrPwuIXfeJaQjf4LpP7ixI/FRlxozC/f5+5sQ9EhcwbFop2K7IN1TjWZLzE
8UN4iMjdUTtu7P9neMGgjJIhjMIOw6vme5tdzN3tY7RUULDDQICBGgo0vYNFPN/fqhyZZJiFfAG5
vPRQyErmIBRlAyXUVJs8nOJeI8mKnsTw+EwDynDR9Uen8Isypk0Xppy+UOV4eyrijfgcHeYdGngj
qgbrZj4VUxn7KSnZdLGz0X4FsXzpKxKtDyaT0WSZpgFzbwtcTgdTscGDwvPfgNUIa9fa1oQ6irj3
o2+FvQvZhqe6nM98eOHtiIBsT5IKw2sjWj0131QdBcH7aCs5szULYdlSOaqU0ICYTndL25nIxgnb
Gp//fqVu4XCEpI4xfk6Qph4fa7rhVYhHGJYloLW4e0AJo7pNzIoqAbzfbug7X2EXhXi2jEv+dvdO
X4sQIxWhFklphfCjr6hOxdxow8pZWSIVCAeUwxB+DcVaiYRoLUu1rPNb+WDnT2QrJbo2PnAGSCrw
RD5Ql/MtaKVKKZo46nxEIMHkljj3Lw8QFEjv6SjT5ARr8/FVUB3ZGkj8fV70F6NWN/t9e/25GXb9
2GGLkXaBs46HXwdASjijTdzVsQF4g2+UJylAlaYT2Ce8dal0uS1oZaVQ5cd54mDN8n5C85kAuEtx
o4PGj00nCD1lw/TYGp7/fnUXUstG17MSw/f0Xep/6PeSFnyu09Xn86tyPf4Yd3nfY3xZ/q5UfuLf
Xp0VjQT4AWKmiFDz6mLBWpZMo7bHNG99EKv8YGW9t3rJkVprjx4BG3bHyqWeiRKevUzLNAT7s9aP
2V7pPijdFW24IWNrOsKxLYyuMM0B01EiL0g8ie4Ic6R443KL9vnnnvxn0UTdgS4acYVC9tYfqt6J
C8kBq44zGbWbxH8VdmrirWmtXRYYenyjUHWwqLwbzRLNFMMq8cvQCn4o9oCGjVGZ6qeIBuPjkLDx
gSo93aJHWGCdMVFOZwHQ3P8yxAnLKZUJ8BGllfhVleqv6DpuBnhNcgvEFj36rljkb99E7T6gJnsq
sfSRk0vNWDuDbfZ7qWrR5y5IphyNRupsXxlWuPFOLLcbZxbgZIuXJKKkhP9+fTk6LY4bhnUh7FgP
u6Z7No3Eq4qtLjrLDYccRGVRUsK1iOi+VM1kG2mdJL7ZPCVDdMql0utBbRmDJyHzgc3dOMar8lAA
i1JR5EVRSzyfV92hgnPQ4sRnWeQAy/5gpe/q8EUyd0F5UvtoQ9xSh2GTVfh/0MeIIYnTS8Y0M4Yp
wjYn+8CRt1oMLy8+tAuagSL6hfQPIiPz2YSK3GVDRxMfjUe83H6s87dpyylYOwkEz6yMdDi8A9Gp
qetSryJky/zSatwSvHxBd4Fyc9NU8m5rzE8op/BywUeSkeCAINQ5CDYioSyjSZSlPmtKdrBQPxw7
ZqOYD2Xea7tRBW9vY+sgumRDe2Q2SrSpooR7NN/5Dnyt/KejE9qUSaX0nCNM5CSUpEDuZuzP7e9c
rjrwwFefqc5XXUGpWMBQpuTXY/TS6vkfCU1S1M463RazPDu87xYsBfCWoWeeLYhJkmYgo4qXSX2z
lN3dPcqggSz0+OFl0wA0EdGZmeLGMIdKrfxmLwUXUvr3fz0y6cCXoZZkmbCPVCVjes0qn3auQT2j
d+8fH1l0WLEw1OBrCxc56ztLZl1a+3r8mBzb7F8s/vXwwpMaJLVRaDWGH42Lkb2zjTjUyt5yBh6e
KwJ4ZVElO2ax1MSSXPuV5tnJLrQ2QuMb44uJO1ZLeRwFGL9PPT1w+g0bduUGXH++JVzUvInLoge9
j6/X9Ym26F9JGnecrOPtPV6qHgUeChQPQKIAS3zmRK8eoYRVY1PIRuXnxnGKDWeq/NioXJL8ui3n
M7IoKB4UsJg6CGBMVJWKOe5cC0wWKk3u42s0125szVVyM3VJQdV9JMXELUHRtaPQXI8RySvPpEMH
3QQe4w9UPlRnKxq+a8GY/Z3GOHlF/5H+UrAoPihdaL+yxBr2dQIrRg6HTHWGSrO2DIqVHUEGjbMg
8NgKUAVzndRLmS6Hdk79ru1POnrDHxmNJ68KtG+312pNEOpkka0H6EpbPNh6VmQWiWvq12XefUEN
hvxooTPA26SUWzUlK9uPXQf2VQdKeEnGodkDjbNSyv10OLbpKSyfuvhtLDciBytXhQNx+AOKMKol
8qIgg4SOp5mV+2X8pNj7dKvQe23BrscXNAlDK03TLjB+wt5U8sySFzvduI5bUxCMSY21AyqWIUJW
DuOrWXm3t3xpI6OCCK4qt5kMpF4EK4NkrRo1pjb4se6o+ndkm2HIhNGv6eO2nOU0eKWSzNv7ahqP
aM/PcDPFmWWA5scvkmO8S6sNbbIyPHB2vN84gLVIHAobUasstmu9nvyh/Rsdq3srPNCnhJsseEiB
m8dZEh6koTO6VA5J59foV6G953djaf9XAIIGgAUjJriwBzpQTJoG7f2+/lCtD3r3g4qqCER+EZSA
rYQw6nz1q3FCLlgaEaALAzc9oAfBhoDlRYAA7mYBxIc8kiac0t5KQ8CB2eAbqeGElW/L5yC7t+wa
i6SDahDILsD+8a4KiBWKmrrEYrHhN+iJCv3XbETglzoJDRFBEISQLKhtkIScr9LU0gi1WpnpG0+1
/I9d0l1Kip2hvN++Cgu4D58Hgga4DVgybuEIcgI9aCIWW34V+cpvsG5L+r76240fYG46hsWGt7dy
NSCNh6QQxVniPPo8QuB8hLQ2Ar+sX+T/YlswGWAlkLzFIysGvaaQ2IU85I1PFdN5JuxevmUsF8ZH
po17kRyINV+uDn1iqihqGh84dFfdoYnVxuHlymFuIfDELQ6VrYKVAIjmuQBwQlkxSskb34x6IF1f
m/i1Lh7tr9I/ZTrtbm/+ym7MZAlnLM+kiLQBZEkFAqixK7F7cbt8ucAJAmeO8DCE2OJBHyTdHOup
8Q35pa21o512zmApIJ3Z6uK0NhckTMBqBFQ7L0EV1q2iGVyYCtHUn415CK3D/UsF9wiKi6DuDcmZ
+fAhgiRSmKQ8KuW01s6s77bTAeS6Gl/YikKJgLkLktbPp0cpcam1gX5cO1Ywb1FlBU9gGcwuSw2t
wrq08xP9TzF+r6OPsvpF5R/Z8NdQthpELYgy+bajGgLdimGQgDmJa+gre9ropH5CFKH1yUCcXN/J
ybF+G8H92cjvJnUJPeX0ofzFmFuObh94SXZGaTX8N1TY3t63ReG4+CnCuSgKQlpV0lp/tEp0SH/p
pB9j/CORXlLK+3MYjT9Fr2p8uS125QnCBQazCFC/MCtFGlkQ6GtVlkZQQ9/qH0DAAKdyW8DafoJC
Ejk1HBqe5Jyv8FDKmqSDmtC3rGbH4mNFqlM3Va6qHzMS7wv7+215qxMyeBkBeDp4ydBcnmyzmNYK
qf3AMF4rKfCGcvza3c2WwncL7gWiEYhhcS04F9MPSc7UEu4XiB+k8iBtgbH5/4vaFWW3sMxgYSLY
IZgG+gQ2CSkMKl+unurI9PrxS2s/meVrw5r9/SsG4CQxef6WI0LnU8lLPWhDVYVjHzFtN+mF6kRj
z9AT1NoipuWbLcwKJJK8hhyhFhicgigjMAozHvrW78Hv9S1Ph3qnRO9F0GueysItCveVNeRARBXJ
VWBNYDTMJ2YCmGNlIF3zJQaIawwO9wdbPUYTCP7u9piwdjgOn4U9eA4FQzpKrEjvJh6kD3e0adzO
Npzbm7TyatifEAfENeF5iBQctRLEWTRajR8UAR4mL6q2CtP4iRL3BphHnAMc6GX3dpLQZCikvPeb
MNuDpdCxkuFF7pJjN5LX1CqeTY0xRw7l+48fXFk0WIcTguoDWbhJqhyOaEUydf4QaI7VfkOrZTcc
lfvXj/sgCB0CV89rsOZnoRqaoNNKxPbif5Rf0897NwfRepQeQ42irm8BqeeVqnaJ/LTfdekjjKJH
BLI2nsWlWpuLEJ71tqjtoIbCBBdm706FfURP8me0jdqAi6hcPc5PAeTAW8Ctgb+5gMC2bNBHjdax
T4O6QK+zoQMBfqC71tS+WKQ46cq3kNVerYY7uzLDJxak488wTvJfNrpK7Elq9s4AmpVDZeohqCGU
zimKXPfa3A73hOpbCLnl8wIOVWwnR5kj8i8+4KFKe32cwtiPk+wQ6pVrK4d8Gk+dPZxMmL1Apt7e
65U8FSRCS3K2PR6IE05S2zFKQFCa+CmVFVdXUqdQnxyvKYmXyGW/s2jYO6pENC+xTaDDQu13xfQB
b3ja7fombjce2BXDAR/EicEsgChROi48FVPNkI9GmZmfJF9HimSdvGPpYxE82P1z1GgOVeRdU/0i
5laSdalfUX0NZfHJnGku6smjSe0nZqWpb4CedyqHdxCPNk7U25WTNtpbrtXextqv7DZCXwh+oRfb
irmmqmWZoW904qO1oDPWj1OZuhE5dpHh6cN7a+916Rn9sjxNfaAg4M6Vb4SAatXwkL6MR1fNvt3+
oKVW5pUGaOkM/wrVa2KUNM1A0zEFXYp+y/s6PIZbTuLKrZ+NL7wrDPyURE7b1G/YW1rnTt0yJ93k
pd2ahXCAytQgKYr2Uz+MjV3JfiqbxO8b89AFo2zIRjM0xjr1R9utitOgHqwtQOPqJMCUx00+PPpi
WVOowVvLqjH1u4/E3hNlw+1ZncHV8IL+rWFsEgqGJR8+YQdULCjytuh7Fhzf4CHlSXdkmHGkoNWE
fegNk4ampKd+PD70pHQaY591T/hr6cc8S700d632TZ++DcEW+d/KVQZZCq8khdKHfycotdxQB6Oy
y9RXyZOR7uMpcy2YSvIrqjk23vtVUfwJ5u4AYtmCKF3tkAzQGTaq9MLAa1MnCI5p4JTd3RkfDbxw
/xHEjdEr365VDZbrJQTpyptdPten++++iYcdwVkE1ywxoTT0VcfUhn7e/Tbd9xsHbnWZTA3bAaJo
OAD896uvr/oG9bJGlfqS5qJntfSi/UQXu3yrK9/auYbvhyCn8pnMFs6cGeuspDoej3HwLIKcrYNq
/tsLtTqT/4hY5KwKJVM700z8MN9htwv1zY7dLtjRTROW76hgvIAD/f8n8/lSXq1ZEoxBH5kEEA3F
aZI97fYjGnbe2w2UX9NrKYIqqMqa2XlnJ34TO33vFFuJq9VZwE2CQwFQH4AG851PZbuXZDNK/WBy
NUSgBifPTkbh396V1Y0HDAthFsCyF0AJ8C4XyC8a2BX0YTbDf6zhBDq02zLWdDK43DjhOSAMEDWf
CWyjVhuNMvfRbkqJ990WNnRtpa7H579f7XdegbdqUurcn8hXA+yoMYJ2IRD5KdnqGPTpBAtHi3yG
CBGXAghIxJWUWRbElh0WfkKj2rF6/TuNbPQWUV25BEa/LY4msFmpFh3ysnEapju1luxq694SMhw+
lB6i4zFUDmIqYjglpnpqmwkSW2qwq6y9nWxYkyvHgsCigUEDyxZumbCkaTq0jBlZ5qu0fCmD4HdK
mlM2xBvuzMrJ4BVLFjxZnjEVXXM1q4EbTmqIiX7/NLay11uj89+vzkU8VRXqEKvMj9QvqeVvgd63
hheOtTYAqlAhbOaT6Z3sTPr19q1Z24JroJnw9T16X4VjUye+0cLUuEjG5d46TX6IriUIE5hQqKTW
jEvQd5m+69/vnQAnp0OWhleBcjTNfPk7vSIwKaFa1LQ6qPnXVlVAdv/3tpDlJsyFCO/jaFYN2ovi
VQEG06XaRS+2QgbLfZhLEIzvYAikWh8ggXY9Gtm9EuKaRXn3fZsLEZS9Wde5mYd4f9GzPipPU/Eo
b3Hxrs4D6VGZE3kjSyokzpQxnMAdge2wpP00KU6Punii3u0JYR5XQoRHcQhJiYgfhPTJexx9VMFG
YGJ9ErBROXBQW7DPTIluMHnAOklq6lYZQ2U/UkHN1tu74kzzefy/HBFuC5uxBWc4TIjmW9I6eurl
7DA0e3vfW279jrap6hbediWxORcp7I+hdlOMqufEj/PaScYIEPtTlz1JCXGRHSqUPQWLbNqcb98f
fgnnD9pcqrBh2tBPTT9AasdJwbxyPFrU0e9PdgEkgbJCMLWh69mixc5YNVbYFBKWswcbfvCiRL9v
T2NNDaDFHoGhz8FjYvBa0quijWKJwkyOHCX4EkTevxBgIObK6WKBiRF2Zwp6tCxKWOZL5UNAJM/O
28NtCUv7WIeOxHOogDcDESVBwmCN6oRGw9RvG4/q1LWTp7J5mJLYJfH9k+HxSZuHr5DvFLEAWQbc
tln2oR8qxU6LHq3J3JjMyn7MJAiTIeE00kaChOKl0naltb+9VivDI5LPG4PoeGEWYXApYclYdnLk
5/WpcMv0boNVtxHFRQwNZefI+wkPY65PsSJHtPRZ/5OCy+7X7a9fUWKz4YWHEZ0ty6guMXwauwGu
d2L2nnlvTzLksEGCCSoiGPacYE54GBEk7QK77oqzrHtFXnro3+AZybFR7zbh5nKE51Ef0jKTWsix
qnNf4oH8uL1Yy61GMAIpIoKANHAlYoaNmBkFzCqNz81v03xEZv728Ev9h8gax17gMnCuCuGgtonV
yx2qggCtsr+b8rhPvkhRdUCS4/ttQctNhyD4PmD1xIlFw/i5NRSy1B7jrA38WvqSt/tw2ptbRvvK
UqFHEux2QKCgb8W5qIVGhhJp/3M47MpfxVYl4dbwwlOh5zorVILhJfZu/yqbDajNUv8hQQKQDfKc
vEGOCLvOqzpXK7WmZ7Ss0rRzlH0j9GzGXnC/8gBnC7waDnnD3dCFeRhAMFu90WTnUsocw5Qcy9rd
3uuVlQJjE2pE8GAgJm8IF7zTtdhsdTs/v4K/2hnQ5um/G1+42yXpdImWQX7Wp53eH/N+Yyu2vl+4
00B49wi/4/vV4ZgOe3tjeVauArLZeHY0FFOjO6lg7DKFyXhJC3pO7J9MqhwjAaA43uqasDKJayli
YK7Oh7zKlJKeJeIUv833u7dgNrqgN1K9tovMzOkZjBXTsKv1u58g0HKBKolz4SEAI4JvO9Zjf0lM
z+hTyhJv3GJUWd2Dq/GFLdaUoEmpEdGzhX5qHRwCN9sKJm+JELZ5mCSkuZBPPqv6nkRebB+UrU5n
K9r7epVElEfS0aGwADw8p7bVfYxoBO7rDI0xjLoMdjCxpuPtXeerMreWedtLEKygHg69KUQzcwCh
hDSheOZsDAN6KydeOBwK409tpE6ufaume0lcAfsAiT8wYhAGs1l8NFI1yBJ0U6fnSvoZ1/02i8Xy
kswF8N+vQiRtG1FNLRmOWfVmshPr97cXbGt8fkauxjeMISzGAVc9mI7oGLoJc1uesfn3C5q2CBM2
tQQLFGZeqXkdeaH3NmnHHkCHcxvB0GCbq4KyzQOj10ZUGPgIwgKAVWR3K3OMjxgvMtcoH4C9OV8i
KwqLLMxC01erl/JobtW1L5/V2fCirT+VZaXnqWT4RVW+2Lr0h1jJAyijPIQ0DnaXeLc3fHkj4YOB
hwMs7PDzod/ns6GMtoPSBqNPvehXGe273B3JhoyVQ4VqFF7TgTwf3D3hAc9Azkxqo5P9tPwyDDtt
C560Nb5gqjG0nVephPEjzS+bL6q2seN8DeZahMAR5vQSqP+CncblX1+KhLtk1Oz8vHjT5LA6DXH1
AkrdP6gY+8uG6qHVm+iBROc7twaVKeBiBA4KRw0sLMLWREonjVOktr7cJE6hO0YVObL1T9h9/As5
wMIhOsP7HYrTq7R2kGwZBdExCqHrzsuYV+ql83ZbyuLmYxagUVa5sQuyUtFHC4bWYllStH6aH5BC
jCxPK+9VXhDB69M5exCHVghvJCr12kgBy7WPttSTG7feGJFx4ywszhqXgVA++GXQUADVt/OzkHQ2
RWcpHcDL4JA1x39uL9LK6KgwRB9QDkhask3bNTi1pDEbfRRrd/uQ7f6r4TXh46Wu62o6YfjeflIO
bXKvGYpKzKuvF6H+SR5oZtVh+EbahztDv397MTxSeGDi5vUvwtdTWgJLbqqj3z0pxbELT7cXZ+WA
zoYXLESqmkEXWBgeHQRs+1lPnuN7ObSAVIZrD1ofwPVQFyR2ijClGEV1BZP9uA6c7GEkW2jklTlA
AHBOuM24CCJQsykGtezHSEadYeCEkuYMGXO7fitWsXJM0WYSjwXgfzqnJJ1fAoMggID7LPuZ6ZWD
Z28VQaxN43p8Lv9K4Q6dTMpowPi1/JrFX/JiP8UbluEn+8lMqWMvkA/m+4BU1qIWDBTcNgpLtclP
w3Y6SXJZ7tVapV5Qd2EEXVu/RbV90O32G96W/oOpUwJjopdZ6qSpqvixFOeurqeKvgP7Z4RKbzt1
SF0npyQKqQvMYv4S1VH8Aa+VDE6qy720V8G16bVWbz7Yk9Xtu0jND4jtoV3FWNAfKGKmr3HelwOQ
vFPzYg2kdhTJCt3U7g0/1dS6eciM0iMW8xptZIZryr2deVY+1vuglsddMobSG3xlbd9SJTqgiTn1
SrmPIkcDFGWP3sXhL3WI+rdgMH5IdTc4BoBvTiJ37bQrawsgWzV0ZWWgx4lUU+JoaqI8oa5Qcppq
akq3knTrPSoiutOjOHqs0qRxq4jWb2UxTh+hrnWP6DcP0Es2ta4dK5FrS7W8r8AB6gIDyc6ZnYRu
RYvasTOl24Ngv3YalFb8lnsLlCKFqfuDVk69A3qiwB3HwnxFMwzld2rbQ+KWdGRv0P1yCNiD0RmO
FATkS58MyZ5Z4a9GD+wtgO3yMOLRx81FVA4HHs7E/DBWE9Wbsot1X9PBXYG+gfEuMH/f1j3LCzWX
IR74vmVVBVCHr8QeeYnY3ZoTw/MgE4IcoHcVa2ptrdSKYrA03xykh9otgDP8F98PDBQvOkYvM1Gx
SXpR5U2IrQthONiq3yYbMzCxyPPbihlcCeC/X2mEDoU+oTIYuj8Zf8A65FRJ6LAU9R5boaBVQYhd
olwX7uICUdXpaMdAA6b7qX3uh4MWoOv3N1vd6n20dqjQoRcQDq5GF4l0s6Nq38P/RYVa7UTVQwLA
Z1J9vb0rC1eC08DwfiUohoPZJaLDWIquG1U1aP40aN5kZU4xvDD9pLRfk/TPbVFrBxgQPoA7gacE
zkF4m+tC7hu57RVfY5dB+tIdbg//mUwR9x9ddmDZIb4Ph0Vw6qg6xIoSdIrf0sEh49+U9QfkkNwo
fSD2h1o/JOypl0NXqq1dWT4OzVeUKjjMrHZT7iv5S9+85Oy3NqFh8YbRs7aT//ky8L/PT+ZUt7YW
Esw8Tr6wyRmBwOv+h7Qra5LUZra/iAhWAa8stfRWzfRMj90vRHsWQGITYv/199C+165SEUW07/eF
xw8TJktSSkplnjxnI3Rem9yloRFNmrhuwVR1aSInIy3o0Ojoij6o0/38fHtyP9548uQiXMAGIwR9
gTKVjKp2qo4rDT5vqL5dOV6p5/4IWjV6yHPh61MecOXRdsBClwT9sMtrZ6dlv2KwCSTVW1Ue9Oag
bIVj14NG/yvYtMGhumijy6kUm8wOEXiMRSptfI9tyrtfb/TL70tHbq31GRUU35/478GwQ1Nvwyk/
Om3/6RfDpSF59XhsmPUAQwauJvA6s2z2bi/g6lAwT4CDAb5xRQWULvX9BP1ykWlWzyB6emnr+jjw
9q0Zt3APa6aWdjOcjiA7uiIG7fD4irOuImCjGZ5Im+xFgwKucHNf15Nvt4d1vbP0hcL4H1tS2qCp
ktbNc9jqlO8GdjOUUflWOX3Ny5CxBWwO2jILi+Tl1mLuMJhxFlsRtyGX2LbelrDa2iBAtY0qOjYQ
Km9S9FCmFLoKuG+i1Bw9Fad8HQ8hNs/tqVodBpCHi4YQgloZ/qUo4zQzsNtGLmiAVU+BWMptA6vD
WK4RKPxA20LOShFqithqZwyjy6E5oAaMiq+dMm7slWscBxRrkP/6x470CLP13gE8ULWizIn9YoEz
F1po8JcOHYh52PedP6mVJ4o/DOf19ghXpnDpX4W7IXeAbiNpoVyNpuh6IWrEE7ycPFfb3f7+ygxe
fF86b9KkHQkf8X2l8w03MJmffb9tYWVvXlhYfsFZjGRnzM2SFhaGZqc5f2YAVf6gW4D6tWkywFiJ
2wKgJCRZLo30MVhjnW5QI9s+5enp011lyNcaaE9HwRW9rYhWLz+vJISnndGrkWtAh6kPaex4dKue
dVUVkIxIibV4qJVWjTGGbC7xgPgrnyrfJs8a39HsIPjGsqwt/NmQ5K3TNHavqdWIZcn4yS7JuzPw
O6dJw9urf23mg2hsaR2HtatLAD02CVdZPAPeHGbDMTE8Xmwg81dNoJ6CmwbUyo5c2k+tMjU1Ps9A
PO3xSuzZIes2zplrH0blBE1si5AOUp9yyJqg/742mDUD4kh8rdkx5cnSo3L8rOrakok5t7P8jrO9
0sCNZ8bI/EUDBdLPeUvm/nqXLJpbBsjVwHcGqLO0S7KKgnVQaUBAwf05D9DTdHuxt74vXY18dFpk
SIT9hRWhZYGIKTe3TuKVlUA4iLL4Qou6IBAvZ2hsUz1lhMZfRm1O3gWL46hw7Pccve7fix4Snsyo
dHBsACzqFZ0y75ZOWs+l+n2clsdeV/2eK78aC/KPk/P19vCXmPoyYL04JWQK5qkBu98wYQPP/b0R
7zPxRc0edTcFunAr1bVqCkg4NCMDgQW+8stpmHVFS4yWqRFhv6fi+6wXwTD2+yz5Utb5Rk7qesox
LAKsJJoH0Msr3+JohxMg4ivVCH35Qam+x0sIjuhKe789fet2EFkDU4EuQFc6ZO0CTFEqadUoT/aa
nfkVDVPzxaA/b5u5Pi6W4fxrRjpmJ3PSO70VatQlqV8omfBKS/EGLdkYzpqdBYpHFlpuIMCWzXK2
l3FLUZLwTIts55DoQT177oa/bVmQ9oKFTloNuTwtam1gcMuDiAG83BjF8itlnz4fhXQiQQJ+LosZ
Npjp2VNQbBGArI4Bxx4KJMh2Xr3QkwkZVS3OtWg236HSiIjd7Tf8d3UIIDJczjzkmeT6S5EMldun
pRbVee/1BweZvdsetWVA8ii9VJlVtEKLBut7t2vFBiXSdRc1AgM0vfzfAD7+/syTzJw0XO841lmU
9xz147bDPWfYwx827w/EQU/qXO7jsf1edHZAFQjNmnaoglSkJixkJjqLWAm1AToGKUR7W5EFOas3
INWrk4B0wEKWgTmW68+gu88aq3a1qE9DJwnA/vofJvnf78vxSgIFzClmRIsybU+zI986UVd/PzAy
IK1F6v1KURVViTzpYx2/n3xz2q/fbv/6tbPNdHBx4X+IhORri8xuPjVloi8B5HEeXX8i+25Iw2Ho
g9uW1qJItDR/sPWgh1tOeemdsIxEqDitJ3q03SLUSus4mY4/aErnTSMacp0tSvfV0Z3ZlG4jq3BE
NjHYRIHMU9zjXN7rBvfs5tftsa0eFmd2pPiCxqSYcj6r0VS+ghPBst6S5D9kLUAO9e/8SQ+uXhMt
HA02kH167IbpsdNQFKtRc4m38NPXbWDLxj6ztfjk2cYuWGfHUz+pkTpmwaLOxx5sHmYEugFTHc4Q
OUlANlg2f1Tja63iDfByez7X1g2KkIgfkIZB9lK6cVu1nA2wtGA+LQRLJ3DlQ8G235JNWvNICLYg
WEERH/+SrJiVsFCVwiiH9JHRU9M+Kv1XkX4FQUioio1nzTXHMeb03Jp0GFNuxOM4wBq6CO8sCEhk
IBwZTe4jhgk1tT5yqz9UWR04TeOrzvw2jnnQ8uSgGlrQFfOfSeP4Lecbx+N1X8bl75IP8alO2tRY
1tpmlee6v4z4yGxk+TpPzQ8pcz1Vo2G81fe7usL/zr0cJ6aOnmUxx87UzSmoU/OVDEpQZyJM6JY4
45YpaXO2AMSSnGHjtNOuHJ7rIaj4wdhqnVy9DM/WVyaxHMpp5lDRUaMYqndUG3cxyb26qB60Jvam
BB2uCbizs+mLVea7Ni+fxUjuJg5GBVrsaNIcGrRC0JQFRpJ7lI6Nz4vkcHtfreWLoPmN5ygYmtGE
LzN6DlntCuouLp/fVRX0BZWdZh675mFq0HVdxA8pR+xZcm9ECfS27bV77Nz08nI4O1Mc1mUE7q9G
jQjZHVXC259f3cwgq/rIygM1Ix31BPVaBc8BHFn5bxdBelF0XkZR0W/fjPE9TbewISv2Frkn0Jbi
UQBswuJ1Z8NhrHeF4lIkReKQVTv1dz3uJ2NnaV+TLZDhcjJIoS4eUwtnnwFiMfBXXZpKc6a6JC0w
c2T63TizR8FxUjrZFydW0anVFwGgmrtRmXa3p3TlVoNdDA8nBOq4sk4kOmjSJi5SNeqTPaGBlfrG
lrr3ilNcmJD2JhKnvdWZGJoylL7GvwNZ93m3u7AgXZuZ2jc2K7BONlhqwDICnp7+/2lCui3zUhkG
fYKJmL0IcZd9GiUL/clFtwdejQ1kyzghPUmSvKA53tRUD/o5BCYm+PxKg9kLANClWfmqHt32Vtox
15ijkptvbMgDoAN/lZsIvTWHcjQ811GlgDyNnDOmTUrbgtlzpLh3LtlzJfNmNP3dHsvKcQ823n+N
SKuhlDiFURSdI8euPaWCXAYUoLUHlm0cOFuDWf7+7ADIy6GkLjMxGDNMhe8W6GHcMLGSTFkkSlDz
BkJ6qXtfmhhRgKla052jRDtO4x1Crv51sD6dpQR7MeCaqFMsgI2rLGXTktTu1TmatH3T7JtyD2jP
7SVZiydBjwyibRtQRrCCSnNFVUPgOpqmiOr6IVYTL2PdqQNap6d22FfAm2v6vhDd79YQ9zY1/b4p
/NbYWrKV0wY/AzgF5KXARixDU1S3VxyTG1NEfJoz35wr//ZAV3zvwoDke6lm9oAc21NkAoOch7X5
l8hVr2g+y8MH9wZ2EK0laNgE9EKazlgkdY9KHLjXwcHnuWzjNFiLEsDWjDeniSbkpaX10u9QSG5B
MqdMCGV6UJ/SAzcKv7LvmaHs0OrqTdoTiXOvsZ5V+8fnZxA9rkDFAICBe1Vy+S7WGZIWqhEJsmud
H3adIi+/MzZK+CsbC1Uz1BchbYKSqcw60wO5OHOmGRHNH4q2CZopAwHJ77JyfVRN/8OIFtosaJcR
ZHmkuF8HD64xdYYZOcNpjt9Jd8o1oMPoFkRmzfeA8gTuB6iSlTxBo5tpno+wQ0VoWnei8ozOQzPH
ho+vbaIzOzIoVkx6bvdooIoG58nOuNd9mtQe3n1uQIrkUGwCPsqAAZXdocM234LwXxNQLQZAareg
hk1giaRINBtSELpVqhlVeq7uhdU1Xq11mYeKd/FgJMgTxbPge06qd10MmoenY+0LYAk8N+23KjjL
XpWCO2xj6NODIQRZEVMK7gorNqpUGayoah84xBvKB63deOKtm8CduxTt0dotnUpd2yZAHdRWRET9
npvJg+NWIKi1wtuOvuoYwNL+nxnpVBpYks6tCjOZCb5TZwjG/5DPxFz9a2HZAmdXbpE5bUZIZUU5
dHzDUX+5PYCVkB6Uews3GArb14+jTJvTrKw1MyJtYMX3ZoYgZUfZPbQSN+E0q2tyZkvywUmMuCpw
SUVlp3u57js1cK5bKaPVFTkzIvlW1zUTFR9GWv+X+nl0NrYROj0ssJshOJUDB0JR3O6zFAcO1tqo
lAfdno63V2T1TDszIQ3AHnS1VHiGnZpWzj16a4VPFFARC6iFebVZjrvP27OR8ieAOOP2U6XbB3gt
QTq1hL3WDCCw5hlm50PKLxCfx/5jwjRorC2FewgXSIecPdWj4ta1GSn8UNPD4fY41hYeVxtuArx9
wBAtbUVmkLwotARHaO4p78UWfcia855/XtqHZdWRKVuWpTdDi0FL+8ExN2CCK29eBIv/jkDaH05S
xBDwwgiScg+8fFWiQnAolRCN2ZU3bonRbQ1I8jPoOhQJFM7MyKgdZMCfBk0DsG9/e1GWj8gnPfRH
DHspV6ITRgoEQENltqVBzShjL70C+U+0BifWX7rxWjvPDMfAbXNrewc1dSBm8YJfRB4uD0v0+zcu
SLtMIE90QPBfSa8E2UAhJBjeNrR86Hpc/xqSJi8Gv3fOdRia0It3J+h46lIwk7E0fy2QzQgcbmzF
Oqv+DQoAMFVqy/+lfVq5YqjZyMxoHJ+dNMy6jZht/fsm3qhIfqDJS9qdFRsX6b3ZjKx0X+eeO2xM
2Zq/gfoOJ4C++Li8P1E8505e13pkDLuu3KEkwfKNZ93a8p+bkPZong5DjhYgPUpB4z8Ho35XpeiL
2HCytYkC44MGTgMI5qLIdulk3ZyAHlnX9Yi1vPEyzZh9t+VboMA1D1uI2sAbg7gN77dLK2pWG8Yo
MjAqakaYzeTo5m5gTAreiGmzM+xPSlaj4xIE8YBlf4iiXwN3CGk7itZe94SUmmo+T050e8d8RFxn
W+bDABYH+H9EM7ht5AHVWt3qqXBPZeE3mj+Aksg88sln5otpBPxPtdrVhtdmPvSW5i0iCmnNrowv
f38WRTntNDW10bonWs38L5e3+Y5TZ0swWzrtrqxInlGYTmVA+cw9WanpdbPtad2zOx/K/EmjBIH0
y8aULm/SqylF6AYIEdIiQGVfjmoAwovzZnBOJNYBIjKBbgH2C4xsFjh4G9ZonpMLcQ/YgNhrOneO
hcqar7d/hOSnf4/57DfIey4jwsn6zjlZQEXrdMbb1XR9dC2h90KPcosHt+1Jx8j/2gNqCgyW6PGT
82k9tGkgepk7J5OLsKTcy+I4aJKtFKpcIvrbDnqRsS0gnnqVCG6RitD7GHbGpHwCwzEETZvqvnUB
Mu6N9Lmr7Hf0y7y1seWbotiY1MUdrxb2zLh+ubBqi7J15WbOyZidR9rQo0uLjXyK/CL8GCAgRPAa
VNmvE22Mm0rJGpucLPXZLatgju+GMdLnE6tmbyhCvRvCWHd9jST7VtuiO5GO6r+tE7w6FkA6aJ+k
28Z1APrhI6wXPU6zufhtu81utuKgyPlG4mN1KfH4/ceWNJuMgGm76l1yavDE9ZB23LeJ+VUv569t
C+xUMlbHuu529qjuZyTjPndd/D1SCEgiS7GMVebASdM4bnWqkFM63otvxtZDd81V3LPPS4NT4xwt
eCk+D95lb2fhj8/uN9zWOF7w7MEygeXo0hU5vj7E42Cfqvpn2Q7+WBws5ddtG9djWCICgGoAG0f/
t5ycaCarnWy7JyfmUesI+Zjbn7/2tcvPS8EamfQqYS4+b6TKn6XePiW8elB0cc9JvfF4Wx0JRDyw
IEv3q0zXRI1Zh9rJRE6z20KSN/XYz9tjuT5uMRaw7CB1YhMURpa/P7vIFHC5W6XZoeERmgioV3LU
zHFt9vW94WwdtauDObMlzRuv5oz2QIuf9DLZVYUIrC2W3+sL83I0knOlomnHlGA0FK20dlBCX0W4
jx2IEkn3y9kSkF4bDyjYkfhHELLQvVzO3ZzbbWqPlJx69Kvy2N3Pw9fbq/N3g/nlyQ2ubdDf4nr4
W4/k0kaiTM7YmlPyDAw8t6FYbpSHQq+7oMVtLfzR6izgrp05LPSh+TrYfRrQkSfHWhij14Nj73lU
uHVUeV48lyXINhKHmd9pRseXqmynPU6w4XvngPujhM7OoQdc71AbBFIesxv7XBXQLc9YWnsxah8h
UzUeMrudXkQpsIZxagKalsYPvOX9HjQ7/SFHI1fgEEi8GSJ1wlLYdGf0bPBmlaV3LGfoFrHHDtVr
u/8TDai/bVi/F1quPrekYbtCZ26o5e6fM1fbfZPTHgI2ALQpnTnvwGZv3ndgKO29mPeI7vpqOuUj
SU5WIZg/gwzJ51BV3lkp/WuEioBnV6nmJ7XRBSaPlSd3KocH9CywsEHX1b1WMwiRDKC/m7OhCgiq
GcCkmujiy9XKr8Yu9vQsTUM3psZusvX6S9ylhZ/2zH6NFVLtYhTjDmZvKftKJPl9zSnKIvOoH7lt
/lFbY+qjcdj0pmpOIluNe19J9NbXRJZ7TqMV9wpX/0oGLQ1KobwgMTr/Apn/bR9a2+FLawMKNmgn
xrF76UF2ix5fEwjY57i3IKvC7i1ieEw3vzmT2Jda/7lEKa6nha4EEFzA0EEnIdfbWlto1qBZybOd
prtCKdEjntzn9rgxquuwDWaWgh6BqhYahKS9l7SgPVdnkjyboJJBaiN9wOKfho7sbs/e2h5HK9US
Dy9akvJwaEwTMVnYfxBLGWOksbe6nNYuE9C/LRyS6IdEjuFyecCKGIPfWiTPNG69Sp09UIf7tQ0a
V2t/eyhySepjadDphNwJqpXodpDmzK3icRqNNnlGf/3BpeMeO/e+RtYUbzhPoWogigH4CPOdtcVj
nKsb6ai1JTs3L0UWXdJ12ZiNOMom58/Z0l+ttN0P/VbOZm3FoEcNSs4PkTL5VO5pWhh2Fcenyql+
mOAl8Fot3gh212wgaQsrwADhdJb2VNPqhYrSq3LSJ8XTkZpp8o3syUqQqX/Il/6viY+/P7uYta4w
Ecd0yqknNfES8PmBVood0J/4TeddRBo76MR0JCOON8XasL7mlMivLfEAaudXyQJGZ8fK7Do+jXa+
o/l73bIwn97pvDGPq3aQYEO2GHpEVw1wWTsanVrM8YmXoOIX30B55HX2F7P847brr66XDS5YYyHK
Q8LocpPVU14Lgn6SU5yHBntkW7zZK9/H1b20auBAWogjL7+PfZ2hi9+NT13xBa3MxZfbP39t5+L7
wHECWILTVc51ZMrsOmWcKScc5jo8ojf8UjGSuxmw48fOYH2gisLxIOIqDkA8aEE5jM4BNfwtVOvq
QEFIgXcs5vKKPnSY0Xte6gxeKQL70drqxfyAYUnhDoB1QBYgqwcUgJylqsxmMEbDiE9Tm9ahnpHZ
rywX2bcSvCA01/I/pqEsA73kzh6NleAG6WO6rzPVwh0bpz9bBBm7kSW1bwsO6g6ty/dg9vjTaRIn
YFqMyICxySsqBep7dfc7c637rLd+dawzH2ehd0FPM3SAWtPw+QsLI7OWHAOa5q4Uok2ulRlVnfik
gDw7zowwye1ILavDbVdZXSBcJjgB0Z0CBaxLT0SUqs92C08xnNircurzDQMyRnO5RRbs4/9ZkIEN
Q1LnQ66kyimOh6BkgDmaOmIlw34uZst32vK+E4rX6GXAZm1v2t1zbzn30+AeElIeidX5C3muMw6P
KEWFrMgOWrHF+bhy1YA8BWHBoiTi4M/LWdAszmmiOXDT+pE4QaWBuWPaCHRW4qqls0V1wdGC17jM
MJc31jDVqqacpu5LrH4r8zzQVe7NLqSYpo0DYOVdgzYaA3RpSODiZSsFCYSZg1VmefKc1VhV/kNx
SJCyfZftJ0X3SXv8vBPBnoMdjpQfsB2X00e7kgtwsyqncXqiQK78vP35VRfC43xBcuBpC7zF5feR
4KtErw/KaRgt7V6JieqnliF8WoPviM7o6StaV4/mqqEPse20e3O28yBp4z/wik2CuTPisEB7/gsQ
NPGPMbc1vy7M3htspUUhoLfvzYYnG9nRNZ/SFrZ/B9K0Cw7r8kdzxJb6kGNSWudbQtCiowO9E29B
cFduRHC7/2NFZqS1JoWxOrOUk6rBsXz61g33lG5ksFaNgK0L5N9L/lxe39axOBnLEoeEsNwAT8wi
aDNIFkMHRQsd3mzBd9a2Ch7mONSR81mC9supmyFziFdQpZwUQr0aKd3B/Z2zp5ZDd1rd2CrrtpCB
NBbFXbxALm0ZRlq4osLYlOWh1iWeVnRBNRPcBWBx7rfKKms7E2ihf8wtf38WpuWQwK2tHEObqeUl
2t6dWs92X1s9yhrda0r/9tZZNQf4KkDyCxJKLqoZg+ZSUS+BZwlaGZygEDDy9qYFlsYtPOvKROKk
h87qkq1b0nWXI7O6Pm24htisSwdQrWRvfWzsByULG5GhoDdvHKcrF9e5OdnxmyErqtQZcfPPHnjI
uk/qLy7X1sX3JR/MbVHYE8H35wpxkldslVNlRpu/DYBT3dUBNUaVTY4B2wWgWXYYgDB/6naQVN68
t3oEJyGO6ZR52YCrbyChWrgvOuVvatF7lpYj2LBfx2F44HUNXGe2sddXPAYDR8MCzlkUduxl3s8c
lEyjrmYVIqo53vXQ3Mz5nQIAFkvTw5gUAOVs4QBW/ebMoDQP2kR7ZjhqfHKU/tFi7l1ZYtwuIqtp
CmZF29gRHyGhFDKC3BOJcJBDQG5NfosB3RKXbB4w772F3vCyezTmcqeKN5K/VB4Hzd0ASq3+UM/m
nulY96TeUnlanWNQUUGjEHxnV0nUSWlTsOYuz5gs9kzlqRtBN7ojLXSAvuflxj207Lur8S56XnjH
gxNUDpGbGqBctrzNALIJzNwKHe0hGX9WZubFOAcKx4/JxjPtQwjiyubSlQ9pNoBZP/qyzpxI6x11
6qomPqXkSzUyryZakIFYZjaB7Gsje/zDmfYKuOrw34Z953o9FEjrKfOFVvlKKXxWJF6V4o03PzJb
DVzo3jaa+QTZ2301Hlp0axWz4YuFViA+KIPuU/Pe5veZOuGuSD2lBUt+4anx3rGeKN7cyfCUZe9W
fLAYtHvfFff7ZB1nfkzHIbh94n50sMljh3vhyEW9BRMg+bNIBzw2+iw+JeOb6MNiOqEl2LPT2dPm
H2QqvU476KR/VqynEtCQiqXIo0yhDgLGelA9olIwxjmH27/qg1H66lfhJwE3AOIBPDwvt3Vs5hPR
Cs09keRx1Ntg7L67iPiZhpYnSLNPswKE8a6e76v6zdBxJ02QKOJ/KursWxYUAehfieC+mdX+PEZ9
6wQm9CLFtJva3zF9cCsziPlWZuZDr/P6RyOGhdeCyFYOy9uY2x2lFjTC8WtKWoMCABWH5Hc5zIGu
3SnDa2m2ePB9b+vHqrBDZoQ98jd6ujfUXWFSpC8NEPG8WaSEEui9puT7vHma7a91v+/Nk6gi4b4O
5mEe3/o2P5LyZ8FHpHadQ51uhMgr5U59ST66gEss9MKWdD06zly2qYhN1Kkh85o+KeKuYPdTE1lw
eVq/tvyXmR1R6Pi0CO9y05g40oF5Q0uLDd6ay7UXzTQ0fQK4GImfu/qxjm771kqgC8Y3hOZg4kBq
RnZ4U7A+7WpuncBU9uiOYPQkyNPNn6RD+XsUxjKAJSF51chiC6hE17yxTmA6DNr4odX4xpN7JaTA
QP61IF19I0hWeyE66wSYcmJBMMv4fnum1gyA8hkdRbACGIp8NJikHMfWsk7oH/M8W+T/YQAOOm2w
EHgTXKXHjBKEMgLZ6VMBvtJD8eM//Pqzr0vT0zTCNboWX6/511J/csRWTX7lWkRmGwm3pVMETitN
j9tNRp+UnJzq3nw0x+5ER+cbHeuvVI+DyU4OoyW2mPLXnBepD8CcIJMFEhzjcm8A7TpoPYXz9lTg
UhRQHKr6MQlLCK5srM6VKWz8Ra0MNz5uftQ7Lk1RgiRIxrs8Uo27pgQ2cDd3GwC0LRP6pQkdQqF9
D+mFKC2n/tjp6B1sIMdwqnRnC1ZwFbZhNEhfLvkFsGChJnxpak6qkiYpTKlDEvCh3auU2p5LqhR9
FsbPDhjS2+539QhdDIIPCSox6MuDzs6lQW3glhG7NYtY9j0ld1r63mADZVv5qrVxATAK8mtcOdey
clBN0Iuuc1kE1Eaza9NiVzvi3qmHH3i2HazW/n17WGtLZoCmHVlzJJ+uMFR8NoYkdgmLxERA7Zey
ryIxT7W+Be5dtQNtM7zN0JGAnsbL6cv1Aq/teWYRulO8RiDg/MHbjfPtagNjiYwzG5L70QTIdBqr
LMIL8adpJt9ng9wB+YDaevtDT6onUPNaG7tq3aYJAT34BChdZD9E3WOqRpPhHkU/UfpChhq8028o
hJj9PcjqN8ytT+M/5mTmESWfenR1GAzkkuA1wdtQ7Tm0FP+DU4BhDgE7ziYs2eKkZ/EzkMoJ6/Im
j3JIUpajHVmTG83DVtpzbUsBUoNeR1xHxtUeHpwp1gxa1xETYAc3k9n6Tnm677uvWYwj97ajrxqz
odgMyCpaGGTg3GSVSY70QBVNTRNUJkpTVXZ0h8KblC2s/JqppfsLOAtoj6OKczl9uVkbWVeIOuoE
TqPhdYKgp5h/4Klwe0hrvrd0iC9Ug0Cvyrmjwqo6ZhhKFfE80XYKW8h9ZwvKydpPotMXRK0Pamu2
GxN5FUVglwGZi3sSSGm0MUkHYapQodoUVlv9QVMe3I0EwNbnl8k9872aZV2Z8aSOuDfQAEDO23O2
toHOf73k2oRWQtEr/HrnreJ4t/WjTzYKx1sjWJbtbATUavKOLCOYs1ARm42MW5+XTpyBmk3RoHcB
pDAH5QlNtLcnaPnPLx49WF50pQEBD+UCwJSlCVKB7uhtYtZRq8z7qrgbh11d/EGrL+V4sPQ9n7YM
ruwWXHh4nQB/jejdXcZ7Nl0d2LfLjjZlVKocYN02UR5s1qBxv9KVIJnQ/357gKv2lkZAXEYoicuR
w9jMVcy7EfbcHX1B+fNXudUe8cEEIU0i7iHEJgQwietmU2vSMqKA5ysqCLr4PdDyK/6APeUDpIQe
9ecmVUJaDb6Su9/aQgkbKzvlbALdAkBAA3/WLVQN60yjHo7p7ms1z+N956QsAfVDUr9gCTXwaDu5
cYQdiNzXaJCq+0J9qA0rC2pO1LAus8Yj+E+OcWkOHhFddp+kNPbHZmDPghN8q1Zo6ddKg84qNeEU
7HNNitWufJKYQY68KZnnsEQGpffQZgo9A5q4h1RV5wc86JQjkHdxgGWiJ5AVlNrOGAzkrwFB8VCO
iKmn8+JtcDrtpHLtzaniP+tMgQoDLVpgEDOmhoNiQ3TYhqYnCBJts/QM6vzWjD5+NRRV99wxIVqI
h/9XUgv2Ja9NGqla6uYBJdArjue0OVLNmLxUS7Q79JfG7y7T9d7rEkiQKizT/dwsrbsitxc1Uq3x
NChNPBXjZARDxYanpihsTM/QbLjYyhYFPBGllyWViaKbfALY/ZgbeF/h3uwefhVC20g+r7gwmliB
J0L9HvQgMrmj1TpQqrDMIkrMysvmN409ZsNdjwm8vVVWDkskKnEGoHiOQEB+EdFh7pq4zcoon0Ap
zx7qxgGKYwO8sTJZiAHwIsFViUeXIUVtqWaAZ7ZuiqhIj/GLPW0lA6/PM7SWAy+/sO3hVSpdxtVk
zULjSh7ZybeBxR6EHsLbs7Q2ANDCoAsbaYHr/AZa+tRMScsyyrhvda9kq5q68X25gl0X2VTEPb5v
uqEbIgX5//r5lhSZJy6LLXXC5+17gL/brdbr5b6QjkIwD6EDDlo+SADJ94mY8qRJWZ1HM+l8UXdH
wzghRMeJd1Q3ybHXpurcmLTxnCG3CuZWOYgt7h0cJ/rL7bla23gLqg5pAtAOIddxeVeZrBiJA0RB
1CZhxYTX0cortKDa3Tazsu/AR49mIcTgKvhZpCXp09ZA9afAlpiTwNDKk9lYh3jU3/6LGWB00PQG
YiN5aRAncsUysyJKjS5CrcEbBv1QW1ucQisRxUJYgYc6nOAaYpmg/aZYNOGiSRk83e1CMtDQ1B7T
+UQouFr6wYu3WuFWHGFZIoT6SNuC7E0KkqhZwue0qonSZ6Uow6aqPr/pF132haoF/FMQjbn0hMKm
jWNXFY+MGvk6z9oqm6xsG8tA9n4hgcKmkQmAsso1GGv1OrL0oPjyZXxtxmBLXHnFmy0gzEBVjW4i
wPekMXCz03Kax3UEQsiXvg6hvAVIquJ48yc5n3CHIBu4EE7Cq/Gn/CKyS83kFMJb0VjUfod/otue
vLbcCwPxQhUA4Ty5Yj8JLFEJFYxoSnN/CsZpa6pWDUBnEMJkCIyRr7tcblXBCQ94dBOhHsSDHP98
fgC4z/FexPGFe13a8blWufZQNJggWz90bboztONtC2uLfW5BumZbm2uNk/R4lYBrLrH1AEFTqPR/
QcvktqG1qUIrveviUY9kjwxBTrN5aiaQHEbJO08P7hax0OrnEb6jJLPAqVXpfWIrfaJOhPBIVK8T
93V7q+Nny4C01HRgdZcaMGAWe03dx58Tl1+2AsquSBeh0wdqQHIewux4YRKu1JHImt+GQHCvl58P
efAAgFTNUg3B+SE5E9qMZ6CVhjoyOkCzAXjbWOEVV7r4vuRKQlO7tM3x/SEVR6YM35DD2ZE4OyDL
t3ETrizGhSkpekMLMHJEKUxNjadC8OzbbV9duWgvPr+YP3t7Vt2sV42CTWFDnsfxYlSntvq+V0eA
1nEVJClI9MvrrWRNkbaJW0UmqVBtB7JHcadPas4sToXUJ2Co6GB28O6QrrvC7pSKxBVWxOThLMSb
MM1d1xZhXG8pHKyOZ4GRw7NQTZSTTtpopwD1OnVE2cN86NjG02Z1Rc4+L+0+onLIuRKCzwt2tNVQ
aOHQsI2zcGsM0nRppOhH5MLrqCx2Tr4bDre9auPzsoQ3XgMDz6ldR6T0QbCqbOE31vYfUiYGuuBs
JDDk9KwetzVLK7gUL/vsaRT6/3D2ZU2O6srWv4gIITG+ArZr7C7sml+InopZiFnw6++iz7l325jP
fN4Ru/dLRZDWlEplrlzrjxIH8VOThuRWY/24crlOUz6L4BF/EMDGJpKcM49V1EMnGV6aIBDl6uPY
mJFL08528qE1XRWXlReksfWZsZiuwdVmM4lCHGjSUQlBnkYFQHheOu6DEF1LKqiqdYDj3ro11rPZ
RP738xPqFpz4aDCZ3SW0quxxUNGnbQ5h8GrmkiFSrPLY0QdNcW2916/bGf8xOL2oQbxoAfI37f4j
f9OPSqFqrAZWVHswxTd9DdU1Oz3//T5uGOSdJhTVNJ9H368gCsqbnKDxXM29MnoKoj9T6/3l7b04
aygYAdCHBMSZ7FhltlThvYFZE7qDpiaPBWSrpUBnrviCJUMI3vF8hKtBTDQbTd0Z9mDFWP22A+4s
1dMX2tPaoSoUb1iqNu7lcc1C7r+Td2xutjgojBtJ3k7m9I/IesnybZBteffC7PfLhpZWCeUBhPfQ
BwNX0+x+VkHNlTJbAb17+272n8G4reKVKGN56v4xMbuiSwq5k7GDCbO6je2NGG+1+laNd5cHMvnJ
I8/w3xn7x8rsdlZ5bSV5gRmDzN0ot+E9Gi97cwdUGfsCLcG/MIZNjX5IcNYjgjrd20IotGEKDmte
NsMtMTL9kJDaBG1Xrt6CuQMMxmXZGx7YRhMCvI00V37A4pwiSQvXC/zsGbKqtKw0iKyc+mrYPpZV
+lPWAdoJwKXpdMHaZlzcI0fGph9zdJLDEjWzQcng+apN9ZsnN8Vacm86PWeLhxcT+HhAzQp931ML
uZ6NhT351k7fx/E3o1i5ZJdH8M/3ZyPIkFAocpJQHzhIp6a/K34z/AvVEbSK/mNjtifyIRlru4ON
OhgluovHN+x86sRF93Z5860NZrojj5ajQzdgoho4T8Bw70CeCthk58XKyg5bW5JZXFJGEnATDVbg
32NUyc2bgFv/xqkCXwCSMPwP/RKnI8m7gYkOKqXYWF74qBC3epTtyjgWZ+vIxmy2TCgZKwqw/NCv
+IzktlFv2u7rXyyIPin2Aq5DzxpqM5uHqVpgqmh2x4OPCU5K+mDlplscx5GRmRcFYU+mNizAOADK
qmwnkRstNlauncVFPzIyc6JJW8Y502GEKk8mOGSv5+xDaR3vD6SrUPE6y/JA87pLZK8zPJjRAfKj
B8Dz8lKcD4AhOIQcChLsYLWcF/BGQkG2r6jMl/cjej95c2XyBdcMXC4ES8COgTjNsmfHIlAHWSmo
d/h6QjaWTF1kDi8P4dy1o4yC1ziZEm6gySenh6KUcgQVA3B3TAzhAzrcX5DJgiJKVuztKl4JAqcT
dup48RhE0hCtzYhv0Zl4aiwM+tRIgRvxy8Yb049qhCNxSfjJ2MoxXFoYnGTYADTlHNsD4GVkx1Wj
+cEjdAcCvuLglz+PHkHkqAG7mb9sZUPrTk/AmEbSewAK4/pweVEWv49kIVCDkJwEX8PpPFW8C3Ql
hipsPbhZt0OPyuXvn59uzAvAJxNCHNLl86RhZGbSSuxI90sT3NA3sQFlouuPBvrgIM+LRAwKwfP3
i15Ag64E55iv5lJ9FrHdfyoyWiN4+YsSnO0oRMfgp0GzElLRc3CvzVH5appB9RVpQ5AJqRLCfkhp
Ii55LXUN9ed8V8V3tUS3CvjXxe+sXTlAC2sFsAt0KfEk1cGvPDuiaqeIUNcU4m8DjeyK+EqQwOQC
jr8/r4GNIKRoCYX016AO27CuN5JHDq2UDXDVl3fF0kjAoKlBDQesEEjcnO46XYyVUnDcXVo9bL61
pdxc/X0K/BuuX+R50a84u1NUjSdF3KfMV6yPzm/XZHQWfj7wnWjxRD8k5CfpbCFak+SqBnChb0Fx
q3/Vro+4AN7/5/tnVNBhxk2jshhyf19D8QDdHJTpd9dPES4UdC7ilQwimdkSVOgdjXS1Z4BaGk6M
XNbaC/b85AOTAVJ4JBfgV3D8T9eYoI+/aUTS+Uq2zSEPETtx6F07BpgAS+6UKKNoZpqFWWEUZJ3Q
oh68xS9BlLh1sxIAnV9ZMIAZAk0awGyoQJ2OwWxBsieRDfdZVmxxSbll4dXKNrNWzsOanenvR5Gv
gJqcmkrYCRHGV4rHmNgG+k2+WrtdXBRIE6LNH4iGs7pBo9I8kwXtIO3Ivaohv7rWdJgR/bq8MGtm
pgN0NB4KDtFBT9TO5422ZUgtZqL4abHsx2UzS9MGjVkUiSElSM5KuCrH238UbesniW+yGBIkOci9
Bq+urhdZm+CTgDMBPYVcyZyRBZLTjdGYrPF1Y8f1p86+McLGsdLnPvwxJFenLiZjgE+iFReUcnPm
iFpvUmDZlcYvx5vI9EHBxOqVq2RpgXDmUZW2UVw9I8pEBpJmbZm2fpRojiD7iTrfEpvLy7NsBI0K
SKBOrXgzLwwwVJESTWt8JJY06aEvTLdWPMCSiYnCA6E3nqjIYJ1uNBIBAKZo2M+ZeG6Az+Lku7ZG
Kb20yyxk/vEA0qd2+5mNpEIFF6WBHt44vTOF9s0u9K3oKk/o1u3lGTuPWhFBojkFvF7IF5zlSmP0
8CE1k0nfGlvHzG/7eKPb1GP9MyrhK2HT0tQd25q9H4PKbnqoH0lf618s6xUy904ZP18ez/LUTZsM
iV+IOU2/4cgPAJNCJRq8eh99cmq8lcmdGF1rLYG9ZmX6+5EVXQ25mjSwoilyp4YgB4PopUm/kfo6
2CwCJCwP9hmq3+h9xjPm1FAftnZUsVr64OJ1RuSlsmHlVl5clCMLs0XRpbDTxK6kX7FfsrgLEqjX
rXV1LESyGpDTgOHj3OBYGrP54kFTWdnAYUS+RcNrTu/G1NhodgY5tcRBl3WTv6P1w1XoXUUfqrZc
GeScuubvPAI2gkYI9JWAN2QWGlihFSWdSXu/NsR7Z7K7hKuHVJTfR4ttGKp3Q8nu9SnDaEDvbTSq
j8vb8v/xA4CEI+CJt86Sw0KHZE1PsWOsas/pl9p1XpVvS+WWtG9WsmnFTaM+aOzqrBDmHZq3/2t1
5g/50Ax1bsDqoAunRGBUekP8M9RXnMjScTg2M4vsyiRr9WQwer+03g3+IcB5DMEPc3t5Dqcr/PQ5
dDqY+RU/FHoEjEDv22biRCJ2ohXg1JIvhF6JgZsQ2JyzVHSFxoswGXpskioRLpG1F47ZTrGtTUzC
D8UM3y4PaDpaZwPC4266R1BCnvsqBj81RMHY+wH4TWl5q+aF08pbtace6Aed7Epw038OwcS4ZoDX
CKWX2W6wc+BwWRhKX7wnwYtmrIRg0610Npyjz892QYbuDqsr8HkinngbeeBIiUBYj5KS0wAIbIMe
SlnpTDvfeJOmKB5ck5s8f3WxKoqRvg1RhS9e7J46WrKJQ+aK+PXySp1vvSkdAioy5Kkm6Oxs6ylt
x1tQa3G/cIwhdG38u2zgfOvh46iFAYqEyAKg2VM/P0aUy2QcuB9tbXVjfNkD6mGbbMUNnvv6yQpS
O0hz4b95XAH94WiMO1gB/aXjMBCfXAnQwxY7sTB/0Bdpl+nWZEG1tlmI0HhlnhYWAi87ILYmPiXk
p2YLEdWsbgX0whFF7nOXhf6/WAbcs9rU9wU+pfky5PrYR6zH503Qc8Wqk3YfiuKptgc8iXfZ1tJi
MPTMT5ptED+Yn37ZZyBYiVIOwcSDidcE30Ad47KJcwcDbmOUUaAvhrI0tMlPd1XV6WYadX3hkzj1
1PauHt91U+AR0W5ivlXATX/Z3tIuPrI3zyIkRiuFzNAAXwKtD/ZUp9Djg5bbqkNEfhNyNBBfNrg0
h1C5RzJu8gJ0nlJojMQGbzDhfkLiNyoThEmJO2T2yriWdt2UAZt0nQA212aOU0u4lbexieM/cud2
iNbyiYvDwHtiahIHpn3+plC6IbfyXuE+YECQqDD/qBwUVDLoV/nfJx986qORTQTAFWylAFVi1k53
BJMULiBKQFFQZU4jbpXylo+DQwy5YcqNYdyC9H1sVfyIwqHye8Y3lxdsaYcc259Hm1rctiDRK3wj
FT8qTX3IwV3rAPy5DSv+pHF7BTO3NLOoLEODDlX5idLqdLwUzKlWPYTgYc5cDjRYow43ZfIvtsex
kdmkjqDtq8EoWqPVyVNKJ9hfnrOF3Yc9AWAhcijweHOfVw+sRSE6r3zdiVGpWvNDi5/Hx+mU1AKc
bZrCo7cM+m6qMeCDgMJQ6NTdW7ES+i5+f6KLQykBcHF7dngqJUhkUuH7gXjN0c/9cnl2FlZ4Yr4D
7Q3IG9DaNvv5QaCaYZsnQDu30dYg1SYFE/aaY1saw8TwiwfMdEnP1aQAiqxLJMsAXwt/NF3sNHIl
kFkzMP39aBFIV+sdoifhU+Ot1L5s9XB5lqZ9Pjv30432fwOYzVJSd1GvNxPgMg+cTt9JdHjp90S8
XzazcLyBgAVKCaBI5F/nIOGiz7uiGfXCz0kFrdZKKx3KIzRRs7egs96VsFk5G4urj4YNwMjAIYdA
+nTe0B1UZI2lFr4ODm6krFHqKUPzXrGrK/HDU2QDySdAuVGyBEPBXN1vKMCqzSUt/bj1hme+Rsy5
tAE0hq1F0MyExt/ZAtlBmuWWgVMSQlHmTg653BdtdCVg/+8gjq3M3CGPhi6AronwC6Lcpb32KNo1
fMjCQEAGgFIIoljo4cyB3JoBYG8X0sYnn7K+k/zqhAhqB0efn10gYwkHE8X4fAvuyaeR7C5v4MVf
PzFpAII+Zatn5xCkt0jrlPh8+Km1H0yJnMvfX9ivuMMRioGrBUi7uTNMhKWU0ZC1PoFkGEHNPis8
cw2/tTQIaK6inQEuERXwWdnbjInSlX3e+rku3HQTxPVKFL7gTVC/nRqm8F6ZSFhPT11RxHnU6kHj
D8a9FHexvB+gHad5188VcDcT7QzkDVA9OLViN3UZJgrmagAVZ8j/ABBLIbZ22cjSXB0ZsaaA6cjx
dgC0FEaHuar199Jt+crlt7DeUAXEkxvaU9O5nu0nCUXQqiVq7SvBLqFutQbiXfv+zG2oglh5oeP7
orlT7OeeuaNYcbELPh2PegMcjJNk/dkyUDBZqtJKG7/GClfq4Gn0veZ7yfdh+3b1YtggLLGAPoWE
9Vm2k9SVig5uUfnvqo3m1JXH3flSA2yA3hVgZYALOEvBtbWtNzQmmg9pnvomaFZCzYXPIzzDFQRE
NRpGtZlvVUeqi4hLBg8eOlWVOGv48EUDuBoM0JTjlTXvtmqJApkPfQDAJPxz10W/r537/0hlAsKC
KvMZ40nWlY2qJp3uD49Z/S0QKwHIwo+fcEpoIMJTF2+o2UbVGJq1wbtG0ZRGt4yPr6q5xkVz7pXA
BI7X7l8E/TnsO+F6HWtcBWqwciLdrWwwyd7oV5IhwRfh/TeRpwCfCJjJvLtyiKOG5G2v+haaRTNj
k5hkyw3rag8LK7hAMVUE7mnO6VVqpbQCpaQAsfROYd4qw0YMPtFWMp5LUwYKNzhx0Iwgsp15vyI0
zAHqLNQvVH5DdLwE0Ub2DTlWSJ1b12u2I7OKzk1A4eHQ0RJ36motK4wyJagV3wQhwVsUvF7ewOeu
EIx+4JqYcgHgp/+bgT/y5NCCtkq1FJYfd81Li5ZwXjHHVpWXy2YWNvKJGXo6ijjTtSE3S8vPaQHu
RaeTK2uyYMBAlQQ5wIkC66z41xoN9GNUHESt+kWfabry+6dZPn0J4IQA1Pc3i4a3zOwgBiyhBi+o
7ufZr7DZindSPEi6JeM2ll9XTxXWGyhkSlA9Pqsqg1i9jtOSAYm1IeFdcmU/znQS4QhRi52Ei5Gx
n4U5o86isSOK4XPqJKifrGVLlxbi+PuzZKAVk2Qgamz66qEKUscK1wTDF04fwhokr4Ahm/i8Z0vR
2bXNzSJUfY52or5oQIebOKXIwR9yc/VKALyFmBayDciT/6VCPzobSark9SBK4td3SfcUrJHQL8zU
yednM9XRMomVtCY+GEkDJ6lWnOHa52dHDrRLFcklPh/rXhK58RpVxTTPsyMBQlmABsDyAPDNvMha
Jq0+JmEy+nm7b40nLf2UyfXOCe1IyCoj8p+S/LOlHhTRlUpRAXKcWE4NmVMQYmhypdq3OA68KRBt
giobz+FT1xRpJB2NLFFB4RQ6qfRlzcA1/nx5Ky0aQa8r7j+ARVAUOTUimNUqSRUQX+TfR/0PGCzA
jnE1VgTNWyhcImhGwRigulMbbVIjRagDFmjQuzBtHH383tM15s+F0zflKUCzhVIIDsZsIDIvgyRI
EwL5i6+CPgSgKVGAuHq5PF0Le/fEyvQrjk4eGUytKsqI+Ez/U5CnNNhe/v6COwdzxcT+OVFxIMl/
+v0oSwAOzzgBiHqvJa9KfWvntwzs5Y1eOnyt/2hpNBoCH0Ad8aw8K6P3EBw0QSFHfKh4bcwefMft
2iZeqJRD5HrqBYLkAyrl8yJV0KG8W+YV8SkZflY93bQ5CKXHQNxkKGJHenljSW1jFMaGojutwm22
8iRc2OFoYgC+D7BxxJPzWlzZDwlRNHv0K+VFHx5ZdJt1t5dXbWkeUU1Auh+NYtPana5aEwdC4SEd
fSMxH1jXfAvsbuUttbS9AYKe8kmIJM9g1moAhdMqm0yUP2nOHGFzpx90lEhXDuuiIeSPgVOaIu+5
12mwCrooezh/AolVwU3NIYP0jJjFrhDy9fLMLS0OSvN4S089IuZccc2KwTlhgQgLbQ+xq3dIoMSH
II68y1bO37wIKI6szG4cq4gVvYKsp58r+mNetE4D9ni9+6HEzc4gKy7ifEh/Q2+gPsGugOaBabMc
uQjQjodVLKPRT1qBSrnqqhp0apX3y0NatDJRmkzBPjjgZpdDEBkoYmXm4KuBEkK1eXwaew7BtSJc
uYXmmmFTtgaqsP9n6awGTOJBoFsPllTq5PkhMN/s/EuPn+sa5Okt+vmi/480xfk2RJsH2NngMvD/
s/3epgrRsp4OaGd22nRTtmC2ciAFdP0sTr0Lk6vFG2P+yA+oIdH7JnGqQMOWDQMe+k928uuykXPv
gKEcGZl5B70taxBnDaOvtATiWv2DzuqVDb60G/5erkjoAKw+3w1xn7SjUeuDb9q7fIQ6+ve22109
iokNY9KgAGAa9frTbT2m6LKqk7rYf7cqzcFDZMVNL8ySiYcFslLAe8ORzmYJunfAG9tRsdcD7lgq
RHZX1nrJwKRwgkQn8o/mvP2CVnqS4xXM923mDXwbrRz7lc/Ps7RpUMKbmvh8RF/CcWtEz9fPP4S+
gOqdSFjPoMqxrEA0aKn5fmzAz4SabrECIV8aAF5gf/u3kE4zZx6FhnlWDWGe71OnDt6L4up3MAAe
IIOB1Bw6t5COn+0fwoVpSVLuKddc9IcTvtbPeB47wYKJfDxSRnhrz29hrkm1UQu13EMNLCJOYd8n
qkPyB54ABrtyS55PFmwB9zeVdsCuMb+3WBf3oiBNBdzzgxjuy7G6+jigawBUdaiFaYB3zQNBGgHq
F416uY+G1AM/pROtIbjPL8XJAvBWGrz7lPw6XZC2UfgImcRy79X2N9v22tY1HHVNUnVpopBERVAE
0Os5EUlOzLgOe1vstZx4wWi7uDSuPRgYx5GFaVsc3bfSylDlkbCQtdztY+L1a3DT87sIFlAu/CvK
AHmMaYxHFuzc1NPCJmJfpnd5AUjaTd3eNVdS0OCeRYpoShEi34yUGpk52HAAlnXEMd/XjdhCg4nr
a4+LhbWAEaj2APgyAe1mLtaMkkjaoVXuWfzCi6f66igY0g5Q4bBBaoTE+dyDK0Exqlkc5/sheJKJ
y693UPg+apCTOh5SjudP1aYx7SzI9k1UeoEOoWbl5vJWWlhoSIkhrwJI3bQSs9eXqsejMTRGtm+1
rVAejerOTr2sXLmIFqxM2BUd527CidnTZX60nQJDzTKr7/hecdLqz5/U/rXmPBYtgEEb6QlQBsAb
nlowWlGUREisBLsT1o8ofkaPP1oOV6ZrweFO+Y8Jg2gBfzRHsqTIQksdxKN7RU8fkl73lF7zysbe
SoImbKes3y8vz8L+PbE3m7gsKoOuSmCvi4aNoTUbstYIcB5HAcGHg47M2iQgMGdm6UgyylSafB+U
WyuA8pDllNrVgRQKxkDPTCznAKD91YA5Wv6wUMFCGqjFvh0+Kf0DCdLLs7Q0BiBzbLgrSLkh53K6
+Gpmmm1mUb43D6xx7Oo+zlYqb4sWQC+OTCdCGvB0n1rIwDgra61EqIPeHyuOXVuHLFmyVstd2sXA
bf+vmTnlbJmim6rSYabINxp/UpIDGoDWlL6W9hRq96iuo46PxDM9HQt42YSVNynfl/af/NCudWIt
fh7lMbzRcOZxS51+vso6ExgHgg1lIyLpsw2oHFfWe+GBhg2Ffnts3enZPs98EVoqVp2ofG8RxVHb
G90KvFD8SZJkkyugXUb1pxfEEXKNz2xpH0w9svABSzxJVhbxqh71fC/GP8x+UctXOnxd3swLQQr8
PYI5wAaAcpx3r2tR3IZ5j6jXyG1XLdinGaa7Uee/rRLM0+H1fC5QIca5hCwyRFgQaJ8ul9bggVPX
Qb7v0M3KBFjBSnXD7JULYGnepnawKV2EFPI8eCySqMuGElbK7sEyd5306Fp/9NLZASkpGr2B0sO+
mAV3MsyUxCxxx7T5PZAdm7jMnbr/Vvdr4JSFBUKeCG90iFbh0tdmM9ZTjQPtOET7JpfvHVc9hIKg
KVcco+k2sjffrt4PSCMC+IkQA6/2uYC5XTYM3Os829u5T7DfkhdBmTPgHwmeL5taOLrAIEOfDr5h
0oeY/n7kp1OZI0DudAQD5pvhdPT6ywytIuAAQzcPooD5JgiGMagaLMs+e45bF5Kil3/9Qt4VmUJs
LuD2oCamz6OlsBixMhXC4sT4GZpuLpOd1eRu2m0bsgvtbVAnm4J/C+haxL+w9U4MT38/mrfKMOvR
ZIHYS6V/bIzeMyV7KPLgFhQtKwdprpc2xcywBdXCqYEboe0sYCNFlIGCCZE5A89YmHyz6KPWPSbi
I2/tjWH9MOxnFgsvMBq3XTtiC9EPUrEEewN+HYpDsyOGjs5QrQxL7IX2u6nubfaANoyNOeyC8ibs
x7WhLmxHxAuTx8DTXD9TTq1KW4pQ9njmjE8oQrjCkkjMCjdMczfT/xjhDUgla/Q5UNB7ifLJZpvC
/ljZVAunHXlUOPwpmQ41iFlsEYvSTDXaV/tuVL6rAXYtKlReEMVbGrJnltNtW7N3lMbQfwq9ZUY2
HbQ1QjwI8gGaew30EtQYzH0VK35c/mlnvwxP5KnjeVoNdCXPlYvC3OqiMSDloZffgYxxoFNYVRst
2pHw6kwVDOBOsieanglFNXMMTIq+rapWHFieuzsRpitLvTQUvHGmMhbyunBBpwfIGJSBRlaD76tO
QcGTzCuv/lWXP6Li5+VJO9tT01QRvNeM6RrHoE4tZWnSMMm16mC4o9zk0fby589OCJ5rGvJVEwgM
FcB5DkPndFDHyugOOvtK+SGWO1JB7Hcf6OAf0lZuhoWxgCBSRzsm6CLO1cxpq/QVM4rqwEESS+7U
p8tjWfo8Hs7gxke2ByDG2Wmv8zTotCyqDhX7CjeMf13/eZSOgKlCnQpqqDOnOeXurdSg1QHN2r+a
tYBj6ccff33acUcuWbS50Zoxqw5l/sM12Epm7yycQT7h+OuzGFdLmrDTLPz2z2TYK599+3r93CB/
BIejgfHlrLKr1H3WoVBVHjL+0UD2tVW1qzfq1MaMVwASq+g8mte8CtDJKGqMxY3sRykRNhsPvfab
mffDeKPUV79rECXhUgYeDK9MpElml5ai4WK0iqQ69BESbnnj5nyrmy/BWjfl+arDDjj9AYTQkDaZ
x87AuthFF7bVQY03Rbzpr80XT8M4+vxk/mhTSUKymmf4fFs/xOIlu5qAa/q+gV550GbYOBfzTavZ
SRQG+D6BkKwswu9lmbuqmrvEAmEvs54v77LzXQzQDiIIpKdh9Ex5LLPrxgxH2R+Aa3TU/k9ovhr9
Ct/nwopMpJgI/aHYBja82ZD6MUwRViby0EPqRi8qj17tBFEiRjCOKcP3z/onwqDOwPvc9tjIkLl7
jJTrv4+yMMgop2cLyDJmA8DUlYNFUv3QbGtbAC93NYYKIoe4w6fTDgXis46TMU+zgZqRfrDTTz05
xPkWIr1rPQ0LS42zh4OONzk6pOaRG6DuA+KbWDvUe8ak19T5JrqaLxADObYxyyt0jdlgt8FGHFMv
7l9Ltpb3Pr9dYQGAQlTlppzu/ImnFW2LllZYEJGXs2+4WLYZ/0OGW0XbpGQN4rAwZ3htoeFoUiad
kmOnp520XQFYCqMHayQ3KYH+MfSzw93lM4hgbeGITNizqZ0ChHVnjJFl1Y5BHxjsUMtGO/CQZDcy
hqIVkGh0j+bC4nuQ9Nylgcl2FR3Ah9qjkcuxx1zmri3JALU42yh3Us+zh7JpftaW+ZOkwLEJPbOb
jZqH5o9RjeKXETqoFSS3UfZyNRYEt1rPfhkaWlyAJWK3ZcrN2LFtmXgJpLc2fcuVnV0Zch/JVu6V
wTZ+aHg8lk6bmcq2UYWKDpDwS5TRtjUTkFXFgDOUpZLi6xDQ7kITSTJbqrdxkPxMlBQaXo1RObaW
ZtCRiMo/qVTbBwk6wHtuNUg8VjT+jDgaDpxoGCj2aANfmIXadqzQ2OyWkf5Z5Y2O0pAZv1dlY6QO
eucPqtW/Zn1deKM5pm+5bRZeG6vdFsNnkA3j0u3UYLyJs5Q4kP1KNyJQcM016QuIQ8KHelDIhrXK
z3HQrMrpmpFGjhla+ZcyyMhpjS7eaKkwvolBfYEmVPpSgfT3RhUVdS29NTM3zEYouUdo6GGb1oF8
zVubNvZ7jypWvbHyhOxU0f5Iy+5Ntbl01GKg95aNSXe4DXHEqhHyIxGFicUp9BENmHn+MogC7x2q
2MHtwFjt5jTRnsy4h7KWVfE88zhnlq+1tEdVIMrdoMyBTEjVKnwyWTH8ikn3R1RhvS1F/clH5MKc
iCmh6mgkQiUh66zXXmSvsrbe6DgOkYOWLeI3ZiocIPBAa60MoUdGbgkn70Lw9xm2LCq3VRT+27CA
w8nCIHS7OuD7GHmZG82unoEt/9RV6Yc8iajX13IT1+RPo/aVExSG/G7XY994tdXqxWOtFO2ur/hX
1mtmsAV4Hy39dac/G3FXtm4g0PntqQ0DeWrYWbXlWnKID8BHvHOj4bhLFEMiDdLv0yr+VEvTH5JG
1A6U4957VfySUak4ZRppbmBLdPLxtncDLTadWETWthZGdWsrrcE2cSz4JhNJlHsEvWX3zRjFpSNY
CX6JkEGALg66jWEk8a5IxtDp9EZ4Kpp/v0QqxW2a5i8QIQsdUqQaJOnCt7ZW2KvBaXE7DPXv0mjq
zjFEyO9ENihu2+ifbchG01NMVls3eTyqvzsdzNRAn0pI0MTNhoLHt/JJk4I7rQRBU963PcgR0wIx
TRx7WYgHKGo2r7kK4PsN+E/DCC3daat9DwhQBGNdjU6pN4UnA5a6srMNz8ziLyMpuWfWSdtsCkvP
HL1pi2xryW7EVtKpQ3vykAyMcEcbtLK8rYdcc0DnprpG0pcuD0uwhGUFCOJV0GsRNIm4SCM1HhlS
n0YgAGk0+ROUseXOyPLQ7QNNd21aMrrtI9S23HqwfrNRqfOHPq0eU/DZP/KeJxRbo3qhef4wJIqf
mYVQdmMneO7WGunAFBk/BzL7UK0EjqePdW309Lh/F2Bi6u8qK04e9K6CW2t52qmOIthrLSmmDvkY
6AUzgo6i1E77F07ysL9tdCW86XURHgYwJChoB2oFQi2dO6kSsp01BuFt2eQ83iSK2QY77NTvaUV2
TQBhv5am7yZBTzuuwcoz8APc2hSFG6VK2zphSONHasnoqZJB6vVd15WbQe/ve1Li8PFYEOFB6Nz6
RXFRbmUUkF9BtW2zbQd09oYEPfY/urC/y0SjAXA5UELkDbG+VTHNYy8t9OrNqtjwjGLgT7A+k/u8
6Z54hsVQoBv+DmCSBSWSuI5cG2JAoSM09PpGUc2dsc+kmwH78xDq0JXIdCJ/tE0V7Fhn5S+QO3sZ
efKB5hlxa9FSf6CZwR6sEtsDp1lxO70LHCCyGidRSOwhOxqgkZsP2xEgqQclDRR+z4yuk06Wjz/B
FJQoO4YkNv1d1qYF4rxGo17ay95r4eydLNIMD4VCzWuNsgQEqdFH4mZGYTt9r9kOs7JfXcl6N1M6
+FaODg9IOkZq/phOnBoPbQ44zoAade1VmaIVoCDXI3tT5KA1aCjBPUSNHne1BBlcLMC4Xt+wdvgo
hszyoLARO4KO+X04Vg91HzVO02UA4anZT9uK4CNF9L0xR+pB+5FtdB2E+6SHY9X7TnNqTSgfuDe+
Bi2OidsURetZdKgwwx2CPIe3RAgMPYjVnYnrL/VG6FOmu2HgObZpFBYQWmlY5DZtnDkRt9F/qBcv
ZCiFgNwkkmmsCaQHzMhNYirumKHHVeUcLJD4iYTl2FVZz3aFwugmjqjlxq2VPDKZ5k7WZjuhB06g
Yl2aDj8MN3V7ABCZPNEq5C6ac3FGta4Ef0YCXmanzBr+CkLRbCsGQjd6nAbYtEF9MKQE0WEgSr9H
6fuGgf37ARjJcJfJMXKspv8aMJUuLlzhWiiCPRlo8N9NmUMvt1m/CbskwHlUmo9SZClWI+g/ygxc
ZkRNnoBWCTZcSZoP+MP+A+KigwdXXdwVVlTvLYh8wkmYWukGZp9+a2igbkDj1tYuCBF5U9zEUVaw
R6VV+09QFVNnrCrmAlOJU9iowUdV5b/U2tC3BjyFQyapzU7SAGKibXoLrdFsZ5vtb401e9Krr1Ro
JbAginWwRMK2VhsZlRtL1L8ZihXI2BjBjcqq2gtEVLggmoxdLbDpwxAZiRMavL6Fb+YOT6xik8aV
+YwLrvzWs7S901MwbaQUZ6alhZm4Od5huz7V2l1A0/7etoPQsSJpUUSuzehwi5eP6DzWPliXvDXU
il77BiJ+urTK+wyexaFJgj6tGtGUMEucJ4kQ78kaS1tALUsyJ0wY/103xPTwW3HL13UGDemA/A4z
FPu8TpBnrZH/Q9p57Matbkv4iQgwhynZSdkttSzZE8JBZs6ZT38/egP7qCmiCe0LDwVz9Z9XqKpV
9QdBb6P6oVUl/1cl49+0SnldWvKxVpPgthiHOLlSmzCKbIlODaUzZuWtGBiPkd5FbHAptnWt/OaZ
9Zc8LLKDYCUBbVf8PU6cqfUIZPa70Hf3ZdW0V5EuqBtJ6PUrtNNqB1RyYZdiK7e7IEO2rJTGCajE
O64MSeXIKcTxRkvuvVHxtq7ql9tekFr+R7WxvB9lZSROUwjllv2C/ouubII8D+3eMsc9b/AfZZB+
dnm3Q08hBUROBSCy9mpobgpX++0pqUj/OBcsPkw+2ygDqB5hQqIu8G0rpIe4rOe1g6wWs4x0qaNK
dLXNO/8NJmS863O6KrZy9aJEReDEsv5tHLTgOqq1h06RkYoy8z9Jlpr3oSc2v6GqiLeB6Tan0XTd
vRSn8PuFLnxOvTrbJq44HLxc76ztoMZieIeGf2ELieXdiIU1IpUKK9k0uszayGWj1baSCXhlEUyA
rdUNQFBNXjotbbLvVDkDzabjavKaDzyDtlgo/pOKkOzgCEGh/Gg6o/wmR9V3FFl/dJ7uOsnoV3h0
Ia1EupNLj/jHoqxxCH2unluxqtt8E0d6LDph2PWlY/JY/e7N0dwjSt3+wJsoN2RzNDtRAwopYV0W
W98Tiq3mxsOWNrfhDfz28kFOOvFLVevBrtBzjaXQo8gJvSqx7DwY3OeozkH0uXIVG7d1Y2Sy7ant
OG48Q5B3giz+cf26fYjl9LnU9WTLlUwsIQbFQUp1FymUDLxQKyTej6BKa5zXUi+Zncry9/RQx/sA
FPBdFcrshngCDa9R8PvuNlWTQj7FuZ6mB9Q8A7qD4fQi4u2Guyguok0U+CcKbr+zCPcv00JH0ZqB
u7Ah0LDGP5bV1lzvGjeOwa+nEaK2TSIzegGQZd6OuRxu+xAc9MCZfqr1Edc+K+rvgazVJ0EVHoqy
BeVkGTWx0dA4otZwFEKX0CdPfenEapr1XhrCIHTtLKWV8Y08JKmPPH4rWA1eK9WEuikKfMkx3Xmd
CD2mEfRvLQv0zY0tzbvTalLNBgC0gxj0mXqVt9I9lcwWXcJWyZxEpTt3HGpKs/XNkryPN1BAAcCt
3hd6YMJOin/JoYafi/TevWQFHQqXnX9Nd+essCUSVF+FJvOuAsX1uk0uo1khpDo6SZABsmurSLh0
uPT9l173TFswYuYBYA5SWnkGC0FSsi30nx+6NkYieHR8Y7U3v+R1ldtV6dM2rxoDJ/LCkygNgUP3
7adErJ8zsvrXqpXj+nljzdtvVo7rJ8lDJiap01NXfEn19MuY+zhpIt2f9EbkVPuZfyXJCE4GUm7u
kXSQOcyKuQGcnF4jZyiWj3BbZNtU3SK98zq/SO7RrHisdfE7/YOq5tb1atU8uqKI2NAoNrHtFvGv
RGtOohI/y0WpsV/V9sUXtfzZjCsptwV5GF9ytenv26K8NRNP3/CIRux6y/zeBuOLav5M/bQhDhHE
g6drwvcwDUUb3Rng3oFRyP4uoOXio4sqzIvu8evVLDN+tmPDM6gqR0Sbte0w5F+zsAmcNORcJGb1
VrWmxynLXtSuTx1pJEz0+yKzDVqp7gs9Tp1KgfLS9JZ4wid+9k01eEG53PiBhpd/PWpSwTNaGbEd
925272Zy3zhZTHAbQ8TYxtTvbxu0l8SdNHruY2amVrqhOUGaH0a1eaxSPepug2hSpYx14j3fgsLV
dO6b1A5vUd3ctEWIELSe/BiM8SnTZfStW43e4HeNb/5S6AVuJwVwym3hNzxKnSg1SNWZQGxMI0Xn
zUT5ifJtnbHgqK7LV1adGZBn1OJKy8SfYq/9VK0mdLKUC1JLxJ9yBSdR5iqyx4DJoPqUUAfufeas
cOuvIxAVZzAllxMUt38KdRTsWDM8ZyiNMSYV4Xu3ddo217kiNIoddfmtO3oC3D0NlEkot5q0iTz9
pc+B0UvB8KWPdWND1E8U2AUhF4t1KkX3RaC3uG1osbofgzh3hlGJD2Nn+rssdBt+WlAc9S5tCe/z
iWzghuV3SOj1JhjxvtMo58L2h+y+NxXG0MG9i8a4PQndGP+IaKr1CvcvbQ+kicqHELSxLfP0tE5n
qE8jylHPBUoFB6Mrg9CRfTG6RVpMe84jL+CE62UNYo2GRTa+pPItB+52Ncp912zcTDCKXZol+r5t
ip2Wp+ILsXK3ScBA3beoZW6rJKtA3ivSjzirm+HQehCWiatA+HncFLyClm3VYuFUpjXu8958Zepd
G68E+oSJEzuM4imL1e4QBSQGjPZAkLizgtq6Fkujo/GBGzT3dR2V6q1FP8RtowXydVCZpUOpudyo
Xf2VrKly0AX5m+UXvd1n1rPfMjAl0mgwr926ofjUuTXOeeT9Mqr8G46ZsR19xbrqSmJDi0p9b0Td
U+75db0tSzF2SrErY0cQxXRTKG6wKU1inXpwfxpIWDmaEKPZp8aHJJYPcqEfMmFISgf3ubANfdwW
uFeWHh+U8tVUDrVe2dKgvcm9V+6qIpduFN8HlUg29k0jKfLDN2pC81T0mo0eT1KycfpAGPpVrrxo
G7Vtgt9ZhbvOMio7aqr4Vu3Irg6F+G0QgvyGJvFGsunc/IeV1sq1FLfVtvRH/d5V1e7YlZ5LuInK
jGiEp6Qef4Vepu1bZKsHu1J84maRNE/r5xY7v9L6kxlbz6kgxj6QKp1sXBy0m4hz4US1ZF0VsZBs
QlSKMtvlYfnl8oo8A8VopcMYhr9yXIQbr1fEu8DTi03f9a0tcsncjGYuP9RSopLHSQTRblUXjVpT
eLXk7os6jtK+TNVum4V1cNvJiOm60LDsoEn/mL7wVmqZaltm+GREiHvlOMwbaM0/XTdFXtQFR+SO
gXHlaYmuX/eId31VR3JhUiNYr31T6tGm9UrTdDRPqmlWHY7IA2g5foAl0CzQTQy7kdocrfAwfw5S
D1O+8dJacrtpY1N67Dolfwuagi4iLjcnXPlxfM15Dva1Qri76wkPj6UuE1Pqep7/qpQIudCqeCyl
WkaEF8Fepw79rnYkOT2lkd5f88pS0BusuL9t48DY9W3+s/ciLiO97ZpjU8nFK6oxIxqHZbL1SsG6
99NC5K6BxBFCLDTs0k160ofWd5IDoePVSfUygux60HvZ8xzTdEeGhatyrctFINI8xDV2nTt0jtiE
SMvL5tehKoM3i0zoF+SUXkAe6YdRHhSHzPDI5eEP6nZ09ReJVF48cqnqKLkjqedHv5pSrvn1YRWT
XmjDYONVjfJdylz96zCQRArcjgvQ8pTvNUHojTCaxW+3mVZcVL/wu6tNX7pD7RQkzjb03G63wIKK
k2sR4Eqt9Si3vuu0ambYspJxENOks2M1UJ2eC2dXq5n3IwTz8IiAQf0oVdW4k8f6rtU75QtItrCx
OzmYwgshUtlJSt9zxRIdF20p7dNgJBcCaheUQU6i6npU9H6visnwBbqcead2NM4aEi3dTxfFY112
1rgJxdS0Y0tobV+kQ44t1aNAhBGpulNISrRSll2qOaAwIk3VDRgdc7BXnqsSftWgPBnty2hsW+WQ
dZ8vaKFeAjQBHQuII+qsTBMZJp5FEilU5DZSePDWWMlL5QyAIn9hWNJHzLpGLksh56Q8JcK20hxp
TWh24ftTCRkQB3h+uknOADlJJLpWVFnmU6395AplI16uyCwswfvvzwGRemV0JOD4fpy35I4Oanrl
kYm7bGRlEPMu6iTpB5P0j0mh+pZnRFipKi19HkQFEvLA7SCATX9/V6iWyfrQSkQ3gA9fv3lrivsf
v47cHWhugC50J0Ub6vzr5mApghI0yhMYMOHKTA6X52YCfpyJGcAvev/5Ge6E8E2VK5/Pi/mtZVy1
41U37A3yEZfNrI1idg7IVFL+EGrlKR1/jf0p+Pn/+/wM8iDnVe5RLFae8vpAoltZWeHFSaI8iboA
pVAYbOdrgOBXqge5xq8Xd2ZkD7mtvmVr2qNLUwRAfNIrJkT8oOHj5pIf5SG174RW3daQ2bSy/Pws
TYoVk/wlWOc5xTIIqzQJkMB9UslNBuo2yT7LWmMzvTdgzOYpzMYwRzfrqVFauzM3rrgGoF6aJJD0
tJ5Q4Oxi69yCULQKuSZZffqa0xtRd9fIDUvfR9djamE1Yd3nRe/OMqNAyRv9qeM9xGM3OmFlEaY5
mB24CZ/Bzwdr+bGBaROplFPV2nhqu/vR2yC/0O3LRyv9/Ik4MzMDTQlJGHmWiZmcEsLGi1cwhAsn
QgafqEFiATT/oa1JkZHu8P3MwEHW7qJ+oyV7lcpxSRLm8p79+ECgmQVMEXw0rF2ICOcLXuuS0ia5
RWyhjsHtoKVP1Cq0h7xp1RVLC0OC/QXdCNLJpEM0s+T51K7lyBSfJOmNmpbT9S7lvACOQ/N5S+DN
JmDxBJxGqvd8TF2AIgWbb3iqB5lwoOjK9gbAgfw96gKykL7pfhpcSEID4QiAvWw7BOnPDVJnG0C/
1eqTX22rdluv6Wr/pcrMNjVAUhngK9zhCVhzbqBUDKKUDDdEskjSeYIWO0kQm0CGy+puTEavh9mf
042aoo+3EXqpAw2hGnY9SsXNKJnRFSXI4FECZWB7xM97kkzGPa7rcKskgyjsB11vHiSqtPdK/52O
Y4h26YdI0updLHrdNi1hCQVibqS2q4XVgzga3rbXROFnFUfSYxjiel7elwu7BcIpxBs6hgOYnssg
W7RiEPWxVJ5M7lIrPg2ybPfjnjTeZTsfIegTsxVTVPzwAdg351PbR3CxmkBVnqhb20r3pUGOgazW
UJGgohLu9bdNs5eTK8JA8swrl9VH7g+YNTapzsMEAYPL/dy6MiWeUlN0n6SHytBQ5/WY4F+5+mwF
mSPkxH6k2lYUIT7ewWxV0DkQWDAszwlmbqNnptHn7pPveXtXEHbHy1O68H1o1XAXppZcyMvNZtQY
xC7W3Tw4FVl3n0rJtSJ9Vp6ZH/3ewrR53nmEWVJbFfKOwamh3FpvBf3T0Ei+D7ZswpghTWnOViXS
aIvUKFFwCkO8BGeV4rc4Q+i96+w48HJz0prV5I0Yo4n3JMmAZJI9Arf/YQneGZhdSJXbq/lQYCAX
d9VJlFcu2I+/n4CF4hF4WyjoH3QKxbZ2lYzs2BPMvihHWPjTfg7fZwWQzJ1CxzkZIJI8oc46V3hK
jJtU2nfmyrH7+OgBSP177CYtWHRrzvePLNT0gJC06GSOV6l1CvVdOlx/dgXOTcz8g7QvNBF4THTS
hA3spmRN1mVhCf5SUKG54dN+OGQewsWRltJ/ThWvkuvM+/QJsJDzm0RVpkYOHx6ctvPjLhmF8JT+
8gE4t5/fQNDMAT5yQXD3GbPZiYpETorBik4KyXHZzl4+P/nvPz+LquW21Guj5fNJemM2d6Wx8vOn
/XH+HE8s+X9//ryRsUoVMWpVvi81Tm4AV5Bt0vPUzJ3AXNMKXNirZE7Af4OphNE8R4H3oa77sZWk
J0N/zprW7ulwtkZO+vjYTiqz/7MxbbZ392mRVOiq4J6dhG3eBXa7labM5fbTi3JmZPYsmHoK99/F
SKbQOy28GdNPv2uMAhkquLpQ5nA1Z6MoNLevwjQ9caFvR3W4duNm/x/G8M7E7F7tKldPXTdOT1+r
4a4PP/2s0XgKBSAEbjQen/m1FMVt2XsUeJ+S6GedOYq84uss3Bkw0IBnW0wUFPbZMscZ2KCe5OZT
L26CK1Ayn56cs8/PFjgSILOC+Nef2qDfoQOWRcPKuVscAGqpKJHgt+Dfn69wLAf62I4dE1QCfTTo
Z9OtWJh+4+xkgyTiXaOxFOnEeXwaupVEQtY0nrpyB+BNj3Zuu7s8TQuHjb4exNik/f6e6vNBZEB5
5IwC5xO6to4a3mfCTe6VTvzpFgYoQpKxpJEnwo0TufLcTk6AEKAOaT55YX7jXierXtLCLXhmYHaJ
+7LvlwPF+qfoD6Ai39ppgWPE0EVXDt3cSYZyARgE6SryQ1PwMyfIt5LqVnlvCKfawB+Tt1ksXwvN
VwP2QtNcjdawAfdFUcI/XF6pv0SCd7th4pIQQxIcIIdF1Drn4KZ1oEie2yunoQdaAjMzUm0P/MOz
NQ7KPqDHNOWL7GtQa92bm8jNW5fp1k2ad+6fxNKT69QVv+b0xNglsmvZgjLKVHNbkGmKQGhRFxUS
FUPsm49+XdDGrJH9B0R6O7q8o7bvJNet4kA06QoPGEL/LJgp8IS82tJu3toDgsj3UqOATQOQeFWB
VaG7R9SDXE+sKL4Feeo/dpZ2gtkpbi5PzGwL/zMvCglTaI7oucx1qj3ZahPfaJVToN287rP0Nnq9
bGB20P8xoKI1SsOKBfcjrqraEsVGOYmttwF3X7byyhDWLMwei4p+y7LqMwT6Sgh79z8MQEbClnQd
/usks35++PyUNFpWSXxeFfZB6B9W/DNlYQmg7cHNVOFKih+on0oXkEczC+VEGy+0P90ouvcMKX+W
6sz7ImooHQnaSOeazA03LspBjhbl2h0FaU+z286odobSaNe5HOmPSZXVe1IG8h+96+5cIHMHUe5M
kjNCuClCIb+yxkrah5oATcBocAelCiSdWeW7tgZU1cJC2Euq3ztDADPOodhf2XnUiL8LhIjtxoVe
MQ69cgMyaU2edGEZuR6YBIl0Iltl/uaEUEl9vVdPivzH+uEpXy/vw9lzMO1DFhBhQUhTykeOTl67
ppWYrnIip2irwA76/hqA+GUjf5XWZ9fMRMqB4YNuG5Wy2SCS0aj7yPLUkzEYmyzeu9WrtW/J3qjf
AeOBBleyTfQ2Ad/1TTL81qWjbnxvSZQL7YoLNVcd+GfAKCihBWHgEc4jL9mqXGQUM/UkN9ldWcTb
TvW/SPTsbT36E/njveKCdELwQMmkrZxlK6dyYVdPgmz/mp+dSpBFTRMGmG8roJQRRIcvQn7jqeNK
APhhnKSeJ0aljOzRJBc0J8KPVWNpLqf3nlzhg4BYiJ5zmXd5tFPiItx2YfRQmMFrL2ylKvoiqsHK
QOWppPF+zZFn/Udvg5Qhmcr5BRF1CjE6ubUHuaHkmzWW5MiCCGIwy09JIcZ39D3KrvwwUqd0nnzF
3qlBanICIzLamnhozNhzvNb6M9YhOtyJlwMY7FFNKNvuAOR9zfeaHQWSmkwUQT/5Cki8JM3Ob7Qq
idIw6Yv0OKgIFtSHMj54gBMuH4UlI4TjKBpPDz78uHMjcUL3M5qGTx0x35L8u9vR+eLlsonpE+8m
/u843puYjcOMwFJaOiby4IeuBFextTddy2HmEtnbNf5agn3RHrl8BSIBkcm8y6ufjGYqC0F6bAVa
/I2qo6KgJyT0G24fcv+XEF5dHt/sRvw7Pnx7BS49PZ8+6DQO6iDAXvBpLQapKa82xvDJvrX/WPjb
2OOvsM/cRxZcs9MVvwAE7O484a0zPpc6+fD92SUQ5mpUp6S7j2qk2HL/Fo0rh29pilTyrRL1IdIn
cwG3pg7lrBEFmnwqTsksrRVjl3YxsDZI9ZwWBXmT810cRKIkpGimHyPLcdsrQdgWyuHyKq+ZmBcE
PDcVLY8Om11XbM2mO0pN8RAUxorrvWSGeAh1KGnSf5grDga5HohG1kRHmqtY8a6r98laWWjNxOzI
+40l95bfRce4HfO9iXzTHlfW3UbVqtu6Zmp29IsJ5NUXvN+s2xej8+/1/mpsHy+vzOwJ+7t7p+gd
Qu+09nMliKIFIVi2YnSs0m2oHEbdFkvH/XnZyNIOfm9kCs3eJWxy6lumZ8kRjBvrNyy0AaZMt7L2
SzbI8AKKIPiRqQOe20BVWYJPE8ZHpIInNO6aIPHCavCigKxB3uqvCs/590teO3gjQX4Uqlehr3Hz
H2toJJ+eqDMjs7ukL30z9KSQdpT1FvywLKw8WAuTdPb92ST5wlh2psYgdCXcaO1jVOorI1icpkmm
CG/ERGhqttRBkrRJ4pn0cBzt4Ruc0GhlLy0bALZAMEe+3ZoNwVCgLiXtmB2bVr/VhvzarLPbwk2f
Lq/EwjtoUHH618w0k++2bNSS50c9gebHCrDJdj/qMt50Yw/evSp9C/xvl80tLgxaClOXNKKkeTIw
5WnMRIlRdQE8GMO05eq/DOidhdm8uZkmFlUlZkcpNQ8WyriS/lB5udMbX1QztIPk9fKIFteJkJgm
Hyqu6xzKVXkabBw9z46jHML3GP8MXUFtyhVWHIhpQ80cJANX5V87s6clAGefa0WTHY2JDxHLrY4P
PECZ7UGOt0YtPAI2Slbi2eXB0aoUmK4xAb3OdwdJkaL1dHZHR/aj2DfutdesuBVrJmYPTVBkUg6N
MjtaYNj1a+8U5v/prE54O0JSgEzzorXW661Sl6hnhdpj2r5ZxX2Qby/vgsXVeWdien7eHaM8GcFL
5Lh3WTY6kXYMatCo+m8/+i2Fm8+bAsmEnA6NEukbNU3oO1MpQrdqXLrpsfEtR87iOzfJoH9IlR2P
6ouUQEm8bHBphfCb1MnZQIl4HnwqE1xbHejrLRNcBj6s5QwScbTWzG3NzPxN4MqWfINxCfLvMOts
pfilySuaSkvL9H4os8shGbOhKFUTGyhyV3K+0WIaoRV2LXpbfXy8PG8LLgeN0P83b7OrVfDGJPNi
BmSxNmr5VRtAfMvZ1s1XjtDSpaoim859Sc3xQ1NCUU7oBit62VFOtRtB8W6hAKyYWFocEgCALviH
gvNs4gxPH0Jv6u0eWRlEyodR+Np8sn/85KJN7Yn/tTGbr1LqBBf6UHpM+k1e2qhIXF6PtTFMf393
cLRBVyHA8X3CPrsa4Xu2LWzrlXt6adWRcyG9rxDqgTI9t9IqEpwNvU+OUi/vBfUB3Y2NkvzKPlnW
+We20KLGA9SRdJlfAxVaAQhhR8nRFR4D7cpdy8UsjkPnhkHu6O+9eT4OJekqK4BKdRTHfR3nduOT
7433vy+vyZL7gS4UUHRg1qQKZw8M2UmvR90gOwpj6vj5oRm/KwVtO9uNoXgbtVpzPP/WoubPKFsM
uKmB8O2HHHmmGDGiB3F2pEnoeGOQjXVCoVQ2Yi8J+9As1IPets8Um7JtLmvD1lP0cAtpQrRLiPi2
VJDBGRTS+3IgZE4gW9m1i3LU5vK0LG1VOi2AWZtivA+yiwZcg26oLa7c9Gsk58hBvsrNf3jb39uY
3beomYuCJArpUZSPQvEACQZhi93lcSwu77txzA4DNaDUg3KcHZG1ujbk7tFQxoloeV2E+Yasa0Gj
pWglWbo2d7NrJJHkNu5M5q58TYz7Mtm0xX+xAECMGGlCZ84vQ9KGoyEVFi5fljhFe+W3P9Oh/Q+3
FTftv0Zmw+gTczSGwc2ObZo7qhCgtlLaVXi6vECLk4V3By6XkhEe+fkpN6C+o1ahs0CQmLtxP8qG
IxHSXLay9OzifCkq+XRIFcbs5g3zQmm6wcDHa9FPQmsl2ydWaQ/FyY9/XzY1Tcv8fL83NV1r7y75
cJK71ht8vb7/2rX3ysrnl+aLq508NSXPqbnW+eeNVIuNCJQVmZf41jPlndR5V4Jvfg65+vdyR34M
iZeJkvuhfaDhFuR42pGzqSI+QBv6L4Jp/rw8UwtDIRXGciCgTkLkby7+3UyVmZe6gmJEx6j+FYfb
QtpFxspsTbtnthhAN/FLIF4RHs3DBysLBc3QhOio5386F66i5VgCvPn0CoGkjWQ9FGs9NhderTOL
s2giiojRItaG5e/tSLkrPN9ORt3RxWFlTy9NH53jdXSzKVZ8uAT8oE3EANGfYy0kdh/uSgSdEnPF
7Vocjvq3dSGMdfb1+XZDCdcfjdIn2eO9akm+j/RDWNUbKVvrkrI4GhCP+tScG+D5dKzebYamLFLk
XNgMqvACydSWzNe6WHG+F22gWg58k6I9YnTnNjy0L7zRZ23oRDsKG8V/ELu3y3t6ab6mOBwE58Rl
mCdN9KwITPpoxWQzNIdu7LYo9RsRXYtmWDk9+sJFY9EMwqQDIoUinL3z0SAu045lU8ZHSw2qL4Xe
fC8SN80cTQkTUFqJ8MVN3QfAHjvhGMIREGJtl+GXoCmArhsI8OSVUl+0teqxsos81Akbx/Q1cYfg
0I1y9Ccmmb+zRtm6i/RSuW5Rc0A6CmUSLdeoHwhyfaDhSn8EhJHaZdf1+0hQww0xXHssaSZx13YC
3GIRhaQsroUbPZcE5C0qxfol5o3aI4ViNhulaeTNOBbdn1qlJa2SD91biQbGs5do4S8vy6xDhtLQ
tZYlwsaExb4HofMctmlrZ97oHQJBH/cIhqs7BA2QnBD8kaC0pemzq0aHOArSt0ZB6UpAGQw1G5A7
KDyuUdEWl51zSHsZixhovuxViNgfHcc5i8WeZg33vWDn4f7y1lpcb6SfSC2pGligmaeajbGhoGYU
HROgHvdiWm4vf//jGNCtZew0ZZiaR815GLpeCKlacQKRS3lDKWFbl/FL50u3iWysXF0fhwJmhyY2
E4FSBAcxuyS1DH5Hm0eY2rsNdZCVCGiO3ef1mjBBVEInlAWxw+ygZ5k0IsVEeSKhaIhgaoXzUowU
dbJ2hzbftZf1N30pfh9c8zaOxj0s3FcxjFZ+xtKEUhuBmQHo0LTmnQDEKKUfskEyHhrPsQ/Cg9gS
h2tZdUBP0bm8eB/93GnE/7Mln18GGvA9RQuU6NiM5S5Dr04fr6KRvuHlo1mad+Hadb24giRkQALI
AI3nDytC6YaK/84Mt+4ODuBtK+uf3u8MieQFuxKux4fGeFJUWrVJApCGpVwV3luVrPU5WRzE1MqT
1CLjmOeVWl9Ig7pTwuO4s/Trcg3qvbT+IJUkrgUAHBQVz9fEE0o501pqcYnfPMSxtZVC1CMCdApK
01jx1xZtTVC06emkKjOz1SFrH1l0Sj6GY9hdIR3X70qj6jetgcqZbxX5CjZl+t65YwWbkbifAARM
LdSt87FF7eBaFmiIoyrvIxNtLrJXu8tbeml14N5MGQziAlgF5yb0ptDDzMgw0XvGzjPkfNsgsrYS
hE5fOR/I5D4hpQ2Pist1DviI5SSt0HOiYjacwtapUSOMwpXr7qMNJgs/UyM/S2eLuS5xFktqhNQD
pUxAimLyVSt+muNOoiTk6WvE9EVbU0M+yoDcftosS1/VQNy12o9INSftSSfd6GgEwZS4kMLdo65m
/BxdX1u56ha3wzurs+vHwvGQXKiPx9rvD5MH4ehKIzlIWmcrc7loCTQU3T8m7Oo864RSUBRVoRcd
texb2lcIHTzK+greesEGWxqpcJX1YpvPNneHDM1Q+lZwDAivxnZjpfJGXUvYL2zvMyPT3985vN4E
lghDjCQ/6JS8CclHXD4/i6OgQsuyaIxm7rqLQybGeVOEx7wrNnUtvuRDfCd7zUouYmkccGJAwuqk
mj8gGkECN1UAAvuYoOjyLARPl0ex+HmZOxQAPJnLOfLHlNsap5rPuwgu6wcZjanLBpacBaLPqZAN
yH6iUZ8vBILA1SiLfXBUEPy9BUr1BAw/2ZX4nyjT4r4bffazFDTtDu2SFvXbOr02s1i/zdtQWoOI
LA4XgDegCpVa3jxESYUB2aBeDY69LGzavr3zO/f58oAXXAVpCoAmaiMo8PkJGrpSKgaBjRcrX+GQ
bGJR3fvVbRFaGwk941xZWcGlfUgADkQMVXDK1bP59XM9blMj4Wlyy8dEK++tIjjUnfd6eVgLL+BE
vMGXogCxUCRy+6GpcyU4lm558Frxu5+5AFT7Y9Co3y6bWhyRNcVcXGBUwWYjMqsg1bLADI5GsTFE
AAr3XeVcNrG4D96ZmP7+7nYoJl9fhGp/bDsp20zQLfSJ47W9v2ZlGug7K2VfeqJXGFx00UFW7rXu
8P8bxbRm776f1G2ZVSbfH5FwUsT+iwYI+fMmWHVgW4BFZNiB5yYqTWnRBHe5ftJtUm7CFT9n4Tml
0yZJFsDaoBvnnFhPqbhfVZP0V32Q9RvZfLIQlOtvDOXz3g6XHLkJOq1OfVdm4yB3GdZ9HflHOjDt
WsvaKkr8OfbkFBVhgowb0SM5kPmDAPa7hgAQ+Ef/hAjxJ6VAPnx9ttaxNQS6F/B1q0ae7raStpcX
eg7N/WBgWqp3m6nMqyHWqunnS8Umo21gVEmOEA7QPmgN5aP3lTT929DWd57aP+f5Wrpy6aEAkURr
V9B7qHjMO11z58f10BTe0YvkB61Fz/FnCt1EjpGMrYPYCRVtn9b0FZQQxvOkp0j6D+f1/S+YCydB
rHcLNeUXVLr6Rczc5zawPu/JgVCj7MMegRM2h6l5ulp0XSl7R9G67YW7pDwO1sqZWrg+MQHFWSLX
x3U9u9t8Uy+MWNG9Y6DtqgR9qmthjVO4vFbyhM4HEINcwAxqiS5y1CCf4R0RnE2/yUaLWNsgtQfB
rIVbYN/eXkXkzc4MV3A6i7SUX6DJbQyecBUpNBi7vHcXRzx1NTTQapiy3edbt8szuUS70T/W0pc4
edWKNy9bSdTOyVDT8aBNKCludLXgwc3xYDQCbvGM0+DIffubWuIv31PRtHuri2Yn6clNk5bPCLfR
dKKGXXR5fAvvCMlhfBbTYnB4Fufjq03w6Epk+kezDZz+ZQz8ledwcQLfGZh8mndnXygHeJvQVY75
eCtFtCWiWvg5EuQ/84dUB4gJwG4f3OVG7FxJrHIczbHYdgjBJcXpP8ySidIJtDtqBHNH04yatK6E
Njh6YefS6YhuyllM94H/n5XZ6apDVYFohpWwlW0VaElTyCsmFjxIqN8wFUhGUsmex7NWbmaWUSYB
SW60IO0AncanEBXtm3H0o8OQS8MDDT/kjWL0a5nDBS+PRx6VeUI/8gLzcj0CpqHVqTjrQtFc6319
HZvjSe7aZ29QVzbE4p57Z2q259weGCpK5LhgRu3abePn93I2do4phmvbe/H8UGb7P86urDdSXVv/
IiQmA35lqClTVdLp7vQL6tHYzBiD4dffj97SuQkpVSl9HrZ0tM+pFRsPy2t9A4SVYHf5Dhs8k9qB
oweyfl9tq6e8v5KGnZs0ED7hTAYmFLKV1fGT8pw1VM38BHJiUev7wLm1ChW10ruSxFwLZL/dpo45
Q2k4QKCueE6Ve2PIRyD2QaW4hqI4N2HgsNooVvse3p2r4z3VohdVbWSntNh29m66UhQ6+/MoniBH
gvjKO8+wiRV5OYMnCdTA/fictv9wAQK0+5e+CtTU2jwabaPGElOTnWA7AhrjzJpnzch463WggVw+
Dc5ehPA7hz4QtirqAKu3SjNBW7XRdnaapNFHaQXIns7z7t5Pe92EjrDCjGdb7cF6g6shJgKGJ01u
er+dUV0TmFly2Le1NjAfgRRampYoUDmrHaUzrxkVbEdOqgBiEG2OPsqcudlYQRXEvj+Ui/1KAY8T
+gxzLH3l1Dq3nxEVKQ0gAAuq5e3iBE0JasZpwE6eDm6sgsMcKI2zYnt5ws9uAR/fdLkHUYBb5fFZ
CY3zeaiyk1n3PwNRQwGY/s5bNNx6eaXycnZAAdCkrgWaIwgrbwdU40YmYyCyk5XTIRnbqXlQsFU/
jO14zb7t3Im/1LGRXeDYx8d7G2oy1NBOHKso85R+kAWwM6Q9EulNMQML7a5jrRs7XTtdebKcXb4w
pYUsAdrCS2/qbWBqcK81hc6AlqqOTUbjAsScvpigBdjEPdqQhQ/3FF9SMGrsPoZm8iadnI/jdwPI
d/n+Qt0wUU1bfVSR1UEzN0WJBz8cCqBNwl7aay/+cwvnVYw1OaiB8FZqB4ih1bYeh5B4TehNe2cU
V46Ec4cbcCOgsKKgRSD49HZKbbCCrLyy0aLOd74b+eXTx3fAoiQBFBLuZ+gAvf19lJinbvJEeSqy
YSvbr2iLQk/2s31Noevc8od6rAfZQGjhuWR1mjAb3l1DOpUnJ5vDRfEQmGoDoJ6PjwaPFJygFh7m
74wLicMqRvOhPHUwArKh47KHipt7zfPv3Md/HWX5Zq/yW6hvdJXjjOVphHNQR7q40N9FloWV8esf
hoNaCbC6MHv012+vwXSrqoT53kk4sd9FPYUv1fep/5ezFhWT5R2JCtm7skkKBETntbI4KQueUbSD
44DTf1Mkv/LqObcGEOOvXhkS0XUbUnDtUA1p+1M1S7zmHNaGDq23cymfL8/b2YPodaTVagNcYuio
pYuT5UAzXudwFwpuR4OGeUH2nHuxx8zNPAdPs0fgDcFhrGFd2VjnNu5S3sTWWnRI1j0+JoW0jGIu
Tn7Qf4Oa9bGGtsaVYS7pwPqKRsMDoneAZAEut7okrYbA8YpX5Ym25JPbznE+cwhNYHh5HeGyAV7d
lVDn1LcOYEC5poeyFnstr8kwnP2weFug7QvmwPtai4AkBuQsylNtt/DSM9oYzhBZLIEBvjzis4GQ
ivzF0yFDWp1WeZlzDm45dp7OoWpFONuApQlhjVQF6ZVYZz8gwKgA7y2pwfoWzeeO9XD1AzJbbul9
X/xD1oo24/9+frVEy9RPidK4QQbLC0cYk6gvl+dqueXfLY7FgxtFKPTm152DTihvqGxWnlgz//Kb
A/Uio6wOzkySUfbJ5WBnPwzk1iDxApzIO/SERVmvLQoEoh88gG8SmvKhgBLi5SDW+ShI1pDZwCR4
TbeXitMCMlcVfKHMIqT1/EDSYAu/vY3Lho3L4aIZTiHc8+BFZc/GXZ1ZD2md7aSC3P3lv+Xc7KKN
Bks4VBdB5lr+1Fd3QJmmI6ssEOkDsOjpZL20Nfy3JjwWEt36f1RWGP8wxWjI+H9BngAULYfBq4jC
HKE5g2bGaTJuF1AR5V9d+/vlUZ272Qj2MGCPHnAJ6wOlgT1QP2jk/E6wtfPEyjY23TofdLH9W7xZ
KrKwvEf1HAK/b0fiMzgdFK1bntBA3MLZcAtnlfu5uKbOcC4NJihxoTy0JKS+/TYMTy2k2pSWp9J6
oV4Wpey3CXOfzP+qvDJU1nRleZ47MF7HW30gFy5p8L8LcGDAoIb8sWFFdfnrnAuwNATgxx2gubpe
AfWA/deSfLmn95zdkOM//Pyi14j0GcqZ68dQWQbDoneRI28eQw+CJU17TaLu7Aj+P8S6JI5aO3xP
AiB8q6wv95Nui3s7Y9fkv85WV5EtgfGGBgAOo9UDCLt96swOMBHCS/9lSjXfGdwoI+JCVUPnab6F
8pEFU80iBcyHu5tKTTDCuTyd5w4rlM3Rul000UFaebv82NCqovcGZDvGHAHY8zWf9a6C6eXlMOem
dNE3tZFXAXy1Lhn4sIa15nIhpqVpNKEeMF6rSlyLsPz7VwePQhfKcDkiNE4UFKHOd/8yAkhRIIcB
3sZc/T5JZZD5tVGc5uCugB3nlcrguToGGtoLfRg9+nfyX4VTD0I2yG4H9zYQfej5JILtWIi7ITNu
qbAjYl1JzM4do69Drg44hlSb1xRg3x6pSVDrqOz2Nrp4znBl6v4iDNaX/OtIq0U2uz3gfGWP5yH3
d1WX7+APmahSbBQnhxECKWHhs0MAaQFq9F+qyourwPikUnHl6X92jSAFRSKLKxF389s14jNYi9Yj
UntXy2dajAcg0a+M9VwIMBzQHkLih/+sQpDW8OqmBEwUjKzsU5CWKQwJB/358mI8d2mAoL+kTaDS
g/D0diBDDczMFMz5SXs6ztizK1B9vavJbU+G0DceL0dbfm39+RYVZyBxgGeBgPXbaMycmdQlUHOO
V0EdbqBwcaL7LC/uWO7cUEhJXrlCzvVlF+XL/0VcbTZqSPTPBdBtk5B3Q1NmUWV2h2mYwUoo1Y1u
2cYYvHDqBniBwvM09Psxvjzosx/y1Z+wSp3scppnPpfQ1uhC7cRZeeWZef73kYla6HsQoITeTioZ
HEgBWS3uMfZoFz9no7kyiedOdvBU/hfAXgXo894QHb4aLycYjNXVHkLQPx33mtjCencDWLAIWEJ9
e2ndBO+gbWY35Kj1gvkge4MkXFvtI+/0FA+CQtgSYu/3aN9UsewqPxSZBysJZ9w08Cg1m+EXr1R+
5cutzjVQPYBZXsrBwMkCKbtOeh1hFl1RFvw0MrvaN2Pe3/kWJ1GhIPkxc++a2cfZeMCLICJw2e9a
IdSUquxYLU5ZFjdW2HknB3bDzv5D6/G/Ub2Ksvqcwm6muVaIYlm/6NyHeChdDrBaL+8CrHZ5NxQa
rV4E6NIFUfxsDY/dkFyOsd7Yf4MsmLvFYQD57rv6srSyjlYaffpxusl5fe8aztY34L/aKPWgYXlu
kTROeXpE5hTKKni+/AecG+RfbSxIMuGPWWPh+j7gMIVDD7/IVMy4s5X+QzN9vRzk3IJ4HWTZ+q9S
EV8YuWPBY/5kT+BkcxFmEzxajJMxfLoc6Oxo0MKmeDdj562TN0VGCjtTmp261v+R8foXqChQFxtO
l8Osbpv/PhqazNBmQqX6HSvMqvRY88rJToJzPEmyAU9VGB5y66kpRjiGOH9a64PPor8xXVRIUU1G
pv+OboHPUyOjQCOCej8o2Qn+qeQHt6NhS2U4+vmVhXluJtF6RqED6R30+pZ//+qTydqRARvb7DTC
+LT7JLrP0JC8PIurA/+/ES2K0VCJCdD/W93ZuTW2UGpHrwjW9YH1VImPPYyW3/fxLMJ0AVy2iPG+
HUJlZfNE4TB6bAWDA/UnW11JUc8MYCE92gvvERfWerUVVaUMW7r0WI6JufGvnQ3nfh5vepA3l/za
XtferaDxJ4sReiyG+9vhg1CMv7MDFCfssWwKwMxavFObTmWZtU+PRgYp5y8oi1/+umf2fACmE8BH
uADAEFqdnsIzhDNlI2BUJEzFT2ArbRp27GNJwzKKN1GWOXy1TBnVvBrZgOOrqLYwt/7ud/kVoPqZ
z4AQ6OtDKx+Q+LWG4GCmeHVCOuTkTaDmOekNOnDxv8zV/4dYzVXJZN/MGiGYfXBAwCNRVm37a53h
M1sa3YK/KlCQJsTGfjtX1BmadgAq57i09ybnMW337dPlgZyZK0CQcfpCuRU7Yl0isoK0nzt0OI99
H7ndDm6Rl3//zKKiy5WPLgSIJBjF2yGAixvkU29ix9W/TWMMTXpoBjsazY+lilhW+ORAegHDDco8
sM5v4+giIMzuGD3OP/v8ofishg8fHQhAUBLF+wHfxFkdr4wEVUdYEBwrdsv37TVyxfvvsDDVFjM0
EMvxfF4tKAvPhQZ8geAI9d/pjlyTuXy3klCxQM/xr0EQDEjWBV1NjCAteGsfVX3j/rbHGytILn/o
dwNABAtP/0V0DRLga9vBztBpZ0zSPTZdBoEQ+OXOH3v6OlhH+MQLIQ3LCSfsaooMbwiyTljusSzC
odyXwZWl+v4VgC+MbeYs1Co06NbXGxnYIKu0mY9ZoeISZjYi20JqODT4oWqnMA/u+fQ0mi+MJF26
S9srx9b7zHKJb8NbDLVUaG2uAUkDmSGCVPL5aJFHt7PjLCXRrG9mOGBDwPyh62LI17KPJuVYdwsU
FAVvSOO8B2FaBlj0qa2PXpVUxk3eXzlgzqw8/CpQPVjUZyxHVSEMt1TNdDSLOFV3rjwY2UfTBgwB
lyJwpChFou29SkvSaqRO6gJHX9i/LIfHlvH78tpetzmXpYcIAMlgKA55p1RmM7j3snbUWNxdCHIk
7MQiPGDG/sGYj85P74UILyG6DCfJdpdjn50/vK0hOAGDPmQWbw826AvXZs0bfXQU/TxMqG5O3pPT
XdOoP7N9HRtJVwARHhfZ6moOywl2j8DgTUfZmgM+FO/2RV5cs7hdlWH+ziOWNqoiWAoL8urtYDgt
DTkIYzr+dTTvcRaZv00xRcSEYMv0eHnmzg7pVbDlanqVaXgMDuMVpA2OmYTLcxnDPfbaibHcXq/K
Sv+NZykH4+oB4WE9HqvDk4MaBIubPgUF3OW9Yqval8Yaw87OonJiYSk3prySh5+dxgW3CLINdA7W
ksLDiIoAmpHTMVNShN7gfdLwDsu9OkKrcysL89rJhBrAeqT+krghKYcDFC7ztWff0MAimuTzfDTm
nm9kmk9/oGztM9gjWx1UNnOotgaYY66L+zmv2tgQRRHXBLSHHF7EUEpSQ6Qb4GJ7L50TVOAmyKTC
33uuVIUeETK2RX+53Q1gr4eFU6knphxYUKui2/HSDhI2SvfenUbr5EBaMe6LIbirdTDsCot9dho5
fildR//KSUl3hHHjcz65vwx/LBIYHIlHL8vLRGoAsnyc8pFFRnyboPrRKAs208BoNmWsalXxMNdl
uptpU24M1tf7lmtvx9xuCHvlzXHvQc2R8mlKWpPUz77MeeS2woUCnzOcnFKT0LFLJx6HCQbOWdPc
qbmmEPDx6EYWyj+kA4zirbpqYliTQt+aCjO0SnNM/HYx7xt6w97YqQGBc4tNjz4X/HE0O/5A3akM
XZf9qQMT1ULSFQ+FJmCVoCAVpSaUiFgONbMaWNO70sndpClzGmuHjHELP/lEdf13cDFE5JLSirtg
smKcqYCHZGV6CyE58760K/NRlu4tQ+mnmRM1Vfrg0rRMOM29MKs6tvdYP+0cpOxox1gb5vmLpEPw
i5ByjrnoeAj5HBYXgpuJMAmmdBRGQpXMv8Kpp77VpDJRtIDZSuh62rdue84fQShzosLT6QnMzx9O
nY+7KR+aAVMvKZzkUR/YGa7Kwp5kL3TqcMzqsflqzTwYo752mYq6bn6ZOkFkVFlB+WAExhgDlm//
gC6vdOMxsOk3HjDzxQbgMDHGzhCRMfn+sz3Z1Y/UL61PNJD1rVliNbY2/d2ZVf9lduYsxNQ8YWFM
SVr2v0tDG09pns63JZvyb0FZu8He4aSPia+0F7uEByHWol3vUIf6kw2z9zhKNMU5o2NcBhPboTcw
RB4fvC3KONljZYqgCWkr1GfUjOUP3vAhMo0MdZfOHr+nEn1VOFAYcYq3PYuEnxnRoAv/zmnHJ9/Q
2U3HoUj00LiKbXljQPZWQ9gBfiNsr8uyg6Zm7yZWj1M2WxbJRPw61uN0bNx6wDzzn7kziW8VC9TD
AjsNQUq0ngWaot4+BRB/MzqN9zSlmPvQQw8RwAOV3RtWxT4VbfPN9pvyi2zslzwFwmcapyYa3BmW
8qMhNzm+0mxossFH0g+YW/rFmXo7ghGbFXO37mPYadYb+JsFcZ2bL2QGnzSeegmPM66aCDkx/tFB
45QVPf0MRTYeWqqsYhMMtMTXpvzGsDObiPolu3PbXmGg6Jz1wQheyw9f/BhwCkP8Oxyc36wgc0gg
rxFbY6nwkRv8D4kqQk/6YmuVQkbBSId49tI6Jj0Vm35yi6iCbkuEZ4y1cYau3Ts1deOcZf6zdIV5
GHjKooJNLKqk40KBLqDhOKdF2DBtRnMrIT7E/e7QqdGIROGJHCehhJcvH/kWgu3tFzm4xg8P/ctw
dgWPS78ZIpsX0IXJ+Lidi6BEU6tyQ+xhM+JElJEtFVwWW+7KJxCGZGSnPNiWRVdHnfL1nwHJwU2H
R8wPVfNi79gZCWlf5wx2N2UfTbAf3+HgMaOaZCNoroP1WTiVrCN0k9RtydvsBzFw94Qcz6nIEd28
pZ03HBzRkm0zGn4yFtbwxVa56iMdNFZsDEO/ZdMY7BqSuXFbi+EJphdBKPIu/2SXPd92HG3uAUL7
NwMQXCedqgbHuKF3aC0HkbCUea9yQTaFAXB86XnTSRRSxaoP4MBazV6sgrw+DkbvHQzIoe56ZcwJ
a7z8q2RjuRPTZEVakgogWNO/mXhdHzyZmmGKDgKAKu1c/5ZOgcNuKkRsmP2JWLqKREpPzLDSGKbp
v2C2xkM+VsAxFsUX1HhLKOkYcIpNvT4eSpdvTMPHqUGr+T4fex4aQW2FedviYpAzv5NtICO8i4bQ
LkDwqPsc2oRuWiWyqBt0QSURh6618Tfhj7odRK82vM/V3WxLCqWeoEscmOMl0LKZIrgS1HFGJnfH
mGltUoAtE2D6kCQxS33D7VskUyZ4Mmu8hXyjcSPNDZE0Odb0ULvevgMwNNKeCzskA4L9GTBDd+2g
isjrKhpJ6v4pqDc/dQHrHhvRlFvpIKyvOrIJUrMKKcv156ov/Lgd+zmERIR5n2bARTpKmPucpv22
MWSTZDj1DrTnY1KUg7fpgKrfSBz8+26RJzG63Nu7MFl6UqUaI0MCgYXKNejBDdaOzH078bPBi+cS
ljjGBIZLNDZw0dGOZDGAToARpr17W0yBAYo7/kFSv4qmDDgkWsMXohxxaExG3h08qq1EtFX+KAVY
bI5sm8euLhpofszque3Q/rKmwD110sIfXXVFMhhD/z1XUxbqYGpDasGtVpB+3FbKZmDMYrJCm7Iq
IYWswryh1b6wU8BDnbq9aSq8yZyJ8l2HRYwtzfsnF/z0n8JTIh46f9jZnI5hakOETMzqV00cGcKP
S4S2hWWm89q6wZZNIxQM7U3j59kWemI4u/tg3gGBj00GTH4sqt6JdNnOoTMX7r6vjOEeSbznHtAD
msYwE6nYONJ7ygVrDnpQbVL3JtasN4PBntYQy1Smd2iYM2zakvhhMNjl3QyWYeTJxo+NmpQw4EJ2
BYVfM3J0gxSSVS95ZQI87M7uHtWpdNMCD7MZA1eFplkE4VR5EsAbBQxYQ2jSaI/C99X7GczDzw7k
ppdhSC2kohxHnrLNbTfUAj0lmNBNvIHcXNe4N2LK2J00Mr51clV/zmcjjWyi+m1eVE5UStrFLeMi
NuGctSFm3W0rWC3dIivAGpzAUdQqMzdQLqIJXHhOimWUhNDl4VHRdmTL0xq+YTVom/G0XDZQBcM3
nTRyCJ27j9pFw97NDXgNAExnRO4AomprD2OcerlOUin5rpKZOs6iSHe1VPK+nGErZHS9d499NCVa
MPZQy9y876o6g2StbWyEZYwAqaNvOMEHyg/LwhQxyhnNRuR92sdK+eppgmZPQeqocMhDi/wysVQ2
fvECPkxRDRmxb44/yaPVqvyX2/T5Vzp7LCGCzvFoZj9zK7fC1BiLCDmIE1UtdSI5IJUFgM7eQVeH
bvouNRP03LOwHaQfkznQSa+4jtISDM6hcdlGGBBYgbaYu6OW6pPCsLDo8GQLraF+mWoK9oum5UMA
WlnsVBka5u48QZWlCUKN+knC3NpIMmviiUdYZkaj1dhk61bTPGwg8N9AzVunoZuxL2x2QQvo++4F
aURGEhdtxmPmiuGWwO2qOAgqmgbJLGy/0ORUsXAhqUY6Ku8p83+NXT6GTY1F76ZNttFKIykFhHOX
0hHXTolrkBe1l0xi6PcgeamnsQaUzmd19eLYhX+LVkb/ye+N4iBlPR89g3EvzKExXN90bCYm2nNp
GwkpZysCUk48SI0DIbNnHSmURXClwN0I2io92NQkP0pIJj0iM4NcW9oUmwwF1dtKD8Gzsoq0icTY
qIPWDEo5fWqObQj1F/4bMg/q6BogFBTMz2/6dgDBUQyMh2OQ66gH/SdqkeFt07o3NrSbcDwQ7kVQ
5gri2bbGXVG32a6mo4zd3P/WYy3cpU3TQ74qLT9r6AHdDlkNQ9VyqRdNA3/OhJo22vHqWM2BA8Xu
1vwU2A0/2szg0LPjGZ5Drdo6UxUkNhvq56Fo8QqfyyqiTb4kPcqHWxKhh6yfq6RmzRdDdjKphFfe
VkI1N/CW7O/w4mG48532gRSdfvK9lu3NTmCpSCfft0T8wf9LxNnoKBgRYm+SbBq2FCbeezy32mPb
tMjsOyuAl5Q7pkmWs+FYTLURGqMvEsfui7B08cQogV17dlJib7yOmA8UG/tTb3p1kmVpGVdizGJu
lpC+0+1wY+ZztZm8YXrkbtk/usBq4/h0rbAaldx0eRoFItiDw/g5T10jVgJmUswe80iU1XBva7yV
JI7DCKQAubHtwt0sNvKRI81xm5HBitO++p3mncJhMbSHuuPWfW0HIipMGWsPipbdPA6w/Qr6W8fK
+u9FJQHU5a1zB4ndAEChyopzoMdxVev8kJl1HrE+awAqN7eZZYQQyW1CY7bnw4iGX9Knoj0YVLGN
Q1LobwM6+ojWAOBUgKvHuu/KmwWIsSkawaJgHoNbqxF53AhKN4PHca1DbuKTa1W/BO+DB9PBMefR
BmnL2Bpo6jrFfmI8+G53VomGdqpiu+/6B6+s3Burov3BV+Zvz69xQKvOOgjtQKNdCzdEQa7YzASW
nxk6LRGtejckXT0lnlIceoqBlxhaW1tGTBXyIhB/XFuh9u8w46H1cnHgtSo3ORvNCP3ALJGjmEMc
4UYiO1wMnMgKiNUeSSiFhSXIZd2xtsi8MyY3CLO8CWIofRpRTrNiDzt6cqODrAnTsclCANabl76F
DAIIzOl+tsGim81iPlB7yr/Dmc3bBJ2lbyFu/2cSefHsOgbmkuSfRyqNTa3Sn0rK8qlzRHMEehFu
ltq2j7XtDyHSUZYMtldtkYizaNFxjVEfGWMQopzQwvfZK27AXdJrjYNikPQLUTkx701UKSPVj31c
WNV9Zo3WPgV/LWF0Mh7cHkUJT7j1DSrQ9d3givFUckM/k956mvsSVp6NWdKnlLoPzmAaz5CqsWAb
WNQQ8RM0O2b5+EKzTN/VoHpEwk3/0CpXN2D+6YM9tNXexZUV8UyPYQ3TMweOhOMi+VnKqMbkGAiv
TH/vpWyMcyFgK1GJJqq4GYSj7FiUctLcOK1lbofKDKK2CYZNmaV51Drks4Pmz27mRfUHEmgknKd+
eXJlRZITNuAp1rUPXg9VoN6mMwnrxpofPRjK7T1liQgZr7n1/fJPV+R0N9htHmvmIS/j0rlpoem8
KQ3rNmvGMgpYYx5bZ1im0J/2PTVoDHm/7yX4CtsCj6+N6AqFooKTR4WFAlRVGci48QIjB2Aa9HMN
tNkmnU28KLUov+aG0X0BatU7eNgbW/T02rBu6fBgIJ8KeZ6yOGhblLeG0trBYn2+x5XahgMvvVPL
YTaHl2t6kweBnZSNNnZu7xdtONoyQ3bhZxuTdTXSgKIPeVPSpELxM2Sq/R1w1YYFtvjOQJ0pgQkG
VBZ0ZyRz0zQnJMxzaACRFLYmVhSjZAztTlt3AXgMt1nZ8c8frJQuxT36l+BvWQvg/22ltNOjR2Ya
zEfgnT37dq6v1EnPFQ8XFwT8MtjJ0K17+/uVZNIDZGY+9upei31mX+kxXPl9d9VkHGGZGVgcv08f
ijTS12DO70rwmB6KvhPE1cAvekdQ0X6AO06n83GsC1QKD465mcQ1rNu5MbwOsmpgSlKS0RsQJM+i
3Aivie1d+/nVJ6AAjUnd4+d9lBzrU8tePr6E6NLgAaLdWkDSbz/x5LeTl6P6dCzlt6N0vn/410Fj
AMkLiqHBQmt8++tpN/ZGN3jmEeKR32yUh1AB+2h3ERzepYyPJgt6yYjyNgQspse8kQ05pmb5gBYQ
6uqT8+fyMM4sJMQAJgH9FbxF1hxTdBCoA7QgOUJi25LHrkKl4tPlEB7+zDcdiWUYDiim0BQDqipY
/v2rpodyaxcmrzU5KtyRUGl6IsWAGn3xzQe39UrP/T2oahEEWWgfIDOi+LY6NiYUGtu5qQguSL3L
y+Ewp+oExugnW7Kf5qRQjvyoge3CtF6AkRDERkxwZ94Oz2wMHQi3JceaibA4ZOzX5elbtsF6+tAe
xx4HTAhwhdUqKOwc+UyV+ke7+jXDvo9PIWqpocbGNy1Uga5JxKwZFMAtLO7ykHNduvKL+M/bAZGG
0qLKTO9YDb6VtHYKHrfXHUiK8nCdJTkfULKtPmnHSMaqSaPLwz1zKgBKhNc7JhX4j3XTHlXd3vCw
n4+AaETTeBDeB+1Q/hvfqwirc2HAnZ6NwvaODKilEkvS/4cFDx2ypTsFG1SgJ95OYI1kOUA1CSsC
xs7osYwuOjgQ52fqg+Z1S7MPtA9M11/jFfTM30aaLOT9o6+co0QJLZtCA3Xcy5/jHAIBHEK0sIFG
9sFYXK0G0Ds7s287+zijZcbUtqyOVTeGIBXOTbshpfxi9OVXM3W3klbbDPU8V/++/De8WxJodeMY
B/oOEFeHrHOB3GwJnrF0OoJJE+VZeTs78ko78WwI2NeAbQ8mPLCEbyeywVsMtQRnOo6y+WN26cEv
g+3lUbw7BpdRvAqxamcDaSRY0dnTMe+/WxVUi6oHXRVhRjaX41wbyurWxvsjCOoUcUAfx9OZI/G+
csiei4D0eXGVtNClWkv7ZAA+QOiBI8JSCmTg2IPZfZWtcKaRDc1ibKNFyQ337PpcnVq3bUt7PHbS
ZxWwZvCybnUX4MVPpQyrLGt3haiLm0nb/Ln2eLBxxurH5ck809aGNNkiJAE+mQ0llLfrojRYJcBa
B9QBNRAfLM/ARuLritCxZDTkH3Q/Wfaz6yDKwln8y+t6Gw60cdtXnjMeCfSHIXWuFazaUMOX6ot7
TYfs3b2yxAJ4DDSJAAtzvbH9DtYIVq3Ho9bmZ5uwTed5XUjQqEKaMYmQjFXMveKnNV+zbzsbGdx4
YLKQvb6DBY+u03QgaI5HBYPwUfkw9bQir9qnUDsaTnKsotRok8sf8l1igNGCRLEAimCB9Y5OkA3E
Q1spGI8upKHiairvPaiUZzUECoMenBccZrCPtj+o9v73gxLIROGUhvo2ltHbD+pKqaB0QaGniTug
9LaZzUJh2HjXWjH+a/1Bf7e/8RZgzkL8RvqzzrUKqvGS9h2sV7DPSlQFr2Hq3uWLmEeg/NFsW+CN
6Ki/HRAaVqRSQ429j0d1QCF80aNw3H84C1jCoM+G+x/4X4jlvQ2DLQC4hS31cXb9WM/kASLz+8sr
4swphhA4vwAaX0i1q/M4mwz0OLpBH/OmVqcpQCUZ7xH2dDnKuXUH0WX0NqG+DzTOKkpJ044Qo9ZH
LEm0QHekW/pph0apSJGdHl4uhztzybivw60O/15Nw8TTVh+tDBAO/TuwP03U28zi5+U4y/y/SUrx
fSCRCOApcmzrHXlNmQ3NGKn0EaWtR5I2OISnF9G4n31pwe+MR3Tw70tgqqPLcd8np0tgFyrZuBZA
4F5vqLoYigKOwNORw1nSSg1UgtqEEIlK3a+WPtfITZnzw73GEzq37MEEQKoFOsB7HKRhUNJLbgGS
OD9beLWQ7k9zTfHlXKoFWwAsRSAtseTXiFjP5OhfjrM+MvOB4AS2JY+M4kGlXsR9GVrzyat2jnmX
2X+Mcf9xLhSOYpzK+KeLxzLk597uOXesu8Lhpn1sKyi0oujLePZ/pJ1Xb9zYsoV/EQHm8NpRwZIo
J9l+IRyZc+avvx99cI+7dxNNSAeDGT8Yw+qdateuWrXWzfXlWzhzZybmaT55CtpNOeetJ9W105qe
w6OkPl83sHBfnxkQ4rhK15LWCBiDElE60g5Be9vTFx1FX1t1JTRYHIumwMvNNcbzTHBRMOipWkRl
0LXMn6b3fQ2XuPJ5VUggDbEz2WOW8PlNoUabKVlLvyxsaZpceTvM/o9nhBDYh51OGYv+cdepgA6X
Y6t8KkEJ3cW9Yqw0WCjztwR3YaHkTAwPfwccYYKtMa+zScnlCUi/s1HCr7r2bpLCQ5B/1oNf9jTX
zMobG2CbvpJCWXC/Z4bV8w0XGbHmD0Y7uVXkfwBWvA+0F693G7VGXO6mTVaeEUvuCXu0L7AxQISL
nXiFBDlUmdSTW6j+DzOWfxSIYVDJovQQ+Jswyo40a/+cvPKd1oF3ub75F7bMrJBCxohOIrR6hB3Z
OoVhpy0YTJVuGejPVu6Wlc+LdGFdFodjoPJ5sgakpPeN/ecNv5+Qn/cmiFwem+eL5ddhHdl9O7qp
j2bsIBNx+/Yakcz8EXEr0jDx/0Y04Vw1nRzJTl8CVPUwAJD5fRYbn8ja/xoCyh2y/FVypmiT2cPx
+uiWzhuEMeTxTNbogsGjqigeKF4ElL7+YhJjN0eKqddNLNz+MyfNf03MK3jiXvXaNIeuTic3tHb6
90qBZ/2mNlb2+OI2oBEfxwHhE1HmuZFaSVWtnjCiTTtjRFR8ZZ6WB/Hv+8KR9UZJLgx4i9y+OHTO
0VcOPYzua1m75dX4Z0UTRtHYY5t1WNHKvaxtwi/a2jgWLfwNYGfpnYvMam6O9IoHf9/7wNcTO/iW
qPWjUhn764u+YkfkxbKDoNanchxdg3fcAHmfTx17YwS1+xY7vNmAWluXxCpeVoPva4HjG/lDBnC6
dgGoXDexuLXsfyaE6NXxKwtaUUz4IJ3qON8Ya9Jsi5uLsJGGetUhghU2rwTwIa8jkyQM4WPWq2B2
zB0q271avWEsOGJSqSoKhji08w0W0xM9jpJO8YT0KdC7lc8vrfrp54V3RcKj1UmBtYK3t3bq7w5A
rv4GbzKTXDFLhDcUIc5HAA2tFo5RLrtBuQuLrX8LBMVce5cvLflcGiCRiUA1/a/nRqxOmqK8pk5m
T2CU5KbYRLbx6fq2Wlp0Mm90XpKOJd0gzJWdeF7oK77s2la/d6LqJvLyTegoezs6XLe0NBpufqJ4
8lYOz6Pz0YCeJQEhjZS0Krs7KmhW7XzyjSt0sktWYFuhnddCXvZCb01GitqUQqKpvj5IewBI1wex
NF2shWLQUU3tVWR6MFPAEd5kTO6oARz1y21iWfs2vzGblbBwaQ+TlEFIlGekTaXpfLbUOjN0VHMG
l5L+pou/ZyB8snTlybFiRHSP4I9rrS1mIzl8yeVLp5MUWUtXLBrh2TR3YyFfK+4wYvWsI1QZWJFq
m0p/sLUp19rWFpedAI/EK6nXi7YrlXxdRKfe4NqAhO/qqVCPnt/+ub7481kQwyNW479GhB3slZbX
ViYP3TQm9Vh+zQAdFNpXVsbJ32KK+ikEltTPLh4gvd6lzmQB+4+GEdUzubp3JOW5y6cHJE4/VWCg
rw9tcf4cOsZg+IGHTHQ1RVLpVVzqdEYZxcZWeBhqK0558eT8syAyA8dkAWua8UfXsY6RtJug8gEY
uBaAKYu7jdzeTNpKrC2yc3vIfBeNzsRlwQivsv3Qm+MmSeoXv0qae68tQdJQMCFznNpfpBYZ+hQI
xCYdBvvYOi3tNd0ustJ2JXBbemtBsTXjEcjNwMhwfpw71PNiqaUsUKTVj1QJH4yiDbaS1YTbhnLY
xkH44lhm6evf4dDi/TMr7NjRL3pQNsHoVka/BZa4X+3a+8u1Kx4KY26zZN9Q0vv76juJqy0nbJ2A
PhtG5vVkPAGqZaOdHgi2zXt5VOp7xCKcR5DvtFqE4GOGTEr3URrTHI+i49FX83IrtXr09fqOXtoI
c5csVfX5HS8WYowJgkvECDhB/X3wpS13crB/gwWYHSApgVObTN/5moYBLW0hrDKuAgg1tiuAvp/y
eg3NsnRuEA41yHvRzEev87mV0gZJ3jn46GRQdtnU3JHsrRv6LV4pSjGnx8l1/DMk7BXfzrKmizDk
jQA35HwHNuppSAcIZRz95frULR2HmeiYHCXpIWj9zwfVh/6Ev6akmEnSg9qjfuRIR7jhnkuFulHS
Ry+yHH67bnNpIud1oo2VzoSLtLlfdoFnV7REJt5TrsNPKm9gJUdH/bqZpeZjwpb/2hEvVdkZI7Ua
idpiREtzGpFqEGkOWspy/NlK7rWcDAsHPrrrEvm2aNY4h5em9tS8EMWnY+l5gOgmF9RqPW6r6SWv
7xRjl6ob2VqJH5ZuDe5DJpO7nd5WYW+G8VCGZqvyUKzgHin0ZsPLMVyZ0MUBUYmDtR6gD3il871i
R6GVOz7rxturO2qSNL3TSt/belpD+ihOrH2k9/GHOg3WWEMWLRO4EOo5/EcM8rWELjvdYCqr+qZS
m21F3WBSP4aKjtKuq1groetCeEGkb1HfpBw2PyvOB1rNRFGtB+bLkJ553KfjoajumVfz1eQb9ixE
TCRGP/JMrCOcPr0xhxq+BNml62E7Vb9og2iCz9ePwcLWoM2abQGVAJgBUYGrlpUxHkEiu/n00ZsO
Rn/7hu/T/z6H+rwkRRbnIvdTpRtKxa2RAhk3pb35374/e5OTa02uJj9rtURxVSfaxsqwQTPhDRZg
bMQNEuZzQwkWyH+kyajJrhzEG8TjXysvMzt0G344mDGQ4puLJucGCrvu01SzFNd+GCNtI9H5dH0E
8weEq5+tOn+au3+Wsj030MhdUnt6p7p6Elu71klvvcigW7e91wbjpjKaeFv1zkQvZPzluuUFXw7v
EaiyucJGyVoYGirEcibN8MiJVoR+a36WnH2XvX+LEXBlqCpTcRKLoFrsKZE1BLKbyC06K+N423qy
tw2c6ZOppSsB4uKIIH1Gn4NjefFK0ntHlWSQZW5bm++hcv8wdxJupDR6Gu01poUFv0YR/J+t+e9P
9rZU09mqDjFv/u5bknxTqmeEc8CJwFiRwnV2fRYX4jCkBklYw0rEvSsy5WhWZluVBdK0K4HcqOoG
jvJNF7xSfOrvZqc0B5oVwrhZQv58TCq9IZY3UVzItGbrODSWvz61S1IBAV/gILM/EzZ75ev0wkME
7s69AsZ9NKyp0yx5zFMDgsfRzAlYQaNNrl4ezP6u+f36deBhh6dhiiz4ws4naKh6qxk9SlrR11G+
szXXW9N+WRwArIAKe5gStJj8dqw+QNeMepKd/iqyjZGs6WVdXpCQuaBoPRMW86fo8xXVSyIohawn
I6RVwL/znS8hrdxaMOyGV3PbATLCGMy9Onw7F945z+iVVMLRfMqVu/A+9F69m84/LxzBsIdlY8r4
fPbOppV7LWZaKJfPTPVk2UCgUWwTLxenGE26vhvjifaeoII/YnpqfZ/O6lvFuC1UeWc2v5S5d1q6
V2gsVYaPr91t5/aF8TnjmNM+1xtPkvOppLe5Cu/aVHm1a8EIiJu5rgd+SQQ0d06flVPMIJXwfdnS
npluYuv5+kD+Qr3OL7kZVUlvFngsIg0RCpZPgC0iQuAncvPloepSswfXpxkfgjaMXphl2l/z9L0z
1s3ntlA1AtEiDDZSonjbKSloxG+c+n5QreoRYC3Vx8mLwpdWau1jow/tvR4GvttkbXo7RX56NPwq
PhYaEDd5BHFAo7ja3BCK1OPOyMbhbiB2vPF58W9q8BC3CMUm37sy9J+pPA3U8m3lBT516cUfDRgT
x6BwuwDKzLaako1nJjQr+FO8ydD8RjNptHZ93CrZkYuno71tKh4jeh2BMuvapyFyPjR58yfsJXUj
BXJCx9wUNtOBPFhwW42j/zWHEfq+Gu32FjXUEKxTV5p/BrBkvxN1lHbXV+LyIplzDDJOngwf/L/C
nW9ldFvJqcFql08JXaM0c7+aEJJDf2JCfLpptVdlQYEJ59DGtEsdro9gyX+Rj5jFzpDbvggo8pyZ
HFrffJLl/hBKN1P5u0ibje7d+XQhXrd16YznofyzJRzAoWz0xK+wNXb20Ye2yVRX3mULFkBIQL1G
no0gUCwXKbmfaSU3/5PSHYq9sUakdRkQERXj5WcThA8iK6TlF6QLfQXZlOFDyxOoNGaUz42+lsVZ
Ggb8q0SwUFDOzIrn92IdhX4pKZ39FMrfuvvM/nJ9HZaGwTjoPiZSvpT6JL0vFYHvmE8KfK/Pgz1B
3wFl+8cp0fpHo5OTFa4pVeX3nvsr9I64HIFygq4Hb3E+Hq9t/W5KqgyUVFk+98V4q9h0SO+rMJ5g
L7Jl2Juyr7ZcxPt+iutHq4FDKcqyYOM10JTJIemC2q6dDzkuyt7bZlIexkrPmHzb2mqFGn9HcUF9
nqkPtrmUtx+vT9jlMZ89OjRZoBDmKovw+/1EaTopndInSAPkmVu+1jbVq4sriPDh1MknEC0COTif
o4BYW6ehM3qy5HI7AZSrzQE2id31kVzurNkKuRjioYVwJauCXI1aK3qSunvFCbb99HqXiAVCUgp3
tCBcdPQEvj8OupzFT1oqbwyLxn+53fTDn9ePQzOgWgTbOr8pxcgxHw2Kd3nyNIbb/Hlc412eF1TY
sByQf5+fp/HkNRIpTR/0Bp/3jK9TuJead5BpPJfNMWqOSvlqt6gjH0tEh9cicSWuPNUUa5QHdpea
JQ8Wzd0Qsb12tuCwtcg3U7aFqF5sTINq04rsJq+fChXFr2Oe31z//uyPzqeL7/MEcYAiAtEVz0eo
y0HoaFH9pKh19NDJdvBRlrrgLjbM6p3udf2tJsnWZgj6tf6xy/08W57L9SYCAhecg4FeqHXSlPVT
86tLNtGn6+Na+7rgh+Uxhp0jquqnMgq3ZnPbvSEfQimEPhPCB0Q4+e/5RnPiBA4LXN7TAF/BuIm0
tXh0aQi4LFaFbCEzJRwUzVf0TNFZ+rF6lLx3sra6AvMrVlh8tJ8M8gMo+rKNhSEorQrngu2rTw22
9n7WG1uvgo1pKyep5dz4Uxt+5J2Xb+nf1beFxCtj6zRdyavbQ/kU32BI33PPQTNR9qotJ/sTO0ZB
RNbvZNpGzPYgUUd9jjvV3gV5YB9KJ5EggxiTHRWHaDto6ge/b4xH2zOkmyjIQO7B1T59GhxzNDdK
rvo3NX0hBUxyFlSKeTTd92rZf0ob7vDeDHugJbVkSdu6ksddVhXWq19Ws9M18ercgtYFQarKWUAz
JFCfAnVXanDHv9qDnH9/vn9P3FVYFX1dm/MSjB9S/UU3vl8/B5dB4vn3hU3UdEqUpbqkPPVJKLt9
1dQPCogJSBflTqNZPVDDR4jFy1e7LTYUgm3cIqjwXPTTymWgtmMzlm473VrRR7tcuXIvz8b594Vp
K+2q9YqW73e06yq4j2HFLy7AS7HAsSaGmbNNYnagDvyhH2DgBt78PgGdYQwQ50HjkMD4Jj2UQYIC
5NcxS3fX1+sv2PjkTJIgQHYPwyhCOxDhi2eyiP3UVyAJefaUAP6BFCHqYoQUMA/NUdoM3tg/KnFu
78tW/hp1cbrVPfNZDiJ+j9YBxIbz4LZEpWKXZvYH3qDxTmt9WM/Sqbnv/PaTlcBbdv03izWqi988
R60nm1iBRsJQUiN7LvQCBi3pxWmCe69UXpAqPlRat81QcHX04cZOjXcggrbtpN5e/w3Chrj4CUIM
NjpejFAF0yZPXyXpToOY738zIFwoRhcMcjCPsf0Mk1YZr3xeiFP/8/sJInmQzhtArMtyCaRNAUvL
c15msDY9FOn7FjtvGMOJkXkST9apilBRDGWMwCM4mnSxrmzetUEI90kI012dzIOYWf2m3Qhb4ZpQ
s+DPLuZJ2Gowcdp21MvZc9p/i9pbXSn3bflOD/KDKq3hCsW014UxYVPZwChUp9IYz/itlu49o4Cc
4XNGrjZtPuXOExSwh1r/08nWIcy/RP7h+nLNY7lwBSfLJWy5Qc31RPYw3xsbS6MD8y6Jd1O/4koX
rcxJSZoF4DIWI8w+yb0y6e3seUq2qLQpxTFuif7318eyuDUAtHKDkjO+aAEzPcknWcHxqdO9qhyc
8pCv8SIvuoATE8J0TVMOR51tZs/Qc8bdV8daeQsvTZQ9g7650eZoX3hKQjlUl4FS58gdPunDEeTP
cKyilYtzaX9DxaJR3eAxjyLT+RGFzMingsQgCvupm+49lY6a/HPifxyg6bm+JPN8iNuLGgrlIXtO
uoiPF71VtUyPnfzZgmrRz32ut49+f1ePP/PmJjVW8BJ/f/mFOZN+CaodENCJ/PrlRMbA19nNidd0
G7MvYFaNMqO64bcVm2SAczAw2ng7kTyAvsyudwAZ+2Paw4TjSVJy40DzAuchV4rdp8GdqbXJITbs
ZAveLdlKQQHZXCuXxce6MPoPCiKrexiFrcfaKLP3cl1+NKIy3ut188MYk/YjAlvWx8w0o12m2sPt
oIQWDKt1Vm7K3IY7Dcren1UYNSi3ld5xND3aqBqyCFUxZR9plq7X6hGX+9eekQ9sMeg5KUILoZoG
9ac/VtS4s+Gzl34FG7ri/i/P4LkBwf0DHrGLKcSAPR5hm9nB0Cg3a+Jly0a4yMDlkkIwhcgMJrR0
MhtHdkc925VTs52k93q9ctFcHkXwDOCwZok0+m/FKiAST2ajSm35zKpsNfNhzD7VzidPz1eOyOWS
qAoZSfjHgAUAApwHe3JhymoTdBKb4Dm3t6m5HbuV719O1vn353GefH8qrCYYMr4/J/LtgzPsnWwF
BrI4BB4wOC5U56k8nJsYDFQIJccLn4PG2tX0hAX5il9cGgTSH3PZhLN9AY1LzUIO9DILn0v7PoyO
WbaL05VX2JoJwbV3vhRDLZWGz127VXM4DHmsrhyOpXk6HYXg3UcrkxstYBRmfWhSCL12173tyvdt
oaKcoy+o5Saifnryx09TOHZXIuCVORLv8cEazQrG2pCU2otZ/OmqaiuvJenXbAiH2y4LQ7USbLTl
Vh7hXLvT12JIZeFsc7dy5P5DtiKeuRFu2EIqpeDZymF/V4otSrgI7kTIP3qfUk3dNtotfO5t8Ls1
f0nO7yy8CdpDXNWH6wu2PNZ/v0M4m47W1R4UnsHzpO5a9WAHO7N7gwkaWnnnwR9wCfmUSJaMRROF
zzCWa+ax8z5Ua104S6M4NSEcf6vqOiuOg5B3xVaGmrC5WdXpXFqwUxPzTzhxYl6g15UEZeNzaH1R
0r2U3Vjl1jSO15dj6fycWhGWg9tA8aXUZ648GtBvyjU1j8WJAulBlQMNlIvbNzSmMUINNnjO5Vto
Xwv4HZX9G4ZwYkJYC41EblcnKju7gV9xa2c3b/g+8lQ6cSMYYl0IIGpJicsmNINn39xIMgzbK7fV
4kKffF/4/Y5WtDnpsOC5dR4pjkfZow09VfiWQ3FiRdhOCIIYYeUZwbORHNToPsbj22tVeHbkeShK
tHtiQthL/QjJVpVaLMQXtNtsewt8NutXjMwXxjUjwuOxtxPg1Rmz1QfZoWxkeKkgdzW+t/q+tZ5h
s0vy9//b+gu3pDEESgDeJXgexgMc4tGaa148gifTJlyRnUZjojnM30ehXHPNVyr38dw+WxaxXi6F
mWOHFt+HNrP+nawx/qz8fEN4WmlNZFVVxIJM6qb8Yv74nybfEK5GNW40G18bPDfNnVEeVuk4Fg8f
nFm0vFGuAdZ37mWbvratEYXGZ+quRgk33WMIrbL28oZRnFgRttDQB1avVnjB2N4aKUzbu+vfX/Sy
J98XtlANl1vuW3LwXE+3nRult0O/4mRX5kmMs9pc9fS6ZwQ9sDRKymjq9L8L78urx0FZgH4QUrXK
nHM4X42yiYGWD77/3OSbctgWxXFoVvgUFrYr4tca+UByATwLhaUAihPqRdBKdM97G8f6VcrDiqdd
mCrVRuuDf7BzIVEr654c8z7x3KHXdmN870QfrP4mhZz2+mTNv1TwhGd25pGeBAiKJtkdRQjPTaRv
lDkR0XhWnXxnoucylN/UfGXi5pNwzZxwgai2PyDdgDlZ+5JGrhccx/RrrL9D33TlQrzczTOGkxIa
fVhwHIsQew/StGmMPdk1zBtEFazsERL763N3uQtmE6TNyAksJJ1Mn1cDBE2Km6lby9f3TbAWIa5Y
EOH7k51EdfrXQvh1luBYS8stTRJIFUAriFyRYRSWQ2lQf8myQXFH3wQHZbwv0vFGyrvj9Ym6XHUa
zfUZs0uGETyycCKLiM4K0HuKm8Pcg1jTUaqKX4pX7ntgkWXdrpydxVHB/uDQrQV5m1immYphTMea
UaVSd2eE3sbOZPQxfl4f1OXJIWMjAyeiuQIJQPEtBLc+AOKAWKEKhvuo7N/XVpWQIZt+9p5xn03T
Bzt4fZoTmxTl57XiYSJ24QRB51RRn9BIkEKlPsXp9xHvg97UTaXF4YprWNp8YCH/my0SQtZY0yoj
ygPFderbZnoiQro+gYvfB3EPPB161YveFMPsgN2S+HJj/UMY/kwoTFw3sLQPYFBVOZt0gV1QjUCt
UoLEMujcDxGXsL3APKIjC9Vdp5krW25xLHNuGC4QYB9iBFD2faF0EnOlm/WOAvzW0N4yWycWhCsH
7W/Vn0qb7SYXH4Io/0BpdS3LKXZ4ctmwv5CYgtCEsvpFB6Im930sNRYzZqLzrUfcAIH8Dp71T1Kg
bSxl0rd+Vf/OJ1pkgiBEEjC/8QplU0fSxiyL/fX1u7wD6blSAHCoNIPRySe4DTVsO7kdaDoxtG35
WaIBSHHL6Q0rZ8zsnTRK6dBXCbtcHkeraz1DcSMtSG/sAWW8srDWWiOW9ocBJH/mKiCDIvYsxA7C
2jKdUm6Izpj/kSv3Ddvj1IAwV3bhdR3uSnGt6F043L8SY/p3Y5x+Xj0PEyrd8ONqnBR38sAl7PJX
h7as9Mn0CItQTp3RwYuluJJ10xW3ubzy/cWdBMoQiUNIvjUxGGiLIYvTVleQ1ts25bF2nhzlHcI4
1/fr4iKfWBEmyStTWmAzDYdZRjulDXd/rn9/oZYPRQRNigR+MKBeVrkkIyLmACsSpi+G8iEzY2RP
3EB9VMP8XYXsrdF4uy4ZkCt66vqVPO/S6GD+g64UAB+YNCFWyJsJ/Wh6lF3bhhHVz3Y310e3FCRY
OB3aLC1A/mKOFInMvEgUmj/jIffCjSHb1daQ4vbzQIBy6FQ5uzXQl1oJSJd2Bu6afmsH4PEFBjWL
lLZugVW5fQYKrc2T6cGoqX7ljdHeUexrV2qIS/bmnkzqh9CvXrA9hGMcaJVfy/gy85g29k2Nepl5
iLyV2VxarVM7wl4cR/Dz+VjO4/K+THF1g/rL59cv2Nw6w2IhA3URAJXoSk6OAsuLN+ZHI4ge4EtB
B7UbHhLVuEeP7PU5LqbsxOA8tydvlSRQosCWMZjVX4zuLjfLXTF+7PT+Db6UdnWwzXDl0FYpeiNV
8srekmUI5Ipt62zlKd9dn7ql1QHMS3RFZR/w6Pz3JyPRprGg4DeSZwqRoCnQFnp99YrABgFi3qbo
i0EYfm4BrdLQN6Z5X/cF/dNuYSqIPv64PoyFAOvUiHirjUlTWVGAkbynbZYYGWVbC4CCqh7eYmju
+JvBthft2REKtHE6l1+d5qaWfnnNfdV/vG5iYUm4mcn1gyeDrkoW4qs4TsPQkmLNTfUvvvMbKNn1
7y8cfB5ZkGTy2KLFSLyCcqWZKkmigT7KH6r6S1ce48BAh/r9dTMLS0K4BLXkzLbMdSfs3a4slXyk
cd4N0cZBKuoLuhlvsEAnsEr/nzoHTuc7C8UhYyRXBBPAUOzDtH9oBm9fVmt9v0sDmcHu8JiC8eRS
ODdTKJVujzZ33SQ9yBP6nVO0rYqV8ujCotNYDLCLEgUocfH9mw/ZpDUTd5qXP8rjY/L79VOlQYFF
zQINLLq/z8dgSg56tDbd9wkaecikuGnhfJo8ecXXL04V1xe8BZCzYOzczIgGsT20PVurU4+j1B3i
ovkSBvFKtXop/IB4wbAVlW58FHGEGBNoalyZmY//dRxvVtAct1oS3oLaOMSolG6aKLjJfISKiuld
VuU/YYqoNy2Mo9dndSFQ4GewA5lRXo4iLH4wAwTPnQh2j2449AmSx0b6uY3MF80LSN+PX66bE1lb
59gXrA9nl9oNBDBig2VH34WXdA1kDXT1HaZCiX61ldOhfe7Iu6Acuv3ogM8aTCn5UrWWucs9va82
OcrHb/AhZFFmSjXaWS4aFP3KrmgA4Jf4wbChLW8zes7WT+nvW+uJFSG2/xm0pmlwNWHogpx+NNKg
rNFldlUzbx8CP36JpcFHXjFug2Ni5vljImnmnVzp9bbxTHvXStYbnrwcfJ7UwLqA8ou+zPQSZHdb
+piHOthrdvHcaNarAXas7YkJ4SLOetqhao1ObFICG3N40B1pV/kIDvprgMUlVzM/P+D4oksIGPH5
IQ0mB2llJZlcdEH9YZO8kvX274IRHLFaHAxYmoTDGfcTiaoJ/st+2/mPlrwSJ8/X33niFiXhmdMN
ZjdaDcVnshPxRu5UOJaUpAAV9i1M5H2pfEh9nxbZ9+gVXD90S7cl3myeJ/oCQdWdzxbScoGTedXo
3qvWywHqnpfXf59uXgMHQk2WJrTz77elTv0vbkaXjttmZwaPk/oYrjWBLiw5u0vlhsGDzEm7cyM8
4gar7EbDhTDH+xhVn66PYfnzM2kFVz1xmDhHut+aEj3RKJx8y4zbkJT9dQMLa87v/2dg/vuTKDXT
aqlKMgzgCo6VWjGKbufYH1Wj2w8QInaqv7tucXFIdLPTRGfP5TT13GIQ2/0oh4lBTnUf+sd05bpf
uCjJoBmIR82nnnfm+eebvquyumosNKrQE992z1n0hgGcWhCmLO6KzqyN2nKz6VdMsSbUrJVFWRuD
cNm3oQ9hZF1ZbuvtFWUvV7t65WwsWwB9CqU7/1jzIp0su+ZpRk5W3XKD+o7UbB6/U9eIIheONwvx
z8T8E05MSFkpjzWZN+CUziaVZm+ox9+yT6/fTadW5l9xYsVIbHWqJgYSyjdWclTX0BDzdhF8IsKJ
KAQoEJ2DThG+75h5Buo0sVwj+G7md1BlF+F3/Ws1vR6fRjWDagKJirncIDYgKBmEO3aWW+6UfK2l
307x+qTE2feFFS/KVjHxt5br2d22l/c1YEpP/1WMK7ft8oT9G4ew7E2NRFHXMY5eOXb6jRcgm3zw
fjjt/vrCL24v7g5FoylTv4DNo3UijSR8TFcyfiT0n9lPsb59ZRfjfOEyaf+MCL6q9Fo1023PdOXG
fglS9QbK0O/XxzHPx+UG+2dCeMxFoyqHWi+ZMFNZX8suPvhZN9JntNZQteR2uQ3hgp4VNxAXOz8o
Q+6jrgR7gCvlm7Hc+WuUowvjgO+TnBfExkSU4gOlnFDEHcYOIjXnaKS37S9rjUJgYQSUw2Yqdgpj
tBgLV62q113TQwfotgiK/wzDlQ21NAA4kxWbf1UQBcLFYZayg0KswU1YAIyPym1QoVzw8fpqX47B
wQI3H75kprIUxmDCCyUjBay69bAdtY3T3V7//uUgZgbGWZpx5n68wEVMKMIjD0Z6uqa7E2jBPlfj
ox+Yrz7kmEEOZKbPJdIVa5Q2OP28UiTVHQfwF9LBtJ5T5V0TH1X50/UBXR7zc0vzhJ7496Ax5Tiv
sCQNH5zyLgWorQCmROf3up3LOOjczjyxJ3YKM5LSPHFQU4EQRtee2jLZFI07aNmuqt41r0fJ0F9C
vZwwW2M3i6fFdirdh2VNdS3LZxcgme0/IEG5Uaf318e1tOFODIkplnwsElueDXmoJA/ttwog3HUL
lw4feAysSvQUzYgccUv39OdCklsaMMaWu0mPEfOJ+h9FEx/CLv6hTv2X6/YWRgTuh9Tt/Eq5FHOT
IIvsWmUYXKu3fiUmrsaKXl0GmX0MyhWUSEngi+RgipbrkKrpgxsZ74ODHqysycIhVQiMzPnhQ5Cq
CXutQehWDXw+b73E7bsqeEjilTVZnKMTC0LUYlhtOqQe/NleHG/a5sO4FtwtGUCLefbz/IE/Oz8u
cmBboaZm0PGicF805qbzX6lDxd1LUuDEhBAEp75tDjRjosFC5NhMu578YNKvZFsWEj9YQRjbJD8I
j5q41H4+amrXspu6+haB+EzbZOXR9I++tOU4GuMe0QRzrcixMHvU15AaBfbFo1EVrhq/q9K4ahpS
3Wq/teuW1uHX3wNYIJFO2RtwmYiP8/SxVloNQYPM/2EHGTivXRcfrx/EhfwRwl0kbxGWm/Oftnq+
CZJE85K2o1ZTFA+jMR5iWrTkzNzIya3fPvj5XdKlt0X+6kAWq9Q7SN/PzDJiPpdErx0MKkn2OkYI
dup+9qW+lzP9G0Q0r06DY4qeMCJyKkRkw88HqIZGqshtTtLVucm6373yKL2SWHXe5WcmhJMaxQW9
NW1JvrWRdnE/PtR1vLIXlnYbLAD8fm5sHtxCzFFKqVLGUkhuM+p8aMGaR1Ve429duD4JLGHGoW5D
fCOWooKs16ZZj9qVeueQOslTWtpbM4WQsvR2noIKdliXK250cVwUD0iL0K5ycXRjKeKZn7E6WuNv
DDKUv67v7wU3zWYicTQTT/CUEHxcbtpdaBbe6Obhg1zGyFBHmy58/VUD7wcfJ6wFwig6UiQh7Lj2
Sekl0AlF1bRN1x5KC9N0ZkHwo2M9SVGnYIEVsb+2a12s8/9+/n6Zuc8c+jZI6SB7JmzggvYatTKk
xg2M8i5PQ30TKTnE8eNjGamPtl+am1jR0SBZS/QsjYvuQ3KhdCpBRCo40XIIqjxos5YQqt/Wgbft
X49NYmg8KADPEgfgBM6Pv+aZo96OQetKTb8x6nejdBz6jebsr++zpTto5vSdWcypE+Nrzu3ksgQo
QsKOBgVgmx/k2nyQpZuquTPt6UZpgl2cZUffnmhQXOkKXgivtTnlwEXLPF5klKlXTZKvxS26JJ+k
Kd4m7d3YgmxLXg+OYi5PDAl3xag1c8I8ad3J1GBgzjdRAoHs9Ylc2hEaXGM0jMq8TMQGccpDoRUV
Se+myYsUA2VbOatLk0XICecTIQ8gV8GRJmo7+EVMia9M7UODL1Va81bzbdQvVlzbvLPEQzVf3Wgw
UIq7YIWCLNiA7Dnr3L5+P/n9Pi6++xLFC88/hMXX67O25OZ4hIBv5fU74wjOd5+up6aeNew+NbBu
zAG2oTTKf0myvBIuLFwRlC7+2RF2wFR3So8uROuGf0y/fqh+at+aPn8of75hF5Cos7i2FXAXpuC2
mzxKE60YGjfudrAxrqk4LU3XzEdEpQSRVE3sb+jjMO2yum7ddkzcgX44r6zeW/YatH1pL4PqYJvJ
+B7yNuerYgJUUPvU5LzEwe63r6y1iS+5bZKacGexmSmwiqueh4nSh17rypmbR3/07oUAXmnfFfRj
Rd+s7HB9ky0dHbYydXLSm7OM7vlwbEmrsiTBz3g1goPB16r4mU4UjtfSBQuUIX9ZMv9raJ7Xk3e8
01PbVuvZUPqo1dFOz4Z30+TdaGbxqdTajew3T3qcH1K4arZ68ivyzR2LvLIHF8ro/AyTvDoP1blN
Xrg6armwp0bmcsrU8sFomoc+zKjiytvKMGn6b3ZNmiKKEb+ru8zZABu9CW3t4xvmHF9FMYQQ5uJh
XvSKU+UtB05t9U2a3Njds2V9yb01Kca/HkL0VrYz4xKAbpGPFfZSZybGIHl4EKNHwdrP7vNx+Fj0
HR2QVb+RR3OXRvouzF7sxv8xtEjEGSlK6FO2rWT7pyqj6pYPj61NSVOZ2XKTJytV9rW8xiawdHTB
/dAuoCNPzgvifG+0mU/JPWRCkv8j7cua3MaVZn8RIwjufCW1dbe6xbbdXuaF0fZ4uIL7AvDX30Sf
c89IEEMI+XuwH8YTLGErFKqyMp1D3R4LdIF7xf3AMkE9KhIHIL1ECk5aeWRxfRugTR5Z+nNF9uT9
9qKu+AWkjVC2AagM1NlyvFhDVX0Ecx+DKHQfNN9sfj/IGA9GuDdcooBoOq6YxLMDtICRLLYr/P66
yMIW+TAlcd+K67GgI4yA5yPFIjdVUL1IGr2dWaSVZuh6FOno14H/Mu0vqf4z5k9e+/kP5uzMoHBO
Z0NKmtovvBhv/FY7ar0RePT7nxhAUhceDusuezfUOEGvmOgssq1t52/YH2xcvEKBakakCwSTKw2g
bG2LLb4zRQ2LgxfPeGtjRdV0JeCABexc1wBIHo8daYqMwavdVp8g/ZJ/1xZ/NyxDFvgARhZ1nwaT
rZLHXrkQzg1+5BbO1sSysmLIOjJFLoR7SrYD6XXYZJ/14f4n/IUdyTexunD7DtzpUeH5zzr3Hrt0
/JL63e72DlANRwpuOjIbVTUvU5TMSLgZL073pZp+MBWL09rptyEmg3tFyG3KmUPDAQHS2CMChfb7
Yh/jXnFlrHhI9NCADxR1FtRyZDBbvcx506Yjiyw+Bb0BCAugH/2P23O1NgghvwPqI8RRukwF7Vj8
v8exWjJIn36qa0V1Ys0AUnrIRyO+QXOQ5IL9tOn0cu7maEwRXvbp/v7ff/55KcDsPHPM66Wfo5Zt
FjcsVBHm2lk8/750FvUMOLtlxvc9C3rAQVztCXlsmu2sKjkrDPkSXGnuaofkaNaNzH7TldDQe/V5
WNrIgCpemeuG0Hvj43F7XSKovMHWvLSeIwcM0L6VhQlU/Ar3kw4WezYqttfaHobmCl5OILq6ZtSd
aw3/PWNY/eVHU3z29GNjKZyKWAEp4MH74n8m5IlD10LPfG+ao6XP9qA6YwMaA8Oufiqbo+Nkwaza
Emvu5dyg5MW6yiJ9scCgM73T8mnOjnX7oySKS2B95oQ2DmqI14zAGnctYGX1OdJ8XMpoX7JScGmj
5eQPzg8um/9vRjo/qHHHJbDA2Hb1ZrERImXjw20Lq+uDPg/ko9Abjibuy9sMig2EdQkcQNvp8xPg
CO0z0rxlGBtd9eQylyDLpk8Ht+f+IS24fbhtfm0eEfwjNQl09jWFqM0L5PcZ2pLr+DPRH022mVR9
lSoTYsOcXZ99jQ5cAHT1iNQ/eJFsiP/ZR6vE7XGs+dEPNCMAjcY1ztxhbeXQ3kARwf3Rb0ZdEcqu
1Q+A7EWrq5ila+ZDL5553CwjequB0LPbAJIb1Xjk5S9u50HtvFugyXWz+8FVPtofUexBNwtIl+W8
YW2mEFMxFj0awDAX4jYqX5hjTael0VSE7jJ7v8jui1ZLCFeCRgCUMGIZz5dJA+RYZyjDeBPf9T1E
CV6R7t8htRza3WYgS1jC8ZpzH3RILmuQ+NAfHShJzNuKxoFFfjbzcah+6SO6h4qHtlUpZJC1k4Im
GFEeQDR+lXr0Gp9XnYlWpcXax4Mb1jE5maMT4tkM0tijle3R64rIFAyA77b1ULSvOLyhxRAWmK/T
9ICAZNOUqpS1IQ6o7GBBto7shAk0Ay5yad7cKi6g6KiLV7xFj37mBYN+0LX5ldY/tSp/dcZta9cB
dY+sfc7qn0tKAe2dgmbp9rHpP45jE2hdAtnr0zzmr15PwqSfFf5yfXkxfQIGgdZVOXXWFxUEagmW
t82/+l4a8OVFHz4tbbuDGlDYQAqIxtvOeoj7X1Z1pOZjU0UpS/EYrzYG6bZd6YS2C52XOg6QpX91
8tfbJ3jFTYiWB5GXF+KpH73AZ/sv7ryZxRS9D1Pf808cdN5HIfOxdSquQjQIry0tGfIdaPsRoSmw
9NKS5cmk2V2PJWu0vjkWPfQOWT7xR5tPfegtTf/FK8bmU6f5msLbr1r+oNBE8hLRhdjjZ4O0jcIm
OWos0eyBKczRN4S/9Pyl6pLdDLKLpbvXLSJPjuwfwE7A6btXBciKFLnV5HSIMu/J4E//3F6yq6se
X4fIhNj3qAjhaF2Ohi+aNesFQT2ltv2wGos0AD53DKGAmx3AF5ooOj6utohkT75J5lbrZ38eohl0
lKxMjaDSgUhAdk4xbVdBoDAkKkXIRgnFA+lSFkDNYpjZGJF2ckJwrntP6H4wA0/L3owp5XvMtwqn
tDqZgscOLS2o4Fz5er8cqelYQ0TYsbcgwJc/LfVbf/eDQwztzIwU0SCiGCaDwYxZ2RvdKoKU/bi9
K1ZWCUU8nC6RlsHmkPZ475hlQ8jSRe6Sfh2XtvxUNQsJTT8m329bWpkytGRBxRedkQL7Ip1jjzrA
OmYVLMXOO/imThr1H+K53E7lqOJ8XBmVBeA/0HYIVwBCl0ZVZQtxk9Zu0Y/3Wo+vZfmgu19uD0dh
Qs4zoJ/UzWkNE0R77CGZ1pKXWdXvu2rDAIOPg4Mr8j+XR5aivplmbdxEfebOyJXQaduQsnyh8eIq
DtHK6sAluJ4Q6UVjsbwPjKTl/lA3HYq528V7sJdDPx1Y+fP2pK0cVYAF0L0soOEIZKU9QOMGCTon
7yJ/ojYN6oGww6hBdoIglfJUD2l5cMYlUwA7rpPmH3eUoJRFJRl5UslDxJyOmZlgcOX0iLaNJn5q
3JNLcF5PFuotw/ciO8XtA/UUh8uSry5hF+TbKIfgGXCV9VjGcuaaUXeRMxTFA1R0l9BzPVXIfh3u
gucCRxj1ZNGJiKjmcpu0LlTpZ2epo2QcvpTE+DYZJJzMZBODVhxwl2KTjs2GtDYPfSiH3l7S6z1q
AKwFTmAkjWw876SjRmLQUDJ9plGST5tCT8DxoQf3syWhG/nMinzaLJPWbaIvNPIr/W1GHixevO3t
gYgfehFnSCakw5baDrj8ZkIjh/7D608jKtXge9lb4/OY/NWkkXs3QkcyKKX20sY0NDwYaJSaoU/c
QLtXxQh3E2YNxw3bAi23EIW/3BiL37S9N8BC/U/3VCpO1fXmvvy49PPzwau8guPjhfHEyWaKP91e
j2uPdPl96dCCIJ9B+QHroXmP7RfuHGh+sJrDbSOru9dBAgnS3fibSBds4vhaYvcmjXL3MemOPH1y
bEVxf2WeRF4VvRdC4cv2xDjPosi+8qvCyVMa6WBuDKZcsW3XP496LqA+wPrIiOkury3H1AoaMah3
Gm6wpKq0yrXThl8RrJr/tSB+wdkAqDFNQPxRGpWGs2MlXAtND03u7okTHzmninVfGxBAvyhGAf6N
gFjyZmk2OnWP8lM01F4wmwVUtcPbi35dy4WTRBpXvEtBXXYVMepx7c05YxhRET8xP/ueLPQY2yP4
rfUnbdDCwSn3FhkfU6JtycJC1tbPmTMoHlFic0ke5+JnSBMLyePerwudRos9FWGWsRNQo9u+HvYu
mPQAuf+ddYviSrpmYf4YO1o9EVOASuSKSgCkvp7WTzSyJzdifnlI++wIoYBdB05WvtAtBFGeWcoD
4jcbs1/CguWoIeenFMyzeldsW/QrB7cXZOUUEghEQsPRBnD96g4ZR793FkMvI8I7ACsiEPFvykZV
gFxx8LDio5ZmE8GbLm2swa0h5+W6JSBJR+5BgeGU5p/SygmbrgiG+VNXfL09rFWDeJGAuUn0IctQ
CLTfaAudchpBZdGd+iDlu9b1gyx97iw36BsdmYTifocGYnuInUNtZqVbRtPqZcoHuAOzPYzllpME
fd6K9MTqcv1rQ4b+JzUeP4ODcaVIp3kpLGR/ZYtKQGvFiqBgBPITPQAiYXPpdrwFWViHulWUVN9Y
+62gb4XxdnuBVlzNhQnpAGaL5RZktqto1A+/DX9/++uqAYh/P/ObAw5TrHcYQGocHQB9IQGm5aPC
l63ckhdDkG6XejJyYrYwMpBvg073Ji3AscXDRMXhqzIknZ626zqGO66K7DFIzU0CGGHxQE3V9hWr
KvnEi/FIF7KVOeZSVDDjLGNYFH+7JdQqbYiOpjukv7du+dNtkTuEap03t/vKKQOH7qsZGsr1yR+1
sET0qx91ugSOdmwXyNHVP/C4CefJDXy/OPBi3npGGzDwEFcPBt0Z2fBlIXy3+FvIiQS+8RvEIUFV
fCshpVwZFVJam9Ylm4TrmxyaXZ79tz59LaokKPJPXP/JkNgYagOIhjc/fdaJ6vZd2aM4ashsiBL6
tVxZNjHImdOqERgDx6i3vZ0r5nzdgmDXNESzvJxsrG1eNY5dNJFBWDh76BFUAVFXTgLG8K8FKVRM
0O/Nazdropp8meJ9xr7Z2vb2YVMNQvIW4zC5vteVTUS8n4Zx7KrN7e+vbP+LIQj7Z4d5Gjq90Qt8
f9afyxmY2Qe+7JJBcZrF7pZ2/4UVyWXojj0yy8BSuKbzhMRWkMR7xEKB0+w0bd7648/bo1q1B3ZE
6PghU3KlXk8KvdR0w6iB4Kdhk5SBW0e6s2vmeGNoT8ndHfo2INW4ndDaA0oboMcuJ9FGxsQa5riO
2GI+Wf2Pkt5dQhcWUPsHaSfUpgEJvLTADRPP0KRp8Kg/5m4wqCBpq9vs7PvSCAauD+iCrXEa7e9W
+bMuFMHv6jYTlJWCowXvacmdm+W4sLYzsAEgsFOPnzLja9mi2KAC16vsSN7cmhEAZzGBHXi4zB33
7fgUey+LSvVqdYM5ILHAciO0kxHoWt4XIMBxmqhwAlR/+uVQkaDJv2l1uKjaeFe9zJkt6YgSmpl+
UmPuYu7tGrpsxql4mHrv/mBVsE3+b0jSGa2WhnqZgSFp8d5r7IBVmyFXUdpL64OamQ2oMfB+QLOg
o1cGflU5b5Np8K2TbU58M5it+WJYGd9Dxrc6pmxs76TL+Y9BkMtgYLhmrsiB0WStLS0KUiej3Di6
gd76Oz30hwUh2S2oh/DQlusPBfFIAhJa69Sk5ivhKGdplcJ9yg0P/7GB8B4WEAIDyXh5/CcIVMXt
YJuntLEXEENY7FdNK3sPpp4xJNNgP9nFDFmZtDVAHA4AtB3D1SWe3Sp+iVxoxC/xoCQHcm/UxlDO
kXmmUGXkZul3fZShRF8bFYqIVdDG+TZl37r4aUn2JP4+OX/FTQ7o8GH20FWdf/amt2VIA+LSsATw
Y7b+YSV7oCCEatpna1Kk7sQhP7ttxGwZAsnkQ3UAGk9yr3BaWG7ZJDY58RpCv2nQ+eOmTra9v7H0
+67n/5oSuCwXnhmGLxem7yw8JU0LNWAHjJWvRAWO/UjUSGMBIBpNzziaPqBZkgFUzeq0qTpy6vSC
Puq51e7scZpeY2cgWwCJTR6MPc26AHKvOnLbs/OYc4/s+joxAkvj9tFe/GHXIZp+YZR329pOky+J
42a7pkUof58TkbeHDPTpvXoanHHoo6bfNtqmdg9DoZhyMeLLGbnYgTKBUFqatEHlugerwbc6w3sw
D3oVKl5lQzpvLu+stDMxDOg/GvVf1ByCSYXwl66Q/04VSNIRBaN4YIt/P4u8NM7zaWzzHrTl6fzC
qa6dcqTzg9GfoWu51OaGTdobp2V3uB0cXQ8OOQLRpI3Gw4+G5EvDcc97s4tN82TZu6V5RLynlMSR
wglxEMT7FiV+FAkEFcyliSVDobZEDe6UT/s63XDVG1qufAgD6BUQ4FtRx0bUdWkA+p+8a4g7naA1
0UOxN27fIEeYloFfN8Uns0iNL0vj/OI8rncTZWQPjorhJXcoeHVqP1axSKw5aLRQobUSTDQYtIxb
0QdXm/tWm0+5VYybZtTLbeVNXgeYCvMeOg6tbwizphsv9cfPaCrSgnnobYTB7nBnjVBMzcVPkUIt
G3rMRqsX7LR0D5q/S8yjqSoprCwvfCtiOTB/AF0r943lvE/53MEEr15MngXa9PP2Fl0JE84NyOFu
seQJ0SsYsD+DVHGwDqgw+bPiHChG4Uoxr2GP2swKGNH8IO9ABHu3LxQ30P9myZWciMOxxEZRsZOn
/0WzyEn3lUpAScrEfay1sABOOHES5FxSGg8gG5714dSVfLYg2ETpHACqV/3dOn7yy+mzBPKf/hIy
tzaWAJGWSkr72pngUSLAyVDAQxFALpOZaH9Is8EcT2w2xtBPkhPpXFSx4vru2bwwJFfK+LIsdhEb
40kjG9JseLljjiK4uY4bEAGiHoBUAQZ0VW+0LcrwgABB7MwDJK4rig7Z3WC9jqrcx4q7uLQk+f5m
XoZ6MbPh5BtfybK106eevRnVzkYepug3rbPPhscS7Ta3j9X1jr80K3lN8D+NED6H2dy0lweaOvYj
SsgqMOmKFSj0giEPqHhR6hJb5uxi00maWRNpxxPkTYMl/0ZVz+1r7wCekTMDkoejSceWruzHEy+0
NiwabQoziAe8abSYwalgqlQPr08ZwnuCtzcOGniWZYljz4NOXVEMGNBb/EZoCDXaAoC/0Kz23Z2E
8jjRAt0BKJ/obgfbiTR5GYP4zOIWxqnGQ7/dpyo9q5W5Q80L9Sc8JnCFymW1Zi5o7VqNcZr7Y57v
fDck/Y7/vL3PVpwCurJRmAUbGLrH5PtBq0myVLgnT1w/tPkTNTZKLlaFCfmG6BMdxTQH4MuixDsj
zAC1sBSnRWVCuh94T4fKpwLfyZ6Kv6b8oVP1lK5YQGeaAVy8hb+uuFwhuKfVZlstp0LvrU1VFg+V
AXirY6tYMVcNQQ0FNFeCyUwuERVGqfl5wZeT1zUPi2E8TQnNgpw7quBjxYUKWmfkqIC/wKkxL8/+
aPcJGEp7jChjW2956/U4NLLq2UobdfpVeMnLlwAeXUIODPIPCGiv3nlx2s+16deRk+dBYv5jx69s
+O6MD1kdh257Z4IER/PCnFwemsZsqWkLc+Pyl1M+1FB7BcH7vSfn0oa05xZesdI2tDqqtOeyOljz
5/ROxbyrYRiXS8Sgh1ilKZKVmv0gsuI9U5z+a/9/OQZpD+QOaQeDpE3Ep3wPGuwYIhW3Z+naicGD
ieSDAH8A+yQ/L4zJyS2Kx5/LZj3g6LVLEnMOksbdxRYKK7etrYznwpp0WVtDzPqpa7Moc+at6+Uv
qa1s8VzZyujzQZJKvMiAlZVu5mmcIE2QuWnE6ab2gD5+tfNw1IO2f+XJ2+3xXDsDQC8RtQsiSPQK
yxjPUTTjt6mbAbihB67z2DVJ4Kpc29qkCRcAkihQdCASuNxl1pSOvdVNWQTx48+2SshjdQhnX5f2
sI7mnj4n+Droe165x19Irb3EenwnyZ04K4COAuOCTgQLmDcp7V5lvK/ZTLKIpHuWPyXlQ17lQaE9
dXzTuQpg8doeODcmTVnaTubo9jpeCtaP2T7pixYYZRYWCXhg7d9xnyrC3fVJ/Hdw0iSiyRetXw4G
V0zOJo6TIEd6LlPBpdc3AqJqFLsBdJd3GwWvYoKQJ0MPeVe8NXnbPbraSBR7es0KYAFoHgHyA89S
MdazmDNrRiO17DiLbPZ5ZKHvfr99ZlTfl0LOxYwHWmVZHlFDfzXoj6E0vt62sLYa5yOQfJpem8x0
CUaQ0Ac9PzT6PqsViK3ryxn8G0KZE0EHfI1ctHCnrGV0woJ3w5ehehJUd9QyAgdyK1Z/J3/Nx9E5
NyZm9GxFPFvDCz7DbtadecNrL+S/bk/Y2nE5NyAtOSj23DnJjCyKtc/M3iQ5QyG8CmgDmak0CzJN
gQ5Z2wKgKABmGYEUyJske0bMSYX3ZxrFj/yHkk5T9XVpgxn6UGdFOaWRqVnBS9Oqgtm1tT//9dL2
GhbKZ+Lj12cjYqVxi6xmob9Pyen+rAcKPGfTJJbtbN0Xq6JokoKh06z98nZa+X572VUTJd2UuVa5
WW7h+2AebKfQ2d7+/NoxRAoPygrQCLoOYN26srnplSk6Vd0NOt82VQ/soanSMF1bDjxikWdAlwVC
GWkzzTxJvGRK0yj39r7/SPRPJpn3mmGGLP/79ohWzgnqBmhpws4FbaMcWtQ5NJJjkydRhaJeGs87
PhiPOuvfSAPhe1N/ALVirgiZVmYRkmigAERCVFSspOGRuNLb1veTSEs22k+v39uqoujKNhCqI6gg
omiJIEO6LAvqDWDo6wCts5M3CiYefVFUkVYsAFEvGv2AcANIVDqRpqnNWmbVSRRnj8mjzxTO+HqK
EBd9EPxgr4E8WTqQBss8zbG0MWqIE2gJa0PPm74khor1TfzMy0cS7DgCaiPah335RWZR6syGCwaE
uvDMF8qqaYM8dhvErHb3nTGpevw+EnHXBgWTDxF8STLJpb3ok96xZIoy1wtisw5SsvWGX5l7HJpT
l7CtNizhQHa3d/n1auEBqGOroVqGip8MwShHXKCWPU9ovV0g61ad0pRub5tYydoJGxCqwssD4Fq5
l8QzuJvxjE1RWU1BooGhsQ5Jc6jrWnSchWNVB1niBQwduBbVFNHaR81Enlc8dgUfmAtFdRl1CSml
oUXbzBB5g/PMMnDcdd6GOBVYg/NHJx3rAOxFQWuaW17pLEg6pC0dqm0taOC6TfO7ySz87/oGTbEK
D7O2ldEthkYrUarEW/zS5Ws9p/Vit0OU6KYWUju3n9LU84I+7nzFLKztZlF6RoYM736Ek5emcs8s
e9Dw9BAm3dQpmEOWXQmMvkreaG03wXOBCkpU3K8ImlJvLDMtN/qIOuyhLsknopWKaH9t0hzjo5yO
hlhglS5HkrpTpzspmiI1e4uWq2Dqi6CsFVt2bRznRiQvCa3lDjmscoj88jgZzyqQ5nViVJQRsQ4u
MpWgzpUXXh8IitMGuMNsLxjT3+iGDJbsvbbcfau/kjLqvERxs6yO6MykFF7QxfV5oxNB/UjAB0a+
UFOllK0yIUUYABnHIHvDqPTlmdiP1Z2iR4iML2bNkVa+iUcrdnJ8P6l+U/NXo9IFXP39yLriNKJn
H31hlztrwCHtLb0A5403hzlapSpVF/yqBaw30ruIh0EJcGmhLHW7dbg7Rnn36odxfZ+s0scEge0f
LY4C0w6M9OXnSd+5VtqaI/J62YFaaLvq0ASbTkdaxm+pmb8XxNwofLuYdNm7imYvQX6BfjrZsWSJ
5aQ99WGz2PvsOwTU0MIRFIkVzFmyzYYfRdsdrG5/2+zaRAqOT9AuomcDuZjLkc6OmxI910EEV57S
d8Zf/2+fF+bPYvGUo8979BecT+CFh/eiV7RKrfkwxEYWGD6R771q5x8EHae54DAa3dcMza6jzQKl
PspqQHFuRcpTAFM4Ek4wSbHHy/dSs6wHGif2l7bttJd6IVXoQAozAFL/R+b36ckwOb2PIOljRwpa
UVxxiKKv1PWsCup9wwJyycKagnJnayqcz/pM/s+AjJvxJrd2kxJNm7WzyY2N4e3/aK+djUHGzWhu
kumM4VRZQ7Y1em3T/L5/t50bkNYJyT7IK7YYw+D+tH/G5p98Hg1/uC2R37niTe7ybNAWG+3wyYEY
uPk9VZ53LbYQ0YtJXLBYg6ng8rS4dpERzec4jOmPhCdb6hV7x3gwOwW509qh9yA3ArjwB1+HdL84
M5T92hHeU49fske9+QPvefZ5WX/WhEzcf7yn7tHHcS73veGfnMLY6g1/SWx0B4Gk7g9W3gQ8Dc32
gq9UutH8sgJCrYLz9A9ZTxGUqW59MfWSdwbzDPQ1wfOAtj/5PQmt4RjUHz7gtq6OlofXvHsY2/ZB
H0EDUv0Jhk3/KJXhvYThSPugb5ZZm+K+jfzaAofYtNcNdqwaVUZmza8hC/8vAEzaB0bja7YzZH3k
0jxsLTSBvvjVsE1LI8ityIV+aBMt6fe7lwoNggjawCD0wXJyucnTsu0qYsOoVQEY+USav29/f+UQ
gW3BFRppHl4EtnTlzBOuHGMEWDkv+zBr/+pNJ2Dabsr+j3aEQz272oaEeHNCzCayrJ3uBNQ5Zj6I
sRQ5vxW3jNY6KLUIvBmiAyl+bkw7pm07N1E3hkPzUC7bWMVUdp2e8ZBhAOgE5KRo2JWhvZphmV0f
Y2uXoHizySevPoGHmXVf0/ohU2EOV1zPhTEp3ohzvdQXD8YsHjQkLAyFI1g7p+eDkVbf4lmRZCO+
T5pXn/7g7SHp/+6NFAUMxfNpbZ8BvQCqSjwERZh4uf6QA2qM2Nf7yEzf3awPK9TLcntjdr9u7+e1
GcOdL0J2oLuv9rPRMAZKoL6P4kELgrG4k4JdRBYojGCDgeQZxT+ZcAiNudZS+zmPpu8Gecrqh7t/
PrJwAGyLt8C14kiBjTdXTg21hGPq/OVa3/7g8x8pccCsr9U2swFxbZP7LEqyb22Wg8/pTwzgmkTH
CHASVwwXDJkYjyxg753ARqdpW9Yr3bBws9LdAk0EEIaDihatNabkhj1SOoz24IqtR5/sMqv73Mb9
NzNtX9jkhm4GXs+xO8ZcC1BwfNIr72+OxJbH8DKol0MOTRWjdB4z2v3dWA6owVWqrys78Pz3WdLl
miY60abUnCILuTS9aQIVJGjNAKrO4mKFj0PO7vIoWYPrMNbwKXI1NyiAWR0KxSquuAVUtz/iZ8Ca
rtIpeVvTeey0Cc2P4ODhdvvZG+mhbYfATQtg+Xq2ub0vV7wDDIL8l/iiIVqOgXrDqEp/yuYo7iBH
1I/Lz9lr3TBDayfr539uG1ubv4/cKgiAIKLwQRl3dhUlRpMWEJ2Frgbkp49+rfB0K3cQxiHUGcCN
B8ZkYf7s82ZsN+Ac9UBs32yrfDdrG0uV8VibLtEjieSiIK+RrznTbAaPQnMm4pyc3JS+jvkcMog0
sFqVRF01Bd4zQMN147pxKu81Dz3xdIpyK//eLhl6jMovHvMOw6jquV1dF9zbwKBBZu2Kyy1BWjLm
OiiG+6YMtg3+ur3uawGcYN5BOliAvpE1uFwZ34IDiMd5jooaVFn6OD8zvX0mZnJoU2N5QEfGbiLF
i52be17S+9/2EMPC3kYspyMbLSXCirqcUe0VzMPGq2N/yhU3+dquQx0AlTxEwCbI3y/HVrq53tGZ
zxHkjoM6fdetU3ynatzH3Sc0luB3cA0CqnFpY+r6iuMNDw7owdn81JDOvr1Aa3vt/PvSg7RZkLvy
oQ2P9ET+sAwUtJnF+1xMX3zUim+bWttraOcnHxTtounocih1M5bJsuRzZGvvU3EwVP2fq8uBRLSo
GKFxQ76k0NLIdK/3cULHo9E9mdlp7P9gQ4lc939NyPeMlnadzwuYqPwcRLag+ldsqbXlEPIc4OHG
CwR7SpojrhGNDQ6P7Hjn0RdugFjsoB9uL8TaRKEjEzUSoEFM4LYujSSFA226YeTRaLwa7SvohjsV
+GhtreHliSBwwOn/cAtnDpl0vK2h58kj8PBp4cg+3x7BWpkJzyf44/+02snpTwZ20WkpW1CMui39
PgOCuiktFwp7WWsG+rBUW+S9+eOwFM5mnqpmQ6uufe2YTxTnZ2WgYGEFgMsXknVQPbmcy6oxOZqS
jQX0Jcix+UNAu+3tsa7EXhcWJCfGxn6GaCEstN2u78JE+xyTY4EQZwxocZx1xYBWuumAtD0bkbQF
Uw14uDi3Qe+Z9OHAv+nU3Ln2i1fEgZ3u4jQNa/4pGfgO0hdha26ztAf1dhzo9j6Z2L4qo1pXIQ5W
jgVeMYifPRRL0TIlzbILDWsr0xvciEZ9pG59GJzvbVwBl1l+vT3ba+uJKF1QcaL5Hbz1l+uJfaXb
1IKEzdBNoU23VjYq3ODK6ftQEQLXPtSYrhBGqQ/WxcRFrJJoHpgjnkvtRe9qxSquDAP8c4LVAS8a
EENJw5jNHsFSj/oGy9/LoJ6+3z1LF5+X9mTOKjd3y2wCrigJ+31dqq7Wtd+PYMtGgQMh9xX2o2MT
s7PaH6Keh/mO3CmEJG5V0KP9+3mx387ck5tzM2sbfD4B2ZF+gkCzYpFVv1+a/7KBalhTxqBzXbyA
/1hyVYFsZReh0C2YjD1gBom8wLqFFNXMUpC3pyHzgrx6Gpgiob9qAuxfyOaDMgkv18tJ4sysZ17g
0dc12b6CXwWDdP0HGWtU6xEfQu3XAe5eerlxSFJldpZARsUO06BSdYWvrcP556XwKRmski++Nkck
2dRV+CfHDLVjAwIqKOqjIeVyisrJHfXZKBBgDiBZxB9FvLG2BEi0Q4tecDxedTa7ab0AKGazqJpC
6FH2NFzub/5HxQZZNddAQ4Ioul4OYUpZXLjzgvSETYKtjyD9blfh4OEM5TThioCzkb7vJdY4OQOL
DBaOWpCnil0qXI2UmkDTG+pNkIoGs4ArdsDZUcaT0MlZiRWOk+fFHILG7EIze/bqpxxNVQVTlPNW
bqILc9J0IV8MSdI4nnGww5/6ew92cOdPZgxEaLiEkWG/aqUqp27SQcw8R0O5W+g+fbu9ICvxBDrc
cNoEUQreRdKeHaYKja9ViwVnRHtC4tA9FKnX/zaWxgpB3qClgcZp8pQstbNdijZVgLqujyTSbHjP
CJoWQRIvLVjha2bMRK5mzn7rJGDg6L89QJUBaYnoOAx2rBlIBr1y4yllD3/weUiSiew9Lie5RlgR
guizwDPGnVFZsb4ZtmJHi993uaMxQWcGjMsdPYIed449JGasbsembZefmLH/kzE4iNAFPlCXQSlz
lrbe0HkQMGpfEu1kb25/fm0ESNPjnQTuduDqJKeuWfYw06meQMGcHdmE1naE6xnyZuzuvA9yCmIr
Q/sLcqPy67jrAFAFQfwYUb3eujTb6/jDuCohs7KjwE5oY8VBYiLk9y5XxOd9Vlkp6NOHkwOCLENX
JZdUBqRwYcgNaE2XJgxA7G72YrCsKTbVx6NO2lWIE5DgRuADWWA5YJiSIe1GHybyOt1y+7Wxv5T9
P/b8nfKDbo1BMrQBH4qw6ctg5N2Gx922vB92g4gFaBWCbK1AQ0iXARJQlca9xjtp7Rx4Xhs6tqKy
u7L18KK1BfOi8G9y0GK4Y8/GcXBPRmMG5thtq9r4ZEMa4fYOX1kwpLWAfUbcgr5EeSD6PPpWU7bu
idp2SGgblmy4343h6WxCkRxNT0gzSaGLFXvQH/Zz70SdJqipGZa6onK3Nggk5uDG0OAEyinJgpn5
s66RzBe93KItZLrf0yN0//f7kiNztTq2/Sn3TxYPh3LTf7t/Dc4/L22mTHenmQ/4/NyEjFZh5qmq
3KsT5ILbWqh1C5K0y3PfJsPclOCGOXWUhpQCv6fqBVVZkO6qruP13BqwkFavy1c8s29P0XVwhDsW
eo7gQ0L5DM8EaQBG01denOLzXf7MLegXt5k/gR7R+ZV546GDbAax/mRM50alWQPGGH3HXeGfWJuH
4JgLK1VnwNohP7cgzdpQGB33bVhYyl2Sh1n/kN0ftqIGI9oMQZ4NHK18NliaF32PEv6Jm3pg6wAO
351owLrAGYMyjti47+U7xawRHY2xe5rDmn0Zks+3V/46Tr38vHSjNPa82MaEz1fgHsnZIbXBZfRQ
qPp9V/YvmuPQ8i/YNUDtJx3xLDHNcrZofIKuqpG92NX77WGovi9t4HqpgGNFdu+0gCf9/5F2ZTty
48j2iwhoX14l5VKbM6tst5cXwitFat8lfv09MjDdmSwhifLFDKYHqIYiSQbJYMSJc5q9/fb3IV40
QBgj1YPEzit0HqTJcBPJlp78+UVEhXjz++3688r0CIYsRjni82BoGYYokIn99mj0agDKBOWjmzty
gAX0Rgy7/O0tAxgAwgbkGuCs6Be7PkBGZMpE6fcU95wR3TmZobnkNtx0pQZETIJ/gKpIuYICTgxa
zi3B+Ve2UcncpKjKc9fbEapDmmBx0xYwBOttilqk+lg3PZ6DiWxCuBt+74Yvrv1+tL4QHRxmy2Nx
af/PiprQsKD0MHUFrMigSLwxRDn6L5Yc9xE2Hc52PBSU83VG3wS3h4meEq8Y4qDXEZFuj+C/7yun
61KnrpEGIwUDShqxB1v+xQXhrFSnaEwCIA6IhWunQjsRyUZ0SZxK8i1Iv/Hk9pmxcTtcfl4VU3c6
p6NThqPbnB9y9ztzv1tEE01vTdEqnQgkJLjqgb24HkGX93VnjzU95WkFWS7jiYHd9vYo1gNaiddR
uQRnAxDkmCpv/QkXeQ0r9xurTMPw1GToCpI+iwvP3LlVePAttge74BtpQZETXbnzUHrC/YyqqZoX
mN3BZaOJMZnEiTsozgbg37fLc5Nqws7Nkf1nSK0NyWLOh3GGIcJfrOk5rbrE7qGsNoUnQnUH/Nam
X5UA/zB6oINM8TXLI9XimHBmu995u/GYy4fF/3l7qba8YdWEBApuPVbU525D2QDCOARxMhfI2EAv
jh1uW9iYMjTWIxxZ06Sv2xUGaguD5JV3soOPojk2YGhL08+C8MitNKY2BgNTENNaKel88Ndf+101
ZAFry9E7DU+B9d7VCalurAeqp5gqwNK81zpnXRMQJlrhg9zUTHjxoyir+2CCJlCtuVn+uJGygbz1
eFkZTf/0ol0PxPJ7Ow/qyTvNY7VEpRQPWVreD56XpNn8fZ4m4w7z+tFyp2Tyyt3tBdsaJpo6kcMD
Icpr+n9W5gvIxVP/NM7lfeoc03dhtWdF+PZzCJpNSD+v4dfr/DAw0k47VDAzmAe2GwaNL2zO4eX3
FWdwpxkZForVakEVnM0Ht7ubjLOx3FdNHbGijsbhSHXMJRvn99Wg1s1wcfLJzqsEbTEocvLCfwAj
m/65vTgbu+nKgBLUIB82k9GGgXlYYiMDbBXJqbTmEeCN+P8fblvb2FCQ4QFsbtUiQyOuEuIIr6Wp
6WFDEX7yyNeG6/KdW8MBd4SDQoEN9gg15VGWc1Chn5KAKM2LavrRZVPkuvPezMt9ljX728PZWp1L
a4pLZIIGPR6V5MQsc4CUN9rLWfYA+ljNtG3ZQUQISCnYvlZZsmsvKMqUGjl1yalu5d1Qd48cjeZZ
rquub00e0KVoz8Mdix4dJVXZhPYkWYvhWDyPKPpGT0iDQCAbDSCaA2nDD4D2RooLAQPe4yoSinhT
lncOAX2N0yDbFmfhlzevDBjRQFmDhmxgpZ11Ri/2zRDmPq+cIjyxPHHDqFx25nK4bWJrDJcmlMX3
y8ZyeV0io/OcemBW1vjWxudBWLN24KNO9JoHxZANcYYqCE5g/rtrq3pXFKkmP7je98qtgHIdCl0I
rVbdMuW9JBF6zmOKB03okDh0Ptbec+Xt7RDtX19p967TtmVsjenS4Pr3i1XhlZxDx4bB/nPH8hh3
gMavNjYKhI5xNKGmDYJ9dfszPPRroy9BkwCKEnIMs4jYmmTC1hhQJISsMupswLkpQdQ4iamcbBtt
/vfSB+7jeNurNvYgGPAQ5yLiQHe62uGHV18hWW+y89yWdjz0QdSk87EefxK7Xhvm5Ifb9raGs2bx
1+YiEBeoR0tjzt0MyFAKbdcH6ORad3/xeZAhrJ0+OClVzlQUhfnsDC1U4/xfcy+iUPPztxYc3/33
+9a1Ry20KNhIoUqX1eMSe0udcDrujN7p4tsD0RlS9kpVgj+iKTAQFAb7PC7yuBs1JjZIitE+tIoy
A1a7qlIprmVJL+B+B5KPamb7zq8fiwziRbOdFIH1mJd+HqEclqAVqYlKFC9SM0QmdkET/+2h/smE
qufCxe9QHyWCscGWI2VnxyfdqbMzt9pBpO8ZeujgKs7dbIeiQ/3gzAjCg979nDOvf5Bgr43qdrF+
GpDOvP2Ltg6qyx+k3H9NxmTmV5gYXF57o0mjPv8A7mTGztZKdgWo/yQ1DzNVuHt9AgLJipK5uWrb
vuKMqxBNlr6HjRFi5cF+8RXwosg3m/czmv0jpx67gz9VdWwGDdsPWVhHVsX9WA7DGDVtMSdGVzcJ
ZwNP8KB1EiF4/oDCUrsPHV2T1usVA4MzSPTAobKiU9CFdr0NWhoym7QLPdG+boGLMM1nmvq/nIqU
h25pwz1v8zaiJqsSw29/j6T8goY1dpT+4p4g2D5/vL1g6933yoPwXF9xxpC7UXPtvRDougfT7xkC
c89uPr3kkp+YmyVhWGsyWZsb88LUesBd3CnmyLyM9CI9N76N8OtbCoQezTRbc+uUXIsGwAgAngMQ
47URf5EGmzpJT11pxW5+rErdzaWzoEQThM4uhVYDPY3DeVx2Ivjn9orovr/eOxfT1LeZSHMP3zd+
FSJxR821pfu88oxYDA/kpy0+X1Lk72On1jzuthzqcgEUB/c6YRhFYNLT5D10+XLoHRpn4jl3dDQb
W/cvWvqR3QWIFUWPdaAX81RSURdWQOnJpU8kvJtMkQSDGTUZ2Il1dBibtuBRaHRB3hdI02tb3J4N
JMQdgkGlT2GKxqH6ue4XcNKbO8vXFCA3Z3AlJVxxo6BaVmawbnIjxNlNTiB42kFdfVc79FNakZ8T
aw63fW3TFJ53oD4GPfGrjCAfm6HkjoFEecdjmz1a3bKz2GPOdXgtnaH17xeLNbkgwbQlDFn5PYe2
SN7fVW4P8nLNZbB1xoSAwAJMDwTmq2drDbEmJxyRZZYkvasL8cQW99gtTLNEG0huAGEv7CgOMQ14
M9FwWCsw4Yc0498mjvaqwQp3diGfCLfiyu/2VWfve8M49Hbx+fbCbTkk1g0KYbjxUKtW7lnmkrxE
6QMPgmyMynqKSA0VPfIxR66wfH/b1p/Us3pHXBpTBlt5M+TiFo+eWOkN+9xxGGIL/2ctguHepiM/
NHXvxXbDjZjYJvrYSpBBHcN2Pb7gUZE19lU0AXOz8xer+slT/xMxi4eAeggRZPdIPauIwiW3Hl0T
FXcoWIh9nxM3Gg3wVlboOIoJApfIlX2YFAhoQIdfshcvy+hd3bXhQ7FAEzMswN0ESY4wLrOOHluD
DojCHPouLQWoTBYzfAhZ8a3O5vZBAm2VgPdBHKbZCSAYmk13TelU7xZv7Ha07K0Y6u/0qc3y3/PA
9wMfhiJyp6KNDeGN70jf1XGbLdDEtFAkW8quv7MGVE2ANXeWOSryByHDMU7DxY4rijIm8wTbVQ4r
jtnIPy+kTxMoqOMHe/I7Yrc2KvhCThS8inspnTAauyk9OLJAL689T79dHkzJ7WV9dREAo2HgAEVV
CeH+KwbU2kpdFhZFBonxyHafS+f89u+j7wzKAXjV4zpWbmIQR6WlzMLs7ECq6yQzDUjg1YmCn7/m
rj0fjYAIy9RTskubcGYWmIjcb04VT/vQ2nv0w+0xvN7nq5W1GQTNZmg1U0nV82yiVrPAypr+aN/P
IvHEQ84QMiaEmNHUy2iB+C4oim8b3locEIHhGYYX7Ap6vD4vAXw1ofskYRfb48PU3r3980CeAUi3
vmNewWdpXkLcqZ3ys8DzVew5//7m7+N0RGcJFh6/Vc1PLcztZWBzMHgOL86XptGkQzZm5+rzyuxk
2VJOIsTnwT0uHJ5AXiy5PYBX9whqoRcDUM9XSHD15pQj7eVR575rjffzBCZyt6004eqmHWgBAIiN
VF6gYvQsdFV0pQMNEaNrky741Y+PXFd51dlY75KLu7cQo1/KvAJh8wyt4hHCXryOs1Fz826uCSB6
GAgY7w2VHLBuPT6ZpuDnppG4iT4YlSZwfbXh4ashzhHQXiHL9or8qoH2iRAkQNw9Ro583sej9fXN
i77CP8HZiJfDa9yRTXGNDD2O4YCcp/ErmPWKQXOXbszSlYn17xdrQQKAgDpTklOex5WMap2Ysu77
yqHrLCiucxffB3PuQ/X2Ex1h9lr/BvTu9ZHbC6iO2SElJ4OnQyRz/4kErWaCVLVvLC0qhuiE9FDR
Rd5ObU2TtLNQp8a55MxQvGn8tNyjKkvvg8FBmZJNqLwHUx4BQFDHVSGWfWlY7SEzhIhds+Y/jLo3
E5sXEMeVOCgi0oS6ZrNXwZfyE5UnlD1CZLftcnYew+YHdL76XTMszz4xn2TTxrwcNA/nzUW9mBLl
qvOMmUoz4+zs83TnBGnMpx+3PX9zRCvnBuqOaJFSrzmrFsSrU4LSlfdpCY24Lx5c9J7I+gWMabdN
bQ7GR0SA1MYqI6MMhk0OLyQYXs5ULB/zwnkPba39bRMbB54BsP7/TKiVbQGwgDt4yMy66WNY/kO8
OOd/M2EXJpQbiNOmFVNlwAUCUG13P4d0SHzQh/LPHELpfzEcXA8o0+O5+yr570N2jxp9x6BFDMnF
8t5afvf0920bmw5wYUM5l2q0Jbp2NTDcESQpFuhfTN+rto668WG2dW1mm+uzttUjc4qDRA1uLPTg
IWbAFoeIYcKsr1Nh7RuD/sW0QQwH3DsrfyWCkeujFuplAXi+8GYPTHJg850Lzi/bP9yet62hXBqx
r41IxlNnPReBtWUxOGa/d3z+ZsypJl7TmVGWh/BR1kazlhWDj0t2ruS74i+ihHU3QtFh1fh4RSY9
Ijtn1TPqsWM9inghw9GcRwElc93qbx0AUGs1UFZce+dUFJJjA17oOwDPeYfZ/ac0NZf4qzBh1Qnw
kJtHD7cJoszV0y9u2HoiYN4acJSNS/jODs0j4/Y9X9LEmJz4LxYfIHTc6H4IiIuy+DhMoVZJPdyH
5hcv/Un9Y/pmLul1NOgdxkMNVYZXHbEpcEB9arW4DbMD5Ylj7Vi9+4tRoJhnou0WrcMqSUzTmM4M
SUxy6mqR3i2Q4Dp440wPZdfokrPrxXiVSEBMDfZS3NcIspCFVyYsDyAl11dgIjGH5X0WFm40VOyz
LPl7nNi/WonE2hyYOva/TauonKGHY21MUPNpJfrxITDXm6d6SHfMOIhyjtzmH0F3jXyQoBq+PZ8b
Ryl0uFZ5cpDGwDsUB3QDyshYhcaJVr9ZCeYYTqMJbe+2/9CAzPK2sfW2fDWjYN5ZOzrWLaXcptRY
oPwmSohllRN98G2k8RY+5vvWhHiqQwQYo3135xQejxzh6+TaNo4lQHjWhCjm9TUsCqTA7ZQxYZ5G
s48N63PbvtCUaIb4Gs6zvsTA1/ynRvGaqo2JOg15Z5qnwHpOpRUN071VGREb98JPGN0hiA6z77fn
9Y/XKxMLrCdSF2vtGBmAdegXx0hPkVTL88Y9OVXW7CCyCCp3m6Q73vTGsTA6OxkK82Mmi3aM/FZ2
h7Hvy1jKvvsVtMGceLwy34V12kZh7Q9RZnj9wWrT9stod/37sm1lZDdL9jQ16JDFLWW9WI0s9yZD
ZG0sBRy1mflzu3hf5qUpjrM/W7FhDOMe6bAi9kHqlCdVzqud1xrpnshs3nUN+sMjsCOxeMZRcqKS
eO+H1gcFoVnrgJ4bx+zV/Kx/v5gf1ttG2jm9e4L8cNKZ+7SKPZAdIvt2eyE2XAyPyZV0ELkkvCyV
3ZQPTljNrRmc3OBYmQ8VXgPp/raJjaFcmVDC+RohcZFXMIGEjg1g0HyfLnfk518YwSYBKB14B0z/
9XwJWWfQ8R6DU5C9d8yjaOIqg2ukms2ycR4AA/ufGSVQ6JtUDkYOM7lbJMiWmvavdErm5lTXS1Q0
X8BBeHtcr0vhKGheWlQ2Sm4RUnVVH5xoHsayD2JfAPBL+a4Pq4gWD9ayt5Gjtszvc7EbvLcHRqC8
wH8CPBYBIlPcY258VlskD04Ndx/mxnugvPswBTpw9tYZ5EApEizSgF+8bmtL28XJfIIWwKyp4nAG
WWQXkRT3CKkiL/1mZfel40ZaPcwt7780a117TQG53Dab2uDkVx/G9iDSONQ1NutMKI7JJSd8kA0a
9lj1w16y7+PMd3Ohe8RsbbLLkSiOCXXSyjcZJtCeP1X5sVmT5cZhsne33XFrNGhOwsMSKCkwryj3
oc/RO1Yvln8CC09UWy8j/5AHOmLBrbHYwP0Y4CCADLa6lw0c4346A4npjPauXMLYllZcF986rhmN
s2kJjEcgk0UwCcK76/V3K3sohcHQbgXJyv0sAj+upRw/2kWIdliPt599h5M9NY0l6mc+7V2ofR1F
2YQHiFymLMIAwH5DiH0/8bK5K1ldx4Pti13tptm9aPPy3uOAaUzEsWIJfu0vrlfNsdfURgQk8JQM
c+ftRRO40DEwppJFlSval36U3i+RV83D7ObBHk/EbN/VDjIUPqg6u4EGjyknS+IGvN2Lyp/fmVLw
uyUUuJu6gb/rF7QDoEuqiurOI0+iHd5MEbZmcIGWWhcJrcNqjw7zU4fl1EaDqCsRJfzO+mbvQN4N
hZvbLrexRvACAMHW2HaFUVyvkdX6WCRI/p5t83uZ31f8Rzsmfq+DNW08m/5EeeYapUODVdmnxtCy
wpGQ+JqsJaFhiuZaHZxocyRQm167LkHeoVa5pZm3hpctUJJCeS3yjPoYiPKj7ZMjqXVNqhsbFcP5
z5YyHGtpeNYWsJWPVhiFDaNxvRCaWC6Vml20Ef//oQ373yZSFsiRLZGEYLs200dwrzvdY+vZ0dDd
1/J5KvZv9oYVz7xKDYA9FSXYa2+osnnyEOF5p1FAM6Y4FtU3uHo0mS+37Wy4A3rPgA6AL6DOreZQ
AOFrhegc7yTdKk7Nr6jkaUKJLQtrT82KbwSPgOoNhTsIsQwsOKVxO6RRqH0obbgAEo5giwPE4Y/6
zfVUFXQANqRKcXcDpZUlIjsawV+sxqWJ1eMvolQ7hIS0s5rozOcMWphGTMUj+/z2pYBsHBoxwe32
OqHh5mJxpDDQbuC+EHoWGvfdWge0cq9IF/z3VQQ8WRyX3djBfcES62Vgvlg0K73eIspb5wqTptwy
Y9v7AggbeoJOVVyP408cqHdVF0R2igdFW/eaVdHZUzZkPxYGJEQB0iD58M5unUPJhiOzUIyn4X3V
95rK1Jaf+QjccH0iKoBHXzuBMETngjkQQCE03ZNf4wByDw0eRGdiXcMLP0tJN/qFscKlwyfbfMn7
lyrQ4Kq23GAFe6x5c5zNal7LERwY54bTE5+br4KgGhn4/Hjbk7eKLw50WcAXC0AlmJWUtDZItTpZ
eiFqbIE0IXUFha8jSoVeCqoucSRtdd/lcA0uDtQE6cYS3nmk3w0+/ZTnzuH2j9kcMGoSf/K3r9Xt
ptI2RrvKAYpITXBsifxT1+n67LbWbaXFhfYXTiBcrdfrRvq2YU5pwRPdlQy1bvbN4MyRJKYmSNg0
hN5L5IoB1sFb9tpQ2s91wEFader94mkw7b2Z5e88qXvKWtZ6oql7GYJN/xpSV9AxTPYH/xiONn9o
auHtrYDnh3yin5DflXsDiBJBWvtptkmzl4tN7/phrHeSut6+TLt2F7hNl0hzbKKhzvAkdtwfNkAz
h3xp2H0p/SHpKQA7xKLFDl1zUFIo5urgsyCYInBBw1bthV/cqfIhpxYWSdpVQNwgoD7kvsF39TK0
UdvnbdJYoHfPGxPSnjlQPGU4jg85n/ld2IdzFbUBMBc+hW4KUJ1tPPLF3Zd1Vd73zA73DpfLfm7m
HHwpbhmRGV3kHfhVDlmFA5KJbjoaqfAjVJTlx2DxEbmOU3aYW+4ehWnS2DMA35m63nhxfGS8JUqJ
4B6M/NpY3hmUQR7ElR8L/FvvujEsd9KX8tAVzhffy7/LzPH31kw8CAeLR8coDjkeuTvS2MWJl0Fz
mKY5j+1mKqO5tiFzJBkK+4sg4KfKlzgHvVgUDGx5gZhiGtU5a+O2FjTxfIk/IK29g5D3kED6tvro
lmmbDGZlJINX5Qd0zjkxxOXnGJ1V/Ts0VXsHiA16uyEw2BHMxHPCWzTSeGP9IcyCyYwkHH+HJEph
xVM/eDGKV0BQdTUy/IyzJz+redLwWUYzurWi3Ja/msWXuPRNYzdVVoMOrbaPygzvB2Axh3djWRk7
Z17yZLHTfGcVzvjQTdxEq+8w4kfSr0PrWR+pGM37sPWnMF4yMn7rS2a6SUls9PlA7SnsszIyEbzv
oc30uxjHOQIVc/GbDeSbNbXlk8zxfunDkr8MCxGgap+mGHBPP66c3ojR85F9DsJ9at5P9P1cBuE5
JYV3kG5P8VsX/6Eu3SFhrEH3CoSS+qQapPuYlbx4KlJDxuNQh9HS1X1ilUX9MbX85iyDHM4IVyrv
wE/PI2OaDeQwOF4pJvpUfNJaAGyNvrk3uAF8f5t9cfL+t9+2xbtgGOwYRQnrt9OwYO8UjB3AojE9
hsIOkgGqBvvZqeok78slAutrd8obtFkQi9X7sunGe17mGVT+ZFfuvG4giY+b+KFzJ+8eBTMMdC54
khv5r6mlw2GcUv5MBOcxNL/ZR8ubzD4KxYjaLWOjcedX2XIo6raJbGam96Yg4dEyejf2ZZpCZMkM
DlVnzkllTuOuqVsHGN2OxrKc0jtud/VhlL/HwYpT+G2HEltigzhIE3ZsHPBg7kPnFxqN1tS8cib6
0qetJTtxbp0dICPO7vb9sXHkXn1eOQmNAdz6Bm0FHkwUSH7xTgTGnWUbmnt548C9MqNcITQdu35i
vTh3Mgro15rv03pPqSbG1FlRYhi+YLVC2oizJPdufUecD1W384y331JXY1HCGNNJ/boPsSIctLl1
A6CB89iFmuhvK2MIKyswDMK1yN4p6151wJMajinOS23m2AHQXbA4MmjgLFqehgopWGyYDGwBhVPE
YiiMxJlDkRQs06Gvtj3wv1+iuAhUNQmrUvwSnyb2siOGZqi67yu+0acpAEu+Ic7WsvMS0JPd9vCN
OBodgQDiGHgGIkmuLNc0ZcQSE5Zr7p6L7MkaXmh2tvkdJHQ0jrE5kAtL6167iG9BOGN2shnF2SG/
AA6QbybMWbGoF99f3f/i+21BPPSzYhOFLQhVqONkcYYD8/Z0beTGYQTlqlWTF49OZbWXkYDwYMRq
FzmurzlOyXc50N3aNNCxMRqKn52uNXRjhVYEpLvKuhqvmVaNafQnr6roqfKqVcB8aKKuTPf4l39X
tH/0Wp1g6zpRavi3NkOsNJXYWmrCcGaD3TKoDp2aOTzaDRrRqrk7Vi1F4GPp8kUbXrEy1q09EYhJ
Xkm4VIsdVKBXoqeUJbh4al3D0Ob3UUEFhthaWaeVZO7QCqsUHK0khQNZ89Z87pZSl+XYuCVWojQ8
C1FcQpFd8Wy/hCxK2HHvlOUHA4TBYkemt9corkwozo0ei4y4C0wM1T4orciCwHD55rYeJDt9vNzw
IgBvCF4A1zsoR5xs2inHDgK1630rNG/ojaXAAq/9KGv3MVz5+vOjhbfekrnYO0HsJd6be6rw64GO
QbMueueBSFYOSmKYsi4CiYun6KLJR9F0+XB7828NAA8v9IQBHIIxKPNTmCT10gXp047FbQrWKc3h
ovu+4kezWfcdDh5+9j8JZz8TjQ9tHCTAByONDUcFqbWa/a1ZC8oODgxv7Yb3PPwHXCBCznHvo/rc
//iLqbqwpUwV4nm3DGXHz/N+cd4bxsvtz28OBcUTXP5I/b3C/8wBCQJvqcR5zP1ntIDgfx1e7ZHd
Skrdka+zpbgtL22vnvBEO9voyY9nJj7L0QBgr/fy2MpKN4IAz6fbw9s4UHyURBHYrPmEV6AgYizM
7hchzmkJYlf6uPDqntMvt41sedvaQwqtHRxbcIrr7Uh9ezFGBEVnJ3znFlGua6Na50W5RkDQjuYQ
XF1ARKt5ICvktkAeSkBlyY9mvCF744dJpx0N347WujKkbPxg5EGQ19j4tvkzCD6XxIlo+8HVKS1t
+MGVGSV8hoyGWfISgRiXXys08dSdH6H4ELnsubO+3V6bDQe4sqVsHxJANCozLXEe6rNND2N95tPh
L0wACfqnG3FtdrtefidNe8eqsfwZ/9w7O4Ho0tC48aYHAKUVrhU0gDSVYMldCq/EawC7NMsX8NoV
Iv0Ageb0pek4lObt2tCkULeeBaDWXWljEbx4IC6+HhTJBevddATTCML/EFESSCh+BR25t8oqcdP0
t9UZuxmlkIj64W6kxq/MoZofsbF2V79BOS9K6NCC6RdVqdEcvbgtgx04lJ/xgv+Lt++VodVhLwJe
2UkR0MpAf0ngPeY9oifZBWR32002Tgn0xKODCAUW5FHV3u6yy4te9k56hsYlRFF0qj+6zyuO7nvL
zBj1UC4MEhNX6ve/+PWIZABHhR9CEfJ6isxwaA2LgcehgLAbOuv448RConnYbLj5SrT1rxFlDAP0
dcxpGtKz0Zxt+1vq2QfLKmLTen97MJuOhVfAWiNak1qKnSpdCrdb7YT+3dIfkFpBtkaHsdhaEKAq
sdLA4yEFrBjxeQCV2SZDo4/9G6V7Zmha7rYGgQTJyqeCiNlREdUT5D+7XARY8HJX5UlY7SCbenue
NodwYUJZ9LQsZN7nMBE2O8YSP7n9+e0RIJJde+qACVC2HTJxVs0WRMm1B95USEcs/a6oNLma9Vmi
XJ4hwCf/GlFO58rIIbLnIQLAs9ztzga/J+SR1Mcs/zY03/tRg8DSjWn9ORdHSZ81HRMM5irjA005
mC8Oro6HfXtZ/h2SGm+U1VxkBgrOkLK9y/wD0SyLZsZUrEZBZBlUI5Zlds1kIfNx4fOxMYZdkA9P
nVO8tJOzR7pcs/nXhbixUGr1p26Ade7mDGbJV2YPkaDn0DqLcjrMXRMBwfv/cj5L8e1wWgbPKDCJ
bCGHisgU3CQWRQPjoHmsaTzCWlfzwiOmgc64P2HIq37S9NkDM385H28PZuvgvHByFcXvM8tsWzNF
8pbtOD829VPYRI2ufr/pd8DRr7VvaJCrWsCCce75M94KBAoJNBNJ/xc9batkyb8WlBvfJDay/wBZ
nf2qjqYvaOOIbk+UbgjKkeMtbRYEBE7WZ6fyOOoYszfXeiWlhDgB7hVVl6T1S+SePQJYkONEfH5u
lk8l1fSfrT/x1T65sLH+hgt/YnlR9HMArn0zrOJy/CXdD92wNyQaoX/fniydJWU1bL9jk1sxxOnT
rpdtVIMEwDLHWKBM06Vyf9va9tL8N3fK0oSi92zWYe6If/Sg6cI158v6a2/Nm3IRAN3r5iYJ8JA2
HwX9Hoh/KlCZj9mP28PYNAPtCOQ0VypXTzlXmmEIGl/OyDIX4XlKq4eKW1FDZCwyR/O22Vwf0L+v
7efg7FPzNNVYLHk/hPzcToVE/d/qH8cexXInG+qHsWUomaG1SzONm8v0R+oJ1fPXacCs6h1hoHx+
DlIJpcKFTJFT6l68m0bwlgZYEM3F0JW99vE5Rz88Elz87DTfBTT6ylETzm5u1AsDijOg7bjyRGvx
M2f+cWULzELvvZuy3W1n2B4H2rhA1rg+3hRn4Hnegu4Ex42Y9gYKnDqaU933179fnAUtl061UNwt
2T/QPvN1PDGbn4d6AUjVVo04NUffpX7PQRKN2lD2yekPCM/+Ynouvq/kG2YUHbOe4FmbyZiNzxjH
/+/7yvRbc1d7QdqIczAlYbHTPbk2tzq4mlfOIyDeVTkc6Y5+BcYeZHnlT8td4rkEPsv7VEpDM0+b
3opAH48JBzJxxvpDLpY57GxWI4DGtWh6EeAd6FQ3Y3fScZBsjQcIEfSCAYCGDLwSu9bDPNGsmJCV
hfA6ckwFOGKkmwydpbmFza0B2eBvMpD6RQuGKlFri7q22LyeXOl4SGn5gXTolRqJKEC2BuxDBdWP
LB2TMj1MuUyGcImawn/K6HwAwdzB1xHBbTm6A1FhQJORk8a5cD3BjCEvWQaoqC3T8Us/aaIz3dcV
N7fLph1Hiiuh/2wvia1rydqazMsfr3i5s5C6ZdmCrF26L7tkKcFT/uX2RtryjJXOD0UZpDhB93A9
PzJYimlqEHOEmRPVH/yHoYjnVod8XA9d9YZeucmhJA8M9ytOiawy5r73sZ8oy6LBfdejhTM7TtVL
HYYgONAVmzaX5cKccge0XjsvYHcTZ5N/xAPU7F9uT9rWOwqZZ2ApoD4KfZZ13S53bep5GacBO0vD
PtnDtCQpXZaos6f7uneSEBlJRocvw6jzt624AAxiOJiwiZHjUAxPxCAiNEHth9t1X0xzYlfWfrb8
o2X179sp3N0ep86ccjpJq5iDuoS5FNDqepr3mUcSVH0gfbucgLNLbpvb8kXwjgCpDBJklF/WZb2Y
1mysQVUqOZhXLfGlsTPgRzPUK0jkDjqFrq2dhTIVJA1CID1fyRlw0k5uP3ZgSfWSsTmAoApIoNuj
0ZhQOUONOnS83l/5UcsvZvVPx37M4c/bJtYJUbfVype0svEDSqoetn3mFm7IUK1amoes+5zqVIi2
hoCCMFI4K0sL+i6uF2TmacECl2fnssH7wJkfHPOlDnTg0K1RoMgCllbYAqWNcojCy5AlCrIMqubf
S/Z5fjMt9RpqXnxfOUXLmgj4Kwi4oJgI8FDWapLZW257+f11fBdum4Otmtouvt+F74EtNNLfhvHD
yzSPQ90srWt1YQXdmQFE+srsPHWn5dHtNYPYOqEvB6FsdTZkokDxDoPoHycoRzTiVw5hBDY8oDWl
JrrXum7OFM8iSz36Vg9z8xBDTKSiL+5y0KY1dFaUewCyZ4tJ+9WznC4S3ZfUCSIJCG32z9v34eXk
KZeo5w9pyzuMJqh/txDEmXTk7a/1Ga99WD1MSmPFDlZ5ds788NiPD1n4QOgdoR8r/lMYczyWL337
ww7vBnNvm+R+1G0izVT+IXC7cD/T57LPBX4AreNlTlh6ZBJd1Hd/MZHBKq+OgigAz0q9Nc19i0xW
BXSVe3AAR9F8fus+A//mv59XgsGiC9vGAmTzjG4h4e6z/yPtu3bk1oFtv0iAcniV1GmSe4LD+EVw
VBYpiaLC158l457tbg6viPHZxvaLAVUzFYtVq9b61ZW7xDjk2et7hwG0HXhxgUdaWajE7shsDqqa
Lyjr4k0d2shwckWY/XY10IqLwjAE4sDAiVfotTOAv5m8zGfVGX2Y4Zh/ATVSp99MlUpl8u0FAJ17
kIHBEFBjb6JDMheo03mgx6P0lc9PnXVjOgrHIzMBxXvwVCDVgdyj4D1tICFHveP5udEYOgMgZqlI
B791nHiiXxgQHOdoz41FGhggNQuBR2DKHjuJBSRMwF4AzIsDmj9hNQrD52zJ6vp8O9OP3fiyvZkk
EwQIByomgKTglSjyhiA3OwatpmGtqz5kWgPKyioMGlWl9O0FgA0FVhoXaRlQeIglGzdt3aV0sgqF
6Mc62QGM/VjljxMC9bq/sdm73+/X1gTPrDVu53Q+rJVH5yFXdedLFsSCUMSKDQEQHE2c18djMoN6
atOcnrXCD6cnn42K86cyIPx8dDgAb8hgwC9iEApOw257zSXn+2oAwoXSaJOnLxTfb+iXybkZ64hN
N4Xz/H4r0B9CHyXQg2jdFE5GXkysDUjRnhG30CO3Tl16LOlx24hsqvDshjPEXwjwhLWgnZEYQe7R
s/OjDT7Z5sftz0tOB37+388LKzGMuU4mw6VnWvGI9FE9xH6yRP9gxEWUDRENwNrE29fztCWndkHP
3nDTZUE4oE8znxUBnnQkYO0xgZ3FA+9Pj/rFDUu8PNcyYpKz183Tscwr/mrnxfDRHtsg3h6PbE1A
3GRCGVsHrFRsnq1p6zhFXtIzKW/PpvbushjgJRdfXzf3xUBqd6lcp8TXmXPT5TS0dBp247vbAWAE
hJ7Q3QV+Cszk10ZKA9p6NcWSkHQCEvM0z2eCDhaVKqRkplDgxxzB+wIDJqoFOtqceB44Fc62/kib
c/n+hbj6vBCQaLh4tb7C5xOcD3pWuSnJlgKCALlFNDSaq5r79SSBssbz2skiZ66hG6cFXN1BNTEO
FoMpIiupJQdEusiYrqaEK9DRi9qxioWcsefCErTmBs+jEaQd2xt3XdXrB++Ks/lrZl2ui62VIArl
iQUzJf3UdhOQhkFoOh8S/VbTzpbGonH+sW1ROrBgrVbggW2j7fjaYts3DUsXG0s/1SGER2byQasV
fli6yS5sCJMHfTGd1KuNvPsJ9vaY+b+2ByG5TtZsGAA+ECAEalnYB77mNmUFJauzSe+W5UlrhkM+
kKM+9or1kY3k0pBw9L268DVgNUGjFuUletkmVeArWQ5o26xUWC46wRFDXC8H9yqKLtOVOtZ81b09
s062Cg8lmSwHRx6hO8q8b5kFwEw+4WnKofkVPNsFWNXd78xrw2XcbS+KZK6u7AhzhX7MoB562LHd
MSTVa6sinHv72kFEvYqXoYt5pbQUrsYmzWdAoSAJE5gtToof0dQM+96IAPQLre79/BzX5gSPjOph
UjYUrLVl+blz7oNk12eHxo63Z03CELS+E1CzWtEEoEsQdgAjva23ZgYGTQNM/B3aS+u9ASEKRj9O
3hcPnOFl85LQ6f07G2YRTK4MWUBPCme0BPIH6V2antHYWb9Oxf/x8+tmuXBsiznUQRuU4Dkt+yg3
115VhYdeV1twnVcDEHxA7+hlEHRgOEQ/WxW75KDln/UMrce7JNpeIukZddDFgH5D1BREUDOimLKo
cnB1VrX+ZGhBdgIfYX8ymn8okmIvXFgSnLPlEfSQrnIhfgfyq6iiikhGekThaBywTYA6Q3wTWSBJ
HJwRBKrdD3065FSxl2UThScjEtBQF3xLOjmPHcnsElTeU8pfGSO70gpusfMVgaVsFJdmBD/A6tFm
C18ZwzXzlef28zz8y+kASknHLYngFVR+19s38Zy+GxqWn1NyO3fH6bC9o2SeDDLsPojpQDaEubr+
fD9YBSGWk50bb2VbNOOuCOKC3JAsPxmW4jaWrspfYyKnvq0TGjTEA1R1KXdZ6nyGEEfIR/vX9phk
q4KUOpSHDQTLnuidQR5gkMqDGc5ufhW64rTLv475AuoWmCWxQuWn1ELbMSDJsxv3/F57P2//Si37
9/vC5WVOrMG7C7hqmz0FXncAaUYERgGFV5QtxaUV4e0I6T+/tXWMwiEvey377HoKA7KNBW5ayK+i
7gQEvrCxcj3nvCc4Gp6JVuwObNxJ/cT06VQE2i7TClWSRbYs4JZxkMlBWg2R0vVGHpuAWl6Cc4Jw
LXwY8JTc3lSy8UCLC18GoxD0mYXx6LVe2Tk6B84Tu3H5vQ+GdjR6BHH+c9uObGHgFNdAfL1URBSP
MyyVPZgt7Ph1EbpDdjQ1eu87KiJb6XxB6xlSyWuOQtSe0kCM000t5oveldwP88FVTJjcABTiQBEA
1yWSyJIASCtqTGAv67KdDwnwQkVeLAsnkaBYub7WR4QIFFpyv/Bmf4Lv6rS4GJNwsB+HMYvBD6AY
i9wSYj0otSA4FjE9aW/4vc9mxHvQsvHqkIclyBQmV3G9q8yY13t4sasy9T2YSUfUHYB9aoHvJn1/
8KdP27ts3a1iyALJT9RoV0a2NygcCnk/c1rYGsCGzDo649427tBk5g548UdJp7jtJSI0CCYu7Am3
GElAAg2yiPQ8I1BuAFSxuj0aVpsw31fgMYtzYP3IP2QYroyKR9ZtsyIDHvNsVRGtYk2ldC47qh7o
7FdCHBcZXsHlGCDmsgwCHYAguM/5HDftbearRKZVRtY9cxG+cn12iwr0DOelfeFeBymmkzerHv+y
s4o0IiDKaC/3EQlcG7ECcxpLD49L4r4y/jTbx+3tJh1E4KHpEzkGKG8IG3sILJMEEIw6D1b+YZjm
09CMZw51km0zkgYspDCgYLzysuN55gqTpc1m60OUEnao1kPrOblJ22RvaeV5caZontdqnh0RPoQQ
2oiGZIzd6v1kZ9e/QbhZXTN3CuK02VkL9r5+O3NVgVd2E10OUjhLme3kQWdhkHy8LcirZjd7b3Fj
6IeEtq5wfLKN4Rs6HhvY3wgRhSfhMFGPjomHMJ0dl/LknbYXTLYvQNMIkUvQyryFtK23rY/cVnpu
jPpxnNx7zRwfe3RMbJuRjgIvAfBj6chyiX157YKw3ADoENIQc78vC837bXZOrnppypwqGMxW0Wl3
BVwIKw+5kQm8BoilOxshGzEODT0FVRamIB/LnDF2yPPgqOIs2Z1xaVTYDRoza2YyIzv7K6tVkwH+
99pmSZTpqr0gWyxkutYBwk0AYHztJPo6aUA1AmDP6JP7TEPJLCB5lAfDj/ev1oWdQKhUo89+GSyO
RjMIrcTpZMSZipVBeh2tWu1IpRugMnu7UtqUmP2SnSfdvaULfU5q/0MzaKHO0zOa918gWAusqHsu
yyHWina3PULpTCLzjeAFhwqgveuZ1H0+J3qZrGuWPaD2eIb+8SHxrX+5oECj6a0oRBRYRHeIxuQJ
GNgRUsZ0Rpnr98R+eVSVmJQMBrsafATAfKFkLt4dpEi5bXYVWitMiIs62mnpxwPE3hWuQrLPYcaF
VjXCPfB5CocrBTlVbZmYs3zyUMyeQOzjRqn2mA4/3704IDoBew+U66BVLiIMOM3GnDDomZldcUq5
dWCGE5m9q6iySHwSgm5gAMANAq0FR9gDtWGDbgF0F2fNP6bZQVWal67K38+LbH1mNhXMnPH8ohoI
4WYGqsUf3DQU14PKinA9NMC3pnkJFbve6RGZBKGGBNjcqGIgWWYS3PlgEIUeBaASYiu31oHqbELW
9VwMnwOt2rc8iSqbxoWzhBy0h0b5bJhtaOeP23tBctVe2RXilpQEo+MwLJKDbrqMZKCG+5iQU7OA
aS5TXR+yHWFhcCBFwE5/88Kc+bRoLR+1Dyj3fK3qJurz8eP7xwOAK9qs8De6qYVDNDB3NF0b2moG
+9IN3U4H4C34Dlx5rFWKTlvJefXQk7a+mJGH88Tz2nodATa8TaHPiCjfhxhXslsGtNkt/1BCXp2o
C9AnmvzRZHftTe3URi6eIJVRz/2uXIzjADBN0Dq77bn7k4cW3kxXdoSbtnHZQElqAXU6a/eJ5kRQ
Xt9Pen/I2ydwvxwso4rsZIg4urxQdjr2Po0momoDWP3C1q8Q/AYroHMFnj7cjswKbUaiukTFfLot
l89BMoalDiqo5Wl76OvINmyK2LGiN2pArhDYeG6PTMFD6hfRNLD7oTMPDhnPLlMkCiVHwUOUAS4g
OMe3Mn1jU7Ssoeihxg6LS9rHveoBrLAgDmloC4tbLEAwk98DxBy67Nc/zBlgDYCpgZ4VL5/rXTmX
Fh2R5UnPRgOaxHiGHIoRB+VLOx7GfwB6oRjw19Y62Is3Ih0DaAdakHJL5l1q3XrVsz0pMt0STwgT
SKdC+AjBhFgbmkyUHrLAwTN0vDWKfVXeg1vd/uCpilDSdbmwI0ybNhipnaxlTit4XCgkCb5vL4tq
HMJUQRacgO4M3+/ynWceOzcCIy//Fbyf7Wjt+cD/K7QMRS3hZmy1ToMwVI2XjeulR39OPtHJ/phz
m4XjzOxTAdo+xWUsGxqeOFBZxBWJxRJMjnrjU29CABs4Tfrgz0EaZ/BZKx9tGxV8CfbBWJLf2/Mp
iQA83CcBhHhB6/QmWup62+yh2AKjEJCj3XeUFr8nqeIukRpBAgmpfMTs+Ot6f/cG1FnA1pqe9f47
C7SwmD6CCEkxfbKdB7agtS8NyS9cW9dGnGZibj/jeZMUfTg5NFS9n6TrgwftyhqFMFkMYhrf6zUA
DLMzCb3pNg9u7RaVls/vjyuRZQHYEHzTAIuIbwuPoC2DFA3eFvpr0d1k7fsbjpAM+GtA5DyFs7HH
Ra+RfnB/5t4urSOrBNlNaFbR5MTbu0u6JnCeKLRjRCDtuF6Toaz6YGApXtTajbbzfcWbQrav0BQO
/47619viF4P+xNC0vvahdUGPM1P0w4Aw6G4YE1XblCwaurAkVr4gJG6xlKCCv7bsLf0jr1kEKdqw
ct6P/vTQ3QweOlS+oKgmhgeznrh8xlXgp1BnAtG+f5stRqOIi2UBwYUV8fasnSoY6jVv4/nVq2nx
BzI4R9N2ntPSPyL2jILy5/ZOkC2Vi2LSmoTy8WQSTmdrsrab3VWehR3qjIWpGVm2Yu5ki4QuOmQO
LVRF3kiKuwspAfQC/sEcltDQH2oD8ZTXh76x2x6MzBCqCKiL/FEsFGMDrlVjMREYShx6k5A0CTNb
O4BSNk7J8g+FMVzba6oDmwK6HoLzTAOXg/4AbaPEMCMItXnvZ1Zdy6x/DayjvYg+ArQvOFxHc/vo
gLoZhMz8H9wALIBXywbaHAICQkZooWmikdRG52sBbmu9CRWbS7IegAkAzbfqFKGVVxhB6iyM+XzF
sWdzFTIcUWJ6kZfyX13/bXvpZU9ZgCrXlxG2MyrIwgGtl6IcEhd1xIQnd35HfjntEGWgoEez4zFN
lzPvipuA2jtGuOq5vn5biOMvbYteyK2m3E4JbC8ot1jTXQ2c36jfMm3cNc5r2+WRNSo8hcSDwyRS
yGur25qBvd4cFXIgQVoh9drmoK+fD5NeRNszKvEMoGLE3kDaHXMqHqa+GYMpSDp06nlOhKAntEcn
rgJVvVRqBs0aqyQmoh0xh4ya4JTr5YI0l+XeGIMR+X5yzOxAEWfL5gvVC2TcV0VMyNhezxcAGi7R
VhJOyzv2KRjfFVGOxHPjrgMG+k/i6c2zpG457bErURAp68hpDwk/giyMu35IwB5TOyrmC0nQ4yMp
iPc53nNohBaOrlW3vd43VonnKonmokRFGwQs5tHL0mPn7ba3gvRwoVdk7UhHWe4NcyVhSdcWQVue
dZKGGoTCsioIM27ALY2hCRL8YIC+ya/aUT2P/jS7i0cLpeE12RGgpioeayQlvaw30UMIrJl3C9BT
FWZdZ9+yappCpHvq2LWoj3IUIVGC/CIUJoYy5M443/huDfY5t7lL8q7oQpZ5xRN4SXo0O7vBriX+
r8yb6c0w2tOOIn5VBIyyjb1CvVfKNXhZMWJoTH9w/J6WuPXKF2LPwDLZuCaICsgky5+gQew/Q2LQ
4JaEzqD6Ks+tG0wh0fNT3+Z3Hl6SBMK9/IiM6F03NvEEuQwjJXvNqU49NNa294jsgAFFhaT4yi+H
frXrA+Y2bcrByVODtYAdxkw7Zv9QAARJ718L5rUFb6LDMniwUJGw128HlaqMbMEQASGc9PEfXkXX
37e61qpw3OrzUC83XfXigw4iNX/8wzTh+WADVQ7uDJEcixpmWVt+Up8dvjLxxJUK5yJzRODb/s+A
cOfmrW1ltIQBoFD2QzXsxhnqGDgtv1G3uRk7vQ7nWsvi7WHJKsTILqAJchVTQpFO8EcTMMitXwQV
aGFJZBVBlLognSp/OXkTMu8GisoB/+C61d5rf+aA+mybly3dpXVh8w0Vbxwn8dBwRu+SLtjVVrr3
exXYYo2FRV8EFmpUMZDkhbja+isuAjLgHn2oEqQ1cih9aA/NEQqjpyRrwRNSmacReYFyrXzb/s1i
8s/NbN76U3FPhvTX9mhlYZXvrxjptTEUrvH6dzCIDQ912WCjtmgStoOO7rSU0R0I0YYwSy2iONqS
2QUJ/0r1CugU7jfhjaA1tcX6gDQo8zYRsHtR7j0Z/OXdg4J7R8ZjlVaG4xZOd6A39TRPuED7AoAj
4PRC5kItFgrWIVQgt21JfNWVLWFAUER26iTxy7NR7+0gLM1o+/uSM4hhgGVjzbFCiE+IRa0BjXbO
hFbBwnrKDWeX0DtW/W6r+6H+ChlMhTVDEn5emhNjgWToAJJOYM43Hw3oWLYnA4yuWXXv6JCXnu7z
GSIn36g/hPP8zNKneZriBqK74zee/G7cvRb83h6/dH7/jl9M0lmDtXC0+lbnie+XR4Oftj+vmN4/
vujyHFoQ4+m0sgKliBYFyyPzIZb0yMlTmnyq9K/bxiT0QIgYLwYjbBavMXruBjms5egjX7506S2d
v+raL+rf9gkLteS2In2YMDMixYeKnVCeCRtbEe/LzuDlr1in/GLMrYHwBVd7ddb654GGVRouKuoM
iVvBQNeUkLuWnL112i9MzJ4LAdkeq1Y6w85ZtL2jV8cyMD8AvXfcnlT5aP6aEg7IAPUpR69hSq9u
66KHMP2JqWiCJBEykg2ASaJ+hYKzmNwEhIzmjQNvTX0Ijblfg9GP57sq6tPX7cHIdjvicHzQRsMd
Wsmu562cPFxoPq6+qthT6Fbttj8vW5bLzwuOMbMZ60wL42iLY17Fug/aU4AODttWZCsCuBCub33t
uhIrmNgUAbOYWZ5pFuvVaeygw6y4P1UmhP1VBf1CCYEJkttxld6TNZb/B21S5JjQoAAEOTqidLH7
TW/d2R4NDw+GMPfu0uofro4VU4WbF48hpH6uF1vziwFtqDOCbTqE0wPobBQPSeks4c0A7CNekW8a
IO2hL5xWH/FsSGtIHelRxe9sV+FNZOEaYkS0JeLZjUqg2E6rGyafmxSzRKl/Nxj5iejAXjsgbgSr
P/JokdlqkMNNjbBom+fObSIT0o/bW062sUEPAJUjMBy6OD/XU9naI6HjWFeQQxj0PbTLnB3EBepj
WUOgjLm8ef4He4i6AcTE8wRUHdf2uB00dker+pxjRmdkZg48+4JC1bYVQ3Y7AWjwn5l12BdudG3T
sIIJ1ArF6N2NtRv6af1Qldmusb3bDHQuelbGDdJDmbfcWNQ88Qac9Tb/5rDilZnVw5DTHbXce7f1
XxS/bXVFQgSLzh10a6MRDTydYrZ3TZGZ+pxUZ2R9f7gtY4hc0fk6QD7kJi3B+cFLuwxbfYbcjVHc
uX17ACk2V+w+6cJf/ArhLjP0ZDEhaQiHOUN499OiE8hq9mFvf/yn4WJ7r42wWHXhsGa4nqnVOtXZ
mot7TWsOemUcrAyXdtFQ6F5mD+5kP3Xe/KGsm4/urApU5AP9z76IuKuyGdwtKewH07M1PaVWqHcQ
F1HsOJnHQGENt5y3niXRdeekbltmlw1G2UYWe2jQz6zn++25VBkRnHdvQy1Rr/LmzJ3vDTtq/Mdi
Klyr7MJeOVxRJwas5U2dte3nwEtTtz6bKLfr7d2sBZHuTketumk7VzEeGVQRUNK/1oRrFUxqk902
Xn32sq8o7aBdKouQJA+5hW7zIovSDhzD9Y1t36O5VrFiMhdxadu6dhG0talem7BdDE5Y2888yCIQ
zIYuDl9ffERtTnGpyBJ4V6MVjpyHHICedX59hjjvfupB2qk/G1OzG4ZHf20Rb3eGDaHFQaU6K9s2
jmsGK7WQjvZkIafCO5J61cKQs0FTh2/dzNU3Y1BBdWUbBwl/7BlkblbGjuvpHKnX0zmFx22X7nlx
gtu6MW6Y7qKaNXmnPFFhKaR759LgOuoLF9+DupmMYAc/D90+b0MQxi5W3PuHvAQZasjNx8o9MhUe
dB2F6LvXq3otd6IfXixAW+4yjOARANhai8oDMXfbB1z6eWAN1uvJMN+04gSVnfami7YiAjawmt63
/XHbgGwrrMjMP6kpJPuFVapcFrAlB6aRO0+cnLT+KSkUEYVsDH+8IAgdDSRIVn98sS6MsKnwLahc
mM1tzT97uSKClZ1bBCrrXfJHpFKI9JMpN0nGMYQGZGLEd2I6aI9I0KDbYTlbHd/VS/20PWt/WjjE
Zb+0KfipogLrXJsDNgs2933VlBFYeA7pKvnbl7sSFLwpstxDXcXocNqTNtsnbh4jJYxEMN46fnNu
qyUC8/beZ+SuZtkdKEhOjUNjjCbKWPazsMtdbg63DDRpWt3G/sCg8B7cWol3am13p9dLvD0m6U6w
4A1cvKzRFyMsE1DaC/h215ZCfhrIziOH+v1c1GCOQHYVzxZ4BCCGrncCItjC8XOK7t4hRoZHcxWn
ReoCLgyIpVMTnVcpB0T37Dp+6FinGQS0Dqv2rvZYebu+f2Tajw7kZrqvmj3pJvw7NDH7Z5lziyYC
IJAHDUT4bdh5L+l0pv05ISyqVKyj0iN1YU3YfnUyumZqAoVeM/7MsjnmZal68khTLJeTKdyH7gRg
YlCjmJm45bHp3ZB3Tli6XZjn9skFp17bLF8Af/hom+2+qP3HykGnkWNF2QTuwNH9tL0/VWNe//3C
jfAS9SJ/ra16OVgrGepKi+I+lp6Ai1ld//3CApkSjm4MHGoD+kVzclzYk6UCd6v2iXDKXKblpjdg
5QrCo8R+mUFUl1anueT7kvwwAkVMo5o04abvS+ZQL8GB0IZbC1IZRatIxMlKgTjTeHWDD+ZP1ft6
0tICtL4LRL/PKSTmefclKV6QTNCTh8l4bPiD7zxpSx+25UdOP9dVG1ZkZ0O42rZYWPEDqb4Y5Dub
oKitKC0b60y+cdEXP0xwNvns1Wk744eV7gMnRewDMp92Z30+mf0cUwugdnIezO8L/ak333i7z5Lf
RX9q+Ov2vv3/nKP/nSEQOl7PEDr/GyOv4PWqxYhazX2YAO8Lc6PZO4hLFqaHPbh6UruLtYkdFtZH
Nn4ueKePRqLfgNfp5/YPkk4MVK0cgPNQ3RdfJnyGlhmd0Ujcz0NosRNaDY6jlsS9o7j4pefpwtB6
Fi7O0zIO9mJMaMixzfmmQV26b7rbQSkRIDtSwEqigxwkZADnCMd2KrQkyyrc/7PjROis690xok4a
QtEJlJbpoUpUDdLSvXVpUjjFy5yl3dLB21c9j/JhH/hfJ+ShWfBY5no06ejTKLN46r9M+R7dQpGp
TTt3fOgJwu1AJcEgfUZA4csBtTJwVm9QFEagWRVde5Ka5fNMD5CZDOvxONAPDs9DTr/Z7MtUnrc3
kcyxXNoUZsA1s8rgq2NxgvxIw2zJjtsGpKt6MSjBczWkT4ylxKCcke7Q7hU19DVwtXDpWWzYz0N6
2LYne64ghAS5vIVi4huGUtYPxeTN2EUdzQ+8neIxcVCgGe/dtW2kNBXDk8/ff+bESMUyeTHYJnYQ
uMYosOVcMRzZ2fNA7I7zDbQQ+EGuz15TgvHf0+F0TOB7HX5w0AWcN/vtOZOfgwsrQoiAvWwPA3AN
Z8pR/ZifbPe2qcsDGGim7rnhT3bxITHvoEwaevSFgsM26Z8mtq/r0/YPkW6Wi9+xzvaFpwEXhqkl
DL+DL3f1p6CIeB/q1q7z71xPNWbVzAruph90cywK2Mqyb1r1yJ2f8J95/qWcKSQCP7XOmc0Ht/jq
twfu0XBtvLVVzIjSQBfyWlhhJLsBuhcmfmHNohGQI52t5lFnH/W5jwp2LAonBJVwFCRQlfPs0HUf
C9W5lAFb8KhfG50AKLFQf76ea3+hSw4iOzQgVWO7Y7bhPzE+fy0cWodorf/lum210zMj2TsuKwCU
Ln7ns9k9D3nzfSx6VRJFuvTY5agqrOLEIsLFGyfQKq5Na53d7dpUP2dQt9TwCsu7cl91ZTxw1etP
QqJtYAr+2hQOF7xwF1APDXqAbz4A6LTjpbmrmm7n6/NeYzy26+JDX/ffpiI56iSP4SpjyvI7bpnx
P+z8i58irIbrc7MZ15eAPXshyLWjfBX860I3r3ajf9Tp52170t1/YU84aYbGG42bcJN6D7+P/nKo
5/yeverbthnVqgqHzOfZqBfDGrd2x8YK4mr4RBk8WNJGqY5CG/batsE1GhSjxcslFe4zp2kZmP3h
j/O0eU7a5mc9TacsIWEzg/TXpnY0NHyHwoniHpDaRRJct9Dti/BFSF74mjVWEDRB/igb7o2qv2t0
+gqBg11dlbe61pzycok9/g/9igGe+KaF3BJkQERUFfGAuzQa9BebQXnMF3JqgdljwMpQx1HMrHTH
XJhal/rCN5PMIImd4bBY1bzjhvZkLEPMi1oBNloX6M0CopvFc3R0er6pI9UTy+1Wh5myYWGf35qA
UtS7ToXykd7bF2aEfdLMg0m1AGbMhH0rNft3QTzFSORb4u9I1kjlcsKsNKnHBR4NVIv3mZXdmXSo
Qm12OAB2aBCsus9LOe/IDO3Q7UMgGxzGhuYmEyxWQN1dW07B7snHHjJBTldGEO0Ik1YRlsgsBPaa
+gE4FtK3grsa6VAY3Abg12tO7IEW/8fPC94p6LQCyQl8Xqu/zvm3RAXqkf78lWwTOAw8NsTiKBs1
/PwFkHI0gj/kafeII6SIL2THBbX+/0wIQ0BfW2UNBgDeth/nTlTzKFPNkmyDXZp4s8yE5YMzIGpj
yW0AVi+Pcmh0zx/qeYgMu/yFa/SDlnbR9u6SnVDoXa5FWFAtguLveneRdEm7JluQT8qRlVvYzrKG
T3aVPgDcrJjEt6aQKwcmDt0TgJThz7WpBlodII6GKh22IHCP+dcWkUifeI+E+G68PSxJLLYm5hFm
WxZ4ZE2xaq/l9RIUq5YS+LajZfkJ+EO4zEWokUM/ftYNimOEXI+b7wpN9RKVDhR8iS4CwWBV77ke
qDewxbQTCmEld0T/KHDMkT5S64AIrTNCF3w2Kotv9ydGi2I99OwACDTF2tE0Ai9NTTzq21H7CFJo
yOGWSPQoUgfSca0c6b4H6Co6ea7HlYxL0kIyAmRnMyRMB6fbVYZ9Uw3BnTmriNXeHgeM6MKWcOJc
V1sCp8NdWHoFuPG127I2Yz4He9olcV7XO521j13NFW2e0iHi7l13DDSLxG2zlC51wfSABsnBjrtm
Qr9qOoZBzm7KFvp925tUtmrQS3MdwICRfRdzPksyUYc04M0x6c9gBooTJ93TFLHMW+8IyiSkH/6Q
IOpvelPMLjHarEdiyZmXCUmtFoW3VsUHJTNirrD6VcoCe1C4HT1zmEebIWAi/jM6LUKnVnEOyObq
0oIQsIyjUybeylWygBanIajeI/rLE2v3/iWBRBnAuy74h99IsKVmgnaIAZXDJblptVPjhtOo8LhS
13RpY92DF6EEyLlSvWOIamdShFMAiYlPdTfHbnFIhjEczceEPcxTHxr2y/bg1jm6jsYQQVwMTlgl
0Doa1WLhWVJY3Y7WdpjprxkaTulSoozJQUCg2hfyVfs7ncKqacxIO+7AIs2dl6HuDi2v4gIUaYqT
JMl5XA9NuMYyrwfOe4ahuj606YteNFFAjob5O8u+d1UZt9XtaH9CA2FoWzc1KLntgUfWcPKy5+05
ljmQizkWcSwEknCQQUO5wtO7LNRH58lshpuyq/ZDa562bSnWMxDumbxN/QC1dWT5gwdjvkN6P9DL
MEHO011ePVX7q2rfBub1vs17ntrEwfNvCT6U+S/d7NBQhA1LfwxQEEsacIA0K7b/hzE+bg9UaVq4
eXLIm5jmuM5qG+vkM7DSOf01Bmfu40ZPXq3lHsoboTtW/zd3IMIlDLQKlZmGIQdsV/NHapymQTG2
9dBtHEqx267N//dQIir6VNrmKe2yY5FBSHuo4sHTFCdF7qn/O5GB4HyWYLIS28dMcuM3eLvDmX/Z
XivZxX15AAQn42eaUwQdPKhmuWGmgRmJgaiW5ww0FNltr/kPg83O4/APOM3VBeABjRQcxicC9qaO
FFpdITqx/OxQGlm4GPWh5zwaGxItdF+aN1Wax6zeF9atPyoqW9JlBEOACQYKZPtFZPNiGL0z1XBA
gf4wJbGblBGZn13tZQYwdHuG5abW8p6z9lCKUL0mLSjnFC+FEcRxZsRITNJD5saOqoYh9S9gsPx/
hkRfZnu5PhUrMiABoYvxiRIergDEOr0z7d8eedoelqRiggW8MCe4s9api9JpVr3L4LlqgGurCSTK
P7r0Rrd+9t59XRzHVvGsl7rrC5uCT0sJ+v0JsmYgofUOrX9ntk7Ys3snUMSV0mN3YUdwYLOV6Rn0
hFHFdpAB/NROP7cnT7VUq/2LmMIu8DZuTYyjm7rdQM3Qar2dx4N4Bq1MZ5I461DT3rYpvdwvxrT+
+4XNdA78poHS+Nlxjxl00quotuJtE8o9IbirprUHPa8xb86yfGj8PE4b57G38huQCMY13pJU1w8o
gR+NaVbYljoyUCehgr4Cb8Q3VYM2WR3ci3BkTR95zV0KXBCEYrLnpOB7P/lO3i8Rhf2P8h24kFEC
RuPc9XwC/2xmQC/l4M0w9qQOvo11ESNP92t7Ttet8ObCQa1gbYOFwpJYhAIpn839Bp6qKmg0Bt+o
p4B+qQwI46AG4Yub4tJkWv15GqF87qbft8cg3e4XY1h/wsXW87Vi7OsGJhxnDq38yV/8Q8rbkLBH
o/hkT6r4UuomLuwJW70ovSXtCeasNZFdeslGLRyDvVpgXTp1SMWBytlFLUjMHGQJZzmdwAJRDBHk
lRL/sD1v0iN78X3B3Wk6K2boVQIQ5Ufp+ARVKlXELxsBsi5rgLHyIYgMUH0Ghsxg9jCC3N0RFFj0
Pn7/GC4tCGMYZm3IytnHrQTWigADsS16QFlz24rskkXbqo7eGD9YEePXO2wZqFewRsMlC64Psxt2
8/iqpX242FZU9opAXj5pf42tP+ZiOxO82guzhzG04e+7/IPmqyQHpRaQBkArLjI3bwDjrKVBV/ku
wr4iCOsBKL8u3J4wlQVhWWhesbqdnPz8EiwfC+/T9tdlBxAYAJC7onj+P6R9V2/kutLtLxKgHF4l
dbRbTmN7Zl4ET1KiAiWRFPnr75L3BY5bbrQw8+Fs4DwM0GVSDMWqFQKIHJzPUOpBEzUDJvZ+CFtt
L0WEhuq0xkG4dKpAJtJERQb9l091cGVzF9by0K0q6t9djcOxKCLILYYVdnyThVa5Ate4uMZ8tJhQ
aQCdbLnbA5qJwhOIJ7GwUvq9M+yo9L+2hr2T7rfrE3jx86A8Ptsczt2YRXLVAhDtTA3KQNT4OgLv
8+v6z1/8PqBZo/wODxcYR5x/H5paGiEVft4VzkYbp1jZHsTNi4iKlUiXPhJUE5Djm7MM7zLNp+ha
m0xHRmByJxpEGZXaqWlvul7MTcgkz6t/WNiwhgKdW7fhU7GU1WDS5xSCl6htNTEPiR5dnznz4oBQ
nns3dphtds6nLmhJmtZtWd2XkumgFxB0rTOFOrHloLc5CRV3BZTm0Hp9NQBq/84b6BLkTko3RMFc
u864imB3b+zEUIqNBvG1EDzcDtojUtwVbidClYEDmwbGL7uVLYhyXRdDHBksIi2Y0Cq29JhozP/G
u1StrPDFfWOjBI8qOP4PJXgPAObFKUqFNaZazUTCaBE1etLb321FV2Zwkai9B0GtFtXv2YMU/kTn
E+gD5MBI2cqk7LUONxsMs2Wv9wRoC1Mc87HVXivbzh4tt6Y3NiRZ1hLhS3sL3V93drKYYdqL7KAr
R+a4ECG+13JYpejwX8MuWGsDLqbSgpqa/jHIYirbiWhUESwTnH+0KkMfBWNh/cNF9DHI4iKSXl9A
DwNBtLDxt9Mac/biROE9CUAg3pSfGiNWE0DNP+8ryIa4w1GnDgxMlFau5J+XziLbh5TWbE/moRp9
vh5s2dsZ4JPgnerlUSdaWPNmA6JUqDp75Wy4+FEg2AUSFnqz0JE6D+X5Qyac3CnvdbuT+8klLZR4
Uy/Uva7YXz8n3mtNy7wd8EbsJehPu1BOPo9lEc+tiGaDAzqChuQo7PN68qw7x27gKZH7wg99q5mA
MkzZZlApCsjT4H/FVH/T5dhEOrfbeID60sHTuI21w1WoO52FKnDQJ7hz+9jSNUj+jL34SgqYxxZ9
L4/gcvchGt/V1m7wxAv8Nt+lUucpRK56+46S8ZvOZX4TTLyOUeKxNz4pwNy0mX/y0ZKKVO579zXy
m8iV7VcoZ0yPvd6onWOxryhFvUldVo9GBtZnCVjVjfTdajOCiAQhKDzzZPVDlzTbjaqc5XmAaGuk
QqnPnJ543pfwNWbm7eQ5aTjqhRPCuSiBILi7F63nhKNocQqQughHTr7pgfyeQ/IlAppEbfPqpZ6+
+OqhBVoSuis7iK/JbdUzmMA0KszTUsQCaC0Yng4cAk4yajMnSlu4hXmGv+uCuo7pANan1VrgaNso
f7YWaaPBHP2jD9hbRNGR25ZdS//lKAAaACBCsNA/q++wlihWcTx+FRQ/zL6OlP3a8pWj+1Jy8jHI
fG19zEkZMQeS5SUg5HoE1+QXkwQbVcNiRmRbfPGVnXQBkD27v8HL1gTeE7yqRTwyYqwjGcv70hx5
2BSpuA9yrT20bpDetFjekZHLaeNpZnBjMD1/Gii6alGnT+IEZq67tWhJjhOKBbsxI9ZKnejSRkfT
2sWbDDW+TxvdtcDCkQEt76dARURv40IHtah6XtnjmNPlFg9QQQRtDQaLn3QYSJN2pd3jaVPYLpmp
ZeILksSfxFdt2I+2e5fVjO8M3DW3rts4K/foYozzPQqnbeShAD5BWGZJBMLmG/xUZGPC3GbPPPnU
B14kIMC08qkv3QJAdc3jRLEWz8HzldURv7LH0SX3hnwFPy9dmcRL+dSHn1+CeImBBozK8fOyONLp
CMCw52x5t7GKn03xD8vCB1zfAREXX235LBmmVoegEnj5xE3vMy87uRDZZmQNrXXpRkMvHLgwQKCx
6xfXMivbzGDBCHL2jKBvwCq247x1thpbuWTeG7XLFfgx0mIXunB6RgeUIZKb3ZVM6CHTzEMKJ1ZH
FhGw0XE1kDAYxN7y1EYEY5Kb1qubT5Elu/1I6lgTZizE2p2+WJvv2Q/0F2YyIXJJZOPnayY39SEV
qSD3vffTtr8H7Lez5tx06cD7GGKRYDWWIWlXSgIN/7dxeMqCO7PbptVjBv2+69t8bTCLSSaQEc1N
isE4tgyD+jBOM495ZTdfXjOYsDkHAhFokS4MqoCOazNANwYF9HTikYdaT+Ed0KFcibTIv///t/lf
pEX+rbl6X6QtIoFaokeQLumjslDW0UzLYptauJ+KFp63WYfbUZfou16fzQvfDaBnpN9QlEHpdDlQ
qFN1EAWvoYblANVjcvdWpeUhbZw9Ld3XxtY21+Nd0JCCxBfqwpCrgkIFTsrztZhakJsNeDYBawYj
uWq6cfNXzTO25ZAAFqOl9WbIv9KgDz36R9giKvRj1//0rSe8HUJMI4jPxZ3hr4kbfj73kBPCmgaP
4vldvOxAwWBPy7MslUljvPKq27j0qywsQMh+q8E+dsHj9Wn4PO2Y7vll5+FGnNWez2dhom6labYu
k654FPUPWn8jUOCujSrWjbfroT4vsLNQzuKFDOnsvnWlkklVp8DibINyUwFr7HvPLLunMoZ63/WA
n28o3PVgjqPWBPUPNF7Px2YQzczhNaGS2tqWPM5Xbo2LP49EF1qx6OB9qjN1RFpSOkQlfUbi1vhj
pU/X//4L/XIMwJ8VndCMROFi8XEIzN9QndVkwqY7e4T7jnnQ5GvvJ9W4Hez72v5NxIN0xpWD7eLA
/hf2vZvzIWfsFPABXVWqBIg3N3jM/wFZB2lsgLOAVQSsDzZ+5x+GFw7JuxI4/mrsI5veFMVMWtxp
/cvKBL7f3OcX4XmkxRntupLhzVOCKtOArmwBCbB1hP7Dynr/uYYXKJQMWvdr73vloSadfahst4sZ
5Aa/N6nqf3geBd3YwZ+nT96wHUF7AwPFkttaH17wZnQSoLaghVBU7gYAd+85S7NfFfMcFhXKSX+q
QJeQZJ6GrU8o+2oV3peStWbUDW6zyxybf6mNqZw2WRkUd31rmn8KkfFh7+I5cAMaCn3WeE+jjrlw
ABSpf1vU3fRI67pHXUgbH3Jfe8m9KniAq0a9CUir74icUCbKmipPROb2O/R+nSqEu4K18WpoH0W8
8PmBDxVkqd1cw2OTAcdIzCwLOUC5O4tXYDkwDcYSmW1tuyFlN3U+dYfScPowo1wdbVdkB7vFPVCq
Md9pWDCQnwdxfoAYwpYTasbZaKb3BrJ6NFjASDJtiax3HIbItIosCJmj+19FU2t3edlLGjrC4T+E
L8hRV1u/Z3/SoH+zgcEWhbZXpRV70Hx5zEu3vxl0/pBro71rJsoOpdtOm7wFCAo0FR0vOSoj3tlj
5EFc6S7lXZ8wtAW/OWah/WpBaNkWU8mf7EDTblRAVSSt0ftO3blRU4z1ndPLfle5ssQXNpSMDOnk
33tm+A8t7keIXxW/FHQ3t4NCBdF37WJbd3TYmEHubVXhtFHgpeKI/g88+qw63Ys86PCIhbsBgC9A
ILbmFBlGVR5A3XHxK4JH/WT+YK3fQH5Aqlg5fh4jMRsjrQFuJHrWCyOqtKl61EevflZt7z9WZlue
cqhZhS16TzeNlxl3PCVQ40j7GogQ2DF1Rta90pqxnfSJFxEo0u88kjonw8rAYwEhArL0qDJIc4B7
JUy0waP3xtBwiHckTmO96dLS/hgj8qighByCC7rroa8rtuGt3uwKpmOyRQ0DDV+UGxTr4Kkg23Hr
aQaPTWdgBzdtjaNmsX7nZZCvLVK8xjVp0IgOKY/MsjR3rk2RVNS+s3Luf86Zzjf94ti0U63z+r4q
70Dw2prBV1rsAqjJp8HP68eLd+FGQ7kfuhvgh9qz6Pv5OYYyWzZVzVTcTVbuvlHHK2sYKDnDMbVc
hj2AghWzU3/j6aPa4yJxQyXMIO5c2h89owrCqa40WH9/R7UxcuBHcpr6so5M9q2zdZjbeuOGFaDi
CzWq+7zWxQ9/wIox3WI7jMKMYJliRlQX9l2Dl9IOvsLTphSg6JasHmLak/Y0pqP1iI4R3WmmSrc8
hVXIZCpxXzBNi7uBvMpg6PeFg8qIZpdezBmHoisEo3dl3bEfbCTNtnaDn7KB319GUXX1VBFEbZBa
J0lRnuoDf2s6bHjUpRIbP/ApUJ2Vy5+oVZG9hZfqpq/GP/Vgwaekh4SBJXW2427dIwvQ+jyqCRbE
BAEYIB50vERSi4feUIx/xsKwQ73kYpcO8AjKKzisUjIUd7XBuqgZcvogGrlWyV+snv/ez/DnRhaK
exeIgfOPqmH8XiDZmNAg70LWtjfIBbeNCfsTvfdWFKAWK+g92GzjgrrjLI28zHqDsgpqhV5+4tVO
PDnaCbLV93CqrKPU9yuQzswtzHh+ma22km5fuOOxZ3XUzkEaQPtlcQUbRUs0hxv5HU65FgJt4NY1
0CZb2SCYquXtCxouzgYTxoSf2klmmgE1L1V+Z4rY4lDZ3KgyRqu/ZPH1QBdH8yHQ/O8fMpa0KDWF
0xOB+F1qF2FTr+Sul1Ix1OgAtECDB/T+pbZmkxsSjqVafkctleQyfyZMcCh+iz+qEA9p7qB2a55A
7rgdcvG7o9Pzygjn7HgxlyiyYCbt+chBb/N8iLBjKm0IMaaJp1pZhLlbB7sBMgTPjllbIYUHSOyO
A9nz0pHxwDx629dk2IhOwBR0ouU3EPmNE0yo0w2BnWOk3C57bg2vjgOOFdDDcnabpnqw71NfbXFB
/AGPhp5oQIZDNmZdD8yOQbaVQ/ljQ5T7kIPhEhkDkbciBwXVBAUvdgtvilHcRqlWBdX0TeKrPKSS
ew+QJM3+pL3ffsl0ZFLXJ2eJL/pvG+H9YsMHA0/HZS2qMlJnlGYwJHbwpGt7ZGxh0TdxqlXwkIxz
7bUXGY6cldrq4qn2X1QbmpgA/ICx+6mlWFHiZb4+wN6li5F0cDyOIUjQaCjvECfYtV6d76Z0DZt8
4cnmzqVV4OhndaklAWeo/YEDS1XcEcs7tWkOI5PUfJEePQYN2WV5+rAyu/NLeLH0XAjBzWY2oKag
vni+9KqJ1k2jezgrOq+9dYtxuqWocG2Ew8yNapzyiFnQOc5KM7izRje4YSrXjmgwp2vWWvMqv/an
mIs/hYHbZHA3v5slIdp6OAZW96is6a97TzDP9NAQApjDw8tueToyp/R45eR3nmFEuKnCwX2mEi1Y
sfL8vnRwfQy0eJ/QimoSBq75HQteS0gbEYBOr3+9SxGc2cAchntwJFq20SQNOrf1GUoVxhRqjg6D
oJVTfrENUDgKQJHCxrOhGY3DaTFZgQraodSxHpWGDNJX0Pdrwl7TQnTBYgjgR+aaR8aliFDTBGgW
nBswexdnYS1RlS6GDp+H+N4NHv7erXJ0tTEaGiR55+Lm1MmQP6nRXDMQunQRQK9RR6kEum5zpep8
BRLJK91PlZWYBpW7Uljmcw3lr0fPVPUhoMB6uei3wCrL7bZZiSs1p0WwNZWR/fnrD4vmKzBFKCi/
60ee/yGGLy2RMWklHSHHom6Pa1XkCytntnmaKWmQSEa59jyASZuqymTmJc2t4dw1azTptZ9ffkSh
TcVgQbJn5EdC9uh+Xp+fC0fF2Z8/53kfcoKW28QA3s9LUP9t+C9Ivg9r7tvmhUsZSAWsemwwnHhL
1D9AeLYh68JNOo9UKYQBNA96TAWs4KAVIDy68eBN8DDXH+WOFoB4ozPbHbUUGMehzx5h6hmC9mht
K+61D6Vm6BuORthbRRv5jRZIrEKknSjYG84aFHIx+//dXdg9AaD2Ohiji9mvglIJjeLu4rIP88p9
Aijjx/UPsAgxnwtnk7P4AJAYLUkFKl7ieY/Voe//DouNEegA9uEU0FG/RE9vMQK/ATwgtZmRsApO
YeVwiwf86/URLJbQHMIBkxqwIdTerE8gJWm1hgxk7SV+brIwGLX8Rc9TgQcYZyuhFpM1hwKgE4nE
bH82G1Sfr1YoCWgCaRVHiSEL6pDkNvtRaCis/PWIcHqBoOxA+B4P1sVZzU00vPE25EDyAHPUFhHj
r7nx90+o9yfFnBPN4urLxVVQFB2cRooknawNgYgdyzeufjuyNerlvIQ+pAPvs4aOnY0H+EwTXsI7
jX5Mha5GkRgGaw4d7JQ3eQ9FvcHPvxnYevHfz97HcIvZo60HSrCLcJSWISoC8aSyje38uh7l85sQ
c4bHGQqj6Eh+YmGarPGYqfsi4WI2Ind3vkxsW4Rl+TYA8xnYPZBy1fZ60AtLHakdXqCzNzosERaJ
iAd1lanpJwSd+nAy792ehoW1kjBfWuQe0KsQEkMDHr3p80WObTZaA6BsiV14oXpJh7+kl76vh48B
FrvIlZTZWOMi0V9gWx/aW9tYM0Gcv/FyyX0MMY/xw7UCyx1JiEKIbK9DC0z7FakUhbiVs/PSwgZI
ETLC6CbBgmxRwmr00U9bhiiKh1qwm2ANs3X/abbm2hWwxICTWotvnnkeG0Re8SQfgi16GaHEW8J2
f19fWRceZ8CDwIHOn8sM0Khd7Bp39HtaGeB4NwM25rYA2ZCjMJoD0nNTOZBUe5FrgmOXFtrHkIuR
FRpwv1bW8kSerHYjmv31Ia39/OLrCDzEqelj4obsYVR3sE3/+98HWn3WPsYZDbTA+Rrr/NY0QIRl
SeePYT43JNaklS9t99kyywb+Fl9m2YjvoW2UAeXNkrx8NjM3Jvx7Tb7+wyjm9tsMRcQ6XmxGVXnS
dpyKJUOIND2yu7Ua1sVBuGiQoQOHJtnymhlFOkBTXOdJbaLkfqiC7djs/mEMH0IschjWu55RMoMn
43Dkcj/+XY6K82ru6qFigf/N6PHFFHVcr/yyd1kSjO2xG4eTOzwCU/e3YzBgqA17GSTz6IQu7/wJ
9AejGacp6cYjWvmo7lz//c8nIn7/XYccGbAN6YDz1WoIWTEG9GJiQ4mLu38YeiS5OqY23xCbrDRd
LwbzcD0GIFehHDH/+4fj14e9baFn9ZQERnOo5SkAmFHqRaiPTqgP/zBzs28G7kMkyiAnnwfrAHMN
cNTLJHvrrL3vr0zchZMRKGPAnWfLHmwTf/H7prIaUvXalKAfdm+ZDOJKfhdBIOQRHG0IyvbBs11V
TxrPjqMlnq9/ts+7BwVZY3apRQMM/fHFITbxPrOZxVjCDPOFdPoXUGV+W0O6MsjPZ+VZmCWOy3Z7
BaaPYImovT+6hL4SKkXXRzJvwvMrGSFgfIR6NvjjKMidf6bKoHyEhQxLMvV9tPwtah7QGBliyKnE
/xAJ5Q7k6qipfDJezwZ/0Ay/Y0llyRuP8iziDo3yHqkgmYYVLvISxTWfDjNW0UWPXw9wF8xf8MNa
T4O0o5Y3DUnXinaLSCLSa9o/CCPzbgJhThvm6pFd3QENXIa932TH0nU6dFv76knCkneTm0UQdp2r
Ni1z7TDlfDxcn5EL+/Hsb5y/zYe/0VatQRrOh6Qn+qbKofxLRHNUUM2xjeZV1t3merxL3xqcOhR4
oAg0i4mex0P5z+do0g5JRs02NDNtb1K+AT3xNJJV9aH55FouLOgcod4+G+hCAvY8WM+cRqdtNySG
+VuJ34X21bOeubw3ILXboJ581Cvt4PSontNfk7Xyvr00sx+Dzxvrw8z2pqYFOaNDMjQDmmameKOe
eJ4qPYhU4+4tvsYoXVokva83D7aHqPWisgTj4POIUzW7zFnDkBC9Geb2o7GnVgELZBM1gnpi5U1H
rPKOmdCJKHoni4Ie0CmnN1iEu8dZ+dKXzieUVpBr6/ZcWlzs6pGSmvBcjUkvwJEYOu2u4uT3lK/h
3i6tqI9xFrkivJhR+tLReGzoyWBlrBEtKkkejc1fKsv/N7/I55GqzE2kZQ/Jz0jnp2kPZG6uZT8g
GzOEVVXmv67vkIvzhs4AMJYunvpLAJnLBzW50hiTMaD3spF7r5s2xZCvqEgtkd7vo/HRDZgvfWDo
lnydoR+tnJgWei6Kq00gGrVJDWCR0lGzwgZZf5wBDBFlVke+8IbUG2l7KgaexQCXoHNCahrQMGqQ
lNRM/0vY5PzHQcIIAAzUBGBQt7wSAB6eRllUQ9JAUAQ9ktDKjpp55M7r9cm+cLsByYSXDeShLR11
qPMtMzhogRcccbj+OtW/jb5Zudsu5QhnERY5ggRFuhSkBihx2nZggXkw8uZFDfDuU2+AMSJe8HYP
XVNF10d24fg5i7s4++oaHfraRdyhe6F2FvkD1DD2Q/VYpi9/HwkCGLPcLfK6z0d62jTBMB90TvUG
l498Snjze8AbXj1eD3TpY30ItKToMTO1oZPJcFeZcMi+XTOMWvv5xVoI9CEv7RTjmAADsQMOLMRa
veviavg4hMVqQNOjri1tvhS6ROJu99oUrMFqW48vymxirJSoMsqt9Fam7sKhAkIBtlOAk+uzAqjp
pBq8vfMBiry13LDWHjezTsVtZsFD5fpXuhQKsi/ODImA5dCyvQniPAlaA5XpIKhuvdze5+lt76xc
rmtBFvPY1MKEfbcYknRU8JN5Hby3AgSp6yO5tIU+jmSxhVxvAEnfR26U+4dsRlm4e9t8dqwvdhD/
3yLNS/NDrkChXzp2BMNReVx4EV7agxNlw6kcV079S2v845Dmef0QiFsKmFpdoeWdyhs9cx69yvpx
fSwX7mMI6f3v+8///iHEROBUbGmYNRdvoaz5UVhGZAKUt6bTcXEonof6B0r8CLjIL8yRejkl2EpV
KZ1j5jp6PGmq3VwfzaU1gPIdKIxAIs/toPPR1BWIN24x56ukDh55j25OX+kt0FiWH49FQ48jV/3r
9aCXpvBj0MXqzkWZT2mDLWSQWyBUcgugi1uteb4e5cLQwDPyUKUGJgUGk4tUvM8rP4PTI0sK2aoH
U9Fpr5PWP/hQjoq5L8eHMmBr7KZLSaqHvAYICJBPMaeLTcV17CRpYHko7cEd3nrPvekLsYEfVATG
2Y66PHbyU5qXpzSd4l6tvHcuHBwQZke7AbrSuKyWq6ZlAYDB5dgng9WEIrNhuPZirvF3L8wsguA/
3Io26FWLMcKdQac1rfskN4JjkQEi1/W3bIJVHzl2fDXFmNfg4pkDSYF3kDl4AOg3nq9RuxBjXWVl
n/R1+eCQVA/NsodVaPXmDDO0vaqKMOP2c837sHfzaKppub2+li5sxrkGAQ4Cel/2J2IeJ3nayzqg
aGaX3wP6rRBsjW455/GfRvm/EEv6AR4okIkaPJpUxh511VMpXVj2PJmqDDt3fLTtf1gp8M6YPyFU
emBvez6rFgGjNLNtmhRN9+ay6Zmz4UmbkL5dn7oLmx17D7+PNHwGYiy+Hpscs1ejSxOjtPFKO9Xs
Cxsf3OLb9TCXvhCqK0hzgXpAxXhxLPMA7CAv62mSPozOyV9zGb40Crzx5vQPEJJPS142TOBLUMyW
thH0hvO3wQMsfOU0vrB7AWQAeA6vSjAklxUVMNc7XQIWl9TEOQ7aECkGV6BqWglzYanN6iYzRAuA
GPgNn396QKmrhpJMRzNt+t3l9rd0DH6NzL+tay0NJeo6oYF/iq5/oc9R5zY1mkYAwnmfYVqFNwZy
6qSeOFBIjhVTfkxNLXQzG04RVRbJFFRoQ65V3z4vjDksCvCoyRhAQc8YiQ/3NZmUoFpD9KQzYvuZ
G7vro3qfrPN9e/77ixsUD0vc3x1+H8KgJISgMDzpYWgbs4kkcAXcVLW9Y2L8aRbtV7xo3vpebTsN
RRpDNZFGhjRWhrOdpJ8opoVBbkJ4zL4vU2tf+tNDxwPsFXM4EUV5rFvsGRrPX6Ysi8ys27U+3xgm
faqaDsApDlpcNm1S1OFG4Pgt5r70UKjHW7tAL318aXp3XwkncjUrMkbjpuJ8h5tzpQK+BJ3gbQtS
yazyjdIgTsplXyVoXL90K4EJ7/LqTlU+O4p2ME/NZPB9lpvGIwxACx6CWNDeBbb+U9PG/klmVeCG
Ltul7kl9FznrSKwVfnUKUreJ3c7/2Xc9aqYjkyu74fMCef8zZ817D52aZVlJs1nrARLqnqQPps3X
LL6+QKDe/ulkd9ECAjQRNVlw6b35Ov2wAj1ayVy2g3NqfLeOaOFvnFJ+HZiKLENsYOZShAbNYpqi
h9pYW7AMj05vQUOSNgcoWr6B6hAO0whocp8+aJ5/mOxy3zT9AT8Xt7Ad0as2ghwCUjc5QqkRykiN
X7FYTniA9352p49jdQSdEA4xxP5tSv8ma010uM3+nnXZbU2CB9r22c3U9ieWt6gaF3TjtuCNlMWu
tCT7k1kUiPa0HOIe1tRh50GyuEnFbur816YcS8CJpiSfGhFWxrDRDHJjzslHYVErFDlMdFmghgMt
4DpWC9sMuU/EZoK5eFxUVWx62h+/K6MJ9By/aEDbaWGEqdHQ4xChgaZREVayGLcp6sU0THPybfLd
W96Mr4UTxKLxD3ZH7xxjODllGVtW/jiO+WFK9YM9BjcppPSLcjhCsvgVHOtDbrt78Icg1stiNai4
EmRruOapnoZ92dIvXtoflJPdqpxsW9Sm1PitbY1YDM6Ge9oJHjM4l0WwcUQHC1C5b6X3xXDTR5Jz
9I2DXo8r5d5mvY4qJBVv0LN4bS0Ro16auLW5oSIAwYUkTSXyQ61xIM/9aWPmWAm+uckL5wfMr456
NrKoCcosalSQhZMk+bY1sgKUhCJRVomKoygfi2mIrdH+oTWOt7XhQhQDqw/BFtF8tzKvP9Ki3LkM
9m6oZ7kd2D+WjCtG7J2T1Qfbq0HugNRmBJoWwMh++lYWeX8kfWDEHtWBIPFE7APvHYJ2lkcs675P
I6TD3NRZwbNe2IIQQANQGTpoKNYtiYR10xpiqLhzsrXgu9G2rzlf2eTv7aLzY9r9GOK9cvFhE+Il
Q8ZhYs5JDwY9SW0zg/ihMF+l1jYyAkcNZ5NjxYa+TVHAlvEd782DXpT6pq//WLq/a6CTq0H3ePpN
aTxiUZ1aNqAralE3qfUe/B03bizJN3D/VjE049VLVRrDbQVvmZU753MygsKmA4CKhbMWj41FSbhI
cx3QCGM6uW4XDVMywGeq7578LF+Ztc8n13mgxRMKeGnHGy2FpE3tW+03OmP531c6PoYATOr8cGSO
4Bqe0NOpgIFC+aWjWzr+dTHlPMTihu4acA67ebqqeqPgO6l919fSQ3+BtMSlh+WFkrmOB/tMWlnM
FOgqXQpIsHNye68BTlr1O9NnTw0wnUZuRQEoSVbAqljpSmwDozC3ZqfGuNe1n+YgN53F4rTK600G
/3HFOfRkAne+HA9cqx41t/nKpj4GSU0c1EQITtgsvy1H+FzLaaSbbgC7sVL0eYIL9sHVyqhPtW86
7R6EpoMELh5rZT1osoEGnH1bCFGdJpPXcGaTj27QbDizdyYuANbZX9OKfA/q/JVktROCY2VERt8j
aQimt6bk3x1jvDX17iRtIy54d/JId8iEiqo8sEIf2jZyLL6jeYNUxnFuCzT3tjLLWjA4zdsRetPV
YH/RpYO7jEY2tyK977d2zlHoAnYs58YNtua+KNWTQSwnFGVwi8Ls0/Ur+fP7FR8LQAB4pwEF+qn6
nhMfNKaCuydn5BkuM9qFHZOPzCweW10LU9ddeQN9Tn1n6Dl6dA7adCDNLwoelazamlfKOAWqgeJK
nvvpUTbT+CSqAM6k4BdjZ+VyPDWDbLfXB+vOP35+8uGMdsGiR4HnAqbSN9G+8FgqTjlE226p1dNn
rx7rAxupFXFUl3bg1OXP6Glqs7GH+4MAeHUEwAcipJluHWF/0M9WpP4L+LvObV+MFayrO2KHjpeD
5DPRogvByCueZEOmTZU5P9rezJ6YbLsqMrshu59KnT/ihe9sHJJBpAEtGP3F7Cz955BCAdHmI65h
7APoFisgMqH/9y3VnXEbtF7w7KcmDiCpNSizUXHrqSG9tYeO31A/L06aVtAYJeZxLw2IEXOWjtAk
MIobNkzQ/TIr737gqfySpq545k2HExt58G/DHMCXxsqMCvBl05DmrlZDzN/NojLlPTRFJ2sHnei1
mut8Diw+Bg4I1IVwdkPgZ9k1rEpb4JXs85M1jF97M99Qh0c+teIGp0Tt0K0S6WOxqnB8YQFC7HV+
uOqQNfn0sPQHT/MLsxCnFiAeVvxpi+d8PJAcbUSQIFrnbWXNfR4lnshYb6go4kG77CTiveJzn0mJ
e2PD2B2vDxBDt9fO9c9ZA1rBMwMGBFecvEuQGPU47TK/kaeSPsjm7u/hh4C8OLCrsmGJjt2zKFwI
mImPVMe1UQeihouxrYUGy151F8Y3fz9duKJAY0BTG/DqxQUFVdbamzJrOhnTk29usegm70aswdEu
ZA2A0/0vyuIQwqowOjHvJc8qQrgk7oj1bZzL/s7z9eFcyBrOAi0mTqMQzm11BNLbP3hAQDZT11//
byHmpfEhm5tMf3IqEyGqIMqm02BHmlihvn6+JPD55yfsDHr/zEAdKzs1xnqergHHG7wk8zc6Rv+P
tPPqkRzJtfAvEiBvXqU05VXZptq8CD1t5L3Xr7+f+prNVAop1NwFFjuLAZLFiBCDQR6eU4M0CN+f
zjGcpGGHUrV8Re9USEM7NbnUPcea0f0KU3E6xkhGuWGkyHtoWMDb3169lZMwT0PRgebtxE04u362
ekmeV2pb6N0zjJ2Md8d3Km5lIBe8YUuEfGUVAY+B25YpSWuSOf8pZ6ZEbVLHlJvuuat1+X5qw+mY
FUX5Kw2s4aPSiJFjDD3zorcdXIkMzI7M1TogSgTZhYOKN8RtKSTds6ZW5b4aRfHQGaOwsW8r51wD
e4kS6jzSecV2rClVC1dn0T1LfTW+lsMYU8/xpf3YKlvQjL+4ocW9QcdxFhKnYAeabJFfxqLkM6QT
d8/B1EUvXarmtgQ1jtvqZf0aFJPyMx6b6dkwNP+lmibhRxTEIdLCeg/cLM2+NZMZPnjc2vvCCyan
lhnkS2vT/2B1Fs/xXPIoJCHromTTZOupJreO36TJPkEJwx6SAI6MoYGLvMzLw9Al5q6vJv+JC791
CqsRbS7O/i4Y6p9NoXagHQW+mTYv9+OQHwdx4LXZFVAdKxn0j9zT9qgP+yqA668345AsZPBt8H5O
EWn+QR00eheJYd2HSkPknQJ5J5eCdt9miN3okZp8Yab4tzQ02m9rmHSnLppm36hS+yBLvbcPg6Y8
RlkZu2LWwivX0iv5DQpeeE7MRk5sRYrgGdGruj81kddnG3XOtWPBkYDaWQcDelVPKlJfnkSmS57V
RvSe+zyvv8fQuzxJTT5u1NpWsgnK6pTYAK4b1HEX53yqvEIJurh/roU2O0y6Zrqx13luKSASCVOT
sveaPHky5MT7zTM0+BeezmS0cO+CjaDbdPlxx3UsgLyt+mdTGn9WLXPeeoTKlJ9sAc5XosjFg3fh
ZyslgQLX0PAceDYzu6a/M7vTGLndlqr1SmTUAZ1LrKlFh2uZnsHWUlpConTP/XSibQdh52OmfpGE
X7fj01o6RnIE1bgJ9QDl6cuFGyMhMQfD65713HA8X03tdEy/GkP8U4S0cOakeZtg5tiIimvOmbSw
TB1FBiCpi1UMkp4prqibnpsAVIbvTtp3X4qdKd3isr4yBGiXR47BwaC/wAPr0j3A4pZe9mXkqtYT
0ipe8zUDAmJ8u72Ia1Z0ZsyBW6KEQ3C8tCJ5TL7Fuha6XYfGfQ/7hYSUgQFwK9w456uWVN6JeAMY
ebldUVyodEm80I005YGzeFS73G6T/CHRzbvbTl3dXCydqdEgmccGmXtY7FHbaVOvw/fjjumjcSim
jaTmKjbx8xacIaSaDFdcFdpGuZC9FNymWwnZoTTiTyMVSb2eNmAYf5t6F9fVbAcFeFp+hgxCfbE3
gyVSkhjQGLCUdKcUkPpSQv4Yxs9e+4GJsaj5WMDuQ1vGjoYPkA5tnPSrePHXPJj/GQh9DYw1mzxO
G7EJ3bI35tr1x2IQvrdoRERe8TAxqHZ701ZXlVfb/5pbZKMQpBRJoEH8EssaREWxI2lfg3ePSSx8
WiypqA59qo1d6GZ9bRvKg1VvfE8rXnDqFAOSeOTN2bnL78kPwC2oPV4w2etYqeSk6lua399eqpXz
jRGoiwE/GteoWSE2AujLTMb9k2+e/raFFVjZeHBZKl0chsZApC8+H86dWJK2RG4hUgwQ6EU+Zr7a
/YBkQN9FiRF9sOAp2932aXXhkAkQmfiYB3IXO9Onpj/1EuGBeWtHNktntO6DIHl/EDJE4KIz0J6L
aYk707VSKAZ/Yv+VwG7VUza8RfXMGbexQ1d3E5cfVmZgKv+FBvbyGKhpgKS8ZsRu8xepZw7ioSkQ
CobG6TMC0qXdM0HpqFGhHW8v45K6AHQqlpn2NmUq9fOfcGlZKEswnQxlu0oZ7CVBPdLDPqA08H2Q
6/suL35XmvYc69NOLbMnuf1z2/z1LlJKQPIDECG8fyD7Lq1DKJaYqEDlrniqBydpbP/dIBJgOWcW
lp3oTBZTtdCxQFNX+9CUZfZjiOVu66CsOvK34EeIp0S8cKSKfE8JJD93h+GQ/Rra37p5ur1U1x8x
w1rz7cSTDj2EJaSja62knKqscNXIqp2oV6udWPRboxQr5wEzsw4wFJYydZFlWWSQo7iSqsIVk+TF
E2WIwYJ9br0p0ecsUp/MSdoFkg6DDj3AJt34qK98BEYCmoT/8LhbAXz0ujmVkTS5dd1Z93Uk1Ac6
2/V7E/iFlfmvOHseCzPlcmrOomPeMRzBP0BAlY7mvkzv8+SoTo3N5Xl7866SGUxSZQLHQkWaMbXF
8SiRmEI3NxNdoxu8p4wHn5sOXrSTwWfuLKWKNg7Lqj2Z0hb5DEwIyzKaZWX1FFXe5A5VGjp9oe2N
LH2yiuhnC6fYbd+ujv7s25mtxXJaeaYonhWgYF5MrqnUx64aPuiTtP83ZrgikcpgVHxZrxMKn/Y8
gchN0Imxp6pxksHM7LLqNxKLlbWDbAHiNYhUwOssZyVQGIP+zBsFV5GfpuJLXL0ozY86CjaW7Rq0
yIytyL0CITxVIYDUl8dQKZu4BKMiuGIufzCUwZ5iRiamx0xDGzGFaLmTsl1VDdpTIHj1XUfrfG92
iG7eXterq2f+M7h5ANciOXnFHCUMYw4QA9bNqZVs0d/7+b4LPeijPmZxh5704ba5ldOCOVIFab50
mMK49DrWdAEOALwOk4fIhEj6c7tFVbthYjldaJWhoKleK5CPvAjxV1k/1ls4vvlMX6Tafxft/7xQ
FlEyYQ6bKlcvuEly6LNDHG/kHVsuyJerZIY532zFKnVxboOYhWckseX+7fZerG09SQ3gSuoZVJoW
XqhingqpYHpuo/wMzMSRrNe+uZeER2uceO9vUd2vLRp1u1lF3IJ2avkUzqJAVnxL9tx++hbCl11W
W3zhS61opiCQpTszMXt8FtpHoStaOcJEQVn0SU+Vt5jJwx7CZ1dIivSuHgfLjpu8qmxNmV5ly48R
4x1/KIO2gyDU8TzlQx7qaMGZbbHxwa/tKbVYU5ZNQyTHW3zvlRIVqu95nptMjznkVAOtYGuraDP/
yPJgEu/nOwZc5pWYGmLU6liPoumOlBruP3mPyhbFDj3M2zasBXqgC/JQrUFnuPJgSu6YUILNOjiN
ix7QTG1S7EuH4mcRGdahM5X+a66X+b4eFOO+AzsBbaz5jfl52JAj/1dNWriTathmRJC4jlZa0a5L
te4hx8SDTCv8rhTl9t7POoGKZUctspGN7iiIdX6UUr5wH+6t1jbFVrdVSLbuIWaOdjRcQ3ucscmx
LkmIFxSlI6uhaHta+N3odGk/tF1GVVTTdzWomwS1awgSTWGnhioTpE4pMSEmfujpSptjlzt+NQSI
qVtOKiZQ/ka+YI9+bthNhSQUbKTyixKquh3LUm0XklIgxDdUT30kpU9yb/R3IiOFx8jS86ewsVIH
yLjwLGTh1zIzwLTm5pB+rbuBmu4QJvmOgvbI3PdYCcdyKpp9p0TavomD4jXyJeWO+UvjS+oHypG2
t7Ib27B56CsvfMhyPWFeUWgeBHQ0bTENx8faEGs3CAwgBV0B4BMauyOUVG9BiJKK1xvefpSN7EGd
6ugutrTq2KZisbcChiACqjs7FFl1UDt14jJb5DmhpyUOWTTrmerNLhO4iL24U/aVrmSHnuHYQ2MI
iMSZMAQPg98/5U2gPoQKqBm/leK7QfaKPa0CGhMBCjzw/1jQbA8ycrZq4IzFMOwGhmztYDDGp2Ks
Wjao7Z88M07tQe31oziJ7SdTmIvdkeG5lRF5h566lFsbRmhrYR/aCd0OWHJAS6iiYB5UzXtRvCbZ
114MWh2cHoIzovj5djS9egYDNZg7HzRBQF6TP1zGnkS3yjo0Kx0aQs0JPHMXe+NRMLynzqOVmcSb
o0QrAQWDfONwxXKRLjGfktT4QzM1uhshypQI0ydVEJ8HS/tz269VM3MBiwotnZfli0Asxoh3iae7
sloKtiDJX1tZaY65rBV3ty2tBi/yAgWSqBnzvbiPEsi9u8bTTRcJVccIgCf3UroDFf0WtfKX27bW
7j6IsHnzUjG7nvQJTa0g0/M91xoy0yaUPqpJ/CzIA+A/M2eyKN5JibUxvb8aOWlvU2sEmH+VWhZJ
iLhT0niu/N1E7Wp/26WtX18kDZViTbmQ8+t6ztwLoEyt3ahkrhxx1gtyRQYy8GB5xMESJtakDZ4r
pcmDrwTHpIx2maW9wnWb20KobxyINY94i1J+odPBYM+iOGEafTR1tJNca0p/Q0m/r6LwX7hEF5hh
/rkxwIjw5Vc7Uq5qO6X3XGSpnEYVn4wcTQXpV6k1+0DY0gpf+ZbQoYGfFVQIb8Flj5QBLC9Kc8mC
hZyxZ+bYYy06JNMWunrLzCINiqK+g5NystzJcEO5tIX+nqRp4+GwdhjOfVlk8k2q9MBNMCKlbt7f
p4WtDE8FmNt6A6i69qmeGfoLAzxL6oo2mobOxJDSHnvj1Ocf9BR2rUBB9e9PrW2U0TfWbhnuJr0R
qrAesdZZnxUhOjb6+Ohxmd3+WFfNIDwKS5EFamdZzmGGijwmGSx3nJw8egV8JAj3t02shdOZmQ4G
QShpr3qi8KsUqjnN9Lu+53SiZ4PDMvPIYRjgtqF5p5dJJ10aGDgA9iFTM/t6tkEe9M9ZYaCqJAA3
7P+E5FnIuFfe3grJBZnGAPD3/7M4u35mUfbKqPUCLFp1eShy+HGK06B9R0jL7vO7QC4Yatnqb6we
wzMv5+/hzKbek8tWIzZLNXXiLCW9etMtUPZFeqiT0ukHdeMVuLqBFMMAc1GTAyp/aXGk6y76QeAh
9XqYUN/xNWDm3rco/Hl7NVftgCqe+xAcliW0eewaP6ZBhSpWrUNfCA1D8d236oPXbHzJa/F8vj04
jfTOwd5cOiQJXQwI0bPcomKe0NyH7ZZg7HX9khcgc1bA/biN6A8sziIN+0SpukF34d9xs1I9pqb+
qewHtkn7UEfjHmhPYs86AXCyBkcrUn7dXsyVD5uGB3mgqdONu9JqEuLe16Qw1V1phPc17fzcGScE
J81SmPa3Ta1EYEwxTQgOGgj0svESx7XY5tTEXF34Mg13fs9LItbvQrRDNqkfVt0iUAGfZBwTVajL
revFMq7zUdbdOmpsw1MOKMEf+nKrGrVmBgq6GaiJpDD98kszwKbqIjcDYNht7dai3NkKA5OHTg22
6ABhROa3FmGLg6IYM3UBxKfLozJDw9EV7TW3glfxNApGCyu1J9mhXzHB86J1nYOwjkCvICirfamH
9LaQdLaFqvidil3+hTGaobTlppLuYKuAcF9LK1DgknoqY79/JKkcDkKZhzs9SpGwTvpisskNG0dD
TGnHX/V7jCVwJFLVffS7fNgxs5Td92Vb3IdBotu1VekIovjWU1B6FAW1rnaAK8FcEgpZ+eILlvIq
ewEzK346OnpoxJTtJu3oyU3genkTo2zf+HsZXV5ywbzb++nUIaWtaR8Q2tDvS0C5diWq3a5AKsDW
tTxDb7Sdnv2o/ydL+QvM0PAfejDdTs2VCFhbRL5GHeIHxpShFJBmHRK/so5FKSrPTVcjRlR2n/xe
HI5Dzp3ma5H5aIIgOga+lzsMaQyPfhI3JL8+cyCRfzephwgYQS6VjxrVmZCw0Gb7kGF/Hqem8VDQ
ELsDsdEdI/A9j1Ixie5oqOMprXrrEx0X+bH2NXEvCGJmR3Is2uqgiA+pPhi/Mw+H4kqZHgKASbsE
ZZMHBGr+Tp5Yn+IK9SxmfOrjLM55MEFsOWjRS/f802Qrces7bRG2u0RpMhD0im/zmEMq3qyZkfIV
BoWbWVhIbeRdgpbtzvCm1uHjyRwpj5qdxOzgn3YwhGPmhbojKqH5kMJx89yVmvqADkv/og+gg3zo
vJ7KCo0AT42Eu7jrpbc4EBsOljIMdtiZ0ucsqbyNULxym9FxZPQDYBso82XHsdfMQk1rHT2kYNpn
yWeh/d0NBfMQ8O/0/xT1VpP4mqWE5/G5wcWVrQSIlgmmpjHj41bpt0H5J/NewuBOU06UO+1anJxu
C6q1Fk3ObS6ubLI232wFbDJK43e7ilk8/XA7Bq9caRDy8tXNnR0gggsTYdTCTKB5BrlPs+t4IHvF
8baFNSeYkoSVAj3mebcuQ2LsywwDcZzdTvkleSh2TSlIvq2J8b/M7ctoiHo3Pb95XvKKOHOQWy5V
MGdunGnCAZWs/K4qINkS2vyfoW3VR8R9lC+JqkfOCO+5g2RatUuqCAhcbBQ7PKhPUdqY70/HIT5m
3s3kmBKlFxeC1scy+gesr2baudg5JVG68Z33LzGsUADBoTpQzGVFU2gTIfLrTnP98k/nI9K0s8rf
t02snZNzE4t3ZlEkjTJYmNCeajNBEWoL/zUfg+X+0RmDL5Qy1PW0QR95LVLJiUbjNv+m996EoPUw
2l4ovmlVTUYebQ3Zrh5MWNJk6s30i5c97yLWkmyI5xNTGn/AwPlPsqJHeyWGQnxj8dai1azZSGJF
+eEaJkMtOQ6myXR9Myp3Qc88V9uVX1DolR0xNH4xwZPuPBD9e7PsFWY7ovjYZNHMigUj4GSp/ove
aqlNlwOVmzAPD5U0CU8hiSI9L0gTuxGm2DSNxXvBjBTkPSuK9AjJUcK0BicPU+k+L5iZp1qpP/p6
rR+tcPD3zNhkbyHUZXtdENqDCv9z2miwB1Hl3bVZzv/nxUVZNB6AvYLIpZg6UJQc1D23CgBpEfoz
lVFQroGOu7iGaNusYBG5vX4by7ekudAHWRkTTzJdo9fgg/K+9F25C3XZtwEMHauxc6QM7ZTbRleP
B1Rzio4KzjWsM1dyvWEeGaPd+DQW+RsQu0+IGhobdta+rJkw9X/tzM6fvcssXyyHDIk8t6cqMIah
rU5bqr4rDyTIXv9jYlHqkK2ECWmKoC68Z3LyWGuccvVjQDr2/1qyv1P+Z64YzEZlaoUrfvnW6hLZ
yedN8fe/KfQyUJw5s+xvl6hTJOSeplvklAjD7FOiC7as1i9tHf6KM/0j3pawoKh3sRI+R5Foa3mz
G7ViIwNZPx/cC+AHFMBp878/c1aoM4QG9dp0OyFxBEYeUybdIRnZ317T1cRjHooiuqPdQ6n30o42
BFmcCL3pirG38yBXQkLV7iT1Th2Vb5Wm/moi5smn/h4Nu40KzJqLZAVkBzMs84pOtxEzpUOJZd5P
R4CVlbP54bZ36xbA+8IjBSpimX7IVT6luVWYrp69iH3KGn7I6u+3bax9YOQecDWQhDCStUhARK8R
O5Jbw0WcL+gOjb+xSteskaSG5wYWX7AmWEWFTiG1yvIlEr6lZgv1wp1mPInxi+ntWyp9vXXXt6hJ
ac9t8TzEjd32v257uXpOzv+KxUdepkw1DhNuiukLAql2FJioH+7jHKIe08mC35IH/9Gf21Y31lZd
9FLjQQZsxS3gGmnu9on+VifmRlBZdwzANukb790r5FiZBugfBJHhRkPsluX4aBYAFtS8QNnU+6qF
yQ+e3R+byvsZyebGqv7Fcyyjzdw5glN6ruAvv/LAEL1ak3Ly41YpRadBE8cxJq++N1u1vdPLInR0
088+J+HouXXAm5W5rAxlEPgt0ApEx6wQftadzw7EXbcLfS+4kzrZgLJ86HfJaKT7wpJ/jGOl00e2
rH1r6RH6SqL41ukacBZg/4d4RJLby9Art3sZ8PXtPVRWP0IaIwANAfJAfnYZYTKzBrMUGIYrxwTK
9o9eC9lT1+vynSEX0iGP0thpc9gcyiknd28q81Ckcs5be7Q4z0J6QlhMOKZB2516GEloYE4Go+Rx
qO2juoWSaPRSy6ZR4d35pEcEEl18GAavOkpUGxyAlYIDnqF84JGuPlmID6HBqlmvntfm+0IoladS
o5Ga6GP5ZlUb4eHvhbHcYjjkgSXqTN9cQXr8poHQP6kpxmbUI0rrn2qUvk4aQOYm/2A0Mf1J7ySa
jUvp4yQJFaA0Bar2ybflZKIMonxNxfi+UaLOLtXyKTD/BF0IUF3Z+hJWPzbKqeThM6WZvNgnaDrq
qSIBcUMo/RSt3evK3e2jsH4S/mNh/gvO7rSwUbNRk3itiG24S+N6J6SwCmTvbyNaOqSbLDos1Fcg
Dy0IIBw3ZcM1i/KTjMrXZMgbJtaDxn9sLJ9ERS/JVdZqhpu3wkPS6tRM9em3iR6BPcSdq0rRfhiE
hww52ynY4hVby7fOHLQWjyW1Ua004iN3BxjvfeWroZ9yKmtwmd/eri07i6LmVILzkxKcLJHARnuk
ecnLnbxF6b/2Mvs7AIKsOdty1TWtA+ijy8x027d8Av9Cb7u0FQ1m1o1kYPV8z5Mm/2Nodvfs9IEO
R4MKZLw7qY7CPpkbgW7r9xeJQFDpNdRI/P5XaAZm/MvGM2Xt92eGV175vCivhG/RGGW6Kc5NV6o8
OIss6KqF+F9knYwtgYsBgUUPdnG0JHUIFD/mC83qnZh+8L822b/YBV7FM9Pb3FDW5xhxtgtCEfiB
3ikGlXLZ1nMYP4ROfvewLSnTTN0DDznR/Wp6HUhMzWUvYaTL7iYF1oYtovvVzYDGeqawppexJCmV
4yCU09jimeDnB6X+4fnmxnavfRdzPjnDZuan/SLhEksRgqA8sFxfvLPkf8ij91H8oFbTXexvhLO1
uHxm6m+0O9uTADavmC4X3Vb/WTIyu27tRvl4O5isLhhdOlDeMw5x2booLRHB9jy2XEMcX2m5vo6N
cfoXJgy4JGhsKVQbF4fXqvXRl7TOdAORwlxlT+FWY3XViTML8uXhjaPJSCqfx1KROnVo/wv0rzVX
Mun+0W68mroPpraPU486DoWWoftdhSg1HG+v0eqpQl6IsQ9mg64wKl4h9ZKeepgoGXSPE4t7o0/E
nZTmolNVrXw0ZNg+bxtdPV+mQeyd299gWy+XrdMaP1OSeRIYKsVOe8y7x8HceCpcXVYKI9O0giXe
yn87ZJc2kiFSlUCI4pMvCpKtTe0HiVYGeuo/VPQY3unPX1u0+WYE5PWz0swCoxWFLD4hQ/JsjOqn
UE13hpL9um3maq8WZhYPv3gwx1Sv8/ik6TwtfZneFFx9vrCP44z4f7ht7WqTFtYW8UYSM2HQVJwq
dIZYoGwraAKH+kY6fNvKNbcW8s9pkqfxSegeTf8gVm6+JRC/ZWIRBhDA/R8TRnUn98f6l7xFVjEv
/EVKf7FUjNddnrWiSquGF2l8SpT2aQgk3uQl9GraSZE81/D7j7Usb6zb+vGeseEzwxpJzKVJPUAI
I7KG+FShThMc4/wQ0AHVN6LDVXybHUMRHGEt5DNJAi6tKIreC2YpxidL+Bq/mvmX20ds1QliDwQf
c5hbosl46rZWHhTxqSvk2JYQIKPbeje049Gsso2yyZatxR4NWWOm+ljHJ0Ohb32HGGSv7ctp4+Zc
/UTPPFosWBmYxZikeGR4VgRj07BrKvWpm8x7AvljN07jRlaw6hZKyuRnsnZdbUphuRrFyk9OARLA
8SktRqcyBKSUNnL/1ZMwz/gAF1mZZEcItNHlMk1O5nAvhXfvHgicDxopLFxMPDWpDFweNIbkpzIJ
zPk4/xCFD0rxs4ve/sVhoysIZY4qX9d1vKKoafngQZM6k3YfJXaX3sFve9vK6joxmwzyibcmBdRL
R3JfSTp/3o8m9X9zh+5zQft528TqljMxTrJszhr2i5MseKEVxkaUnOLRydEogAxFAv+9cbBWYtrM
GEivG+AFrGwLR5JM9kSh9aKT1Jb3eCtTiWkqu+zBBQ3ms5EJb2NEUeK2b/OlsoikF1Zn388yzzxP
Et3w/fgEeuMlB6NP8HBUrf1YZ9MfeRB+CEV7yIP+vc8c9FrREYRqmucUs10LZ7NCAwJqxvHJNB+r
IrZr/1Hvt1qO849c+aZrZPCwgc3MK5e++QOJR2rK8alUjtP0Alo23KJpWjl9sD8wI8fxoLW5LK0V
TZtkBeq9pyRxagAC7z/cFz+/+ErNLCti2ePnJ8ZF/IfSeH+QAenL+tO6BhEjztH1bPebLhiTTIVB
v1HgCXayDfDy2uqc//wif2oL6MoHnZ/3030SfR6MYuP0rnyZqgoaAJ4FaBsZPr78+31T9mQrUsMT
U5m2mTPeIwd3I0pDQzn9G1Pk60zJEtOuRlZDZoZKmRbMyVADu8zgyJL/iDAUDeCXb3+Sa4GAadx5
3B2sw5W2kBdHlZgFbXhqtfykJPqd2EClOVq1rRbCf9Mv9/VGrF77VPiycU2c4/Uyu5mgt4FmqghP
cpS8Dpb82NfV5x553duurR0I3v2EagxRQVvc1pKcF6YaRuFpKk/+9KK8/3OBQAJxD5StKPQusdHd
FMpF1srDSa4O5rew2d/+66/Bm8wGnv++fHncUrMvDWCSwwneqVjTDoX6MsjQv5m2lD501ie/+jox
z6xsSTiuJDlUbHhVwwRncVkvli1FAqCPYqU/pZDAav3PRHlMhXskgoutXtfK2YPckIlL6HOoqSzL
T0baKZno+/1pyk9C+zhGwK2m73CCl+MXMd9Cw66cOqxRmCdCk00th22VlK5KJyjdKbWCZyHSX+tM
+xw2WzzPK6eOM01RjbfpPEmx2Lah1CZN6JqOIN2hF/1mtRtJ6JaBxf5YViOPZUd3BFnFNj+o7wbj
wzlw7sBs/yxM19BUa+r8+2b6jy/sBnFv+L9un+2Vjb8wsYikkWemvjH1swufxD7cgQci1LzoYrI3
s8ciE3e37a0c6Qt7i7yj8Zqg1/Sh46ED8Zuc0VIabf6CQ9y8VuaGsXl9FokAXKC018k5GGVYTlyH
VtsnuVR0p6j6qB2l7tNtX9bW7vznF+/dthVVLzX4+ZFxghgio52FgLTm1MGxTL/etrXyyeAKtDLc
efzPMlD7lgZDX5l3J6V/gYpyV05vUMttxNGVa9UEsm2R1KAGgsjN5XmDSI+J7EpuT9CXw7HicAdD
mIcKiNkfb7uztjM8QnRSD8LbFYWhYMYRxNF+ewqQcQ/Vn9PGvbbx+8udLzKhUwc/aU/Nay3t4nx3
+89f242zP385Z9+jLBf7DX++ot2H0eM0PNTlRoq2shdgQ+bOJUMJ0I8sUrS6HsTGYBrnFEoP3C2J
AhbkJd1C9vwlsVt8IpihbUcvnImfZYVwjJNUklIaoKba2RHzCF75NfP+8eS3PvnMVOpbcNfptvEa
/BZMJ9APteRo/t3t1bx2lXccHInAA2X4fv5Oz5+FuaK20I6aguak8jck6n0UoLPwI8/fnZUy2w+z
BQV3RI74mi5PN39DngjMj/C5QgyXU2PbYni4PnWXFhbfzyAXuVXOFoICFLZdxBvHbvX3IaIhJUDT
+apMLWRGmYuRXJ/CNxj4h/zH7X24PtX8+azN37NwnQTIZVJ1hRg1JIN3augwrZl27/3ueXRK1InF
WUecZ9PiVHdRM3oadKyvABU7lGjobt724WqJZgMWD0waN6DJlnGy8HxRTNTYe02e0C7hfrn981dL
tPj5+SifHVUGzNOx0/h5tMaktrYj4ZevbRTQtlxYrFHdhjCYe5H36rUKisUx2JCNOL9mAcg0Hz1F
x2s6Y0upfUHxW+s1H3945j4Nkn+xTOcG5pvzbJn03DJS2WpAelS5eKhqWrK0DdWnAj70jdVa2xGi
pMGwOb0nNv/SVKYIQ4S8tvWqSs8S+iWllDj9uFG2WFuweQaNAwUHFO2USyMjLKaqXxbCa2i0wb6V
uvwxyYRs4+NYc4XyLIg5DU+kZSzu0jhue4a/T2Y7nFTLfzR65SjVye79Z3jme4bnBmPwFV86E4Jq
S/tQ9l4pBr5aXf8Sib1tZVvqh1dRnU8FA5oGIGTmGZ29PTsDhVwYAvqv3qsyVOSSvaM14QsAcZQ9
so0LZG17AHExLiXB/klgvDSVwC7idbHln7IsEz8moq9+1jzr3TAdHDq3MpfUzhxSJmlM+y4ITju1
/qnUP2/vyqoPf6MvwlDgCRa/rvbliFRB5Z+iEYCE1Rn6bvIzb3/bytqmWJTgmAFETJTM69IHxEbG
uIEX+mTJf+rxx1h8L8TvQ/bPu61QNGVig08Syu3lcz8ZtTZqzCQ4mQbU1MyvNzJTYvmuibaqM/PO
XqQvczXxzNK8qmd7AoV4PIhiFJxqlHeNKj118hjZKMz+k2nhIZKNj2kh//oX3kGWAyOizDTgcryx
DyNdHj1O2wghS0h5O9aO4vgcGlvjBddUXLN3Z5YW57qA1a6WK8M/NXAD7hRLT5wIwpJ9rQrax1CQ
e7sekcoKpWxyIhEkdF5MgZ0kpbKnAl9tRfWVw4O79PiBo67QHlgR08WBWPun3NKcMvsgTJmtqN8U
68/tBV6JgwxZKtAKMoUOm/TiApSaUZYGWtcnlLR8R2HI4ShbjL1lBbpft03NX9XV+TkztVjhJjF1
qytG/zSN3aswjpmTTwkShI1nJ9UEHbJlTxN4zm6Lrmj14MI2BrMm4ZHH6eXBTaNilHsmz15jjfGA
KSz+UDWfy5kMvmlv4th+N71Kff+1LLGqwFpoNELCt4gxQxkhJq0W/gkttmMKSaOYljsPqOrtRV09
JxYFM14UFDCWxNlFrqRqqQf+KRlGWkBjLb3ECLLs23IcnTgNzY17c20T58YmPQVmfoBQXa5lLimd
p6PSRrix6oeUZ+dB98f8pWufhWEflftMKugRlkN3d9vRtYPKlTPr+ABqIjO4NJx1UyYHieSfFCgb
gzGM7VKf9qrqbyzouh1e/X/NgGW9tAPHUE/aTMSRtQPtmqr9p9lyZW3PSMz/z8T8788C6axTo6ux
H5xKwMil/7M2ni3tKbY+3V6xlVuO9fqPmcWn3VB1EIZCYKsCASRgEv+Asd65bWN1tQCH/N0RgE+L
jDAxxV7pTJOoaTb7yXiuJm2ftsGGlVVPzqzIlwtWQnvYjhJ7ouQIPsRTldxnproVcrd8WRxt1JWn
ohs9fPGhdBiBonU5j+SG7sDtRVt3h2HGmfRRIdO9dEftOp9y6bz/g3XqRaplQf1e6TUCD5QfjHHK
jF5dpbclrVTIvHrv1SQ3tKU6S/dBP7rGIIv/Ym+gmqOHPvtyRcKsGwVqUEbGI9APPqaqjtKZvBFz
1jZGhrRfhDh9lhVfbEzQEm+EJvde02q0drU6/uqV0X+0AD+8txDEsvEcYBga1CPIkMUnE3ulmjEq
773WM5uHIlfaEfFHh1y0cPTE3EIFrzlGJoEcDJBgLvqFY9WQdEpbEbyr4dCkpa3rdx3dgNunbcvI
fBrPos2kCo0ylvMNAe2h/hJXz3G3cbOvmZiJtOhpzD2h5SWkDFBO/BdpX7Ict840+0SM4Dxs2exJ
kynJkmVvGLaOTXAACc7D09+Eb/x2NxrRCOtbHJ+FIliNqVCoyspcjAw+M9m635Ni5/z89zGcGhBC
hwVvK0h+pOnjUFTmhiZQ97Nndw6doVIBnFVjEQ4n1GoKJ6kxFh3O0gMXsPNTV5GxS23gXIJqGxSz
F/hEOlWOWTcISAhua0i2do/dBxIbPN75Y0K4Y9hoOXRlrhYn4EbPB2SYVHha2S12akE4K27aGmY6
YxBrsZsnY5OtbFsl1caaFe5SFnKcGhIWfwVNs2k2WHwabOriho0PQXkDqg3bD8EtlKlQOzLvDMIA
hICcTw+6P+fnpbJ8lJs1jIuGdQOA/qzKCcgMAJ6PtzP3aRBKODdgJlqLroMOBur/DPauqv/KNhe8
foAKBjJOFxHhNDgj8NMOcgFMi5LVfCj7lzpTEbnySReDeSihciJXyGxfEKcMWPE+yyrE1BWjY5iU
urtPPQttSgsYu+eJLPsyG6cWTBI+VfABSCeQQxGg+Al+GBEQ4hR62RtuqcU2dDhXow6dXLHlpHOI
lzto8UEOcxFsFjluuqkttJh5Ln2caz25KfPaOtAuKRW+U3aMOLMZIuWAE/gI/sbtM1aNbNViB/yz
k/5mu+hwK77i/CruAems+cjZAFkRANEvbLuur1f0xGPbWWTrjRFR4YVV3xfOTTeupKVpr8VBegfW
I695uX4HqL4v+BuLOYgBPH5spigY85D6X68bMKR7+mSGBEfTJl3Qd9xC5m8MGhpZmL9q79BvfTd+
/zdqkWaH7S+Locc8hFB88nz9F0i3HVh70ZuGVyqSOeeeAbLriwVJUjjtYQsdC4jCGSqhJYkJpDsh
HgD3ALTdRdlxNWaQjBE/XgYT7IPLJlktUPf9d30gfC0E73BmRQjYpwoVtcXWvBgMfa80oLt6TuMM
xEmblE4/bQg8fcAe4g6gLMFBgf19PnGN7iV969Z+nDjJLhjqgzMWYYVc1QZ9hkezR231ukHJZsQD
GLyU6L4B6Z1I4uhA4qsipPVjL5++LwGN9KX5ct2EbKUAEQFyD4E1J5YRxgQ/3vtr7cVecm+SZ2v5
NDaKIpRsmXAT8aCac2qI8WeXTOuSV3kQu1qdh1VpPGikA02aTb84UMlCwik/Xh/UJTs3+mJOTfKJ
PYlGO9NqkibLwDI+THsNxEupU28J9R8mwC4Nku603N+TvH8dxu6Tvs7biZVP7gLRZbM8OqQ9Lkz1
urzsc+S/CfQDEM6C/s4FiUk3k9UKUrwvrCl9Zlr2ONFim4/0pk/AXzyyn0aKH9dUU2QRFVWcxOeA
tI0zxUEiGBe2sHOhLVQkwFQEsTWU/d52k34DqTy2J23KtgNt6jtG8h95GYyKHXwJtOKjxpfRoQbr
aLU7X4m8LCAVlGhBbFSDfbciiXmYO6rfZ1D8uwNBVb6vwU11N7Qze6Jzq297YNuOBu1/KraEdBdC
BgD7ENAh3IHnP2R2vazPWtT53MxyNm3R2WG6sukOCsnGAYRm4zfalEUIPpvhU9uR9q5CA29UNa39
OenMOkrrvNokbG724H9L55C0WnNfNWnxdv2HSpfq5HcKB3IwmGVNWRLEwHOQDWFsCdHL6b70y5Rs
WO+S/dTpThSQWrVWMlfgnFgWDo3RTMgYDFkS94sV+QTyZ0ukqQrekkDEPDXCf8TJyZzJlLjlDCO8
XdncEn9Xj5vV+1cYF9912FgcGsBzFMKuKzxn0CawdsatZe+Csd3NmSolKp+tPyZEPMoEqEuF2NeP
p7V4pYB0o6H0cZqUIbDMjgtoHWo86FaBCuT5hFWTr7luT4J4TJ/SDknP2d6lw8/rm0520cD/W+AO
QbB9gebMQclVrgb8ZZWjAADV3Tl4um5Btu6nFoTN5a6dbiYFLNTrgfmHxv1B3y0VUbDs7LigD+H8
omChEFGjXlBVTlsGfqxDeLGtAdkIvhnDf6tJQTNfb7xse31Q0rVBqghtSxDEA6PZ+dqArTxJ8kkP
4hJtglu3HBmCnRbyYGgx2Fw39bt8IAY7QMD/sSX4L4rsFGuNKYhn2//pEEi9d+69HSz3NWXA1ziP
0Hb77iYmaGn1A1p2o2U049kzd9d/h3QdXSQTfPD8ohmE//3k/I6k0yD7sGCnQAa3hRCC5bwXLZq0
0YtE31doryrucpVB7tdPDOZ5C5YlZ8XGeVmtMqzt75keNofro/od5lzMLjTeOMMp9o4uIIkq0GgV
eVYEcTd40xF9G68rMw2wYczl/ViU9VbviiVqG9d5cZPSOpZ0RZviWrLNiN6EOCPQeFgzfzyQlQ57
mzXtrrOGceNUwbQJgPncTQVJonpszDtcLjUEOQKiGITshuMwPxfZeDBIidFi3msg/Fi9JC6sfG+5
B8c5ODr0kdGNUY7R9QmTrcqpLX4ST1bFmLIGPQEBUDO1x558o0wOw5KS/3xS9xs2NipxU5mD8pBk
hlwSylCAuJzb0+rRyNElnsTztDO+MVWvvvTzyMTgpQ/IARjgzz/vaKys6g4AHb+4dWOjiK/Plqzs
awKkhj4tRC+o1AuOwu9mY2TUTmItS5dnF4Spd4vn5+ij80Cg0JLv45q499rieLHvVf6PRdP1FITW
xvjo0dxTBGXS0UKBzwQSHYqGrrDZ+zSpIH6GtL1FIt3ZFJpic8jcMIJ99KTZnI1NzKSvIKLrnYYg
8ajV35pkeq1Yte3rOezQEB22lP3KEhWwXmoTtWWIFaPidAFA90az6lmPDTlpdyChHewvrKEbbcS7
8HujE0UGX+b4Pd7YgWgeZIHi+5ahypF6CY6atcar+Z4jUYDuJMU0SpfpxIjg8fXa1bLO8ZNYB31s
TWioytnLDPiAJrkBskIcbHW+66t86q0hQyy2bA3r6NeKSVJ9nv/9xEcMxsAQE+FQkdn6BX7fT6io
RdcPlmwdTkfA/35ioplARklTmFiMT4Fzk057e1CcXdUohAvvNx0k6IdRrHnQx+eWKD6vGoFwvaWD
leWel8Kx6fpN2iXf1kp/8CB59L9NlOCvSVJ1zpLCTFbtEytKhg14xz5gAh4FFRoDyD+xPBN0EBtM
Ry+IFz/ytcPoo4amiAWka3FiQhhFhS7KvutgguAVZAEloxiC7FZDaQkXDOTBwY8tuGlauPk8jyOc
iL5PUmT/d+36rSkVqGWpFdDOoF8SuBtEUueb1sppUHl6g8tg2JBP1A67Z9qrwkX+U8WABujJP0aE
G22ALxyBC0zitqoeiM3CprDux3l+Ruzch42PGH/gUifrHKVDtymZSqpBFo2c/ADxkpl5IrVv8QNo
haRP2tzOlXM3VdZzmc5Q5nI+UFcHaQX0YjhBLMYtuIK86OaCyx7HfRaiC15bN5am2B7S7WdBwQ6G
kP0L+N9PvE0RoGGjTvE0b4m3Kx10IEG/7fohkl1j6BZEggjXC2BEwg5czQxgCrzQ4hYMu8hI5NYL
6rrmTvd64yYdiv6AbCGEyxo03F63zDfExYYBjwAIEaC4jrzq+eAsqCdT4sPPVWP+hqrbo51bEZvR
L1bU2wBC4hvNWyFnkCs8k/Q0QHUHeuVcD1aUze16a7W8YUVlH4wmh1KDPGWHuHo/Q75xg2R5u7s+
Tqk9tN6B+x+AeNSSz8dp9IjF8gxpuMz6nGa/SPBQpp9b9nLdimz3Q1kWVRBECOgEF46fh3C1LCfT
j4F62xoIfSaQLtYveYOEv6GAMitsiZmIEen3XMstpKWHH2X6MpkhQ6aIQMGj+Xp9VLIDcDIqcXea
qT654wRLoxkZ/qZVOC3V583zpSmm1tV6POvj3P8+NW//3FOKpFDwu40ANxQiRMHvamDoMdGCjYxN
EaZFOE7bj8wOb1P4/98X1nzsNWs1NXzfqN4SqLZkuar4JQsW/o4A6aDzCUoNP50m5vuxWz9Y7t5J
tnpyvD4IacL21IbgB9rZs/CO5DkUPT3WhRGZ0PzDs+mlq7UnP5huDZs+GcXoRnVvvumVijyBz5Lo
h07tC5ug7SyUXXFzxiO0G0r/ha77oPXCcXxgDQnJ9Dgt/10f8iWtJN8YyMhzgRPAf3QhDk7gDbK+
Kv1Y05ts3DMoViDdu2ZPQ5vY/wV4dn4y8hHJYZYl5L73lnXftUmOekkxhCkjb+MyFQe0ADSfXOSx
tyPLobpMkjkiJflSp9TZa7XbIlMzzf8eS6DG6oCUF7TGuDGEPQ0CW9tdEhvPxgkJL/qwrfGPp8Lf
SQ4mCse8J4O3LF/k1fQlt4yRGF48QTzzzS+/XV8AybZGVh61yABDwekRYuC1dRdQsaBayFL27GTZ
98XRO+g00MN1O5JhnK0z//vJ/d12NXrw1tyPneFmYuGQKK4WqSNGszpvtwTgX8R1jU3QNqmX8u83
O9Qm91MC5bB6b9M6Aq2VIlSQjubEmrD0eEID4jEWflzQm7w4gsfqA7MFPgyuv8dJzviqncwWqa3G
GMvKj5vAOiZt9zJa/vt1E7K7GA/PPyb4309MdObSto2X+bGdsFAv35HY2tjJbT9/vm5HssHMAHkX
NNq5XBVK8MzpkNfEAS9mjGJxvildR9tDTmIGn69WKvyndA+gkSDgAgn4vzBruYVrAIUjPzZZd88G
ukMy5GYsydO6lMdx/meWKe66fJ3nvF20e4pP+FTTrJJASxOZ3mObH5TPCO76Lrwx0gOc+hHEPyKV
jaO1upP1LeLRYSl+LijXbmqPBmU465O2N/rAvFlRBlkBMMYGbNDfeqgK4EzCJjeWkHRMA6tqqSsi
Hul6Ag2MxlIHP80RDnKp1Z07uqgor6YN7bB5B7HfVnu6vmmk5yvgQiToJuA09uebU/PSvMu7Mog9
sIQ/9EylgyL5Pm5wDpJB2gptssKmpHY/NnqLYEr/lgPzo2IakF3kILbyUdxH0YCLTp7/flZXZmes
Aa4GY/7k5OQ/C8x6bplHfqZ9JiWAzR7ttqY3PjWVdVevKioFWcEb0C2Hw0zQ7IwO9PMfYI7QrGK1
C3iG64eedW9BEaPrnwvKYc/jDrqXG1J5G917vL5wEq9yZleIIFYoqzKt9GHXW34E9fLGDP8Aft8V
TJy5qjtVagx1AwNNS5xPRgjJ0Psw14sHDEpv9+6R5Au4MsmaRLY3vQZz7irci8m9unAggeYDGSvE
eAGHF1uV0sYcvMGjcGXor/7sOCT9VJqD8eRRy/iVrQEYC0C2+KVvLCNaa9NsQx3RzT2K4pj2sTPa
Ixsy/97PIEOdQ3Pr2BB92DCtm0LW2gPUQfQ57NvC25Cune6IsxqPs92mYPzqu40XJAGUpPH0RW66
xBWdGdvriyc52tDk1ZE65rp6F6wIgbWmUHvGrZaN0QD9K73eFt6/XwewgZ5xQNcBThJPRo1YMGl8
XAf+4G3SYN7R5pPT+Yr7U3ITcHVhdEZw4MUFcW6rJ8PUNIg2rLUNJ2IfktR+QAvnjhSZFhqepohu
pAeed+gB74/0x0Un9upndmemA69+at/GzHp2M3Y7F/RxWc0uLCnBfZSEeqtts9x+KoN/5ohC5Hxq
XwhIiir5rXKHu6gfbsYive0dFcuV7LSh/RChLrBE3gXH/5T2awspOHQhd5V5owVm+zzXg79v3MI/
WmS2FXMq89GIf1AT552iF5DzzBxH2yBIKhn6gwMYaJ6qStYqC8KklWy0tQZ3fGzNO9Pdqm5K6ee5
TDgAZCAJFG9KMkNVqCI10AOAz2rLEP66flxlZWmsBDTJQGCA1JiYdls0ra0nfwbSqtq76c3wy6vw
QtxCJ7xdttOPZNmyelN6kfb1umF+O4p+0ORSXehswQkTAxMTcrN93eCZWOoPNHk1nc/2WIMDAmzh
9du0/hhUW48vxIVBqDdyZg1eIxSuUyg01/pMEXNUOd2h5HBnavSmppB7sCBrFPZF4mw14KquD1O2
fkCy/bHK/34SIQdtRWgHiot4psZnugxvA0Px+LoN6VSCpxx68qgBXWS9K6gBZhSdKrENWcEimcKM
5qG2fqX942A/DV0eLfP7dZMyLw+REFDToMH7sjdp8rLRa4gDD1zd2sXebY9l+YGL5MSEmBVr+m5C
o7Dux2me/wgG47nVgzUkiaco4MjcPKIb1I5xwCBpy/9+skIOzWxWAN0dTxl7txx2rEZoLXqW+9PI
AadLmK3vr0+edCdCdAFhFVwT0qbnFhmSGNj+I/J9XjKjr7xfoiDxs61FcrrR+17fpgi8osVOGsWc
ysaK6ipSp1zbwhH78JKySRZztsljsh5bczOTqHf2bXH0SkWAL9v2aDVH6hTju+yQWsdehy5gSx5N
fzNZt7bz7/gwBBicHA3NF1BTEQ5z5TtdWy4ZebTrW62MAldxpCT3FIjxIMAAyiWeUhJCX9AvWOmI
XEA8jvM+HfVwNpxtBWU2Fbes1BAcOzIOlodstrAX+GPTaMbJjRMGoXIjP+rzegTQslRVWiUrgiYF
hEtoVwN+VZyxzGlsvdZ7Jx5yN2R9GCyqxn/+UwUHi7KhhweLCdgeeP/Ot3ULiO605qYT284UN1bx
edLaz335z5xB4GKAR0UJh8tPXqQ1ZrsY+hUkF3E+3XLUNv13j80DE9BjmBycLuJMs8agwKVnTjxa
UNnd1/3zP5/+s+8LWzdPC2Y6K76vT9v6G+2KbdfmW99vQWM+hH737yfRA301MDFcSftCKaM33WIF
W7Yd26iI4m2v8GWXilxYDtTS0GcDzN5lLK5Bp4ixdLJjY6X6w5yswVe/Kruwt5vxJq3hYrzJbe/8
Ck8Ci1Y6ir5GsK+Rnd37g48bHxqG+yZw57tgUlLbybYkMjlozkEbECcKOd+SAPU1+ur1dgydgmeE
aQcnrevI0xIVs4rEsaLczHto4ZLQ5ywcY1rqOUvcyo6tYgxhJHTQGNriCWRkEBHIo+tbSOY0wKWL
o4yCG2B8gnday2BhdKF2bGoxtHciC3Srvv2ymh/Yqg7qIYBroaB4oRru+1Vnp6RxYjN4Jh4NTf1+
1V8K+67WbgdVQChbKySDsFdBIHvZI85IUbtNUDqxk04jNPDAg+Bkgxu5jfeBZmTkw/6aEhIMfgKS
N/Duw4XMzzZ7ClxVRCbdDqDR+10FvowpkOwb/anFoZsgkLi1/SWDpLS+HHMPYkjjCL063hWiOIpS
oxDXwoMVrG0XnVsuLQd/RiopRsoxSsp0WyCMt/07yNaQ/P36DpSEMMhXInAHYwUuFZvv0NOgCcnR
quh8J67M6pdN2KbyquPYGq+2339fpupz0oCJ5bpN2QbBuxiEi+DghHU+/hObUE1epoBiN4IDe9PQ
2DAPllcpjpbsmuQawtjueBYBS3JupEoo5MYbxwb/6QMDHZrLFKAq6ShsMK0C2YEATMTWDWgTsubU
s2NmRnq9a8wwU6lXSN4DqOf9NSF4vdzIWg+ianY8aGhBo1qoZV40dr9G72GsgFRM98H8dn1tfuuN
ipc/P1G8BIcgQORKgvp5N9AA1wCQOf2ndR7JTUYKd28bjR05DAV010XTxZqv+mYd3e629Yfuoa0X
c0OK/Cfz2BwXYHJ2ya4G8BsP9cTbs6kDfwc1oYIM9ggwsF//0bIDg6OI/GaAu+Gi3GM7o9V6E//N
81bDC9A6QHGWoFSpwjZKNxUyQ7/rSsZFyGKPeQX0MPx12kAskqKSZLuuCgwoHQ0XrEC5B489McAz
9drUvGaw41X/spjwOl4Qjs0PswWK3vgAaaCHViQErBB+4xoz58fELJHD1KfVjvX1k+8doT5/fWlk
MwagAF4p6DcDUZlw1ruS0FQzESRpLHtpi+mh1FXdMrJL9NSEEK4SAjZPrUvsuGjNNQxGDSoicJYI
YbfpSKPr45Hl0tHRAHZ9kJZb6GkRJsyytBKyWIAHp13qbuqljCytvyV5tZ0G65tWWvcZbbZmlb0O
a/XvCB1wiOi4E8DkCVyfMFK2Us2YWh22676N2nbutoBpwI/axrRzyqVRXA4yF4d0KVRT0O4CZy0s
HnPsvi/Z6qEcb4RDau2nxUQnx7y/PqeyPYJDFfzO3INLmv/95D7I6soyOrfzYreJE+2+fPzA59EC
yxP1kOoSGyXmxvJICQbC2F72TVSp6L1lHQuAiP39vjBLxtp5hZ3j+yV1Sie025zGzbq4n/zcgHw4
oArWvtH0od44uv3WJXqOZy5Nwskj2qbRabkvTUp2XgG0QIF23cjWp/HNbdv8cRlmlGbqpLiplzo4
pA1yhxakf7/WJVHhTfjPFB0/SmAGTz5hl4lVsBTaPymM+vEQ0E2xWmFbPjKwV85+emOjAe/6osgO
LZctxGMG4K9L6KWZ66CuXIA0qA928LrcZuWjaR2uG5HsXxSE8BxHcgv3mZgRAhmjYTAT5QVaPpfV
FJojlkcFm1MZEQ6lnhbDWOZ4FJmE7u11v4woYwSKkUiOCNDV2LyIClGgFFFs1K18s2MoIQb6+ALZ
gsgpiUq2RGFDzNMlKXrF2xXVurlKntN+ufOL9eX6gkhWHcMAAIBj3UGEJMyVmznpYLeYq5K8mNVr
Dwni6jVTPHak4wCDNBewQGQmZuU0tx1yEH1gHGNoQidJQbUk+zzeoXgtAygDfKZwAaSoy63+2Lrx
MofVEtWuIq6UBH2gIvr7feFN0xj1xJC5cOOR1bvKo7djNz3NFY1GC40p/vod/Q1f0ZKqMMunXjz+
2Fp4++IxDbYS/rNOnLCZdmaQkcaPu2lLq0g/0jetCadukySK8F+yCRBp/LEk7jMgJH1ilJ0fB432
SBL3OXHYIQUtQW6qAGUqU8JaeVaikYIytO3TGtyNTrT6LMxWJNaXH9d3tmRXnA1KWDWjgq5PncN7
Lk6UMQgZK+Io6UjwmkY8iHf1RTV2qcYGnfRwZUPu3DSg/tS97dA793OqfWQjnFjiv+RkI8zoytZn
7jS7/ntVGeEYvPv2HIHBLLS6/3JVdUA6cSfmhNvTT0idVTYgf6VrhqXHHwwK3ylx0JDO/Dt1gtNx
9IQuwQKnUxeHxd2Z05dSFQOoBiEcnjRf8hZPHFw0E9Svf9i2IkJSDEGEZuNGGD1CMEkseJmdb3pm
h16pgrHJeuNOJ0qEidCm9dtuAauG1c14vLEX217fcr+9G2vjGWLez7bf/GSJtrecbGuDxbA2VbIi
8oHymgY4ES8Z0sophcSdOXsAIAYPeePt0yD9yiZdcZpUZvh6nuzxtCCWjfZZYEWgW1IE5rttBCj6
moqjJDVjI+/GgQfWBe+wEczM9LXBi7P0S519Y+mvMlNkhaV+ATgSDjUwAhRQzkeSE69yyQikI9Hu
HfDuuw4a4PLPZvn5un+TYRqQdf5rSDhFBRv6CVpJXpwsbdR088b3k003fmq0LDSXLyl97Acv7Orq
uPyzPgfuWsQLOrJTqHmh3HY+RpcYxcAygBOr5H6lx8ze5Cr2VukBPjEhbAiow7pZ3cNE14bOuCfN
vwcNGALSyRzziI0tXERWCWLuNEVMkiXeV5aPX0xLRT8tXyHEJNwKl04RpsnpCDOs0nTjVP+aptDS
01jTb7oKpGlu1oHOA3qr3vKJ1tpxXPvdDLaE63tEuhcRcGN8PIwQRSBKM8Pzwsm9eGjCxonctxKA
g1oRPUjCIzxO/hoRZjJheuVpNoxMEDlB1+zIfvSaXX2pe2960gJ9+F6t6bTNl64H7j9ZFU9waZkE
/okTDUAB4QKIUgKQZeaUebExuzekLvboMIl6tPEZZvsZbc37hSzvLM3/s+buCKqTx7wcb3w6gj17
vKGDSiFY9mpD8xq65ICL4f2252djmtJ1GOvEjVdtSMOc9ONdWmc01vNueepIYO9Tk6mSOlKjwOJw
tQ94RhHLooGNV5/1AoDG8iazbqETi0K7bR/WUnF1yxYbPo1zJgIcdtG/DFLsqsSPcGMT4RV0exma
vewhzKvxaR1XfbuY9S41hgOZP9A0h4QEWsvQwI/2bLHAngZ+prdrihui+tbb74AQu4CSu8FhUQXe
MtdzakmIHPM1adxm0Vygx/dWAgaW6PqplFEwYSgAtuKCQNu+GNnrSbmu5WC4sVcyykIK2rHIWFrw
EWQd+76S5hV3fhGajd5tJ6KXNwyiFXeT07HHYRrHY5+T5dBkFtss2uJum9J9vP4LZdfkyQ8UHwQu
yTXXHLDKi5Xf9DXyJFUXMvcDLvjUiuA4SGEUGqhKUKCnqAVHliptKx0FLnl4eLQ9QnTn/CSWna0n
xMJlD92vb52d3CRu/ZZATur6ZMnOHjw8cO0BZF4udKRKICVdzUWEFID0n3YMxETLQ+sm70Y1vVkt
U/VBSrfniT1he3p94PTajI6TdNWjhNYPSfMBGI2HwSA5DE2LS4JMvLJ7E/UIFxikTZ5EXbOb3G1R
h2Z7a6neUdJVOrElvG5GEO4tTgV/yQo/dOvvrtFsTFW4LrsIoQGBo4aMOtLrwlazCx+98BkSmho7
1gkJ56o9NLkWWqOqyUE6HKAKMXfIpl2wztO1nxbqTEBYW/M7W1BBXr1nRKP765tOYUa82aFqlM9N
CzOGvcSNnR2Q699arirIlO41EIL9hhKC6JP//SQsz6pibjPwi8dGMv9My/rOLG1Fm5b0+JyY4CM9
MdH0FdpEG24CySFn4xdbTbtr5w1TldwlewCLj4o7wBS4vwIBjg4V2HlCacyN3Rw6s1j7boeScWO/
XF8ZyXhghqP6XVyPFyj0zACHdccg80gn/YjsgR2C4+3eWIadRfqDtTIFyE52m/BNDe1McCBB5kSc
QFLog+bX3I2aT7b5hZH39M4t16jxXPKU6Cm56UuCbqtgABExNWJKi13i5mD9s0v9+1Do9IguJ1Xy
UrJDUePFnkEyGRMudoSb7dAwCGYjUnBvteTrrEHcAhXAD0w2uns4fJeTdQgunuQWVE96cJ4b6I3j
7TT7VS9f1sp7xSrcOKg7XrcnCX8gsfx/9i64kFjj12vO4BjTAiFk5A9c92yTe5sFjDXZuGnX43WD
kgOI9xWY3dHSA+SViPyiSKJnvTcjFvEiqwurp//t88L8zX3hVbqOzzvD23yjex/5PAoXkDUB+ATF
//Oz7Vf12OoaPk+926B++EifH/KWf7/Pz+KJ75gQLi1dgu+XR9PYNdnu+uzIVhvd9wB88OIvKNrO
P780jpYjqHXirqR92Ll+lK3dVzQ5bqtp3FZQpTP8wgGTjioykrmqU8OC2w0miJbN5gIMCARvpmLY
jA70Kc33yU+i60OU7S8AV4AkBSzPvLiuimqyXYBbHNz0r7n+GCiuKcXnxWtqamg1mQ0+n+sFQFtu
qP87WhVvLZ7oheODaxeWyO3MflyGyYptr/U3HZCleweiTworsvWAf+Vd0JxkTsx39CTFy4NpVmzS
fbnupuZgdoclVzykpVYA2wc0m0tHi2Mx/GEyyrE2Y4bEwGx5R5+akN7WugjFLJV75tkhobqAxDXa
UnATWvx+P9/bOQDRM5rZzbhbrBSNAROkZLwvzVB/hVK9FZZukIYtHs7Xt5vsRKEyC+ZjEAVzldpz
q7SwU6BMZwvIc3bbAKbpM3QMWPl3KCRPmyGr36wAmfqhDFQUPLKdCLAdb0bzAAERb0k0nhWgJEmt
WB+Gz4QGt8VKFTex7MZDQg7C31xeHOjp88FV2dyUxCdWXHUHqCuFiRYN5Ov1CZQtG4eaonQeAKcl
Ph3BWwNYQFAD45QiqxAaE32nASjlzMqtfplQzjqUIPeMkhriKdctS0eHqxz7BffeRekWHHCOxXSc
AaObx2/Mb+dXn7llxMxJpcwrNfUbZ4V6NJiXhVupXN3F9LTGjpOivs98eigMcpPUuSJTK90Sf82I
OXwU8OeWkRZm6L6pNgVTBCfyYWAfoBcnABxNOGJG7nX17OL7a3vfLDdD8t03Xj6wKNByxTsNTQcA
C59vOV+rsq5GbTUe6/bVsadDkCX/NYP/v5n5DcE5uWdX1LmSqXUt3ONWE9UmCXYLbnwkLYireA5I
J+3viH7nVE9MEVcfVlL5VsyAs3AIUkxZ6LkKT8tnXnR+QMv937T9rrucGOmQvs70JQWyOnMbM8QL
VDtQr7a3SzcUG50CxjNZSuSVbGjI0eFZiNZsSLUI/mGFdAGHp9uxTreafSDpfV4oUipSE4AiwQIu
dGCizvcDG5bMnqkO+PJavk1J82CVdOtAFOzftx2A73/M8JvsZP5cI6XEqS07XjTafC4yO4scSrWv
02oMKlP8aS6uFfp5kcGBS0V/gvB0nw2dWhZJnRhSonY4Zva46/Ks2zSeUw5hlub1HV2XZVdXTR35
XeJuGNPmTQeNTBzsBXjnoi8OPeQ5t3NqOEM4QTN33w1zvTFrvbvxIdYW5m4/has3ZDdu3TzmaM3+
pOdtAU0gJzmk6Dba6WAOjZZ6gPY52kkW14B7b913N/OnFMXrXn9CLFKGwTQNm4mY6U+NmgCg1vo3
R9O1NzwWza1Glu6uW2bEwagfoj3fRo8wcucGRBV169lJUiPMM5JFdjX2x9aps50+Jqp8lcTtAbeP
GUVdAsAi8U2vFWZapB4AgMzYLhFIzq/vDUkUg8+jawFUXDZcn+CSWtDFA3s3O3HT3enksa5vu/aQ
UVULsXQUCFwg64t0zsUzu2ANWLlSy4lLawMdIqYrXnr8pAjbDlrBHEmM2B/AW2GLj02XF83UOTFl
D17/sqJDPlMEx1ITSP3gEQz4wEVT8pIyas4JdeKe/GgmZwMu68hYFUYkywFPhy4DgBQxFjHuqZts
7uweePlADyLLAseW1qLbFdwTRfCB++7UlDBlJCV2E0zEidMARCL3LRIMKoplmeNGrhXIQfAmoOtY
2FxlHqx56eFKrcf+jqeOWZ2kUIlzPlWjb+8qR0UOKdlmXFoNBTwd3D4XnCWD3afdoNlWDEzbd89b
dkB5PV4/MJJtcGZCmLYgS5NxLC2EjYYRLYbzFMzGoa3m43UzssiRU6X7IHOChuPF7VMXs1YNngWa
YPraG+xmbde9S20A8QmLehDohWWhguRLpw++DclQO+AUg+cXxaqlZjFmiPdd+gTFFmdQzJ3k+wGq
bL9J4PGkEItt0N51isFlVry46Ib0s7BNMsWulhwgvBp4/RZaTgFuvfMh1HMyaPWMgAQK9e+p2evP
g0XZljLN3tqT4SqemtIRoZIJkAIeZxdSe1PfjfMwoq/Ks/JtYjpRMyqeKdIBnVjgv+Dk8p60cg2m
EhYGkjxVTnAYNHLbDuvGGypVCCwdDVQ1wBWDNy3aw89tBVo9rDw0jr0xbDxtmzjG7vq2lpwe3Pt/
LIhBPGTvkCMx8SxZ8uR76gLuO0/siz/Dy33AENqyAbxGtH3RFwsVrqktk8SKp5791BKDhP5qkZCa
rcoSnxTx6oGr/mNJWCCGXtPVXLDjtLc+39qvXNnA2wx5BKrodfl3RAw4jLiuAcrVqKxyj3uyG6BZ
jb6ZFaGw3fWv/4+0K1uuG0eyv9JR7+zhBi4T0/1A8q7a7pUlu+wXhmyrCJAEAZDg+kfzHfNjc+jp
RaJuiGNXRD+0SzZTABJAIvPkOW5ebAJeAVUerFyn/iVPmIVugLaAsPwbyg/XnmrNvN4+6cEso9Hk
ABi7nKA7s2lPTBOSVKI1o7CZnHuHNe0DMYcxchCQ68ir8yFKPV8hia2N4NrIC7bP2SxJArGmrU30
8HsZDB6Ie5vg2pF1c/ACQzyA6LKIrSyVH7B4xRWfcMC64I2OR0fRve5S8LSkI+dbO3Wrq7RAES/y
JXh3fOp6e17r+g4sT+VVmKU0GYv9pNtDjQbMIEuCMgEdwC6DNt0A5T0jHrI0qbzgKs+Ue4OoDVlo
LuvEBPfNPYUEZSwMs76ygo6cSRNkfyBQDTYkzJttnffTth4Dtq060aCP0uxj2SM8bT3FYgRA/h+j
8FkUityObNkaies2w8ZJg3ILaDO79wsj25eWLje6M6eVhbt0WhB/xhUgQWh67nytvPAPV025QnsR
WhoAPL9XWVLlm+T9nXXRBHoNAgupVjBXzT9/YaJJa+pCdYucvHTjQ4ST4abg+bdOPr1v59K+At3H
v+wsXN2XdUbRO0FONH+kckObDQQTi7yP2QCFVqmRzl/Lsl06nV6aXMweQBKOEKApOIX9FhBBb9pm
a9Kfl2cvMNG1CgpC5J1ez54iyDsNYYco0sTDhCkkp6mzn/r8s+Gu0TNf2sQz4Rdqw7jPAaN7bcuQ
Yuy6Jsdhax/t+jmr5MrDfM3A4rIte+7oQsKA2Sfp0Ru373vAxc8jkY+sJ7oc3nTqd54reWYLB0ha
9UfrdHetWCMDuBChzqKSUHKHJ8OjZ4944cyT4tYQSsvGczXdg+5bmv5eVI9jfTbMNdDkpdYnGINm
AlhB5/bUxXSJboTESsmRLLH1BqHxA3h+tiB/2wF2sbfa7i6HOrfr8SwGNurh/bn8ETAurymgrjwP
EqrIcC1ZXwbdFIDoIW51VFHHTe1eaRrsbFyMOcTWp6YgkVVItEkGxmd7IF5Ew2yH9/oQ8Qy0Dyu/
zex6b34bdP2grwSMjAg4Xs+7TduWTrghTl5xrIGvSomKZPY1dHSSQkTMtoqEyhtmfn3f7qUN7s59
gXOMO+fgXps1BCeWskb7xIMrezpk+th0Kzf0Jad9aWJxPMrOkhPpBxvcVY/6pmQr4eDa5xcTNyHo
U06Ii5m2vzv+7z+fY0Xl8t/zszgAiZJWh65c+2R/JINOvMxJ3l+AtV9/cfw5bluOo4YBPuw9U0V4
caycSZcOWBdvdIRJ0FsNls3RlihC1wAWHriB1ot6xt2dHi3o15gGuBwD/Qts7TNgFKyyeDJZ4AZ4
7VKK+1NdTbaNMgJJ6DRiu5hxV2zen7dLowKeY1bpQCYIJDyvrfAMV65EXe3ErCqqrfsguOHVl6J4
+HNmFsuTjmoanBFmOgs4Xvve8W8HvDStjK4cAJfOXfA1zCIyaJp/cw2CcLnyKZP2KYfo7qiAKGst
qGmBtU9MOAlSsnt/YJf8Ds1GeBCilw3dn4uBFZngVijhd4Md9yyPXBx3f8rCj77wFzcJrw2/HUfT
PpHuw6AfASP/le+jvA3KuBAkJgs/C4jLEDw42DmVTgbCbps8X0nmX8Lm4nKy0V3mghvpDQUa+Ecb
3arGOo3MIw/pEGYbXwjzsRzqPhHSKz5axPcSU7ryoTPG7FBJe4xzu00TzpEcrSmrHytlhjdgd2SP
70/AJZdBYg9daXiZInZaTEA9dU7W55N1ok6xYyEPEtNub+y0HqJc8itdrxZdLzkNLktcUOgact9U
25ESLkZgS+E0aBna6nb//oAufn5WqwE/JOTqln12AQczglFT3IEVgP/+V1qsnYWXpgzMqfj9PaT/
3yghcD/ULvNT+2QMp1x8sbIgloB1T+6x7X+BWRs9g/+2Zb8+oUbuN9IzM4yGxtBo2Ze8WJmvy/HT
CxOLikzdV8MI8Lp9qoOJIysqxI2h7BRzR2ywh43mluiq2ot8lIB/oIvccsQvcEmDovxf8fsSIgEQ
cz6iMEBOhWlBIo1t+mrlDJ79eBkaYQdC/AwvbyCl5kV9cZDYFva5cCY8QiCi6or7GdkMaeX3fe9H
uPfGCvDuqLGDPwqJxtdWmsFXJQ/AW2D1lXenK7+PBhABkMg2plZGpG+/ZZ2s9lNqThEfvSxmfX4s
yE3vuOAC70s3jT3FyW0WGuDktLvUjZGqqlUkRivHIciduwY16A1YLVHjYWOzKcAyoaPUQvYCh4X3
bTR9ephohztzHAu2HQfP+12a4NbNeDjGxB3FpnOUfS+7vIsyW9Z95Iv0NsTZLVsZZ9nO0LvSN9tn
Osr8bE/su03q7COtrGpDuqGKhXREFJRjeYXjroj6SfRbe5i6KMS22JtpXn59f14v7Wm0Gc9Mb8D3
IdB/Pa1O2fpayMI75foYhEdkQ97//iXnQPeEPVeoUfBYfj/vrH6oXLzvUzxW6sYAiNQ75JCRf9/M
xWG8MDP//IUPlpZwNCPwQVPFrZt0cuVltzaMxVk+2XWRVTa+T+xr6CEQ+9yuEZ7ODvzawS3gHtDY
gWsMvXDLjiHLGHRflqAaKZ3MP4QtcCoUqM5xAnNAqYPhig19m9SyJ5v35+7t2GAYRCAgmJh7gZdE
5iUZAgtkygT0I3jWQDveyzc4dN838naBXhtZLNBUciCISxjJ6x3ncRasLNDa9xcLFDDJnXT+vvlH
V38omg/v//oXeq3m3x9pZuTqkc9cpkGIVypMYE5Q0u92wnTjXhlRWvsI0Rt9zXtnZw+uGYGPHZru
XfXVmNZqU28jalhGkzsSt/5colocsyDtMNq899yTWcuDgycDNOr5tq74h1TpFZd4O5toWkPcjhQM
kt8o6LzeTrYJ5NYkfffkuVupPqRrLe9vx/L6+/br7/uiHwrXB4MLHa/xP+QXK3sbsuT9RVsbxeJs
o+7kOnoeBffi6r5dAwe/3TfzIHC5IhsABK2/GMQAYCvAmxjEpCOkP3T1SNXKrrlogsysVghyAWlb
eDXP27BXcKzTOGUkKu2hRIvbmJgO3b0/VRcXBMyoAJcBrYn34esFMSSeMQTYuVMI1tR7pyRs2/Vp
/jRlWfag6ukXyLoQFwMZCkl2+NgyKoGIwKD5WOM8TR/IjdN/fn84F1f+xecX/usQbXbBgM9bVmRd
2WuV6IufRxwCkMOc5gsWsYg7jaEgriAnQPDdep+vdRZd/j76t6CIG4BZdOG4tldJVIhwaY5HYQAn
mT3/wvSAMfqf35/tv7gtG3usTEPj+wRd5TehWKkxXvTaF59fOJM2td3X853ffQrGiJi7co1A6JIF
kBvicEJaGuHL4ixEcNak04StJ4ODtHaOLHatlCt74tIqvDSyWOU8HUlGHBjxqisVF8NK6uriGGaC
6Vn4G1y7i8+jDpTSwJPk5AR3trhu7Hh0Nz+/zjOCBeTIKGHD1ut1NhsJPtQ+IHh/HBDTil8ZwawV
AJ13ZO2XUJwUREgAvUrvZFbJyB6ZuJ2GX4jrZooCnLJzI/iyOg7pBDJaLsJTqEB1W1cH9abva7F/
f54unX4IfGbAMmhA32AX8IbnuHhDcJZlEAwwXHoDFrydmbXXwNsmv2AL2Dkkx5DdRr7v9Zo4wwh1
P6DrTkYX1DG4hfmRWWm9m8oOGDHboc75fYNv3RhQaMgDIE1qQ+bPXeyVnhVQ/5i0c9LNgQX7tUv2
rRvPSOvZvzCktyxSoOinLqfCPQ1OH0PZIckzaxtOa5WbOd+1jI5fmFl2VzFugrRykogYjFL7O0VS
fnJ6q/o40Mo+ZcwugJorNTtMQo5gwh/o4y9MI0rzJqR4AFFeCvA13KDg+QIQIEUepxriqhlXPOPi
Qr2wsIgnOqOjyBj5zok+jGxf2oc/N4DFpZLqfw4gn/JokHFZrdFIz570Zo1eDGAe4ItrRUhAks3J
AwTIpnGptlaDx/TefYJC9E8fC3A6BEXBzFM3R6mvLclRFLTq8FYi4dfgQK0v70/Vhbwivo8kDLLy
oJt9W8jjKEr/YLRN7YdWfwRzKfrqQb8ZeRmP+TiiH2uKGMr5OUq7nbVtPRrd5j+focVv8QPfDQqg
mYnj9Sj5SEZVU5Rep2+Vi+Dy/v1RXvI3tB2h7g4mEbThLiYxCxXjaVuR02CejPyT9fPgHFQX5oYF
ANtwyS1vn6Jv/LzB5XHqkXcFUciKP8/348LbQBoDvDMJ5hhpyVUoFIFwqg/1UobMTul8nfbGF3TX
RKULSaxuLf9/4ZgDETV6kvHyQp5keREZdUVKu1AhiEDTRKa7KpDbPjV+3q8xVagvzPcpQpvF5WCO
0gXhF8QZHBCAoqzQ/3w2EJwqgDbiuAa1Ch6Sr11KUcuRrTD4mauP30b18L5HXZikGQk6431sG6SZ
i5BGA2roFNVYnR10jHRJ5XwJuxUTF5z2lYn5nnh5xnCeZ6SHCbI1cAPUK2wfF44wgOdnKCE8F6+T
xQIEugInetDyc8C6AxQrYtc6gagQ6f3YnLbvz9aarcV5Xw4M8pdmx88G3TAbw4mNJx8il86H9+1c
yl28GtTi5LdAlGtYWvNzK75hS0UNelkddcPG7Oih+yUrgTPrRjnDm6KmC9cotS8sGbrVsWnmJCM6
o5bH2DACxp81/OyTOxn57cqSXR7ei+8vvG5wcy6krvnZVFuSPtrBNVGgRtrPWnmaHqS7IezGzVYe
ORdHhR6PHzVURAULR8TjBIgwdCWcaX+UG1+tfP6ic8wwWhuYNjwy5632ws9DizmtnVf8nBs3nTeh
QvGQt2jDh9zekP00AgCdFniEA2MIQlJwuL+2VQtLyawEoRMfYrM1I0LblXPtwsGAWxT5JISfgOwv
cdV1DegrGwJsJLAUWfqmRsrEcD+/7+eXjOBZPJcHZjkkdzGM0qy7Htpb5Zl2cW7FBUumtSttzcTs
FC9WRTJSjzlIX89gAE3y/hGaDzVKEO+P4+1rBHoPL8axWPpCmRVXHONIy4QEEYCZpNkiuH7fyiUH
e2ll/i1eDEUFfCjS0S0h6tvGovjeDCFKFt9YvvOClYW5uENf2lqcAOYYKmkw2AomhXYXc2MAKQmN
lmjs5DNtx60O2ic7U0kWjiejRJvKnxvr4oTwwW8TurlXnseGxQXSNbW+lvUuU3s3XznULy6e6wZ+
MOs7oE71elpLhh5Nu8fiDS6AnM5t7ce9tSXeiplLpw+4qP9pZhm7cRQ8LFQI4IjUjsJcRdpeqa1f
dHWCIBj0rT/qpK8HwmyDcqpszNnwRYM7Zwy+2mvd1Rcn64WN+ecvfNDhoS40ULLniibMj3OU1ECr
tXZBXBiJb0J1Bs82ABjf9M06jRKgBS/Lcwc8oQ8V2mp6COlP50IQQr8wsjgZwNhimmiPLdGQdFuw
74N9FGvA+gvl5Nc2FgdDhYwmgAwIR6Teef61GUaIsxprSwHjDa8C/3OzRnV8aediWIDgQfYbLAtL
Vqy6dKq6UBJ+hkooSBxEetTZVYUiZet99fzP2twbZmLSzfsbdt4li9j+ldlFaJSXRu6nGcw2gD9N
8HCUQofYHqO+3WgbjW1r4f0FT8RTApHr/HzFDbK4OwoSFhby7MXZLhOcEYBe51PsrSlsXniyvLKy
cBIdSNako1eckb+3x4PvHpr+qQ5lwsAV1Exf35/Ei36Psq4JPjXQYyyLOJ3v1UrkRnGu7D8s89ES
t71YiRzWTCzWqeqFVRIBE6Letuxbzjfmml7dRVd4MYrFygCr0/DSx8bCk2NvVV/c/GMIcQzZfSfV
pzI/VulK5LU2psUiDWPQoUEzL8+m8DdSPjXNoTL7lRvpohHIbQFFM5d2lowPhtV1YxoMOF3JVZXu
OpQOK/9XBvLCxmIgvGyaQrcTTtcyRueNFgk0nH7exfBUxesC3B4YyOK2q6yCBQBhFOeB3pcVuGo+
9D+PP0dCFskJdEYhEfwGeAu6Kxu6Xm1xDg0QOBxstRfdXTqsIennyVieOEAcIRmCNOncePz6KjKK
rAPGpSvOpItVt+fm/S/M1IvvL666IpRzK9n8/eFTRz8b4jnQK0jbSz71cgiLKIvZvCd9PhZ4rSZ5
e8tZ8gv8+liMF6NYBFJeA3kIwfviPDWbLLQipzhotnYWXxgHUv2zUhCS7m9rg443WhxoEnWuAlBo
jWYigytlrwESLllB2SWYCTsALl/ebNxrvSwljTpb+qisvasOI13ZgBcuFQRoP5AVjocc1eLo6oxU
Qo6gqeG6XeK4+wItNDX7Tsfd+7510U6ISipg+jMMa7Hw1OjVICq0ALhhHekxjALWQvZijBrj9/ct
XZo0qMUBCAH+sQAqi693CeqqPE9bsz6rqkhk/sQAu9eVvXI4Xgp0wPj6bzOLiVNDZQdU9xiQJROa
52hdFiCq6eLM2RRju+c0iHrlRKP69OfGtzgyx9rop9GY6nM5FXHv3XLXjqq1RPzFSQRRHNjJcCu/
EVzyFck8MWG56m44dqzfTcNjWv98PIp3Nmpzs4QnuFwWJ7OrtQxcT9dn8dE0kXU5p+h8en+yLhyZ
UHZAXndOGyC8WLgdcCNOOPhw774YDyEpE7S9rcQXayYW5w2iJadlIUxYHJTd2fDdBvbu/VFcWA1U
/UKUwnGFAXS68LWJ2S0PJFXnMS/3dcNv7VFt3WAtXfQjHb24YF7ZWbhWWdpAG+JFdS7LYjwCaP69
7nyQrgnuXBc+sw4Aq9gxUGz+ZiR9GhWpH9xo1392OpOcVWaSvaR99zhlIMrMjQq6gcrNN73nPxsy
b6ESAyGC2pTdlTvx8lC72XPeIqk3ucaDp5QbN05exc0QfGRdhzPVdz9MZu7sDOWHexka6cMkTPsm
yGj50bUqFntNaEc9GdHgMtosdlpw2PgqTSOrNhkSLG0YV+Ek9tSr6q2iVQ96rMDdj1xN6DQkQ4zA
INvbnnQSFBkEZAUYfRB50Rwmbpsx7S33Y+iWegOOD/8BOMQGjxqz/dSpqo1Tz2s3Ga1D/DQ07yiY
ra8CS4KAPLCyT6GZeehSHPsictFmBXD1/H+z3C03gm2oOEJyrDiin4aAYyps72rhVseiVGDXgLxR
NPg5klyDbexakzQbpzbaeKxsEPyVCqQzrRts3vexCwc0dmAYoGSF0gGoFF8fm5bSg5CKirMvPnfF
XTMNkcKraS1UXjOzOJ0HCb7kgmdivp05j2hxQwF2F9v3B/Mjj7b0ZDxjECsBqThrSL8ezUizzICX
iDN3J3+fugU0/VC2jitV5RFxBmM3EWYktqoAzu0UiwJ74NHAPOuovVqfc83Z3tEtu+ZQVolbak5X
g6eLzQTJi3vNnTwepOPGbDSBd3TaOrEzXcYiaIbHQZNwV7F+imylsJJKPknNnru2ynf9ELYbwwRv
YqaCLK5DohKTQLVOjqgGo0oURCW3q9jCkymy7P7spnqMqqoOooZ3dCUtPc/CcpZenivzufMit+Fl
VT5B/12dVf5cZZsc5C0mqGdlf6DhWsR04V2JxOoPyUqcxm/AiZnfWKbKU3m2gSLxxrMyPjko8oL0
4ZCH19bPE1uBAhyAAlCKOBe43WToTgwFP3HOa0SaFrvN9RoD0IWDHyYAyQAZGCLON8C3qYTooF/I
c6+mDq2tubHVVR4kK658YY3weJmJN3zszeUNltdMMADBxbk+5Nk1purPfX5xe40NzeTADHyePF2H
1df3v35pt6OsglIkUNXzo+W1g1FmGa3ZgrM7azQkaHzBI5Dd1pFIjWvkIFem6pI7Q9AP7fXgRkHk
sHBnF1cMM3oKayJHRmZf1FmkTUQVeWzotYrRZWOguUNd1wdMcHEnu6xymrIu5blSUKd/JAj+sxAN
FKqOmmBVBWWucy93KjC1/7K2uJmNYMgCw4O1Hv3wNJ2izEh08DlQ58z7oPjnzGyijj+9v3qXtiy6
7+b3x7x4y+SMRXswD/ShOLsVFH66Q93yKHWNWA97Nuy4V8fv27sU5ry4gpbx4Jja/mSNaXVupmxj
jNdDCpTGWnPyipElLENntW6NAUZoY165WX7oDetGpdM/mkH+49vwn9mzOP3f4jR//y/8+RvgOjXL
qF788e837FstGvGH/q/5n/3rr73+R3//8lzVrFr+lVf/Ah/+h+HkST+9+sOm0kyP5/a5Hu+fm7bU
P76OX3H+m//fH/7l+cdXHkb5/Lffvom20vPXMogc/vaPHx2+/+23OXXyHy8//4+f3T5x/LOI/c9/
l6Jum4Y9L//V81Oj//abY/8VJNdI1iPTB24s8D7/9pf+ef6J7fz1/zInQKrOLcQzx28lak3/9hvx
8CPIjkJM0ychSqg4YxrR/viR9Vc0hcytXpDwAMgGDvPP3+7V+vx7vf5StfwE6SbdwCZIU1/tsnl3
wd1hxZ5FKwBJXByG3eBkBZsJZ6zUnuWN6zLcWgMEf8oWUUTWyCCaPH9HgtZKahBOH0iZ3XXYkmiD
SKfySpXM31Vu9QUxgxdZ4UTjSRAdo7vpEE5DGdvSRqSAgURtY56rrB33PBDlB9+w/E3Zu1NEu/qo
Ck6gl2O0UWPW/mYwUPMuQcGUkDEDWVtVg7Nofo8FkJWlaIhwUq9J8Le8OOyZB92PfIhD4Om2o2YS
ou9aotvIt1oorRB+HqBEsu+4/Czd5pylOU26timSNGvuqnL6SIreTeqUmteWPalEGWMRmX1AN6av
t4ECgtVzJKi0x7654h10yGUYZluBFYoylfVXnI3fe7AXboRfPWTlEMa87G9ss2pOeWeonQvFmW1l
1eJYZZVzcGjrbKvGKfYAOAp0FNkZXgjKjLkqjX2RNmxvC3CLVCZtr4aidcqogOrUNnCrdif61KZR
7UxGHFLbi7ta5R+tIFWROfXTQ6mEd8UMiYcKbUUCYvzh0DkTj4NuunYh//2HboO9Dtl0X2XdEU9R
FVNuNVEdWNe5mkg8CPsayYzxmPO0wAlbK7rJel9vuiJ4VtLmJVKinYxbgXb7kFbDoyrc72HB6isN
5sttWNfecZKp3EO5/okY010Fft4YbVP2tquQIjamQt3Rqka5ccD7A8mxCQwZwtloqwZasStuDF98
AenlfnAHBjdwyvAwKkhF0AaU20OKhxGb2oNTpi3Y+Nou6gTrE1mgnSsTpYyVZlestr6EVBkbFDgT
4Q51ZE14N409TyaDGg9jlutTHoT1F8ssp5hlqtzTXqVXmSISIVpKe5TWup2pvSeohyZuC/J4y7jO
SnDJlNBZKaAQP2AdiWyuQb0aK1BCUUGOWcU/eYYbwdmwFnXUudM+r63HoUEU7oLZUnFqIENSo7/b
3XfI3t7xio2xVVvTPnXQbGiSsrqrBtY6kWhrgm2BRwy2p9t81EOJynPoC/NYsl6h9cioH7tWx+Wk
4hRba1dot4ox+1c1ZEsT3C2xmmaJ5Nbedei9pY20YjxQgz3kiIK7xsmcb7mhK+jk2Tkeim2zcc1W
bqF8mlsRVaOOIYKsry1zcI4NUa6KwhpcI8Lysw03h4TrPiZQoMGLr8qto9tgTzROx27y1PHOpW56
F07ifUcu4jbketPmzU4wBznv0rCQQQQcySS5mdhp6W1Kb+KPrrBEBAnU+ncN9R7w8EmFlwoZj30h
UQHqaB33Tjvsiqn186htwSkxET2c4NzXfmO3H9AbYUNRwhDNJmzy3+20aeIm13udt8cSpHmJJcZ0
5ypDpLEKOihhtyUBTasloLbaR07Z9zuaDTQqzQxkpB068Bz/yfeUf9V1ytz7rGCoedXDTV23Gj6F
mvPWd2WVtFZdRKE3GWdmN22kO7z/A4qnDe2HFClG79Gj4+epoTRCK+UuLHh6yDp/U1RBGwG8de8J
EAzkqW/EPCRVMhDub0co9u6qfMiuWWPkG0hahEc89yUH6NEitwI6cPc2xXFBc5KehKS3vo3DgZgi
Dphn3OY0/EN2oBOQGYs7VnwhYHS9mbohGnF+3Jh+T/aNP2Mz0o5cG0HKnNjg8FxzwEPR7dr2ruOe
uM5Jpfd0YFXcKY6nRWckYdioWxqQ8tHyuyA2QIseDan2kROU/bEOfblRtSN3jtNY1xMQSDsT942M
psItNh2fdcrAQpVFtASnWu6EOu5Gv2FRJYSO3Lort2XaPDV4M9s93xTUuuMh/zyO7YFO00OBeyKr
/eMgzU1eebEVdhu39XGF4XUN5qVcjzEfaBBDHB1l0QZ1UTcaUx+/NrtOsxq27dtyCMBbyI6EMKAT
W+xKcU5zQyUaLdURsfIskVbWRy0Ua/E2/syZcae7T71LP5ASfIf5eHZRg/0G2fUyKgODRCkGOITl
KYM2JJosY9eo4h6HUzy27nczl4fc+trlwc1oA2xDqEbSgSpGzz51zLtQCOdaTmUTmyWIimPHbnUy
DryPw0GUh9HrwweZBd8FH3iiTfKYyqHfERV2+GV7iBKDd33YjUR1V53VQYeq67ONNukf8LBgH5K8
sBOiJLs1DLDR2kOfR6l2IaCKHWR8cnOZgnS8Tu9ASO5GWYPfvBlIxB1lXY2VvrGhEupEVtODeEoX
7MZWI9i4ANnjOzr2NPF7FdxLEWRPhldYH72A4a5Sua93bs0Z2hi5z24GxyqOYZWqm8kxLXCdOftB
j85XaKJlcdbk3te6APKtaSk8J+wRMyB34aP10SZ7w2txOhdmHx5kbUANqSrVQ19V4e3omxKNwjlO
C1rgzQXxt2pXSK7gc/N/88DNKuqeRyz0ENWHHO+kgKIlOie/20YzHrhHCvB6dEcKrOln0TZuIrKB
7UdKsTnLuj3XtZw2jcmSQhvTt2ka/BInU83jgbb8mloN+9Lj6N8KJ/gg0hHt64H+mlYZGuUr2kQc
CUYkXibrkAVSbX0R1hvD8/jXrqPhDRzri4BEZoQlyhQCKWIeFCtLcBuS4J7y1r8tUYuLx2by9p3J
btOAfuaprQ+DnD5XhO/LQdfYEACK1fVI4n4szIc+H8yDLsJy345VBaLMQXziXJC4xOWMRafqxug7
h0Ulm9LD1PbB9UBNZPckrjTp18aWjb3Gi5JmG1npCZpmvN71oGrGjpJ3eVjxSBczUUnb9l7khhn2
HiNRTmS911yUn7yQgOY2hA9VUeaPTwzv+s9VyOqtK4PhmGpPluDvHYsYImlZghbkbN8ia72xneBc
aJ9ukfxFGxFU9TYIu6aDXVZs14IB/SO3bNCxaNxeXc+DDevqWbNI8l1Ylwkzjwjx6psmg3ouNH/a
pHfJjaFHPJM1fUQiLfFt8kEJ/kXR7kNZmBEz/a3W3alsss1AvfSUWSk7YBHBaOS6NLEsbm6oOT5M
U0E+tQMB5JyNu7AU+bdAIfXJSVsdm4p2J9EEd94oDKwmCYqYM/0V+mL97dRYILzvTavcEAmVJdCK
nnTdFZ9AB0weHS6sO09ypOYsB7gKaeoIjzDxAFp+ch1mtk4YMVUkOr9I2m6scxyM4LojYYfwkuJ5
3KXD9yINzCsVGFtnAsWwpmUf5Sn/ljkD0EgAYJNQQuO8v61DOwmHNPK8PraZtxcBnJRIee8P08Et
xt9Flh281qGIBtwNZDBi6MMe7Tz4Hcxjn3oidzUxb3sflVlnyHam1znYmRUIEkfgQLI2hAKfQMk2
pR9zj2zGSWVAT7fnvp0Qt/HmSFh4nOuIQdqnCSCC3W6a2nuwy28KUm6b3tio6pvZ+klDzSvgl8sI
v0z9hRvBl1akB1pKrHwgHruA/xGMgJ/kgPtX2K1VH9w6EgxvU2PcVN2wcwJ99EIbKehsM1XiQ24w
XBcWeq8mC4kZ+z7rM/7c9aWXiMEfjqptybUsWnMzUS+/agwqbpsebBBl4CY5S9FckKOubmQ+giSf
NjdGBr5yanp3PjQfjQb37wAeaEjx2VgtnHX4lVi5F5n7qWKgNmgsnGJTOOIuZeJYWGLHJwWoARlP
5QAmvKE8+JJtKrMKEcc3WVLkY3nj68DZd5JZJ1mxfF/5sjgNE922WX9r9OTaQen3s9V34osm7m02
DAyUXIO9SzkFtI5V/a60nOye89586se63E5FHm5y0B441FCbavABW6JZm1g1MK5R6vd3YxGOG+DY
qjiciHPHuXvrBO15KDWPhMytJ5+Vcvu/zH1Jc+S21uUvggMESIDc9IJDjlJqLkm1YUhVKhIgCZAE
51//nbTdX9uOfv3i9abb4Qgv5KpUkhjuPfcMKKDKL63UVXdB9afZ3GUxE84via0zTa/UaPMSeWDm
+zoVptx7BkIUi1+qUUUcVN6cAFNcLo3sfgrjtRmHwcPFbLhJOVVVbKqpyfpAfJWeRb012SihbbDD
qFHerrYO29hvu+AcsJyflLFf+ehkCnNwdhvx4sUhvkzlvk3U6D61XgekP9Y88wBw7BHbdMsGXXxE
GsOmeJgd+EXW7/Mkh+tsVq+i+QAxyZ2DqYf0Ntyyiqs5Q+nJ4M1Ul3eLk7tZNoLEuPaaw9r7BxfY
WyG3+WnFLFGEbR1L0z3YoHyCVfKbrIdboO1wKivUZ1BWXVwUMP8g0YFoe8L1VsaEwpC8xw18e6W8
HHEcqXPJCxOHboBpTkNFvOj6Jneo3KLObHt/8nD86ZC/wsSGpo1vxYfp+PDe+14KZ7104yTVUyTR
wQ+Z7VZk1QXfmmZgCdqggz/zQx2UiRn76NDj/tnXATb1HPlTPIb27M/FC2QP5LSEK4hY6lP4uclo
E1Z7AbdGhBLH+Rh8hUH1McwIKm8RYvKsKgYblQBltGtxFOURx0wIubieapYbKioRd1V9T3BO5jmV
MUNmk0c+poYgF3HaBcinOSjWnpaG3AdG1B/DMom4Z7o+hv6MapZg/xUF5tzBNlUHNQf8GU5tmIIF
fbgTfDj3DrqHWCJ5FWZkNAGX7seo+iOXXXNmlOqLv9VLFknE7GgzhueZ9U9RhbYmyF0UW9l+D+c8
OoRTKA5VZGq0OiCud9rD2Rpt95w0L4FnZDb58Jdb5ZTi+5y46r6NvlVJT6YemRy+rRKFpu68FQKt
FWp8k06b38GeFDkDEe91GIe0QbHc+C+gKtQvmBk4lF+MHAdXu1e/luaGSIxMejfJeJDNgHzftWtT
H0LbzJ9KGO+pGh1q7QUuMQ0r7xVCQuLOUzadS5QcQ2CmG4tr/itaG32AZ72OBVXrDXyDXjpp2gNn
dfOZW69/rhAAmXWbMl99w8Vp8lezk+DfpSvLobDiTZlG+dikoHrnOHN4tbPCVG8dHLrfW96ALSzD
KVYq+AJBjB6rsB4AB8luR3QLTCUEbFI2IYmnktqD85txLxfcOhYI9omGq93lNcfAqdm2z6psyb5D
wmISrC0Gr3lN2ke8mil1dQTTllyVCV3FMiXjCM8Haib55I+g3Grhlw+ztphZcan6tCdLA9fXBa3U
CCsXlI09PGGC8Z5PXXuPbjy8sVcmGY0GeV7gyZPUa1UnVThi/KgXL+4WhwLE2i0lZVtkZuvhBy6F
OoaK0Ocp9NQtIh5gXUVkdauZStfGG5Iw1+6k8yIs8ZHN9NZNeA3DEq1Hn1p6XGnwpOpur0aslmIa
pl1YiBZ7Z8bRahZ/Po+G3bFe4sKe5sXPBqnBkIYDBNrmbps/fdm1e5QwJjYeLQ+y9/QjvBDfOG1u
i3nsLrRukQ1oK6zMQi772Q7ezy7v8zn2NK5/EfhNH1cmN+jxF1c/LfXy2VZkS6KmK55qx+u0WGXk
pfDBffcIw4CB5MAQGHrra0/f7dsS6QqNsSswQgcIZslneVl9y1PIPt+RQpyj3IbKMEWDcxsRiXFB
QDhGIbC0fc/H2h0KMYCCM7R4br5695sWWcE5/cyDFamTeDxn1JtlvGKw9TG09VOZr+9k7m+iPPcA
HE0NbLJhGlSI9UQM31LqJEcpOnk+eqpiO61NKA8TxsqvYUV4FPuLF9ZxT/zl2M11EcVzOIdxrguV
es4r0mUFcjFMNDwIO9avfPTKg1ENzAq0t517LO5zPpTqrir85VHpkr+GNb3ru9YvcMzlOJjhe3c9
pykgycKojARtjgjVnN3MdJuwCrf1EsgqQE9nriEJXXOiG9jCfkH4rowY7kSYA/vYEMMXUJo83bxl
O/mkZAf4kfepJvNZaE72tGPeHbyyLiHK0M6EO86rJbbLkj+3xv6yKNPSfESdkOi52uI+KoN9vzGd
jWtBYoCKM2o1R469h8b3d3Q6Fo4jgpMUJllc3mZr5KGRXByQUKv2lQkUHHOHcL7hUbTLEXSaABlM
NMd3phL1dlX7SRdxhW3QLk+1lxc3bsnZbiR5cdxYPe9a9CHvQrusHvgGq/uyPzeQjEFxEtwL6l2q
UtbPbeDQL7UK8Ek7Qx4f1Cg8F8lvc9HxM8Ns+FYsjp6GYV1uVa3WO7uikEQTyvasRcqrZgXAT9g/
jGTDHHm2EuojiRfcTB8gUP3MVyBzpUKFa2jc0O7dqzkB00JgNyFDJYYWD7iEy53Y62nskrqqRcz9
8vuCmEqWPxNPpfl2KmabToEHNcECL7kHf7HHpXPbDn77YWy6KNrDt96i0useIjUAlh7uOmFu6dbe
zREq4ZXCorUbUBIBaok6wnButWMmmvEbljR6xzJ4aCYCn6uIvqExO0UzinAZpDhu4HQTKvsLGEbq
IvJkGlmgbu2KnzmCmVRYi50p/Sjeth5MERzhryBynobJf6RBy2PjV7/KEpUfMHfzrSlbGfvUdKnY
EMXZ8eXTMzrf5XP1aPJiyuB+Pr+KnlWXgXW0TnTtJOZuRSq88r0FnDLDmYSEJoZi3hJ9pgQPMqqj
Xx0yoYGNIIhlY9AvCRZvpTsjAK1HW99OFzF4IoUWsjnxvk+2MLgJy95CNTGSpBvXp3Xzhmwt1je/
D8oUncUvr3c7W9N8DwvL+qZeWQyOXbifAUcflDbdeWkNyaa2PK1yHW9X18wHPpY4U8bCnKtIvksx
5z8ZUM453148YNvP8I4HU1LV3DvPjftEa+7FtQZO4CqJu2RVCBgM1sSi/jWJjxya+z6P8ONeKeQn
cBKY9caNtOoB3ur2B9pgYmMuB3VH1YYjp1897m6Hldqdm/p1jEGalgDiqtHrsrWdyuZThKZyiW20
LePRjqAbIZstFPjwTV4B6alYEjWpbZ/zgKArmPMA8dRd3f4USPi4WF2Q6pSHWo9ZHqrw3Zu4a2Mc
kfbHEvVRmHasV58D0llOzBVzMhGvXAFeM/T0lRm+Qc/cJP4GPUmhyxhr5ZVK2GjGaDLKU0j4Y2C3
GHVSeYMjA1gbKMc3FK3Jk5FdkfgLp/uKVBR7dYguBRSFT7OpyvPWqAhysgjWVaTMaTrl05hw4mN6
YyoNcbZd5X3koc0LEVZ6pu2g963Q4oixehqUOixiiJMexo2cEZrwvS2DGojKdtog+otbjoB3+XPw
sZUWzwILW79GpZvXEZDynUTsc0wIinE+GrmDCtHESAzo9tHKMPbZSJRsPc6zqGzDZG0LmEq4+fsc
BQ+DN+nj1jY2K9a5eIwIJlCYcMUBwTFEzFa95LlGMdIOcpdjSsZQgeF0nTXINXCmk+bUV359mip0
eh4EU7D5m1K48K+Zl9d6v8CFOqsbINx6gGFBoLtHrxPA3MoHb6HRD9hsLx9uJfqiNtx/sd6CKV43
hLYKgy3H5mEL48nk40MzrvdNAGt4za/FSiUu69DPmW9n7OLZ1jNqObbnaiuPrtAv6G9esEhZ0sP8
Hilx7yWD63pYPI/hduxNBKnPzH8B9OrwymC2nNIOO6g0VZ2NpMGyyIP+OVwXeYRa42cxw6u9hlEG
9B9cH6yv8K1yykDhai96Cb78DbdxR0Z+hzij2BdKAAOlAKDzjaIoWLGixzDYvgN1N5m3mBVruxpT
i2okdoyYVIwlRjaVFxzG3qZWOPDW/E2Aam4fezIcc4dBOY/QNOO458hgbaasXUo/azap96CLKtAu
bCjuhwbJTE3ejDsxFcU7UPAqgWCn2vmLFG9IqhA4Y2j+a6xqWPrATuKN9muO+wTX+Rp7UpnHqhuv
qVrMpBsKWrTI5tYt6tfW9gkGdj+81gYZD416h+Xgd0Dz47615meI1Y1rPWbQkGydONZMYXpSGdsd
cos+eti6aI/W/xnMjhFoN0ofq8KfuP7qTIFR13hbVoe5uYUtyXoG+r5kPXX9ky8qdnt9g4MsyiTo
uR8PXf0IDzuF1bb5MZI+4nCucwbCRG0Tgol3HObbXaNbs2+dc6mchMq2Yjq6ayaybaofky9fxGJO
c7nFNakgBgwAZ5cV0L0aeQNd038LMR3KKjxslMy62/Eox2y2I/fStw3DhvCbO/DJJrTa6hA0bo1h
NbzGWx/O391M5ZPHB/pt1lrExdDJlKFBeDQN0oiWqvKv0DkyL1hZ3mDUWD52q+4TsB3DB8r4eOMG
K1M7RYfO2mhnEOiV1IoSoD1bWz87FIpp0+VRujQROYZDpJ+GEBELWHcwTuR6XRLQwdddIxvIdEfG
UzqL6lyIDslLhP3Abcn2nUYWE+sxzIzDFvBHZPP90KknDhLKmTfQtYu+umnLqYvntkQ9W7tvxXZF
31ibOtF9MW84evWGu75R7UtfgiZKHU9Di/olGFIGg2Kb9zFMZj5GuKtn/RKmUM17F1ZQ+8MEYxAj
p6dOirGuUyPRCw4ttUcsRnMJhQrO+YoLv6V97DfFY45f/FS4KFmr6wzLuZqlFLNjtJfGP0d1D+04
SEAAaV6HzmC3Uon7iw+3diH+CTYa8wG2/incDc0z2kKX+DN7JgNRcRtYZBI5m4Vw6gTBB8EZEt1U
PK6YVpVbjbW64IrjObDdZszQIkEmCPtU9Ehk+SFGpgaw94b8QdgcCV3E0H0PzLcS5CcZiwZfTVtM
NvUQa91Ft8z03QYcnfmYEXfLrd9hjivW+dswjl/DPFSxNejRXY2WwNq3sEA+CPoOmrGau/sS1kZL
X56ifM4Gl2eT88q0AWSc2I49d2WTmEGfu05ESM1E4sZDsWlxwaVvM5hH8kRTMNmr+aZzsEZVHs7T
vEfwytAURxbCjlgKrLJqwDyiJ0C5CXfHYarRm40P0QTPeeQw3qipuxSdULcKqk1MRZsKkhsoa3fz
3GAQLP2XCcOSQzETfZd3hqSy14BuSdUDFTU8PA0LMOUI7dGi1vcGI4sCO/SIJ3QXzr6XyNAA2aU8
gZQkiuEE18B2us8Ps8v9vVfq8eeqB7TTSzE8VrD4Qc06BWumLWzpRpYPWWCs3OLZ00usNvkdHj3l
2XMTAOtB7JzxY1iBngFs86RUqD5C2/tPoS01ptdLe/AHC//zwphzWI760ilvQIXkqmQjVAMCN15M
O2C/g7cVhxZB452J+vO44r4qAwSlRAqs/dg6GqbS+MNn4FX+IdLifb4edVVew75FjhhYCMwbG8MQ
S27rPkOAWnHOZX/yNkP2YGxmpgrfXTts+K1K3Kx6yoYqH7NO4ZStVsJv563G+V8eQFD+6ZjEE1lB
3Or2eqgfpRjjajoDYEtKtj7zDltcYdzrQbmft29QTIFUgLQVXd8GYc2S1nurW+DJYfdEAqAoasX6
JA79GdDfQYDoOuvdzICudmw/ICVFTN5lWMJ5Z6cJGYPR/Irteprp8LSFYxevLTtWTgBQmzK6Tmkz
mUxjH5muylo27JeZXrc/hsF1mZmhWndVw4Ek4B5DrLyKt9GCOsCObWSQO+N9SkjpGXaKDjEcLCjW
p8Om9IKs8wCYbvjNy6Hbb7NCWzklSNY8oh0AvEBOJdKAMH9ugO1jQJjXew+FJvyZfO+ONSOEnWNj
1YuVSxWPZFBZXVuaACi9n9As76uqXi7lkGdsbseDDjAdAqyEZ0jpyzaTfWkXc18QNUAwHOK48sPy
jo3IaGwjx2Nwb9aUDSM9CFAUDxVgxVtvZt+lVCCGWK86Ym/41Y0qmu6eg8yQDErnx6EbUflb3GbU
uU/4O5A9jsa7zSiWEgxFcW/7L0OIwUmryvoNtwVIAsZuCTqZaF/21Tsoaw02ZVlnNW23VDr6FRp/
vVOyZQiCcSOaR7WmvjfC0BESzdetGbGBa8z1gKV3K90L28a9BrGW8HeOFsVas49YHzP0FyYEAMHn
Nh07ibn6ypIKx2IWWO+Qyy6FXSEeR6h+om/JIP7cS75Gh0K5k9fKLgurZUsLNU4b2k4NpjDPq5gD
F3uLVu/IFcNkek61HdFBhW2U1hNax74C6et6LuqvtYt2pQ9hzCRKHLVqSzbKb+VsgEGhIHKufAIL
JdizjsFbiqjpFs4Wu4AC2bfsUXrEe3Do6tDdhI9VHb6RK3W8XoDK5iMqDA/jGh2gZO1VdI83Qe5a
NArv3HNotIe8D/ejb8C48Z1ilxl4z3UKg6H8mEowvtpfHG0dRojNEh6gcHAJMpL9Y6VpMgYlkP8l
UvY6AH7BJPzsCgzxmYdrTfN1zMoago+I1E/RnDfnEeEeCdwy0CuNNXqzXBFUMSXgi/qMZMvU6jyh
WtyLRd1J1T1uRH1rybRfXLEPewFDIvnIVIM0KYB+CZ2cSgsveipYh3HVMInM01GDCVu5nY3fgedE
8b7iJSjpL+mFsI72iOxfPVtCTuuVPEoCHuoX4+Eu209lWegdBtFjdGlCoN5bxy8Ugz6A1PLBuiLJ
V7dr2hGAjIdbL6J4ibMONpuhBEXsdRlQgNCys6UPEnxU7sMJOzLdWLeJ56hfTWpLVx77qaAvi1q0
RhYV1O0pPhzbObB5+BjUFXY6rEh2wbDZhypsihMqSVDPIn7FsCjOpcnziq9S5qDrgXe/9ltqB1ia
XZW86dT5TSavwKYHjkFiVxRExIerspN14qh3J0GFjMHCaWMDdbmN8qeqFdcjlg+J81lxlEhMvy3B
dswktB/AkfQruHFlWovhFfQxtAR83I62b4qHtcbVHGLqoKXJQO76oq5LtxlqD1gtrRl3HUD+jfNY
RFObhUKThLmW7hsveF5teU9xDMGZ+UFjwYEd3J/a2l7owu5kZV+u+OfOSc8eQfSNEo60nB3lmA5E
44AZl1XRy7osfSoXcukrhkNBAGIYMcnDAL1/BM0M48wtWwC3x7Yudn6x3YVVkWyIEs+WaeOp9fij
R9YMsKgE16Z+rgzoCjSwT5bkG6bEMkLEKwLdGe8AcaFl73GHAzBrOkcuMM8v9wQSGORxYrGkpV0/
G7Ig6k2uUdIFY5FAuQEEYOhuJol61XRblRUOHMRZrvYR9aQ4S9DMcfsYcuM12N01+31LTcWu9TuG
XFxdJGO0PJkV3dtAgTSHy5LJnMKJu5xA7GNA6ltSYAY++RG21AzGkzfSRCIhJK03znarWk6oS7pz
21qy7ys73OCJyBhmLqBfw+IikVsb3hiFiq9r57dW8PmgfdomJHc2pcUMmuA1bxLTuvCiXPc1YZgQ
m7aYMySYKXgtOhYHOJ8zzN8zF+U/GjOipkOUuQFt60AmBGg107Vy9VGVAaDJbyI6f8fg1R3A6cT1
KQlPCZ+i1BjImmZkiO/qbS7uwcAHlwUBGGk1Yt6SW59eQKbrE8Ha5dmhajnhs14UV0G6lSu5q9bQ
4jo1XX6/Eb9HfDLOh571dCfkVD2j0l8SCBH9mAHWub8mVDx0tobbc4tSCN2H/1n0dD5DkrfdIiGk
gE/BWKssCvPg6IsWpVE01nvos0aM/hv9ADNfdoa8er5twdLk8QJ+i8DsXCKQTHR9AuRrfWggFf85
N0GL/lnn4XMwsXuUkVuYmmGC4GxRA4aktMBs5G0t+2XIKhDb6hRO9TQlGApjXIEZaErw26dTjzCR
lffml21Z2X1v83AlSQ1S8C/ogQIcaqByxWW0gsPXBj6YvGW5eGfHnUV91LpbkJcntYOSFayPGos0
RNAxL+4rZreHlhnAMlAooBizSxGVSdGVrYtNJMCm5UyhkFFbQ8PrEQ3uat9lLW/lDvu5T8do+9FC
0rYPYOMf940EZ8NXqNr8UiMaTxTpuIX3zNS7UqJfUUiXfBiF51IQX+nZ7zEfy6BOmPix8mcvQjcJ
PgjE/H0awR825+y5tVF9V84oh9apupn9qH3wJjbudD1+2M6/8wk6HA3xTNKErDs1VUMOYMxjv1qG
Wq8AbFb6+JthTPg+2M279eBpWRBr4zz07rle1sNkbcaNvDMhoHc5vZWoaXNIn6DG3LlhOlO8HaW7
DxsVr7rHCLssXQok4CYX0XEZ64wy4HqoDbNWQ3cVexOpdiNuR4cQRF6cumKcErgPKzQ5KzlvDsY8
eih96K5YmIl65udCB/hMMHivM6PpO3PrrrUU0oltljuvhDpfQCGWRZgBnqalCB67EgPQ2Ja59wFX
QOQ1TG0+fds0kbezgc/0UGn0R+sQCSi+csikOR2TAcVtCcpIn994dTu8oQB74GE3AgKGZONACjft
K3QuMQzANG62UX+JRlUZAO5HpIcvaIHXu5LRLxswTKLJkerphkIQh0V66dopcXMPFp9/Q2z/lJvg
ExYouKKNj76xh0//rgxzsls0aV8Ew2w4Bof7Ul3DwRkiyUDVbfQeblBZOy24tEGyFywdYeoQftS9
xGCAD7xP4J3NP3rSN+8LghbislA+x3x58tHk1Uc+myBjzCz31nh349yPcxoBgbwRM6BnqBfD4r3c
rqu0tuJbNQdbXC2mPgIxsahBOeph3IlyHu6akrKXpqpR2JcKZJ9uLM8StkcYLnj5jhPC3gGzPlLM
gk6yxvZAg0B+NmNAwHxWNnppWiyTyq7NibWhPiyBiZK84dtbqRhgD8yMv8CgsLd+s+pnBbosxhKE
HA3r8Dxa72MK2I82QvUbKqPvWG7ex3r0b9GurK+UsfwACnX/sIL8s3dgsXwK9AjHse26OwiUYRKp
BDszofWNw8O9w6mM2UVf10Cw8Sar3sxHqavqc+gR8tOAmYEYY413AJSPr/14g3SG8tKQtcmKpk+R
/6Gzvveigx0i+qoX+anLaThPM/BmUYPVDcW8B8vONUqDxX9ohqKaD1VX8+8FPJNTqWz5hP2aYEpq
0FkKegQ7+qZq5l8mmI/bUAznFTGcYJVMej3UY9tPWeAvX7MBA0zVqwHIhND4HOrFYFx/EjkNmVOt
fYjGFpT+alC4seB8JKcV2CINvV1u6wiIdbeKJ43UaXTCgUhqal3KZPUKqmbwffCrak1bp1MHx6yf
EgdcF28gIKOVxvYCyA+Qym1eu1eSsUs7o3D1uP60BcEgYfbDkyjdl6tVPhwAQDU7S0b5hA6MZZ5A
cqTVeDpKtd/1hBHjTBS2DYT6adusL5bwDWRHFSRIbzwyEtoL8CD/zNH5gFqAvb/q7V2WIGRieBzB
/IqZJ+lVuApcLdaDm8X3cowiiD4x5ggXY16aWvjxVkA0sE14qQYRG7GUBc5vNX1ZwddkYg3cXixA
4M1QtgOyByrWuII5wvNBwWCSbLvZUbDum7KWh8EGgF8W7kwGtlhz4NMUYKDuYTolN/mO3gMT40Ec
PT6eh46BZ9Xm/ngQcPE/e1Xn7+VAqqNCIwv0w8uPa+PrZETQ4a6L9BlGVuGF2SEEPtE2STXLvTOh
TFoKWCeoKsTF6jK8z7fBA81Ekj12xIYR1JY/sxolhwkjZKyUoFWiXKgP2xbqZIb8EUbTrvwABxBM
SAasVwJVR93nrTeQ1ZIs6EvcgoX3OuWi2HMWgc07A2XEuU2L78BMUBiJnj41GN4nUOZGiRPCPdYu
OiHc0SbI77y1svyhtnZMMIzUSKtA8edVM8802BJtDDykS7jsxQGul1vWghaRTEv1I6jnb3As+lzG
ogJNrhuPLoiWw0D8MVs2RC1btz4LL1y/LSW5AwMbgLSMXkbFTKwtfZ8gD49z1AaJolfycBcdhTEX
U/tPUeQ58JmcSXEDumSCCAjYevCCeJRib0xOs6mzjwzX9MPsKrdviJ9nXkn1gRNhaRyCCpVWUL+8
MNM+gG0QJBoIIliz1wnsCjSW6hWGdry6YISQzV3tP3e/Lw5jgkcO1kas3LpltkSlxhgQqEgDaYyH
MCTJtro5pT1NCEX7qnqRRiOXMWSqwxEcTnVArY1jR2zhNyixfNxlHeA8S7pDN6swiURlwDVU0JEQ
EhyCXgc30LeZLCwgLwDjdhjRS/bc/AB/Rh5U5b8XjUPLZKtbShS9jCPxkrKDre1Us3UPzbLYRRQS
CxugogEtBG35MOK8AQV3QTpmWmyQVY0TelzhaFxqr72fWcfvHOKAwdZbMbqH3f/4DbTx+dBP7XKD
0qvHRI382Kbyig15PMGivmtdh1oHFofAla61VtEs+2jj841wer38rmD7U0v3N5HYf6vz/iniu2u/
zNPQf30Ntx/tP1V6f5P1/Uu53/Xz/vr3//n5/0+1fB7Ed/9azPf0AZEcuf0AE/JvWr7rn/pDzOex
36Dj9sLI5xg7ID8Ourw/xHz4iU+R3oh/5NVyPYIE808xn89/iyJY3IUh41Dm47//LebDj6A3oaAm
QH931QD6/4mY7/dM5v8lmIVgEBaeUSCgmEZWOZf/zEIdMCNiAixnHNbrFhvAIPsII7s4MC5M7eqi
PSt5lsOy/47gAPY6kCD00O4oq55rzbLRzE8BqugYrL3uprfBN474Icz1gcSQ0NVZCeJC2k+8PwqQ
AuDoDCdM1012V1Y6TCTJv2qGso9NsApohQcdBJW/QGTFERI1B3DfXmVRoz5ZwiUWo/c0CdjUyaKN
QX8A1tzg/wnce1uMR9OB4gvZhTeIJsUZ89xM7A8jgP9onT/bBv/+3y3wv67v/7H/sldFqPvnX/X/
4S743RjiX++C88f2AUrx8PG3TfD7H/pjE4TyN8DIsNCkV4dIRO/CzuKPTeCL3/wImZhIFg0Rjymv
4Zj/U9Ea/AauM1Y6NgmIZb/bhf2paPXpb8DsoGiFAha2NTAo+E82wd8l6tJD3AXML+DiA9EVou3Z
9ed/sXfAJA8QNmhWOwjISrTTS159eW0A8UHrE3YeAiTN+WpW/zYH7+8y2j8+9/rLg78C/JxeXQH+
8rnqqh2cEXG3cyKfYhTO+a73t/bAwCn/N+Y7fzcY+OMrXn3XYOCOcAzq/cNgAAMOvY3gO+ymdpan
mo/fogFTR7ZtkP8w8m/cy/4uiP/z0zz4C0BwzGD89Q/zkhlMJqoxoNqhVA53lQRLbqLgyXfRoHbt
jPjHQnVeAoXY018O3z+vob9qk/83X1PAnBonKqTTwGmuova/PtEZoYvaopC0IZRUpRP01yiaFS30
5mWgxv5nYSO/f9Gr3RBkJUg8Y+yfya49uN5lXo3bDiVrs8C1Bl6XaYG00AfRh1O085sr6f3//B2v
FgZ/ObGxauA+w5AahgWLjfNPnz4nBqHDOeh3UwXyixaY04bWC/f/2aeIq1kbDAepj40Lpco/Fgxo
MIsARjLvMNgS2X9xdmbLcePYFv0iRnACh9dkDkoN1mRbkl8YtiWBE0iC4IivvyurX7ocHdXR96nK
YVmZzCSBg3P2Xjvpx+JKM4f/n0gGcDrY+tjHYGMzznBD7w84RBEap22jZT3OuWptFsBRf6n6Pi6R
oFn3/M+X9Heiwb9eLEjjEFLDxQn15105Fl6PA1yuRzfvyxP06m/St/GRWcnbP7/Qn9/Q5arY2dmi
A2DyyV+JFP92F/bAmdoyVuvRSeP7uhfDiZbJevX/eBHSYVm3yBRm2frjVq8sAS5mXI95EEKCp2Ul
bZ78l2XjP31kkIn5tFgV3Sj440WCAoetTLgSL4nmU2/tU0kxedvI8r9BkP9ACkASwIjGLcB9AF+A
JfHvlxP520JF2zQ37qHd/bfE9z9+eUDyPDuLCxwGJCzf/R+/fCmQ0HpK1XQCreGYWrr58BRElTc+
dqA1S0ZJfh9TjecVg7y+m/vvXePk69M/f2WXl/m3J/fyNnwfEg7Z4FwheSB/v0bHMUFiV68+ji76
2teky3WyoyPDeaFc66S/itsi+LGiRYz+t1v/r1dm2YelzgcRhcEfC7KwW9AMdmqOOUrP01a24rhV
yZYN3Fxf//eLZNlglydIj/Ly8l38280fFnMbtKlbgxFz4m/09YbfrKPTmYxWe7IMi5FGJdO/zh+U
S/+ZSfGfPtnLIw31HooRO9zfX5QBqMtIB3dSR0R5eyAHldlRWvfnNhoZ2azSp01J0Rl8/I8Xy/pL
2DsH+4TvkyLij9f1XXQmbq+OMpXjsxPF+jwVbftmmkWfoMIgivGb8OWfX/SP5QWtj0f9D6nVC8B5
ULH8/UXR3IRxm3rqqDcveVyQVzf7YCmD+b9sNH88/P96HaosqLY8+ZRaf3+dokSzaoyjju4k8ztR
z+FDT6rmYyHxXPzzJf35/cGHwiDLrCDks+QO/aMSCosmWms5eedizMYf5X/Bd3Fm+jsXKOZsRUIe
i/ElFjX0yEX8+7UEU+iVuHkI/hkLESOmsO31XNT4cpfGaRSWyxktXTqoVO9jnAb1vmmTBbDIuJJ5
v3iS+XRjHErCIBTOt7jfSkRotCleQ3xzTjYXBiHIEBuQdHMipKTJOkiWmk7Hb13YQBGgHcuEjnna
h2fxtu8niAff+zYY6To5rbqqljaWmamH4Jr5lxF3DZb85FH6CnYIYsmExkm0cBqKUd+TXl88tXUa
vdZGOG85SWRfvGoUv+NNxO/u7LaPcLcn/KpmjN/KWkj0N26g06ymwTDsBtunqCONtGHWa97JPhq7
7WosOiNAnIQuohh21Gce4vzLZAZr9kYkGE7Ktm4fh8gGKsObwgwQcIM8i9EI9IzMNwxyiLxer6IS
px9ypRQc4Gwm/7Ameo0QBkg+fs4Ia3jV8oAyDUyd7VdQbP5rcYF27BiyMUVPVQ3fImTMfl2xtG+c
QEcAMdEEQeQIMHHEgIC86FWWuVGH3HGbRx1H/ZhRVzLSEHqR6I2EpVM9RjLAo73YEfMBSi8UjrSo
rmqh4S5S53TDfqZ79TWvGx7XEhftPt2KFU3j4NZBJuqoWq9y/sLdmXRMT01gtaI+AcwYS0wWex3R
aUT2kfTvuRL2XpT20t/chmA8O3Xf3PWlgwISytbysDXtgksO7uN4O5WW7LFLErDYYa0kPDxMJu/d
lhEUiqBtm7d184MfZHKjl0mKZCFql3swZiaMNTyTozP0e51LTzG+IW34rhYXa+QYzwsGwSTgjB0V
Y/A01zU+RLTa7WeKNxByXp608CWoH98wOXT+Oe5kXz0Mlbve6LBJHTqT9KMzX6zqjaLPC06dV6KN
VB172FUjQ71kWPdVi0rX8A6JixsYMOEYvGLO4037yWxbdZQXj1Uw2kIcujpCbzl02oHgUgp/zSql
p9+Bk2OzW/Q2t9kazP5NH/kF2mtvqj2shZP7yNtB/YmIFQ0WKtnAgS6gvTiLI0uHHRdNj/9/6XvG
muj0Ufd4dZuRv7r9wPrc01fAxoSJDsOSuSUjY+xPTqkrcXBWxz25PuiIPdNEhIuy6pU6Bo0ccyQJ
zTjufDIR5aODbTjcb4SUXPNJbMA0qFJv8nVIOwbECPJptl1gFjmadcTexm2vc2/jlrNT6gqMbNXo
HFigFpaUAFwB03dGmrsC3dm8c6Z0wA08Gp0yJGgl2kcZBkIdQhPDv9nCXkL9dEf5axjmRSBYbUR4
LOFd+siIg6U4KaZ+7dc07KZkP/f1mBxCOyOcd8fEA90yDIomYhMvr0u7xRb1STG9eNoO4htm7Ph7
WUpXHuugZqyRjgKxUOiO4dnYzWJBSlbmiDZAcwTciSlhZbroLVfgOs7SbQaZdXDpXxrWt3o/O2Z5
L3PRIkDDf4O6rqyjiZVrc5ws1hPMpnjq8+WYNNa+MJp3bluNbBqhoV8k2PRbiejbujI8Lq7qxqyN
dHMayBsqDmLGr7Pjl4byyERt+lzmlbaqV5b1FzBUCvGKaexHr1t+LPQn8b33lDcxSWm5BXoTOOM+
RiL8c06L7mmOS7TAXpNDWMZQXPo3ddSid+4ATcCQDKNhwUeELQpnAYltZ5nDfD6sdXlBZVjLGhUR
8jhhOCKM5BqNqb5CvePlB4fTdIP3xsfxUhP8eh6Xv241o/SxC+3YnSXYcB8Zcx76mcfUato3BTyG
g1+E+UMUmub3XK8Fzo+YH9OMOHG12BqZVemEI7PmehQfkxs58a0Ugjsf2FoKeEETg3XJSuvnA98F
FIZya3E6JrTdGDstE8ptWc5AOTz2gegKLVEtThv1L2ambkFs37LEozjfWI8w+HIrGmejJY9pwWd4
nDMsbdvXfhDDoWFIir5rGh1ET2l758xj+UuFwTtnBbxeSEXuGV5IfCALJA7b1MWuo8I4RFI/BR3L
zx4zTjHtKV36t7+aLFnb5E6+iznU8snWJr0zlAq8p23VN81Wzv0pVYaZAkLxa/wy3u1EOcbC0B0m
kf5sHf/eCJUeWqXeW4dOZNKBWeIrfxeTsc+wDj5Bph0ZqV4FZfIMObY71pv7ug1oTd36FQz2Vdj7
T0J2SAW1MTCcquouiC0EECu+hQm4EuvTE1WOvtXFsN1sNStdR44lQg4klbFw2t2wjNchzAsuIT6l
kd8hqFXDLWDg4XswjsU+rNWDiFd5SIAB7GozdFk/l9hFRYfDIlaIexlXXiM8R9PdyqPT2+3sDaq4
L1Q830ISAAVrChY+9HtDO+xdwTPfJp3+ALWCr8eoaT1UydB9HdwZOUKMxRKNY5KSFttsJxN5zn4R
qfhtLPoErp17bael9p8tQ8SnEKfuUSLB+lp6CAIvfjpYAFzIiWmEe/JSJsE4Z+z30IDJAml8G3T5
fL/yBMmM/kr5KtHoMFppk+ZeJzmajhR2SsnYdQzfdaRokHhqyt2vQ2oKTP1Ewabflnn7mYvgnG/i
KZrQ6dbz+M06wuyKwkeRD5GoNqv/1Pa1QImcb/oMMyJ+isuL9WQ20V4yFDm4kD4Cr3T3dmVXauuy
wzbkeaXH4NgdfuWUsqCqfBI7MpSTLgbjGZaYqIM2z1r+4+yDHElpYAL3FngVbkrQD+pKA4eSGCvN
QxJ5/j7eRv3Fofj5VeWORW2uNgZvJC8yxcmnrqGDjQXmw/pmvd5Wi1Yhng7d4ox3OR2A/dwp8YIW
r3zHgig+zJyMe93VFBZT0X1f6dE/rgntkMsjwu1WudFyPUsMmTvmcf5b787TGUef+5nI8seatsEj
sqL2eRu3K8qj5oAo0/l0ajXdIrPTiPy91yLRwwsziBmt1njtaeRVu3rBLQBKwA5flro9o6enD78Z
6LbjUqKqR5lJhXJpvgfJ57wyodMbI7J8pd1fjzE4G7Ig9z1WyX43Leii6zTs93UbyAPEwuVU6rHK
EDtuH1VI/GHSWwcdIWO1evHap6hcrhiA3SeObaDyJF58rUU3JHuZR9GHKTb0M07nAD/tHXQ2S940
sEKGbjlQlbq7aFCYJaI5PSwI9PalHxDdKHAj+qV/wILXHDYGiOU+iW19ZhQfFBgp1v46t4hzOq9f
j3pC2zRP4NFqxKHIm43r/wrDHCpgsX7Pp6h+7juDY0P26XatXYYTaY7xcl2QQWA48r6O0KFvk8tM
cqvX6KGa2uArCdDlk1v5Mzmp4LZwB47eXF+q2/vSAojYdSM3lUqW+jZkT2Nm2E/XvfER3wbhgo9y
mnbrFrCkiJFHbqtwMTlOflM7kzok87xlXHNxXG0TYjw0aA6rsc5SEysocO2GjUfBkWH6bO4pAjGr
K0axeS8ivjhIEzcU144BJ9WIhypU8/ewN2tA5kOp0blFTXHKe72+lbaDLbARIHhQDRv60Vpf3tPN
tWk2B1iHGa2iCNv5oKue7YixbuFbQi3uIY6lCMSuEmwAcWaqwN3QNgGFsvWLBgXuReEYqwXhc7NI
/xERuB2vqnISv3G2zeWNUjl68yBiO73LO1bMC/hlxjmsksjuq3XqqFi8NjjQ/tXmkMDJkzzLbHll
53hfw8JpTyqhsN1pFKUyq0OU+lniuVYdbalDfp8SyARY2NDLcg1TFWGWmFj1h8OmotY947Gdzjoy
NbdCMhRfo1F306N2w/4+Mc5H37t4sDftITRN3cwgt8FB3Snehhy/IXmcPnSXTuqkGz9+umBQIZgb
9x6AydsUQFsY1vq+dCadRWXhsUlTlmWxTC6xYmXEYXNIerAz+VJN+6oqcJrLiYIL41u6vlkUiSNe
9aBF9b/Vx5VNtkFbiElxTnr2cc35tS2xHs7tZaHFs4A+yYvPbeHdtbZ6QU0QXhcSfF0bVIeI4ue6
wcZ7F7ta3s5OOz3jWknaE4gIvG+NwhGRBwFN5qEFLhOB0RubsjQPfbP1t+UEjI2Hx38Y1JBEB4LD
dXgcsGRS/kT8fWiiL2Il8cERw9XsUNrZSl4A4aVE+xdVPdTFAaEfH/GVs17UG+7SVPeVcl6G3nSn
IN6839pT23cRYAvVoc/pCCPruFOq324C1qd4Tx+oP/IJfGfW4Op9IL0k3rVMOLqjhZOHq400cvwD
TQiQhmehPVMaxqdgALa/60QnT4g8bsFp/PatTM8cXe7CdsOYtqKWxxDRlTPgPuel3frxW+k585cE
TNJDoZj/m64Odo1df0WrVve9JxSW/m595876TqdtYM30mMbHfVzczksaXSsdnBK3mJ+Yjpxj1Dxl
tnWSzxYSj3v2iPgAldS9FTh+2Dfd9eQ1CdFchefZR+iVnN/9wLo3lUzSq0BOEb4sKogWeMcLxUP5
dWym1tkNgJlgwzmj7A/VkDfLKcXi8zVRUQpWcJvll0bmiJIvlf0PdsaCFx37fcJaSiWlKDDwRSPp
lfer2+ZnFPD6dem1i+Qa09c3vIEuH6sPBAY2bv4s83C+NQm+fjdF5Bsdeq9cb4tAYEqfa+eb124u
gi9k47iXFVquZXJfQ/78jARuWLOlmX9uxvtGhyk8yvoiPMpBRohAzPuyHXClLNSRxwTnNgwwTYl+
kWnhTAJ45F4YPkx3XBxoevnA7IxdSvUvRmCnzhIndypmajMbaR0H/CNqjo8+HVjYAwgnCFPV2q/f
3GFo3guIC0f6wO2bjIfwZZQXJAGKvxIUYZH8itctP7RDNPBr7OhiZaIU3o5ydjXfcKvc+zxgTd7j
r/+I4ELsoP854HycRF1jIHUe4d1ydkA6ur2RsayoxikivuQqzecTfbUWIMayiW9l4UCAZLcYfriJ
BBqltubDR0IHdxlhDuwK9znA/bGbaBgtB4i5wGWirmzkPvG7+eQ6HtgBW7XJPdGWQLX6MbjJi2DK
j0Vhh5T36sdorhI0K31lnT3O9ymH0lQAxXT4OFC+mHEbds5q/PSgCr59MGRuclMFo78eQ4HAe1/P
M56rbYrG7xPGOqzUXR9dGxNHL2FxsakXk45mVuxkGg643BGNCYlEDJNhrO/idRjlkRukQRzZKHXn
R7ULCMkf2zobuqn8OYEfKbOyH7qHfEtAuQSNj7cYYhAaQQWhad4vnnV/l4ZFHRhZD0XLW2ijIH2c
1NcqdRuK0N71p/0KosXuo2VzUNkIR3qHWCfmaYGEhFLIIAfM4h5dWkZ+kffpANUBI2FGDyWgiTWQ
ijUvyOaoG+g37TpjeOwpB9y91mF3oqVQQ52CPegeCK/uP3PmxMs+J54Q0gz9pruOYexttW0cg6sK
pew+mbf5IQ1s7ZHDYTyk7Cn2OpGirScDZ+AoQS23jrfpKtfhqmUCbTN6vZwK/YrDSZHP4de5qTmi
rLm2QTbMFeveFk72lYbNPO7NYkaA8RjYsY2KdYbZVgg+11nIe+x2mz11q8sXjG8ADFUHbRM/JWQ+
Rh9T69FeimEHJuGWoy4zG7cJj1bAqhJusj0vaiIF3la0YagePXHbLQpJshzj6VGyVTk0YlYOeCFL
7YrIPm7gVyJidW50s8XVIR7GHjtU0Q1fm8ZEyDlWh05VvDbpLywmIfa8ECPwjtYfiaxB0KCyTzuI
gS64MZ3hSmVFioKLLFWXdCv2YPLCghJrVj9I2IVQVa5YurN1nsRn0EvxqtNQYnPt0wrtZCNgIUVO
h8I6CNztjoAlsA0hAJN7BIUIF2t8XMiGi+izQ2gMeHI28k34Y/JpgtVGO1e1K+JbhZK0itJwO20p
yfXAGgzSR3g6IZgx5LX9oYsWerb468YgM3mdlsd0ioPXraxlgMbFIf4l0i1m23JzomqfuiF9h9qd
tlsxam+8NMHobuQ9busDna35HlX/CkkgSQF4lqnjQGcYOpAnqcAgtR+oinjsWweT2GQI2zq3k5aC
jl8TPhZ1VAZn9D8NLPy5aE8ir3Bg2lVDvPaI+4sfYlGhbXZobjUHPKHMpC5p8uOOVlxEBDsZXher
3UXPF6bPZbLhVNV+IKNsLdNhuG6nmctKeI9/Wfnr8EYvql7PDU68V1cXnOpHjrGvM/TX9mBzSOV7
f52i56TycbloibQCRK83bvfkbMwYUVN/+l66g6P2UTq24a8tQUDxJXHSZbuj6g2wceGW/li9ySuh
8c0XTagLRf127GmRI+gWHWKhgNZXuNdwAM0px9h7s3lzwEsgIT2ryq5h8EmVCkwsc8tKGKwX+Rp7
+kHWkWzKm9R4o2LPjON06Q4Yv3LQCsBbIKAh8+NjjTIr4s6RV10HfJkFCjPRli11V3QPCZvxssNq
KTlN9zVHdsDeGovFRYkFJcdCvgCuiuqjRde6EeYXYDDsBzeYj2EHvPbFJawTc7/H+fwkaz3HGb6c
Jt8zMjReFtHX63cL0u8ZqrSeqLhZrLnykdRUHIfQJ67NzPEXxXUL2AvIeVzlN6qmfD3kupHrK0JH
DzDmWCd4ZDCA0SxcYzrUvrNUxUE5dp7QGef9kO7DcI5ORbAE3csYVgv1R8nRmtu/Ik+rCNyueBsE
FIAbN/SwJOgeusFP9pEJ9k7dde+zJ8FJb0nJOW1bHIYutIQRMAQGE3uG688EpzoySYuAvw7kC72D
If9ST4mi2O22dD20gasvUA3GUVj/mePTJpil/qhDQHGneEhQ3verCtKLLphBaq0Bq9JZCXGZ11xR
cR211fRSVbRHsKcBXqZ8mvISuwsJNje4C21wPas8ROsMjGze7m1xyQtLJCRPelci/BqIvrl82M36
Mc7CferDgSCzudwm5zZv8vUFuvMY3izz5JanHDxFehtWNG5Y1Ir42hHBCmV4nmOcCjOc2YcJGPgT
fd+S5bhYjeMcXZBPHXtlIlG6d9PSEprUpf5u9pDMvObY5yQ09jmcHgB2OHD04tzZ8BeHMGj7Ntp+
BsIk5Y5byY1omaF5OZDbEH9Wy+TRcaa3kbpHComQk+Y0R+EeHuWFeDrAJHnUUQxWMDc1JfaCvznO
3LGCktoFbeIc6GfDcG5yCRWt55Ecj/mq+vZqifX6Sdldhuwx+ZQ+lssarD/KVvb5QfYQwPfoOtru
UMMMwA+vcW43matwX77D4Gg2Cp0tSA/0MrEuuKqAOe3MTMLwbnnFc2Ipn4AXbRbogFgg/hSB7osP
9EXgZ3HfmOc0L7ZwF26x92zDuot3cdc54Lw3rzt1bTSv2Sgwfp18q2KofvE6VnuvcyUoTaGr8hwB
C9jnrZ/qG+NZG+4MbK0HFfbhM4r2uM48V03vqUTEdGOZnEF0rwBY9MG8sP8qFT2HHIZ/Cr/oqrut
sPIzgCrnAKiUvfOUJ0n05LQ1nIBtNGn6tiFMXh9opy7PW+rr6LpPIm1v0jDG7AXIWk+3k4Mv99iM
bgcOKognjDkb7jQsEE2ViHtdl2DXZDx7RxNs7khZORTf00tLiMM07MyUVL93emScwO1Q2OS0DjRI
jjmrZfslLyZE5Rh2LhTcxobqWLRWECjG3X1vTT58oQ4Dc6xMMrQn3bfwGkuIecstDGV2eLRC4g3/
m0P6suQoC6FGc/pMOMryTJJb9JvSZbrB0zGA7E4auV0nw1DMx1VCv5Y6ZWdOW2LWN2dUdMm1E3Z7
Y6lOD62W9TdtqrKAeGMHipTJdej6tgWs39hTKxjzJHzv5Wq2TBZuXmYCCRjEwjDKnfaGNbX2v3Aq
Ziri0qodedA9WPvjqj5dmbrFPhkvjGDZ4+I5Dr4LCc4w+/XO+K6b5iimXvVZhGmtlzt+XM1XQLV5
q/jwYov2usVhcoRhHq/3tePONJY6XRXHuCx199xOXrMcBgwDzD+2PCCHPV0Gm2Gflq+qhdbETJMh
Ncb32JtvulZxzI7pQIS72hfQeEhKM01WGlH9SFfbE5wBEuGHUhO1i0vaZHEYB+YllGdFoBoeurxc
vkgvItONpwHYLfHb9Niw4EUfwrqizzr+XOGxH6bxrh6nFQO/DbR7cAvwWePGzHQfuMH6K1S2umGQ
d7EGmtq9UVXY88gvq35zoy7mAD3Tt6YsXIpvnsvD+QUEEmOemu3kxFfC9AbOXIEVms4hpHRQtlf4
8LCvj3mHP6TQNnUOk4I4djtwIVTXwcWZSTEM1pZxAuwtvYpAnWyXE3hQbV4E22CWxKHTV6brv7ig
1q4NeyJQdaeTP/xFMQFm9kGbnW4PfRRGnI67m6fGfuuKRrvXEPGS5TrMOYCebRJTHcpu7IFdC2dK
DgaFfHV9mX8j+qxoj4ZRR7cP7fFsr1yjGuy4o9szegoX40FPKt2rpVnaD9f4qBkvOAQcNLrAK5b2
/Zqz9VbdFfYIKuSBjLLbnPOzpMCb+MbmBErllShXkoEJjGziY8fs1vCkagrwHKQAXtYmJRSXRc59
zXUOO0vUrZXYTeX4a0vlWh+6VHQ0tMx4qb/owiiIP17k3ZVsjv0RBaulFmXvfULP3SY7tVC5ATrQ
bXQinbVIgZizmLP798Hy0Mw9d6Q7V9p7Y1brfx2QTj8Fbg5TNrIC/LTB9OewY1kBKKuq1fiE2aBh
bpYr58NuUUsGKm/p3LTa/05RAp+wYVtX+5VIAQIZ/A0vg3AuB1KLPYUgjDLEBhjk4Qa8wN/yq2kF
FbpvytVTZ7r0Hc1COHWFgfAg4peY6fu2qwxNpAOiDqIHRrcZI4joXlE/l3HsM+KPWn8p92Uk7HC0
C9y/n8sY5eOj0C64fmLi+tspIGUwswF6motkvFxvaCCJH229euP+Ukzm5wuKcTtoasj56IcYM54F
Xsv7yccQeWj80DwlsJQnmjlNL2iD9fgtmDf2AZPraPlae+5G+oM7CnGN1zfJrxzUgenVpBfeIuXN
BlcjWMg+mzhAExXu2aW/r3VZ8aYlJ/kvc6O2Fdvp4lDm5S5K+DKfVH+YnNWj5bqJpMusJFS6avIh
PsVTbnDi6tr1o0y1dCQOFSxB84okwPxYizmeMj5HBvZV3EUa8rCO7+q8Cn+TPFNBIoeASjzM5jvh
rYh4Zg+eiYFwNhKPD9bbjo5uMlWIZaC+TKdyphN47mpO+Ez2BR2gQ7AtS8f258a/dBLWsG/6RoI9
WPG3UKZV3U/phKhtWxQ/0Iaa/kI7YCfV137j0Ba3GlnkNRyG0P2RewVJD04hJgw1S5IHcRb2mzbf
Y+vTJL5FYLyu+7DPlfweF4pKZJcucoU5UiWzwdWHfeiCPyjVclPYDdrNvDagu6Y40ubcY2ydr9ea
Y94hnmyxXEXsabNCaBP6H7lgoYR4G+CcEnPjVWcz0o7L/CSpfgfNwoC0H6RAqrxGQ3SzUKy912Jp
hn2pG0aNjR5EDG2utOI5NsuCszsaQAMyFqg/ZiQSAeMIzmHX4Kr8j3FwgncGnPRghkUvF4uRnC4E
ST1MWUSJHmWlEHB918GfnhZ/Xt8Y/eG9TcIgBws5z9gzN7cIP01dO84XHqnmm1ln91shouVHPJbi
YeTsRVk7T/0vxExVA2stHqDHC6Ee54B6YB+FemE+gAuf7IWe9gTUP0Znu9L31s9ogD574juODTF6
wl8gfDMXv6s4r/ODXZOzR41e+IMyjH5DJ5i63tLqpHBCbkM+JA+zevU3h/91OPUhvR4SEKFbWa5Y
3/JBAwuowQ6UB48PPLrdYqdKjh2qMLD7F+oHh9oABKXHp0Snbi1n/4ggGhaGVpNh/dO11Uf0fNV0
cjpBSmhP1/9Vr4GPRAnYPhDdJZDEDDt+0FJTxyzDxDFgznKlrDnPioiNriz0in0R3Zm3l3XbeFcU
zfkrjQZDVVA7cNQiBIXvkVAO89Il6jgaD1jZAixu5TFC1vXTKE9vD8W2UTg7EKsA5WGQ0zhI08m3
N6bAGQoub6ScAAPWMSTdQGDebr4PnrYJ48W/sQ05cciP+g6wWF+qvRvOIQBBoMeZCtMW1y+U5Mwp
JPt2nS/je1mbdsg6j5qWxExQZkDN0l4hHf0r/amkPQj3kSo8s42GSMjKzfkvsXxPN1XoUfcSjpoj
xZ/410SizJU4OS3DzKzxp/4+GknkguaAK4NfXxNcBABrJoRoqXWcOUPCPD91E018UUrgiZs0xe8k
NquinJ7ql9hsF+pVY3LgHhVTzQxolX8nCVX6TVCy/oY2AtszOaPNp0fIiTmOOqFRt6yCr8yIbftS
FG3q3yPBpQ/N2ypP5XhJCkIRQMiLD1LxYZ2pAEE3dMuPiXYE7CkqpyfIr40AwU2oAo31wO8zwbi1
2QUceB5m2UZfRmaX37mN0cUs1dJxEJTwT3ea0SwNBDUEX8Nw6DzGxNySLO3jwhE76toHQmZWGldN
cilpgE6Q+hK582vO6b+DVdlLc5mXmvtinsYVfRg5T5hGG30so3D77QpfPMZBHbxp0TCuqeBcQIqj
x3pf27UPD1K2P+loxud6mdbtZS4S8XOJyPyN6YG2YFpG7P6TO+HdJXn4yV1jGPJtrx1ahxMP1560
UPHbCVUd7IfElhw5pYp+C0WWxAPedyystYca6iqs8ugzUVWkMidQ5tigkEIEZWcQ62rzSyC5JY16
w9KQcoB0vPx6Kqda/4gM0PGdm1cwHGRfb4RDdIbJuYIdh99KjxvDY8he8f1aE0dFCAzvEfpjnioE
JmgIbhmcxHbv1Yb0dPihA89qOOuaOr4Xd0ktQheFSkx5h6qYImOwY/np8wgT3MZh0exRyWA6Q9eV
gB/u/Ijv2JS0Z8jDmhPCtTb3quL4PWe9orN1J1ZmQDOivTTzq9i/LaoKKMiWFv5Dpzz3M/XqMWVB
3fCO+tJ0dyIMLSuBXe2nUHX9DTI0y3tFV/+d7WxCTeFgYdiN4bLYwygsBErUjtXwdcJwAILVCBm8
D2FT6Vt76UB/lmXllr91omEYKLIUhmwMu7XOGpWWvxiPkk80LVO3njtJBbyLoa9Bpk3X7e7Soxn3
alqqO434qUJm6sLW8qeooDowhbCnmKQV/zfqgnk6lPTn7Au/cYPg664cc/IOx9yOwcjcZBYiwwJ2
ipiBDq6hOrYl0Ny90zQj/NYR5GJ4xXXQC5zJFunOKo1XOv+wnJlYCclRA6T2oAG8oXBGowYjtSJz
cih4IOjvMX9jalNMmXDp3SNTyKOXHkqXeEuTsra3praWZuMci0NcofPZCdESb9SqPi3PvkB99Wz8
drwx+Uw6SQ1di5ZxP6GocienkleM/US9xz651VeW+6z+khJf1uwxciFcDXHtljvhBnO+24R0G4r+
tnCOWK2F4qQG1bnIlo3+dE/Ll1Zajveagu+HbmJrr/Cpu8P32e07/54KBx9WxU6mflc2FN21GoCM
3DnNusBt3KAqMAH1/o+9M9utI8my7K8U+t0D5ubm0+udSYoUKVHi8OKgKMnnyXz2P+qn/oj6sV4u
RVbpXinIJhoFVAOdiQQyMyJk12c75+y9dlqOEGIY9IElssM+ZL6ZZpXcetTsHm54sLoHhHol+P3Q
I4+SOcJUBlBsyVW9NOEI4W5vKw8zTeUIcEiDD8bWW1ls/DqksFER8pFM7X5BsDGnSwBLtHieQf5R
4ZaILBwu2XOkavLFKmtummrVjEM6rEI9Fs/sRXq906OdPNRjgs+gq2bmCCM3CF5IpCIEVHXYxUNj
1E9iLsLs2kQZ4wI2Do38wjcieCtZOQx0/x01wlsqBz3cx7EpACMXsuwO6P3g0xTDHKA0HeNSyD2R
QfZ9EobWd5BPbKxqyw7GTVjKbBlK9gTKcl0bZjyC7yE08sCAPFrxKCZriaoWAvxs2fY7wUf7jtt3
1PuAIcu3DPwHTn4gKAtWtylo/WYUfGcEtmh0EHYCW5cHvsyBlSuVLrx333jKgYkooiswx6wjBNCR
4CMiGPobecX3I+65T64UVCcglX3Q3iFkQ/hmJSnjcHy4cXgIZO7RljW4unw7krz7YsMGAXGcz5WD
loKI9KXRUfTnBVNvsqlxti1gIVnZBjvgPi5cktxI5SFsQVnPAX3fZCugxAj6O3DhV7QyCO8IoqJB
BSuK1EZCmqHqqjaJQOO1U27vwumwkCiQpggwEIQGACR64FV/Tn5YMe2csHTLXUurJD8PiYUpSO7m
cDYVzBA+9kaaDBtzxLxLg65LCEOBf4mh3rcng/CEFsPABbLCiuD2ubWh14A5RiAkO0aX5L4O/j7w
kVc9GObIDob6Z9IHOeUiIs/LLCDzT7VLfEoTEz/LfGkJOJG8bqgK6HhCb6BQf9+J1rHWGc0hgdCr
1c2lkiCv1lxqkVyMcmghvyOR5TWDz3P4yNOQmrdCjsuAMjMWw74mEy+QVeW8M41AqPe9nmt8qB4f
s7Pa0Av8gy86qM3ZwwllX6DZ6Bd0YUFs1H3g6LC+KKlOaeDUuZHeVDKYYio5KLXbUlZGftc0M316
9O9h82QkTAmv0yoom8+6RCD6zpfJhHnRr8YqW5vgir2vsZ6ZEa2SiIa4yX4sp00tBzUy7yNPjDze
oTS7uy60XFlg/1AGupw5cNt5a0L7aB4c2ops8hjae9YaV2yWFCA/ZmJ4xGCa7v2A6gTvMm8kmKxg
Vqrulvtf9CCQRea3/Sr1R5lfKdwL2b6fMgRBRtRNIaIh2o8wo2NDE39Ngll4PmUgQPdTVWl6FMzx
yX+LvTK+gxErYLU41GE3M/G2yFfqYInJmwezG1CINHP3ULapKS8rES9Yojl263mRi6OSZw8bMgPO
0mRup4sydMI0vVBl2JA70ftZD2l6UCQ+bKBeR+m+UmSuXNFl0yUpxbUd3zkuMpoLiCzN9H4AqiY2
Re6X/vLpk+/yWaQxWNrGP4udgjmPQ5MUEaKfJIBMvco9UAAzOIzZxaEEgS044WpALbgSVEXPWVuh
G+xTKuOVT+/3wu8URTDs1ba66AQFluEe2BqGLgomG2kAsN4xCtW4D8jw6aqPfhLTejpLuqSwiwOD
EJlronzikicyzVAtTheg3rEGQNjW3U0vRAdFCfVp5rafe3otpK72Ofij6RkIBNXfjlebI9pzNfZR
7e2GsaVNxgfMVuHGMudYZTuwEIBJpyCeMMv3OeFByaqqAlzzNM5s9ABN44U1b0/JPJCvcagdAxVu
lE+AoEhyYg4ZtT1xhNtBWI3zIQiCBcLKiNODO4tAzB6vM0sKPhU9v83/aDlxADmCwQoASWDs9EWz
IterYWg8oKRW8rlOgZCRbBaKm4EY2O8xrphuZcM6/sZnrVdsSWvvzp2L4NFHpNutKmTFt0nn+ftR
mLM+5NJIH01d23eFYfv30RJvhiEmb+A16YitwapvobxucRKZuFjisl6Tdhf0P92lb3Lr/yNr4siK
/yK74r+jH9/BwffPfvzLJ9qKuPGPA6bN5R/66cc31F8kscOXIUYaV6RL//xfhnzDdP8S+OjYQjF1
sNHtYNb625EvXWz82PUZ9Hq+MC2Hv/S3I99Uf7mSIasvpSv561K+xZF/bHGzXaS5LOJ5Ns4zx5Ty
xA8mndYv+46JhodAIHMJnOvGUbzJfPz3IhAvPMyzAsDAiWlQLQ1pMYaPA0XtoYBXtmrQz52LilDC
X87+H2zpfzwcAndxmDlg+bwTm2Boz2RbTP4DE3YaTebg9x/aqSjTzVuXwW9pIXpwHOlw5U6Wmf1i
TJzavrfqHpRdweDqtpyiPnjlvB27+5fzttg6Xcb9GOxtdwGa/OrwlNSInldb94xIadbbgXUXeku8
QSeJ/UF6tgtQwxzI3ssvXz6+Py2M1xm/M5wGX4kTE1/KDdjhWL23MCbw+lxGAKKJaY0yAd86aS43
FaaGqwmHzysOwmMD8c9Dti1uEd/jieFxOT7kEompJGv5vpZhm3waczUE68FpZntXdtIQh9YqlNw4
xExjQUUyQtixV9E+ePn4jw2ZP38FNknOPzetZPZ3/CucKa7oOsv7jg3I1qnD2xoUJzEOcFrfupDv
2DbmUpwZjmOpkys8GARauZF1b7RpvSOmrSbHG/MisqTwFWOy5f52UXEke/zfNkoKB6LHicW8cCBO
ohK5wqK8CFpVHLWbIBh5Tryyyj/GekiREkdozMlP7oNzl7hQiFBOzlekmZwZV4zTkxjbtEM0booy
SL4ELgb/Vacd6ykfiDBZhSZhHnxi6iJAaT2m5bbnGYEJPs30uQg68YAqAcSE2V8XIIwRZvg0fED+
MgwPGvPZw3OMt6KfGaNQAVtyRR4tkkwMST3JW7UFIcxwiCyGG2nOl6RUdO9i+uzjLrdTL94NdVc9
edhk1GVj+EFx41Fs3VlOOrvrzBrJNZN4SSEDJklPeqNp9e+r2oFHq/SAlGV2iEpfGdjbPzqLvBfK
lWqrbTUF9NnyYU4BQ2Z5+dW0XaxtqNWy/gyLkb6dcG5gqqk08Q5ZStbYoYpDmuJBFQlQ7E45rulg
U9fAFEY9GYbKXQ1dMI3b3h6n/tYV6WxdzIgLkh+yrEdU1tFXLQoSxQMdS/qpAF+c4MnUFLJfOscJ
PsygBNsrBPaIyMYRdXC0NlF6cWIRKCZRfV63knnlR+WRhSU2Dt8Z46Yka9lJVmYwFo1Pg9CF759e
B3acaowbbCIzH1UfoLjWZDTJppbuoKqGAi6uMdvseh+qqoyTxRGhKpodYmC38SER2uxAIiaY+Z2P
Q+mX9OegiBL23Fod3L6LnPTtWuxMlfRogCm96UdR/lkolgkyzLHMtd5tnjE3wZlMJYldcQc2motP
crVNsboxaApkltqQFezWd0Hf4zVexYqeA7KbmvTO4KynTvSJ6ZG23d5m4zTju7FErr/PYNYQM0nh
YMztieKtgnc9oY3EtNgyThxa5VZF6w2d8mQP+crOBbyMT02kk7Le0F4zLVqeDPQQ3VkshXYuDqv6
zK8bWk1dW4v8KsKLLy56gHNi31ix/j5Q1TNetLR3SSBbWJ2VZu7dWUCiKwpqJ/uWZKUMv1ej7tRV
g/SAhm4dVO57GfbkWHsQB/fkYRjRZ/iPklRCD5wfGpwxn6+Z9/Y3fBaQG45IOmZ6g0XyMOJ9cPcY
bjwbZx2NNk6GHEgVjqRZdftoBiPzjrldRHzjgEKXlLYRu2BShGZyQexnfU98CRG2+UwA/dacMTKt
W/xIksyW0a2+hFE6thTFqPQ2I0Yd/lY1MjRa+bhnQlJY8CzsWhJVjU/T0PbWrYlFMngft8zsd+hP
lv7FlNrWLZtvEX3187Z2npsYWzRe2XwyTSJuu1yWd3Vp+qiKiao0/Eukl0siZdAmfnvZ+8gZiJET
7RB4q7pBmfkpnWOdMYnTkTvcTlZJK4swipC5vyFMSWw602euJQXIujBBkE9elQGWc5hPr3AJZzcN
owraq7HgrUN7ELg1GnQ6pVhxnQoFbiXfDVmFepOBZHZjQjS57nSSEAmhYaJvGFTGDM7sgP5iYsfm
d1SBZrJrQId666LpFdV4RWttAy7IIWp66KNLAmgVMyb8t/EeXCBfWKI3iVKWoxPchDhfPzcjYPv1
WNg8LrFRBkxU8JdgXA/jRX2v+v42oMD6BIWnLjYqzCl14M/pYdcnRPrspBEwiZVFh6AIB0F0SS8j
ZgY9LDrTKBmvTRXZVMdIE2OsXwHRx8iJejQm5FW/HyzFq92kJfaZ1PLw0Ws7hCZ2agQPAo3sc5eJ
/na0B0TkLh2mb+T/DPD3mrh5RHcpLit68OkGn3oarroOux5Vkzc9lFw+vantxCXpwWooKOGA+48Y
HON0UyiNumTCObkOi6G5Q2QbPUyenX+JyDNA5odD4gu51caIsWMoGTkyi9lHjhyuihHl1VnKPLjb
eSONJbKq5/iL7eb2TV9P2IaJO3rC9YA1vvcmJND9Eh9jYvl8BKOsPiGBGZ55QyXJFm00sVx85hA9
Ji7ZatgHPWc3TALWvoGG+zvSG4/alGVQeNWDRUNIaJp5MU0jAwFSJz7MUuHx7FuNLKFir0hIg41J
k+wfsmF2HDTOpRzzRLvPeDhIP3DbpduPWoXHr5OT2hQJbsOVFabDlZib4WJmLzpdI7WT37s4bd/R
4R8+ZlwBTE18WBczXiezSx6dgNQx0PQMIEkWWhf+PCa8aGs333j0PRC+85UkRDXxxmerqJBeqR7e
92qc0/B5gvguV63PHH3lTgbvQjgP2MwILS+vGDehsxNM1b/owUYiGJmYQFZLc+PJ8XRtbrCgIrCz
poJkLEl8KTJmEaYVDX9SQvf83TqDjtr06TbNy+5dRAuWyXrcFHTfjCC955EpzD0GMAnDOGhym2lQ
O2Dvouv3wWricd792IH9/9L1f5gCjsg/l66Hp3//X238K0vxxz/wd9nqmn+B0PGhmAl4cS4b5J8U
OcNVf0FRcy3KOUe4dGrZwf+raBV/CQ/8IqNFC6SiXNhn/ypavb9g4rjw3xTJ3fw99luK1pMiwbaX
ogQUDMRzjx9xin2aPW2RLBi526LvhwHMeVzu49Tzz2DeEi0XQk66dPve+IbKqn3vjDpMXikATwqE
v38BZZniv/rytEyRSZ2W7G7cLSrndKdry1orbtytTINXCqKTivbHSnBhKMQkuxamFMeliF1rI8jF
4Gxz02QMXAEtjYosf+V4fj+jnFP6ExaqQotmBP2LXyvNiKBUutJKbdGMEJlaTiSBkOYVNnhjW3iu
ErzaoSbN4MoZO6y1aD3inw/i/yFZiPrWt5ng0ShREqyMD2jw6CcsKgQydKXaTsBDthW71MuMdK3N
mDX5nlCZYr2Ipg6/3PJ/6BcA/+SP/U9U1LIsEDHgQuCqEE3zE06WlTkqbUHWkyiqBAdyFEfizFAZ
gPA5kpW/hZitw7NWmwOtWQK90ZEJm3azX6Xle3RA6lM1CzKvCRy33xWVw2xc9E79hL6XMV5WEiC+
QuRkXaACX74FyYzaapwLiYDUokRCIRGgBJimAh8iv9Rs99qL1K3wSjiyC4HCBXeTxOprEjUGEIzF
koTIdAg+RVac3HOxkg8uG+MvXlqn/W4SsHIPeWKy62C363wIJz9+nKELODetDT3vEwizzEL9MdXJ
wesM5yG00c5cwYSJuk+pmrK94vtB5DFyWugJVH4ohtu8v3OZ0C2BgPD5r4Iukx9Dhzc8khM3+TRj
rDX3vsoUjm40C+QYasaG20IG3ZNDMPezFdrQMpwcEj42VDaNweg7/XrhYDjrWiC+Xiuzdy+9bm6A
VbicdlgFUaAwkCItRoSU4ffJuSmsXQFentAiApHrTQ+kN9/IFrLYAlmoow3I+PCs0LNXbzHDI/Ky
XcaU7Jq0Cft8Ilcqo9a+8qJ4vF2s9P4yc5rBDGWz987FSQ+A3oy95zwb8fQoz9agfWN8pbNvJnsy
78k3piAmuM7hQen27A2/0X5FGJ2it0EVhXR/LTEXfEd1ruDgEGeCnLRI++tC91/KJJ5otiUl+nDt
2cg0lTfWz0FLiPdsNOZBG0PvbgPVxjdZi63Rbxz/XmMq+TboOG/4lpOGjXx+tu4zqyfpucnavasM
b/EduP1FYvjqgZZFdi1rq6yANkuFe8RHSeki37kcR3IvUAua/k0Py0lvnHhEYm9C72LKDG5hU0q3
2QaoDUi2KISCbI0o9Wo0cZytVT4W9J/YJTESXqqTKu2jm4okXlSMihwN/Kwk4q2zJlsQDN6YfM57
ThrdgdhNnfOO8Mh6Vc21Ks5HlBLzO2IgknxTydz/ELt0wBko+ks6HkPtfTMS1k5DwiNkvQsKYq9n
/PDzBtGPUx4UOdFfVD8tviA/w+zKKMdz1m2P2rf2y+S5css0X4PGEfm2spmRriWbaOt9Yg1tsJ4K
zJXbdGzKq0QVLYygPJg/TN1UPnjtLJ/DtgSxO7IzYUKbeO8h6brOykRE/6nuiNFdJYPZfHNLr7j2
Y6HEgg1KbiYy2MJtwiRJbxDLMRjxbMP+rAyRP2q5wIEgHS/en6x/bGYv+GLSHa15uZjMJ+wBHAvT
/zQXhwrAXfC+z/REkKYvYmst3JDcc+rGkZ2hjXF1LcSI9lGXKc+J6Sb+tdPbNHZkX5h3QU5uJ0GN
HW5hxA9McHFeyiv8BhbYda+FH5R2Exl+DrSgcRPJjguzUCrlLhZlpTZykC6T8difH2pjydpjwFM8
we8gRptkrZJMJVAYDi8yNGBEq0kDo2jiaUnOsRUhkOgI2MUwRQ4yCX1zFr634PA3a7RdiEkcOnc5
zAurwv42ML5ll8eHaD9TEWerlmcHl6pZk0DvU5vyGhCx5OXSe+PT2GnwTLgQKlTWY8WRtS5Y+xX7
hjDc1om2mHbTkonQJcPkWldDwlB+YD7+5IUqv565e3FQ15HEmq/L+b0zGdjyMq8PnskaSLBYh333
kIVEyNeGjR2oZBMAONx2kRRpIRfIRYL7dCOV0B7z9clCkK116m+GprBvEeO07qFgyMOEziEt6nzo
Wu7MMdXOpw5yIrMnUXgApZCDm6981Zau4a/fNDo5dC591zYdpcDeLp3AX8iAXskbqCsy2Et1Z99k
zQ0lgX2ezFn1Qbmcq5e/oX9azRKWyVycDRm7wuPVZpocJMDSDoszZFCDzOfNMBjerrcydRkl7beX
lzshzNmM8dg/erZlOZYQbFVO1sOGPmteIWrbz2F3ExGcgerX7lxm/NqnQrOTApfdgBJp2CbGJIpP
ssWkDMyLG3/b0rLJNrVyqmnT1o26FF3R0NsBbhKsjb6YhkvLD0t0e2AZAKNNYdx+K/jyua+0fs3l
dx5fJbq+AnKjabEr9k5nFabjdXHLmG+bdQNlvWpc3/wC1bHhQ0Sj0blgrzTKszrJRbMZTdFosoal
Ye9q3tbdzw3gf0UZ1H/T1Prf/g34fPNvu674+tQSUvv/Alt7Ifj+c0F08a2Yno7qoeXv/1kPKfMv
XzguwxjJ/hisIdvEnwWRBUCeaRy8T4tekoNm9j/qIXupecRS8/DPCZdH5D/qIcaCrhLs610heEhd
iqa3FETm8S4WNj37WGHzUGCkRINxuosNIiOe8sL8Yo9FYMp7Ql5GzNpW1LbDPW5Gamc/aAfjDLly
8s2feFnxvSxGDHUEog2bTnmz4e952tA4rNnetNPDL6fyDxvt44Lp5w/0SLxbpjrCYad9/JKgZVtW
8Ju/jpFjEsRkBCpfM81HDWOOXeXuX17tuGjyUHAsgznL8iyT4Zm1QP1/fQH2iLG06lDLIy8JNwr1
yeeKQcfN21dhuA++2aOuoOV/vEoUQaeKJD6acEJDAMSrwaPh9q8QV5ff+p+viZ/HssyCGfcyCfTc
k9IMLpMfupheVpDWkh3tFnHlj1F3KBw7vEjZKWEzqr6pJpxeObzjS/b3wqiELM/BhC28k4Ksrv2+
GagEcJKGoGzNaTjTDfxFkwLtTZ+Qv5dSyzzVpgaDaXt8JqEzVjaoPPgFZlLQTp9bgGD102DM34X1
xqEbqzG+Wb6PjNsYvfP2PV4Nwyb+A7BJGDPCu1Yh+PZU821yzPmVw1p+9tGlI42CJZSLht5EBbCc
4V++w4mAB6nqKF4FJkQwSoN8W6hBbWunGBByDsWFr4PpTQ2DH0fnC2FTzOMo4X2wvCp+WRROSJyM
AGSAQIEr2dKr676bDDLTV75fvz1j8J15kpe5tOI/4uQz3EOZ9gkoR3elovKe4XTJ/r5Kvrz8jP2Y
cZ+cQ99Em7D8G4rUj6/oL4djJ8kEBMWLmNi13SqqJJtuv1f7OExvK60us7DcZDhoGg1wp9YHbpdD
6vRnsygvJxhBK1OXV5YzX7/8u/509FhqpC1pdpFwdnIP9TGpzQjz6ffP0G5MO4Er0NNsfXmV3x5B
zrG0bD78HDk+0pNrKeaEFrPiHOfIQ72VMMsRTRBiVJh31pR2r1zS453cz1tHKskgmk4dw/+T5ZQf
pAYCA3bjSUi8rvIezd67aDz7PFwYPi8f258XcwT7VEt6HOHxfWqXrumqmsUAvBYHBGntjRmXSL9T
w5LbQNb1a7fS748jPGfLdGl02SZE/5MVwXQkejB5HMmtrK+Yzdw3pnfuI8Nl+gd1Yt4b7f2idBsb
uZmhQmygda7dHnBXht9rpUJ+7VQknyOi71459b/fTzS9LBs1CZebHunJyxY4tEu7E0tHFxIkzE/C
GkW0y9nL5/z3+4lV6Nla+EqQrSwN4l/fDThZI3zSLvbwRjjTxYi6neBJpH7DPgzixH/loJaG78kL
kPUcyoKlG8x1PnkBWmRu1IW9cHqEbvLznm5Dti7nKP2O/0MNzEbD8J4ZZpIgQm3YCtfYDu5EhKN0
o4OhfEXW8qeTTJDDsuESlA+naosW2KOXaw4fdV7XHIZ+7sYDLLhQvnLgry108j0jES4C08BCSJKz
AwCraGuaeJRfvprL/Xr8akSa4lHiecytCSY4uWdkC58c2368Koo+wsaMPRXvZmA5n6HDdDGE4HiY
zhjeaHptoNhee1386W6ySEMDJ24vL6eTq1uamTtRwfAddY15M/E+3OUhAal+1b/Wp8X2dHqwy1eA
a2ZKxZr8j+NbF3KFwUAMk0YRwiU+ZCYUhJUCcIkOGp6v2OBQ8m+lGnMmxWUD/UFiQAIjpWzT/2oG
pveJ5k5B34X0yB6nTlSVdPBWpdF75Rf29zWy/ijs3CsM9QArEPpG1rhiv8W0HhFuHTy01dSZ5wbh
JiSwihRlUjPIMb0xBgZ4646MEvEhGumcXBYDg2ncOe0cFHuhK2Z2cKKH1NiYkz0juynFfBURQ6vW
KGANiDNzr9sdOJa6JXvXaSEv6dECsweDZl2hLP+6ZNS1G2QYIdqZ0p8XWkPeRvyENk33jV9ZS4p3
AcVOWpPVg1opEQe3xJrme41guz7nObcf2RBZ+btUZ1ruc8eNu5VV57Y7rRScBSzEY+ZiMokgdERG
uORuyiG41E2F0eUmMvpJ+xcC/YNOHpKqwBsHGiVKUdL0uPh9dZh8czRIptXam7yNZ4S6g3kdtE+q
ttrrKs/iGxd1MZ61Ji+Z0WohSFSmawgENzPnj6mf1uFeJJXAgYNx+rFvgc1qbVRIRVJ4JJsGwBFE
9CHwr9H0BA/010y+/rCjmTPztMXnMkIFcmZm2ku33qhjZxOPVhRvFGpA8CQQxB56wxEatQ2bqGgh
QdEv6NkH6nv8EDUzDxJ7Hxor82bQd5w20I69j9ZmRZ5rfR6AQydoGCaIukYNXIDVzDUSpaxgm7Xp
KqSBm8QLsv08ZTRfk6IFumeZVvhEeGSDt1MFcNdLrI/R1geAU11EfTV9VnbudbuAlO9+042BOoQ1
Ga6E8ZU5YmeTxjaPOAo0jLIW0uhV5znk2yZRN36INHYHZDKT9z7xav9m8RbZOzANc4qsSsFx2OhB
Qs1ZuQNKhUvMyrSraQAbmFnYTnlhw8IZFMl97g76LqRBRf5321Y3RpmBRp4sR79rGuXHG/ZDpntb
MLkQH4Y8wVyfW13k7ytlLsBmvw374vM4Nt2G7lgrPqbe6OgtsZYG04Exc9zwXCmoo95F0TuNEZ8l
fKriMyqawjnkBkQdWjddxsgn8cS1a4jkywBvP7osFwjSpugz6ECpkXlXkUn4A0dkoI8Iy8LF5cKI
jCz0cC5QKkxDYIAFaKJv9pRBVSVWC8NVVlBjYZ+2G7FJZGJmGKUUrf/S7wky5P3gBHDXqoLATtmi
JQCpQNecAEYa+AS0LH+kqeRiy0s4dR0QqSVEfFTjhl7mmB7oqkr6po03v0swHpZ0ocGVb3rlE6Rc
zXgXqeVKf1uh9MenWmo0dzVGFeBZyOLeOUBcyFMsQjivASb4dNMUFj6uNI/NaY2VBRPm4h000B+1
85Ppz/ZdNplq2GJGz85iLAMSLmWVIL0QRvVApvLgP2DknZs75HQZsxEZpM91hv//oZ+1I/dOqAr/
otSlbZ1DyKyW0AA3x91EY5JWZ5Zbj/h3MnNXI4unp+DTDt+gcUqeIw8fwj6fInGQVB3FtkqYtHI4
qQMAW8kRna9OaoSNosZxHdFYcVYuDzTwJqxn0cpLmnzhdMX1VYPv4x47b/K9RJ+EKRQOdbcO69q1
MCaa+X0KGhXGaS4rUp8tECZ7C/1ItO2GHtdsuggZ13i/8nZfIir4ENL/hMjtWDR/cfzg2l8RX4lu
aIK2cFFkbT19bEGQSHPtoUJSeymjoiIavY00vJdUC73temY0qPXH+L0xu7ANQp6zOf08OH7opQc2
/Wxit3WMMGZRTroW2WbfoD/Z+iFH3dbWhI1q6Lzci5onrFvkInhqQ3kGuKN8HMLEbNZjYBfJxrXr
ND2PsFkTgtmjXNsWWL7iaq2JtEbuoq0c6AIcTrIY1N6Xk0jrn3vD/4oO4Ev5k/8dNfzLvvSf+35n
xdey+Pf/2Zxo+Jd/6Gfzj27BXwxN2eigk/9b8vCz+efT4qMkpVVLCUx/T7IF+lemHm1BFwUFtTiF
qylcdmd/iyEMkz9PUPWg+xckpKB1fkvzj6bkL9tAJNLKthBpSDpRRFT9pnm3tacCu/PtHcC0lqmK
GYITlLOP92yoTCJzGiMS49UAuhHOdgSxZ+21EChe2Y2e9LN//g4MfXRDhYVR9DR0KXJFgmezU0vj
35X7KC0B2AjopMgD41p8n4o8rlc175LnmbfI1cAUvdyIrI4+/nL5rn/ugF/IpkPeTBG11Dnu0pRl
d3y8VRwlFvF6bFAt1OWzIaR4zux0eDCK1tx2cCBfOfDfzj/L0cblwMkcZQpysg0OpGe0bToSfN66
kqRzV12g1iSkhvGTdcVgrScLJjXmL24BatpRgfdKo+642uDELz+AutZk2EM7xj3ZGoO2zoACD2pH
rIG/87Mu+6BCRBMvn9U/rqIQvCwuDp/a/PisulbRedNgclbxmN2VZIxuw6xNXinRjmuKH8fiYE+U
lOecTXHaUwW30IXhUDNMHJrmfBCMYDoCDdE30/156wE5OMlpQGCukEzvTm6Txk+muSRtZDeAGriw
deNcLFby25dX+f2AOFf0GyjFGPEAfjs+bcVgVn7PCHs3uAmAO3gf52hGekwcafbw8lK/XSGa0Aho
qLNpllkc2fFSNdQNDG+NQehCDlVuGXwzG31tbvXbAWGXdByg/MxSFfOrky6KNUPJ4bsX7JoJVepW
R3DSYLl6JTvp2DO/vvWYyN3DgmGiQ7Bpgp/cdWFCVYcFNNgx0ARB2tdhOayZ3bef3r4O7AMGzIxs
KGdPKvZ+1KXTAejb4ZfObzyRyZULPvnu/26Vk3On+cyzs2uCXcdkFtAPmLOe+d4rN/bpFeI7wOhX
ob9mJG0z/ji5DyJsE9Aoh50LgOky7NN+3c2q+BxGuvq5afhH0dYflsLUpoiIZevBF2j56790ZxGO
Y8LU7bBrgoXmHRpZzXS8E/c4UYrXHljr9E3LgTEpZdwCpIZsW+fkZsBG1kbQn8ZdQVSOtUMCghsq
csmhT62+Kz4TKCMSxLCYwM+TPArkhWoQfVx1cIQQgUQdiVNeMw+CeAvRkfvQzBUBOX3XAwWqClio
TVnWHxsvRTfvQkMBe0HCPcWxPVTz1nKzihhDI6Y5hQSqPWtrBNWmLJphr1olPHoAnR53Qw614iKu
Kj84Y3br7KF1+UvK+wB/a3CMtiMaohe6PkwyLT5L0et3DtkClJCtZYwXL99zv18iOtRLD9nh5UMx
c3Jnd12A4wUF4S7HTrMC32NtVB17O9DM7Ss33vJH/WdDihRMvqUW8z2ChF1mfY51fDdMhgdXQaph
BxXUuOhbDj3o63lXFNq4FlAvLgyaOx/efHzswPha0D91eIJPbooFNzEuJuedAytwG4ddiUJZBeYB
Y0gevXKEfziZvGJtxmFiidz90aX65X5vsF9HnOJxN+UjpptgGM+W87CyUL1s3nxc0qNJiwiXC8dH
5PhkNpQmRPmE024y/GifQBx4cAaooENGENjLSx03En9cNybILMI3Y+klnnw4RBD2Vl+NxKhiPSaT
LfPPq8GFLQjz/l0pjPHOB2UOwGVKjDe/QGhcMhgGrIWllWH48VEmkO5c6LPjTueMyzaECsMA8Jp6
QnLmY5TYvnykv18/HoXlg8zxMho7Xa72fA1coxc7WPxya0XOjZ4ja5OnkOFfXmm57Y6fBXqzfB/Z
kVEe8II8PjDHIzKL7Id5Jzv7a9Pawa41pvTNzzaLcCC8gp2lCpDHi7AJx787lYI0TjRUtXbaA4hz
6mbRuW/cZHq8RH5d6uTZLjHChGgMxK7qTbUaoTruR7q0b74dWIXdBUl3aAWY4h8fEN/l3BOknezA
yyFFs9tuT3ZGtcKxVL5y7v5wgXAjEyZK3WYt9+DxUk1lgLysYyxpaDq2RedMq0rV9itP8fKnnNwG
dDV8QagvIlPiRI9X8bXRiob35U4mSQHF2BmwNBbwHr5ocyJ8cJqN+JUl/3CPM0CircSzjIX3dG7P
18SB/+eIndfITyFJHhdgrB4RdOq3XyzKTnaB7nKPUxocHxvYqwaiWyd2JGNPt3RWuvN+bqM9jtbp
lafpD8fEBkNwa/DMLrL/46UIO0oAHMlpB2c58A9h5FZyP9qtduEmA/o9vPnhpY6TIMKpDRaBx/Fy
eecZZV7aM/s0wjtrXT+0Q/laJPcfbo2jRU5ffXxNY2KKeUOY0QBHo6TBW0fj2kChfGvptHjlvjCX
63FyL7Lg4vbH6cFFOzmJRYPmVrty3mmrQWAZFNkwkC2DWmZVmxHZCVZORxyIZCd59irbAXCnogrz
jVtnHzFkAiCJO/KhEIs4weOkdPXw1vPOLolRFlJZqjIEjMfnnUkc7BE2W7smgS0cN9W9YwHYe/si
/tIZQJNlLhO040W0EVZlYqekbHiifszxMN/yf8WvrPL71V1yigWzZv7FkPtkFXMZE5WRAQttSXoY
5/EqmZbY0vm7G4lXvt/WHxdj34HcBDcWSonjQzInBaKUQJudLjyiDMpYdsYiSCrnqxFbB/7rCGX8
vqqYuhzKqXKAxOR9fUmX05DXYUl26lXuah/sXmdgUL1ABV6TTlIEPh3KLpzylaNtlW8JGeE58HOv
Gs8S7pbpQHLGaG9aB20uAVt29TEVqn1PL7slLdX435yd6Y7cxrKtn4gA5+FvTWxWt9RtqTXYfwht
yeY8j8mnv1/2PhdHxapTRNsW9jZgwFGZjIyMjFixVh17r0wlkHSgw5mX8znt0WI9LLDPjL/01q7p
xxVZ0/7kgQHXfEIkHREqYKLBGqJMf3cUMYFRsEuER5ee22qbIoQ2qtwxSalc6CwBfKbIJEGbCoZ3
y9T1WSPv49EvAQcQeKyLC3XjKFwuzXTyqnL2kVJBZdICS37fla9qbi7JmooKNVERDCEX2eWH1ysz
jeoBLQOU4v7DfPr8S5+6ggldKI4TsdRPEVj2p66vlr2iz/pzqZabP+I6NkMsQOmRHQV4Byfl5W+Y
qHtDwd6Mp3ymNROl3vANYlxjRx0/2cDCXe+qhKKRh1B0lctdxeXM9hrU1srxZJuouKlA8g/oSYmN
QHljQdybXPvIE7yh3S8XhNwTreaGBfFyoj1mLfonyPWMHVNf+vn+B7xtiu45ocjmypb//rf3hKpk
0ODWHabSMf9EM5A2Jy/ZP1Uokf7NqpjpI0JI/MPb7fCbKYhpJqVO6vHUMKPrV7YovtdMnH20I63Y
woZdPwT5TjZaqC48kQyvye/4my2V3h0qvQO2EE1NtOQ0ZO5nrw+frRjhBSdnSO/9+ygDH2wdMtta
q44vjgPdni0NojhwIPTmsLKY8wNkIVsZ3fUno75GtZACM1eIo6+ubZrVDeRs+njqY7jt3BxkJryS
zrGo//9s6v9ZXfHYpssL29WpT74BMPk+jvz3v22j1zpDXDezflI7GLV2k9U2zXEmK2526tBAVcX9
VkHLoYsEiuLF1fewZyzinSVZlzwSkhvJHgKUkd9z+SuW3jQV3eVXGM0CoAI9TqQrRd8HTNuPG04q
HWO9YqrZNLU44DwfVo4DW3bUM3BknJye1dD41naqEmfH93oLNCLMoFKx4jYA0n25orJDFUlJaviO
RfvqDXn7wEglOueWtwVyu7UesN1EEjkbwbm7tCSsPq7buddPs5YPL7ndWYwIQVNyfz03rLg6JWbq
2CbtoDWuCVUiV7GSVjmZMDHvo9rSfVkpfvcLkBFRCXf0kIgy3oDuv3tj4lTGokxd5NPogRBW5/4H
1aJUU+XfX871CfMM2Hd4vGqACShqX26aBWcpZIdR7HeM95/t1kyPsBGljzaSRhtx4zpQYYo3DI0z
UP1ka5emzKwxQgGAwIeORjf3AHzIDpQup3YJqaj2dZi0Af0ds9hc5PU3k80/eWszPky7Y3WVKfD3
eqadJD4Kw266i0umOngYiuq9vkEWSv6JA/LJqJKtVpjFXHHZUuinqlPmo1iQ2XBC938I4P7PSHW1
Gi5kKrIgC2WuRPHvch9HfQwTBz6ZUzm/sYUCWYBx1dl4sl/FQw0z4BPpdslW27o5RErpxSnUu6eO
ue4RwEuvuTtY/1RkdIt0zAKKm57yNwiM0t7X0GxrDGwhupe+12v4HXBUkR0YusN0wXq1NQTljPvy
O8ziiTavdZgsppU97WUq8wEtLXAf94/Ejf01CVlyYsQ1Za612l+qC72wKVYYs9tASOlOp342oqd3
WmHSXzN471Kv4EisQc12OWqlrSJjMRQNdJEO+mv1NJUbHil35yLGYwUn4dSxEIvRicu1wPFY9wXA
Ff8NAwJzBaqsevurZHrscH89tyw5lAuoJ1FNIh+/tDQVjVaUgl60U+i/bHKSb5XTwZS+RO6GZ8r9
X6+J+A4yhv/h9bp6WTRK3OpeB34qrpAeyecqOTAqSP+tSMXnQrHA7KmieWJS8d2VEXZTsvfhkBSx
0Ei7XGM9dCnT+JXh652d87CJXNhvi/LAzHS4sZ1yEVeLhPuBfE4u0VotcnYRwR5QD/HjScsA14NR
rugpfYnhGT7by5j9vP/5rpyeRx/1U+YYICbE3urz9VBqm0gdoOZqKP3BHrviaMyw6N638lZIXy2L
AEw1g94pXXzJwvj7vdZF8xjqBvWkPgR+trfrzFGPwm2QloUCTCCoMsF1DdCx9vKTGjXWx4XR+W9w
ilZF4BQFxGZE2AXSaqAAP8HpQfQqTBVw3owu3fCMmBriWPd/9A3PlikM4ZD3PrFdv/zNloFAJW1Y
eJmKuffrENGiGOnsR6sz3feGHr6CAb5Y0lDKu3L11dGewwGXSfdDZchBF4j+wVZQ1Xv/guT8D44l
YQxrZLqjZ8j9uOCwkk4DVxchLlJaFKkQm00f/oUpGd44NW/ED5d71/EiBk1XA6Ma0VBBRKBGztlQ
/Mmb3vtcZes4JrLmRgJNrenSUjy27QzLtemjwbucGxPxNlCuxUZedssXACBRBSABJG9eWUF3IibK
KoZvigni4slxd5YahzBE5spGmFvPGbIc/ngOqTlT4Aj5rLIW0Q3d5HWM26SV3Z8mkHDHfhEa8nfI
Melo8T0qmVE9QdiYvgJuFM91PFUHRyHsKQZ6FDzMzPdHJRoFXMTsMSmOuToKiFWKCNlm06/KLnk2
rdn+M1ea+YFrJkJtVek3LskbUVA2Jthom4k8WlaXH7XUc63JosTyNSCJ6CeUHwdHAX2uVQemoX7d
99VbIdCRAys63QPAKqsQ6A3eoCDqbfnIBFU02WPjEyxo4caSbnkQ41pkKqalEk5W2UWSTShgUUSE
baQtPiJE1R1qKsQPygg797sXJCcZNXhnmQgBH3e5e5GHargYMeUgMeVDN4jvIKq68YK4SuuZuqOv
SKlIZSIXp7i0YtZA3ZWZaFJmsFtUzjQfTSj3XxfY4oMqNuvH1K62eos3cgDZc5HVXhJgXkmXRqE0
Y1azzWx/zhbEedNhqP8z8FMgT5mYRw3SHDmk3Sz08IfqpMuf9zf2xjfkSQY/EGkpaENJy/T7LVZZ
s5tCl0ruxlwIGuxx/RmiC9NnCqU53jcl/1OrC9MD7ghWxiIEgAa6NIWa8QL6gYXyNV3r2DVLYe8z
QMv6YwVUB+U9yChmxFH14cU1p25G3nDMotP9X3Fzuxmtdnhx8L5Zz/jGVVn1ldBs3xZ1lu0YYhpy
hgiW+IOqMToEHrcZPpGk1wdnRobwvvFbu83nBE0tu+ZUuC63ABBjkypgpf2x1ztmD+vpQVVs+6QY
S7qx2zdCACS0/2tq5cvdOPbU6jrHHxBG36vLjGRThJbj/QXdsgJfMoPadJL5P7ng30pNybSMRkkT
yEewQTyYWu4Feqp7G2nLTSvkEPwFjwNvxZUVDx5RVGekaKopgs5Iv8uy1cbh3zKyWgpE6k4r6tn2
LRDnJ9WaP6uLG218lVsRBm5kOfdKD9Rek+kaAoypKbE92dQ/Eb/RRcmaJ6piMK1MyQ+Gz4cNl7u1
LI/nrxxZBoW5PnV66iZQX/A4AwecfKO2nz1NdMvKjXRP7s76cDMDJAG0NAuvSuwl0iQGajyYSZz5
bPOK3jVLqJxiCMI2VnRtitsTdLQs83gqfNqX3hCVRuEgsmb7ZUIyIRG9h4K6FXMpxa/73n3TEvkK
zRjSMYpKl5bmuEcwL1Msn3EmOKFKRTkIrXEOfVNuNQ/sq/1jUSZgJJkrAcyQjvPbQcphJU5nbnJf
QFv9Zeasof2hhYdhgFUntPsk+BdLwxKBUKNWtmYRySuEqLhKCcaZ2n+SHcIDVQuUDkEEH++buvbA
t04WpBYecAYm8S6X5vCsLCA/xjUYJHlQIZjae3mlHv6FFQ/2Bl5isMWvT5azyFnRhQWlUSYeBrUY
PzTo/W00Xq7vMGocDNza8tlMhrDK4tJUNRj+tWxfWwwDpVdH3fdTNPplmkynfBpRnJw7xCfbSX+Y
NIpN9xd5y0toxfwXpUEFTm71b17i9PAlQSpDjEL6cF8CJ9xBJNZ8CJOw8RF+DzcS9+vLkglcCoEa
dInU89fD1lVbVBWPIcu33Ba40FypVQ4qP8p+tSN1qwPQCvcPEIHhx46uw1ZMuQ6W0jqAOSANEASt
O+5a1fau108cP88SYwC3TTsF88Somx+2sZUf+sGzfzmi4yl2f59vuKxs8TskRrR7+afLfYbdFdJ1
Xh6M95TuwbPRlFJn6G7vW7kRXjTOO0SUvMI4/aszb6YZgxd5bPlMMcE8NIMZ0UtT28NJV/4LUwYt
IWZNOBrQD1wuaIyrVs0tnQWlE9JADro7gbd4y+dY1Ln//mUZMsWjginREitbSVbwEGwLFOlDY9nn
CHA9JRNXHiOEW8Mjt3ZQ8jsA8QFNjIdeLqtUaomNrm2/aSEig9ifh2xDeuVQ39hwiVtHAT0Nqj3A
o3QYeC5NQaXodbrRkun0jvigR5N+0MOIybDJNb+YZlk/NIWx7BJUDjdizi1npFpMNkA9kjfQaj+F
GiIGLsibFxOhsbZqCh/m8WZjfbeskA0DpaRcDHnLaivz2ikSQacDst1lOjZT50LHlW01XG9agfYI
6iPaCxQ3LneRV8UQN7ll+XmbJs+taRYfFG00Pt/3wFtWUGPg2sHT8YvVWuB4NSHqV02f6WdGNFQk
iO2Myd37Vm44n81zFHegdUxStwoS5VAbXqVaqa9nTowuOXrnDihfXIBZzPumrhbElUb6YZOHWFSl
jZUL0EZN6C53qe8h8Iq6bpyejHLeKtTesgLnFGShJDuE3pUVUnydC82JfYJSgzKZSA/e4mYb1a2r
bWMtMhGVrVTwZOsxq6jT1bJ1ROyTeI05k+Nh/3NqIhehabV7d2NYGmNSjkcnl/ZV1WWcso4xK0Bh
TZhUP4tBVtnHeN7q7FwXuEBGsGv0A3WyOHL7S7+uQnuEkxtO9llWhb80bupoMMAnjUi/KhDDtYdC
6dPmH6Tr0bbSBEyIe8/q0TxuKnueH6wlVJVTOo928iwsr26+33egFaUGWG2qfKSXxA/uGXpBK2dV
0WOHmA5nbeaiPEJuilS6IZzWODD0PaKXjZYVOsULR6o91bUi0s+ihDryU19CiLgfNbuENWDjR107
nMQpkC4BPcO51oTMDaKfheemkou9ggl/6KG23JlVGIpPFAxd+1MC5ffPFrlK7VuupGPzvbac2txH
euIkT8BHpdRlrIX2eUnICx812MK2QO5XGZ9DAsBkjwQxUKZZY4eUxkUl11ITP2p7dEmSMNLGvWuN
NSqZQDfKF60sLAsa3ygZGSNgtw5OjKjHYWOvZGZ58cDicU25ljADzAEM+iqm6Yx8NG0xZn6VVag0
lglevXONMMz/DKNhdl61Wa8mY4eCehrn8Pcjo/ejqtTmPw28hpl2vP97rjJRfg7VXMIBxMsE2VUi
nCWqYmRuhfCAJVAZiqHa3C9LqD0j0Sg+9H1YbzjLta/QvJU3LxkFre91oQrQx+DWLnefpyBeUfRa
/hNPf3c9Q7aImVADyMUpoTt2eY5BQ9J/huyYwqne71CBRX0QKuvT/c17y5tXH9MB5WTKwVuKfu7K
DDTJptOXauqTA1JVzO0EKo1mQF1u2ZlJq0cPlnAmdw+DqGY9Ugqr88DkoPwcynopn+dCN5aHykUE
Zx85DHqD5YnfyIyh9YW8Eg7nH9WUqoW5G43eabdyheszQbeXPQLQQfmXF/blLgn07W2rbgs/QejS
23taJBKYYhFr34duzVwLRVRnPCo6uixHEK26vdcgO1A2XOL6JuHdCrKIzg+lPBr8lz/Do/RsCvJa
f2BS/mFqu5+NF6VnBrW2XiI3vB0wk+yYwguIENIqvPfquKTME2R+PtrFF6Y9Y5QbiuxLpgv7sAyl
suEgN5zd1ekJ8+qB1vwKIr9kRVO3S5T5qRrHL70ILeTOU5gy3n+KqQ3Jrj2jn8xArdZF/zmNptQq
fAscyVFAPAozWZqJpzntl79GVCQ3DF5/Mj4VTH30ZgFq0zW4/GQKOlx6aC6V36Be8XE2hHJEczt/
KL2uf7d30BNkrpzZNRrs9AwuTU26h5MuaeUPdhIfbZigmTetLAb9xrR8byoIMgF0xX+5IyU/4KWt
JkKcxy2QE1jcstsJe0jQoGaysechuXER3NrB303Js/lbCaBQlEVYbcYOLqWzL5Hp2SFUjxT7rFob
O3jt9ayKGQ1OOAk78gyXpuaZ50Jlt5WfWXmzH6z8nMFMwYSjgmB55ogNc9dOL81BlcC4CzmUt3JG
s0PAl+pQ5SMMvTymHdMEvFC7jfTzGvssv9VvZlZRY1jIKeaIbzV7bXzopjT84SKldVjMCHZ1mnJ7
g4wNxWY0nc7eWPZ/TQWE2fdvgFtfkT4Ij2OqDLwhVmsVmTYo9BxxmCUZnnMBCl4o6vjQmlr9L44c
AL437kow3+tniogrgJphJh+N6QsDr62vwTmyG2fXO91f1C1/AbQIvzBbTM3IuPSXRuVVTNEMBqMG
LvLaDVFTX7ozYkogWsL6131rt7YQtDUvCNrXWFxtodfTRLLrovCV0dIPaiK0B7UciocesbmNLbzl
mb+bWrlM1kdOaFexvO/g/z4IYKjFYexG9Ojur+nWDgJjtcDbct3Y69KJo7Ue6tZR4TPrG71SaGj/
gfemR5Opmx+1dLQ3vpiMS5d5CCKN0CZIWDLt1fUeLhA2MvLBHtYIeRwUYPKBU4btS+ep0d+keMuz
MYzjuU56671FDVyEBJIbgKkfHZjVpa/MSFDMg4JXtt7gPBlzAuHIDMtU/y8+nWRZYUQVzDV990s7
C/q2sQWziC/iDrEVJwSH2qdiYx+lA6z3kdycUilPPznGdGmlRdoubAoHK6z5YHSW/So4+Z9g79Mo
PXTaY1FD27277y233BLoEVkqORB969V5MyxhMbVs576mAKFsaWQeW57Qr/et3DpnNCRo9PNmJ1ld
rS3PTHgBMtZWpmP3w5ryOf8RRwCVXqi2o771Hmv0Pqg8/Je2FKQmHrkqEKW6YgsNEqNzG6Nm38+8
8Ch91Kc867ZmiC+3T5qC/IRnDBzcoAl5wF9+NKdLPGQwnOIMyYptIDmeDwYZQjHFG94hd+h/vePN
EBwHoD7g7pGY3ZWvUzlMNRdp0PMytGMPwjRXDyKhf5CFLUpmtQsI5r27CF8lw2oUleVjxll5RgVP
VZsJOz9XU6LtlSiV+hUA04ZS1zZusssQ8t/FMRUo/5BtXfXI9AlqzNAUxVmDzu6giw9lXe7dEZ2z
sLfU3eSWxU7ow1ZF7Naeom9LrwfyFwov0mt/S4PyTk2i3LCLc5RANxYjC5HYubnXGvPbSNt2wytv
uIoEuYAmfDtt65ZjqZIMlIlbnKmaxYeiM+JHM87f1w9420q6mtKELNITTi7XtKBJqA1Msp/R4U53
RBtSoRH1CI/PufHVbiyIAqlFRJRj5gThS1PDGFW5rgz1eSzm+QX1lOgBEt/3jaq+LYg7jP86g9I0
F9Yjxa6INMVMivrc1adeG9m0Mp125pwoB8QE77v8jRXZkkCKqCG3cC2tNccdXZRxrM+RDvS4gVvw
FItcfL5v5TLQ/8+K3viSEOumcbqKGZPRR22Y2uybQIAOZHtmwPWRd8fBgshmmdUJ1s8w22TJugzC
/2NX8jUBUGIOaz3g3gFKKe1Fq88wcNKHg8MFrVHFO3S8vzei1Y2NJBxSmpddN3q+qweGkarR4HZh
dY7TaTnUVtMf0mY0NxzwxoI4t9CigUPlvlzXI1FDjNDj0Ovz0sOQV0SN+7mAfMyHEcPeSDVumPLg
tZE1UIMn2npsZ3QSN9KMujkjyNId+wyRpaJJTUQ0xRaq+sbeMSGMcop8d8pK1eWxItW3hnSsmjOs
s1BeFbYHz74wGkgw7vvhLUNcjvSh4YhjcSs/RBdqTA1tas5agqSMo0z6UVEU419YIZeV9xbNNd7t
l8vJc2Gim+rV5yQd1edYWcAsKwKCjeP91VwHc2qIQBpIfWVMWo+BVF0BbJqJ47MXppHzYMDAayMl
1EfTERYTq/QT4TRbytbXWwh0hBsEVhb5IlxP0iDbjCqlqIZz13n5eSRXcIOoqpIsuL+4a/eDSokW
EfVSnl9wpVxuYuv2cFjP6nC2vLE5UWJhBopezr4BivPu74UpIPag0cF+MSVxaYo62zCVkz2cbYsO
0Wjo86mCY3nDys0FMZMGuRZEaDRYLq2YWej0Sx2N51ybaN85CzGwmyzjdTGVZOvmvQ64Jr4hFQno
etGYXEWj0bDSrh216Qzra5kdpmjynBMCsFBFWE4+JOcIMk7PF3kRvdz/brcsOyZJm8TjcEmuvttC
op+LZlEeGPZiLqjMkrhE4c4zBaJ7GqSrLSrE4UG353Fr1OU6p+JOfqOb4WQD1peu+1tyo5l97Loo
awN5mKi3wJr7RUNzF2VlNXpYmtF+aW24h6FwfF8LUN4z/KH4wsGAS4E+/aXl1migQCyyLoBpDLR2
3XGz6Zuj39fnnT0lcvEms7hM16W5edbqXlmGLsjU5POYFrAdF/V3N67+tq0ufLj/Ha/dFagnTRxa
9qyHPPxySVpiml2iIu2QIoJ3SBaokTLeFTuYheeNm2ZV15fbJ21RAmE6lKWtwXbQXpehacZTYDZR
50DLYZXLoXGVQT3MdWJmZ6cSqP52y+IugGcq9WnyqnH4HKux2+wtOx+1fmfGsxG+GOnc94ACYSE+
JejpQgKD1hSqiVNDP25OnejH/X16C3iXzxR6hFxfEMNT3ufP5UZNEdgQranroMtTNKtNsy2MF/i9
y/qY56WLrHML90cMUAU2hHNoZ1qKWJ8xdoekQSVn76QjifdSC+bSpyFGUC3rAR3S4o0KzX0En2WY
9R/FzHPymxl3A1MorZv+x+LrLNAsEz13RWTM8QGYmIb8W5qm1kc2fDGfpjot8j90JLjGQwQqOoKV
d1HTZD9Gef39/j7c8hc5FsWHpGTA8/ByG7qxVBuzNZkKNBv9qIr8G9kC0481jcf3W4JUBZAMWb/k
3bu0lA51YkzLkAejY7e7fjJHP4N7fwfX73K8b+r6soNsB3wmI1+UV5lBvDTVdB7iZFVYBhUX8Ye4
motDrjv54d1WaGZRMZbgVqCFq+jBY6WrHbesgmFWQWdNevig14Xm37dy4wM5jDW89QF5vqzHKAul
GBEkHZqgQZb0e6vpS3oYM5H5ll5V+cY3urFxLgU5DgU9EsBaK28YoeQzhBY3wdK432dEEoKRW37j
61zHQ6A98o7hSUGPfj25PIx6ZZVG1AaUjKeHxUkYla9GxN0DRLDNXyGK881GpfF6EwFNSeINycAI
k/AqKtZRaDJkwBUT52n8OrcmOjGG4g2MGpFZThuf7MYC5a0C8MckBF8VCYypacgd9S5Q4kUOG1l2
0372InupTpEwY9On1l5vYT9uLdGV8B/AzxQbndXx0hXhNT0Sp0ENQ/cLCpHjp7xym6dUVO+U9SHu
y78p2TJ2SDK5pm3JzQJasHjpA/S0VDi9i8wVwdS2Ijvd9/1rdwTUpHnUxlgRZQ+50b9lBoqWIFqr
zH0wM8S8m42s2/eRsdUyuP5cWJEDqbR90JRZo1zdIhqtzDL7oIzLH5HV+FoB73Ldewdusq1m8q0l
SfijrHiQuq6DRqN2CCPHCrSYRp9/hxOmp3cWTZ/vb9y1M+B3gATodgI4ocZ4uXEQdhljosKeOpVM
m6nQLe/cyIZ+f6i3QIk3FgTujChAHs5pXpOKOCq6DNQJpmBCZ3jfQWq9YypqeHdg8hgOJKAzewp/
87p0PytwlGjmOAd63tfHSlGzZ0Vblo3k6WotHFo661SkeCDJiHu5bemSokwX91NQJVr5sVezeKd1
1dYY9JW/Aavh0EDPI/kGSEAvrZh54kE9NU1BZjjUTwZNhVgvocmo5ImPEMWWzs5Ne2wfTwqgJHQb
L+2pauolRuFOQThH3qfKHqdjNc31LzpHma9oYbTFF3GV0LNA6MkAOtFq4U2xCkWtkkNa5hlTYDXC
BCUUP8xL8n2eNJ8n6DOzT09LYW6lF7eNcrJAEFAnWBfuy9Jo0H23+Xaq+h0R532Z5O2uq1GqihHk
po/bPU/FtJFGrpBm5MByrZKhgjwY6oG1YzZGSuu2reagjeASHDX1sIxDvesKPXsMe0X5lLb1+DqX
ZQIpTNGan+zGNH+hZ/Dl/om/er/xO3g1/rfCT9lMRoTfQmWeikavkEINotK0D445NMUfENKo0b4P
tdKla14qfyDGyOvjvuFb3kW3BOEqgqjsOV0aRpiS8pDuzcEwjAIVZPs/UF37ra2lu76K/rpv7Cqu
sUqm2Lh5qOIyxrdaJTV3e0JRWwQxZfhnuobhAxI89vcwtH6925Lkr5DADRl31tOeU9gbtr4MIphL
uzxPVTv7GiCOYB51+3jf1HXUwRLjItw9ILupP13u4JIOAg2TRQSeOVvfnMHJfmRtswVvuLF1gL0o
yRGiYSpaO0isQcyFLJsaqO6QvpQwyj4WhRK+6DAGbNQSrk0x8IcpLjgGPeHCuVwQD8/cKDt1DsCF
oi4ctshMM7q+i2G1ePfeydlCrlHeE1zg61cc5WnNmXVrDqqxGT87eTh+I9VLNhK668PFZco3ojZD
G5eC++WC6klNEsaZRaAtjdjr4F2/RInUvRoN5QT3jf1QW2O0cRnd2kUQEwRSBnwo5K4eqLbauGI2
UbdLIiQZvL6Ovo7s+k6pouXLez2QjqAJkgdaMOik1sUfRojaTjNnTCV99pCj534UZj8f7lu5uSCX
ZIGcUbJ1rXZRG6SioqMhtpa5rwKJmWPjdTP8icYWuev1idIlzpYoQQMSgQv5S34LhomeO7CrGiLI
ZvTkIs8Ld0Y/vbspx13KtBC1QVpluMdqPUtc5bPtlUsQCvdz1ddBT+dzVwpwzwoS7Pc37zrMYoyj
K+EzLGvdVW1zrXJD0S0BJNPC3c/O4ryiaCLyFyUy0Wck2dui3btpkqtU5ipSm2G1i8ywdZDdTEsw
u06f7Gu7heVVNZSg8fTuDOuf2FjjtYPAAkybxOOzsc41z18Y9q4QzWgFbli2AXQh5mlgOGwXtZ7Y
mLC/aQoJFrrFEKKzs5ceAv1jnLpAy4LCMoTPy+UfuzXmIxHqnZqVREBJbQzhO5QQ5Hrr1m1XiTB0
G8MKdEdJTkk5mEEfUWG97x431iPhA7JOwC18xW2aCFiJBrNyeeDqynEsWuWHWXjh0QCA/+2+qWu3
YNN4/UGhxogcF9bl1mX50FkIcLkBHLTzXgyFke1yw4iOWhjrf6SVp3y5b/D6NCOdQNTFK0BRokl8
abBFTEM3aK0FAHicD9EChqFfzGmjmnnLCiRVsiMNWJnvdWnFahUbxPvgBEbvlkRZryz/Qpo434jq
N8xQLJVOJ/eOdvSlmQS9PbJR0w1EngDnR8NtV9CL3jhJN6zIQEtexiwriOXVN0pLr7cREA0DLVGc
Hfha7ziQwm043S0rcq6Jxzm1FYptl2upGIXPqOq5PP1E/MsqFvdZzaJs46jetoJzQ9vHuPA6DDUp
WmO9lblQUoj+g5NX3iECVrvx+W8cIJlCgB/h4UyZbXXbRkCAnSrp3ECtKNloaqN9qJMcftY50ze2
7e2iuyg9A56S1yBlB4bCGNW43De7TGslKkwv0HgJRd1TLOJd3zhASESGYqH2NXd+woizU8toN6bV
gX3Zj6ZR7sIUchjxOXa6gyK+CvdVFd2+iD/0SkP3tXiNlW9hkz443lQcGmP+q1V+3T+K12efxFEG
TSoIkt9QPsJ+u1gHJ0qHvMGvqlid90ZeJ+ep1qO9UTPImYZjtLFV198ee/jWWzWN47/aKZ6pqGmm
KfYMdw7qqawOdKa2QD3STy+/BxBECoPUFaigUTK+XJVoXISLkRQMhq4eAzIyOg7JXDjM9BveyxLV
2dno2+YJpYLyG6+saYM79MauYpnDSumV+sbaw70O3LHeF9GZ7kIciGiMH3Rk5Q/kawlXUrpFSb8C
BctHq8VfUJQxIEvjZk1QpHaJjjBnF50zNxbzP5orQvspKjsecNbMCJCfScTCw8JNAwcAELhfllVI
YEts5u7x3S4Fnk/WgXk9cvfLg/mbSyUDAxx6lcdntajVw2hO+llLFXs3deHyGoqtySLpMatvTUgE
H0z/ncbzGkrQOotN5yZug44AfOy11gzmedIfvSZtHjLINh5ce5m+vneNSMDDcAXShAYIZeHLNeoC
3c3e9vqgLYqWY48kVIw6hJM4gdkKURyyaum2GtdE4qu18gYz5NShRKwZ63lh5CBUZiwXNYg6uPr3
Sd/n475tuwkWKkmm8jSO1fIFPa7G2ReT2qTfF68f7KPt5NFzP1K33rmDiuBIycCTmhGPYpDVRCBg
LhSv6qrfZ8kwxXvNqgvrS7LUYQUrGQnPR6h/jXZnDzAcBU03mNkfLTqvyvdSoXVBL3u2hhcPOSnn
MBRl2h4mC878nzks6giJIlQT8aKrh6I6xGGRtZ+FDrD1ONsK9VgHprjiqDL2Ohy9hgmEk7Wo5Rdl
6t32u5XEWXbMncjxjnYzqK5vg/yOd52dtr9a1Z2SUxPB//mYhShi8jMdM9qpo+f0OxHO+vcInMk3
WBLDeZdM8/AJ1qdh2GtL1QmIntJcy/bge5jo0JNeVf9UTPiiH7R6WbrdUqO/+1U3eSlmuzDKPfWI
iFWmfUsZspo/xg3viF8VpWaUWItIzNk/k8Fg/5Mu550eo2WY0l2OIO+01xO7gzlvzKOvaZbGmp8V
SxHvYVEGnkQlh+neR5hGXDqmcyrSGdsMKOTOcXZzFJ+czHHqYBidOYZnvoqieOeRdsA+ZDpdu0Pm
FFFxsHfa9Ox5uc5R8Oas2c8jskB+SzVX9720dpwHlp2hd9AjsfkSLn2mvwJDLLtvQ5Mr3mm29KV+
yNMp/LtR+qX4VlJJ/9uW5ELHJKnb6ENday6TcUYZzjnnOc/UfT5UFuKzFKrSXTVUXbMbk8FSjyHN
4OIwVb1hHpSqU9UvHUlu/wqcJNI+C2rLyac+bvoxAAfcZQ/lFOXhHp9pUD5NC2c4JmBDmxeGeMa/
FgMN2A/cYWgKxmUXRYdUzb2Fhu6Ulsc4B/N9GPIRsG2HrGji9/CRzo+iQPBgR6VZ1Cc+NT5m6MS+
B2OpWhtR4dmOz5mTZtNJZe+dHYDxwvmLVrYX/d3MUtVYmyyvOSK422b7rFSL6hkW8bg6LC50hw9M
6nfZkxqr+p9JnNrZx1Y34iio+rmRglsxHFxDDLj1YxM3s+qjVJv3+ypUtE+wGLrtU5Lm3Pb5pI/W
R53PThuwr7zqydFT+4NtRwOisnBVdE8RvU/ttHj26HwSZlPHX1C5LvLnBE087QA2qOm/ox5QfExo
g/WvBRuFHizSrco5HlOzPcCybmtfS7d1/8pGrQPTXYxWhUgjMIlTTGNE+Flri5E5PDdEtADJ8WI6
Gia3pxYMxTAaX9qhjZPXyVKE9myFdSF2WdkO5bCvNSNJ4OQODaEfuWXn9gQTBC1xylJNeJ6dNp/3
S5LW2YdKmZpvCTWq0NiFRpF+QEC2e5qnaiz3ecFUoO+0vWEpO3fWpu+08sO52sMv6jFnbfYLIe8w
OHUcfeIBFjETXyZZ7R3MSHG6U2f1JfyzkTUqrJq5+RDS2GRUP4qc6LwLw2IIA0Ft/NusZS78w7ln
fSXRHnUJeGTwVItH5vySSlGoc8ZIJh1m6pXNYVZ0as8MGbSC45gN8yF3PFguO0fA9qW5HRBoZjzK
BFqdyQmQWkq9RzQw67+NGDd/zGK7rH40kqQ4UAy3yL5bIkt/6bGZpN+zbAzbx06bx59NUbkoapU9
suKTWiOrpiBqYR4WKxKuP3LpK+dkThkoUr05MoK44dt+ssbEouafoiC0Q5i8ib9Fs0VlDnmKdj60
xQJpOgLAvRmomRsaQO2csvigcmEK5rwmuAnp9STLAVG5ftpPdVQvB2eYXfM5XpLpJxjK8ds49Z36
cSzczD0CHXJGiCNLMf5z/0q9kcNA6ClLyzgtoKE1+LBJcfO4WowAtmP1yLzHfFDQ7/uA6locGN0M
HYJLf1eNxvbDaDaDDw5kqz/5hoS+zCagyLDA1BNc5GDhKj8FRdc2MOUZAUMz0LvNDDEWR/KZ4s9p
GpkiE3xO+7EZukiqMvOCejW0xqm/aoUi/h9n57Ekt7G07StCBLzZAt2DMc0RPSVtEJR0BO89rv5/
anS+/wzQiEa0QtxoQWZXoUxW5ms+chgVNdTmpbcSV1ua0XClQEmhD9WqVSTRWcOBVrMQMpOK/tm2
kb6JPJAw7V9qyl4dp0JYobftIJ1B0uAjXZtczQ+sAOf7XGsNl7qVAOZypx5vC6/q6zl8aKRUUgs3
VOijNa466aOwLQkH6898VIIFaUistO9N8VAnF8YNwhIAMtq22CKllhovQxE/F6Wcap7E9d+47N/I
9ueuGlAyRdL+SCv16ulAUDjNglbEQ5j2zDrnCoHXLbM+x88tFPbzItXzuSw5uW4vw90ooOZgUeMb
SJV4HaWu5mJZLC1+xj1qvNgNpczUaI2n21GuklbQGLwWRW8AqBVPhXWUcRhzqpClTiKnGmQAdRJ4
EhqbFyOR2meSVueJtX4kmnU9NhFVAAJRLKDpunkSDw51CQeH4CfMFaLSBYdCsQKixZFM797oBAed
KhwVYErY69EhhepIgTQaTwBB+uHMfdrHn4dRwYhcRQoafI2WdcPLUAuB49sTe/XyQuEWu1SGyLuL
7bcZogGLSaxG8ylcYJvn46Vphj+c1Po7igLloCazH0uUZZBYM69a2IioGVVP8/mpUSqpdKMgaP14
kR03qbT5rFGp/vX24Ha+nw6cgYYv9TFoipu16SjSbKgSg0MNo/KcmvPInLv64SDKThjBqRDes/QQ
QJGtP9/YxFZQFqrzhKwlVvNDANvPLVSAZZ5hFHLlYYBmNi+GHCzZyS7bhTsdCig2RlEpvdRxrEaP
bWyE+ilCHSpW3dTRpPpsLDXiEoHVFPOLbtZx4FL9G+wng9pPb3oqJlHRE2x7O/7esTXNB3WkqTrM
45h7tD3bBZOmWmu/KUksdd+ceAoDv6JF3D/hIhO2T0aZxp03lKaVnnKwpWTMPPywCBnQu3PlJrRl
D8hV3vF7Mml+rpRliL1sqqXq0QjiZDnLVRb8qEwJFQ8kaKf7+G480tGPE0ARwAIAYEAurec1iSId
aQvZeRoyG7EdE8PalK1vKAfYqOvvRxxqD6JcCDh1i+YJJ0Xta+RrnhSzTZ6czsheMl26z2Hhv6MB
DEDZkzwIGYj1aHCfyyAgOM5TmzfTYxbZsadr/dF+vqriiTlDNEjUcSmwbV+8ddNEvPlZiyCSih91
lBtnPQ66T6XmRAdn8vW0ibwDR05KxW9A0vWAJuYMg4Mleq60IvumqkM9PVhx1PUHl6f4zKsUAydp
BNMoTdJuAt0lfse7+sisjz1KJxJCD3RpMo/0XSpOpI3VDM5GX2a3geuGd5kl9aabpXl3wCC/Prbg
9bA4yLBYHLQJ1/E1o8zMoqHkhywpfhVSV5zgmDzaWv/Nzoaj+/T6A2LWRYXkzRHUgFW9jpZVQ1sg
4Ro8BXX9U5Gz8aGAJeQuBmj0g3Pral7JBNG8w3mM7jH9pnUkMwzSmU4uWX4WU2rL8/8YxXg3bIl/
Gfsjiv30JwCybe4XC6EftYkliaJezLNmmEig6+FuehtR3qrJSE6aFNI2J0WPpnJtZXP4jB5P9gdw
gvJ5MrL7zNrEDqaZSjEIj2TACvzfesIScBY82K3wWU4z6tRFGThPUWvW9xbi6ZIJCCp1XwGt2YYJ
56ZvsWaPnqUi0j8ZCE8+GRYiq/YQq6fbS2BnsYEcALZDSvUGjNiMqMv6Band6Dnr5dGTabE/tE6X
vKIuWx2streFu97GtnCx0cVGhhj1hiN6t40brY2DSIEVOyalPpx6R68GtykqjtzM6CluA1dusp9N
oSSK6SpKkpIiC6dr10C00Pp1MRDquXSgDrKXeglj5cFcCmRnCwnJ2SdtTIfooCp9fcAJvVShjmci
DnTVpQBoXHZdpSTPvU4N8VGhLq099kvDs/P2Z7gOJLIUAA5o6ZIbbGU3TT1fmiYNs+fGbkveCHn6
0XBi+SDK9Tkmpp+OG88QGi/b90Ca6k5CCp0995kcvpaTpJVu2g7ySVJg1rpzExwpgO+NC1wKKnbg
ZGmWbDa/XthlggQgpN1+kXKvD4cYQa1Ev/+QQYLiDWfMIgbtvtmYSAuqnRZbxbNBff6Z6t8TtIL6
4Bq43iv0RaCvkC8LuagtvK5xaksp9b58Vice115jT0nrpr3af5LBzzYHl5540Kx3CxeNyBRIXS3a
W+p6Z6bWMvdxBzfYLmf9tYKNsFApR7vhoYqbIHMV0NTZH9GIJzboPvRMeMIGSXFwFO18QPHg4o2A
rYqANK1/hSUFLW8GCvZWa4ausWTSZcRl5evdy5+bCHQAeCmRRYuZf3cy4IJT54FpBE91mCofIJ10
rjYH+cH3E1n4+xkVvUaUyyCucyHR3t7MKEJVch6MMMjriEKA78Crmh9xvB9S147bZXyMbKuo3NII
Do3k1juPxJU0lsc4I+OTQtPbvF6R+ZDrOLIzfzTV7JvRStlj6hjNQxCU7Q81T9SDs1Z8lv8N9S0e
Xvd4GgglX/wNNkNVcjDjTZhkPqZ1cv6lzuey+iEhSwBzPmsWGu4DlaKndliK6GdXJdUR1G69bv77
AxDrEr6j4Ly3cDFUn7hK5z7zS3s2n+WkrV71ojwa5l4UCl8I5IH2p4W2SWDCVEqpCS65D7PhJ4lg
/gAa7W7TPLahcINl1dAz4+5fL04tFeiqUkV2pqLh42mBrT6jJReUBxt+fbz8M2U8clQYUpRRqKes
45QaOpIRDnJ+KreZN6mz+pLGquO2dFPuStz/G4rcguIciBwgiutQKPlJVtSOuR9aGt45SVlOvVdT
TTwC8O1+IA4IcYKx6bbOTNNcVLaeICXSlnVwlsIi/IDX8fDpnuPjn+EIsDWgBQzNeSWshwMXN5tx
1UJaBs8Qr4uSSqTMR4Lte2MBsa4Cv+VMBiW/jgI6si00GemceMijVyPEEJBO3zi2d93S/x0NjX7O
KZEsbTnYNX6ddH/lwkdeuD3lsl4Pp1jXq8gLpwq5NmCJ0hEeY29sGr1gWGncnlfHvN7W9phWSGS1
kipj5ByP5zRO9Yf7vxP/PNeIqHRRc1rP4GTEFFDQ6vPlAUFLSUUvbSyUI1GNt12/PfyQM4b/Cf2N
vGMTZtHScuzDrvAbq7/MVj57ku7g+jN+UcPuq9S1L/2gP5ea8bjMc+o11A4PPuHudCLXwcpHVBdW
xnqgSTu1NGuWwte0vDsPC2WnLqJocns69w4MIEGAzqH68R7Z3JpgjXrZgajpZwz4AV5L+1rV2BaU
ZnJkhbU3ILYWCiI8ganEbg5aQ50SaFdN4SdjZbp9Y1ruFIV3a5Zz0sKVEHQd3r08E9bT1qj9nMxD
zcpvU9vwIi2Iu9cynPvghTpe8Z/b07c7JoCkwt2VcNuK8pzKKf2wAskVRKjcaoibSwX17+Am3v1I
/4tyVV5VzQpcMRp3tV4OD4uiTufMmKhl9dPRnbvOb/45OEBVCSVnkQNvzd21vOBtoWc05gdLec3j
upvc0goCGCCB7ZY0f76wLY7IT3tRsd4DLAH9gVf+Zq1ns5YucSoVfqXhD33upi5pv5ZDtnw3l9z5
fUZRlGdcLyv1vzj1aTdA28U7DVmgTWDCpBIfje+XwLWK8YIY3N6wuiMqz946AbmCGAFRMFXZrEon
SpdusvB1bep4PmVp2J5xDD16weyeWhwXpKXs5OsOEWCzVLK0oaQ1mSsfgYsU5yDXag+AuPlVAi0B
IGuUn7JKGn/TIwQZy4XSU2d31gHgbPeDvvshm+NTi+QaozjwHfk8/BqGYw4QVPqcSs0PlFQql4b1
9/s3IiQTAXkmy8IZc73tOQyGhAVU+npVR6exlQfXaOsj+7e9z4hXCOVXHtki91lHCeKoNiuFdYqI
8IQkV/obgIgjlsTebn8fZLMmTRyk0I0KS5jJcXAeddAKClpxj42lHBWJdscDUo+2GxcdPJP1eKhw
xbGpcLBopuR8Q+MydTU1SA4OyR2dcx5k78KI1fLuaRbqdVCByCn9oR9/KguyGLb6xZHj3y25PddS
eOna/pdo6txA7V4zbTwV0t+leSQeuDuvIhlCQUI0qTZLxJRmYHhKSX4yj8FL4gzlkzKk1XM/dEfi
QWLettkD5RHWIxIuALw3V50MOkdCBTv3M637W9YGyU3k4Ukppu9JHSUHe203GMhLKiTgHinBrmdX
AZlVRA2F3cWqWxTAplKqn0YUVgpvoKYxPIK1Sf9N3kB+CRTP5DUKgmAd1GoGIEXVLMQtl8WzcGz3
2nwOz+EoH9HA9xapuM3xIwZnh/DOOlTUZWqlD+hG51PVYo26lD0qJlZxqLi3t0CEvB/ZForpiP+v
A80mzraZkRT+RM7wqdVH7QyHp/RgwDQH32x3TNSC4cgKU7ltKz+oLTWi8Vz4XWeFwE9CCfRdZhy0
pPYGxN1GrYm2NrXzzQu+iZxumNS28NOBhHmYpsiLh745t/md8j7/5A2IJkNwAX5K62jzkZJy7rJy
qQo8hupCd8MaUz4vHGrk5gFHIPd993HPpFFTopQu0OybTyWndRRpdo+0Thpw5s/q7Nmjvhw8cXfm
jxehQVLCguBxuDkelXEZLRvPEQS1TSd2jX4s0TnpS0315GZKjzay+NGbUwPqPC1C0WQm9dqcGtMQ
GTkAj8RfqOJKH+wWZRQ3CtOm8sw60LLXsnLM7LFOEf54BJtnt/7tWd0brzAbR/oAZ84r7YPQ6Oco
UbXEl/O5/9g18/QE78F+VMm8vt8OtbMBeAi8VSpwV6eRud5rhQLAS8I506cRm0dPdWGUPzg7oiPr
vJ0h0ZiAuUEJi+r7lkM5Gm2uWamS+R2ItLOFvLBvI4PkAXu6T0frbQsQitcvWw13ly3+gr6smcWZ
nvkQKRnRMOWPpTPdbThIY5b1SIInzOyuzJhz1Sx1hDcyoHRV7g2pZnh4aB01gPc+D+RysNaCW3El
c6b3UyME5omCt9SfGNvmnoGC19+3F8Hex6EDJirUvJ64SNaLIOnNXu4kpGiD3Em+IP9PTwQgbf8E
UCA8yPTFgtpsLpI2ckPiiPb8Zi/P5HNoBcQZmL62ukRFwxu35Es+1M4QAGDnaahpTtEfvOJ3higE
JrmYycuRk9+ciyMEMNmJU9StQfh6bVIlHsAw/CG0aTzdns0NlO9tAYJEF18M5XUACJshIjgG9SAJ
Mh4Zyh+SEuGtUZk/h6L51R5hYSwIlb8qnn5wyewsFcqz0ACYVQ7/LUfK6euYVulEea4YrIfFlNSz
CWjuoIcgfvvV5yPhoP7u0Oba1oKdCHkHZOQzP0Y5zpWXsnBHZ3mKRwpoGsyvg8+2NyhREEaFFEFL
EArrlWn11oBWkZr64JLLjxawsRgUoO5M59vfbDeOEIsTCTgYiM09NmL/Yuv4VKPjHvYuTkrlE+4X
3cG5fhRlU3WUZB3FCtw1fbkqtUc7CNIXzUzHuwhm/yw/USsjCaDHRaV2PWd51FY5QHCO2oq3dNrO
lRsbfXu6PWN7G+p9lM2MDebET1cyzow+GDwzLk0vmcb8rIbLEVf4eto4KqiBoIOPtcAV/36Yi1i2
MlPDf3yich/W1vdCm+w/bw9oLwpcJTocIg9EmmU9bdXQReE8tqof5iyBZNHac5zER+fQzuGAmLkA
PrKkBYlGW4cBNT6moxQrfijrdLvnj2ZWPMxd0wHAr1AQSz5YevrYmrmPF9VBtna9eWGdUvbGlgQ1
cMin69hSGJX4w2Ean0m21SOkp6XftVzCoR6zmeIZakpoHCyTnVkVxl0UNbkjTco765Cq3vP8Cglp
9073mOfpdAbo1h0kiBv1O7HmqVkJwhvQJeHitVnztpOEvaPGNALrBAssR2RlXhYCvfCjMC+ik2Hi
VOJP+FYkfpf0fXPS0j5oXGPUssQF+S3NrhyBUHguMyBJj9FQpjKwezVtHsEUkw/hgtg6bmylQ/OS
xHL9MwbL+fegzFV+CqWJv5/rStC65L/N7EVNEUVuTuki9fJAzdoHB15Qem5LLf2zMvA1++X28n3j
Dq5PZjq7aMqiWwiXmaRkPdM9qVtP+Y5SD926xItKswyfpNpA/gctQkgjKe5XI8KlY/xL90Z2GscF
SlqqmrAoDND2J0sZs+QExjrtTm3d95pLCTJUXoKhtGI0yAHSH6zI61NE/GjQqmQD6L1cebZLpRaH
gUNFdZatlzYaY7cYhuhBVvr0INT1SiQUy4MMQBglbkt/RodLW9FppW9pdXUCKtN7DcTyg/txPwq9
CvSJ6A5vG38Z0LZqaqTSNwGk+7qida9RUB2BP3ajADHhmYd+DPfW+ls7w8BjLrZLPwtz5zI7wEWx
YwgOEDO7Hwd9fWo1NpnMdixaUslOszCWAq0QryyLyKPHvLg5Nb7T7dV7nRUKWAIa9ADl8OEzNsdE
ZtdF3S9l5cddBr9hkpUvbZP059AYkTNQoG7EcVscpKLiH73aMdQx6F5xr+ARt57FKq9nFduHyh/G
Sf1icjk/tm0ZvuZWiEiDLLUPfUkP0gFT/Xh7uDsFYuFpxBGMKRV8822hvXasVgpw5fXVIMsqiJpl
Gnq0v6mljF3d/qobgfFbHrFjHsdBRq1izhAuP0+LDLexpQVxJNpzfTUIoi6cSkTWaLVt8+NOt6JJ
0VhRSjMBw0JrARiwUnTfKJRlD2OVTb/fnoKjgJvMTlaiAMkNFpdspZ/6oTB+CYNx+Cwb6fwaBkfK
uLvRTPI6hL1ZZ1tKcqUGRtP0DC9Ki+4zzMX+ky4X5tdB7s9BNvYH33dvfyKhyXoWnWzabOuVpSx6
VEAyLX17KIMfbddDLkrj4c/bU7i3P0mK3vQ4gEyZm/UrJ7NmBzLHjEKX8BxPqfQlnbT2wzxJ4a+3
Q+3NH6pRMmmlQ+dwC5cK4krHOMomVFONf0G/LB6lCKw/E277NhKxB/CevaHRy0NUh6Imt5mY4HeV
aqfGe7MO69KvcjP7UAWW6hVZiYaynByRUfaGJrA1QsFHvNg230qKg0EybGrvEV2N/rToizP5PS7I
k1s5g8CHlpKTHNzWewuEejTpChhBUNDaenxRIKlpl9Pey7WhbZGctJoK2pw8F1/v/3AkGRypGryu
K+1OKZ/HuU/zyrelIPdSMwy/GhHyrhIaTTC7suVgYHuzCaqW69x+a7JtPlyyLHUwqGy0hlqql9Ml
qr1CMctTDgnzeZ6RPzh4Il5H5DZnXaLgCZAVYZXNVM7LNDsIHPucVq0b1AjkYbX8Z2/O33pMUA+y
iL1oyKBycEPUEwob62jNVEedNra1PyxqgXZ/MxmnwZmtvwwptb9NMP0/3v6A1zuB1SEalqBUIE9s
dx4U9IqZTBpfayX9rLdy+7mtxuYUYVz/7XaovbEhfwrdAGK/ginyemym1uocyUblw/xOvwTZ1EH8
DmS9dFVuxCcrTZr84ONd7wP0VsC2Cf07MAlbsGDdLJYc13w8U0rjszHp6WmZliNE7t4cUteiVicI
dCSB64GRyUOiTKbKD2FsDb40TvPPvJZQ8Q40LTn4YHtDgvcF9EGYO9FGXwcrjDwbBrqfflQElheg
1nxqnDS6O88E6vUuymafWWY0NIlU1r7WddGp0GPtlExpdvB5rtMyougCLkrxhUWx2VuTvsRNPU2s
dq1OniAYKD96JNnPo9GUn2ZJaUZAP8F0cIbsziCkCUoxeLRcAc2iEdsCKStqH+J3XbvKYJi9Z2Ay
0p9uL/i9dSHYGf8XaHP0l1qopXqX137eBbgttYZ07tH0++50un0wk9e5JjPJi4AMCwmLK1C41aem
YQxm5RvoUefnMq0Ub1Ja/VQoEr0Z3e7thz7TU98a8iMZ2N2viEQij3/+0EFZr0hzwDJNC5PaL2IE
wjT5PyF6x+40d37dJA9xeCQiuvv93sXb7IC+t5wlRn/EN4OqR+0nhi2vBkf+07tRqCvg8oB+HDWV
9aiGouQ/i483DE3hUUfuQfBpysP9SwQUAx8MrBSdXfEr3iUiiHmryALplV8UffhIt5CjCgLul4bq
25fbofYG9D7U5pTqQfDPuckS6fMwMTwN5EaP140efP0XcaCJkA2TYYFOXQ9JMRoLHBOg6YyH+W8A
LJHSkEbEzs634+xdJ6QeMLiAgtEa3FyVUj9hDqFzRMllPf8poQpK7S6zqbOYtYV7wKwdHVd7+5mM
gi4TDF8Nx+31yELFHLNBZUnYGD0+akVjPOplOL2orWp8vntwdNxRjOKcF1XjzeCsONAwxZwav9Sr
Dk94eWgvVa8gZk+fufuzLoPu/l6roK3AfEX+BjeMLXy/l+OMHhG4vTyfzJ/FjLiMa+vQig6Oqp0S
JekUiD2RM/IU2j7GLbnnJNKnwpfS3vmsVGZ8buy4ftHlOriANbC/p22dPOiTafvA7pzvxizF1sGv
2PmWlAKEFpsA2+OavvmWmjaDbwV2aWZAOqMeBuc8hFGMpoA13f3aYMD/i7XVXigCEyoNEtl+PmqS
NzupSR6JxMDS4Nx8e93sDuutcyJQx1dSnlqRt1YatSWeN9RDG6Nrn9QwDr4FUZUcjGrnPEEKS7Sx
OR9JyTcHpFZiTrEgl+/3sVqTwgXl56lyoru7DagSvIuyuVxQu5mtOO+FJ3RiPk5WOSGKNNgH2213
LKxFWkGCk71VnZwWK9X0lLEY1jC60By1M1oo40Fyv7fyEbADTMOihwW7NdrQcz5NpbLo9KH/OhtS
8wkHDI/eQ4Smw/hcN+PDqGDYrpiSt2hNd3fZgHqeID2S5oNM3142OE01c9eyDuFgx60bVyP6Lllf
HREsd05mMjrIFuJNoQAdWu+tsZsr08Z8zgf/FfmOvdRnLBltF+S49hQ02f02rvDUeMJgwcGcku5v
4g0UmaFgFuC2lfTnlDjyZ3lerNPtrbWzRlZRNveaHHRW05hBgdRQUJ37sRq8Lm/+vj8InogKWwpi
B59pPZQ+mySjDK3CV2t03wt5MM8shuz+7J6UA14TjWpIN9uGfJ2PaHMVHPUKSJSXIeuii9FP5kHC
sZOTAjXnk/D4opi8FSINlsVEsAGINi4syh9pkgy/Kmrm/D50Yd18tkpNarxkSe0XMtvR8W9P5N4a
hNcu1O0pYfFUWk9koA+WMSY5JWxHe0GsMPSqYnpV1f5XtMmyg2B7SwMhWVTyhL0HNbN1MAtZLKB5
oFLjPK1e8tDUn4tWSY58/XYOd6rXpFZCuRvQu5jwd8kizKmhQpaIImoRzb+PjaR7tZylp0iOnfvf
SJSN+HTg40yKHptQjjP0aSuz2MslzH+H/qMg/WseWYnsDcgGQwPcj1HxclkPSMqNLE8QP/eVTpUu
wdgYpzEftNe8t++TxhQdPOpgJDeUOBQqK474hO/mrq4UyogaofS6zE/5mGOxlR5miCJrWJf8iUL9
F+6yAO5s7UqioBwR/XMKSGY2Ku4OHlQoEqFr94tpNf/hVZ2gZUffy5mz+6EMIrQwuxU8D9QP1gN0
sCFXooovVrVt4zXKoP4u9WF+sKf3Vvr7KJtpDBc8erKGAWaTkUQoqOnxi57kR8YFu/NIeii47RxP
hlg4775WUc/AD6qUomlRjcAL5Llxx6wKH+Konz7qUhS9mnRsnhEvI2/Uzf5IZnPn7BLlfKrrzChi
RZsf0Jm9MkcRBK4pjZ0PZagk50GW5E9zM5ofsMqIzrZVWj5/2Qnvz0zR6qOwjQYlth/bEmAUo43U
SsBTO8dqXlVIY7/mymT8XsZmf/+5xekIghlUOL3dLZQNf+m67qQYzChu0ecY5YxXOVHNb7eP4p01
s4qyOUvaMI00JQUEu1RN+hLKdWg8mg6Khw//Ig6HL+cVlC5QXOtF4/Tx0KY1o8lHVJ80SB+Nm87R
fFRr2Tm1eJohzSXziQB7bXZaVaFnONHo8fuuPGdzpZ/tMflR1eX9qCHavCQ2AjEEbGSr7YCkgMJi
IBDmks5L1Na/BND1DxLsvdFgHSzcDBBmu2I626QBcb9AWdVktlJX9b+Yi4mNdZ/Mf93+PiJB2hyO
cJoRrBdFYB5/m+9T4oqslq1CpHrwgh62kaeVsnZO+67rvUyxC0Rei2p6uh12b/lRmxU4RtyKAGKs
lwVCCj1nSZz7iTmh0KpU6UlXc9u7PwqUKc4rQbKjlbWOki1OmksW6HUjyROv1tTxIbYOM4C9sXCX
gadV0ZqgFLGJ0oNNQY8y9+3QClA36suPoxamP2+PZef0pZxCbRSnQwc5i81YOjOrKjAdRHGy4SLN
nWycDcjBv4ZpX3oh8o3fJCNMPSMKpdy16+RIYXpnTVLYVjHrpgciLDPXw5SaReFFDqB9WeAa5D0c
uFQb0Byt+/HgtN2Z0VWoTZ5YGk6iJREEULh/1slurJ8aN/i/CgJGCR17EJvbld/nepV1dIt8rDZq
sOztzwHT+MfbX213JAj0kLcJG6ltAlAprZqPIXdmIUcAlUZuC4Us/3w7yt6nQccJcQSaRuKaWn8a
LccaK0yYrzYLi9J14k7yBiPrLnEjjd9ux9ob0T+8czYVpL3NYyjWar0dFZ7LXVfTV0Sm3ZXksLo/
peGWtsDkUUzE22KTvNfS3FSAMVhsY4JOraLXmZ/O8vLH7cHsbCqAf7y+gQBC3tnSYuVOn6okHsh1
k27+uMyR2dfIA44QVvXSbFo3l6N+Pjl9W9fnNIr6l6EPRmSQbv+MvTnlJKTrgaMkyPLNCVK1FUYs
Y5D7yxT+MSex8morcX7wvtwbKx1TjkEYm6DlNlOatzL4Ro2Ly+m1yC2mwfZCa/huGN2nSNUuWjJ8
GDoVqThlOUAp7y1PbjI2GuMDdbPJNUZI1IOS52znyrBOPMfkc9iVYMDrNDvYCbuDfAN803MR8ujr
nQDBf6kUEz5WYHR/1dl0Qu2pebCc4NfFWh6kePpF67Xfcj072BU7qelbT4KGAe9bStHruF0fhEhm
QzoLirZG/NQIl9+0Wm2/2I3UWF+iTk7wR4ek05wpJszLweWwO8Nco6CgqbeAMlqHRwxEQjTcyX3Y
JaYL9FIaUFnLhrMBAuU+L763VxsTC8JT9LZITjanTayXaW1p5MJKLBsnUy60Bs7RoLmhztPeSg3j
qDq9tz/E9hCFA57aW7jGHOjqko0s3akUcg2zZAynPJC1zr1/H/KYp72Edjwql5tphILWS7Nk5/6g
OMWX3BwWzwareH+N1gIDxguIVzaqXZsoel9pDAewb4lYKEqyVXUJk0k52Al7cyb2HMkw9zXZ6npJ
6Av6xmrHkhBGk6csrkLf1lPr8+0Z21t476OIX/HuTZiayJxbg5b7Tuskf5UV4hP4Foe/Z8Eo3/8u
wmqS8hGwXwVJo00oI5f6ijouH6dvndNYVzhXA9i9/71iAUtVWde8ZsGNrgckB3ZWFgbTRkc3/cus
8sA1Uan+z+1pE8fBJusmCnk9bCI+z9axmqpHtHC55j7Amd8hWH5WhtbxskZCj3w6QkLspPgEoxRm
iKTqSrUDRoBs4/qd+/PQvkZ2FXyQcnP+xIVofoEpAMhDGw4utL1lQUUC7RMsdajgb5Z4PlaWhNRq
4dPRQkG6zwy3ipTFE4hj9/ZU7o2OioRDPUCMctvxiJR0qEPkoH077vsvsdIUmdupBrr4wRL86GSs
DlETuW93sZ+EzopIhYEVIgu9rW7nSoGne6MnF2YcR4BIyk7jcuh6up7G/0bhQiEIg8Nqd70YY/yQ
FT00kks3tdMZrAaCsIOu+JJeH1l87YVid3F7QIPk6NuE0qJyVjNO9kuUWUr6PJmWYHiYpAyPRY1O
7cFXW2+Af0bGe0lwwejmX90hQO2CRZKa9FK0Zmm6S4swk9QY2mvYZjY6zTMWHrfXyfo8/L+IaKry
GKSuuWUyI96Hq0Y94l5A1e+hLZwZV8cuOsj396aRJtL/j7LJjul5SPKgdOlFSVF+qlUzPuHqiDpJ
HR+lOkehNnsMonnZxNHCgIyqu9hLo/6iodL+cbbm/q7C83/njroXVyM9JPKM9TosrCqPsTBLL1PY
K26YjJbbSl14uv2FdtcElyJ1WqFGuwVRSdSikxLD4suQyJD2Y8efOuuixOaHvkH8+Xaw3dmj7iCO
DtH23iQxElVGNM209DLG0BycfJjPQdDHz3YyHn2o3XGJNwzyTIxt29UuJxhM3JLpJdaW1wyyhTYV
z32kQB4dgqM23zoR/edTcShQ2wPIISqV60/VD3NuFWWaXkr0Zn9YbQuwTm1HlMATpR01dyjmPEOn
YMDVYcms5uiy2ZtXxCzEWNFAIc9Zx6/AcitanqWXppbIzyqza/BssUdkqjvliGC8s6fB0SPspgAZ
EEDldbCuQaamSdjTna6lr1UI+LqKi8C/vVR2o1CpwmrKoOa3zT7NyDYnuup8v3FyTnGpx49TNxzV
FXcmjrRDII7oVKA8tVmQ2iyrXaIoHMBl1p/iwFqeZT2wYU5ZRwIxb53z/6Ufb4tEAC9594L3QA9t
s0iiUs+zMJuzy1DPjnpW8ir8g8of9k3z4JST11dlI3uFBc7jocYv6e+iCSPFU3JgIqfEVBZ8TYzl
774pnNcysR2JHAlq2wEVZW/esYN2OAreOtebU2eB+N5LWZBe0rk1fhqdXZ/HUer/uP11d3YnlVxq
AML/nVa8+C7vMthkkuDQynZ6mSXzW6qhCt3LWJCkxnOYovV0O9jekISsGcuVQh5ymetgCCfkOPEU
2SUCLv1ApTDG8GaeQbj8izhiscJIIondEg5NFiqWL3V2qaUgw38KcdHIio8UefaWLMRGMW1UhGxl
s2TraER4q6+yS1xpr5MuSX5IldAd5jD9F/NmUcYF3iUss7dFJwqCFLIGPbtISzqecseaH5BXnh7u
nzUwvG/2oyJL2IwnKypw3giUXwq0CE/5TJ11GjX957+IwvXC4Yg8zVWxjhtUi/BQyC7zUpYPo502
Z703jsxU91Ya9Mj/i3KFVeMOxdRQyi60ZmJvHFqy1G6+r1D7z0FCURrnbyrfiAyJX/Fu81ghQ4wq
onSYG3jlkKqcBIAyb8/YzjoDschLQjwmYCptDoLRKCRUe9P5ec7DpjxlDbnpB1xY8q8z7eP+YBXs
RhOHDre1QO1ubjArimPdjKP5uYUhWro2XvQeljbaqY11+bf7RyaYwdQ5IYZc+WNHBgyvAM3LZxX/
Rr+KBJpbZT5/U7JoOLjGxO/eHPqQw3mPUP9DW2KbGVTyiMFuZSzPUdJIi6djFdtdBnuUq3NqBgC8
UymrZRzaHIzUbg/zejFyrsJVgojFaEF4r5fJki3ohVfIrurlOP8wxmo8JYZWPt0bBedL5AlYKzzP
6Deuo6TN1DCfWfCshubyoAa4riBbUN3VmhNLnijkAoiNOJx521xYUopmCfU+eLbzRftYlhGmG1Kl
PDSTdnRPX38xnuAqyIW3pjMwlvWAQnsZ5wnU6XOd5Rb+pGb+hyrV+i+9HtonBSj+n+agHYlLXd+H
BEVHiE6T8EbeylarClJSEzTpZy2z48U1e6c/qTOfzxti3fCsAaruwf7eHSfOkiZMUFKs7TipSMyj
0g6ERCDPDScreqjysjxhaFI/jDD03cQ0v969WMgtqCYJcKEOq2I9t1ijGSqwAWEwZo4XjBf7X7iI
44PK9/XCf4O3CFMZslOMwddRQPWGVp7LRIkkSPBmrKIdJNf+7bG8ETXXWxvvUQzcuSDpMgGr24aJ
CzmU0vAla2nOfKG1nxXAQMqm/ZqHhh0/sayV0c3jshvcoNFGuIlLoquRa9RyiPmbEuaB1yqz+GvC
4/DViY3ZeKFnZY0uyixNdtYxMKJ1r0I8fqgC0J9eXCmgyG8P5frwZSQsBESYwDXDO1yPBBW8sNQt
RtLWNCQ8swv1v43WqluvheZ+9FhRd76PeCkJFQF6Z9jSr8M5QV84kVFEL4sxAbZAfbKsHx0Z2gk8
hlZRLsMISfdlUPTe+R6OdRE+8QtzKjBL7ESPtoL92YcF/77a0+Yi1XPXCObl/3F2HktyG03XviJE
wJst2kyb4QxFJ/HdIChSgvcFe/XfU6PFzwY6BtG/gjsFmV2Fqqw0J88Jj/jw4YveOZ2ycycjKD7E
XQO9nkhRb9w1rTqq/4vtPA/ONsinoQHS7WjfBqQQ+40DuN5PUkBCfDJqXk5EG24XaE3NXKutml5T
hio/dGKKj4UXZi8tuIPD+59u7Th4NA3JhQcqQgY2t6bsooBrL2myq/BQCcyUOTs0jav6msLpCcp5
i8btztJg96FdJjlEKfwu7pZbeakaUEi/oifY5IgGBpm7F86UfdL1xNqaAVywTUi/DxyHtjfNHarP
DJTdLi+wK1erkX+65mYCN7E/d7XRQe4zhui/pg78P74oYs/ZI5Kqxai1Jq0V7gb4vqqPRgRNxBW5
0viH0dgls99G1drHNAk14zka61zzrTz0im9enKABWIWO/o9i2EH+2vZWUR3L0FCig42YQPE100nG
jooxdzEUvqT2L1bRe/9Qb6oTX+f3eNe5m9T2KevHtt/4xqv74gAelrMWgGyo6i79WZ9DaDGVRXLt
R2H6k6Mke5SljA0nsIBks9dUxTmvlGV40NHGWRylthLAAM1kvDZelR+mRmuvqlVYx6QJcp+BAN03
MmZm9MLqr2mWR7BKzvFDXRr5G0AKAh2RdE5S7H7xG4DrF4S3wG9g8NTP2hC0n7Uoaj+/f2lWh9jh
xkhZBnRDqEQtSU07D1bMQfOaq9CDaj+5U7VLoA55stSo2Hhl19+Ot5WPBnyE6Yo10qc02hz0b3Ot
Mv0HYvTmHuXJacOI9M83LxHrIeukFE23jhbKIlRP86hyw3lurlyF1DxUM1d0H5ixZeyVukUfj8Fq
yz4MlDp+GXOSIgDVGsrWKyK/zfJXgLjEPOyLrHTh9RB8aWvHntprXpflixVD6zcm+fDUR6ih7Wok
4J8KdIb/SQdbfYji4O3YANDBRdCOgHtsCXGeqKGaSGq11yDq/uxTs3sNuvabBcgeEYUo27gp0sct
FgpRByBBCQ0CKLE4pMPcBqYSx+KqoO97oiM6V4cqKbPAj8s8aHfTUPTky407b/nDlbeXPVKm2UE8
y7b+kjlJdI2lMkDWX/MmqcPz4KQst9a16NjXPRJBTcAY54b3WX9WbMp2CBExojTLAnGX11UikmC8
tnNP1JIVg6J+QGgLfsh9q9Zu+6EPxFS+VlWUfitR6ZuOj95W4gQyduI2phoont2+AYVhT9ow2v01
qTTrzxR57LOpzuGzjTTcxsO9vq2A8XC1ADaIUkFO3prCM+oV8l7DNdPj4YsJ8O8VQZV4I5m5s6O8
ZbRhVPWNJmexIHpYSqNmeFF7Si1lFzChInyFxl1+KIAGonhoCyf4oyFJ7H2VSusW58P6GBF4MXfO
CQY/sRJo6jrNbLNymq5O4iqyEEJHeVeGdh5DieXSO2wcEfUPf0aZZJDaMH8uCcEXQaYXu8NQa+18
DdO+3Ifd4PmeGkz70Kq+PXpg8D4UwZkZATMM+OX2K4bzyECk0FTcoWWfprlqD0athU9aNZrn902t
XQGDUpJbGUyBTjQkd/q3UoxkyirSqdauTmYFe090eusr/aRDfKLHnwytL14GeAk3ruT6/cIqaRsj
xtzLVSPb6jLiXbQrr97QuicvIOuGYLxu/ojKXt24EuvDyqQ+26mymbi6pctxkpDoElXp65xTSPcL
S4tI86O6EseaToAABJl2IGW1fPgeDqW21UG8s1Yyk7fhC1wfjaPbHXYCPZXkEOHVHOv+bE6Btg/y
ZDwXsRFs3EsY+/jHbj37W52BtA7cC5x+C8+u9QJV3nDMrxXcWMVriZp754etFc2abwtmXS9h0zN5
GqJq0p5xl6qz09HOUr5mRZyEX2pGi/Or6eXiC3KEkVbtBntGzt0fzCJp98IN5vjgeKCGjrGHWPo3
O7ClPm7mtwUJasQp+ubGBcNABLs7cGmm43emkh6LqMwvKY+7e0zHuv08hIoCx0gd85fD/7lm1Ptp
bCCWHvdOpvkF4aHjm33d7coMSKLfpk1e7nLm/fetPf2qU6v8QCvTST9qZqwZ17Lok5dCOOPJszIU
joQVJHvYtI6O4s3tQSqJdztnFvCylTiO1rebgGqtinpBUvPjG/djgwRjs8u9OmTK3hjL0t21iudc
LGPi9dfE9JwDBZ52XTcp/zaiJ04Pme75MdQN8Ocx1ryXwhXHeLCv4RC2te92WvYZnXbyO3fuZzTF
eVD9cK6jJyMvnW5HPgvuCoXqH0WgGeAPVFg07ME6uISMow83szrtRxDq/hQYM4ALq9rHTsg1cbNh
gHDDRpZyTKZuJ0r7aDAn6rdmoQJ9DUplZ7l9Hj8ViR4FPzv+wg9zqqt01zZTavpQ4KXFDrhslBxS
dAdR2bYLe4A8qqsqv09nzzlluoD2zs4BxT3F4ZxLIjyjrg6iqEPtRJUp+MtUx6jZ83E6bnDRdSM/
NZoRmopaq6ygn1IVce60sJiO6pTP7Yb3Wt0tlAUBqFACRWmLuvXiIZo7a6wmxQRNjJYhrSdwB5/1
pE1Mf4Cn/sv7rnL1tkraat5WUFGAIfEltxfZiypNH8zOvCpULQ9W0v2ZFfmW6tQqEoaXBhIoasi0
YeCBWMSgoT0lKt/ExR/HrTgYlGbCHURDLUuaM/cPdXLLYOeafcO3rpS0+KgUlbpFmCCXcuNG5K9A
mIEfwOjiiu6sdBnoo3npXkfTpcMdqvT8vKb9YFUJzDwwu+7f39r1dyTAZQyOAVNZWXMWSfkwdCJW
4s6lZMJg6d4Jx/gnnChetafQ/piACLE2fpH+ICS+IOzB6y0cslqLGnguUxi9XqQ7J7Hr/ViU1UZK
szotUFliQuLBsMNbfntaqCVbYYjDuLZl4uHK6hCFaGcIiq1Z/9XeMZdLJsgknINF8oRbQ0aZ9UGQ
l9ZVybTG3kEMEn7re6P5R6A38/HB7yTBASTwug7smammxaImq+yjPnaNa6O3NShHz23t85RkurZ3
gkLfGvRbqFDwqYBIUepAd5FolnBhcRtQRqdulHeUFMOq7ygposzuq2neDa9eEI3lfkpy7xMQkzg+
6TXaGxdrdvP+YsE7KPbNUPe2HPhq5wt02GX8aBolsayUHOjEcEnYmNuddxt43nn4ratLMfhQhVr0
oWnUsdhZSknBZ3SqD3lj2PXGyVpdTpn3c4AlHukNT3ZrdqR3Fur6bF+nMXKe8sbLhr/Csc6cp66C
fvNALj8/2lMnbpHVDCkTAMhmeZhr+EDbpAtL/GyfBsfUdJQLfX/mIt8/X6tYjfCITionCy0cCFYX
O9qZReT2QTJd80ILDrEwaj8Z+l9elXpfHGPy9lYZmH+EqBVv7On6thJLSeEAzja/YDmoZyRp6gxx
pVx7YdrXVgzJJVfqh2uPVGog34MLmYl9C/96++U6K3YhqEy8q9Qu4Bxb4pvT1cHL7CEt/f5OruJ6
qeQDdBOJZykPsKQn8PKuFYVTeySCafap6xyX+UvhHhF8a/eOUIN/7NT6+b7N9cEEUCMzFgQswB0u
scOdEHE10SG6mkZkvJAtZRoRm+Zke7edlOkpUprc21jn6sRQXZW8H/KZIlpdztUVNCsK0xq8q6Vp
1Z9iHp2TETc5mvFuWCONmknxhSz9uyqEthF83DkzmKYNxMi7AYZ0cVjzeqAQ25veNUgD/RATsR68
dDT+f6zQUaPax47CE3l7ZrTZiSFys7xrTuHaH5TA9FvPfvgBZhv5bsjRMKFFeXyRcY5qL1JFKN51
1INy1w+au4e9sXm2S2rk75+Se9uGAdITqqMQbC6eX6cavR42Affa5on2N7XF6kNR5NG/71u5dy4k
rT60uhq9rWWy7kRlKWZPnn9q4PMPJwvEqzG3xfAjmyK33SkO8e/RRFbF8UtFy3+8b/7eIvGzXAMZ
SeFabr/aVJWdWnahx0MZxMjsDONBnbutAaBVsMhX454bdCLZS0aBbq0wrzoPo2K61wzRCXNvR04L
di6dI/itMtVL/Dg0tb+NStQzvUpL80AJICx0eH+td34FeBHY1tFIlsqiK69GqqSQZl3brnetg96N
xWunzpPqR+bgPRttF3l+lujzvI/sMtL/NPNIKTfe4jsbLtXTaJZSEoLrWL/dCk0p8Q5d6129KS4O
ZgCtB50RsWHljofDtRFlSc1R5oQWVx4+oaHSG5fL6PaFnwTV9zLQYl8zyu/a5Dz+0NODgxBLalLh
yZeB6hRDeztBDXSFwU99gbMTVrGpEy9ot8ZHxwySDVezjiRp3wGEIJqBNMozF9FdlYYRZbckuPYF
bZo0cq3nZIg932nseaNN8rZTNxkGD6AMjOE1hvALeOvt9wpHNTFofEXP7ejO7T7lzax8s0AY2Q/T
wvhjdNIgQ+g90v/tSzusXm0vcmF0arXszyzS+34XGXYb7nttqPo/yyJt62/qnBJpR0OU5T4CtJOz
V0MvtF4rtnd81cq8CJ9m0xl/ENYxEJL3RZfse0Yf1ecuF265T6eAFt2op2G37+y27k85UwKjbwwt
A6V6z132+7oRL4NQQnOnOXOi+anXhclHsysccDFWY8cQ0UbVuEPM1RH7Hsyku8/ywIAKsR2Ln5mT
oPU7h42BbGFm9uXOUzTrr76ObamPIcx6r6YRdVPuSFKfJsOeS7/27LDzOfU4Zy2FxfQyFE4X75yK
yGzjjK89J9knACaZH8kRhUUu1jdqBxQ9s69uqD4PTq/v7DZDMT7X2m6XVEDFJTDnA03scqN8dSdm
kYPrhJm0zhiUWTgSgl1AohW3C93K6VAJCDhoTarph66Lu0PqGvNHLUgRWHrff91xHeAYaLqg6yVr
Zotjnw41QONIKFe18eLmm2oNHYdw0JV8I4pe7yyQLRyHBNjJhvBiZ+u6GiKt6cPnyA3qT3ndB/He
gmEpO4kmcFNkt+hZCt8q3Nr5o3fdod4ohd5ZKWkvMkfM+9HeWs7X2KHn9E4dBle765Jv5aSaB6Ps
7Y3PeM8KdKZSj006k6XAwpjadmNyla/DZKKFEDHxbZrtw00VCD8lZSCvHypElA1uHYjn1SQsrRZc
WzgdBzjLsvlUquoY7pS6iDcmGdYnkyec9WjwN8hnTi75typ5FhfmANdM+NyGY/fc566970fOZJYb
0ZkCVPlXpo7l6dFzybgtDNq0zYmTVvOvzTx6WYme2LNGPrnzRBMSmG3qY66dPkAWWA6obDFmSzf5
dmkpHYamj+yQoe9QO5u523716G34kT5Qdn1/RXe2kYiMZrLJylTCzFtbFJ5DkEZG+Gym8660xU/Y
ANsd8KKzTRVr7yobF+7u2mjaAP7kCUWn7dZe7GZQxwdp9OwNrhr6IVpfO7qE5jcPrbuNta1DA54y
usaMCEkY/vLUM6yvzHVTh8+WcGihzONfSa39Cmy195nC2hpfe4OT3r6fVL6kDBv0AFSzlrHB6ISJ
XTWBch3cWkt2nUybr7bVhyqPRayo3wMEBNMPEWSd6S4ErhT7A6Ay9DyD0VP9Nso080lj6FYcBD2X
7wHtZ20vBr0c9n0pXGVnm1NZ/Xr/ANz5IEz/UkBiq8jVlr0YO08Tx2hr++oYwXClw/4rATx1gUph
I/5eu1oqRswq4M0NItNVocrjeewhZ7wKIAs2U4Rl/4kgYRx2keIar32Tdtcxr+2PtRm1P99f5K3/
A3ZCLY6yFUgQwKQAUhanbk76MRqctjg5blu9GikgzJKRmcPjVqDGQcARnCfR4cIlkXo06tSZ+alz
jTF70atBzB8dO8i2Iuvbb/bfcqDcAr0EWJs8e5GAKj1CL21MHs3taRCjNCNfxF7pJ2m7NSJ+Z+ck
vzL1F3rLUBosfFEbK/qQ2G52SoLOc30QaIkEyOr/vL91t1dVrgiaWSkpC9zXIdZZvMN4KGEgOZye
6CxHl2Kwgu9jItpdCFiIsSPNrvbvG1xvIW5BeldcAy/Wcgujrh2tsauTkxVFzSdPUYefQT10ZySO
vA2Xt5YLoXZGOC2x9RBTwM1z6/MKaxI9UO3kpI3IeRqjNVz7RJ9e+0ntvjel4R5UpSNN6of2WlQi
PZVtEX8M4SLfWPT6Y8rBJErtcvJPsivd/pA+t9rAynMWPeTiooq0PMZJom1YuX1S5LdEDEjGqTBT
MFOyZATqo5FKb+XGp0bVFXTAR/fT4PXTLozn7u9mVKeP5TDTVnv/g95bG1cbX0/UKBmqbtfm4rQg
CJrik9pNzefOUMdPDYDsjWr7PSusDpwpMitrkiVlSBgrt5gbq8OUZmktOr+GmWhjB9e3gRkMUj5b
zhJgbeGuqK9XWjhY8SkdnPxjYxCc0n6NzAxdm3r4xzLRgXh/9xb42f8+GnNTEJdwSjkaiwsY531H
T69KTrOeavE3j4ne3re1xjBeFejh5pM7V0ZOd9LKGV12evfHaNKv3dtOrwYHtUobcdVJxpUng09s
7ppcdKk/B/2Y+R1eUe9g5UvK/FXt3ESt/UGfCuVzYHoieNEGbwAeQ6JpX5i4VWLmeeO+eSiVflvh
f/PC7Cd9maUnY16vmVUjUp4UOxrKHRLy6Q8PHDC6Gk7Sfn9/P28fO2kMcgMumBwW5W1dzgBGg1GF
M+g15Mar6kiTu7rOhdu8umXbP5tZoP6aYHuHGM7bGg5Zn1AL0C59u//qLssOiD1oVdLaanzSlMw9
2G0By3PSbEEQ13ccOBPDLjR5cZ5AmG5vm8VImq21Nnc89GZxhQlGB1Bgwa7jo+CjAVtxvC491XYG
Xf77W7taIGOV1ES4g9w/boesff0W+OcGKZMXKOHJU+xA9dNe0ffZwGO7kXSvXggSMoQ0JM0CIQvV
tFs78ajEttXM8cnoU/cjaP0KXHDs6kfRC+Aa7y9qdeMxBl2Q1G9i3Jf64a2xGoSTUxldfFJG7ees
CLTbJu1l8JTXWWk2zua9hXE+ISwhgDCwdmur8eauVEo7OpV60BxEFtgnXHN9DSxrC5+1Oibwm1GI
ZwYFtk5ir8UxCUrynFxkOLIp0ZIP7RBb1qch1d0fhdNH0a7plHD2wYjkG9nhnTXSNaLoCM4QrNHS
MLIkej6aUXzq217b2Q1+uhduuhvdcUtv+s55BOvAVeDVsSSFxGI7xyGS45uMmyb5xHBD1fgBIOON
U39vQZKhgugS2hyqY7dWqq4y3TlMk1M3pNEhY0ZkNxpqcpjTckuSZ70gNg3oPyM1BH5Mmd2aGpR5
Lj3qBKcqH/vDPLnap8xrtnQM1gsCHSLb45SHIR9b0jzmdh3OjRvpT5lI07+ZUApfPKNKvoZUfDZu
8voUSnDgW9MNd0H/4XZBBXEe0+y5ztNkfcmb8FJ18aei0P5XT8VL21QP3y9TsrZL7y+x4MsmlBpD
4YZ0kcYUoHBPQTfOu8TSq0sWlA/LuIJ7obNHHUSOy1F1uV1Zo1U22TSm1ML5MrvpfEZQJmVQQ0RP
7zuoO58LcCfcizILwC0u9rBDfg3xUU17yqbc2E1m1e3sylafXAcy9fdNrX0hCQcnkFYUBXbaUbeL
KpopG2y31J/KEChgh9KVlqU/3UTZN1D9bRi7c9hxt5CaAyO1GKdcGLONUFdbWOOfWmavX1UA5s9C
LafD+0u6a4VpPOa6yD6p7dwuSUMso0K4S3sSIOVemFK3D2qUbFHZ3P1GkAFInKGEZixC4AqR1h6A
sPbkFYiE+QhzwudVe0H8s65taGfeX9N9a4Qa9CeoVS2Zj2jmovBWOdpTbQ7OjtmH5jhbXnXMqs2C
2L3tkzMIzOygJrdil24Ns1AYyNGe3KixrnFdJKdiavSNI37XikyM6OtSD16WwtrYc1Mvsdg+Ohhn
etjdMaB+tJFByIvy/6pERIZUm5l8N1GupN1K9nl7FKKgHl3grToSZM6AfmKu5u1xdqz8WQ/GQvP7
PBW5H6hOMm0c9fUHA29PNYxOGbAK3PvCstsqcdKYEwq6dEFzlJh9MXruJZqrLT6B9VbKEh91UnIk
Kj5LNVtlHAOnM0fEPxtIfDVXWDvNnR6bYXrbSp54DgRDGjBGLREi6DqodW9401MeZoPvxKLys3za
qmrfWwvICfmpdAnmWnywCqKHyeqi+ckQ0bAjwdf3lXC3akerhAGVVwmJpqDNrBKp3+3HUSrF9dps
HJ/63jSublDY/5qdVh0Kt4y/N/Ps7tvIK/7KSrEl9LM+FngMxGglRgQ50yXOQFUHlEoRt3qikN7Q
XQtnwjKnPuRV4m64jPUiMcVbhYfS5RFcPCJZ0DhDxNjpU+sK5HWplbg+JLjZeWrbejfHnXOUPybf
iTHR/nrfXa0/I5wTROkSAsAjtsypTb2cGTGKbR4wLfgVI462C3VR/3rYilSzBqIJJguUpvwVvyUn
jpo4fVB01lOSUcD3I5BvXxn2M7fK9nc+mkRk2XhfOYv/VnL6zU7m5UlU56HxVLSRekDist8305Tv
Ywi8Nz7aYuN4HSXlPi0W6T3ky3K7JKUrJxhhoprJoCiAV8bow3AHCnqLae6uHUATNHTkXVjWaNMG
11vCmH42JkrdTOiZhwippA0nuHC//61GdqkoMzLGsSx3V+U8j1GClaZIup+ItznpUxKEfbNXc336
lz5SapzjybXyDcN3l/eb4cUFD3leIP62q3Ol6MrnjFLIF7qpD1Ihvy3P5BxLfkWaEEsOnJIJlWS0
ivpcOCRzhci9U9Qo04+HTvnKymItilNXZZvn9dkyu/lDVLrexwSd7MfAFsDIOXkQwVNDgaVdsvPd
njx9YNZYTGl9TqL+2RbD54KV7ayum/2R4cTHCohv1iQbBBgoRlKoQ99ac8MsmBORizONK3PcQzpf
QeExMWqxYejeESS6xRNiiyrGIhiEpF0YTpmKs1a0sKUXMCMlcHuW4/RH1NV98UENorA6GIVuTqf3
P5xcw2/Bh1wjYyiwXcihRiZyFw4Y7o7UpArXMYxRgYfoVfifj86Yd6ipi8Cw/k7zjLG4xxfMYUQY
SUJzKQwvMuTS1urZ4kk5Zwz++KllB08OEUIMl56pwshSJ1dXMdvH4N5vxweEsgGfEckRkePC7DwC
Bh6yGbO6Mug+M/nxNY9m/dP7e3rnYgNw4nRKEiDQ0QszXlcAhY2j5mwFbdBBgEhM8jWKp3BL8Pyu
IcACFPDB4lJuuD2gKb0Qs49t7nbvMDEeDsVO6cdp//ByJJpKVvGlcJshf8VvL0szVTpFmbQ5G3r5
PCpOd7K0eYuIbREIcA7BGkk/xS2gXL+82Wnn6EE9tfV5tER6dar2766uqTeHbn51M32uPgZhYEX7
rNDL5OE7AMyCBJ3KBkJQvNO3Cyw9vQUqNFfnpBraT1WVFfSGtWGq/cxxJmj3w7bc6g2vrzwZMy+o
5HUmulvm6Zadq85Al/VslgQiu5pi/qcqR9/qUGXDdDYdoPEQnIq/3/+W6+suiW1INmRLWtKH3S61
UUTMyLrenOE76JsndZyQh8hNwjBUnbNY97uiNKeN+3BnrYRXUEjhYMjfl2tFHVID58tDNyVj81J5
TIb+UThpkn1QPKBRPnwASnziIfaaP99f7vqCyJItzA7y+FK5WlwQxvNtiBLy8hyKIL8GSp7Twage
lEOTZ5darZzlZbgLPdaFD0UDsLGnYSjPXT2mT4pe1x8HUW+16u58OqwQlJN4yJGzxacDk+UWSZZB
fARbytXOC+9fSF/6PWllkcMInm/RaN7dPNgagDRLdMuyYuqaGeI7ul6em3BId1HTxU9RHDYb3mUR
t/63eQQnOBYJo1nmoKhPWaZgVvdc2lMpx4M7Xw/g5TfKYKuMdHdBLqS9VOLwMku/3KjM76F+xQ4O
Vnd0u6E4G9m4FTXcXRCtmjecrb467TyokQZDcnkOEuKhMG5m8IX98Glo4vb4/vG+eyT4PpJZklLc
slRVJ5bTAosrz3o0zHAABY1+7KsRdWVtsqBXDSr9sSr6f1+LqraEhxA1LNF/elgSp3pWeR6N1Pmf
pUMqVKpO/AnavnTjYNz7WvhHzgUwQx64RVCUhq072SpEX6Wu9QcnGm2Qyf0WWfG9rwXDITq9RF84
xkUu0zIxZIxmWJ1B2nZfk6yxP/Wh117CWt2SmL1nCho4LhRXVVIr3PreXhF23WSYiki5d2GbdodJ
FNZ+6ootquJ7e/e7Kfn/f3uyyc3mmpZfefaMpC73VLrtZF8RCG48J/fsgADhSvGCUgxZfCOt0GZt
1MLybOfGeEwjy34CVbhVrb+3caAlIIGlpyKLmberKWt4hes6KQmPqyp4Rji0ANebdgL0YuGGW9H4
XXOMJdBo55DDE3hrLlEH4RbOzMGbumpvhpBBJXqd+xNDOhsX+N7+ESP+JzEoe4u3ppBnQrEbkoQz
uzbvSwMu7qYS9f59N3FnQbIryjMoyzrMINxaEaXwsFNzaQUDBgxBd+IbKH29/0BFR9uier7z2gNB
IsBmPAqEqSud1m9nL0mssNALD98aOOqJ0T8GHPTJn0LXTzOQhKkZpo8GcDRkAavxvkuBFQALtyZj
BVkktbCLs5Mr6kc7eamqXaXOYs/gxVbxY+VzpS3aU7wjNKooZd7a6k34vxqXI+/OEVGTknUNJE5F
w1drw8T42CjOsOF0V6eEJILEkPCUdoHkN781WWVWZAY0cM7qFE8fMirDu0y03R8PnhICBdnOoZ1I
IQQ7t1aUYDQzV2RYKRma1xthvjCEX5wSr5423MbqQGIKjCkjExTvoYhfeMJ4KNXCZZzoPI6ShTOM
mmMlXbtI4nADTX3PlAQFWOS2PPmr1lvB/HA2t+G5zjPrFCiq96J3TvbcCFt9NNiUBXxefdnToe27
3ECDCe/SmazwHCZOtJ+U+hukHVuj56vjZ9GYIpSFmAcJC2p3t18pK7KAWbPeOenW/JJr2iUOBtev
2+RLrwQP9gfw6TSHaFCRK4MEhRbn1ljAPSigBizPCeH9wRZBlPkurKb7mr/2GN+spAiQAwX0Rw2m
yyXu6NaYqYmwnRi9PidWou+LaPb82Si2gJJvxfmbggcZJkoItKfeqFSWvWyA/0PpIWJxdiFO6CEa
6tpqF3Vxbp4yy23Li0CkfLyOYZQxXcfr5hdDHL3UkSasjfma1beUyS4OCxpQ5mlxXrcrtmZGiMlb
2N6p8OpdF3jqCdyf9d1NmvFDizr8FoXX2iJOmaqtjBj5b4lHrVSH2ZlaZOdY2M1fraMFz4h85unF
heYu3wOfiTX/fbeycl5w+FGzk+VHD06epeSlJ4RrNZWZnZu2baCpzLWdC2HBRi11dc1t+jA4flII
YismoG+3Mmo5xGNg9edhohtDpNL5KG83O5jy0w1Tb6/J7QkiZ9cpu0BkSVq0XJHLlJwGc4g4R104
fjC1KX+K66gNsagmzwx61we4ZRmEDxDjrvSieCZvc34MoeX4MXxpWxSr6x2mlmYRIEkQIod78SKh
2ASAtM6bc1GI5js4Qt1vPJFuHNZ7VoBSMgVGGKEDgLrdYZUpjnn0wvaMSkkXHUbbUC5dj2bxxvbe
+ZISBEIsLsVzeCVu7cxB7ERt1Iqzq2jiFcqE7DgZbfo9a2Z9/+jRfBuhktVAFkY3+dYU2j9DNih9
cS6TIg19e1asT62ujl/eN7NeEZEreAJayJIrdgksnrLaINCbMSNsc0cE06L8SoYbz8kWjdHqflMa
YCWQNkGvyqLkR/wt9ppmt0bssJzP0OPUPgNqoZ8mRrqnWdlcvL78/uDKQIuB5uXdo3MCUm1x8lqz
BsTlGd05nRM42yqh7aPBRoDOLbYgxKtN5HrLY/7mtaVkzu3K6i5U3cma+jMDu9PeYaUvXa7V17IK
Hi4aSTQ0/WMq8YxZk+zemorawu4cL9HPXY7scDnlFVJrdr4RmKzCZPpaiP/QQ2MeBZjJIvGc7cqr
ai3TyQZFeGQExDnNUxr/6M0Zboqi0p+ZfPC2bpf8Ije+S1qlEEdTmeEOa5nbGKPhITw06me1N4JD
EzXNYRZufPTqbHjRZtFfncLMXxo7C34h3r1VsFg5EQo8IOOImk06euqy3WuWVcLQhTedlcZW913X
jLAOtw8ncFh5mxLkfWWt1mJrQWS6WapxC9piLPZTb0MzXOv7AfawBz0I4RGJIq0hxhEAgC+ZvALU
e7N0bNUL8lvK68A9v1SGudXCWx6VNytUFmHy4w9VxtsDORLW5hDbzZcAwlkJb/3SmMMfOvAGX0TW
/0AxH9+/10s3Ig0SnVOsJWjmPV0Y1OM6mRwBnXyW26MfOpG9lzQmPjzR3yAc+/y+teWhwJocunij
U5KVzUV609RWZTtpPV469Hv3ZqMEOxGLxwgmCSxJfFXZiKdAizNe9sehEjA04HcD0h9F+csqNThS
x7l/GusgOwV1a/yVJUlxFOVmyC6P2+93TlrWcMq4ZFocnP7bzyeMoM4tJxkuJixm+7Flklqv23bP
z5mObu6UH1v45f2gbryv7+/s0mlKy8RFcvwCCgdqkbeWm2ysZmMY+ksqCvUAFF/ZxSEI6SKYH/XP
OoEHF4EyGpVPyaZ8a2pkPlDXu0Jcumq2v6BnjLxrrUVfKmfckvF7+7duN5SSEwVwbp0pE8iFg/ZE
pkZxr3WX0bATFU7COY8uidLa/VcexyzeQ2mQJ1/coQnD09Qb0ey3Y564L1rvIXXjqaCELgSUoXKY
GAkN95aZ8zI/uvcwPrwh1Hi01iM+g2kOgz6O3YU5KnAfcd9Vr32CMozXZVtQofV35nSptFLRRidu
WgYyVo/WTKt33SXO7XLXUUp7HvIh4i5V48aRWl9WTAFJh0qCtx/s7O13hn1AK5hH5EilVfvZc4X+
dcoS9+n9zbtjRdJ3SnozOYCyBC2oUGW1bmi3l77zgl2c2dkutM0toohVLsihJSMhj+a1J2FfmtEL
PQBgnInLbBrlD7VPq3/HcJTyx4k4pJU9XSM7E0f60eqhFm50tqLB3ahd3fl2jLlxY0hfUMDUFo8V
vH3zmLhqe0kTtXixgir5AJ38SCkrHzdUgu+YIqAhXGMeEde+dLSw0ieVW07eJevn9KInQGlqS+me
bPEwtoUZCcCZkmiEIg8bvHAH+pwLRB9y96JmFapyTZscw7AKNt6pZTQjrfC84+Fkgxond3sYOaQA
gwjjL5HThcfaa10gSUl5Skb4r1pYsL6aBDwXL4cBsJrsdOOUrh07uRCDbTIXJE9f9jXnvID/1Qqc
Sw0e8AOyhs81EfeZ3GY+Ei3Ux7nXtFeDOYf9+9dj/T7z8aSGJ7B8Sfu9ODN6IFrLmhP3YjrZX1E9
Vk8afNu72cjg3A7VrfhjfRu57FDq4sVk+3/5dNqj3aRkn85FiVPj0DF4fml5cA7vL0qXmd2tW6c6
wKlBfIXh8xXnELX9GiCPol90Y/Bm0IaR1V+IU9Elc0Ax47i9MfqntY1S2ylD7ZavMHkazTnPm//j
7Dx3JMeRdn1FAuTNXylNlSqzXbX/I0yPkTeUJXX136OeA5zJzEIlaheLmcXsbjNJkcFgxGvaHJQk
Nw8t89E03pd17+WPINSTb0suXDNUvpy0h6Fvk/NaoVRihLAknDSswAWkIYSX4Z444+3eADX8Ww6P
Zg8wl6tPREVS8QpyjJiODywTNEt0K9JrWS3vDSouy6HRBgeAgdAoOfmu6ow7HNPbPcIbneYF+5Pa
Gm/cy7OxJOvYO05qxpWR526Ijvbof0kbX33zpeetUca6THcCzM1G2fQ5gErDBHM3NOcWgP7z/NRI
DGC1jkXcr5U8lvDZDwMgiIfXN8pLo/C63TCVPHGJY5ejKDtpHTpAZWx3WpY82omYugg/ZHVPgf2F
gWAEbxrzkJG31tPlQBDARnRcljKu/A72nN6Me5H22ec3T4dqnAMIyt80q6+RL33ej5rM8ioGlwEl
1lEiKlCx3r0+yk3sp+YHGYmSMX8MuJNtrv/5NF2fO7ZckjxuF1Ry3KIzz62JB7ZlVsubpEXItH8P
RWFsw3dBTLqq4OAxU1mLWxQxaKIVawCZRJrfeW+sK/4eZcN1gLegsHitKYcYcNbSpcljBhM8TYyq
FVEps/Ze9NseOxdhielwQ28IXqocfKfLlWv8uWqCusljTIH9j2O52vuqEM5R2np6XjxNHGmNGm+s
Dmyz2/IBCrWbcug1xJwKuJDFuuRxpo/aH9A41B+VP2enzJuLZ2G5y4fCrdc7e2TbA1cz/V094qNt
kI/rIqruzMo2ShtVRWR1DonIEesl63z7h2NP8C+e/3SarlkiwepTlLXzMvaK3NrbqZ0/JYZ9D1z7
wn5nn5Pfge+mj3t9RWYZeuHYpZaxMJelOA5Da68HqxyyFPHo+i587aXhqO5RW9803kCXXG4SD89v
39KWLhZ9msSL5Mr3BwwTABs1d4Lszc1CmZcgy00MBJbH+VWQbdXcDaPoRJwE1tLtAoAY1XsIEW4d
gV02vRD7os4k3Vqn+ZhanX+P6Xs7VwRNAK5Rs9qyvOsG79yZzoTEuIit2UEtLsv+0rm6o2xe753x
26PHSCwocYTWNeHkclXTtG8MvxlFPA9Bcu40zT6Ws+d9JBe3dqV0ggfHW+/5JrwwPcSf7K2FxzV2
0/7PZpDMTj62PNxWeYTwOERCggWcRXlP//OloTYZCKq1OE6QE1zOL8HkKDDQZo+FMSlahtJci2gx
l2HYG6h/anfy1ReWk44rqTLEKM7d9SYFIZD4fUC+4VrZcjDw0zgBsFEfPFiPH9y1Mj4Ybjv/+frF
c5Oj8yIlmsHF2QS5eW5dzjEN3LlsEKaNPZ4E72RXWHtvlu0jFDsjRQEum4rntRZB+q6rNGc4jnXt
vTmu8YhEExfO9tbIvP4JCsq7tcy+9tjIOUf03vNDLo97ncXb6Gly5RGqg00YlmLd5USFMmm65H3y
uIo0+wC77is81uKttTKu763ztNXCuc+vnc5Lcx0dgRMixgR1dWhUNUZWmTd3NsrtvrQ2Q4vNnpAb
CAOay6mUhJTMtJs0VgaaFqscx7itYXVmjnbPpu12KIImZaPtuc+D8Rr6HsCKaRxraeMaSpiMXCmF
FQaO5uTo8SzVPVDZ7W7kCcPWR4tss/G5PgK4YM7K7f0q7srK3NWVZcVVibGOlUp5xtUgPRhe5u26
IV32S7p0+9cPw+1sea1yRcD+JiBTSblc2Lra7l1tQularpW2a20L2IhNtQMHliBQ99zJb7ckw1Gs
gR/J6gLpuRyugt+ej167xnWl7IesC/ydrTX5/zApQjTgzY3MQhJ7OcpIzrCg17rGaeLSL+ktpLWC
saYPlIguvVf9e2kJuWnhs2wm5Ji8X46Wj3JoK81TsaGL4ei4c3dsBLt0cJTx9fWvdbt83HHoU2GC
DC6GTv3lUEHeLGvpy5kyuCVQJvOKAn6QDSL89XFup7TdpTaK4TiQ07rb4vZ/cnN81wSPUXOOrWTW
w1yo9qFCn+AwItD68PpQL02JJxov09/1/WslnmBYc7GCH4k9baof9KCZDqnm3UuZt4W5TCS3P58H
IFZKwAOv77VOatKCvWLEng6YHmEvq9H2U5YXOc6Vi5wPJOv629jH8FeYFI1BLm6e3TRar/L0boIc
53gThp81TqOQnYJoXLRjoNf9nfB4VTf8d6gN8E0ayxvGuC78uJtnkjvl8sQGl84uUd3HovphVj5d
/6Yr5HfKUXKItic3eQOaCqGDc+Cdhvy10/vvCVMHhz5JLYir5+rc6YnttzXaSidzHsocidNg2sP+
D86OWTunPDV+dpaJqF3eyvx7AWkq0/3PbmpnZVj6wyEwoc53qQ3vMhdIqN5J8y8j7b9rRPLN+4+/
woExLzf1pIrUdUpdnupkMp3Y6abZiUTFXMLKUasZ5k7/2RRgJIhJ1ZJD1MUN9k6u/NKPAF5GMQJk
G90Q6/JH5I6H7aY2yhObp5c710c5Fp2J5NEoVhdnhHKKRKr/03t99XOhln2P9Xx5EP5dBHYkRuok
PiieXJ1stNx7oVerPOVT92jPlXxH1y6JarOzH7YU/vXDvYW+/3/s/t9oPnsBqXM0deyrE1B3+MoQ
o9Spr7PhURdJR9lcZFR/bJW+8/W6C7fC+ommZXIvVf/dE7wanMqPB4ZrE8EC3ne51EkO36/PGnUi
FawPQ1k60er6OEYVWvdBS+CWWaODW48QtvDDtOnb50AfMB0qgmkwuQpFe7LWZTim1bTszd79o2nX
NrKa7p4owmUM/L1MZGlUWjZgEmT0q7Dua8tgYi6kTgHf5jD11gDw0LbvBIkXth5dsC0ecT5xE7iq
gljdbHQtpK8TnprZO800+wPSUgYuJhQQkGxRSDo64tM8lf2vysunb6/vhd9lo+vvQbWCWg+KwxTJ
rmZZe5YKOix9Tiqd5HFd/HRv6pkWUkx39hRCp2dkk8rPKSE18p1qivxU68Ksyu0DQkfezlOeBWjX
MSI0BOXe74d59/pP3Db/9S9EkYdUGWFY0G9X23XI4ZThMKZOWA2vT82i1mcZLBDmMqvv06NtJsP3
qjLugGmv7Uq2sLnFJIrZwP3ppl8lEL0Ym3GelTotWtBFztSX4Zwt8j2/8xN7F5/Zrm32XpsEO9sD
3lR1+vxZdI6MZwDIYdZ49xjIL5zbjYwIJoJ9ubHQLo/OsJSaSvJsPQXSLsZQX2bhhoE2GRMbE0aR
6L3hYFU1zgK+Vn55+1fYJFXovLNJ7GuNUurHU2+iE3MadGP+W1no33sWHtKDQKa7q4LsXFVl8L98
BBKDrRQJ8PO2Gy/WysJyUJ18b9JPCApx1JEK0/Vj2Zg6Yu0Ot0doZrmO6WQlsy8awKDmsVyM3MFf
pOyHEB6n/7XNlu776wvyQswGRr7xuHiYkCpdfY0A8q2X6UTRNLBz7MkLCYrKwDRtr9Y+PUtLjsOd
u/KliIQHzcbi2SpI101VTKT1RnN4jq8Dtj2arNxP67TWd+qyv/s01wcOm6gtOG955nXJFEFQrWpg
WZ62YnmySwA37g2VzkuoLe1QPAaeMD82orP/cUXm/gPTs00Pfa71VjhPpnGPjfviSYSYAFYH1AfZ
2VUAkI6NFLvWr6feKly5zzugz2G3oDoRgdwpD3rJF/Yxm/0zsOtiPNSTqf9cICef3alPp6jDRenX
kqPxeG+lLjPyf68I+DPkyFBbIKNe5Q1jsFhako3rKVks+2uLOZ4ecpes+7mxySMcMJ+nYAowZK2z
6Vdpd8d11ozHPEjxF5ggM31bKSaHiMV54UCn6051+HdT+PJLAvSjkA+lkd4x+c1lxOh1WQVGU+sn
c9L1KaZJrj3P9GbSB1vY6CuuuKm8a4ijRphrQf7syKb5i2eTcxYuntX9qJbPWL4Hcq8pWfC/H8bq
L6M37CdPoywQ1tWUvK05tK3p5W++SlcxFEFyvM34zWqo9kMVWJE5VcHj66f39ssxCvQMUk4OEojL
y5VRQ2o3Vp3oJwsoeXEquR6Xvd90VvVeXzvrntTbFRiYWXG5+wBVCd9U8G7AtxlhhIISe1hbvbIM
rbG3Oq7NHHsr1LcO49if53FYPvBibUmGjGVodj3uus+VXNDmhzYF6/31JbjJPLYu3AbC4REETeXa
1gQax1okprWeFJYmbTg3TbVfxITFFUYq2ZPmtbMX9VZT6rvaqfLps2Fn3R+v/4bbx8n2IzbAK8qF
6Ktdm4L10iViO4N+arvcc8OlgJkUpla9kcRkGba2Np80+IO80XwZlabXP8pS+vD8YHUVo1ZEtqaq
L1Ll3S6TmDG8/vtuIi4/b9Mt20IPIfG6iJ4V+jQk86ifKs5tHVpZUTmhN0+WvJPk3Nzt20D0zRHN
Y76YaFzuR1/XyhWWLuuwVBWJRv0nlaZvWq/9LZx251bFwdWbw+uTu32f0j1iWFhYWJOQj19dYehL
41y/rMYJYZuuicZJm744bZ+kgCETgRewnPr35LxavVNjYRXhWlsuBLc+C/Q787+9dLb2GetMKIWC
DVDicgGUlTW14Sn91NtjIN5rGQlUbHCLvhNFkwaHmndfgZGHLZM9FbPOwWDE6HNSwSmwQiTI7W+v
r84Ln56MmLcKTS7EIK5vwbSdzG4Gm3YaKL49wbmYPhaOCu69zrcQfBGitw4emxqzCtg6PIsu521M
wyRb8tATzHD3LxcAXn/IGm3udmDNwdtomRJ5rGOjYuwEr/IE+MYw/czGQAWhpB1gWmHRmB3+QEMz
Bvcwsr/psxe/b2P0wK/d/kov/ZpU6a21RhYwl+eiNipn3y2G0j6YRQ1DYTf6S9OEhomWxIeGf2Zr
YVDg/XhIPFLRpxbzonKve5oS+6rP82EnylLvH0SGvey3SaRK7uoO3ZCvuVXYy8F0Fg2Bm8Sfxd++
atfhjAKd54xhAdK0/VNYRcA9CQzVcYZdSuMDGmRVLlazS5thKSJXraX85Qaalb6DQZtPp2ZEYvlO
2LwN5dz4G2Jji1ckJTeVxc6VdF3T/OyXyvQO4Ab1v+zStX7ItUDPDmcZYYQ2Ll/rTre1wvquio3U
2FtpUe/M0chq1ItbYd0JVdtGufxQXPNU0QCkowKGINflRqKQnRR9XmFb6GXL+8EZx59dIjjLhqst
wfvMkyBLNA/n04fXD8pN6KK+BZaQi3vrOPIfLwdGzymTUDmz8wSoQzyIpUv9Y1XLGvdCW1RnHSOc
c+4IVOMk7Kh7FYWbc/qbfIYJBfgZiG7XfeJqoToO2DQ7iyqAzICn8fzZ9Npp//osb5eX3U86zCUO
Nhha9uUsvZZrRjp6c26oN/uRNQVL/1EH1L38qfys+SfhpfIH4BCcX14f+CZT4YoGwAKfk+hAGWKb
/3+qvjDNO7PN8/bcydx/7LVAO7Yo2x1tp9XuJEW3S7llA1iIbHwN1uxqjsjI1742Te1ZCVc9mJgt
HzMdfOjrE7odhX4U/HaGoeDlX6ONtayCzjwN7VnvK4dekfRgNPfdndz35nmG1+g2B+gZHIubOtM4
r0lQmmN7nuygPWoAu46L39ifvXkO9jRXSLtfn9ZNOsWAXN0Uc+Cw8SLYjsl/vhNNj3aqrEmcyfVN
EBG8UvFKtOo+OSgnd5P3JKJ5+wn93U7uR5eL9+cQwKx4GxmTTJPfAeaP9h8kt40Zdfk75jWwRLDZ
lVLZbR90YarksFo+8MrJQ9n7zqxfWGbUHUBzb/weSsxX5SvHbBbKtJk4a2ypfdPX/QPYseBhTi2z
CI0BXbE72+f2PABKZbSArBXQ1bVzc1EiPNOBiTunsnCx5yq6bB8U3vAdGX/5z+vf9IWtSj6yYeOg
0W7Cb5drOflSz5Wui7ORW2KMbCvFX1g3Jyr1rw/00jIC49k81ChC31RXCkPB1XVNgSkzaBoLx8MT
pSkBB3mkM1Au8h7D88VV3Pik/DEc9xsMz4AlVa4WcW4XHuzG3OgxDKY1xrCjOLw+txeH2ujIW2Ak
ib66H7yK1GlFnu+8JAHgk1XpVrfrnSANHrPRW76/PhpFcz7KxUWIhj1ppM/5Z2OSSl5+NGzVqqXB
ge2c+QEG60EkLKN9D1S9PtkTzBHLKapvvqudsO74o4AXsa/XoDkoQVlfkWVG/lrO7+QUlF2IEfL8
y16F+/eimkjJ0ouytDKgdFZF2FhiGSK8d3gYmHmJH2NrhNZUZUdI5GoOxybIv2WGOonR8t4Fk2vw
yNe0sG02S/AyqM6UtKEQD7b/vkcHbE+2O2PINp/mbszQlkoqdVblJJD8df2cbWG1p1Vl33JliDa0
imHap2mGI9c07fij5gMCXD/qoXjnJo186PRxipY8mSp6hV6dhV469OcuMZByKCy//tRYTv9E67J8
KmWiH/FLUUQKYMFK+e8b7Cr2/Cp59pd0OHRTqbopexzcUqbfCqr4z4lWyV+GqJNy16mgPA2176VR
ly2D+87TyM0/eUm+unEHZKQgMczm4IvT42ey6w3F59m6c5+XZjZgV7eV2T0Eymux+ViyLOz1Dqu+
Fj/d8qBqlxJ1mNVmxRdZGzI71ttuxBlYl7EGcU5rssEBTXh/+vZSoKcu5xIZ47EGipedR65m9dnV
E8d7wNfJTr4hFpYPbjQVAaCCSJ+McQEhBKp/lk4JKzeTmX0IZhLz42is2RDpeQlGdfX8ktxtTOGk
1Rytfp9otsuGUsjTH8YFNZW9hT7dk6bG+g8TwQd8gVvSvXntXbh7BkSPaPRGvP6WERDPTi90v42c
vrFlGKCUg32TvgwwVbq5Eg9jNWTNkwx6Y3xw0OOSO14IdfMZC59xPLblPHdLmFRUwj9OtkuCUHS2
fqo1ZISPVVPU2A524DfNKPG1dPg2VkWvfbaScvlntHvL+dIQjoY6sum4lZHR6kNwyILSm4/ISJBZ
z2Y1wVW2/EFQbOOOPaxLMTd7Yynbcj8uk//DtGtPnACGYNjRd26HsRkVsHI/OyL41DVCL6O8V0mN
02OSt6EdpEt17Jaym77YY6XWH3k2qPyTqKb254xvmXoQIlfFrumGwQ291unqj8ng1Xob5oUHCdDN
eoppCBHyAHCKEuNFnIumwowmIzUzXoRDVf20uqwRIb2B2UK7f6GjEOlzMT2DfPDteCrT6usiq3SI
ZrrLw4cOjXCrCnl9miPDJFP32Rpqlb9PfQVGLx3wLzw7Q+cBVPDSxB9jaBDTcF7tloroMHrYn4Gc
XpaDXBAgf4fuQTZ90fxW/4c0vc92mcOrjQMEoQzCt1Dlzur1uf8oLdWPz0MwwocNK6vSlzNuX8IK
EWa357DmNbPGXlvoXbS2DoVvV/huT+d4moIhCQvdnEvURSQbCeyp5nZUFIH2IxYEBucJSYnC/9gu
0srUHoexyttxEcztX7ZWLsGXrBi7bCegl7qRNupKp5Q+TfMOo/PlqZG43R9V6fjLX4lRt9U7rWDQ
L8oxU3FYFqN6NsGIccHn6O3QIi6yovi6sTfqg13Y8xwKY8TIDNn65lumUtGHjpdn03uczlUT6qpc
pifU0hpU0Mi1tR0vBEeFSznZ3kdXWe0YDcFse6HujbbYK77bGAZr3xexjf7AtKvMumu3W6sk8Xaq
Nt1Xrj2vR4VmQX1K0tEMwqSwTAG43zGXs8pNkWMoVOuU6LtcOmHdFH0SttlWycjXTjc/OC6bIsqT
OgV2Y2PueNR11dWPVNwxPZxWSg+hi/DT1w1dYIWullnVUQOpM33AZ83SQ5PzHUTBEAz1qWk8S/vU
6mbef+SHDNr3ZQZbekZJQWb7hg3uPnhdBe6ZWspo7vjUvhWufbl+c9LOxTi10DM7I1pQ+o68wVZO
5C0m1sOhmySmE+GaPji7ujZUv2PTL9PeWwrlHzslx2qn6aLLPySuoaG7NRWTCv269BcE1ytzCOEN
4UzZjMMqPijDbp3QkEmqhY2AUB8N/GHtgxpzO39sDFx7nvh2snpY+5oK8BJ09dcUHmLOoRJsVlwr
+q9TUQT1DrUW4YR6Eww/RZ6V31PfS/S9N6LOeyixeUmfMPsZMENNTWJ+LgNNYBOITPYRaWdPAW1y
Bi8s2wavQq2aXfUIGD2bOdxta8SqbXM9HP3A+qGL3gZt6VTO+KAPUtoI+AS9/qlNOvoVpWxVFuYV
jZsQaoXphrLOq3UvQXQ5H0t/VMUjolqjbMJp1ixJbxURFjOys2LKInfEau5XYU/2AJI0AKNE0EpE
6HeZPx4cq7VObQ9ieQ1R41Bd6MsG/Gwuk1U7DF1tr7+Mwi+7g4uQ+Y+5dXBuwK6QYq+pi0mGYrST
JtSwkzWPgN8zM4Q01rR8N2y0w8GU9qe1WZv64PALn1fXaIcf3WpAdI20tuQFT+io2oNetfm3XF/r
lgi0rs2HdEy7rUpXTjXcejmkR20Gox11S666fcEqbCeoTFWoya4PokI2tPnVPMofPUgZeWg9R+TR
3BorbrzNEpjPsGSn+uNs44zch61T52XUtPmk7VIq+P6pdXrr+7o4dnVyhKfe1UWRNsccqNz8VeTg
WuJxncvp++iqzA7XdNKGRzQlvSbMDQm6o/edbNiDqCqro7noRb5bO+GWIe3HaX1MKiBI3zHD8PrD
QGs1j5LJQTJ4sedpOej+0Pu7Bc0t9c6xuuCLZxdN/5B0hjk8SyqYbmR2TtJjorT5x3dtYmk7bQIa
/zHNlqI6lJq/ak9cJuJ7apamsQvaMseimCLJn5SRimw3sNi0s53JSB7KdBXtO7PwGu8Hzz9SBGv0
rGUPqEybznhrms0x9aG2RuvQCm0vnbYqCUlWm55BMdTzHjWZwnuYnEWvolamtnkoCp1UkG7HvEKt
r+etu0xPK/Jr/B7goVr2erQ7M63em9bYYlXcpPPwGAy9MuJgzcBiLY0xJ5Fi69NVUKIcDpnuNO5O
N8puxhxlJX0RhZl+lT7bIt7wjG6oZ1TW9hg3VuoJA8+5P0ijXu1wKtus/JRYVn4ea8/oIjeZC8JG
YqkK82BjalmcRSQPZr/13bj1rGxn1ogv7qXvNR+WfE3rQ26vZn20DZKwQzoF7RR3guwW15lMaM/1
Qu13Zw9DppVh7uv4+IStkQXJCpg5q9QfCOoVQQ7PSksVCrUlTI2iAhsYNiWsjYOG5hnRy8eoOfJG
pCt20kg07au9JumvtIBY/Kxlov9mJEaZpTvdUXJ4cIOxCJ6cLG9VnC+58b3XbHBfm7kKSengJvJA
Et6p90Ftt/zpTdN/Gs02CB5TeElNSII3dPsNet4cugQJqjC3nCrg4uqmrw51v9goErd4TNZlzPc9
K1IeZcXOD9FI7heEaJ36T2PREfDDl1DaDy3ctS86CZgXsnUduZtWwOuRdAtLO2tSh4NoiRYkLRqU
yaHSNUtFss6cZtd1WjOGVdUTBqrVFjUsIF3W+4xwHMSmMeAz1Sb11Dy67PsxXI0ekd8a08oPmqlc
nwSM9Pe8WIawdrixrCp0S+Rm+GsLx3MeRlosCrcAL06p1NuhplXmswlIr3iwu7LxQk0RfZ66VblB
aHd9uR0TEuEjX2pKdpR1ZuOprRNbPY3rgNKk9K0MSwpHSPYZEHy2DApGRKJBijpGrq9DbM5bxjYq
cHlXIVjz5e9yNb0FpqKdpYeEpvoauhIZokMpaoggy9yK7CNnoZiPYspoAJWloLxKN29tT42RyupY
06/nZsoxKyyjKR3nj1ZulMWvRKzztDMGrchkVHdCfGjTUvxUWQE2NXRzhMgJBNboP7WuBe2PIqqG
qzhvySI5LPawPQ7bYdUz7nE15+9KHauyg77QG42VyaPrSC0kSN4HJFTWIZB6kO5KFKoGGQIdS/qz
zK2W3AscSbHXlaZnD2OLfAcoDiv1rJ1j5mt2nttBiF1Rj7Dv3EKSqPKP6+Gd3jeVdSSFq+YnckYo
TXZT4/zsmiOd28Jb7We7FEtzdotFyL1ZkKJ8bxE+txW9Ac0N/i7opI1nK88cPd0tU5UDqNLr1OGh
V6Sa7EMQFN1E97GGIhsabj6Xf4IMXMXH19/olxWBrVC86dJCV9o6H2jWXVcEmoyEg4pUXCKWtSs0
34vSPvcintz3nHwvKzj/DsVtRAmYFjjYoe2//09Vrq/rlVsyN2KLXgltrao+ZKNV7l+f0O0oGyQd
9tDvOaHyezmKY3bKyVJLB/rju3u8l7FV7dS0+x9GoVOKb/XGp7nm12a5gVti6uuxVyYT9Qpn3frI
9+wwb/m121JtNoebVBYFtqvJqHXFhm+Werx6fSoPQIzt/B9Z1WbDw8Ac2YKQYu0Po6ZmEfW9g03h
rOG6uIcaTOeh0ieRPXRNN/kPaekgjZk5ScZdp9dicLDOqCv/q6Gast7rc+Dyf5ib1dsVQ9Yh0T90
wb0S5UsfB90rKnjoTFJ/uiriFdLse9g5hP+6kF8p3s1Pm0TyPTDz7aZGxB30Ju0IcPsQ6C/3QApP
qBrVpGIv0ZrDlgWj3FHSKUjFeqe2/eJQG3cEHVo6HtfFOz5LkpO+g223W+R8uwX9f4w/Q0v0w4c3
7znK2uy1TUkDSdWrxSMDyT0qSirW4eFEiiIZ7W8/vbOzX5gQuCwo3fStQNpdn5+8Al00zErGY0sH
SfV4xuWU0aOWt+zz6xO6HQqjJiyDaeJsDbxr9UXH1oKpLRIRExrMd1WlGz8Lai9PpKband7uS0MB
laPztkF6CRCXOyJQPHE8afXx4An14IDjiMbZmY5G598JqJfNqS3K4bhHi5qxwNXC4rgcaUR6xyym
XsSmibpdWKa15oZaP2siRAiyrQ+zNLL2QBu6CKI3ryfMEYwtaHyAJLjGr7ZjS47MkY9Fq4xHJCLH
/aAZ3qHOUeR4fajLwu7vWdJ6BbZDnw+k+LUtAzmJBgLF7eO+0eqHgcLyw2g0TVRP9RzNk+7ewUnf
Bg6kPihbAyegnGxe70rI9g5PYbuOsyWoH5HftfepNn9+fVK3m4RB+GbIuwALgghx+emWsq5t0ax1
3Cg9+0GFzNspus6PfPJl//ah6OYDtGE0nLKvzjIStLkOva2O0Q2ZoqzisV5tYI+GMsj/MBQoV4r9
EAlBEF7NqtysfJdkqePJdf621t58QNg/3aXdeA8/fbsp4MMA5KJLinzRjf9poMyWXDgX8UKF/1ft
2U0bF6Y7qYNuDEWGSARk7Tvh6qUx2fAUEDbRK2Abl98M7UG7Kxyni9M1mz5jdjuQrlk8eYou/9mg
f3dnvBf2yEbOYttv8qfA+S7HS51W11et6WIZ2JUWQgvw1tAWuighv+ndP69vkxdmB9Aa5i7/pqt/
TTOa5WLZAJ36GKJlfYSJVoXCN74mUnuUq+wOr4/2wtxMGkNErw1ufSNF6OaL3Vn4ysYDfTaeWBOo
nr3dVX36wNNkNO4M98KZtuF5c6rZNbeeZf40rEFX5ch7+ZX8rKdUsJaub+5cMi8sIZpEdOEBC/D3
a+rAomyc8kagkRnEkgOJ9FYF7pzjiIzsIyWa9M23NMhYUgHST6LjjbCT3eQQdKd0jtF3gjRhOQoi
TTrcuc9eWDtUU+mrkR8SP66pOt7StJaJT0Ysi5l2Bo+ExwK9kIfXN8TtXQYg8Tc4c+M/EucvN3uB
VoOZa+UcawiJftVXNe/stXSPY+K1O4qow1lTlvHWUM+e2DB+LCMhBK7W5aCNnhd0UJja0hvWc25a
2YdeeD9en9nN+jEIHAtQZTR5URa2LgdJlZ+PTabNcaoW/0EVRR01ZdbdCRYvjQIVkXwXMido06v1
q00IHRq5eeyXbbUba1oJdkD34PW53Bzb7RBhVYucEswMVE8u54KhIahvjF0RTVLee5qQzTHxRPF+
aer07d8GSuqGnUU+lKvraqgi0yZRl/0Sa4s2mLEe1KPcZSpTy50m/Asrx3sHhj3fH5DPNTN7tLWF
L98sMcfMfvY0uG6WNr1ZGQ3fok09nWyJtwJs2MuVQ1RaZCNl8NiRqRojIafpcXRd5x6892Y2RDfu
xd84Nfg9wdVumyZwq1wlMs7Z2zsej1Dssq6/E09v9gGjEOV0gC9oE8CsvJwNdjLBjLiSHhuqyiN4
WZT05qDad+Ndd+kXh+KQkrTbTOc6pyhSa1LKqPTYxcG1Dms/mUly+UAkvBk82P3rO/wSz0O26SBn
Dh6Dv5LeQj2/nJlcW5zwcmaG0GRx0IdJ+zkvk/15rPOMRqnufzQ9Q+4sK/m7T+y34dP/HX1zQgKB
Cg/3hpINNbaRSIPpcZ6BtndbL3hK9SaPcisXdy6Pm4DLRB2AwNyIEN1vCLGF6xSTh0BzrEPOjlQz
vV98e6+Z5bL3wEzQY9DeGqIgzPDO29JeCnFkYJdLSxGstkCBsLT9JAWtNONPnBLuYldvNwx1PgBQ
1mY7DYLuem8qqyg4BnqsWR1ij7PHyW51ivGdN9y5tF4YChwNL3/08vjbNZ2gwKyqnKbKiPWmSf5e
Rrnsm86DlthN+lsf/w6kI/IXgxi/KQNfxfegmVet9vskTmSbizDXpbPX8QwKE7oh97g3t0FkG4zj
vQmdIDN0dS8uTUb4D4qEh7mW/+NSZI3pqk7H14/a7Sjc95xpn1cWVOBrZYC+wlMCGIkXl/nS7KfO
LMM16ds7o9zuc49PhIIEVBh2ubMlbf8pBfoIf2aJTsFeEzkNSWiFY+gupb8HaJ0//h9n57UrN66s
4ScSICrrtpN6Beexx/aNYI89yhKVw9Ofj2ufC7e60cKai21swBizSZHFYtUfwn6c9hQMXs2kt3nZ
QbIll1Hp9BqOV0ZRl6G16D6a0hx37B7AiJacN+Z2lXByjyDEoQagpkrsupzbYIm4GyFzPJo1MDzH
pESexshXRKbmPnuRWb32TlZiB+jkKj1KHgtrR8GYgkZJVtA+mXVSK6xBhS9cmP99f19cnSruRyUW
CyubOwaa2eWswrAcNTuNGSWLwu/dbJU7v2jG56lfxo0FvNyCnCdCHyJxivoPQ/5KuxDFl1AfhehP
0psKhkHM0FQ0HMDsr5nT/wYihcb2EaoH/1t9qbEMeR0s43BqYGadomlAjmmok+ekogj6X4biFeIC
YVSZ7eXygTePYbbMw2nsTLBlZvuuEt3wsV+2NGxvLR43JCK7IArB+KmT98fJilqoe1nrMaeOKv7o
Q04tZnPLZ07VDP7A9b18oheuEskzb9O1CVKMSkHmF4zSdlb0FE2WfdISs92jy+fsc5SfPjiVNj11
er/xmrvMBF4+Ge9hLiq2BwqN621YVyjwGxNSSJEwtcDuhpjEsJN6oDtTc0jTWj8j2yhOETc5VB0r
2nh3XR6D/x+fsKhCMQqw6zpU7fdJuiyM35XgOfQxy/ZtUs6PBRoSD/e3zEoz+f/HQvgG9RmlG7S2
spca0LAkl+NpLjGJA2pCp7NshsC0ovbgRMAeerHMT1PqA1PzSveYiEI7zB6wfltM1bkHWXcql8z9
6/4Pu7HFsO2gwKikhtS78HKLxVmDQvWQsgZdKY5L5EFYG8pw48SsWUhqjzEMpQ9KO+Tp608t4szJ
vBKEgdUgyFaivPXWwq5nny4twJLRzHZR3jrBZLfgMVrZHCPfSGmnN93H+/O9DOj/+w5EBypaqIsp
QarL+U6Z1rVRUY4nN4ydXe572lONWD0yiWF3AnbwStT4y8QdgbMTfHei0xXbCavnbKRgfXKSFLG4
iEYcsBtJS67ccsa63s5K3Z/kjxI8pKd1TtEui9AmYTI1e1zembDGPwMxy46pb7T97v4y3h6LRqNi
M6AGtIq2II9mer3eeEot8Nt1i+nWDiEs+Ry53fD5/lhrYhBryMRoMZKWqUr8ur46osMjohyxdqdd
QvmUD5CP3856K8ZTHLud+fecec57HWJCsrNH1F7tUtj1PoJnIfcmqCieTEZWkadsrML14UHPj8RA
IP/Cbb1uRFiIcklzdscTWLnsg5fnwzH2/dfZj6ktyygI+aCbwLMTCPblls2tQms6n1GAL/WPplMa
O6n73cYRvTkXigAICSuA8NoSOnOjwUHTeDots/9vafU5mNMp3cgGxPXx487kFaZ8hsl713TMhjtF
amA1T/6Y9hJAbhjXIGVxFd9NZutre5yHsTyo2tEDj6qHWRHk0oyaIMTWtX0S82wUh16PM+s9uWg9
77NOSxrQ05Tgd7MY2q3a0o2NDgVdCT2/+COs08xhWYy4kZgrFpP3N1gy42jF4zeUM8eNws+N9Sdp
gWWCvwQp4LpfYSJplFseqJloqrSdLNpsX4TT1ig31p80nZI3bHCoLGve7SjqyWkz8OijOifNgsqi
XjyZUbjs7M7ckEBW6cllYsE+UgqZJLRgYNfuHFExkZCj4n4qtLzYu71nlDsEFpajbc/pU2bY0Slr
h+Tb/XDxoltyOSzvKt4juHfRurgirg2pn3U9XfxT3VXhv2Fsd21gWemQ7iq/Fv43Lh+YkRrI3acq
GcFip+6QiZPfisQ/JlBBf2m+MVv7PgeIuG9R0w3fpo3rAS3BE707inZxgLuKuNd+e70Bz1uP8y/d
Umfdo1WlUXMu7HIMj7VeeE9GoaUocDWaWQVJaDhf4IZr7W4ax9h4V0i5ANXDyTA5IUxiy7PRz075
qQjl6Dz2oKcicTSnrPit42AbBmFhSsnpsJN5S1Prevt5iPIp2phqqJJQXQaZ1FgGB1cKE+H0pTzH
KELueQy/TuFWhTIeAnCQUUfi0Quh6nKU2MrSyTVm9yQKPXtbDZ14rHS0mO7vgOuElqQZwiTsXuj/
aBFcjtLVjcjdznVPlSaL91YxaacR5NvbOEPkE/h6/C1ESP1gDUO/8Qi5MTI0P8qQvLbVu2pVGanw
Gau8wfFOlhjOzmQlu1maP+0WleysfDuFYMnD8JUVSdiZEKmUli9vfIfavrWqSIrSM6bSaezTmDdA
niE1nZJabPHw1pGQUUBh8L7XVf0OAtDlqkaErog+p30SONLvtCjxfnZ9AYE8seNXvYJfJmQRo6Br
vfzhrN49s2yqdKD+ggKJ7Pd4RA9wfb3l+/1tso6FTIhiDyV2UhjICut8KepLszHh4J3StrFhrSxL
81dYjdm4q9vJ/+HZCA9tBPkba+hAR8PHjVoJRa3VlxpzDDdmJ3dIGEDx9UmTnoCLzUcALlvQqVtD
GYRehI0ECdpa02Zwyka4M0OhmtTv0sUY9rBiol2cLluinrcWUm09XKmVR9I6p7ajBfTO0jmneJpy
dKwy43skYbd0YLXfj0vlbqzijfHogRNBsLHCnXwNPFrK3JZCYSEya4xQWIPE4IhsDsKhaQ8A/sR/
GI/Ei6Y0aTVFSPV7/niGG+Mk8hDo2KlOE/eZUSC1FYsMHLefjwVcgL/ub8wbnw7pEIMuhkPhiT16
OZ6VOqTsajzereXfFTSeh1aU87fGk+lGqLx6l3IIYPKixqbKkIBcVkdN4Io+dDWAWHcamq+yl2FV
7nIA6t3X3pO597GzvMYGrxxWxjkWLX6cEguT8cEW0fxUcWUMe6nnsQ4CNbUaVTdtqo0fub6bqIPx
QmUP0RhTTM5VPLcoHMna0txTYi/5wern7lCM7e/7i35rENpTkJpJkHhGrS5AcKm0yKKW0J36wwGT
Cm03O91WrUX9K3/mJmoqqtaCJZQqmK5HmSOZp8Vg+qd8HtuHMW+1fRb3Osj2fng/V2H0YC0u3I7e
iD65g2iPr50kdyK1KdoRSkx/TeHMUgkDrk+jIB15g2aRKU6OzH7eH+TGnmJ3qpuX5gfxZ33/yiX3
qsqfoiDRZpXroAOP1QfdzuTQ9Iv/Q4SNbgXD2PniY2gtepjyHEZ+64APTwkvpEIiENpf6nfPU230
v93eRIXi/o+8/tz01ZSMLThM1HrWMUtL4jDtrSgO2ml0AjMt7KBvCrmhs3ZzFFYCFwHOKmXJy5Nc
o0dhJgvE1bhL6r3e5jGl8Lh69VdlLnQJyTgg5FMevhyFBv6MulEVB6ZXQaCa0nI/Ujf8DyumPEFp
MdGb4FF6OUqBxrDEjS8OCgri/FF7+8nsyo0uzNWKUStBHB0BA0A5/H/193/E2mHyw8iqGkYRfnJs
wf+if9htuRPcGgU8KSIjYMRUG+tyFM8MY5mmWgzPzAkx3/W173U3Vz/u77GXwHRx2pkAHWIF6uDC
pxN4Ocyimc6EzlEa6EPh/Lv4k718NtwYjR0Sjuh9Hfp586gN2qI/p9LyfkPga52RTMSFzZN30CoO
3QSS8ifYfA9LAV9knyRKTsV+KNzhTRRNS/eIwM+IgpC92HEwgMFO9rOEgbLTzTIRO12P+g+t12NE
c39yV5cUc0P/Qdmm2Eq6Y7W1VWXSCXkyMbcaj2bLqp6yMl0eYVNtOVbcGoqWu67QMcp2YbW/9SwV
EjmrJLBzuFyy6OQuoY2yg9OyJQW9frLS1aQSrAAElNa5g1fbr0xdCKetj51RXZy7mHeePdg/Cccf
59J535v2Rqy8MbWX2iu6lpxg7pjLHaJhay09q00DO0UfbBm7Bd/p0Nuptu3p/ge7sedJOBXwh9yT
LHQ1VOrDsUGFOA1kZuSBr8OhsTOz/PAfRkEkxyCdUI+g1SuhsSxexEaXBppiyZllUR5c0YYbm+/m
XJSAGB056grrZg8SkPOgpZSnEl5/R4iz4z51sLK/P5f1a47NoFoTZGK8WCmLrSKejatznSQiDQaX
MFRbpfXU5IVAXd3S2m5n2C2CncLOH+CLNN/uj31rhoxL5YlaDR7Xq9BRFWOUuQ1j8/qBPDMa80Gr
amejA3JzFBogqkBDL2ttNFDVY1XrmpvCeo/tQxVjz7Asbf3am0N18Cn/U9si66COdrnJ89yMlqHQ
0yArbH3vLi6chUX3X3sLksXSRoIIQrGYJGsV07Om7wYR51lgLFp89oueF3ibf77/WdSyryI6gRys
GaBi5NTWg4yJZc7wdvKgU8SseqEa05l2Me9ABSUnVzbi1/0BrwMEVRlHoVOVcRSgo8u1c4shhBBC
8ciOu+Hd0s/mQWpp/cvJ8o1QdDU1kiAKJoDoaDXi6qn2yh837xg58PcaIwvEpLX6kzX2AimOKJ6c
s2XQL36eygGeyf3p3RqUBgL5ES2ZayHNqNcxRYgJSl4dTYdZH8fA61rnQ93hRrHr+Ar/3B/waj2Z
JWhEkiXwxerJejlLs8rdEB2BNMgnQ/rHMEYro6ti1ws6hCvTjQhya3rkv+xH7i4CyOrrkchGiavP
jIbX7A52dvdZonvwkxBtvgk1p94yRL45oOoUE3zJbde9gs6BvRLhcxsUzYR2EJokHzRg6D/gFBrf
RVQUGwnurfGgRfAKp2mgtMoul7Ojgpwt4IGCcp7Teu9M2mAeui5Kz8Xohh+meswfXvsBKQ3xtiAT
5UAwz8sRozDPNfi5RRCWC13hkHZi5iXJO22eq9P9oa4nx1A+a4l8N6XydWO8jaBx5ZNZBi4fCgqG
Lr9A2adtkQ1RWJ7FLOVry7DQInweaHS7KH3B+ljPjspTYhUdoM9+jqid+J+By7UbH+36DFCWBw2E
GiZhmbzjcgkzrzEgTDplMAke1DtNhsl7FFrqvxYrWv69v4ZXNwwTAqMD/4ig6TK9y7EgBdX5nBRV
QGPH2jcZwfvQ1L62ZeX0oud4EZnVQAqmDU6b3bheOUuLB4PdJ4PIz9NPo5O07T5cvGQ6kw7jxzuP
PrKnXlK3j6WXtNFbQl30WboJGvlAR+t3vZOZ/c/BSanPhnlkmztLh8q0q3LbDt/JFCH8fR430xdQ
OXa1x0cDQQsoeYv5OIPsdnZJNDT2sa+F+F55fR/DcbbtCYUd1xqr11bS1Ubh0YciADkdnZzVN/TL
ZZnz1isCDbmH/ZCF4o1Mk+Xz/a93lQGtRlEn5I87AaiTYZSZWfD1/BRJegT6KlSgT0NRZEcv7XLW
NZZ/oVmdB/dHVoFj/TkJ1KCGYMmpMsLlyBIoRRvlCv1caskZpdDpGBp9vReTdD5i7YakjYiSv7zI
4B00CLbxfxgfwhwJoI0c2tr6TFrRqNUiL4OyjRELxc/6O+x6xW7W8reyNeK9nVnzm04b/C8J1/5r
n8EU9eHVcHGgnkNpenVx9CBInAUVlmAKM+/BMYflXZ+RZtyf5IqSSqGdYWCJUNyC5ACyffV9Wz+n
AZeTXSB/J7sHfck7e5ckc2s+0GiVisduaMM/cW9q0U6vEC194FVai0dptAj9VWL0YJhqTiyhzGeK
M24ZE7oQKGAhvO26k1R0KEQmxtzCfKb1y9l5wPK4TJ96M2ucje2qNv3lplG3LPc60Y13/bqHygp5
JZIkkkrwUO3mPHf3udb/hTPgcry/ctdXgyp2q3hGwDEQervcnk02Nvg+AKUcrMUWOz+ZteeqtMqg
lqFEq0zky8a3ujU3CNdUEaixk06vAikeT0gSYR8SzFWUH5c0+ctHs3LvG/EW3uI6ZJPicsNSe4YO
bbqrh+IEZarn8VYFEb5Ix2G09JMuhy2s8nVooYhEbgQAzGP3rdtJxiK9pY9NGXR++I2bfthbgzgS
R3XE5xtjb1Ta+7m2NrKHG99NbXWXmgWXq7HOj7I2knLMMWxerDkJrBTH16Yeqr21FNFxWEz55f4+
ubGWF+OtwhhSEDHg4VEGmdvqD4s5iN3Au3Yji76xN2wePGS23ASKXn65G3skB5N0nJUTF0pXh7bJ
Uf3pKt08YEfjbkTmG0tIB5eghPM1ZKy1Hm4Vl1VnFpUMqsoEtTaN/05m9CUpy99LF/589fIR/Gle
EQqh+63zZ4zZtTArybJKqTf7qNKqQ2H5W7nD9UeCKEdtRMHgPHb36n1aQsT3EB3qg1zJErVT0Wm7
0Bmq18KFWC8yRuyxFGyKbEUdiT9u0yFFK8qVjDMYrdjVziLOTpSbh/trdr0ZqIi8AHuRZ+AMq7//
Y5Q2Dp3OK5cuSIzZiNAa59pEOc5IrcBZCm9LyPp6O9D4VdUr9h7tqjWipOubtG8tVGBRRy6Lndd4
bXkmZ8iTt8h+ZNV72YrmdYxbdW+p5j4tMOaJrue6j6Hpbu60Qp+pEjvlwcMjA+EWU1D7RpLrtcup
sF3Kfp12NAXI1QuH/pnUa6HpQdgN4z4Ok+QgC6996CBkbdheXO1Dkjkq3vSZ6M5Axlntw4zNXk5U
xYOoqadDF9X1SWEmNyb0Alm6uCX553nOgJBAeRkUhvqif2yQRoQ9qmj1EphjiaiPQ4APRBkl7T5G
tQZzJDw2vs6hhfzJHunrEb8S1LLms5mBX402fs31nGmMkN/w6KFxQVv38sdYRT1qZh9Zgd8v5T7s
XD0YPXOrQ/1C/rqcs6L+cMoBFBD219ob7hxXjg58KxgKO1uObedGzdvUWpLyQI9K83aJE6OO1o/p
pD2BB/Ut0nkpEN+k6Lbw4ptELz7rSVM6erDMbj3ADelm7e+u16HLexRtrU+lA0jhiL/f6D/FaGPp
j3kNvl7WVYsmmlVF3XLIXKM2vvvJ4n5pQIsiudn0uUT9dBHF/EQBvXxrF2XZfSm8FILw4IxS7mTp
tO5RSlmLM+KPlfbU66lAD3KQTv+2QDqu3NXVkEZot1nZcFjq2JC/qqLtvph5a7W7IbLjBtGqFn04
r9ZgjEuJBZux92kEPs7J3CH8TvkO3yXXkt7Zc+cw/7BEceeQ5oezcwxFE3afe8wR3QMvqWR80ypL
pROEmjw+LrbbNcjv5al/QHdIWyjlTPN4HiwDm8Mwj43Ppr8sOqemi+3vtXC1f2UFpPtrgSBp8SM0
wxwvCK9JkcwJ+zL8df8QX+8yxW0jmyfRABe2Rl9PUkxtShswQERQHpxORHs/H7cE29X5XG8yi4Y9
V5aLtP96kzWoqsZECieYx1j+TgqnfE4bRx77WObPS2yKY1bW6fH+1K7CvSJCgxhUAYNEfq1ZgtTq
rMnKooeJKfR5dCoRFBBU98OMhcD9oW6uIuk1qROMtqtqcWxZAwwBDhE6PMNzCbQNC2pd/w8TUm05
YCvgc5AUuYwIs8zjOslCJ/AHlM+GycmPBUj9U9nOw8fXT0hRh2ADYvMO8vJyqCnrWiFLzwnctM3f
1th5P4a2L18b1j3SF+qptLAorpprZG2NHHuvVVhhDnluQK3QwgNQvy1Xvat9QNEPijUcG4XuvKqL
xd4Ci2MUbtB5lfs3Lc3wkNS2f5qsOgzuL9utodgGSBmRmdGfWF0g+tByUfqVxz01hj+NsJhTTIpF
8ph1SDhsbLrrweCUMTUa9ZT8wCZffiNPLgU2GJofoJG4BIOjef8Uhlbt464yt3KZqw0OMoIynqq2
U/DjzXs5FmLCmtMmjh+w+yWI5JZKUlX7Wyjo28MAXeI2gk2+1puS0ksBn5p+UBQjfFsnRWwSAdzX
niM1GcIvmE5FMlzzlPGdIh6L0A9Gq9NBBCidrnTo+oPM6mbY+Eo3pkRcpU7K9gbusD5JMJMSncI2
U4prZM8hX+8rI9u6xm+OAtCBhoGPjta6hRmbGYpAVRQGQ2Whjh1VZfQPtdmle+17ii4IXWAFPqS3
fZVe5pNT93OROkGYJhYuKXBUSqvrzpOeWRsY6evtrUpcwK+ov7Dv1la9OikV/tOWH7RNOh7Js+e9
SJDZ9PW+efU3clg0HCKAAEFQXw8FTRcpqKj1A9l2/k4fLH+Pk8EWOE+dkYtLkHQO1jMgdqUfA2bu
8gzVrtej8FCGgdd6Ufg1bStPfydR+EcbMqSntEuWAUVVYPvZr1hTXbTFNbStxsv1spLYwk4mICpk
51qezp4rzRTp5Af6RLiVSW/tQ9CmSJNvMvWvNyXPYYp1it7Is26tPlHaZZqhZ+sHomj17hiPmV48
TOjZbl2/N+aENBkD8faGIbp+aYWNHTWuXoWB3RfI43tUm3D5oR/o4Pfz2gjvENt5J9BMpca8xjG3
BHaEenUtMKoF3bDa+DbqADoLMFmvH0mVHnneq+Ym7JbL7YJPXmOD7ovObZ93J+FL91ijiHkaU+3V
j0bCEnxhTjTjeb6t1vePd88QDnXZCyM6Z1b7LfPA+U7trB3Vf7VxQd7YEqqmxYOR4WCPrO6sWEPA
2Ezm6BxZTbtv7KXfW/4YHe9/pKuXN7+M5AUcIUkn4MjVNZxOCc+xEc9BWVUnDSDezo+dX1U38Ggp
X6d+woubZhGQerV8cFGvzJlss+ygcvTxOQ57BE/pFn/0+snfKHu/7OHL6KFawUBwbJqKPNdW30gz
4tbWqkYLLM20inE3+FOSvZt1p8LAAW10bdenzYC0+rik9a5yUv1j2vh9uctaj9I1AJoyD6rYkXKv
d2Enf/R56Qrgs7EXbiSPV8eRC4KMhLRboeHQtrncTmKMUI5Cz/2MoNjfskx5QZXFt7Jwpo3b6Go3
sfDEVOoPMEep7ay+c1gN8L8yWZ4nH2FYt2qdo9+Z1cZBvNpNahQY9bST2Lm0PC+ng/zxUqKGX57N
0WimPdIOFUq3Q6yjGR4uQ/648CO3VESv15AUiJsWQDx3E4Jwl4P2jsxpTyQeLyZ0gvaOP1KzFKEz
LUged9GWqMoVDZWGGVEN0xkFiad8tLqc/EngTOEsLnygYnmTFFP02CDE/y9eW653hGiX9DsfofLy
nOIa7Z59P6nGvalpMQbANeSe8/0jfHVZcjnxZCPykQYi3LFKOIswwWEAoEkwJ+GPbl4Co9Qe7Sj6
Fk3Zc9I4f5u1i0flVpf5ugTEuMQMkniYOKq1fbnuXmuWfhVFPusghdiJqDR3XhJ6+77VxbnoY/9J
+G3ylFfG9EH0mvE1tAr7r/uTv3ouqx9BewssGgAh4JiXPyKuBsuaIu5or8Wc50RdxGuOflGY9rlA
GR4J+Lhq32dxARfq/sjXJ4pSE4Ugk4CmtGBWJ2qBSwgLafaDTNSy2NnSnen5LvbwX8YhWPJgRqwC
XZb1DJ0K+cjOh9veuD+jbOk/6HhgbKSQt2ZDTkDJkLyOvugqZtIfTUTL3goq6brPNOKrB+pK8+H1
a0aRQTlwkeRc6XuSqOaeEfE2WsjZkIsuMzEeKjGNW53X65jAS0+5g1s0FxCmWm2LyY5oLkwk+bya
kz0YOfnkuz3CzSiWH18/J955SnmNgg1Z1eX3sfxM65M8C+nONMlXB85lYGeVcfoPoyBhw+ohBErZ
9XKUsm3C0rbjMDAHXOexZNTPvZZumZhfx2+W7Y9RVssmwfu0PIjCYHST8l252NWjjNHD7xLNeEOf
3d1Yu1unV+k+k3coavvat88DtDZRDSLDFk7/4Czej6wepj1oFbj082NagZN59ToqxRfFXXgpo6yC
FhwAdChEEQZRPLeBpzcpzrT+8uH+KDe2H2wTBnLoLigT18uvldchcjCpDAMtxOyB+OefxyLWj+wO
ewN9eXMoGkIUa5SS9lp4a+xG0gazDwM3sz/P5URl2U0bcp4y37hnboQI1BfANSvkIiSf1RbEmobO
BtrgwdTqza43NPOoW739+o2OxINKDyHSEF9XtzmOis4cpaUW+HlfO/vQicJny1QMoVd/IqVqSZJI
ZEUEeDUbrvix9Ms4OgPBKN5paTE+pZr093Pflt/vD3XjVNEkgfylSLEQwdd7LpcLC9rF57409Kcu
nD18a7T2o5c73XfbbZqtWqE6phcJMEIZ1I9f5qcK6KsBG+5JJEmz+CxyY5K7sTY9xP2b2IIs72jN
P2SzoXeqRjsuP2Ns5TY7hBDa5lfv9k15pLOt1+lOhm3xDi6IOb7vEf1ACQzmgL0rm2os96XrdtFu
8eRg/RycPvwRalPcYc5VTdTXkM6ThxZ3i3SnZ4vj/XRqN1QsaKHHb8PRIMAI2fZdEHW59o+PNIHH
xdaU1Um0Xewf06zVYfRHkGvgvQ6WvsvGUcv2ZjfxC0ZzbPt9NEbp1xLx8PIw+3qSB56WA+O+/+Vu
bHmwxmBoIFoqIpL6+z9eew3QXAutIZDAY1x9RAI1PUHT+Q+3okrNAQnxSiRpXm3FfnArkHozuuxV
bB+prhT7eqHU8R/m8scoq9gOfcoxebrG51CkP6y+nw4YkDUbF/yNaEQhAzkj4BFUGCx1FP5YMOQm
m5jiPls9G7Bs9+h6OVMhjnG1vFY9hGKkguHSuiWYUydaDdWUYraKPE/OCLnn59TmjTHIVASqcbex
dNezogdOpqf+oHq2flCWoFzyxDGScxpHydFF/uUYTv50Mhdwzfe/0q2hSI0o8yP4ojQuLhcwh/yN
yyO6rYjFmvupdu2jH7n2h86yko0IeL256RDTxFU4FiW0vBoqxcXHrG1QtjHdwx03dL0Tvb+FqL85
ITi28PYpmtD9vpxQ3WFLZyZwTsMyoWOY+v3emJO/EUra4s1fj6RqGUjFKkktWu2rSxdmaoaUoF6d
a3fE3ww0CAqecSnGAR8NX996Ua+H4/uo+x26DV19EsDVeaLJnZVO7odB4c0oj3hGbmTnJMojg2ja
x8tGOWidKqnh4P/xxMVBEybY6mvZ0qh1t6GahiIE6KYikU9iMPNDi+tT0HjQTVs91zfymPXN9TIo
h/llXQGrrc6YRq1OeTtrQTuL+JPmDu1xthvrQUJgeEOWu6Ufoybx58XFeC9EElUkspjqKhKGiCss
EME1moNYEg6y/V0a4kveNu9HL0fRQshTkY4PVpFtPLJufEzePqpIqYB/V3IfYQ1UIaqW6Ixje+7j
2hAVH2cA2+1xxIVvKxTfWFaFeyKbFyA0sT9ZnYneCvGNNKOziMYUqEJJRp+0uApF2XQaB3+eNgLY
+qirdQX4xL4BF3KtGu64caw1JQNGtYebpddItMmLdCP43x7lRYqSUiIvictpeV5dFoigR2drjqO9
JfTmYOnRa9kezOUF1sp0YAxQhLkcRZi86+wyTs5OEdrw96yyeWriKnqOHbtwdria2K9fPVS3yEeh
ISvsx+pz6bNNy91qGbHrinedwK8rS8SWiNqNLahaHlT/YXRTol+tXp74kzejUX/W8qzCVDay386a
YQQGppjH+5fMjVhCg5KnJLGS7saaoKg1QG6zTOc+q2X9MY4Ba0gC5NGMmzDfza0Nj9mu7Q3GwPXh
5suhtEBbVCXC68Ntz4tvVPqSnmdPr3Dl6wZjeLIiWySnEeXw9nF0+vyfDltaecxE07sH3BKdLZ+K
603KlgHib5H0s33WOL0x0RzRxUV27uyk+jTiuPap7zv58f4KX3/Ml3Wl6ezxAqR6f7lJa5Tg7ERY
yVmv2/4Jbu2C32ZpvE3C0t3IGG5MiAwIKBb9beoy6xy1hfnfVYabnKdy+lVVeo1he1ts3D63BiEg
U31SDAyuvcv56HaXak3EfJDzKd9rroZ8mFMuP+6v2nVcpKFIGFaRWNGBV0eAAkttUUWF9yPt5L2e
R+4XzZYi2kWxwL7EiJaNLXlrQIqnNLjxLKG4tkoZrAbDZHOcM1IGO3028kg81viNPeK80Z1Kd64f
7k/wxjISHpHxU+oNCKustkU0g0eMtC4/27JsTsaIZ7ORiHFjGW+OQvNDkeFovNne5cdK9UmYhcWs
pDfIfZIWabzTxyb7ujGZq0q4g74sqnWqiU75nfff5UC9MZlWbVJMySac+d4udj6EJ19L5PCXFHr5
W6Nspj11dZU+TGFj+OeaeS8P6QJlmdd2F5lHrYNw8jy2llt/KPrZyHGj9ZW2YeI4jXOMsyj2AzWM
PM5pMuYk3oP/z8A+H/ZGKcd6BznIqwOjbRoL11NlY1dlUV1+1cMOz/AIQSrnU2iP3HvQPGr30C0A
mx8i0xiaZ/yjkbgO+yWOP6Lu5WQ/ozKU6S7qLaEVu6HQjPbJMBc3RusrBBKD7oY3B2nrad0nGD0C
W7hax5UNz6JO/x4a0TwfG2Oc22NcJG4OGg3lqH0G7+fD4IsEhrGh9YivgmvjYZ6GleXGNJym3oAJ
LCMx7+K8GZNzWbm19zuNpDkcplg04hkpjMXet9IZysNYmHH7Zu6dWQ8wXyz0D7GHq8uhxNVufIpL
3c+DjBjrHoayQs7G1+zC/Ctz/MrHpTm1rD2doCjejR22Tv2uTTG9eKvktvRnG/oGYiy+MWd7VIzK
nwj6F/27bJCesRsnvbL3XdnI35NLo+dRLNpcfGg8Dw0bmoi412gSa5mDn04wLwsHxsthyqbFPXZe
mhBzrbAt39Ra4fYnTXM048w7aiw+zRF9o4cQa9D8oVkyezyMShzn04RSr/EMEDHH6qzNMvENkT93
hL8PuGt+yyio0OlQGJp/NHqOzg/Ey0NSjyEqyyMSQlhE2ikeNMcZhXgMLf2JYB2Bnhf9+BaLU3B1
EiWX+D2JfIQdU8NlG4M8sZ30vehmU0eQ0ukQs2nnGbJ2Dj64O4ytaN036QxAHqJWJI0D5ZZsfJ/b
VeT/hjgc+R/qWgr5wTeHIccneTAzZ7cUWlucM0ez3H/a2OlqvDnNrvnVaHZlzruwiCesM6UptOpT
53Y+H8CT3Tg9Vl1vto/4is/iuYHOUwW55ifRMZQ9btYPGZmr8QWesWH8GnGDdN86baSbmLwJo/88
GdSnT42m7CrjfBLj1xmAZPeQ07tOOGt6P6VHJfciH9Dwn2LcrOs8NXZdFHOYsD1NK5ppRlNN/1JG
G41DTZ7Ufqq00DNP9ArK+IOmKuOnogXoeYxBF6T7yB9NnnnjLNJTNXXDl0aKpjp2fh87e/bM0Oz0
0CcqhYvkqwxt1WY4SPZm+R2kucPdYk2u9mBoefdhcUoE8HdWvnjhuDO8dvDfLVhXex/LHvG/93o9
GnCM/XLUk2XXLJ5D8RNqDUl7MpT2W32g/XuunHg0vhR2Ps44YQ4+Dpl9rv6lDjmUg0jSuHucMBpJ
TtLqbJyM3bn1gsFMXP9IgTAsP0nSTWPXtmbyXVZ9Z2KH17edeUJsNP5J5aBMjotos/C8iKWXx0FG
0/hVs7s4PXp6btmg25re6vZFPIzFUfRG66KfgN36KQZblb6zjFozcUl3vag+IGLspDsz97rx54i1
1/RgFEgI7i23bKgDlIPRiEOSJJU4jiE0UkSNsqL5MvS+yH94s55M+2FR3q070Arub1E0/8fZee3G
jXTt+ooIMIdTkt1qKkuW5XBC2LLNnIq5rn4//P6T6W5BDe0BPBiPAZdYLFatetcbSOEiadmds6s6
G7RgMvrI0md4SW63ujvD6rtHg6BNsqsHu0vCxrYnL8xJau0DvGf77imv6uwGHHAudjpuQ9N1Vdp5
dhuvQma+VJwihxjmjcOTK9F5+3NVTwrKtjj5uQG5aebbYhYy4GCM+3+5kscvoyay5VrWY1yOUJXc
qS5DJ6tSMwDcnFzhJ3TMB7yN1oUanzjobKgKn70sV+80EqTXSDNJir+3Vz1Tv4q4XVgAcVVOMrTr
QsGN2UPkPtW+Zhaq/cjM6jJqPHTwX3DGsObfSzfaQ1hPLtRqf+jTbvTx3avtK+FVthHU4zDX6M1s
aTglCh/McEOjyfr8Npfx0uI/0Ipt+9ZrG9Ea9NziMStFRhB9V5e/8YCbkgLtuxhEmDkDbtDSavnZ
+qlqsZHsl87WbrpYScdImqXNLLa9qFVi21Hru76Df6R7rUqddG2vqJoXD3LXdJ1qa09IMyHD11W3
qMohZ1atfbuMne3POcMQampo33vPLMZgIaqJZrSZjgQ4k+Zg3xUcusp9lrAiyLtW0X3euaaw9Ouu
G6bkqnZy1/mdF3Eu79dFn3pOrE4X/WEhv7zFdH2i2H2KbS8WD2iu9GeimQGPamkO31yM7t9ibJmJ
BOZkigNCnObbPhmr79QQ6WM7jWbli5Ye3EHJVPs7ssLptavrZQlA6aV5S2qRY13TPZwyEsiX6V/e
SetvPC+UhGY+dsWhXifm0G/TXgUg8CzMg+4Lx1zWV6FNqJQg1yXu3q1kwldkpNJ2mCY7Hp/JfjWy
G3fQsrXzO87jijScdrHvYBxOxZ8SVwLTwDLWENWrhn6igswvVqchrq+29cnni5PVVQu5s3pOyWke
/GKIpXk14iOny8du+81r2eQFDixK2ZqElRcrxfreq8U4BSrmOW+1HVsE4k3Q6P28zwcShTtjeNR6
UPprxcm6ZCuHrMLPu0QfqSzqWg0NOVq/lWXIMLXKs9x6M4kMLAJiXNL2WYmttvQtG77k3RinW2Ss
RaDMPzKetRe+JyV+rSdRZbtV07P8X8EFbAlq6N6f7bdSCXp0wzdCIFA2UtDjSpAKQuVAXOuDzqkY
tpZiB3SSIM2Vhh1eKDv5q44xouOhTmpojbTgFQCwPlRM3t2SlvVP1Z0vIf/nV2Ru4FgmQ/3jDgdO
evxASrPk7bJO1SFDbBNV1khDRJPW8+rW3WtmD2qYL4X59NlHo/e6Cfa5ZG1iqJP7TzuqYnLyuj4I
bdlSzvUx3ko+9ZJW7b3bKUx1Gv0IQbn4nIzTTZlKOriZHpbKLH9OZSJ63KAXVw1XqSr/H1dhBLUY
XNM8hKJ38r50ZNeGXOP04GJDovBZGclLQ029Bi30q0vs67NH22ip0JVtYBocA06Zo7VsKXu1tjks
Dlthorjlb75KA5vMSn75+G2dXR5ZHWB36ArxVdnY0cdLpGixnAZ3Gg5jzClpKmoRZN78ikU/VsHG
pzUa+BaiEUZKa4OfkJR7gkLZbSaW2dMZTim7IF1kv1mqYD9vwYf9+MnOJhFIiGUBvAZWiH/kyb1O
XfucNAULikGxOjtuJ/aLN5fZdbOWw99PD0V5CEvPALbH1fRkKXoojpxRMtTgsSKK0c38sSyyqyZv
L9lWv/NUG2YIxRyHGtryJ0+lLM00pt2gHTQzJh9B4zjPNtHTZGWXbLK2G/bRHkV8CGElwPSU3SAZ
J7iCpi1OUtMQOIyrqYkIHrH+q1Z7p/X1JMlfjVSPn9KEB92Vssmq3cdzenb/30anSQAnADoKxg7H
C7PSkiEzUkZPuP3uuYKTDU+x9lnciVGgKwNZMgYZOicoA3eQ1uLKqB/UkmYAhp1jqOIKcmFLPP3I
wENBSvDhhjUKXnJKImZLbDeNq3uYas2NGqOTUWmOf0dk+XtzrC9N3ekaQf+ytVlYjAyGfdvJQw04
qDlLXcUHaDDNvpHuGqqGEFepl15yiTt9S5vUhgTArbVsgIZaJ99ztozwhVagV2oDKyhhpEajEGnw
8Vo4n7/NwoBtfnMMporaHvg/DVkPE2RPWWz3sKT2jyHVbvvKbnyujk+zLZMLg509EvHn287LRsWu
yG+OB8tq/JZjXRoHmAXtHA6roAZtsjL/9fFDnb0lk7Yvolmmj0v9WbWR8ixebGt5JFaBSWGeN1Ww
cR5e0im1vnx2LKBI9iY+KWh+EIeOn8lyx8quWrOMEOEb1z0H1z3mFcrNDHH6wvRt3+V/dw2g4o0K
zH4L1gIYedLZKPR1LmpPKaOOGDttNxWZbv/OuhhEQ+qx8yhaZAEP+hQX+e2UNuWzOrTTdOGzPp9b
mhyQ2VAVITiDr3L8vHLjlyUaHh1G36Y42afjqzbAjvFzK70UNnK+XojdwveJl0lvkZv28Vhc0SCa
p0kdtZLM0qW3rdBZMnv/8Rs8c/VhXing4AATDLGRzE6GifkRbL3Sq6iZuaiSqMzOHK6VOuUBQIv7
MnjEY0VAFiS2NbNY1lsXrat8iMs1N0EeEqke5OraX7U5HXB4KIjrCAfEXVkY63FOMLro3e41VvJZ
RYqVFF4ReqlDhG3ttE63s7plbQ7tog4L7khjN7/g12hNt54kF2lniuZS3sT/Ia/HS4mWwNbV/5+s
BJOr45nVh5KLiOcmUanXlD577n6zmkeqVWUbFLV27vTNMttRvvSdXMzvS6vXWubzfzLjHrZDYYW2
haD2Piuhx9yhpk2XwIoX3hWRO1J7rNK8LA4jMBE4lkfC3q7JSQD3Z5if9dtUQuwJEACo/QNy53SJ
mpTG7U5z8i4LJr1L4xCAKVVeBr11SVpt16bYrbGhTLuGi0Zu+16pzv9GOidm2JR6xTW76FzrMM1E
IAdNYmgz9htjn9/Jpayz26btMBBrLI/ayC2kkQbtCiMOsWzRJvdOgkHmzhrjWfhZqRrrjVUi/cFn
PKNT/+D0jls9pH1l2I98aB25iomIq0Cb1wQ9gMvN/yat6k55Xi0vM6/ZU53mxszzpPKlYay/uL23
6i6dnHq510hycCN4AJCvfE2g4T5YGFCIf4VcgDGARE0SImonFkFcFEW1T9HK56HkWqbtknqLMUpL
1/nHN8pTz9gcj5GaV924l9VaegHBSvHvtCwxxTRSAoH81VWs0p9XmzCxbNRn96qPde0XR0Jdsdiz
WhxUaY1tyPdO5nzXl4P6PDer/aLM01o+DmVsKbssLppfqArVf9mgJ89rrgoMCbHqBZlWtqxLq1jm
HleaIfuagaV6oWPb3XPuyOVRNMqIkNNalNthHax5X5OimuIBRHnn69PatYFT1SjLSytx0qDSp9K7
LUrHelMrEO4dDYpS+wZKY663SevFvzEXzeNQa8xsCLzCS2WKiZAj3aCYrP6ltlsMDQi/ECJQReV1
oabNM7guksxsuiIPxsNXXU3V9iVVvbW+wWR2Jt88Wavpau5QuN6ksWn8nIUpy992krrVAViuVQ6W
uRrl8+Rx8BMro+qK33eO9yhsORkymDQl1b4ijtZfqmo1832JkVSd+A1lQ/zTbTs3/wsaW33NszQf
r9SmmK2HNaGVGqpmC2ujljmvZJW42T/XIu+ToFIsAqymbNEkNyO1wQtFaRXar3o5uHd1WhfjfZMr
6s9Kwqw66Gnj5lOAF6YzPnqLcNq32avzV5NkrORhWuruy+yumvalxpVB0OgvVmCqfJF25IquReCv
OnP5annFaoVr72kEVYLh/ltoSU/+qo/ELCa476m+pyrqctuYfdXdFs6UvWB/pGYQP1j5vpGvsf2y
zJU3/Mv0GF71spZq6osprl9nM2uH+2SYNHtvq6OqXrldYVvXTQcf+xbqbW0+5U0s7gyztbAmtdHr
3zVx2meh1qPOBEzqwO4MOhDysUUXXLzQHOBrLEGmNZ/llTpUSlzJ7qzEbR9IDqAxYuGsIYLUiDXP
1/DIrnalUuB0QKAftmlA2U00J0QV7/QYJHfnqKhag8ysK8MfDDXvQvB3EP7Uydw3VbFkcQOol1r7
leIzDYbK059wKSutUKbVUGIUog9kE7juABg1J70IjHnjUQLZuA+LWdL9sJ3VngheXFu0EaPRTEGm
9/SWzFHpJ98aKjCmNrGFEbqQ4gktctwij2a9q9xNgoSNZGfbw8Fx46wMslQh92YsMguvI0fP00DQ
Mvmjz6SU+AJDBVrmoHV5YOWJ/JJR26U7wxDqQ6LRCNwZWtbdI+1ndqdiEBEJZt2b3cO13ZlGZj7i
n9AUuO7LqgzWRZVvnUxp1Fv4K0W6gVHiLh08F+iJwsBXVjJldk7etjus++W3ZExK/cZY9di4csC7
/xaKqDDamZrJYi82YjtU0sX5tsDz74KVY0nzy6YY7rgGVT/GVieVKtXzCQhX7540Wml/yBOQv4d6
Sr/rA72BQHhpZwS9M9jMnFaUVTjrHA+ANA7gaqZab4XIkh954c5eMAxI9cl00qfZVyQ65ZDWtZve
zJznf9k8jdaH1TVrfmMuGt03dJ1jmE1q+80apesRJyQlepk6/eY6SlyF2YInzS4f3Rz260Q8PRZk
Fe3p1OyezK7yfs2GaPRgsdrqpqfbKFHBpN115umjFi4lwQikj+iy9zUvnrOdlwv9N9ZepFwAEjCf
qackml/knrf6lgA0hbAL0eRqpjsQc2F0jHmni8z1AkoUCcNFt6c2LJFQ3MQkmrxVs5yAqbJ88plV
1F0r+c5/ykytzKiwtbEIBruBrdtwxXiwCgQGO6NEihlkmeP+cfRW/+qYq6r4CUuYJpwO1jXKqhdw
2qaJDbjLFPi2XmxZYRbPU+8PJIyT68zm/TMeHccAclaLv94w6z/imVimXdkP47dpEjRgp9bxvpbJ
6nxx6rEknHmS5W0sR8iAbjeOIsBugBIq7Ru6Qgosph/kwOn854yBeyh7otfCLtGWOwTVQxmOlKcH
pfGYGRSenL+uI/gZcZups3BMLA4MIKxe4zxrFtdnhahPnWm3f/qEsxt2UK5XQVxz+Ow6V1mfeHPz
t6GvLcXXctF+0Ulg6nzhgOH6QiTGXZ4szrLzuj6vQxXS1ug3cMeJo0KL+a0heXHy8xkN8ra10tKl
6dKxMUx5W+5gkqb3Yh4wpZWpSJ9VMx/SK+4NVqRzuBuItJ3O8vs5ttO9XY31l7IVDr7sa0nnYNLJ
98V/bmCjWXLwsmdRVdUOwkxchqVbW186h46iT/FplMEyr9Zz1iszVtmYj7t7qZiNg6NwaXxXJF8I
jz62WeD2avNarvaA9SLOrn+atXFFgCh/ovkRS0Q52kgH90b0a/VL4aZj8bFoHt9t7GbqbnV6gxlW
lvWXUala7Kd208Q7ONKFekUbE7uQZdHp6RVZKgqfvD2O5a41qxHrGlsWgdbV7TVdhrXwxVymuPVM
ILgBJo39M+b5K81t6Op3WJqPBcC21bk+OU1qEfayc7OgHR2rv5Ijc7YrpJmLwDMJuQwWZVj/YR9v
fRV4Ln6vaB8/1qY39fTKJjH4wrNl49fNtHLaTkX3F1h3/KuCn3ns2b3x2naQC65VtVb1q3Sa2luj
l9DX0Q9yakph0kayYzujB9zW1RcKr/ZrVdT9DyvWkb0ZWjk9kYjb1XvQLOdL2c3aN5fwAcefZmBC
H2ENZW5ercoXB7rB80SAOBbgosDCQ1vUlGzB1FiUHfipcSsz0+nDypJY8jeTrAf6WZJJEqKjeRFb
drxs/dDuuqA+Hh8yrfYSAlXK4jlXBxdH9qXStYNsyrkKp1lZOj4Pzr7AmGz9j76yBYatkPMP2xPx
C/bGXsOeTk3lD1InK9jEjXDytV7r9CtuKLOSBvZirdUhN9whuxqVmq8RbnY2HtrJKua3Ebef9Y4C
3FTC3Egn7SVeF8yQeVoRH7quGOWeWSqrq6VKbF4o2ZLQ+0dTxD+gd6TrA4VD3nwzLUUou9pdTBGM
nsiX2xa+XP+E9tnuQluduKV1ulmajU/gKZu3Pzb54O4aVc+qIBV9mnxb2ryjmc558mbHnoxf0drP
tGzqWKl3g6rO6H2mQgyIJDlG7qD1mV2Y6MJxX+PNlG5vtPpQ7yp36IrrMbG5887Yasi9HRe6e2vS
4Bt+WYPbKzvVLXRvT8pgb78hqBuZAk1ZISvV7ViSWy2GKM6RS/ywaiL57r0kUWQk13XWI0JF12+C
9SO+mo7U2sQvkDq1dxXiWfseVoj5AgylKzsmKbdTP1niegwUQSxdhEm419/YfcdNB0f3eozErNXF
zaxopYtf5ly7t8IiGTRwptyy91lBi5fjuqHcRP2R5IGaj+1yoIhwZgDKtq1DjavV/NvWLcV4xbJr
hTzBxda9dShAv3YNOpWty1lzWDYat4/cbGoubQpJ09/JMS6Tl1HZcpMChetLE1RN0zevFipqLaDB
0nHGJaT0TnjhDuO8a5dJaX6t1YgklcSl1rsxua0a9yRfKuVVu+rpQlfOrJV7zKtIdWQpmjpLPnXV
xNstWbOUUc12Od1rS0XpZyjd7N6QGD57MnQrSOBfZ/Lu1rAji6/09dhqrBv4NJnY55VnyQNyIgtP
VjCq+k+lZ8RxEw4/Sj+xplgLkLqY1b6GtJ6H7swV9ktptv2KL83q2PdF0TpjKJeB7EaYDHL923YL
TD9/qVds8Za+NtMdDEjXva6nJe92TaKKZ9ErjXFFN7LlJuMWfaletylUxHugZ40fVNbC2yvGmqez
T8yH117bdeM1F/Cld6Addkyo+AAuGi3XUyzQQNSHD04VZWM97uokjgM+3K8AoX30MeTy3kgOwgIA
MyRhoGfH8IORueoIHllFs9akd+S2/5BOBuAh1m+fHwirIoQzoN3YgJ4A7ZnpNprKFh3RPp2DOFYJ
jAfPCFJkVRdgpNOOICCgCmPWgv3IiKBJx8+0LAVVcl02kVd71h1yEy8oyv4Vy9slYkcxdpA8/n38
dOf4GHx0ppE+gkm/4ox1SUHVcFGtIkxPnHA0kpGdYzI+/bK4K9F3pOilX0CP7vjBClXBCiR36ohI
gozgl3kor1OQsjU0sCa4sAbPZ3ED8lH3beAPlhMnazCx0JokNbexDct0Q8VucIIQ2tgfEtknXPuE
pZUYAHnrZ+N6tgQlbE35BfeXNXkCTpuCByuWsYkc9rPcrwTAtD90rr7sPn5rZ4t/63TyjeFptX1p
Z5J0zbSlCkMmWuN19c0YGocbe3WgANxeGOoM3Qc3RTG2RRBA/z0D3K0VAquDJ2G0Lo3+b1kqO6jG
xiZ1TevYEdvps92YzSSELRvQHT0cK/N4qUy4DGrqKItIpp3+ovOlvcI5aH+7yph/IaQ6u/DNnX8A
sATUzSKZpoKHLvR4vDbuhBHDl43mXjECu3XcL21d159uJzAKVSyaBVp1VO/Ho9h13EioNGWUwRml
0lzJ0PWNoU2hMGIyf8lW6PyhaL1v7stolBzsC04mcekWD/pcmUVGLAmLTb1R/HTxVP2sLwYtaayT
4LpvzgFsjidIvtmC8kJnyfFLxN09SXvOM52WYyWKS1Kys3W4NWQIfsVDcNuuTvfGNo6HQSNsLVKq
pgsL0xtfNK3rw8nOjNfYcy+R+M8+sW08oCaejT40AqXjNzbYqznIZMwjW1BQlHKea8x2a/V2qGrl
x8ef89nr4ttC+olSB7cPytqT1ZEYAusLZZTRaGbzTvVqJXTMyrywL743iobenaMM9wXt1BA55Q6Y
aSoF4oQj4lsbF+t3nGpG50Jn/2z7xYQWBQZEAsx4sNw9OS+tpc70ubHUKJ7RyuSD10VjicbVr+pC
+jmgfuLPWSL/fnYON/sKjhk6W9AzrJO91yu4xxGmIKJ18MR+S78N2rbMLuxO53O4HZPMIKx06DOn
c8g7NMYSPhy7E/bt/QLw1SvFJXLEO6NQPjGB7Oxwg05PsDrj3lm4dR+ZpjKG6zg4AYSCPvx4xs5f
1HZ0MAycS2Dr0522KrsCaK/rI1UsTpALLE3n4iZJihsXcm1QCvPSyXz2DW+yo62lqvGvbZkcf1N2
ZoL+L5SCSj6uz5XohisvWcS+cWIjGopmvlB2nM+jQ8cPMcS27Nl/T+opRG6DJlVtivLeSwKHbGsf
KuH46Xlkk+CsgqjAOUnVe/xUTJ6B54IzRLhXJP+czKCTiXNL0gXjRPDzgVaJ96TVjXnJIXn7i486
cFt9s20XFFa4C5xa7U99PDbTUiJWlM36TzWmdjektbxRV606rDRE8dktcutV4xpw9fHaOZ/ZbWg8
KFnxyJz+1w/9T89/aKo8l302R6pH2VjW4xrpOajnx6Oc7cHbA3r/S33lLKNbdjyzaZEKfaimOcqE
RksRf7Zbo6ML5vXy0on53lB406BvggNFeOTJ0tRcUiTouc+R3hqmry6L2K1u5gQidi81i713XhvV
AAuSA4YFun0l/5k7jDsa6vwcwrVW5j/QEiYt7SlbWQJ8pki7iTsZP2jOaP2a0mUqAzUZmgv+Zecf
Iq1/GFEQiJheaCLHP8IgyCqcsVOO5hRNwF6fMNT+VargcU5lDevDTGemu6B/fW/JuP+31aDSRuV1
PKYxZPowgvRHrgnuoY6IHQnYcD79yUNEwd8dOTGm62eF1gqkEY8loyiw43dNI+hJlsOXj9flmf0b
RTesRm4y20lgIvE7fhaH/l6Nb8UUpU6KMLtWenax2FpneQ8KZY5+ZQzaI/Ysq8bGqpaxv9o2Xnel
kyj9XgPgFldxKZAnpE07D/6wiLTYwZXW8ktGHfwkp3sEYfaUMHio4/F3sq6lknUmtP4pYiHPz6lm
93/LZsouzPo7S5qvlM0AtiJF0+nFhyi+wk5J6cPQyartB5Z0YgeFulRZiGO2nR06U65vs44vxJ44
kl4NGsuNL0EC76ww2GCgDziHQhS2TioPLe8WZ6CVwl22dveFrXY32JaK3ccv//zY3BKeMRPiqk6N
eKpIS0jzJN4kWyLqjarnxaqZFiyi1D0/7XDzuEtjRcnv6EYX66crOJzQDJ6REpg716lAv4hhPq1x
sUSOJ4Yb0MUnL6/E579TqhsKbXODVbgVHa/t2tCTec55vrJfMfZPtWrXKey8H8/i+X6LiyyHM1vg
dvM6I8wsdMGTZkWpN1AMhghvnNx38Py3dg7R8591ysWgC94zNKCNPr6Rd48fyiTLeimIoYi0eqpx
bCu5J2erbl7HiAMv+ZydncsMhuCTiyxLBAORkxks6pjY28Rworxz238ZeHJ9NQ69qxzUic0+RJKk
OM9DoxWvBqZ5RpDikl8GFUkKLY0oq/iRoknlkrMmafXAceC0j+tUtF8V3RRD0FVF+kyWk7f4K53u
DgnVMLXDjT4URR1kYDg/JjlnbgjWWv2hz1dWUemV5TcjtWg5zSQoKCGmWDD/LWOdm0hgtWLRtVaL
7AWA3CQRgyZPvRf24iXfJcKfv6YcSv2NJMCqjMZ6TaYnvXY57zuE3iOJn0pmPktSM7ubkVsGVBGd
8nU3yrgfAlMDK/WnxZku5cmcfYpMtEk9voV4b2jjSX1XjeOc5plhRcqgfsWH02Q7na6UokX2VRLr
6rTiwkZ3tmwZkZ0UuJHXu6noj9eRlVmunIbOjugcrtq+dwqMxBNUM1lgyGT6dJkFy5wSERNpmKkG
n+XxcJk5i3KFuBGVlouBQ0ubfqjit48/xbNigEGoIgl62e67nJrHg3AwDOlEZnakkC8ZjLXWZ/TT
9OHWLNLuUa0K+8K3f7ZPM6C5TSN3Nb7FU+8o/Bu81k0nbogeMRJmTEMdT279wqt6dxQU3ki9N0DJ
PHlVc1p4iNE8NXKnYnpc4Hx9XefkkirlvVHwGsCuGmqTBex4PHl08NLGQDUapYbeHXK1lj4N+kvg
x/myQxLPgUPe81Zsn/qP6l4ys95SK0Jrq+8U2khBqdU0PE3j0vF2/kBoX/4HoAJkQlM+WXIOLVc+
ft2KxLI1PhakUDnGvRdOsvMHAg2mPcBFkKvnGbqymX0m+iDdyIyXrHxRvYLYNUvL2+IPxjrm88cr
/PyZ2PwtvlmLA4DT5mQpTPB750V0brSZpX+DrJi9lsV6yXLl3VG4URuG4fDrNOqwHru+bePZjUbN
HV+7KR1vNCVbXj9+lv9980cVHaAAbFK2ZBx9iVY82fSIuFVNlMleRKsDqRU65CHbrzgQdAFSLcO4
dozV/TssWvEzVropv0oTdfhdZ/gr7GEzSA3aZRlr+49/rHdeKEKAzRBzsxjm1/F3MFdl4nZxRQZg
oaX24wJhpD9UVlXIryvMkL8fj/bOVMM8xVuKbRGI5EwX0ydT280Lo9mZFfC9WHsbn5vw41HeeyZU
METZ0WTC7GD78/9c1MZ0bNQi7r1oJokXyleuRguKb4h84+B/PNT5SUbgBpgU8gOSvLmGHg+11Qu0
23mplplXVy4FmC/xS7nOhFr7SmKpf43s4kf4ziyagEzgS/CxN4HA8aBNWzYqWrM4GqHSBa1aVoE6
zpfMS8+PFyKwttA3yAgYOJzyhFM4VoNmxHGUIu+8b7KseMOeHYPsCT/EDvznwnH2zlRSTm7+3xqt
NGRux0/VzktsWlgpREMyer6iIs1XEzt/UcEcQ08T+k0zT+JS7OF7c4nvIuHXpFigDTx5garVT2k8
53FUl5zUrjurV54uL4l+3h0FFTEOUg4s81PP2RXPBNNc+zgyZPmGp8y8Szv301doMpnJReGwoZdF
E3L7If6z7CtVOAW1uRJNi6uH0tSVfVnaxYUq+Z2PiwoKX3ggASRg7smEpR3qQA41JVpMPQuEblX7
ypbYlsj696e/raORTk401cJAIYkZyWsxM3NQ+98kqsUnPDZuBZmmJ6+0jJV+9/Gw7z4gKx6fUfAI
AM/jadRr0mZTjWkspyz+DVig9cE8ik4G9tyJX58eDMkZKS1b2x1NxUkZQhVMtB1wfGRSgjwa5KD5
Wr1W4dir1gXs6J01SG+TygKsjN3+VLknM0PCjHDiKFtEjGVGh958sT/r4885CvANysJhilLwFFHI
PGKw+sVUIszr4QSqOQxbe1wOn542jyfB0Z3yaoMzj9/RoBSNnaxZch0bfbkl5Xq7qhHGbUPD4vHj
oc63QTp/7LFcIFAys+6PhxrHbIIkKNdoXNKf5hL/9XLjWaoN4SZlcfXxWOdLj7HIdNj8YNVNVXQ8
lt6R7pVM8xqh4DMgYOAZjze8iyWMN4cfD3W+Ghhqc8DmWo0d0Gljc83szC0sHSSxtOdAwHUKMzl8
1h3zf10rFXQJpysA2lNaSdI2VFbrbEaVog1h46Rvg/Rs+F1Lc+EgPn8eUB0gUYd/QMvOfMvmBlK+
xt0Eqw75SPBecV14/XIBYzl/QZzzdOC4moAgYel9/IIKJ85S8tD0KB5Sc9/25Md60q39UpOXkmTf
eSBy15Dz8oJonDrbn/9nN4fMUTuVWIyIRIXN1sOFILkUzqfreTSAm5KXqaOacE7ukKU9TWRa2nZE
5Co92dH9lZb2nczN6cKuev441L5cg9BCowqC/3D8ONjdSKNxcifqU+3fYCXZwSwW80Ixe15CMMj2
GKgMKeVP+1RxMuO00fZOhPNIPflGqyDwKGz5jWuyAokVmwjsFeCwfdYGcLNeJ3oV+gjSKm5FJ7XL
PChaIQT0m0X03SF1xmd1bOMLT3c+hfCMqNAB+cAU0AMeT2Hsljh3tQOlSsudQSxL7CudOl7Yg94Z
hQvrZtILd9cBWjsehZ0prYCX4shcrTqcrKYOkh6K+MfbDzAFf8/xdWgTdbOFQyIFSdRPPiUVwUOX
tlkclcPieKGST4526Cct/Y27wvCadIv5pzYbVdkb6bBpv3Ht79wtycxboVdZsG8Dp5j08k7PAI6e
Rdkq08vWrFf2cR6Pxp1Ox7feFU5Zx09cVl17N6uxNuwTjHIUlBWqMd7BFWitvUsPLEUhVgGqaXoD
gTypi36+QZMzr1fYf4xoq7zKK3ayTRwzVAdhwb/NmrG/xquz1G6t1Rrs0s+bti92yKPG9WrEukMe
7Ekr4x0Jlab51VSU+TWbRWUhR8Je66nFTMs81IaSzqEjYpiv6mpU5RKOy2TLQym10oqMBdAlsPpK
0Npa065/XgmTNlCldP0/US29uGuanJ6hLobk66zgkh1OaiyTh2E2SDioENaJULITSyjZsCNDpxPW
C999mxxsQ9GB/bFyCgpqSnNXOzClHxZHr596nSe+S2bdKPY2FtHdYXRMOe+8rFywW9FL04smExOo
PMQ3v1z9plYwzdHyFf8VpxrGr1M2rT/zdsBDR5FjaQVTrlnl82LQ5CFQ1JjRBS22nfR+Cc+MVCus
XRdCPQ0OIk4uSCNOJglnRO4ydQhu8LGqnhBipd5dipyvohuhKcs90GXq/Fk7RS1/9e2ypDfagBPo
lUlylfpddyTaloG4OuV61W2n81UsNoD/5tjK0/08Z/NyoOPbXXfgo9+svunz67qzMFxDTKVUcFbM
xQ3lMGvjPq/JLglnDL7+H2fntRs3sq3hJyqAOdyyk8SWJUuynG4Ip2HORbLIpz8ffXHg7hbU0MYM
ZgwbMyWSVatW+IM66NYAFr9sGZ2EmY3TbOjWwDS3Ntox7aYelBQ3VopqwzYBQVQdsoJkLxSGrrgB
LT7LHaX3/GeY7cG4d5UO6UeAavnRaXbn0R+wne5mabpK7tyqj5HwMbJmRDvFXB7TKHK8DUDfJL23
RhoOd/bS60NITj5kBydDQWibgIRBK2jCKNWGfqWQM5gbq0L4bRaqQRuszfujKlUebebSkuhG1MZS
brohEnEw9GamtsrJbCgdtpBjsLQ9kjWNg4/tqh00FGEfiVEFaZOb3Y3ZgZ7a5sgq9zvulGJmrzRa
uyFpl+DjBd6x45PrKz5vDP5ObebU89TR75zZ3A/aEluopg2T3E3JGI+HOrbhTwSV3xvjR5+BEOZE
U6SJHcLfjfs1wuy0v/PH3PuayEx7RobN9zdp1CTVXTyirxBoBXqlgTRhQW3ypWM/rZpy5cZzRhEF
SwwRYTPWid5uBFVbRBPYUdkmpRsyb5wCGgDJipWqAA65j1EjTZmHahbZs6E34tlA8iX7GGMmpr90
01Kqjzr7BXFpTNjn0Glz5QZV3vblN7i2/bAdgaqJrTUVwHZbJ/aGAfakXczdRmH3XAdpaeBvnZiT
99V2o6k+pMpqTUgnTLx/ygR7T3DTULI6+oaT9VTIpPg+2I3eHMbOnAuQ0tr4Gdhxlj/NLhi4BxdO
wHTT0/ToPiGAxPdPe7/+3Iox1rfwgnxg4/qEH3GLy8FDJnHO3ftIqv3o7bmIPui4Rya7jHOsfs6j
PmHMVnHcjyOasfBWIf71d4OcByDcYFTrDbj+YjysLqXOTva2PgWcEl4hXJzE/0YYjvIDjLOhC+Rq
GHkzu5Elb6LE9fu9X+Atv2ldjMr/Y7LReBs5DbGBduGCYKSYfB2JOhqBy50rMfR9TFsHilc9T53x
6IgpXg5DPGrT3syN/ssSuXJ6iCHTtLtUa4pmO/IpsVxvZ73blWOzqPs0jyOohZ3AnRoFJ9lr+IkM
wtoOk6hQ7bO72rrjqo2gq5SMJfeJPeUqxErBao6F6uV0WyLAJR78ocmtoEsm17jLhwkaS2/6qr/1
lsiY70i6bfNXZNjqc6HM0Xyy29Z3X/LGE9WXiJ6m9qwXyZDfFoOW9kGyKHs5lEbV32cLVOy9k0GE
fcHorbfbjWxnW2ydaJwn7nwVwUVmm6D5h3qkB8kIpZlmq0EKKmEkeJ1YJa2GeF81KBPvyzbKp43q
hTTuMTZZlr03NU29kU08s7EWOIoHrxkc/C6LuXe+ErFk/XNBnVa4m1orKthFTVSNe6Zi8pMrZmve
DI0XuWEvGBcQHuIlueWA64/O4tTablCdNG78DhPmH3CFim6fZPQg90wVCt0MplzEycd0RmMXQHtj
FwyaLLHslU2ljdwcRT8iZPHyLbGhQ/eBMUci39odcROuQFW3Dz7z2z4Ezm4+wCtpqp+a6uJoC9uI
wjYlj/jD+IqySebeUt8ACGvxG5MpaGKodZX920pjhm/ob9TdtiA2MzKFuW73vOfFLP5w+7TjB194
wg/mrsRQQpSZnm4Q5JTi2GcZND5/Zr6ys2uk7wIkSWUUMP+zaYpgSkmKaYvF3fj1bHxq7LJD+62v
IXMti+fex1rvZLezu2TZbiksgTh7qfXNTuPu1A6OP5PXZLWGqXbMV5puoSma9ob/yCs+CmRu572n
aGlunTbxMa5bkoaTpPThYGWT+NylGGN8dOdc14I5XcyvMo5l+pgJr+VYLgizEM2QFut/tALdryRg
j1Tj8zIK13/2EXeALcT00Nx5RcewAhl59NaQvHTqwwKr8wtmUBb0KX7IiOs+cU08G2OBkfg8i9Xj
qyrUCzp4AHCIv8sd4l+Wdjs3WSq2EpZY/zud0hpz7G6sfsCBilCfBYb1U0Fw+jnBT1l2S7aChCZ3
MIjHMewf6H5Gl+9T5MJ/4y+aqp0BiSZ7shM/re7KuGwNksOxMeqgmGBibNfiD2+Jaq7Tz5nK8u5z
hXwmtFhjRJZBoUsD/Xkyp4/MGvEDr2a1iOfZMWBVBAn32IsNCL19UhT87bZkRptBjevm+9xNZLEb
8rmvP0zjGA8fXKGN6gbaonYHowH3tsSVWcFrFt1Trw0WE+IM2s+h7vvI3XggC7QN3FzIIGSX/ESQ
xKvHGLHF+lHDRtk5eJayfyFhzm4b+qRKHqKkVji2CWTI7miFjcuR7HjpbprISNV94WVdtUE3e3YP
kTbow08X9bqP5bLqVGKX5EyHetHT8aM5yvI/r/d6/bazpP5ZjL41/PKjqDV2FfYu87PHb7XB1GXx
/GUuBdR+/MvTQ0tyequj4mBvUCWxJ3K3jFjZDM2g9rJcEKnojZomSdDKpsP7p/FQyQxNRD0BV7TQ
WjagpSMuWzOq012vCfNT7NFf3Cuc2oEOLK2FyQ2ijJ4blMKCwTlYXkbI9kUtN6YXy+SbmUye+ewl
tmw+95LNcIucHG5GNr8vtnG/ajoEYFzG8s7pirJBWDAr6U2yWe3H2Bpc/b5mw7WfvLgxhl0bVcI6
VER7YBjObO+pCk0kBXJoL8eqhJSKh42Vjsfc6nLvDqrQWN+sfKLmT+G0UbHrpScc9nMBU3J0S3SM
C2Q15QHyHdBLnB9UEfSDYVR78MOu8WCIVkS7Kk0i1AKRV9SGuwaJNy0PlBaXiFWoOBX/FV6Uy30p
1cJwSECR3GcQICykdtOF0xNrq7ohIyYUsFpCWr1RmYruh6a1nuO2h/Fmd6nqP+B7Wzm3scD1dxNr
ovyC4h4bruj8WttHEZTIYITrUR+mJhrUQ5HEbok2Jh09dFxGqy8ebVfBiwuko1bF9wq6wp1f5t3y
ONuOZLsJZYxfSq1CVTKD15hsojhb/ACiXa4Fde1izJVwFTqrb2j8o5mmqNqQtwEfjhY/2U4mYSiY
dUnaxeXmXLPMWfuzp4WlT0Of8pXaknr5fPYeVWVml5Hv04E040PqI6OqpGN+mE2kN9A+eKzbBLEK
Uc49UrPWe21uGJWA3aenQjNlZTidNTpiKce6MbvoFshIGdSeSO9hl2CZh1v6FX+vv73Hs0dFv4WB
CRNmxKLOxfqEl01uK/zotkPJNguUp+TPGBrGcw0h1w2k0eQ/6jxZpqDkjnny81jzN0su0l9vV/Ov
vHJ6Yjo9JMdeB25nz4ympVYDDBS3SM3WgXLzds9Hl3u0bbo9dOnh1k9KvB/SPtnC+Hx6e/X1/372
FkAn04JBLQ6HunMyA7LHLRdrEYecsKXdy25xYVqS0nxZ0BVFyKeElnWtf3G+JuUMmOiVxQNC4QKT
r4lJWcTd6BbuOBWfG7X7xZPWvTUj5iA1fb7SlVl7OyfPyHp01gEl4Viogb3gz//tBlL+c9rZVVXK
ZEK3G+uXLAiomVL9Ftu66AMJ+vgtc+Q1IaaLlue6sqcz2V8lBumAn66cYcHV0zChT5PV+SZPxPwA
eR0hZ6Tdvr39IS/ad+tSzCgYozIIZCB3ulTPzHiqJiaAIDLnr/Dwy/3YOe2+RCjlkEjKNwBi6H+8
veprr5YvyCCVtjvDhLPN25EqSU8xZor1/EvhM1/KEnXUh+GXWVPMQo4NcgcJjLdXfeW1QruhI46f
E2KU5222ftAKQWUlbltX6jsZNeSBhauCCBeA/2UpZkj0RVctxfNx8ZTB2m3sSdy6TeTtUKGRwQyp
mn5CfE099KKp54ImpZ3sayA2CL9nzUNHuFYhxIA+dzuiXj2i/W4uWnXlMLy2Cs1kOuPQ2ugDne0T
UWtlxTHhi9ES2VaQwDZgka5NFF7ZjasRJOg0fJFXf5zT3YiiUaYMDwfftBLZi0Sb4UnxJs2ws/CO
FdPk0ZJBwde4eXtnvLIfV5oKQxMPHA9B7XRdfWkWQHxxFmqYv8EjbYswGxQqKraFAGYls12s9Okp
T2R75fxd7kl6yyuuByMbWsznE0JwC0430wcJEbVWmy5P1MtA7b2hYXQN5HWJhuGMMxFCqg945xra
Tp8yEjNCdiqvQrP1sUXFwjRXP2LVx+l9rnWSrquUuh0m4NztG51e8aeZgqfft14kUelwTFQi2Iia
/Pz223/lHRguB5NdxckEEHP6cznmOqlCVDrsNMw+mGqNcdAziqTOJW3cv73Y5RYj0IF2YGK14h4u
jks/mRrz9DxcJhPhl37s/GBAy+SoICQiumJqSXnfZGU0X9ljlyfIoNMJQZQJLai9872dUC53HbaJ
YdW0YtXsoC4ga3l34GEVn5alwUAYDur6+P9cWmaeIaHiZUWINIJ4yas02pnzMuC4EF0LPJeHZsXx
cegt3uYK7j9dqsc8GEIyTUm7brQwqzLr0KA0Q4RYWvR+UuT4CljZtDDeHYtYmBYhhmRMndjJZwsX
Rg+zvCxCIxPDDpWqKWiKOXrv3NFlFVTdgJOSduAvfrqKO9pIdSAwFCIR4fw2S0QtPXNpv0beIN8L
8vy7FATRlfBFBmucLqVRt3BwWSryO4OkhkmD5+W/397461s5TWcIrAiBevCFcaE5h9x5KEh1nbfw
ufLC+4iKsLFsAS7QFs5zILmNV9vXKK+vbXmKAcAx4FYIrOuf/7MZ+153+nkqirBUS/ltGorl6GZI
4rz/wcBxrDNIRvj+ebbEQEtv6yotwmbU3D1WJJQ+88w/ejJva8y196/HngCNSRcLcNH5QZ47r/HK
NCnDNMXFcFmKzz2zzkDm462vZ/+9/XCvHDIAZxp7nUtx9Zo+fYX24AwS0Ty2hrctXVUfaqt4NhLK
nMY0ot3oNTNdtfZKFHnlwwHaRhmA8RN0APPsppj9WFY5mklhLkrvazMSDNmV6loaeBn415oNbhBs
GJAe5xl2q/dZvqqchWYOB3akl79PKjM/9u5yldC7XiJn258cmZzCWzEs3jmJYllo62hz1IQtIjlL
UCJaKwPNRjaeDr+LS8nEmOGT1hX9RzCY3Y+pbUZ1q0Uxjg1E7qzfQgGZn6sc0bAgnWLfvJkH3yyO
Xd6bxo1nLwJvGbJOscWAohx2birzaTssjBVC7tFmFQnniO1zCmjXCzR0lJcDt9Fq5T0OUv5MPF9m
iM3yQTY5WJF5R18B0crcbOs4rCsZuxvGgyUWhamezDukKKizUTJGApBuepTfCJAn+saG2euB8VxI
KJCK6uojROD6Sh38yg7xiQ4aBTcqvKi5nu7LyOst9khWhTZzmq8o/6lH7GquuZX+rabPvhrzfebu
K+IIjYr1ePwTQXR2nlcMsgpRoTKbI5oNnv8FuxKms/lCqz3QDERHQwaCjOlk0k7yzkjNuNzCd5/T
be2M5h80Kbvp4EVd09KfnVWyW+Km/Clg0tq3bQak/5sctURuBhqw8e3b5/eVLQ7dH/bOeosAcDs7
vyUapBG9tyoUIhdfC/bgCKZN03ezI+xrUhfnwQKReJitRHeAYMTDcz8zzYldEMVuHdLl8+igKp3C
RjeQPNsYLi4XibKRbJzSAb0bMq5r8hfne4LlKUHANa0MIlTAznIP5aFfiiZaHcqyFhtpoF5paHN8
5bI8T+BYZVW74O6n+UJltf4U/2wJmsMo+vZLHRaz3nxjeFDhfy37cadsNW4ZfegbrMmcK3n65auF
DYV4PELalD8X31HNzGB0vepCq8r+ZN3cPOllqXZa1GKli8X7QcTWtJGMDJ7f3kCXL5X2CgAeEgC2
PyCo08edNLAObKwuTE0fQFy7iPsWg8Erx/k8OVgfCzA+uH88IdaO0ukqjcAUrEJXKQTkLG8Tb5k+
D1Kf9kg+TZvZQsv3vU+FSR0MGggnq2/0uSLRUJDZc5lXYa9l2daWI/bXaCxdearLj0a8c8l6UGPh
yYyzFI7xjeclmteGoGkiNLNsBuNMgx1Vb13EsEbtJl3mrrvtBu0ayNRdr8h/IxcUevpjsF3o42Ba
cn7fNI2dDblYuhB9OSO+41c/XVSI99Y6a90i3GmRH/etnDZTVxk9grr+3NxkqBM6YbY0EpXNGDeD
IJklkA2eEIuhzGectROzt2B87sxD8QGt1RiNswUIY7IvBy6Aez1t5v8WOVu/aBeM9aYo0agN4jhS
CLSbhe1uNFtk2o7eaNfvOhg5+LGhSBodIhyYQDXEEMSkmczLRjQlaQf0JKkC5jn1tBGaF8WIa0Wj
u5kiBJqPc4Tp8odlkk61p/8445BiTzM6X66Z9TdDJm1MsXBfYOhRMH7/pBhU+fd+BC4tQB5Z+yZk
l/5nmspN/tTmIpfPprCS7KYvuTKPMSZNJsVEMj430P+qUAnmpdsybnzrONUKTxuzRY7tVrMQuQ48
aJjjndsk5ouKMIkP6hKVMrTqLBMWEE6u7V40jv0VBH7Vh6iDjV+t3mx+G62W2tuOyU65yTGXm49o
Ple42dpdYoYVyMT3dhzYHkAZXXp8qC/Bs1nvjX+imFOjsqBH7RB6hY+YWQ5bzeml/tIuUrtlDF9/
bDvPgKSHQdf+7bN3fiXRKFrZIKy5Hgz4GqdL525N+B7mDq+vIvN4Z938w2icpuVq8OdxuZZMXsYW
G60u4Nac9zWEnZ1C6eXT4ERtH7ak6c6hwY+suzOX0sGgpW2d51VV+b0cVp4RmS7qbC7Blfly9oxx
kzLWG5YhtEGVb+horGKmcx3m5vLe8uPvUqumD8g6rqbz4YMR1bPnVs4QFjb3QwC6rb1pyTK+1I2P
iGPvX3VWf+WFMoCwsculZwL28eyFloIybol13Mc0q/Y2rYYs4QYXq8rcRbHVI7lr1NhWvXvXwKEy
Vho/vMcLjOKcZI6R9O4YZh4M5wB1nGinSWk2kMez+Qrh4fIJnb+XEdtlJfGdg0rxk0ZoEnY6kppG
8ajlqG2mhq8OGXOVj0OeXctcXlmPkoBTDwyceuS8uwlNnPrAMJZwtBAjARwExi0YtL5VAQLTI95/
fRl1736jUEaYRvIXAyzUoU7PofDi1ZB11MLJdur7QlXFoUL9/EdHlP4flqLQwkPrr3jXOU3F6A2J
pPBihIxa0+81EgzMGot8DDu7Gq4kLJfhxWVmQaUBtQLGyrlDR9LqI5hFxwwXcxpQ1jX0YzKCcpxc
svC39+TlZyNdIfmBx0F2RGft9A1aLc5jACqc0BTIRtjLMN/hGZo/oQae7Kjw5LvXY+ZFJEPpih6e
bZ21ies5YcRnCScE8ZMFImmAIubGvjGMJz9S/ebtp7vo19KrIXdAn87ksmAMdFY7DEir68JIyQdG
ytKN0FeFkyJqCvEUjUWEkW0aIQ/hJHmBm6QeM0JRiO7GB6EBMP+cYA+r9pY5uD/f/sEuU1KYoZAk
QZ4RYRkdnb525qK5jklCHmKDNx5R7rP2hnDjK9wZ6iP+P6cpFLuIII5+BNoHsFxO19FTq+eukgm7
NsFwGhlW17lxQAiYz0ML3rILOhTIqx8V5Fh5mCNZMNAxEvAMfeq0zY/JNYtllzcN3uVWQt/3UUoP
DkFSedOnekHm/QXb1cLcsrdwRqDkUPZ+cgpP7DCAnMSm07kWj81QRWDAVFq13+XUa82HwkyieE+M
ymvEaqX3Ebpc5u+iFUP44uSJcze3JrHDYJCnAWlgbncXubynrUbtOh1z32qLIwlKHdYL9ggBeq+O
2ADV9F5Kd1I/Kc7iGOHwtJq36NxOVuD7WupszBJX2ACcDgCXTpn2776IWsyEcqMcNnq1TIAm4s5R
W3TLxbJNYLIUvwu0W63feTwuw+2Ion+0bd3GtMIyqhEAX4aEGK4NWbn8qRugfg9m6cX5XUIno9yb
s6Xan32RlCgNayU6a3ZEcGbsG4FblWZV4FprjRiF3KKBBTQwyIwmm+IAGlEh6YqA4Ntmemk9uHU2
yIcp9Z0vplvhEwwNF33EXI2x2NsK2WE8msvOO+RGE43H0XHRRe7MMnkEIV75x1oqAGttx3gI0F+s
qL8W9zPThKLZFKQ6/Y7i0y1v3SjvLUD6U93uomHSEaErNJQy1ACyMEgylPRvfTxFYJAgnu3SRsEc
I9pXvtbfg3CnMseVVej7cezLX7T/xLRpyWi1OxMsDsLAwgfYWvUzIDLNE8uyEwkyOtsVNPPTnlq9
PWhG0X6eQaL5Yak3xVe8qqwWEfrMSA5m6Rf6zgGd2b0sypvVlUPzt6Q5OzM0G9BcoJvG2TkXTEKZ
vTb0hZIHrQdAg+jp1j9SfSXm2kwGfitsMcQuBhTzy0iy8WimfF40wEtni7cK+GbTzmtvPw6a/2Tl
JurERkNavEHlWf/sDmhKBk3kuv6tV00clk7itHnwe30utu+OMTZBlnob0Qqm4GcdSHdGUNC26zo0
07IMsbfuHhzwmVcKxFcijAOGgWkCY7FVPusswqxmo04XN6G0Rmb6S5dg49x2B7Mi9X77gV5bigda
i/i1N3JeYRelm9CUn5sQ5aMK1KarPi65rv/2heNd6ZC8Ep9xcaLtToKoo218Fp/brCPfcPw27PzJ
+sBQF/GNqXZv3n6gy1WQ3QX081f/BmrMWXQmjo3g5Is2tNyoulNeXR5SctV3v7Z1FT4P+S4s9nN5
P+Bpdj+bWRtiJzw/xHEngK8V6jjTRn33lltNthD3pYdFXDoX+ipjKXAISLqwGdDx8Uqn35ISXkvF
XnttK0/zr36afkFn80W6xLmOYtiiMASAfWFsx8h6r88cqSzqqTDzEKVgu51zzEQ0OVbXp3SNEJO6
o5k/H2Z9jG9mAJnHxI+dK5nRa0/FOYUKDYmcf59tucg2VYfWdxdmDpDUAkOoXaPhAPP+Lbey781V
3kMjyJ0eVzmv4nmjXL9Qmu3aoczvtMa139myXd8d2fiKnTc0ioH1Wf8pzblK4D2XWcfdPDhbzR38
m8rXx82w1NeEUy8bVCxFx5SwQFuTGHS6FKhnsh/YSWGKegJWxHicIEKxTEC2tUVTpCSVCTJZf3r7
PV7GInQTqFZJqSAHMi8+XVbCUK8ix+joi2VYZY+eBnkD2hJp7bWN+NpS61og79ds9oIjOiwjI3aI
PrawAQsz34A4vHVLdY1ce1kLQHAkrq4VFVp259rEjp8IS00ofEEL/eC2mM2oIUVcjjYtESO6Vg7/
LetPL9p1PaBLtNyhg56TrkuZibTXWG/CxOROT2XxEHvucCOwatpbc+Vvi4E0U1A1f5kGK7+fEkQp
WshbX6NYrhZwWEDEZuUGPo4MgR3F4kqA/kvnO/8R6XtSzmKwig7T2WdWvTIKkQHbj0pZL3vfzslJ
/Vzz8R1xqbFxleqyaG+3yisCr0VgYNthVfCS9NP8w1tyZwoS4XY2jipWjVucXjkqcGOfwJgadoev
OA/iBL2+TCpQ0MZl4ECpeEwlFezWnTI7wyFM1sn/EKgZ86KfAhCTXpV5un1JDyOp2TkNJdQ6Nl4y
DTtZwld4+5C8sqE8bjeIrYyf2FPr2f0nDKQJRq21XffhHBlyi/9Q+tQiYAieYfWQoFa45pX82oIE
HHQfac/pNHZOF5xkv9i98vowBtywpfEZ32eNsh4NiK5/8GGKruSKF0dT/4u9Y/pKLCVqn0XTlqoS
VNM8hraXxjIwjYbQvXQwNTbO6JrPb7/Ov6LCJ7uRVdb+H4hGaNzE8NPHw4QicvCxAsuV6J1231Z1
Oe3S1bFpp0GIwJYrmWbDw1trNt2ddFq7/AkromZ8Gc2OfsulqtzjLL1M37UJzu5fx9o1lmCu2xKD
tN7pAAy2uhst21piyhEuSQRmm1LASQ1szIxsbo9jXygQMVL30g96JybqmXjS4RMgYOMfmrLUh1vy
Yonb9wzpNQYzDVbxo8LErv+VCErG3xV8C/+lMmuKIUtDAe7OSJx8eJw66f5GR7b6Tkt+nX9Bw9ex
syry4VvGvQnVuzVzH4NosCq7zCnce9WObfGM41f20+s875Ply8H56M+Lbd8NqMjhuKJoO743+uv0
3pkKr8hEkELnLHflFmTT0aiHLZTnne9DNMRFq+R+IzJf+eh809NvzlIgwph7I7hxARMGP+3BvXP0
sMyK7FOL9ueWFl6E/7eZFVey3ovjs7bSyRCBVjFspfo53V+xmuFtVlIPhcL5wZ9kkgeD9KznqayT
Q6U31rUdffFwXDaAaVYbdXjv5xhoYUlRMCkzw5Twge3mjMjvbln67GOflPq12e7laV3RaiYgRQoI
wBlnj1elbI227u0wT2Nt61szPg3amASmpn6+/dHAWl4+GS8SaBcAbyCJ5+1QL1G+3xXdEpJBiuSH
IZU/Pjoakq07mmKTGUTziKVnr8u2f+7axv2ymG0/hmVausNmYoM/2SvhAQ7PkPp3mLCMdAsqr2+6
e8OpUx9jHFGNy0c9MyFCxOg/VI/wPnA7qlTr3CFCk+aBHrtYnC36hP2ocPU5uZ2XPGIaNCHYdRun
8DODxoobFXiqiLM9rrIzdgG8lGpPiJmNp2VGpW/r6bPnPQ4gSL3Qz6VtHmL0/etNg3mcu4EJr/d3
/Koq9ko4Sj0S8yPcJQcbuovWdn30LTG95Dt4SsZXcbLY2T7yR0SLDL+QzvdSS3EiRua2Fk9QAjx7
J+BBxXvbXrJlB0sj9+Famia0ugWqNXopnvOjHIcy2kyT8vMgWxSkHJtC+z9cTOBmjG0lnQMAumra
+qmd6re6GY/ofy9zRg5RAlTUt5lbFpiNjjKDaZ02hoj+oKKD801a28rZ9pUo4CGaWZrCDJ2TT3CG
4Rnm0If+a3ETWT4UaFrdN5aVPJHFQJUrl7lIdsUg3O8j3b82cKM4n4PJHqlOBrlOqNIk9X7lizbT
OxmyJQ2WWWuMPdLu+Ohg6ZT8MnwjKoMWZBFET/Sr9G8xrqb1zkiKwTlkHY5+G1+mWrKpvaJIAgki
B68A5WhfSD+k/1BgAKQ+TPOQ13uvyPAU8CQ8lr2W6HzXgAsCaXBj1HuUcxMjkTtLVD50xpSSKgnU
nOXXPMjXLOk0hq3KD+tfCMAwLzvvEQBwa1KpORQdjb9wkXgS7p2J/REYgKJyGPRQ+8wAOqSRHpRZ
FNpmbOeu3bx9LP/Wn2c/CDwXGz4CEY6YevaDtNzVKokdL9TtwfQe4Rsn/k2+kEsg7mJqzUGA/9CP
XjOmNclnBzuFDoo9PiQCl/udzCo1PkBK9soD9PmoPEDeh2+Yz13fbRnC2Qkmd03TMLLCtaGMmtmk
6Tnm/h5zmBSbU0+WX9JhHL9wOQMIXtWgMBSs/FxttFFoxmOLXITxKPF8+uHErVntxZxU9qZGWVje
cGrN9IPVcP3A8Z57NAVlVQ3oGdR6m13JbS4/GkNVRFxA6QENvJCa9MpxbGmaQ+OrczcPkNXI3WdY
/GV0q9B4XUCcMfHepqUmcL5LOsnLGgb0vL++/dHWWvH0mxGq+WJrAwPCwXmO1TSjHqeW9EOlCwuS
iovwMapkV5oka6Z2vorHfJUbkPKb9fjzf1JV5QPYrnvhh6h3GvNeOAMkikWD/eX1dn5nWpVZ7uIx
6q/5V1y+ZkrIVaicOSTl+DnNoWL4rzrMJo9dO45M5dO91F2UJXR5y6ILvOO+2tZaerAb+eXtN/t3
hHv60Ova9MzI0D2GaGfVjZ8ob4ComR81LNjo+Bpj+0t4Wv7kZHHrQlvW+pcMsd0v4Ama8UZ5SdJs
hEAXFlRfbd/NTE2/RWmGFdAyVpOx9YYZ8kkfa2r6kAwaNPS3f+LLvcAQA7FjhI41Bn/nQkZF2uOi
XCXFsVbAA/F+Voec/vzu7VUu9wL1is+ofeWCcBGcRQl6FtYSi7Y8Lr2IVOiPUfei03NK9w6GkW1U
73yl5o9vL3qZe9FzpsQH8IJqKGPG0w3oNNivT1j4HYUgd6+VY3x1zUoQB9vss+XgGnclGL7yLpm7
mzZpLBkmstinC2q5babT3OdHfREZBrJEaMhLYrryMl9bhrmUu6KKkWU8n0NTCCf4yOH00diaup2H
oUUmQ10DK1x+MrrcdBDoI6zkpHOYkl/MHnT+pFy78fMN9oPzw9i76Fj3Q/+YF+n4E86FennvJ+MF
go6g7wRY0NLOPhmDAGsworg8ekXe4YIa619QaJl/+aLVt/XY6FfS88tXCZUFFh2Cp5Sd3l+bgH9i
lCR76geG6UcQX02Q4rkNHNG/5ip2mSWfrnK2L3IdOA++4uVRS63kAb26DoEYKMM9mK+Ht1/g34L1
NABBs8BAB1TgCnc87wAlUybzxZmL44Q5739ONvhcqYlEgq91lyG/6WBSR3unYUIFw95K2p3j9Kl4
pv2Ye5jeGmykKvWVGWB9iWdHGbvji+00zfdU+sUfQrrZ74yZcaDZW323q7QBL006iVlzT/9sAkoz
6qLbzEU7xIHsLdyiyyqKXcBtzJa2tS56cwf9tP4hmmHpH4dxyuJfMeTiKIhEMbyAEVbZPU37qwDy
i+9AY9G2Ud2nj24zMF///J+vneqTBYQsScKOlGRrJ6276QfkmJvGya6EgteX+gv+x76GmdfpUsx+
S6DIcRL2TuoehG6Rf0bJj5L8+fD2F78oi9aH4jIHNcUojO7w6Uq4fSOOUZesJOBbp/2SfEGjyb6x
MgNn6XZGC8iepqM3+92V+HpxeP6uTBsfrDxZhHP2jCXCFQiI8DqVLb0bTph2gMl/jX332ioMDCA3
QOFex4enzweaPEeXoRS3XtzKe9yHxg9RnbnvvQZ5FprrUFHW25C/T1dZwD8K0MfithQqvW/REDwW
Etmzt7/VK8+CQxhpCbAQHTzr2QbEc4T0OB/i0Jz70T2kddt8NMDzODdvr3MRuwHmYgvFiAoVWJQD
z67b3jEnuTCVD4Wjjd9xcvW+mSMq00E3qNl9nuqyHw+LnSNh8PbCr2x7UDasCSKLf53jS6lIEaw0
InGbe90KM0sT9L0QOqAl0Pl+eiXYvfY6YWisuSWHmWL19KP1OXWsAmUa9tL1xz2jMqPe2jUWB1dO
82sL0dzAZAstGY0IcroQTmtJWUQRC/nwTG1j6W8YNWcvb7+811aheQwWkTyJk3z2OFaWRFCbpzgc
XPHHb41slxtR8/5wwczy/xfxzo4T8R1rPtC5q2bP/K30expt9v9xdl67cuNMu74iAcrhVB2X7GV7
Odsnwsx4RjlLVLj6/6E3sOFWCy2sb2AMfGQ2KbJYrHpDOIirh6rJX03SG4dGszNCpMlL/vUTlCCr
3zRa7a7brNKZQFiyAjJcd97Z4Ub0G4izO6+src1PwEAEH6YcJKVVQIzwFBYNVuqB5szduRLVcGxq
VJfemUVtnnMS4Z1pbWx6Gw9FpAupISMCLn/QH9cK7SW4IJaaBHpomn95RgslaZrsRT/R4Ji1139A
8lnK1hKnTj1e7qI/RmunaKl6z02COaHyNS6qKykiCFzlHv0bfEiuIWXbryk+fXv88Y0NStAysDjk
GctJWAX8qFSaTsvyWJIcxqsztTxdrCraOdUbywmNkoSTnjfshXULv8FGDksXLQ0chCkvqjX9YwAc
O9Vt4u58uI35ANWTCgN8PQfBgdullP7x4zA7aTB5Q/Muq0v1J3ikdCcY//7BNykZFEeqNHTlZDqN
UvHtMFNPrJyrNA3cylEEeZVhj/Gps2RnY3KdNnomhkvf7MhQrOggemWeyJyAvdP7nBTEroxm7I6D
blN6W+LRmg5G6lJY0ksnVY+tWXvam6qO+/4YDj0dIBXcz9fK9cr/hgL/gIPrJeaXBXAU2notuk3+
AkNvaQ+R9P7+lIA+ak5FJiz9bHtW21/twsibD5g9Gt+wHgDW/zgMyHT3dj3kkwxiOQhJEAdrnQVg
/dzECLAECpo5B6Xo5mPXIkMwK+q7ZCheSz5mDJl+S+yRCT137fhYYxMcpZlWBF0JV0BNM/cU0ujw
Bw+pnMczu99QDIV6PF1FPCp4c95+6WJpMaOt7QLEruacWyuPLnVV/no8yH18o3mBsg3sDf6wtW4H
ac3KDnPFKYK5cJOT6Y3dj1F387dVUWnHEpW+d1kslJ1Bf1PnVh9NKo4A36GpYNFavh21R5Cpoa4B
16HLctv2s1GJune6hKc8KUnZ4YSWmaPn4beux8WHynVqE6ghciW4q6lqGH8WC7Dir0qqZ8uPshLK
c5stpe5P7N7kQLkbhUJTzG8rxGtSyFKuRw2+K8vOR59IN5GxL0uwB1WXfc+qGAZiV9utwBtDKfae
vnIut3OFjYmIr6yOyeLV6iKu25Ek0W7bwBJObeEpX/VvcJxXX7BZmL8iVTdc+j5dxjcFMnrGTri4
B9iSiXI0DAhllAqJHbcrrenZnBupoMVrito4jo7Z0S5CK8n+WKfekH0Zkrzu3jYZIrgfWfo5etKG
rPwXQHdsfLObbtYPKgak1sfH++5+c4Pegq+EUgO1h7v0xCNj9Xq3K4IBBS+egN3yHleI6b/Ho9xH
f1hleIvqNJzpnK1F9xNHJOC3oHAiXWenfg1kNDlMEY/aqzlUi71zYu9jkcRmYBptknXB3FstdtsK
3UAssghgr9blyUSlqaL7qvf1YYnt6ZuVGdY/j2e4OSSfFQls4OhQI2+/r1vn7eT1URm0CDwicqna
p6Zzxbkqa/fUpFmzkw9tjgdSACgoGwrQ9u14dtGGhQn5NxAop9bndIzDr3pWFi80frlikpY2yutX
ldoNtGadaAGCaJVkVq2KpGWW1AEI6e6KhFl70I02vsI0bo8Zqpk7+fnGppFepkgVgFAg+q6+YgSR
uWvcuA7MOWvPGhLEz2PWOm+63Nb2jqd8Cd4GB0lmldJe6CChkrJaTjpz5oSRAQhDbPYmPx2s2YFV
4NpfZguqWpB2tfuhN8fqA7B8eh4ZZuvLwep7szgnhoGAkeV0PZ7v1PHK0+OtdX81sAY00EEcUQ6A
5nf7qRHDzDJKrWXgNsUQHQzjhFpU8y8FrgKDQ4oxaJt29c7+2lr8Pwdd7WerKLqlD2HBqSYw9i4v
vKNWRu6FR9trTac8CtQkn2ht8QEoEcqf8kfui3Y7aEyV+cFd1s4l90Wgq8VwbOOq3wHh/i5Jr78z
OT3FXOoq0B3W06LZBbpFK4MwmcvEd1QlbI+REY7vOL8sbguarfL1wQv/m0XlTm/1ZY5+UL80W7zr
8nTPenkj/NLMMCizEKtoyayufZTBvUYLnTKou9jxlZ4q2tInr/WnYYVBCYEfoNVOHWRdPuwRw42L
xiuDpcu8y2yZHWBNp9l5w2xsGVIIVS4vCQxR8PY72qO5KKPSgKOOOjwVy2gh8JVLMITE3cdHYmPZ
ZEWClJKcRSXtvB2KrvAiYtOG/k1bH5hCPVKXz60dWZatUWDzUtdB5kYiGG9HgRzVdUvb1oE7YlIW
K7XxbliyPb9vWHT8O6tNSXGclhbIFdrd6/p44QknBBI8Bj30s+VHAsR9+WlAd+jeGkVU5hUSPlzf
3/MuUwo6vknddCdXLLo4lHPaJp/URTPq0wRmTpzsJG4VOq1Nlz+hATTr/xVZbXwFBFClF6ptuXnQ
0wztBmPAgeewpLHxWTVzXi0dSBL3mcd8imivPTWae2qtBjBRvyANeY3LSWvftBZve2RA0rI7uCrp
yntbaZcKFVk0dBHm6xrgnqnflakSX2ZHR5E6n1W1OlauMCuILGW++AjetDk4QESgxE+1ErNzHay+
KINEQWrzoIsuri+mNQpCbCj6ATJe3BSHWURgIEKpMlwLXYs/irJwKtTVcKrxDa2zoncad9NwKBG3
zj9GERCt0hdTgoJsquqTOCcDMg2HyAvN8lo2uWP/U9b6PMAac+f6KYUtYn4sxrEALU2j1/kntfCo
ChwEe4sTPIwk/MVsW/z3Oje0wYuEhkoFvhT22ygZPOF7i53l55qv9WzOURd9dxu7/hGOS0dROmsS
xW8pmzcXvVLHnzOl3fpoeYNt+tPYCowxE1PBXwJ3+eTFmbGZRMe7qvLWNyLu3gtCrfq3CKl3GGF2
UqOofjSsudd/QSMmalmlimVSJ3Ln8zAsnoVAdwuGBXU/xFWSMho/uRgEVWgz2F2rnpHuyovnpefN
jrpsWCD9XS1TczZCtVHQcQwT5+s0crf7o210ywvYz8ZhpTQ1P4DmnLUfjUEV1xfYev1cjKTUIQcJ
sz6lfe4632a9HD7mai6Ma5+13fLsqXGXX/oKms+pyh1uSpAdLdxpf2r6tH9K8bbqr5NWC/TL0Q4H
DIB7Ma+DGjhB4RvkcuN5qBf912jYS/T11RFFihFQVpUtqrsuvsm2Rb9XqbkY0pJtvAj1VEdVs6cs
uREkGQcsqUR7U9dfxRRvKIYyE5AMMFmAEZ1wAorjPEAW8qmR1HvI0o0QRteSFzKsPkAl60cPhJNR
tzKrCaCqNUc1bsIvOoycHQ6tIVO/VQSjKkdZhwSRDuYaLW/WoT3FtoJdht142HHQm/oBvFz7mAOs
7f+K6Mgt78lki+U613hvHKrUQ1LfF+XgWk+1kVrZ8zy7aXPwahrKQctt2CPq7ejfCqvVu3f9PM6I
UrYRNTEbjWqsNDBJ+DeJRF75Q6MY6WerX9T4PTve6J/TZbGHpzYBsOkjPA4RVVX6ufARCnCRaoGj
UDw93j/y9bhaAaoRMJY9jJekQuLtXYHcLWYH5gz43Kx1P4yAn5MtuLQELYDoCtK5koYO/kiNDWhs
lmL/evwD7vRruOTBPSL/AKYXMq+62lkWxIgZHaoqQNbBto7T4tXvw05JpThwGHWHAedV9TDrtfXW
tZV0eTOU2E8cDTHrml9lBc1Bx1Vag8d3VKYHW+nD4VSYaWcfFt1q4ssQtsnPoZmW9wVw8z2D041L
0EZEjmKrhgopgJrbBczVxp1HQbY/gTnCPURg0WDYmNO0b8l2rZ1cZSOnplkjlwxsKuOucpVscGAK
Vm4VlM7S+ha7+ljP+L/QujGX5Q0H6cPjzyMfK+v9QYYH9hmIF0UrOf0/klxeB3GVDBnxBYfTZ90Y
SriKXX+2lry5akOiBnO2uCDjentnZ26EAOyLkFwBtEP7eN02UoSN/DQqvUyVemPetvGxCfs9vsxm
XIMsQ6uNVuw9Yqw0JhVhqDowqlIclG42T0vZ4sOjppP/eCm3JoQeMYV5E6IBeoC3S9kNZkT9n6Ei
7Mkb30hD7VJmptj5YhsbkrcgwiUoDRkU5Fb1ogkqrqalVh0McfgMQaP8jnT5v0YW5U/mlEXH104K
cgzFA51vxBN7XbJw0zrN8tnpeM+3+VMOVvV50rs9p/r7OckuA+VxUEw02NbMlSYyAeahuhKU+ML8
7bWpB4TGzut3WmiG6sEIveHn43ndx0V5ujhmcB8pfa3rmgK7Q4HBxoDcadFMp8FshvFatqIwTwI7
y8gHL+A018pxCJFW5xrDIVOGMPz8+Gfcn3fK9MyZZwmwKFSsb/dMq+qzGiE8GogyHZ+qXEXLWR31
A7U4YkBVJD/i0J53Tt7WanvUgrjmKRyj93A7aOTpIowGrYc8MqZz0KTqAE7NSzHgscU4RlcQpPWe
r+vvDOI20ki2vKTMO9SruY9uR22AMQ0ZJJqAmzRWPnrJgDonghTD8AEikYg+V94Sz0DQSmpUMJJV
HA20QVF76C1gMnEtMIeFKkNR/wT47KXfE70FsNwWphl9GIfedi88J82fathHCawdisJfElMo3tHC
n216p4Rz0u7UZ+6PPNsH/prDOSOdWcuQhKigL6LKkLCx9PbJHvPlQ0n1YucM3sdoWWoCXQ84ip3y
u1r+R4zuoWh35TIMQcPTSwoPz9K72cGCRe2M5JtVTPk5QujpzRA72evbqAzOIxBFYKprSDHcfjbM
HPphUrohWADCX3BtyHzbQUPq8TnYWEi6p0AigK/w5lxfQ0ui0CqKGcXOFTMwJq34ptaDuZMP3l8G
spRuEDxR+QJAvDpt7uRFuIdYLGSZzl8NW0zPvA71q4Flyul/mJD0Dv8Nl6HOcbtsMbFi1DtzCAR8
U2QNIJw1Rq6f/4dRKEHK0ic82nUpskPRLi7wQQpIQ8Uxqg3MVoDB7uy/zY8DlhIcL9hv6jW3c9HZ
fHoa1yIYW0pAqTZ3lxl5/x+P57L1cWSTzuVmA2B0B3totTaNe1cES9F2L73QE+5spwI9Zik7BZT7
oSg3wWijHwj+D1bm7YTCoXJwexkJ/oNWPhWmm/0TdvhmxLTvdm7rzaFAByM2KzuNa6du2KWR8Dpw
UTwLfjm0gP3YaqgNSD+wx+t3/5XgfFJK+73jgNiuvhLAqbmvzEQKBqHMMStV7ntolJwej3J/d/w/
5BeAchLiO1GCSJ/CdPKQJRoGfViOBY0VPE1wBn9JIj4t76TG3DNWv78kyahhVMsOroQ6r+4r8PaQ
DnLGdLvO/jDjYYggeaP4YahngW3YyVlxq72jtTFRUFMoBjlg/2Sx/3aPCORJ8GtMx0A1euCMsToe
ctM1XmLXbt6Gle7tRMCNjcJzGEVuSqGqyr13O57tzBA6hDsGygCDZbAT4+yFVXROW+G9+tbi5c27
mwc/5Xsi4u1QGaojEK2KKehcvbrCYZieYJDuYX+2FhCqBhbuBlpB6rpKaZkC/gNi7kFT9TbyrHZm
KX416MkcJLozfCmWXH89xkJy36hkQreTsCa5yH/clKWg3WunzRS4SPf6IWxKRGuy3Mz+h48F+IZj
jc4Tk1t9rMmsUrtL+wkj6KoNssjWL6Vh5W9QDGp2gu/GMpI1USYxAQ6zQ1YvQnum4RHWnhp0tWZd
4xmDu7hz60NCcDwLoxx2xtvYh9SBCI2YU4D4XjfwBqtS7Rahz0CtSv2/uelB01WhVb7hAWDt3Mdb
c0Mi67evO0+ZNUIRy8uoYVdowdRUyskt25GAkhfvKwx7nhpsonaC130goQFAhQtjBVh9+hrsk8d5
3ygFbTM9c613iOKWR41843uJfwzuH6r9MZ/RD3ocMe/jsmyGOnSKJOqTSHa7J6sJ7JtdEpdJutWT
lqoo7IdVeX71KDzgJeyVPJpccdWwgf6SLllhjoHZLC1S1XiKtgcEQxrx6msGNAgKYIwBIIRi7O10
ejtc8qLlWLfGAAdMs8MP0nhspyF2vwupeCJfKJkNDLRuW+NzaqZFPkxB7ZLT8II3j2HmLPg8mfqr
Nzwlz98q+ipCEHf2L9SkNAzWpinoga/7sCJLH3OW/ODYcf0/rB0YD5fwK/Xg193cvKICPfXqFCyw
y30cTzO0IJy963Jr7ahA8BwBCObignD7hcpO1ZZudqaA7a4EWjpqvpKI6WJjjbdzoLaGgq0PnZ3c
gwL1ateNrpWbTt0sQe24dH3JPOLBh7wxZhcB/vHX4z2+MRryi0jB89jSpCnQ7cQ8fbIylkulVuUh
NTbjKdzhh3JWANfvTOz+0ALNBsbAh0K5Fl3926G6Omu6MRvVoG0j76gXFB5Rt6p2RtmYEMBlzhD3
JC+rNfimRyx6qpNFBeJYYiuNuNbZLMLlYmTKnrzj3YTo5fI+kJUcXgt3NHTdgBQSp6oTuJSp/56m
pD/WY5J9fPyF7keBBUJoBVXMhc+1f7ts0Whmcd2ikNniD32h7r88u30N+/DxMHfrZuANRSiFzizB
3+ukGhcFN8dGhFKCxLMUidcfUIhfTqo1722EuyuKdojDy5tGOH8DJXU7o8EoplZYngiGtAs/2yIb
jj0G2ZdZzftz11V7YPr7qXF0kRel+Q7uCc2Y2/Hg9iM/kWtjQINZuRqzjmHSUMfnSet+PV7ErZnx
HuFZInW1OVe3I80NNEA8B8Yg7WlW0tKiTZhM1bnGWPSbiSvz6fF4vysFNwUgFtAlWQIrzTuSkvrt
gI70W3Yo9gZhH0eHGDb4G6dAqG6owuqtC9brRzbM1hs07TxY1bp3oROKSyGQuSDVncKfjdJ8a6jz
3im8ywpYZbzsULTU+NaWsypMxYkzVIOhTEGOkba/mMZynKq+ehfXxXhoUVz75GT9Hjv3njpFJYwb
FB8GIgDszdVRmWqceSGD6cFAbd77GKbDXHzODai5n6oKCtSPyF3M/Ayy2sQdIapmFF76xu3ejHih
wdEMeyv04a2RVHutqb33EKMzD+CtzIVudhFOGG3VUfhPT7kVqwVR5Mq/thJZeXZW1UmFSl+kRXuI
xy7xrn2Suc1pcJAAeDvg+eF9m8OqTo/kwPiQ8dzLlb/xl2ljP2k4bUcUfuLIr1J0SsSxoToV4one
ue1rSwKsDngN8HnyJNxRqKixF4J0xghcJEBxhJh13kNJk36fjDLtdoLK/TZgMJDgELZ4rfNsud2e
Ye50RrY4Uuvas/8yereJPjbtaJZHPbKM8tKaVojfjpXNe0Qd+ZS8PRi8xAhkUn+PLsVaBbexSi9K
59gM0tY1fcPLumuut0DZhqF97gY0MA9WU3enKrPDj48P5X3AZqLgbHlaw+li6reTRgi4mFyzNoIK
yZADrFnxVNjVvEN8vA81jIKmmAeG/jev5XYUvV6mXA8TM4gjfU59r7Kz9jMVz9pjNHjqSNcU47ST
Qm58T2BbgH6lmxDTkz/qj7cgXsipN48MylMQx+nFRvOLZqNSmodan5T+kCNmE4HaI/48PV7V+/kS
vTEYorQE3JOFvR26BsyyWKNpBuC1bOPYVmk10+HEV+CEu24R+mYbNa91ACX/op0uAVUympjrT+m5
A8AMaODgmjwXg0iTYeD0P6WFu6dMeb9hZVed9wwvbROU/iqSG9aUtA3dDBQ2hXfAhOc95iNfxgUN
f1PEXzolGw6VMHd20f1epcwu1R9IAHnGmav0T0p4jKkB7mW2gXqkHeIFYki61wIMKYiAF5CamFIk
aM3nzwry85nSSTA6bneYasxcezOy/Bqp0uPjbXLP3+cVRRojvUtlUruGuXemDvqtbt2gwJC3+a+f
eR8cMiBXQFbodTsXwM9heMZsOnGOYRsZONvEtCPQZLEK6zKl0VA/20aot9+tgSrLtTRCMlWieFfl
SKvg2YxPeltme9QDGRZuI5as7BAvqSABY153z6bUi/OiKb0AnFc3BZk6WnArYIdmx3y0teRN6dZa
e6gWw0aAQam79NQNZfTl8frdbwgiJsKoKBBJvub6U40IHDlQusIgVavha5TVaPjBSPn8eJR7iLxE
JgKCpIfMlueyvj3NmjuGEqIdBsjKcqiAjrXZwbLybkKukHLoFf8IBHEzS8I/RjycjQ/uYKDeM4Pw
Ek/K0Ion3KOVvcrQxvRdyr029yPgPLgSt7+rKvD9WJB3CDAqBZHAm9mr/bEpxleDdSQHQ0obgESW
5fLVce9xNI9qR+er6lTStKkbLgru55fH63wXNDkD8JYk0oLSDBWG2+lEY15hVVJTWKAV/N7DLfla
Q2B+pzlF/0apRb9nynAXxRgQ6S+QVXSCeE+spkWeqyx4dc+BOQ7ec9zj6XNBtaqusEjqUbuunDL7
z2yXGR0gNtdOnLn7erTUgaxz4/P9JKPvdrooCmehUoGvaLOJ9LukK4tGi5ftGYxtLCs3EXmtlIJB
qHZ1DVZlkdFdzann9fGinHPdDDtfT0X1jN5cbJwtI5727od7ODMSpQh10WL/3c1b12HRC616OlJq
MI3pJLBET5vsVIrYe3G1ydF81x2i//IyRgZGgLk7AousXd9w+/RbTD8+PD7eWhtrLZlf4JDAceO3
u1qDrKtjpyDTDAy7g4NgifgpjK36+ngUuV9ugiKTRpNVIo2Jwe5aLXFSBDzMrtSCLuyya18j/tEm
oRdg4+ztbJ6NrUtRXbJWQOVyh6yOflguXUGnXgvGSRXHxE4dxFQsJKmVqTiYpWMcQ02d37d2tEeQ
35okKEHYoLA7GHqVMKb2aERe2yIxh6zSM7Df+b1kof1T2qN47X0PIYrHIukMYBepGHN7Qop+7kD4
alrQgmG9gh9wrnpe5jsE0I29QWedLhHlZ0lkX2UVCpIpDc8Yzkda15ek1f+2utDY2YAb34tdR5yR
9RcadKvvlXSRUyUKj73IFvop6vT6DchWsG9Gb3f+nOnOpxzHoFMZddNOWN0cmhRYagBIo4LV3sd2
plBCI9IlwCv/UBdIuttZoX1ZBlt8U3FHwtzIC0EO23vKhxuRB/8nqRkD8ooKuPxlfyTgYWv1yRgu
WlCGpniOcGE/i75PfiCSOB0wSG12Ev6NrckzXjocQsamq7WK54DANE3q1qPM72gvhdIMR3Vp0srP
BFjBx2d9a9fIKjg7ho4kchG3c2v6SKX0iptIhGnJMS2y+FzFZD+PR/mtCLMKKdTrDOqr8AO55VdT
6ubQBsps6oEdVm8mRFTyWnkyYuWtqkZfCsU6qcL5tzHMD0Ps/aW1ro9BxmmwDOitpe4cYnsPn7g1
b3Bg1BHpVPKqWv8gbcIdrUx1OjZ9ebD7MHtTQOW9Pp731pdETYbCCC9xynyrVECp03hYakwjk7Qo
Pg1ZlAVRmlinpV324C1bm1RS8UDNs9B3Lmyq2gxN6jCUCov/bypUIjDixf4SxmH6lIVe/9qnIZ08
YDwkk8RPQs7qOOahopqLm5lBVwzFewr02dFDgfBQKWp4Vu3GeX0QlcUtylrojEI/X8VrLW21CGs7
PWgBOT/lIAqPiWq+WoCGWQEQAaVEw5C37+qDtfawJHAeKNQ4SoeyqZYeFx1dZDSd9kSuN3Yg4vTg
1FX+yPN+e/Jq3QihmeGtE3dl83F0ouhau2O1EzU1ebmsTh5NDRBdxEzeZ3edDdGMZh6pRhAtvXeh
HxFCnizD93Mxi9IHLti3yN8Ysa9U8DcyMYSnUceH4/FB2NidHADyCW5cotda1W5pqZlWFdqa+cRT
iEppF+KiSdHWX0Yv9zUz3ZNj31peFHFNYg6a5XfdsGk2Wq1CYhRUYDgfrdTVD2XdL+fH85LJ7Xp1
warIIjdvtzv1deG0dWrokRlY1vjLxnS2ma1nehIvXPef3GR+eTzc7/foarzfKA4eMoCdeczdbhqn
KHRjjmoLLAJylRcEp0TyxPtpGY89xYz4mC8pWvPOlNVPvNwi9TJG+PZhsNrW5T9WnBb2k+IO7Usd
Ccv8BOAucY/hJBLlgGWu4V4cZXTe93CeZBabTLhNlHauB72i5vpPkacIFZEsD8lzNyeZh+ei4X22
7GWuD3Wckzl1XkuoCRddzS5z3FnQAxThFld4/6L3oa4n4rvRzCb+N51QFOJ8uFTHeOrM7zXu0u5p
0tXePRqtYgKbhNEEGxbxcfeotzwN/FRBJdY3nVhHY2tywq98+f4frcin6Jg1RRqfjDBFnZHEFjWt
saZudc5B3OT+HGbFJ9cJ9V8zNejxIHRzLo4TBjU8HdRQ+W7X0FPfW2od6c9VXHSBHjl1eRgas/0a
z2FYH4xYHVwfzV4jvza8U37UikpFwu4LM/Zn4iT8J03JfuWqEBnGvpP+jwjhjB1gDLUegWtEfbUo
vOxnlHuwPBu9KNQjFmyDs3PcNja/DcZfsj1pidzVtejZYm1TIGfcC5ClZe0A/Bnt5fh4N26NIjkp
rDE10btksCqp7nsjmz9SdMtXZ2jRijnv6cRsjcJNTebFm52HySokC+ATzgKUKGi7IT4aYnJOUyj2
vA22RgF3yKOK7FKKqNwerJGbxXOVkLlYqvi8qNn4vRBZdHq8Yr9139fnV7JHcDTks9zFi4nyYovH
ELXN0kReeZbNseeKVwqFa4RM9COeZwBjOjsmlV0GVCyPKV6HvzDQ7Iyjljp598Wp9eGXSo0m3ft1
G3cF/EiipuzjqoB0bhchnisgVSG4VRtt2m+l1Wof51RxHNRGLAM/07RTfSlU9PfcjtmZntwc0GrY
e+hvfQok4MDRS12xOwpxbxfkMojdBnpbaO8g38c/0RqwdrokG6kZvUkU7dCKoHCxRnEvrqlQMiEB
JOz8M6dhdBGc/UM+iGFnWTfmg4AKFSe4IRIVt8pcIB0AMGlCPYinEUKaVbqHQnG6nZtoaxSXk8g5
gdzDYbn9dsKyspKAqwfJoIEjLOC+jRXh6vEG3rjvgLX+/1HuwX0jyr/tqAdFNYrnOivsTzDMdL8Y
k+WN1nT151xUe4/OzamZUK/IlzwyiNUbZYiypYi7gqlV7uArnTddm9KxdhZwY0MABAUqJjMGih6r
OBMpcW/q1WQEaWjpR0zhv6vqbByTKot3FlEeo1UQQG2SgoBj81Jn991+KlzaUrsFuAZbHDCm0uT2
fOpnN+vOoiuz93ajfCrjpX2TtqH57fH321hKhmZ27Hj2yHqXGDinI69jYdzAA/qUE8JP2CXsFSTv
qXKyOMDkEOogA6MmeTvDRpnTqfJyM8ij9kNoaf+JwlWgyQ1nV7H+9pLkmCrfnEZ5RzD8tNAORclG
f3FBi/gkWUcasJUfDePHpJtf+tZeDtqyd/63VoILEjQESgWS1Xf7Ew1aIY4+sxK0s/Amnhf3HKX4
qT1e760CIvV8/ilLCmYxi9thyBlpP3mDGYTQ6QELmFWDfrFYzPfJiDH0GVnPaHhb2GOZP+tLRu1U
0xGyOZv0GjWSoczZe7htTZznE0QIIj0QdZmq/1HNAFuPTDIszqAYMH7GxaM4qam7Jwa0OYqUn6SK
iD/gGm4yUYnqmZ8ZNNbUnytdmOdENO3/sJ0p5AOGROSSd68MV3/MJVnGOUY1wqQ8m4tTo9rlxcbc
fee83kcGyBwSYQ9Uh/msn7qjaOghVbUZmIManYULr9ZLtP5cV/3rl00OBbSEUiitijWjaUYmPze6
ihtYjSxI9W0yfnfiXS7M1oxA54DVorotSZq36yZEPiSKQawzLDNFpSOlIhNllkf+GlY7b5atsSAS
0iIAM6NR+7kdC5Ip+HOb/YaSd/R2aozuYI6uEsxt5e2ctvvbiTyR/M2lE2lSJl8dtmFAtX9SLCuo
RvzXrcis3pdmX14AKLl/J6Co/Ub06s4e/F15uA3njAoNAzUkagZ0km8nmBR9qTmdapE68jJ7v1Ci
/zdNvLK2j1Vc40Le8HCIeZ/p9YuOSMNyCvO2+z4CExaHudNF66s457yEqEOkoLzHEUUAzB1gKQrJ
aOYRNdRnq66GD6EXV3+lLdIRh8E08+WQwRJafKPwope2qpIXK7a0LxRR29bXuzT8XA94e/q6IlLl
shPZ5GKup42PAt8VPohsZa+mjTRFYnWeHcD7Dn36uMa1Je4fspCIYvYaD7LU/tiJ1LjmIXY+eFZg
jTElSfEW47zq+Pjn3McbfgUZgrzcgA2v0zkF70t7KCcbd5o2OuJP6sAsm92dd9XWBiNnhHJA41zz
1mVMfcAxJGt1OzATZfoxjXp3wBmjuIZdkgQL1GJfiNrbYXhuTI3uGo1hKAHAP9adCqHpg2ENCXJJ
XfRDwwbkpRWl/f3x+m1c2QRriMXgHWWSuoYiWp0w3aUTYVBGkdX+UB1Fh2bvIT+f+rmDLcAyCQTs
oihx9QtXthkFbY7hrY8obt51h6bQs8T3InrMn7FRrz64VaNnT04a5iOkfNtKgyRZyihIhzJ3fOQX
C2NnS25EGq4AqiLwULly1iiEaRpL/oscJAvH6oj0HJ4kPRylCh2N118JLJe02pLtuLuWwLKUS8Yp
dMi2c/vchF53VIpKuWT10O8MtfH5wakzKYD3xKm1lVgjcoEVwsysQH2hPtPS3K2cvZRtaxQqSrI+
x3xIC25Pc68KT4+m0g2UxQIJY+D5IvQl3AnQG6NQueK25EFEr+p3sfKP+1ovurzuY4mfolF17u1k
uoDb2mPFbY1C10SHwE6niEbm7Vzm2jOTNAG1VLoDvrbIlF7ratqzgLjP4iXckpuaz8I1uvZ7nM2M
4i4HlzJ7QSFVzb6Y8Xx1jAUyWZwck9A+0af+7/ExlUF1FXRBRtGnAUeI0MEaEl87NnLyXmYFDpGd
46nELxln+bvblhq6EjGf7fGAG2tJfgC2B94ONIk1ZVKIAnxSKpQAtfTkUJtGekw6u9g5ufejIFkr
0QNQ58FMrHFmEEpAdA+LExhIlJy9aCigzlI4e+1coEdYVDfIQmherL9Ya3VOT3LtBRHF05ewmvRz
Amni9aNAxyRxkow76Gmre1G0YtLnkHqfI+uTA/jHv+yM5uir5wJPli8D4AKw7xoUmKRomnUgUALg
ANHLNDjTOV+y7Mv/MAq28BJUKWe0igpja83oPaVh0HdDfV1cbIViHqqvbu3QdSGyUTjmQUYqf3te
yQiiGhntMFigVvvTAm55jMo9m5H7owPGANo0IBJYaPBWbkex5773msHxIFomZhKoY2t8qKPIeJ5B
12hnc/a8T69ePVAN8oFPlYl38OoVjGQGVmpUYgNwa+5TqGbiaDfG3q6+v/UAqNAag0kASlRdo6ew
iBpEkhdhEC+VQso4p2cx11kw6umey+TGMSXL4gkEg1qyBtfdB89oKtfMwiDE3u0X7cbkXV017k77
e3MUmsTQ1NjZPO5uP5QXetUyOk2ISGHT43wRN1cVuaLPjz/O5rJRK5N1a1rc605f6sa4gtaMgpNd
eFL1KD5byZI/j7L++vqhABCAvpNHibBwO6FY94rK6PuQT9J0B00X7qEMHayV+3wPqrC1doQFHo6/
i4Dr0pLVd2NfqzTXSjzr37nLmJwXPdnTUtlaO3pelMo5Sfx/tQ+yRuvjUSFXjEOnvkaVx90T2xiV
jeXw9HjttiZEbACgQKqFru1qMwhLVyDJzmGQIc4HgD2xzk4uhtfHbMx6uK4l3RwHhlUEUiMsGd3E
oCcZL9nXrJy+gG7Wd1LsrQCEfJW8fVg2Xiu320AoZpHkTRIGTW0oF/p02TutihM/EWrxyVGX8vr6
paPwwg3G/qZfKJf2j2QrRnSw7gDnBb2dVp+EE/8fZ+exZLexdOsnQgS8mWKbNmDTiRRJTRAipQPv
Ch5P/3/Vd3AJbMRGtCTFOQMqlLsKWVlZmSvXMl4IE0cqPXsfiPkekKXMmEtg6dqKDZZ3SFFBfaac
MV0WFHueTXPxPt9fy57HOfRmaJbDFglga20FDW/6ku0YPhuDlpwjFK5fIhMSzAbh2et9U7sLggZF
No1fG9ZrU6aoYML1MAUwXP+7qsQcJOCajvZtd0W/mdkEBYFMVVp0C0Gh6vQXNbE+KJUXP9QKUtL3
F7Tndxwg2QgkL8HH1wuKtBDao1YPn/u2+zoYTvoQKdPoi2roLpCx5v59c3sLgzKUQ0RTEBaMjUPM
MxoqVmFym2em86Xts+ZbxYxPfg5RxDpYmtykdTosZVQtkm+mhVUQDuuldRCuMWY2RMHiWOIyU9H8
1Vp9+LNIp9KUK+RhOg0ONJz317jjIxBjMVBJSAeOskX0DePC+NEwwFwJ2+ClJHh97CbH+PVmK1TR
uTNA1jJyvUW8WkpX5BqI6Oc4XtBFoyBxSbpKf/taZLGM2WHJD0ztcb2HYyNCKjOsRYOnSgaj8SVq
1OQA6LmzY4BPHFCDSPlQ2jTWVpwpqt0WyZ7ncEkHZE8n9WILp3v72UU+B4QiMQL+hC35ozXXTVZR
G3iGCXEK3Bg5jBBm0wPWlb210CUCZsloBX9vdixZ0ijptMZ5LhZz8KvRDS+ddYjqvj1HkL3xjuDA
smHq9k3kQfdoa0hjg9Zf0GMsK++F/qx7yeNOffMly3+fGWvQQWSqfKf1x0HhJc8VtUYW1ZmMs9pC
2cHtXx1s296CmJQlssJowS24SYfbWrdyz8AKKruuH8OGcvIGlEMrxKoPfPo2LrAUmdRxcF4JD9cL
UiZl1PUYn55791ufKc9D3PwTOf1LMXOSirk9KNHtLk2Sn9GhpE6z9W6lQ4hkmVhaXKr6aXLH4Q+3
0a13udE55/tB4ciUdM7fbvVag1csy+RBUtT5y6SPCK8XbvnQ5nFysKrbiwPnRn6FkQkAdzfIfq1p
lqLIHBuWf+uT5Yh/4J3+HrVu6wMm+uf+sm7PlLQFwkNOQXPJb+JDYeeOJ2TtLlG8xgdRJC59uxzF
7Z3No08kswjQOCSvGxfs+8lTPHNyniuG4JcTfMHWaRinSj9TxXQPTtWeMWIyWQIZJXpbm5wFQmE3
bSPbeY6iKfcVwE1+ni+/UKo23hz26CPj8Hwn/J3axton4FP2xBjr7vNMSfqk5s5wFfSuDw7VzicC
JSx3jgIUr/RNlBAN0kVNvLjPoPa90wyX21kR1b9v9gMaUlxGkvCBR+3GD7jsxyTXqQVoolP8ruqK
x7zSj5QPXmfC14kDrz7JCE7XhiruNuEfUS5XRsTJnlGJXsRzOQ7pZwGE/cuISJ7tN/oME47n9Ol7
JeNknbMln+JTDYE+Y8JGY+scuoJ/RcsR9v5ujkutn4QTLq1vj53uPOOB9SfN65fl74i4G/7KIbtT
Ol9NDKUKfbQb4+R7XAmtPYEsh27q/i5K17q3vE0OBiWSJPJyeUKTixfP09BWl8SYhqdxtpdPWRF+
ZcBuoiyfZB/aNsl/3je/4/mMJFFIlpVRMMmbGGWWbtibVotis8f4nmjq9BpDyB1Euf3r7ZZk4w2c
G8N7vHnXnj+4oTHH8uGmmqhkuoOqXKhaO1RGGeu+b2rH/UnEaCxCNQAMZZsnhW7amWpSKs9KVESX
EPGwB/bgzTSvlCNAyMNjIPcPbN16QaHQF6UuE+XZqMV8dfuaObUm+mF26hEZ4956uKuottp0tslk
15YGoyjyYraVZ6qt7nmAQ8MCMcTw/cG+7TkDH0ayoTJ4SIF3bYeOTFx3VRwFjlNV56Voyz8dN6oe
l8UZH+5/oh20BS5HT5LHLgkzpf+1LaNRFmqyArIYGBGJvZ+FUX2dax0x1Zx5bduJVd8uy89K2T3A
qPk1nuaj2sj+b2CdNKI4ADwj17+BjKMRGtiWZyO32/9ZYdf86Gd1Obsww17z0PZ8LWzDh6wQznl0
dfHJ7TvtlBLBD97/rz3PTRSgWSlnVig2yGt1/UuczkpVqOybYIH4Iz+ZcAJ4XxnfTOPrPKmp+bea
T+HP2pyV5alrI7hBajIcpCe1tFTCM0khxFVICuuwdM5Drnxpk1mBVjZmAue8MDqiPQPOVL4yFuN1
H1CubZI/RrtX+rPdmYyIZ41aNae8K5zW8p3ZaXoAwEJ9roEb6O8ZsSeWqmEiLpaXePn30aynr6kw
RHrqXIQUfK2bwuZshAna0DbPWOOqTOprY8p2lie1F5PyhWlX6gB+ozRieYegalx8SYq6HD7W4xJ9
Kocusp61IrTj01yU3pc4zSftFOpR5gUGulv1n/k8q+UJKJMy+rkRe3Xhtzw6s68W00zlw0DOUJ15
uMTopYRZ3Z3CKvbAoWrT2F8rtyuVF2N08vzBrVs7e54dq5v8ySo0zbcUnVeB6fYo5kK2YMz+SO/E
eWSYootcnxqg+CdVtcK70jrsPNIqbQr5dZM2peWpcgu6pblatvNHZ86z5pMuqrL8U5nEZEDo0Dnz
r8xMo/ySa7rQPkwMPjl+CpK+1s5z6oTlBYhHXPlulDjTQ2sVaFOe7TqyzAD+rSJ/cRMvqc+Rvlg8
ZBc71464+HdCDDLpFPZJTCjubzOgqCwQnQi18FnKGgcIz0RAFaL+IPt59eONn4M1ZTyLCh6Em1vC
AAZblTxuawV8oK4Fem52X9NYG09JKCHeoCWGJ2gqtU/JvHgfllrtvyAGmX28H3v21oriNxBCeenB
zbo+bPVkNIgGeuGzAyXbSaMsfkn1ZjwIpntWeK2DRYYMX7JMr62YWmNri8fNaqex+0dUhDFt2qY6
aMjshGwJQaIeALyDErm+tmLoJSTKehYFRRgyWOBV+h+yu/0Sa5F6NLe0syJQG/RI6Dk7wMU24bLs
RLEsoaI8hyoh+qSHwxd0GsSRnOFrDrxxEgDX0HbwngYisqWoSp0um10DO8mwvMBLc1LsKPXTMn5H
dHxqJ+8xVd0zL55305i8n43oqXURlGz76ENu52cBjKXT5gcIfa9lUfzV5c0V0bFLVjAEESnVaVan
s9XOlZ8Y5sG1tvOaBa4pp54ANbBDm5samtpsglA7CoBrfu8J+T5VZOVstOKlMPj/yn77VCAHVjbq
qeJRO97iNwsmu9ATF1FgWHHnm4U2P5FpDQcFgb2rEgPyorbkw3nb+POaxJ7CqYwC1UWtJizShzjP
GR4DK2jZ7+1wGJGVcX+KtkTZ0P449s7BFbnnfOwpFyRlCdDZm53N68gokniOAmZMtH8SLes1vxFA
ud4cG8DAyiYG5VAwd5tTS30cqbWFDxjDUXNOM6GhBxEdcXnuLoZjxMMGXqqbVsk8KKO2VGEU5KMZ
UZeqGDvxdfRuz/dXc+uOVHD4C1JZOfq3hVpVEMrbg2omgdoMdn6h/lIihLpkMAFGeu+kH/PRiz8b
JeQmB/t4G5dgM2H4H459KmPUd9ZxCUBpzmB8lQW6ZTyRImQPUHw65K5H9G+3lQ85RS0hRMBzb+s5
KAV0qguwK0i4/YdTrWqi8M3GST462jQjzTkwZnRwyvds4iUcdDC5pMsbJ1lCtbWWJiqDms/4ac41
kZx6s4O2qsl764N8aX66/yFvHYYv+EreBWcLxb9N6HVS1wBeXEKHYWr9j9Bu1KdMK/MjPufbr0a5
gPc8rXBOGfxQ669Gbqd1Q2KXEKKNHtLLg82z2ZseKrV+eyGESUdmjKVEDkdtm3uXaWZoc40pRHLC
6mnWknB6GLusODgCO0sCcgEzL4VMVXa+1ktKS5EBWtC5tKJZ8Q2rTi6VlvdgzvQj2MLtR6INBYYJ
zD6lRXhs16aYrlC0BUrxYGBG7idVF+/BBZFxRIdwUzGgbASqi8gBhJUm9eZo1fDjglWdx0BTFqQB
HWjDjJcm1sfML62o+sHgXpy+LE1RDA/9KEKEgOpSHGkr3CxW4jfJnSj9SN2YrexcaiH/tjCZEORI
WWvMynUalG9M5r8ZvyfB1ZjghKPpwwW03lUHNYU64mIN1Kwez/2Uzn+0/dIE8aIr3+6fsptzDSJZ
SunRJoKcEJTG2pTpLY3e58YQmIUdfRO5N0Q+OCQkqHurp3YEI/6bBVwkCBpUA3NcsN3c5FRIKlRd
2ehDIPS0fo+obelnaj29lXACoRObYAw7Jn1zPsJ6YaGLmJktzCEY6CLWj2q+FJ8T2MKOeId3NtAB
00t8om8uxw3XdhoEYTR1McbANFp6IMrQmQ+xyPvITzu3m6E/Oxo5lJ9klSuyMj4WNR7ECCB82ITi
sS5qRfTSYuP1/+ZaWz4OgzY95FYEVZehxT9K3nGnRJ+H5HLfW24iizTN09ehg8odvsXbNU6FOjB3
dmChyfFo6iL5UyCc9GCJ5mgYcd8UkZ+YTBzbPpvUxensOR7GoA9tNOlrtTKKy5Ln6jstWY4KdTsn
G757oFekJsDjthiYKIk42k07BlllG3/rZWcGPQn/+e27xzAIuqMS5QXoYe0qlFhsyhgKEtOFnqLD
F+sl72lzdOp3lQJ50Pe3m4N1kGIPE2MejAFrc7k+1fFkhhQ2IzlL7HTNtQ7H7+PSHTEr7p0B6L4p
WcshVWvLU8bEMdRpaTYF6jItP0GD1X8P0ayNj3D55slVr9NSO/DEXZOAGCXNONiYLV87rfVhLK18
CiLK9I+5oQrbL73U+qur5yJHQCwiPf8P+/mqlC5ZjpxtyzPXEjW1nXQK7HIoftraPF+pxcAFNkbt
0Q1we+FRigRwymOaWistjfW3w4rTkFJNQaf36SlViNG+Isr4see9+2kqneF93pXi5KZG9VDV9VGr
ei/G0O4ifZZ4oJt6gWYtxdBRbg2isRmQ8gqLh66osicx/zR7mpd+69LsBVyoLwe7fFsvkZO1fFKI
EWSVdLv0eixgBJtx26lppu4Z4fi4OVUGDBSncojC/0VqNCS+GYnyY9S2wydNMf2agkN5evPn5m3J
byCzAWLpbW7GuZG6nejycAmn9bUZFuQ2leTXYIX9431LO5st00+U6HRSa6CY64+dxDpjME4yBajM
zE9KYho/4qatroWYtPdlOPTM7ij6hVzvCCW+E/dcOqfwv5MF8IrfuFnlpapBFXbiJVEPl8no0muf
heJAf2AnlJOFwo5CFJJ9kM360GMvai79KWjqrr6UWlV+6Jx+vJDTJQe3/o73SJ5VFxSHLBCZ206t
kiJyppQR8AphT9NnPW8rxwfvlr5MRaaMpzaMRekb8cz8ojGhg3ZSDEakrnlEZ/fAg26/K9FXDtNT
1AGIv/0tNVIBmhtHeLIqfpZe/2fv2k/tOH0TTAD4FJf90Oy/3vel2y+6tin//LcGPLq8hUcFbgiU
gQNag0uEDKJJDjz29ovytqbSQV8XfPfNdJXbRgmKwvJydgrnz7ppjb/MLG0SP3TD6d/7K9q1BWJU
ysDr+M/GR7VIkNfAExMgazaeVHOcLlSuldMYe2+P8HJqhs6WQUuIW3qTMxqJk5eRzrLysFMe5yTN
H221KK+T6x75xs53orMqCxQQk1J42ZwJ8vp5KuKRF00SZ9eWOuNznlfRAa5J7s06VWRBcLHQXyGw
3Mymu/PcGrk6jUHnMLmQl4yGxh9qVc38qYorKOwOubT218XdxSFEz2yr/WErTaerHVvYjdxMCQQS
76qhSQ9A2Ls+AQyDmiO1OQ7Z2stxBLQCoJUJRA9f1aBEEzP+NcBlo3zziAkMfJKCl94qxWbqEWtT
Uai6sUltIOh60UMdCTSsoVN8ue/kt+kM1Qdo25mhY9t4SaytFDzP6rLSxqAxB7AzVucjOp6dWjSv
/aLnhfQfzFFvdoG1SLiE/Dm/RQmtHI3eZqw7SMbUfaHDN35sJ93536BqyiPlpfnA3p5XwK/GHUca
yv/qa3tOZUMxlg1TEDa09/0a8pfMT9y+ffs28t9nhIa2McF/mzsYswDCVStzYECk6rxzWwYWz7nb
jC3WxiWBzUrLqqf7m7mzOPksAgoJxz+j69JZf9tMGtQUV7JBDSiEgzEOm+8JJA7X+0Z2PJ68yIXP
jEIIN8qmJNCE7Uz1UqiBWWtoC9ux/Unn+fVkNm59pPtwm3wyTiWnlGW1j+feJjYtyUIHMhIDyGI7
v052ioXMTZYLqjC2lJBNRviOx/6UJkryYxbWkfjN3mJ//wGb05CXvRaWcT8EbcNkvpMqqW8MyvRR
0arpP3y8301tPl41FGCgsm4IyDrpeHux4RsZWqT3v95OJiBhwGTT8KTTBdzu6Ow6oybmIchcdzrV
eIw/RqifFu2cn8pY+zvtU89vO/vAa/Zc83e7m42kvb+EYhyHQLNS2oxGk70g/XwE5d+5ZSQgBHAD
/gln+GYPDYVb34wp6JgIcZ9JcuNzaGsh80tV9K+iDqHfi8Y9v31LuT9fPZRi2baYGkPtNQ8uhSuv
6PLvc96XgZkO3ceUbvqVS749JXYbfaR592akqMS/MISM9DAUHeQk6/OuuqgPi5zlKlSLn6Jo+O4O
tXhM6IceJJCvbBeb+xt2ewk9hDCLD7nxm9Eu0tJMqLekZjE96Ek3AX8QOQy7heeei2jRTkNpIFaR
m+1DUpXe1XRj7yGNKC8YU9tdtMhzL4C7VNLuzrmGizgazX3NYm9+I6PZYG7JMehVrbejnlOGa8x4
hDy6q31XK4qX2qTU4GbN2euMCKnZxDrDH1Vf84oHO2Jx+jOiGzrca51yWeys/nLfNfbCB6OHVAWo
yQGD3mQHWltYmujVIUhrK3pQ3DT+qi+wQS3CO5qT2HV92T0j9FMF31L0z4XqFvA7j4GzUMK8JlNR
VKAcolz4rtUZL6qthOMpneIjFta9k80Vx9uNnr6cQFrvOjPjqenMGa/T0W6biyWQHfKtyVrMg67W
riEKLbJADGRpW7SylVZddLcYA9eFECJFqc8XVMoOwvBO/sN7XzKP8dYmSdg4UceMbTJ75hhUiQ1l
12QuZHRtVyU+cRPZKVuo7dFY1Z6bSD0QPhu7eMOxZQkgNq4s+s2j5n0d1GHmmCXzO43E6CAO7y7P
xRPlnASYp02ETMtCK/s8HILSK9X3RjpC0lLoduGrQ4wc/BQftYB2vxrAXjkVKyUa5RX/W05SD7ai
5VUqixdLEj4M85Jn/tBn1RGH7N7KwKnSpGaYFL2ozYdjZgwK7LHjjQtyRfetTCMX7415+g71pFlf
K6WtD8oJuybJS0j8eavdzHTlC2peSsLTyYu1+EGMffklaVQ3gPfc+NzSDzo4Abv25CAFWFEKxK/s
wb/tpRhEVsUTL4BCmGe1SedrjZDEk2KX9sl0xz/uB699awywAjiQ6KTN7aLXlhfZMXBUo4DHHS3j
5WvTKi1jPDZ6g+2iHtjb8xQaJfIRBRCKctfaU6Kl1OzE9fiAUP9rfj2W1Cjm1PxPZrg2qewxp7+V
8iz7Ml28hA6eaLvsc6a10wcYNqf/8qnA6RBCgCABoV8vZo7tYalHWiOa0kV/KbGdXmzXSX7k41h9
H7PsqHm8u3kSnspLFyz2FuCrhcIcB+JI0I5zll6VsEOtoh3V9s/7TrEXqmTwkO94OIa3fZdMr7wx
zuMp4O50L3aZ1VeIabtnhK2s031Tu/73/01t37txrluLVVJ+hRcwOdHtqf1I69+pofnUdIeMxnv3
J/vHq4mHPM6xCR+Lh6hK3eB9UMvZj2NZ9xevRZV0gCXjMjPlFPktJfLL29fIG4p+NTY508baTfSy
Z3Ik5Yy5CHVdxraLzu0o9HdLDK7Ch0jySDZ070XFCZOEVjT+ITFZG6ytKlSGhe8HhEdHwqXk8PvV
oOXfurDJ/xiZ+7nk2ax8krOJwq+V0v33PyxZMkDR3+IK2g5Rxa6lTHVO88JVY0Q3hsJTlZMzUgIY
waU6fiWkbOp9m3teCzqA6CIFRqE/Wq9aKS2lZ8hkCvox0udTmGX2JxKk9H2Vc00e+O3eUWTMFzSY
h1IO99HaWBYW3hSqdCxUVDi+CM6IclIVZzzK+HbtSLFlAgfZ5fY2oC1JQd4WFLNzDUBriVplHw/i
IJDtPRgZ3qS/S0oN9mFzC6QiNpp6wIoTzcNHd5mra98gdIPwTLqctc6onsalJL8s7PCghL7z1RhP
hMNFB2QHSczmq9WZ6iwk8XQjAEJwODzrhORO5C9KW1ze7CAMTLOJgGO5XLdAFUVEueHQ5QnYhuib
YxRz4edK4VzSUu8e3m5LslRxh6OnBOP42j+suUN3R0vI8cIlglQuGrPqquTqEj/r2iCOikI7gQ00
JNPg6MxJ+aBNAhaN7gwwiuns0BSaewrJoH6SLGi636tm/4/Ul1oebDd3zIPS6I5/crxBrHIdIQS5
bTqo6lC7WsRBhzM4e2zg2XuJyio/yNd3rVAc4qpFeA12j/Vu0lQSytLhJGAriqes06PTXCZH/OU7
rihncoH8MD+jI6C5tlI6xVKWop+CSlj2t1kv25cWDMI3pS0xeN8/du49nozUQmk6Eqq34wiZ2UZC
sT3cvndgJE860zp5oQXP95ikQj+7jaW9/ZBjT1KCUfml37nxEdebEmQweXbQp29DNB9ze3mnG3lT
nHpgIz8G3j6JXxZ1XJyoh3VH3F172ysnuGG1kQT8r0qivyW2GuM1jSJmGATyuvg8VvCDnuMGGdST
3XZTcxBXdk4ENfRXmDAldQgt1h+T8kPqzmD+g0x4A4SOcav0J6RAl+qiZfrcPNVVWn9wklqLrvc/
7Y6zypcQEZs6PpTNm6NfSO1C251VZnyM4typTvrBaW3rrbB0eFo561xBr4WA7Q2boglKc95SwSuK
OihUs7tasWQcVAf3wNQtNBlbqKsTyvhylIc2ezmYrUBEs9OCxKLA5y8xFVJwJBE6qmCR3sHSME+X
YkwL80QBCCr4MiwVOSbYxX46aO0Rq8LeDhNYZV6PLAzjl+tvm86zHVORUgMBFaDfp+pw0ZXuSO/q
1grcW3KCGTQXspVbpLkQ1lTkaa8GI1x673ulcx81B5b++95yGwjA7pKiyeIeb4jtd/TiBtw5Fdpg
9kAWTJ5W/GqqefqrtpUOMXsz+ee+vZ1VMbMq6w9QmiPqLP/8t1NYNah10oM2g3mu5v/BvTvP59kz
4qPE/jal4NqjukL5mSn6G0hH0uqIauhlGSRVYrwMdh+9s0slfsrTqPmU5qF1SWNLfzCEVb/5/AGc
1CV1Fl9NgjvWKxx6R2tKsxRBkYbpxbEWOvCQsHhf3rqREp8JjznJJkozW3xOZlgzE7AoVfZ2k16B
jI4vi+EcPcWkK6/LnQx0okkkB1yAHW2nTzRbCE8d+yawFLs7F7mT+2K2/gCIZVL9KC8ODGt+25Sf
+Ay/7i9wB9yAbUnQT0pBQ1zdvNUtkZp9PatN4CojOO9YDooUriPOTJn2fll1/dXIK+dMHd47W7lW
fTHg3nr71wSXSn5IP4NLeYsYNUYKQUuttFzKSzL5IlH77GQvbXok9HZ7EGX2JFM23tZUvzcHI3FA
j7WF0tFX051vjJh189mOZtdDLtSc+3Ma6c3y8f4W316JvLDJn6i5U0O4UbOtM3NSzKZmHIxmyUew
VpXzt5jTrD5PBa3fgzh+a430lxlknkgka0xnrQ8GXaGyICq8di6qB6Nb9I89oRo2lfKwTr9jS9ZF
IJ9FZl2SXq9tWU3kmVGSVYE7pvGjbadMnZZF/qgsunZw099GNJBrjOfAj8aLE+rhtamEcDayw1VQ
qU17tuqp+7L0efv5/qe6dQ9JyCghUySHBmnM2oqqN2UYMcMZZI4mzmVlK+8iyx0Cd0mUz4VotQMs
xY49ns0EFm4eJA634nJZvIRzryd1YIjOhOg/MfLZV4YIdW9AAll6iiwmO69vXiTGeD8AH5KJ4ubE
MzzeFEZm11wODoS33dI/d8ArLmHdt++y2g4P/P/2071Sx7BGqZbLsMJ6U/Ms7ikV01VDeO17anTK
NZqb6XJ/Ubc3Ea0wSTIGatqGcG7jH3YJL0hngEpR01Y7xTAMfK7hWnkoo/mHo8V55NdO6V7oOP95
3/DtGSBz4EXLS486LrPs69WVkamHkK8AQyjKYXnv8TD6mjbaPHwAK2u8+RQQoLn1mAmSGM7tgZuc
MakYOadm10RZYMxJfGoolR88a28/2P8jz+IscAiMLTFy3mSgtNx4CcpxiqYzIzlueoLQfPLe7IkM
y4JwAFEP8IaH5XrvknDM0ELq9SCdpuJd4cbDqXXi5mOGBOl54K48eI/dfivQDuDpaSpDT0J1cG1P
saLURoLICApb0T2kVI2yPk2haLxHszLtT2/1DLQWOGZAYihGQImytmYJQNgp5zpwRKufFigBrpE1
xe+7XFUONnLnFicVIlUG68mhvmHMFmOn594cd0E5hPmjm+oMUWVx96vTmVeHpTAZzlXnKGcJRvuQ
9XVSMmpizMbl/pJ3PAeEMSzEcpCSKszmMCheGiv8SQ/yIavOXZdnyosND5Y4CCm3HxKqK9ClJGSS
amb7ykz0MC0bKxsC2IZMmlA6bURQ8MpT3I3awZ1wuybwUxQLqCUxPsN7bP0ZgVRoRQ9TdGAskXfW
1Xq8ZKQn/v2du33JwhwnZ0LpZcjBtI2zILyU6gMytEEzVcpfY+xO84eOcuBD1o7RVyBvqQLJsjUf
yXXIX79OPZlRox7CaCEvBWbj1qsz7EZzRFVPwTI22kNb9+MD08HZpa2y7IMCl+KbjyDEbgQuptfB
eXL3re11TiZaUjwiWDwX0DGk3bVsW/OcMEdzkNrefDiIe0DVM0DAqeBhu7nnhnKyRqZ4DLYUGvFB
G51rOyTZW11eWuH9wRwZaReX+HpBsVXYAsySEfBO+p/mNq6vD/WbbzeMSMygRJESuralW+opDWyd
ic2gaxU3X+vCEUV0Sp24SB60ubL/LfrKm95HWZeVj1lt5O5BorKzl1D6AQOmNCCfsJvI2VSpyIY8
UwOPnuG1UxX3ZOixdlBnvHFGSZEuVf6oeBi8uTZfLOJoMGboqcFAe+glMSdm4TSlbV9M0SSX2R6j
8a3uyFJAs5K9UninP7o53Ek41ChomFqAekP8Aw0f91OhZu77otKzv+6f8J0t5I0sPyEOY99QznUW
D4E6dLWgF8gzhnMH8pNBnYO7e2cL0faiicUsHEJiW46bxCxCcgTHCrLWnr7EiaqdpqpSzigCFhdn
NPLr/VXdRGIaMbz7SRNsknIe42v3D7t49sa5tQJIuW3vkhm1RtXNrUH9a4szpE/3zd1uItc3gA6K
QjwVKW6szXlqY3RdqlmBR8aAiqLQER9nWqn58R/sEA/p+YLChOFibUdNJlg1mbgKei0dPhSJIIus
q/bgGrv9WBTagBzQqOStQfhYWwkbJl3rOrcDDt6TUIvurFh10Giuck7T5vv9Je18KW4Ym+SYe1mO
wayNqaHbJG41WFK+OjkbnpKja6mX0PY3R5NGO6ZQYaEsS/zlatmi2aKwc73Bnp0gVwAU/SoMp0T/
olZhnE56ylIHidbONtIIBOpD5YS24Ba21w+xk1nQwwc29exnml+O8DWvyx/sSAWe3gnlqFWxs0A2
kayOiME/2ydN7ZFB2XbtBnbVj9dOSftrmKNmNg7izYgi2c2SIwrQcDEitoV5dnZu1eo8Yirp0PiA
oc0YLnDaIMNZVbl6EOf3FgbsTsJSKF9jd+0kUEOUw9zbXqCHMOj0SvNH4iT5Y6vrBwd5xxALk5R0
XJnM/m/ygEQTkZ0OQxgUjCgEU+IO1qUTrfjT7CLlSE5v1xhIR/4CYAnqcb0qZsvyIkavEDYKuzb9
JHT7v5Q2B80Bfvvnm48ZGDpZpeAS41G4WdgYR2pMOh4GqW5N56mqq0fhAJFVhH2+b+kmZeQJQ8nM
kKN0Um1tEz0A8ze102hhYIsq/U5Z33oH77p2KZtpPrdptzzUkRc/3jcqt2qVL0qjkqsQ4n3KJNsm
3VLmNnK7GC0UQ79mDv3bJHWP+ONvTzTxQ2qJqBIbBS5288ESotMwWNxiS/FXNS7fgFNDoFoJx5+T
5tf9Jd16B8ZcWZ+nks0gwcbn08htlD4hCkdaE160xiqfKAjXj8aSxgcws9vdk6YkOgTkI3Vlue7f
6vLW4HX9PCoWY9bJol5C/uWUkTGZcN9f054h0PbwPLJ5suWwNlRHZizCPneYIDfnxzy2rEcCzJGI
ya0H0kelUCYrc7xatnFe0JyaJrdwZCUi95HBhIS//jnp6pPVeR8ZGvt2f1Wv2oFr72POg2FgYIHA
VJmmWi+rUBo7SZrRCRJteN+n4pzWMwz2DL4N7zy1vyZmCz8R5elq8d475RidGsc4GnSR/nDzI8hT
XwVVCP6bE86IGCGLMdXAhvMO9Y68yU861cnHQsTQYVYQMZ+zuJ790Bn6z/d3YMdXwYjLfEGKfvGC
Wm9Amimm1YWVI31V+GBglEfG6mFzE9mR3NmeKT6qZI2Q2J6bM1iJGCXcxQlS0PDPrp7ZlNBoAZZj
qB1Esh1v5US9TjWCeLuJmWldOojGsKOVyMQ/BfM+/xNO82b6R9I5ogk3DnApNm+zdzyOOrtCzCvI
pjj7WDlj/F6kvXKQjNyuBRtIGpIYcPLgzVx/oTysl9zK5vQd1L4G01asSD2ZcTUe0S7eGCJU0RWF
CxSOTh2BqbUh1ywye2JALShG5G/Tzlb9sPSOCO1uvAArkl1cUo6SNm7VPJcuHoaG4BkkiWNDJq2O
sU9wHr8n4xQeHO+9FSEfBPJDNr251dYraqZcV/vBdoJ5mstLVJbtc2248/X+Edq1gg8wvcj1ib9t
rECU35RT7AZ1n/aneh7LU1qbR3WOmxuMfXtt6jEyJov7m7W0hr7kLSA4wOfjX0qzfJpq2YNR+9Y3
Gvpsb1+THLYmGElCue1ZjdM6tZZocANm+t3HvkqNS61YzcGlsucLvB9k9wUMsbcNPvWgF7TNGjcA
Tjp9na367DpwJ41kjP+7v57beibbR5GIfjmdCphaN2fVK8YIvmLdDUzgr7VPXaDMz57bd0+l5fTR
2RDZ+L0adKbIaG2m1RV66zY5qTaVs4NV7/kLP0NSQMOfA13V2l/Gyi27vF/cIFYU7RJ50UwtvHIP
8qq9vaWoT1fylaBhi/ptRez0zCmw4CEdfAVO5Yc8LHufgdSjN/Sea8KoQW4gExH4AdcLSkNjqmuj
9IKyNMTXwlW7QB/M/hs9L913K907iIjyW63uS74ljy4ofk1qLJy5tb1en0crz2sPoHG3jL5dNc1j
tcADzbhw90dmA02K+/rN2Dxp1cUT5YQjieomPCatVmnoI/JuclMqH2GvvIxVUV1cu4n+Q9ySNAQw
OkIVDixhvcAx7FFaDTl9yzCOIJs759Qu9dFw2p4fglGhiwzEGGLHzZFokigeLYEfalM7PitlFl+4
od9MPcS2yXq3PHcUJLa4poiWeFQXE9ER/tDLWCbDxySuypfJUcvHKCrrf++f9D2/93iykw8jtncj
c1PrjTc0EQc9Ben8OEea9WVW6ZnYsXlElfb6HTaOCEMapQ8e7pR0ttjh2KW6Ei4qPLjWxAwZPyf/
2DNOpvnLMprdqXCcvngvkMOJfVcxaKHoCAIoflQp6UcK/8af3WCX2vOcZfkXz0rzPyPTmr/X/8fe
eXTJbaxp+q/00R4aeNOn710AacqAZNGIIrXBoYU3gYD/9fOgpL5iIlOVU1yPNhJVrIxEIMxnXkN2
9qHCAfTBROX2Y2Z2mRrUUvmdAoJ+KKMsGQCcj81xjLCGvjG7pij3DTIRQPLyYnH27AXtg1m4nbqT
aG4Dxk/LpPe1vDSv1CDPPU9XR0MsKZDnp0vD+Xq6VJ04cpYefVo0YxMX24GimNQe02VD2gfiaEsD
aVV5U/zJ1Qvb+CNBIcVFbtMyFZ/6gxXdq7SLK+6w0azejMVoiwCOU3wDP66BF9FWS3OIJD68t5Xa
yeTBLJTiyt1wvmLQKVz1yHH3Qet4m/a2qoOqUh/XYWPY6bsxNSPfzZclhIrRXTmU1zNiu2AAAqwV
YoBozNzpbOmJU+VZzKE86Rif+HSBNHpN43TTYveKv286urf9NA97TUeF8tl3uoHBwUqDAlxBTXxz
TKuUzpammbx7ZBkX38tgEcSV9/w4hfiEZsxqNYY24pZDk+dWu6or5+GUT4vncwVQPLP1vit3WZU2
D8LsCy947p4nhqB2RvUH0AggytNpdZyyXaopLsJKQgexZZUes1oo/tTAfnp6qPO7jjyRY4w2D607
dcs8UZFtKVWEHcLMNBJ6CbPcd1nU37o1ti91XkxXNtj5IU3OTaUOc6aV17itJcQxwuByXqezmIZ9
MqveDqbXtZDkwlORJK1SjGwCMBybpVFrs5rPdVKEVp7OkHfN41ykUTCV0UFxp2vacJdGozGz9iY5
NqhanL6ukTi59vS6CAfUYndCbbMDImNgwzTxh11a7eHpV/bIyzzddQBFkJQGvg8O4Uw7Np8onYh0
LEPDQDTwOLjxIvcKrD15E5lumYXo79TN3WQmJVjKpY6N3Thbnhkkq8I78gyuux/VWhZ7PFVAsjrt
3L4chwjtxibPxs+1atRtgBdZ6vijV07l55lAod25Yy8/mVgRgGfVeuedpXEz7cqp9tLfkqVwlweC
mLndiXrM1b2eU+nb10rcv+lbWxO+GGe99cuJ0ykwxLTgvuOUg78MnftgK44D+VQXw7veNOcBu5dp
zI52PZfJ7sr0nZ1Za5ZG1kGkvnK81+PzhxLTpCT6YiLEEdouEvCasTop1eWyf3qUS4ewTiMXmDCF
CEqnp6NoQk2a3hJVGGM+/05XJvd9NEb1h85Mr/U+L2wpapugKAD1rDHJ+vMfHkj3Jg4l0VehGuuW
XyNztLc69ZpE2MUHIiQA0Q1G76yinzq9V+CeVoUzCLoDXbx0X/Wmcij7qwnFpaHoOK6qHqud7RlI
QrFTCkNtFSZptBwV4Mb0jkV+bGhFXXlNl+YOqZ4VmERYB3LodO6SyiuVRDGqkP5tf2htNzqYXRtd
WXIXH+iHUTaLQTRYyNTlVIUKUKjP/Tj0vhwc7Tjpc3blfL00FCVNGFmr+tcZkFqmlcS322ExyO4N
lFKofV2cBNM0XONuXJq6H8OMTVCfT/k4JwthRhzr+T0CHGlQYKV09/Q+ujgK65oOCKkf4LXTFxQb
iSoU5GNCAw0NzEhcNbCV1D0+fxQG8FafECTntyGTGIbMHnSjDovCjvYK1IV921XXiKsX3g25Oo+x
evKSea33yA8blZJBkopKq8LSUzScJZTxpnTbNyJSiitdqguzxkgosq0c49Vw53SkBEXqqutdNisO
I6mfRVp8G+e9e+XlXH6gv4fZLIEocTvXkmoVIvr9Vcsc/WZF//iU9a6RRy+NtGoikicTZdJ3Pn0g
2iCYbvZKFWZ96h7iBbBYkBmx9UCLNXOvBJYXBqN0/ijPSyGZMvbpYLT/ECFr7SbU3WI4pikKH3Uj
io+NAA769MJbQ4PNVf4oMUK2gejiWRvdwWIl80QiwibteoAIk/aq62b7Xsy5Fuhlil+c25rXAogL
g66wn7VtqiN1vIlX6lo4sQvxPEQxQBkOnR1H/S6R3vD26Ydbj7XNw8EyJjJiJT6WxE7nsSAr0tvZ
rsg8podJCvpw6qe8qe8zTBiz2kj9eJ7foubx/ulxL6z+tTpGIXuFeNBiPB3Xlco8ZZGsQ6pW5e9i
7tMHIPnV/sooa3Jz+njEEUC06FiRliNaeTpMai9jkbCjw3ROO/2NXi12HDQmBz21xappj64aZf3r
sTES80WP3Q4CTuYQd4HHXTOFyBtkyUt9Qa3uriv1yXuB0ubQvkYwP61fLJFO6wRl10QC3OuH9zQ4
xRfPy7L4rjaXuLy3KdI6R6NHXgZmsdUQxsS88r0nhM6WH5EMulcRANACFT5pFIy9Gv2RjEhO+6o7
x9+cYYJGoTVDLd4CxFxe61ZZDIelMJU3BaUqeOgyS797okkwKY8y/YPWdGOyayEwXxPjPN9xTCX8
11WgHUWELc5DoXMPjbuow7nACtTp7S7oLST68ty8pmp+vjhOh1p//sMhnBRL22H2XoeJ4eR7NFC6
vShN7dlbjFEoaqObDvmHatTpKGKa6KV4uLA0Uawctcwwggbg+E+MQlWbm2u1YD8jTvRmn6RwwASH
xLw4N4ORTM0OiVz7miOLfWGpc+yBl1oZrmTDp48zsdQiq2WpR7nQgtad5E5MI0IxJqLYtwgXIOz5
9O66tCI4gVeVb0rLSCOcjijdIh06kt7QTDr3q4WS4nuj7mrVt2hFXJnGRw7bdieTLa4AfEJBOlOn
gzlekhtK14pwGIUFs8/KZfN6cptkPpA+tR9QRuubdy7alCoVKVurdrIz5+loYXr/u8BcSvVB66kV
hl4CSbFxsReQDUubfCykVXuBK7h7g7ztdWPnKp41BHm3FOM721z9OLqhs9xDsoxL4fddNXtvOLjz
+YgGldCDuI87/WhRE5t9000t89jFNqKINYdov0O8YVGCuNGc2YcFqNe7Cm4STlIuFYr+VnWmBYv0
KsnyZ1/9+F/BQQaDYJPfbGm0TMJKZlh4P2na7ClSKvvcy3Kfi264EsxcWHyAOCA9Ueuhq7LFEtVJ
Iu0OdasQLbfpvpADgBFpYMExL+pxKeL04dlLb+3XoyvF0UvFZ7N3nVhP6B1OIrSyKv+Mk5Td+03c
tLEfK6lyzd3vwnnEo62gEYD3awfxdO2lwu3sJmU0VV1koLHoAyfB8uvpZzqPM0DHIqSJ5hKaEEDO
TkfxKLS0OaF0ONGsecMird/nvcDIqbNzfzTi5UWbeMW3pwe9sIfXPBsJK/p7FEc2F6QxIsWbpgyK
ZLjuD2rRswfcr2Y5LrufGIllSDzDIkEQ/fTxKk9MUY3LXhh3c5TdKlkrrFdpCXdib6ZcLVcW/6V3
tuKkON3pLJ+THms3y1RdEeGijtHegB/xSvOWa9zRS++MBtQq4kEAxRI5fShv9W2zyqYNPaEu1hcr
0gz86GQKkThr3NoLUQExEZojAjOvhKXnkdsqt4d2CrB3UqJtwybXFsjoo9OGgz5Uf+Tcz2jgKRmG
f74S11ruJ5XsojuRZfniG7GjtH6aG4l95WtcWkBIpRIRPCKet0rZra7VySCLNrS02jw0rVm/jkZT
vLKWtL19egVdeqU0WFZL4/V+2zJfuhQcGgjxNhS5N0TH2Ep0+zBFpaj3Tw906TSDw7kiE+BZnqkX
tb0G7siyeKtoEN/FmMDmQSwGcefp8/IeWczoCqTqwoAAqmnPrrt/beifLiNbWRaYpVKEmTOgz2ik
n72kyrEAzFO/ye3nsisBz5JBU5LnKOMS2Bw0VhSPQC64F2rFEK+TXPT7VEr3dW9O14LGC69svQ9W
PaH1UDuDcGXwc/SR4yUfheeDvS/8qRrM578vA5bXqrnBwoBmezp9ZZFqI31Fbh9u8bfUOhY6QLgK
vrTGyf6tUcdr7MPzngoz+PeA2+7zAibCq1pbhB3+QcQiyeu6KN4uU/VqTqsXw5J9F551pQN9aSpJ
Zchk6DoQhG8essexWDDRPOSiaG0w44pYBl5iac8vgXCYcGKCuVoZxluEBEYmadWR/4StVzdB1GDo
HAmtCsZZXKvzXjg+GQpJeqDP2GdteScKxqRtNJVt2DcGvXRXHefQi/L0tsQ85W7O9G5fqriZPr29
L41K5kmtAvgMElvbUBKjnQjlSRlWsxPf9LnUDrE5dodeN/vQHKS4scfyWsRyeVA6OPT9VtO6zU0x
ljk84yJqw4oOx20rlsHXe7TDeqVpd2nFvVvUVztH53oYzCsSYgBqODWpkmyud202MtCVtQyHRYj2
ECl5c0tvVb6OyqWvgTHI6t6yi2rXqgbykqNr56GR4E5IWQPV+qfn/cJVAXgCU6XVhgA7h3WF/5DW
ZbGilVzZfJnKBqghpl0HkyyIYZNfOeEuTDZCTagdoCgJgG17N0bDUqDuq8lwlGPxKTXU+A9Yms0d
isLZg2coLUFIHR+ffrwLG5S+GR1WDIjYO1vSuikGIg2z7kLFXPKXCPQ4d5meVFdGecyzTxMhygjQ
PteKDcjG7bPp3ghH12QWbdG0eyzDC6yUVpMXC1IyNO0MuF6x7AqUeu5oUM47ZIDnnY529KEre1f1
iwqz3KcfffNmAVsArVwbzGsrm3LmpkQvF3u0M6wrcISksmJETXWLqmFyb41Lf2WozSyvQ0FjJFtf
RQj412aotEm90W3xBKmTRvHRPI99/vYz9aEfR0FmksYGZy3p++ZCLlC4MJwJAS4Vm4AgsdT2QCtk
vhLxb5EMDENgyqKh/bmylc/aQlGdd22aLveGpAocFl6TtMexnRFpdmkTJL6uSVnfNGaFx5MNk/lT
qkh7ACePwbGPUpf61S7QrX5dGcmSlH6XdvbH3Bo6Y2+YlRNC5tbqfY4nbLuXseo8E3W+fn+eYFWh
gqO46qKf7mj6qa7WzNZ8j4MTlX8AwzHfoQeVVRrFlYX/iMr/YeGvg7Gnge5xLbHytwQIj0qoqXaZ
cd/YWo2NmOq2xRDO8VizDujz2/elKYvsJqNopvuFRn34AFtIFYGmZzU+0HVmfZVcRt1vY9nY6atY
zYd8Z4oq0e9MJV6O3jzjhplrSv++00eRk3YVdqv7Zde4xl6mXZu/H7RFETvT6jvtYCS5azP2nNVX
HvZsQ5FNE1Czm6gjQCLY3BZNZFNihrkSDoPb7oy+7/zOmT7KRe/3z9y6pA8U9bC5oYJDy2PzCsvO
Ah1T6jKkdCS4gdU/TNHSKoqV3dMDOayFzeuz17ueGwlHeeLP07Vi91aaNUVu3hse1s5+D2t2tyhq
HBR6ZL0ejLT8UlvtMwHg66IB+L0aCCFgxl7bjDr26eAojW7ck4Fptg9O3DliVsheMWV27do5P5vW
IwOuB7hcVHjtdQp+uOAsQ0ovzxYTbTvF4FROlh3ueO3zai08Eue/zQ3AviMT2j6SVVo6lqYOukhZ
Vd2aQxK/NQrTfWGl2nKDMsD4PELr43grYUEHELK2xjbhUorpJ1JptQV6OrJ9YEv1Hcq42a3Rx+AN
qla+fXqhbILrx/FQIqR9DcWa97cJdCMs1WskQ6x7vlHysY2W8dDQrrqtI8DHdbJoL+nPLwfZQ/57
euRtuPTn0BB0kYNZmSBblIisEfRWHOiFQkkRireRUe7w7ZFVPdyOaVKGrWalu4aU7JhHXgUB1jP8
YWben/4iZ9ufV4ygCkcdySfCNJtV21V5kbfUEO+jvLAPFB6mIErseKc09bUW8Tqbp9uSoSDXeGvH
k9rqZv8P0lNr/Gut+5aIzS+LWt2lZV3tyrFWb/S2v+97Bp67EmJgUl+TkL7wrml/PopcktOD4jrd
MSWKcYXV6VBU68UORKoPR7YQE2tlOL0sTbKHRuMEet7PV869LTp7fdcnQ2+WWd+0Epm/xL5vhcBy
S5uTvZOr1itTb5zDIjKmnNd+h5teH0jRx0czfibQ6vErcMZDHgTYBXVk85pN2Sd542b2PSYw9kFo
Wh8kUlwTDLmwqml+rU6fayORetFmA0cE9LVVNeq90OzJOQxtRJGhEzAk90OaqLXvwCxsfF2m2itT
imHaDR2ds6D1nLILFhsO1JVc9vy1o5dCTwQmKNks2u+nr73QZQ0e3cAZJmnuF67W6c6QzgviZyQ9
HOtlJhf3Sqx1fjZTiGCdr/MM8GJ7/YCxniX4RyahRNpYURPNh+N4zcL1fDdxRK66S8At6VFs69JL
Xghae5FxP/fWGPRNP9xKsLw77JnjQw0gOoi0pfk01S4F+WQwb58+Ny485Hq/rnimR97cJmwV80Lp
KkUyr9Zqy5eNl4YOgIYrW+fiKDTCOXdIodFcO317lWaVbaGM5j1xt3rHrOfvsjh3rsgEPeJ6Tk8m
Lm7S1vWeo0S9rSw2CA1oQ9U492rtFcO9SJHQT/1SAGuDrtnI6qWuNNJ60WdzF7/Aad6bfDOp4m/u
4mTRg2yaXuXkykx8m3xH1t2SBKY61d+qGUbqjQL5VbX8so2cdwkY4DkYrCr9kGJrtRyEZQkwpEpe
qs6D0Ao5+ulM4SlwY5F9UY1k0G9Np++iNFBqe7rGzrsww5zIoKvsP9ODzdlkJcDrpjgzsXp0q5e4
N6v+IJz849Or5Twi4wajY0MjBdEDNuLpe6SUajaJyXus4mh6W6Kb+TZ2u/TgDMLY03geDq1SDrun
B72w9aHJrfhSMiuO982gph47Ul+g1Tda19xg9aDAczSMG+IKE4qZl+5bD6WmpBP59PwjYNV3wyub
/uhKdTh9Xr3AGr6IIQPKyht2CUjxXd6XxU+NAvYT6irF/e1Bo3asU7DoDr4Bc7GnM2Xe2bV9rUS9
ZZFyd5AYwM9bhUZWptkmQ4B7ruCvAgMsc7z0GGOT61ujVh+bqZUHYWf5xyVXjYdpVNO3Hq/2E3dd
shtaOXxKyWSv9OMuLKU1VaY2T3GeuvLm4IE9muS5VOC0Alm9oyvyQuZiP7ppAS0mml56GCAdnl5I
5zES9Sy89LjZIA+e6WAhadRYzuBgb1Ep0YuuRxc/HU15U5nTNZeq8+3I2yQ9Wo3cEajaQujT3ooF
saByX4B4sP25dxp9Vzp2pl8J7c+fiddpg4eB2sQFuQ0INEwiaY5J5V5pp+ljSa6f+45o9d8iDLiu
nOLnG3FdOlwUa+eKQtJmI9KjUytvcRkLHSonUIvBrPwyd2uxAwiVSF8121QGg+nNRtDKTDevND3O
ZxXxN0ofpBZ4JIECOt2OXr0sMtaqOESJwvUbKuq7aXqmYAjbhEEM2EZQHyCZblVJk7TsOjMe49CR
je2XpoPkYpcsQdUn9pXnufTyAF88ghM5vLe0FE3jndU4gIZ1Xeo3rTYXB9GV1l2dxNqV7XZxKIj+
RE82EohbsRADAiMpUReHWl+9blOzuaGU/NviFOJKIfXSO0JKEtIBcwgjeLNIGq/Lklh6cdhJVXnR
qUP5SUvMazbZ56cHd92fss0wms5Kmn2UTjmi/mXolO7KQO+rD20nxefGs+TLScbdg1is+MrrOn80
RsKAFuD1ykfzNl2wcq5brDVS4IouWCYYQ/wnLDvn89PH1IVhoFyyvYjwechtB2yC58DN3TUhmq30
NQozfdlzJR+fPwpoQe4D9hFx/uZqSwhxskiAjomKvgsaoJhBUWrXSBRny26tFVGohH/FkQFs83TH
KqJeCT2KDPV8iILC5u6MtSLfWeNzkcurCA6q5OjSwO2Er7o9HMDBtU0OIO++G7rurbFYzR9DYzwT
2PE4CuE6OlNUbVDO2lxb5L7DTMbv3aMAO76tlto+LKndXYlkz5YAzwIyCxnK1W6eUunptEkCGs4h
l2eZtHo3NEm88xbnmt/c+cshkabuxD/0ts4s8Sodj08kST0K49To9+li50ev9IxxpzfmtTzn0mB0
zujloK6wQphPH8k2FW2URuThk7ok9m3l6hOV1KqcI1+Hmfvh6dW93gQnmYCO9et6S1AU4r7Y3r+N
sjT1DJjh3jKF7duFzP3aSvbKVH5I5mrcPX80rA7IoNizdFs3e2kaFBzJ4iW6B8mi/zE1U+F7eaPc
dmR2sW/F1jPb16zClVtPbZv6By2NbaKj9r3qKUA4QwNE004UbbfvrWqWB0fpmupIPKk9N0+kDkCY
AVALFgLV9M3Vmxax1SHvU4fpOFjfojxRHjCTjt8+PZHn637dU/CWOWchQz3WJX4ohxawbfFkBGdQ
Rob+zmsi8Tv0InHzM6MQmnFSrHSKzbNUkJBQ5wRigD1YvUewggKdGOsrUf3ZFUV9mJez1k/IW4ic
The8KMqiGu2uD71qcV7lair2g267d0bWj0Fuj/O+aLRnAixZGGSBNMeJXlCUgPlwOmhhthgF9VMf
JkgUHbQ6z3Zq25c+i767sujXi/x0i50OtXm+3qLl1dITDvXSXd4admainb6ivzUj3aXFlD+gzFrc
5ko+7p9+f+eZDJts7emsuoIgO7dt4aWfrEqd9T6cBpncIvi66vQW9a538zgYI6cPBrn4tYycI4Zv
g4bxh0J4ivcIDbLCfa75zjrrj90s4hANOsPWQ4JJaJZ26sdQc0frFuymgvmGW+2noiqvxPsXVhU4
PyDIaz937YyfvuC0UYTRmckUDjIrjnAlbb/AI9zXprbwLdjY+0EkxpUNc3FQhF1WpjraLltqAb2F
sVCUZQqXuq7uYmBih7wxh5BCv3hwlrL9nLnZtT7M+iSb9UX0TQOI17xKrW92KYkMeuB1PoRY+JXZ
q0xUlt/V47coRd1rias5KGJ7xiED3ffjYDndtRjz/MYiV0RihqSRSjd19dOptup0kE0Xj+FgRf1h
cuZ0J4aYLKePr1knnxdc2fl4tpHZIJ7DabEZa/CoLUyzMYbJFMvKr+LWsfwYea7XWr6q2xjZFH2q
eMrF7zU9QdiyM8sZlqWgwhS1WfyXatD/+TL9d/ytfvhzouW//4c/f6mbuUVGodv88d8v0i9tLevv
3f+sv/afv3b6S/9+1Xyr3nbtt2/di0/N9m+e/CKf/9f4u0/dp5M/7CsazfPr/ls7v/km+6J7HIRv
uv7N/9cf/te3x095Nzff/vXLl7qvuvXTYsx6f/nrR7df//UL8M4fjpv18//64ctPJb8XQsn5VKXf
zn7l2yfZ/esX3f51ZXA/ekIB3KDr8st/jd8ef6L+ukIMqMABKuMKW/siVd12yb9+sexfV24vcH7W
E8jH9UCTdf/4I+PXx2IM2ERsKNaP+98nP3lHf7+z/8JR76EGTyX5Muvx/veeWXXcVlQuAubUrNZb
dD2zf7g/zQjFEYoczc5xosbbNZUG00KtTP2T4sZdvqvLYf69gPrxjszzj0KVUaAuqZMTwy6Ftp81
ro1dbnXlPcdL2ewXWTrI0NSKq+x1SC7Vvk/F4D1UcTbL+2mCWb6jKTK9/2HG/3quH58DbO/mQUA4
0MkjaaBgBQZpW/NzJSKNi9JCUSFa9NjuIumP7pKYy50YWyP2nbxIv6Z66907pSq+pQ0hC4jLUcYB
gI8YJxEnNUy/sRYgaAjmxL91ZZs+2JFZGgHi6wXiBhoW20Bguzdq3KWWT6Jpp7eTNbv5QRilngSK
6xbxDRzsSaAF2c3CH1VViaHhxHHiz6IuPkT9qN6N5YC7lCuxg/CNNhv1By8ey/fmnMJK96RatEGy
kGshqdEVXxo3KYf9GDtTsUuKOYLEo9Z2gv1HNwg/m4hm/QWZSAvNMbcsKCMPeRIgPAjbeiCdcwIz
V+YhSNu4eUiMbiwCr8mr1pfO4DYHGUej8HNecjg5nfsaZ7QUkLtjjMM+08DCBEMtQRt3pa3JG9uL
lfHQuyMws17M7p2FY2Vz1Ki46r7tFM1XN3XEnVg86z5r3TLIs6xqbwtraD9mTtYiK5nFBpOkgBbz
3USjMERBjLZy28cfrWXsHoakM/oDYHHU2EvXHV5Sbe81jtEK3pGuLIq914j8sCooo2nxlRlyhG9H
WoYA7WC4/kAA9TXq2rbzy2Q0vgtcr6gy1VAttKIflKAwEv1brIssCZK8TffdrGQvNaIC/VU9VXoo
Rnt8bFSyA0a+cWnEiJM1TqaWvqWOy7vciI3xDQiGbvFTWc7GYRKWfKWWqdf52rg4iV8bMEl3EPSt
0JVU4vBaqN1655Z9GR+QIrDeV7SCv6RjNNtwWWGQBXhfQverK9ZnoLXVwLeLvQb52VybBG8vmeM9
mNDp1VIlIxq4lZqJ3ZINrhkqCpCx4wRtqr0XbbZ8H5uJ1eyho2wGau7VtFZhTxYAx5Fo8s1hTD6N
TZk4ewgr3sfZRj/VL8xlqf1qyOtoH2sNSmxjZplv9W44EkXaFb2KmUaTM41j7xsRjmn+oibYI6pz
JJQgTefilvU3S39sc+uomL2aB0Wq1FlQLNH4O7ybdty3pds/eEKTdaCQeP8eZZr7RjMw+X1n6DL7
kOGiY/upO43ARIZi8tGTaia/wYxOD6yqspPbWZlU6QMdbb4rote+9ErSNcGSVPNN2dSue4wXt/he
4Tv4onTy+p2tQ7WRfTSwHSDQEwBNMfK+7fi5TGL7Dt/PbDnGbh35let+7NBLkjdLMkfv5k7wshOF
1TfWTfelaNTGu/X6WS7sb2WQd3qT2cjRqE3U7h2n0j7PPSZfR0UK94PX90N3kySTl/pe05Sj73mA
UAIZT86+k/mgQslNaifQrAgJxl6JHGOfD5ox384taFWAEGLikNIU5ztXoJbdDsz3zsXzPT30itNp
e9SXXZeIHaEVX+HsrhB30MEwyFpIx1+8WEb71izkZx0y0+9WFVeGD9wsuouHCio9rSdFYBltdhQN
ijiWATeS/q5TcjbzbI99v6uWmKZWMibK5OujM3/OI72u9tFU7DOyzvh1DdYz32uMlwfKCK/ZT9Fs
qPeD2Zqznyksmt3itt3vOUerF+TIiGOfFPVTFShW4tj7Lh1G4151yhL80+Tdxfw58hM7yn/HtFiZ
D/ZUDIZP4ba0/KYv4jcJNcMh0Pp0igNNuvhqeercCD9B8xEzNuFFqT+lUWQFtWH0ut/ak0zgJGmp
9hBHmhkfEIQXlQ8Vp6wPdt7g61n1g+kculwr04NndfHLtF1Ed6O0ZsQMOaPjwtfOke/02mL8pOtt
8g44vVkGVZHbX3V6A9Me+9OB8JMDvfxqp5SAE/a4Dcgg6nQGM3DULVrdW+4UJS0SX2Z2ae4avZrv
Y3ia5W501elT7ubai3Tqmh5vm9H8AnsWIierukMHHeOIAPkzqfoIMulvPSpJ96Mo5t+S2SgKFrms
XhOhua+cJNdfIzMgv7dIlX0eUflv4VGCBfPZvXkXoD4E7xMkBAYfSB+w/buos9t9wcGN0hH6vK+o
VHJV1KNVmT6e5qafiyjWQkTL5ac5XXIH6QeANL6LrCn1+6bp5iDtnO631HTgv01ysVjsg2PNNxHZ
AGJPY9qLgzsP3R8CERKE3dusznw9yVHDiEYr/4IAK2rA1eD2aJWSj2V4PxbmuzRCwsAvym5w77p+
NuLAZH882FQzoALGCj0MZEXcOVD0rjd8IpohIRqeqp0zjrILij4lvxuQgMhDva29h7HtundTqSbd
rurG6GFuhZb5cFcKPcAwrf1Lieb/R8e/0NX9IVY7i45vq6+nkfH61/+MjD3n1xWWimIm1WtKRCt5
8M/I2HZ/JTBdZW2omYOpW5Hsf0XGhvUruezatF4tY2hL8KO/ImP7V9AQ/E9KapS5QEfrzwmNTwNK
BRoy9Z5VoPQ0IpYRFDK8FeybRNt5FkbpzyKN/e/nwuU6/VyPYMaWxXrwW7iJo6Q2z79DLpquIOku
f20cKk8/PnM4ZsepcvZJK9r2zWgvavwuhrb6/Ye3dyHSXvPKvxOGv7/+pmLplUvu9nlk71Faksvr
RsPE2k8MlNBo4qml7puG6K4xcv/pYTbJrSTYIGKu7P0k6Qj7tAvi1q9n2/3j6Yc5LVP8/TAkXj9m
PQ5MuibzZnvfa435QtNgw78d1Uy1w9ntqumInK+NRNEsmjdPD/hPD7T+/x/SrMZVm8FZBxwKz5lo
1/VRH6zYrGu4mdMayN9PxCb7cQDsukaVk8/aj7l0xjt7NiI9aHKpJ2hfJZn+QutzrAIJKCCk+Gph
auKgVnhnXyn8bCBvf3+BTXGvcZA8teRs7fs4HgD56u4RgPv3JjfEyOEcj0Pp97OjhAj8avm+12v0
QmERumiO/dwcr6nuD3NcxHM5FNbIFKAuEBht/d2xxvTK8/3TC9ycCvQ7bFylO2s/z9L5oCJr52NF
nj2ri/OfydvW6Ao340o3WgtbkDT9hiRXHVZKml+zSPiHL7/NjWtltBrBzbovOmd4r40CObBocX7u
5NlCXoiGsqbRBbYENRzDvYqWSLuzoVE6V+rj//T1N6eBPsWaiyAEp0Ft9lkw2/Zk+oLUwNs9vXL+
4WzbtuhKbxitrI+dY1lIEb0hEBX9e4MMVr3rlMRzXs9xbdi3Tw/2T0+zOXtA8itVLRvlWNWzYz/A
40269yAIlO8/9/nruD9sA+mqvTpOlntcaq3czzHSDMTCubzW11y/54WLYNso8+rcLHp9jo7UeJby
MLZIh+yLcdYodqaJ+TwNxL+3xOY8Mcw6csdGcY5d1+vdTWXXlbpfKq1AVQWZkOnn9vUW4iTqQSDz
W7rHRs/J9No5eVXBdXv39Lv4p7nanBro3bjaSIxzRPgt3ReydYwwNudakAu5z8Se/WeqnE1kkbhx
k7tO4x7bwpxvlXJRX3kxXTH/6Yf4hwW7hWLWUTqrTI597B2hT76aTeZHe6mb/c99/Caw6AenBilv
20dss5Z3XRGXe5Pc9prVzj99+83h0adGNRdz5h5NOeS8g9mdFF+qpC8/OT2b/Zx76Id7E7OPWbWo
bhvNqqhxZOhRP/zcBG02tKPPhtSUyT56MknfO66UD1Mai/knv/9mozlzC4YSKtSxoQqQ3nSLMZEQ
5uWo/twW23YYp3QWdqe3Dg59cWPeylIfXD/rQX5dGcC9fCI5m102x1ms/l/OzmxJbpTr2lekCAQa
T6XMVGVNLtvl9nCisN3dSEJIaEADV/+v7C/+fl3Y1Rnm1B1NUohhs1n7WfBbT4qh3FHoiuxiHD9J
zyzRLZ9LKY4bp3v3qZUJ+6I7vnZXdvLXYh4bftJuoAT3ZsVW2Catuq08vB8ishcpwrpkXgE4zrq5
MUi8VpGSJ4BjeXyIgpX17xcyX6UnvTLFbYODvQQ1MxFeWcjY0wdWr3EB3jy7Mj+sF6d/t5efKo6W
eQOAZkgLRszYA8JcLvMxLI1pbxTe5vc3fJL938oLVnkTmKQLHzcGv6yHC3a8+ZQIaOaudOWVP9S2
kGVqCdUsdoOCGRrkK4unbJJ+7RZm2IK3pKMmWeIBpMkZmXzB9ILEa3wNqfFK320JQdI1oUL6IyhU
XE4Mnt3pXwo01cGt8zbNtB0hwwbtLC4g2V0LPvtBm3GW8D+d9iDb/RKKf9DhGx4UXG3J5xAn8yPE
etLtCLBL9AfGO6QJ47QIW9zCcu0nEq+W8JKb3HYIGxs41cMe0m1MinlfS3pOgnEk3zblY7eo6KU6
pas1CpapgV/YdyUNbGjdxs26k7C1a7EAxqgAUVQCHzTQSULbG3iOp49th2BQBo4imzE+6iH0j9G+
8IOBIcTBqfu2g09UpiDHAdFbgCM+F6aLmywa1TWfhVeWhF1mDcNE5JQRZhcNrWVOZ79BsVtP3SZV
aMUVuLH1iV/3pqC486IOx/8IC+prQfBrXbeiCj9SkIBD51/wGG8Meu8IQosBlf9u88aumKsaPUOJ
iJ3OK2V6pguUbyX8sgq3z2od+Q3xRpRBTaYY/Lo9TWnHUZcSmNN/t34JfH5xQQitOd+VYWWM760F
/Lv+wrVTLGDpCojMQBK6RgZ6bfytI58t8dI1olwLhsn/Lp375ojHD+F2HbetieYOoRDgbWvRg21z
BilAH5q9c1yytjWnP8u2TEyjCz61wV3dyvgB+j/HrluzHgd1KYTP5gJOtKCHjSHFk061iWtUlVcG
3tbMguszCc8gzQP893YrZj7f67K8Vof/WutWLI38KLRXGlbHeApep/dsJUn7JhwB6HaLIGwdGDhk
QJUvdENIqE0uVPh5T/fuysR/rffs5c07bDwBr8NyOaJSxc/YhIenIU1/D07xbxhml2Qz1QRw804W
jLz3eaSI7+A/cY1Q/VrXrTUroEbzLtSH/+t6QAeahUvk2nV7tYZJqfHQvxzTFUljemkd9HnH1m1H
cEEWVbYTWt+atMqh6NN46aPX0JevjMw/zMgf0ikVuBQ9Cj7RekD/GuqgPfGaO2a2bEm92GSb1ByN
p0bLoo3TETev6JpW7LWuW4fUNrO4bHexHPEqumabv1BgXsvZ7YiyFeeo5qVdz4g+AgACqk9V/6UB
mXVbpzb6fQKcVfXVqo9SVHh7DMLPeGu/Bl1+bVysdUqAMGV75c3HeACrc9rqr9BETI49t87WYUo3
cEK0PqJWFE/ODR6M9UivVUm81nVrncas8Xjtpeh6qv2HCc8jT2XMW7cnKttXbtMB7SBk04XxIfPL
TAe18sGbvWRymzM2X4yidEBqxZdiDyTkRx5TYaFWOn//78jjldGxKf5+XeJtd5M4WUtUCKbN5B8m
0Vyr6n+tdetohRu5YnwPdTGn7Ivf0LdTwN66ddxeqQD0y3335qKuvEdsj593ird5t7atMzWtaxlD
YzUXeNJPDroKn3tRXpOuvzYml3//YXfsUI+JyhOtC6Ahwf1v4vuYDr9XGvnviWcTC/EsvKppg5Cw
a7c/693/CDL1FXH0a/22VmlSwxAU5/VeoNlpzgydLjWXE+NXUkOvtW+t04WHwC4E41ykAHl9Cmbs
A9lUm9/DS/9vZKwDVQ8wgGxBOi1kP5pDv8XfqlpdY/S90vef2ChJPcRLPeoi3Mc9l1Kh6+Lay+tr
jV9yeD9MmLSLAijS5VxAB5s+oJLRf2i9Un10muu+tUTpTOcRsCtMx6qEsFKun+KkdvukvrVGTdCn
EGsJXYwhxEh+sn1uh+TJrd/WGkV9/LbWDG17zfQc6P0hDKbfKkX8d6rY+K9+LUs+Mz4fCSQ4udeU
9zBUdrxjX6QdP35N31cKolvqHVH48Ubu8edk3H+v1v1/HbeWqFchToeaXxdtBUkT70+lvFae/Nok
tFZnoNadbcipH3uz3IwrvQtCtxPUhnaCUwbrXIW7XST5fdJvRTeWbs+sNoC0hmax0hqdVvKDWXTe
xH84TT67/rYFhlMZgY8YVOLbuKVvE/N7qLt/v6Fd5qaHRWw7SpqKfWr8Z7ODYN5oNh3cOm6tSNaV
W9dAcFtMHqQEtBM3aZl+cmvbWpHQik+gcBHvGNaIbj0SfQW2yvFgI5d5+cMmiIk9DC3BkQxs/5aF
U+AdULG3uAVZxFqUCQR3YF4u3nGI3o8QHCMT7DYm1oqseDUEQ7XPhU4g5ljZpDJ/iJ7dGrfW5Ir3
933vyunoV+oGxuHpYWCgt7k1bp2XI6ofhdeicZCgnphW3+tgH51Gxf9J1wVnSzIk6QRdM3sK0fam
F9e2rdPSX2tUJG4+Uq/wCbzXCW9uh2CLnEblJ/hNNcF2APEsJkpoIii5mw9tVDkFWNDrvZziW6qD
VaRY+RvbUWxHgjLqDxQRUH1y+aRQC778AbXKoMR7x1zwQH311uUjEvgf3Jq2lucCIsIYMYyL1qiS
GjQA2aidjJ3iiJ+wn2O1xMjpbuj4tj3pntxuy+C2Qn2bRAG9LhiqFZuKRLAHOGdEx4uzhuOIWysU
JD5oLiFoL4hq3wZemzdj5RSkoBD75cdECWq3cyangqK0J18l2NN+0Pzt9DltcdWOrPyUyHmCwCD6
zIEBq+PwvVvT1vrcxrkUCfXGYvfh6oO6heHUycZNGQG6w8tR6cMVDCHIdwo8w0CfbvrHmE1uz/4o
Cn/ZuFZ0EpW/jkUP+Qt04HoEpWUh+zu3kbGW5+ox7IqBxhdd9j8nRHDblHxza9panjMOnkqBKl2I
iL+DQ/eZSOk2D21t01ImImpQEl2gTLI6LiunB6/tvrv12zo+axOU07iJqUgrlYtgfwSI5ErYeRnV
n59cYAj68mOuHvLBi4rHAnViEO+PwAY9DBGKZtaG6mtE4cv4/upHrEUaim7rBPCpRVuzL20VfPSU
eHYaGlvBtF1MSKO4HLH+l+lmmUY/85fA7bkL9bIvRwc+LmE9MoqOB/5HuXgd7IrUH249t9ZotQ1K
jKSaihBlLevRML0HKCICqurg9gPWOg0qzhOdtJiSm/e2lvQZTjFXVNCvfNDYWqMt8Ou4MKNpIEbf
zqR+U7LI6RkKiLKXQw4fKlhmLPtYsFLSwkvo/Nbna+2k9EUFwcvWabyQcKkxE0tidtSQDAULHAVj
PzGE5VZ6M6qFxqJb4OdElvg0rKjhdvua1kKdx0DrAAaqBbbHu2Wnd224Oa4ha3mmK291M/CxiEve
ZbHZ79IRDr1O/baVTilmCdmoGAu/X55QVno/ktmt37Z6aazxOhGt3lBMUfIRyLm3rbgG6HplgtvK
pXIL4IigmrGIMDJZChF6Nuzy96if//9y+xMUZGbN4MHwecC7TTXkIxVvtZe6haC2nIcQ3LO6kAwF
r5lsUHtolqMmXuR0u/VtOU/TpFClNTvWTbrLHGyq6F1bE+P4Ra3luTRhVEJrNxQmHVFNNQWPOEnd
Xs8B3X659uH9CUz01mO69GlABPbaXaC2L0mXa9Zmr8waW78QC9hPR/OoijiY39d8eruK2S1eDK01
yst9RZUeH4q4S790/epnFarzHdeotbdAVkxSvnWYM7xa47xD0q8oy2Bwe/8A1PPlyO9C62SUKPVO
PIAX8wXlw3/rNF4dL7u22Ai+HSRYU08VqHOeYGIJ90J82fDktIPZYqM43raELEQVuo1oTiLo4WHN
5Liv22KjuYX6bmKdKqYg5qgAN1R8FfvWcbdva9M+tnqMxnXD2PRV02f1LD9sre92Vttao5b2K4Dk
GuPeJepmnwhKxdu+unEb98sq+yHXtbCF7apdVQETM/OR9CW/AQhTCceBsfYahv09pDs+a9qVA2hW
GsTUC9UmuoY+e203sPYbPCKKvlMLRp5N63kckw/V0Lq9KQAX8XJwBqTME09LVYABkXyBMeUGqyC5
uA29LTSaibfthoV9gRmfZhGkL0AleL9nnf7v8WcjfkbYKsGMEq2Hy66z0Fe3orumYvpHuv2Lu4Yt
MxrqDVLfhPbFAqhPmeG1uMGijcFwzLlMuUCZ/76+13Jqz2xiXlTMVTWEzyhxi4cn8DOn8T3A4tHN
xbKuv2lEF0QgkNdIxnPgjsmamaAZxg/rQD2dk33oxFf4S3pDHiGwpAc/RK79GCtwsQ6tjyxZHuGV
ejvrwUuagsZbFZzLvln33CfIJnzyoI7dT6CDTPEBni5oc23r2Zz4kF4gpy01+iQp3cxhWiTrvmxx
EJRPcxB5zbfJD4cBpBKaLsW44e89qNmEx4Ys8C3qwP8ReQQPKX3D/Z6n91HSoS6MDIa+B7R3zUAI
G8+qnkZTgGGd7KcV7r0BILwBD49LvAZIYbeggOe8VRJolyVN9xzmNizOZF+P/t3alU16bpk/BwV4
fnzNQyaWszGefASDggSHgCyLAakANgnvASHoY7coxJbWjJIvywLf4UIkXP8BXzWDHGqHMnennccW
1wwdStF7k/ZFilxeFtLmHjb1v8d7/nf226gngpELg0T1xd6rUh56sjbFNpDaMbi01TV+B6MN8IxV
EXEZbkc6ddpksReK4eA2Ota+PMthLUHN6Au8DwAWEtyGQFbkbm1bm7LS67gMe9wXFUkh35kngGty
ljb0b7f2rT15CQfDFk1V0Q6gC2dxPzA8bYKk6PYEDjb8y31ZboGOhGZ9EYVVj3wkzH84S93mpa1B
ZEG544rTqqKK5F9lIN6Xce22omz/0wVvhFtL0e9Ql8WUtrdl+HtYx38nvC0/BL2H7T5ymwUq27es
9FKRpa3/e67c/2vdil1HwhkgN74qOG2abBPD31EzPjvNFtuKskHh9dLFpC/0rtUjSgfrm57N0u2Q
tdWHVVQDS0SjqeCjCO4D3KxQ16Hnz059v8AOfoyeVtW1Ptk4AgQ4ZF0oJM2xrmvHAMHWe6l4LRvD
cYTjjWbMoSiLcuWtpHDquy32WglKpcO661Ho2ra3EVvCOYuGMXLTyIN7/HJspqbjEDL1mOydjm+r
jpEvuNPubqlgaiX24k0ORk6I+5DK2s5lUOoiJnPstvvadimUtTqtL3tAU0ueT+vAMz3La5Z5lz38
F9HThTj346zxR38D+iTpC2/v2F8V1OZ/GWCn3JSfvu3JHlLWNXASVwWY+Yt3Fmnn56Rc1/DK2+Er
dXUwF3/Zf5SblmXUJh1cvX02PitRL31exh1Vh3XqvWcUnD16Xto2B0RxIs15ikvdqfLCsHf7+rZq
Zo2BCOzkCDDuuHnfZLOy76OHxee2MqzzC1XAEdENotuL3WmSe7LhoE1UnWrdLrv/UP9+uHRFhBkk
MS4HcDn75Z2sOSrD9mGfidsJb/uIG6JH1NPSrgBxtBYZeE/gpTUiWBwPSVuEFk1ghHYUP7BrClG0
0R9RG/Ddafht5mE7y31OtekKNXZTvnH2t5lD145b+wYfDOwURSwLRM6nlopbSie3i7qtQJMenOxW
8EmKGQayufDgpYAylXdug2LtGXPVjtwHJaooNeBHugKGWoa1Y0RoC8WmJuj6oPNlgaD/MV7MXTtw
t1eMf9C/P8x1vuGdMRr7rpg2Wt367ZhkAHyubofYP0WxP7S+gt6fLILJgsG1AhzHJBluq1h3ldtC
sgVjQbr1LOqILOKwa/IhTW5E4O9ukaYtGRtVx3mZ1l2RBtV6P40yyGOA097+94y5zIxfnDK2bixd
xb6sPs731gQDAisy8fTYEr/vjxFi584t2Lc1ZMkelYB+8r4gms3qgnhrLpOfpL3bWWxjg6VXw48s
rTE3Q/pez+Qd90u3jd626gJcYk7IiL4jSxUe6hGpfLhn/Z6T079Bsy0j6zAZPQFV4NGPx/Ldsnvq
fVeFbtVMoFS/PITbuvM1oVN72SWTt0qysADzNHEcdOsIBPEaptuya/EYjqxEPyRvPfgjOM57K2rW
+9zteq9bKASAcMpRfDh8Nm3aL47tW5lwAGlgEzmPbWHG+BtyR4BMVh//e1H9OnQjtposWAheq1Eh
iMLPHijDYdLLXysb3GgYxKaE1cgjdFV5GXaVlEg4TslZRuE1v9fXOm+dfT1t9GZGdL7kFdJOPlUZ
KCduZwixJWVpZOI9nJB/89fZ3w/wUgFBEvakzeKkzCK2pCwBdVIhsm0Lv4r2Q8IJeQJ1sXzn9mUv
g/bDSbJHNfII6+AduM+3/rYhPnmkVIX6Su//SQ39vB8T2086Chjdokhj6sAHV76B1WOnb2qxwJMd
FzFNTyHg+NNhCNutv/d23AruQbQd5GdgjYOTjqg5x4G3h1lqSg1Cwe4J8UZ24UZzOQx7nRteleZb
X+61PnUKZ26uw2b7zmQQ3C2qmW/3ulpODIBjNAEGRpWBhxuY58pHfctbceFUPHd1oiawNuPA4L+O
K3ClUH4+NqryDAzhg6l+YLTsF6dQj9iCOOgaB3opSD6C+tk8LqlI72lNudsBC0Oml9+090TYIzsq
CrqRvyI6vIVV+JPbdLH2GNw1d+lFqyiYgc62pcGZ9tM1kEb0y6Ob2JI4rT3JzbSJYgAlmJ3HybTr
Id2hejisiOH5GZj9tnLKYcBg5eUg+QPg9cESisJTADcHYm1PRrX8g9M42SI5QHo17ohMFEsfVAev
NB9Bcb42Tr8OcWDOYXWd8FqLUYsiAkD0PVTVwZuk4tvXrfG9K/mj137i8u8/bAukTGNO1SDgT8pE
dIAn4TjU2TIi2X6uV1S0XblUv/bJre0H8gSul6jlR17PQpx0uAFp3HjtsZYmoTkU3W5ZJWKL6HiF
3Ek5thi0jnoQukUfsRE5HmCJFTd4gHYgEdCJwscL+szW08z8Kxv0a1/CWswxg5bToAb3IPgQz+e0
ncJTn6R4P4/40pIrUr1XzsjEWtdw+Yujuo49oC4AEkStO/+UDvCSd1oNtpBu2tMBFO6xgc9HOJ+g
uU6ysvLdLitwH3g5V5caqUimYVhdB0lwUssuD0laO93j4DH1snESKb9t47Y8+Et9S0qWBX3kNuax
tYxhqtrCmhVNGxMcy3Q4yZo63Q8BpX3Z6x0gtBoM5fIganoXh97dELll8WDS+rJpyAoxSFFdHlSz
DrfNNM2FF7L3bhPFiu7LMK6WnXmY7D6fjkoBcr+nbXBya91apSQVYxkSry7ielJ3UL1+HPjuBoeF
q9rLceFRzL2F6rpod9qegMHubsjQuklRiQ0T8/YND3swfijqBnB9VSX3XjxOR6dxsWV0W0MGPbE+
PcwS/vInStcPahTCLe1HbCld1aczYNldCn728CjavmjG3u0Qt6V0e7VtXHIEUu2s66zTHclNG17Z
eV/ZE2021gJ1vkGFHxbRtPSA1o+5ikAUdhtza4UaAMOmZVY1qpbknndc9UNWjrAldWzfWqap3FFz
IcIUhVY9oPlJW453/QZQfO7Wf2ul6qgru3hg6UGuBi9jb6ECuNLzf7LZv7gx2Fq6IDIoxeh4Vfi7
x5Y7UssQBUYcLM9n0Ib6og5Tw2AOu8jwGCG7tubDLMIFhEwV7adBp2Q4GuVz+hWG6nQpyoTVsVMG
Ht6xL1e5Cat1mPUyHWH40OZg4YIxEZRuHAW4Y71svU1nZlgSTsc6BhY/LGcQiz3h9nxMbFkPWykz
rZinI1tlBQ0H/GAXfc0e8ZXFYqt69DoAwgOj+eMe+yYTRIx5LBx3P1vUEwodeWzAqBsJAMQ673+T
sXKrTvrJ0HHzBh8olflyAx5nfq5hBauP1SSmaz5crwyNrVDs6nqGQVcVH7axinDmwDMAfhhh5LPv
TmvRliiOs9BmKZU+6r5SR5kE60GlgVN6H5aXL+ckovCQKSb10b/g0NYQbvHwEnaSzAPn+bJxFS/B
VM5ofNHAcbdTMGR9S93kj8SWJwaVBuBAd/pIG1/lDObkGZJM39wG3drAe5EkMJIuZ5ghVjJLPA81
eVtA3EIVmynJIR8mgcfmYw+xVNaLkT/CpnD+w63v1uYdrEoxPxrmo5fiqSkQhh/rPXQcGPrym9Yj
vNjxtj4fgR2lT53cxLeImNgtsrUlePBDlUPZMn3kqJ45pGtV5Vi8bo/3xFbYGJRBlDWc4iGyo98m
yd7LirqVV/9k9lhJpJR7FehjTUaSbYqWx7KEjO6/P+ll2v3i0LQ1Nq0vBip6lpyiEp5WT5WWtTzt
EW3HUzAqnIL//TOv7GW23qZcWBn4Df4IeJ158CMLed5t2k1vQy4Gdz9mHVRVxvMcoXXOu/qQQGyT
p/3+p1vXrcNVNDi8oWccj2pTMISRQ3OYZOm2S9p6m1QFBIbn4XhchF5Oskrg7gP3MLdt0pYk7hL+
ymZcxyP829sTfI0+GL8J3T6pLUg0lQxMj1zPEX5ucS7bDbZY9egmn4ep6MtP2sV7DOOqUh096Y15
Y1SXMbW7kZuIrUcsg6Ad/SZSx3oeqtyEsOVOQK4/OM0YG/el/R0p55EnJ1jFmWdD1PZHQ7prKPlX
lhKzNuGSrauvIVY+hqOPepTL6aSofy1H+Frr1i4Mhxukq/c0PQUeUueL971vu2e3YbFWqYCrfAn/
jPgEzlfZZouBTHautumTW/PWOvXbnvWGjOkpVLKDzLHZouo+8tsucVurtgJMTYlGyKfSUzr5GczC
blvieGzb4i+AuIZ5p2haBghWL4qFzk0ZS2zlF/wZ6rKKh/RkLugjscJAL6iSNXMadFv51ZC2ms3e
BwdQuG66UT3BPPvKyfTKTLRlX7jl4FIj4SgWQf7QdN590NVv3Xp9+ckfstQhMELVyLrgQCMt/SJQ
Lequq1XqD27tW0u0U/7QtLqPT0Hvb0CoB1NweynVu8YTvIS5vzi0qbVIaw/uw8laRiepvOlmLpdF
Pk5wkORH1KnG5ZlLs1YPsymvXq5f+xjW4op2ONX33dQeSfqpCZ6jxS1etYVRYcuWbYIb55HV7xKo
lurQMdFgy6J6KIfhmxfHp6jbyHJS6UIepjEV1yDcr8j6iE3ngiCfzli38QmFKTwbqr6e7+Tq9dDj
TqMaipUuDYqn4c5En7aJzl0O6KkH1zhv66/BQv3/M/L61VywdtV4p2W3NEOLq+e2dlvut3VL1VEI
bIbtqSo30cJ6TsJFKOvYgJBra/axi899q6JKnpDvaITMWiOW/VyVu1d+ZWyFGhIG43EvYLy8m3XN
EHuq4V5EfqIelqlc/ei8eUE8iGw0LffqjLC0hi3tOMcK8WkfYUVlYTr0/KsaKwnDyUDEtTwzI0Cy
PuzIs8T8sA/LOuZih7vze5D91qXOQgHnJRDMYR0LH2g/1V4E388dxH5x4ysRwZFAIpU8ywzlHq1G
B6e47z4oKnEZgSFr8rdUEv886iGAey7KAVimMUIiX5aV1oXZ9QYzLEHY1H3tkUuPdbaNPvHXLEwi
Xn3u6kCk3yXX8F9Cfa3pR5kBwtbsny7qxhtl5L5lHVheU76u9eQLePL1pjwavKTRo3fxKMxhUzo0
ab7A5D6UB7qYkNz5Ccw6T3WojUTZ29DvNzBv6PI4Ukv00BBdw/eyZivL4SE5IDhOZAJ3VXCJs23g
0dBBVtv0FT/MKe7scY7E1cZ79AzufnGW0ChGOc9SF2UQI5rHFh9JfYuv1Vd1NiYIuLPU91p50LKj
XwZ43x7W3Wzxd10b2L2qsQ/FoxlhSPxHNdA4fmRzydi9KatE80MLx3kdnNJV+wBVmCjW7QMKZxJ8
L1XXCp3jBOac+kQAm0aQLElvxM0esW39NiSy7nnew7u7OscoDEuf/S3eJtiXdwEM3njiXeicrW67
1UNxkYGWDmCjWC/6uONb9v2Zhshv0nMkuqTKRCRSeFxWXd5H2yrhLBzu3rRcAv5luiMa5p3riKPj
Meq5bp63jfIuwXToqT41LJy2vOdVQAHvrfYWhuZTlXxOZtb1d+lmkD2rQqK3MVvVjDeWLE3CmCKw
nWfGWJ7Ckr6BI3kyRidwb8R219EV5rcZmYG8gz8mmReOKliyT9HFrDcC+460+httPZQyjUscqPdx
KP3kUJVT2HzDlRQGyxmUbP1ymJqwnx6FJjx6hmpukKdmj1G9lfakD29N6FFx71erMH/WXdtrFDKN
Xh88Dli01bFT1U7PSvrN8LHyZEIoTh3BozCLZZCqRzLDCvRb0JRlsmclTyUv1nVZwlsy1kH/qVmj
PcyB8yeABPCV+SmI22HUfi/nlQsOp0yRfAtZNKiPKPqHgSoe/RBSoMih3x8gL54S/M+9F3zvm3Ex
Z0nVvj8LA0PSXFVYSd+bANP8hgtqHueU8BOhQ9K8SUYNw1SS1Kp6N4hqM08rqhuoB4EAcA7J4QKI
js7TOnfd3wIPatVdEw1sL/q+actioKk/3ukhjWneBCygn5OIBumf/irKR1T2e7d43TPfUdchYQAa
8gMHt8k7bLVJ1ltYeyzmBkwn9qlN6wBe4S0KOd/Ge9V2jz4va/+89rXej94AZ/qbdB9JVMAIW5CP
BFau5btqSLnK1T57QFU2JJ1QQSIj+CsuZgrHh4mYmZyZilT7AX4qZf9Gh2lcnUgl+hiu282CvXMN
k7E6Qdbujw9DukTfW6AaurxE2m99U21kxFZS9dt6jMJ+HvmB4BFxuRMNuNOnkmuF2hIvXvhzlUxp
cJZKqQi2p94YfauqtFE57yYxN1nS+SWBJVTAtvPUymk+zCsl3mGeOupnXWtW9ZnNKXpwCAn3QZnc
0Iva49MIO25v6o7dhZSUgTNoxOOwol7wGKpx/ULJvkZwvePwpc/hchE9IIrlf5VYwnHetBWVeSTX
sP+4D7DNBHdKSpDoMiaMqc8r7FnX5x22gSPscYc53rDfG7X2fdbMiJ7WDA8Ry/R91QsL/4C7yIgD
QQAilL5r0crlQ6pZj8cQruUxqKorvfjpLqoLizb1U3FcFs7aPeP+nJi7dZs4Ur8bDL/SG1LuCN1R
YFhV5wnmd15mxrr23kehGOmhCiLtwQN58dNDvBvT/DESw5qbZTZrWmjZe+VhWGm53zN4qj0Rf2rq
90i/011kddvO6Qkwfz7fpgIXy8cdaa3kFIga590MD98BAvmg2u4lJ43IezP6M9xfx9hDOck4lfWK
okYz+e9mIiRqZLpgnp/qjcT0psdLfvPYA0BYwwh9D+BrBNw7nGLH1D/7LJ3mN+E0eN1XWm9Jex+1
bMIc6yrZVn+yNjGYCRIkvenY86ReTvjLtuYYShFMHyKxVOXtxOuGnVEjHLUPeqSwQjtiO2qjAxys
WPmXAcEaqPmpasKbqa85hygc5UeYI3Dlbm6rZt7VjWokg9iaQnxNjpOCGWW2zHtH3+M3kz8WuJJv
X1qw/FFyn9KqD/IBVEyee9ifynwr1fa+odHMbpJUoRYO/tjQEMNdPvHyXekZTn9jv26o61liP8c7
T1I9obth+GZbd17feB0N8KBXl8LTz1KavruFohrOxbgGmu07Tg14kgNdS4j/9vKAxkjOqiE2D4ak
gZywE5u9PCewvE7B/43gA3e/YkMe3sDYYxrPZIZV8802R2l4Obm3CqgGjmGcpmxOscoJMILcaJ4P
9brvb1m6tWkGf7kkOsWBxP4GS961Gd+Q2U+Gr2acVNDAvXvZwvMeMLI9Bpj91adm2uCugz+S9eUb
gSzl+i4RGMRbQ5sRdsJMh/MNzn9PcQwulcsRFu3xyhE8zb3Bxxz5clpW4ckPsb/P8mnBmC23QwO1
7ptmqeHNHjRVP33aVEzDz5LGeyIzgNtIpzBSrOV/dkDZkieYCQTp1z6IUvFlaAdBce0Fp5LlsqFN
fCPjedoRv1WQGvXZ4OkdR2G74fhAtAeSb+SFS3yYwM6AnXciYu8bYP87DNxxqDdnowfxHGvM76Mg
axvl9WbwcCXjLvgYUshVcrYnZZMjRRDEMKrsY13QNg6jJWMbkcOjqoYKleA+qKoI7+Gz/sCkWj0Y
zKNC82vTD/N2Cv06WN74HRmBRcbzd/ocJN1a/T/OvqxJUlxd8q9c63fOBQkhGLt9HoDYl9wzq+oF
y8rKYgehBSF+/Xj0PTNzu+wsY8e6X7IyIjIiENL3ufvnvp07hADdT6SiX2KFAJtchQUQmrj2dHR1
gyhQ1iP3mtyBFqTDY9dytZ6CZphGbJgh7g3ME0A/GO9aeNvKS9F3iVgyJMKX9w6CJC9borqfH9Vq
J8ypYxyZWAQx4+DIeBLU4q5VgP7Sqi+7aUMdxp27LUZYg01c0GHIpV8QXIm66oJLaMQtYDdSt+In
huK1KrMknhnJezP5gUnbdXFvTdzBzCpdEf2ePAsMv9LXUkXjWQ4GFVdWlY2XBQ3M+lyG3X1OuY2o
fiMGrg77MrIC5z1ffJTpFHPVAtHcNPT0ocZb8B/MOGieERZNeesqM+zaBbf6V+ZLO28Jb7sA4VUS
TnRBWNM4px1U26miwbpNcBhZnUpWNOpqoGhLhqyPet6dW1W4u9jdcmlXudKTiuPW38QI51lwjKLk
yOUaYtu33eyVhzYamH42XRHMj4M0QQaeYyLfXFfYOStsFe5RriHMtMX40Qi6MpVLU+0rLeAbEmLc
HYctzdZVJyIdkfMU5Vr6ZF+iHnizPaenEg5XfRolzaSyKiBRCStdQdJxDJvoGNvS/QgxlNVcCG6d
frc2ak0uk0fkvW/hvIsWiOpzGcVkRe0UhPJ+9gTU1HrhWYTp/gs4GczQI1OWwiQeM7gXJ2PyMlqv
3LSkQdh33y/6NLddcldaBBvkLZZxxhZjM1IV9T4Mw+RsotIdy2Dpvrlybp4S2sms9qOHjsn+hTXJ
kKSlLxTUQKZr2yld/DqxKi1R7bqtQ6if20czKV+jYBFH3bg4ybGco6xfzbpsB9mwo4OqNHyxXsyf
ys5SuOWja+Xevuj5bLu0wMqN4V7gKv9HrQunXxiLIpfOdb/EUNgGs3V5fbNpOHRuWeFmE8vACQQe
T5NC5vtS07HJy2gOvOMchBhFxti59Y+yCorkqrxF6e0M+wX/dY06EmWJC2d9MqFg5TdUrv20YZp4
ZC9qUYfnZpk7ZPCWw9ylNhAyfqWmE/7dRA0VGxjeuAFOESqqDqM3J91Xr0LEc5MxV7M691VT6dSw
GqVoog2vM9mhRrFpQT1Ku9QxZ+qPJWZ0Os/LOK/fkbdlUQ5VOmZY3R3uLSbSBpNWzQbmRgXZybir
m4clACSzGYeQ9lvNse/k6GhKfphuqsjNxHtC7zCN1LATZM00yINkYckhwLzZ8rOGRr6/M0rHws9c
Us7VUU2K+lEKv5QYFOfakM49oDXmBF0wlLTrCdCJwr5QDdwGF9Hjlnxq0azary1rk0M4QmdAVW/5
10DR1vvWgyRFm7yMDNmU4AaqDKsDxVJamBm7u5Jmyee+lPFbBKsF/Rpb7O1flJoS0uSMTx7Oq2Jg
3vwU2bUB7OERwmmqdSH7LCloR65qjRf3M4QLQ/dD1hgD3MQNAh4fXVctCXwg2CjvEb3N2mUzzDDd
3SW1R8b7CHcZdkSfyinG9lQtHBhuNQBl2TfUr+yetlXr93m4SpQAaRdFUQl3/hH9Byq+ZsrcLG61
CNJ1tH1otJSl3SVt2crXTnnjvB0bTycHpRLDcMXWxMp8It0yf2sThqHIqGoT9U3bdgJWVPq9lyWt
CU71VBZRNoHM1mfXNGGJS8JrzGgqkB+ZFPOEonSK4JbzatYwiWGgMBXnsSTAf4olfpwocRrVAVtX
cee6rkslUlRTTNOVhiI6LW7GrbMxc1mJ4FlzWKlCg1YlhqdK29ETqTbaqgceWF79nJE4E2/W1ver
PLK3czUtFaI/9mvUs+8O+YV1k9LRS4ojUrLDKMxUtzYe6lHne7tlxQre4cQP+FFjs2/ek7Wucpzx
YXE3EiU3tTetBsIUr/AOqG+pznzAuyr1Yj0VGVyv6AudNWSBs61KcUiq24mBb0sHMN0dxzrDiST6
VwZmxd82VTXoXHistpt5wXwJmj4PEN/Kq6C+xo310TDXrr1Cnm8OXVFHA+7IwhxHH0DHJSGlJgdT
6O5bjGLFXofWqqOe+NBVeezckjGGjQNQTFl8gxtJU+dlj72zbmR70dpHAbfCHsYeOh5XmVgd4mIw
lOPvay5pd5k0Vd1FFkadjBBj807kErebMW7lM5pOuuk9ilEevJ8oPriVI2utW0L7yuAR8ylJ5CMu
Hq4oNRYx6oy0s7zfUoSBm2xCeT9mMfjmGal/8QLQHfumyqZJLlln0DGisBHJkmEQyZVpUGHxTq4l
XSagX4JyGrYv5DImgwa8or016Y/czqz6sth5Ws9ruLjmBe4rIzn3UW1qlWk6i/o0xlA3wdluWXLk
zQNiLObwjiCdMZ9HvjTwlSgQajzgnOcPQUXRvBYKrVEaIdXvuDaFt0D1OXVr3oIJZmVaaMx2fRQD
ElMOpEXpnBbw7og/Rw0QAmcWan6kDi4+ZDurxvZ28eJk1E/gjIg8W0zjd3fSIsnzGhqYDWVxLIW9
60HpfQ/XwYNhWMl09VaNJUa+Wi1EBzVbHz73JNF1ilzbKrUtkj7QMSMVEHvfLN6qGj0iEDm1bZVx
QYo9YinqdAVyx/KWR1XVnZzlaDNTTEkF31BgDzQb0YjOd06Uq33wxeTxL7aYBnNn5jqpj3GVlH29
6U3R1oe5rJagwn5L2M/Wopr81rrSosBeEwGv53ac1hfgrD30PjMa8n5JF5zlcr80yuLOJtMroRXd
gqkITrAIwEESMxh1p4ONDH/B/WC7TVLpCv41cTAsZxubof1qezSwqZTA2C6BR6LhUzRJ0ubtWEjy
7JG1n6/OR1dyLUbklD3EAKDIH223uQpF6fCTDSrh+yUoOz8LQ9g9n3GQlTisy4URmxcRX2KRIekJ
4tVsDSC4eprhzeMfI/gM+ScsLN4eTURDgeA5fxkuiQAclUaCWrh1i0p++ozW1ZWsxQANW+G3wx62
6R65x9Qej8YMGUSrBfswOLFFkqmVW4hyRJ8BPGbm+2B75SGeb9XxwevQNX7xu35C6R6hvssDmYgG
o5CoM/urAUzSZlD3a2VSWNIE5ORHhKGGZtob9jVY/vm7JS5R+FRRoXe2rGObSyZEu+kojaecIA9F
t+kke1dtUfR2yakIYaIF6V93C6dCVteYN1WdLMdCQxaeYUqhTFgOHwBfwdW76MGmgogby2M0L3TF
1qxFuMc+OYIrnnCEpYCbgjbFuOLa5FM/mG4bLiaYPnnN2s5DiRSEmiKxFF4uP0Xbd5gmasHPaJXN
PY7DMPM6mewiIohbDm0Q0/gVjsW9Pt/W3CLwweuwCbMmWOh4x3jdLW8ePk3ipVWg6Wi2Ny9l1N1z
vM7h1dwahVPhje2CMwZqTdgbuaIs71wfKNRk0tDIn9GToTXnGSBlhqLcV30yfNQOWzZkSI73/qfU
szdtTcAZ6kLc5oDNkZUyyqNKRhPfsaqZS5yIcbP+aCuArt+axo7tNizDwbP4dgUdkAQcyfohRFWD
o4EkPGRbga19+qxEyGyc6iCBV7DloYmfA8AQNcJHAHPq7wnMRNtX4ZnRux9L4NoP860ex0S7izuS
8XmCqy6GtoTsDlUPeB+LJBR0Kznqu2iDFD8znTB/VjKbrYDKRxT0teQ1zyHw0vHJCgDmZxQRcXRu
TRiqp6FrWnnkJbXjwTNI6v4G1qXwMxBGEUZKxt4zaceJ9c6jDweaB88oU3/xVqTiZQkKgGHjTB/L
a600xix65vP5ee2gvspiXwHLrmk3wOBElp7+iCMlimdqVZWRAe76zbwevRXh0RL90lh1BytK6lKU
GQ3ACr5os3fjkNC9BJhod10brf4rwBPGjnULwiMTfg/6eYNpVl/GtzN8RQt/Aw687SQJMRmN+sZL
cc9dIqFcCEqFwT5h6wcQ9k7b2gsAa0cDkGyXdgj4ilM3LYLlsuIs3OvFJOtehIvnDzAUI9YkgC5K
JHWNJgmaMwukUq9MwdP7k5eh6c8+IEC+7VhlkidrgUDnXRk3JWbjIIe6r4ehi05F2Q3tk43xxZwc
iVt19A0CXS4z3itBnrZb2X1jeF8elwZM3Qvq2bqYM99Erp7yZox7oHMhHMJqPzO4mYWXwRsiciIH
3cHjZNtCOnoz0OVfYXnpqyBLEtgY9pseiLcyB95biS9W80bI+0XiSwM1hJWASG3CE/dE8bVjtCdh
Vbu+ACQulu2MO3mbrCs/o1eIvBPxigTMVuTDO43c2IqY7PwmisSubfjEzms3Yu43IG7UX21tEpga
tAbWEluNqGFXpYGNGAeVQyD58ScVz1mE/k196+cwJvcjhv4V2d6MRgO0bgtDtHgs12RusqS3ts1d
L295ZlpFVyaLcDiEmCO1+2kQhubl7MRwJgouKUCCfNBKo5PcbGtglUHqqSDwtqBidJ13cZmguhaT
EjyNaF/T94Ujw/xUrGWzPMIQINSAGKtCrj/owGj5XbSj3x18ikG7gw9wa7pgZl3q5w6GyNXLOLBw
OQehp9xPN7FGnJ0rPQUcYyFxhgoG4DhgNAMIuVYKUrNJhxfj98pm2iG28iDxFprcrIS0GZTZEajB
MLwpAed4m0CEee1mZGS/+LYt1UXqNRiOHKFrqAvwCQso7RPtkEuueNh8B5rh0bxhsScULDdRiGVq
wGrvN8DeW4AD2Ehv3Yy91SOJJ2eaOc8LJG6WeJIQ6wt2+wYTga68TH3JkjvF587DsHvN6x/mdj7+
4AbD+5hkZuVhGhOUIj72u+6JSkk07r2S9ZNORaww04tOGjFFvPJrP6eEeRB30HIqrqTi2m6xjcKJ
b+6Gev7UzSKW87jynr2hGIjCJW2mxhyd4+vyFvNezHc4tUu6VyhX0h5mKFOKKJryhgmKZcaZC57m
HsVxwo+qgs79Cjy4x7g1zPdXdPBTi+acITYxZPodY5NTnGKshdjNEokW4IScqkewwUGZzzPiyR8b
6OpwLiLhAc6ByRwXySsXmBsV2eADtp93QyGnUac1ps3CdIxBl9IMFJ80n+iXS2BU6Et9/Y6mbK29
NNIgjJuUYZfVgEq6EbMGKSzShS23C4YTEU0zLGFUfcV8rzMyNRYRKtOuR8tRN5md4F5tj+iHFxbk
klZgrPN/rte4icr+Dof+qxVJCeBxqT3JtyOiE7sc+fbLBUqlKcPxDFAdCHP8L8aa/4FyI/hF/Ssn
5VRIabTF9PHEn7QbC5OLEmUNRlVR+Wc+Zs07FCGLG/7FSOY/kG78av7TQIyCzYOwbRQjAEDD42Iz
AUH5Fx/oH736L1IXgfgwxauEgQ/tv7cyeLWxKP49BdCvXiioyqZelAXbOmQMpJV0h9p09N988V90
EzoI9DCaiG2BrGxAD9RpEaCf/ucL6h99K7/IZYplrjVL6mhb+p7CFj4X6POw2f9br/6rEQppBQXn
je8FnQGMQHWCSLt1fPrnL/4PVuivPiiRDHorlgbLpeIJ+aGGureZHzmCEJOY9CIVBtLPPeT3TPxb
WWCYA/yzHKuKS8thEMG2yF5kb+Ek1bUJgAb88w/0x731d+7uXx1ReONoNLsy3PZxUgFXSQZnARni
v08X6Og1RKGFfxnCYIh2tWiem7V+DrDS2L5QtalQmpbVBlFwP5aZIic21Rwn8H+/u//8WP5X+Tne
//f7UH/9L/z8MQon67LSv/z41+exx///dXvO/33Mn5/x193neH3vP9WvD/rTc/C6f/u7+bt+/9MP
G5Rh2j2YT+keP5Xp9B+vj3d4e+T/7y//4/OPV3l24vP33z6AIerbq8GGaPjtb786/Pj9tyQJwug2
i/+f//Nv/O0Btw/x+2+nUY3z+Hef9Pmu9O+/keAvqNsSmmAogvIAJNxv/2E///iN/xd4BBL8M3KB
AhrfRvgGpCxWv/8W0r8AdESsURTHIY/YbRBMjeaPXwV/gWAjogkIF5jSBlCK/58396dL9P8u2X8M
pr8f60Gr338L0Pn86cSAXS1PQgYpIjJ7SQTaDx/3fyoJwWQ2oL3bISP+JB9R+aCsNwpFgWyKtFhV
m49dXqEITksYmm9nONC8ciZ+lGP3DROrR2L0+00bvGGuXzfCgXrh40xxYEdeuqycPizzMqUmATcP
7Pa9rBfUDFymY+Bg6rEkgGAne1c2sOcFM/dq+QyE3cdBqvoHL6D1voqdh7OTgD8tExwvwR0xy33v
wwFjBi+YUi+4wECXPEl7HOPgVnqXR+lVL0utP0kj4LJcW3MdiFtTb5iLHJAZisaAof9FrGYaVcX3
ILH7Kpquw8LOC2+/EB4cQ+DIpzKcKKZDzSEQfbmBYcW5IMxkJhKPxCf9boBMMudm6fZ27a6rmsih
8LoT5+M5dvWJh354qWv2gBiSp2EtUK44gA0uGcctKok7RJ52m5maYgMJ0T0QO+8YxktmpNs3s8d2
YUDhFoXKD73Gjo+gjMmkZiCWNF1I9KqVD/YpySTCzdOGi6xJFiRLU/pUlst1EhAVheOjn7jNZMS+
npaNXOWhXpZsEPQQ++V59ukmrg3grj5bUE0VvSpBjvYZVsJz1xZ45MRfEtVDTlHQV8dRdgee36Uk
CnZJL1/IAiMTV3h7vZLhgqK3A0TubTwl6w2U3rCiKz9aYDYVX3dADnneDhU5VJOIc7BQB7jfPPUS
lGTPVvT3qL5KRLUMisLCOpQb+BpueM8Bw5gORX+LNrfck2HaTyy61F28rdtmh3HMMS8hUMjLVp3E
VKJVBsXrNbCI9WRfpbgaX2BmCs3ZoHXqzUiHCKItUfwTdJBKQwj+VowvwPaIgpCp+a5ozMccBucG
+HsawC0lbW+4Q9/uwinG44Juh9mbFqke1b6Z0Nz41L13vvuG1I+di2F87syAVqp/hTX/fR8ZuL9E
t2na5wKSiCLs8nYZNgFBEUnAHqMCvm3ba1o3YkEZFX+fun4HNDeE9hOeDX4wwFnH1nXamPFoub8v
Av24zAT9THSm43KIvBYyBRd4aNZ8moqQNlusn1eMql59CNLy2ESPQTzgg1iYzYAU2Axy2rcLBYjq
AwdYIWGoyeAyZoAEaJaBquk3IiyfxNBuMaS74a54g+IOUiqiv0+1S8VafYTEe3XDMB1pGeZuDj9A
479LpU8I+fngPsACb2HPRPLuw0T1E1q+w8KDM07/M5q2tHXTnpSGZ85NuWX1romCOwnbft4uD4nH
NHCd5Dx2C0zem4dyIpt6pE8TKR9E4D3WgEbLRKYE4HOWRMMzaUDcF22wjTu3w+hVk4Vd8kbHCTHL
9IqBu/d1wvJe6fQg4zFH9voFsO1+bUbwNpA7Ms/fB808p0OCk1OMP7juDk38g3RlBLhpfLIg/lTR
+qkuQxC8EhMv8YBNojU6Q9Ko3ndWDlAMhR8xlzPse4CpY3aC+iWggxFTN5h4ZhJrigwE6g687dZA
GaDgT76Sr1iiRda15NpDa7FppgmNDjacyfOOQWS2BSXd3dQEwyGSKG5G8zyt6oXY/m4OgIXLBQlc
YzBlGtrSvAh8trMJBK0AP19iz+YQvGUw53yDQiaHk/tl5nGQQwC570/oy5PoNRleqvilj5c1c3SE
rrZyuWfpAypBbP7rfPGLOe0X8tpKudNJAV2E+0CDnumwVDeFa7iF9UKzRztIUI9GmS5h873UV7+B
HBG9PtrKOjrRiF+gxE5HU0MggVsX0rYVkCd5YXy45ww3m1mhO4aAoEpdoaOUKHpgxnyFs/tj2K3Z
QPp9QKN7KGXeDFMmLyiTWVHKBMpabGt9eK2gyAVlMv9QI4VZb9lTsErNgwFb1o9ltLMquV2/+EXa
4SERVuIvjQxQRv9uKyB6cBx4GCd/268gsAjDlsvd/GYNflIhVKv+AJW09pLvlg0IlF/o0frDPbaC
BQOR9g2ywvVpXqpXYGzfozI6J8P04UJyX/bdF2znB1n4h27GzPtNANwE5tWXZk+M8jPM3RwAj+Fu
BnIEFJRsOwE/f5wd0PfCmTCdKMxXfbcco6n+7kUelBXVHICUslAA6gtgqY9uXoZ8tqbaJJK+DtAr
5FWEucSiEZAZhTiZQL0HZfLTIodu60hvsMtDiLEM9U2CHM3nEXaQi/W/xA2YlRBWfGOdpDjc2rRM
+Me6zKfRiLuaov0FFSLgPQLMN8HOkPJyeBsg4txGZX1fU/fa+94nVFMkTaw+AFd+1LDeSmXE97Da
ebC8vYSjvu+76R2ShUeyBhADx/M1DBhoodpA47ec4tjWN/3NHhEtkOvVVm36JQEOFm0qI3Rm6wBc
NiU/eEPucTlfsHHJc9uKfUu9KkOOHISOwjxyYKi4QD68riBdS1xks9Esn0sZPOmiGTPtzSdoLK44
OjCUK8AtucLfyKbJkFcYpVCIAnd0D51sEOWm4gnjEe098MhjL+KHemwZli5QYyDbHdSrU50h1/w7
ItMxK5R4dzRsPxSJj1VSlKkb1uaCigb6tgSETZTwNxsyiIWAqUIR5zZjJW/i5PGxFv2XgE4ah3u3
n2fYUsLsW2ygPNnEwXyFSGwDGeGZdN1LN6qfHjDXcUWEJRyYf/bjsvFkfJrjCqJWAb9DAz/pMJzn
nCK/IDXEBJdafI08GB6DTAfOnTukDWjmX1ud7CptpzzR0LRguB3bA6JIerftHOcZhGQHVtIWA1zr
tzqKv8OOXGcIRohBgvp3jjcwtVu/jgWuUxQ0eOlxSYVtcEnad0XC6kTdcqqaG6CczI+UiDXVDYw9
BYT+jVNYzgM91wommYiHA5wFZDNbxh6YzQT9V9Iz6PyBdejaXqCN8zczsiKA8apdD6w6C5FxlE5r
88Li/oBAiY9pjoJMJvVlKhco73qrM6nrfUQHuw1AaAFwa5+92j8TiH122MjMBvwjzEuXetqUN264
8uUMqKNrthKZYXCWgEG/ZuF56ntzC6tPwyY4ulkWWVWUb3aZzHaFJmNHofoAVT9Dvagh16gYCBZW
WshzkFPV3gKHdBMD4huviJd4D8QgUomzYKucvmKfO810PmMnh+yZ1BceD++8w+WqvRBqvVh5We1Q
b2mgjz6iOaBD9LZ9WwO2bRYIBVR3F0ELtelY/KKJe4xM/dWu7kL6+qxU884Nh76Ja7wb1s4bUkFx
yTQ4VwdD7Ax6aZQCBRRI/sCbDXi3T0FNtMG+WOdN6+7+kMpNzd6E02UShZ+q2d55BFioneiDXrAx
Q0NytXJJdUj1KV403xjPe+rtsgM2dYKe5FhCwQoBB/0heBic+GKfVhG/qDDeSC/+aSFLyACZsawT
Wz0W2wpYXw5l6rhFmituLUSodD2OcFhk0MwO7ZKBL+6gfx2x6Tj71ekyMyGHRjexZ8igixSbqUy1
ANceQS0JKfajdXOHIrlR2DKb93Yx5yBQOqUBqLmV2GvE8SYU9BOQW6p125fDvvVDnN+TecDqq9Kl
ID/0NL4UxXBonMmhIt2IGQKE0K3PMWwL06abnqFKhCTVQS5G3BePx2h+KABFubhnUsjz0tDnvoju
4nZ9RMIEVAolBh58C6KJTCDT2HeVzBftNzYrveVIm27vmD2FFT2UUUigpWxQcXEIyRAmloejuZ8R
hgZRqPdJxunSDyiG4fUGxVMDpRZ8LUG3z0gcGduMrFiQTnW5b1aGlE2msxYTccxL7jHWd9Cq/FnQ
yuwYp5sOp0rjwTe1UBD2T719Q2JIs7sRUMZrMdaZHGCGHJ/9WPe7HiYNEHNE1xAKxw2+vRR70bZs
m4uY2B5l14aK6gsIfuw6vjAHEKt6H8Z83kaeb/aTSCKA2BU7wDjCYkiiBrFkIOcT2FaPrtL+Rhcd
UFUJdSlbXoopPDmqwnSqk/fZoHBVnUaBC7oVHlxHAas9CMYViAQDs7UARXvK6m6G/BVLVenkuFC/
BaTmQ2Nl3RfVCYLWmN1XoUkNYtMxP0bQhbbqDZkFZzLWr/E0nGpYrWBoiPKNiNp3KnA3hhgvyaBp
3S4ysXiWRBk4MwxHD3LbeJHIvaYHZSW7+3mFBKIGWZkFdqofZNV8D0i1nkLDjj24i2yesCUu1NuF
I/IEYdBYQGGPdpSX/pVW/X1VsXcNAhswdnPVHgLGoUneeuCcMbSSSsseOJ8gs4yvIapYiNPxIiGW
hTdt/Hj8gtlbYId9KTDwQZu0YcmA6tl9i0As9H39gtv1g8T8rqpv/YWEE1Ds5I8EKrbMW6unaPhw
tHuLqOy3EqqxELU1OthpTd3S2o3G0M62bdfgWwV7hCyuRLWJwC9hIYJoBHnSnTEG8Y6YcdRwAZ7V
15EP3KV60oCYsUdXkGd0cR61nZ/DBBMNRLKZgibI4NmUi+jsYu9LUz30KAQ1WGQ2BAwC6eF51X2G
NqSGKp2ntOQgtWDtX88/4nGzuiYrZpQgFFEC+l7MkIOADwmKMtxXc/sY0btkuMlagN+khMu8d+qA
waAjqMdj5C8jFEVsWxcKCUJVdEp80McBkV9g3gPUBAKlFIklMKrzSI0TPUSaJ8QvU3EgItwOaHLX
nh6iAXRSGE9vy8zqrJjWV1jRoYpxlwK7d2HddVRUbgtO7zAYkI0JR6hWf1hG+zC0BcuIrq/rOJ5q
5V8gbrholGBVNLyoUT73gj0l7fgKjHCvKigFWaD20Hdtqso9A0YIU5Goey7qAJUJlL0jga6jI1+L
UQepUStIpN58aZprr6YXCWY4L2EMsyeR+wFZ63FSaE1DVGCFvbXxkJ62wpjUh54pK1bkuTFoiTtp
azTGwxE0OAKegFpC31mxlBb1URObesUHJW8WG+K8Tg/17KrdXHZfTn2UXEbRX+Y5OPpLh+Z6Lu4q
OXcHFhfHAX8Hugiasaj6VHw6Cz8GidrDzRLdtM+mMzd9FkKOgjLzy9q/T+aeifcw4dmi2yHn3rzV
AjWJ34CDVTUO0qA49PoK6SC/JZU9LgbRPgCN+xypU0+Ocu/kW4ORE+ba7QRe6daBXx0Pn2GF8kIV
GdIeDwCRJ4N9u95KSug4xh9sxRgBH9arrHm2EmN3Roo9bHggeUmyoJj3GJd4rqtRbgf3zhr2zifO
D+3ys+mWQwMkoR+gBgVafWUrTyEr+HHLwXoL/Sb1/fjLMK3j3uj2x1jgU8Szg8bGQfYUhlFGosrm
oHMhV6gbsukSv8IVL4It0hTzEuNWaLNiSHkhsLOj8XZwVsjpMuC9j7hREkyG/pSVLfGVodAJiS52
JBybCyKwvCNTvDlhwiHYLAFgAAtp1f+m7jySZEeyLLuV2gBCQBRsCsC4mZsTczqBOAXnRAHsqNbR
G+tjP6K7IqIlMyUHJdI1iUHI/9/dzQHV9+6797yAWNLid8Mfe7z/LU35lHyifVU//d8V47+IzOf6
u3zo2+/v/vRe//1P/n+oLevXNPg/1pUvbcI6rP/1n8p3r1yqj/foLxrzr7/8u76sWOpvjMgxZmoq
xntVu7J+fheYFUv7zaUDs3mdddRk10F7/kNh1rTfDNRjsLHsSXXRn5F9/1CYNXRpFGGhaujPGstD
xL+jMP91fmSarm5bln39h4SLuPx3Jrpq2yx4i0wM/FIOm3HsjJWcpj7404fzh679Zx37F8P0vyYj
JiYJgz3SlgqSyVAxuSCY/1nF5qTRFKJtoa+EaXhJjCGeVnk3mq3nyDZ+zWKhcCDgDrUCdU4nDb0v
QcbR2M90ns0ymddLiD8Cv5hKvAiIpIWElwxp7BmElfwuVvXpWBtiOBds0spXi+NMH6II+z2b1ZVs
E+Goe1o6EdtrncU3ZjA2+lxjXtW614Wk2W07iyg6dNYCMi00Z+MOy4qOLJ4Pbe87Fuk8jmilYNKv
Rqm5C/PeGXYYMsbbFJsnptuxnm5Gp3GtlYuKgxcWlHrrN8gqx4LFO40HeXvIPYK8seW5gh/PV6W7
/EibZTa+nkbVOVPi5ClhKJH6emcNT7iHhfRbvH4tG7jL+TjkNvEpwhzAjdNs2c8ysRcPa8tIi7mY
jfSKJueqdBLV4ULK4hEPa1YRiBn5aTws8eUFeu2iBJUprJsYXbujlzXju1ooYK6yJQ8R+Uu267AL
OCTk25Pq8pKGHYs0eShfCibujyxyaCsLa3K+/vlj8reH0eJdMLl7LdtyNWq2v0NTMkIKJIVaxcd5
7m67CTygS037L0gAf8vT8zBevwyjG9btOCBB9L9NAxn5O+wzoTGbu1LuyM3dd6OmB1UvuoNj1NR6
YRiSxakQxIjjHqcwTf7F9/BXH8Dv34Lh6qaJ8841+O9f34corcPJxcjv22bcnfKpNbZJl1wjtXDS
hsTS/8UL+Ncp0u9fj0OGH5xXkUPlb1+P1m7KuJcUyoap9sVi9kHed5lflra2+ee/xF/rjP7yrnOi
CZWvo5s8ZqzK/OvP1gBLIq6bhj5rBRJMmXrSvSjzaNG+4CSnZ8PwswRKRT/vWWaHF09Vv2VVJNna
yFPjOJHgd/yprMZzM/J9b8LF7Um5GSO1muxpfELsLZSWvD6OP1upsyIaXR1qvcvu4tK1T6lVtb9P
jv87brrxG49X+/0fXHTdf6yH8uu9Z3D5P+DO+3U3/eM77/Sev8vkz7PUX3/h93vOMH9ztesbhbtM
2GBgjf9zzRn6b5bN62abnKvMN68U5D9uOcX9zSC05Lrgj3VTpzHjVfzjmlM0+zdN50pyLP6SyWz2
35qk6tqvHeB/fi4tU2g8mAZBbcqvX9/Hn++gIkzTdNGv8a/JsWkvXLzWx04np0vaunqKSxUMBT+D
XMWOaNdT7tDTlkV3m7iDFZRYE1AF2vzCheOsp0xp942mLgGEVO3YuVqD/Msy0CsnnpEVnn2CoXlF
U9LPAcEvv5TNobXkweS8/tbd+ZXQqd8s4X2/lPgHCVNX1UgbJfXcU6f6SfTqzHfCbFZvxD7nq9fk
0nopz0Y7mQFOvGYHJS/H5tQPOIVh+yCSHNQW2IalKT+K7j4PmGeJi646JdZ2s9YRTyaxNXDaryZa
3H3Npe/FaULDhQXBGzuMnqCIL03zPs+Gl02JuR30dFpHwuLrN9pDVGRr16hueqGI9aIWl8nK2dZS
BmRPt3XYbPu0D1zGo5VmZf6gZu5qlKRXmzg+Xz287bUli3Xhc8iduFIeQ2XVoagK8o1nyCLPsZr5
jTFdF8Kuqkwwa67fQmsGdtBb8VVD/la7Ln6FYVAGKiU/AoumBEWtLWRDcmOHBd1B7HH9iSAL7X2x
nYuMzruMM5J98UFU1LPYDA+Z6yDLDcibZSNQ9Ab10+hB4vfmV1xb+1hVWOJyMdM4MIs108eT21dB
kUv53pqUSqYhontHa28aXKZ1/1xm+3DGUp92TOrggaWejutX9toLT1Tpz854IHdwX+rlsZbh7Bmj
rm/ywbpdyvm7td00MLpy547TuDWr6SOS8zbr2V4KBGLPpGDx26X4SpLhMxLmebF4llqHplhFxE4T
JfSLWf6QlisAFZS7wuQeL+TsAQkw1pUY0u2U5wHKU4paPs1eNlKjeTWhvHOqRsRiILbv82456qUt
NiXcEUz24X1r5WusjR7HMhDgMMm2BABvOnynhI6bT1YJfLKnKhjmeWegIjGaoDF2c8YHmsZIqWdo
XUfp7ZBl3x1Ddq1dfnQZDgwh+mlVacm3aI21q0+eusyM92rC5mWXPDqif8wIdEa1+oDbee0WWI/t
ftYCXW9yTAnGyg6J3S3slrLKD0zTy8peIut9FO0H2vnL6BoZPs+UYaUkkeK2F7cyAsPBOItyhlMK
nkPYf0V97+t0ohTaDyyuK28b8unX+6migxu0bRrpJLoNfR+j0Qfl5AJCq2orYA3AvsnMd10aKwLd
PDvMd+adu2BpTW6X6GBGiW937O1ImFBo2zBzPSL0XyAw9noYbephz2Ry0SaPYHYUDAoe1qoiVkyh
ZxXFrmw3dLUEJ9ugasP1PLVvmsEzI6G+8IvG5EqoAR3sWObPRvdQTXbQFhDDROHpCd87rzzC57sU
G0pT366fR8f6ivOcLeJQOxFMEgt1p/EJK111+8qu3yS2PbYjt2WlaF4WLjoW5KxNI2IRlTnE2GCN
eL531FmZ9yNh4pqPiaDjp5mOwk3QlLIiZVSiJI7YuSGJ+Dc1LS1Z+Bj/s/JOtZi0nW1MGs1rVSeF
to0TgJZ7t200QlAdzlPEnlmfZ3/oWSxwWPI5szxszDgKVVVQiosxxqNn9ZHx0daFc2ZVLpxNTVHG
uz4mYO3rpqh3U1qRU2Wd38h4Kp1iGm/E+3gTN8J4zrN80oFMqHW76RrD+ozUSCWZWaaLwZB/HDmd
04XgFpIUq6h9pU2FtcrLnNSuFRkpCBW2RhWrHmkyXS/cN2bQYXbx6gYXoeuVvaFSquO3v110016F
Xets4lxEr0WHgjfnvPAU5qoWR5HHjo/yFLbdjuW2gUmm+yVfzPy9W7QbTCtn4aTKqepK41JR7vg1
2410T1h4yLWaje3C7l+r1imDKQyfDLdgfiOHL1eIetvXU3HW+pFXBwsEuRXfcactQKG9UsTuvlnI
AxLpmrJDb8qTSEbPTfCUWLVvDRyiY7cd03QVZSMffHUrjQ4Jyt1kBr93RfOBkRQrTtp5Gy17TZZU
Y9GaDC96kDulBIv7CxtXM1ZyhK+dkazcsLaPcuR/DN33IvKt7RTMRax4SyZpK/H3NDoglilNWKlq
k4pIE0aoovJzgt0rWQ/hXonzICSjYAyj+YYmb3j6ZJD2JXWxXniLdhacP4tIXMvebV8k+25h8WXW
hBAHeCV1PMesBTg5dbRexvwhxG3l1bZjXBBaiuM0TwYKMubhaLrLK6XYiTw/FG2G61hMITNn5rys
Otrw29wMjFU9KJEQSPIfJ0uJs7caFiiM8SRts3zLGCj3O9tetblJdquegXry7uGNJnmPFHwdz2lj
8dMO4OaifhOyYYjNBTdO/GqIuVtHVXIouvq2Lxm+G7GfYbSZk3QzRGcCDuNqdNynWKHXrZd7K69C
j/piZFLOVlTVGv2+zjZ5vWxttf1R5/6WpFp+LvnCwSSWTacB/tMm5Tiaw43dAqdtMxe79mBVycUV
03sozyFBPM9MFXcjC21NGt0HFtpajDnKMRgpl7hKnfGrMvsnkaaJX9sc/j2ZNjiaer+OJ2Ntx2WJ
06x5hLiyX+JxuQmVYmux2O1oGfPaTPTb3oxiBqsAsJSpuC3MjH00Ir0s8Xs59quChUnjInc2GLBg
Vgka1vU+nNLXYiG3DHxKqUquF8gJO61PD04lZlxIvCR2ct8Rnm6HjWVzLgNx2HasIfST2nIPShb/
2MayIkDzkbfVlmmUp9caekce1NXsw6cp/BY7+w5veLbJkvmp1pv1XF25Pto2sovXKGxPAK+2TcgL
otrerJTfRJbYeF2s8pFajMSAx5z5mZHi1jJ5F8PynOWEE9jY7Kwdcyp3hjltyNVu525ay9j96DM7
EMltFx7jhGerwQ4H5kUCUGzdSzfVx2VSqW8eRwH2DERQL58bo9viU8ufhlrlFjy7wEWY41S7Bp+X
Dt1oUlzfKDofp+Kz2ryPhfLpZjhM02MVjup3UlQHPdN9HDcYQGgFQ6gzifJYaEW4YvWpvikzp3ii
wXrWpJo/8E4yZ7W55apoPFWmuolyi43Txgrq033ZuMAEIBd4XJX40eL2Pom7Zg46loF7Zv1MCqD1
zRD2xCzLjVmJkBq6DKKWo/CaRVYByXfKTZGCVXDfYCPo2aFL7orEJMWEYNolTL6rZIluZV09m05y
M6RqFpi92PCo2V4ECpmenXEcZhSmiu+TqA+YA27cTFN2WNFbkHTtNkOgImqnkuolFw3PLifmWWBy
e5HJWHLTvtXsvAuiRotgd42rwd5EAGv8Ub0RJAN9Wzecbag34WMqw62bbOtyQsC27hCRJvpZ8eo2
HyNerkGPt2M196s5tO/Q8GWAJMbJgEsFPlRMcnTo1qkV4vqQ0k+IZgschGzn8KzKusH0uoncpQsS
U22oifDwsVs3tz0sostn7ZDb5fSax6MxjcyUAVqsHeT6QNOV7ISgAXKsFhfS6TjjavO2gib3uujd
8pMk/JsD9B/NiE8pz9CqHW7dXj4yBKeydvf20uxyk8RHihW7BQA902Wnc3Q0cns91ta6LWVgAuc2
Rd4DGbKVu2UGQ+YW8fiUx8ulIBjJ03toCJST4WwHn+CZD+nqWQmtAzmarVGMu7ZvsQpCUSls90gK
95jiXYEmdaOUzvNQTJ8kQ29ibD+D+REmyfVyeWkmLYgLZxUOwyp1uJ5k2FoXUysVkulMxzqR75So
3Vp9hXCznNDTNE5/2H9tqPug1lejqT5oln4uZLOewjJYhEqfQOPqXY2129rBbdHR3/lRWnnStG9r
R9nEQrDmq/8ci8oCPgrSu+trv7GiLaN5vxaV9MeaD68zwdNEYzZvNWd6NFScEBW0e6ht2cXlko1x
JrZ6uDPk8EghuCf6V63DDtYBi+L2icypCZ5xLjK4jE39XHbi00wUPEvFNiyLD7e04xVwEtiCyao3
77hWLiZ/qRWDXGUGrp62FcIDhuPJkXw7C9WfMdbAUBtulhpvByDfH9km36CK1kOUPg3ucBziq4lX
S15EN53EPPJuu9v5CrcJtz2Ggrp6g1GTtPQEgvK2Si3uV4a5ua4x6bbIwublc0Na74lxen80hLMV
hT35TT6shaaeSf7D37AbjIgpPSEhyGerNt7KXGiB7SY3ea+8N0uyassC9+AEQ6Vg6pJoX0Pv+rnR
EDBCANJnFlm326ZtVF9VMCHW4tax4/ahEeU6bXMGVzrVaW3Xd3njrMEUNZ6RyJ9oafkRQ3ZG2zEh
rl7nXFVdTiw4Y6tm0t/VEEMpc6ov9FjMzmZs4tArtgrGz3VrMm0hymihQeFaoPkw7LE4aFNHlSje
BUMjjI0OHb45PxCK/4ja6kJ7rwmoDjaia+iu+2FYY5rKgi67UlqjeznULM7Q72WKT1m3VybrsSs8
FWXXbh05PVhh/VJTuOcahrWOHqnMwUIcrkuG2j5/DKvj1XFtu2ZzzzaiIBnHbSv6a4nj1fEHqaJN
Ip+HIbRP7dWZ2C9W+paR414JLbzOQ+PmHjLKQKdwO9hu/BnFiTpybOfxd2QMyymFgMIgvyq1HU+U
Uq16tkGwh6hKvLiSxi4eQ3c1J45+6TS9viWVr+Lg4tlrGOn7uZoMz+wnHXxTOHjnbDZCtjPNc7gs
p6agxBW1bfkdEIc19XxMR80DnOiRFli2BPm44GA3gTpAnvsIRUySUcVKviMr5vqN2UxbqBj5hpzL
m6LH5aOmtAoNXaR/5FPePHe2Zm/ithjXbmQnpMZqhzmb0+1ENlS3tLDaHXl1uWVPOs7RZsS2XBWN
sY5jx3g04pJIrxKrWGuUaNbvzSUkm071S5ujIDRdYCnG+xrSqrcopYDDF+kc80QGqeozc+bSsLLq
yNWSNRs7xfQkf02es344MU7XzqUVyn1ROpDvSRjOX5YrbL8lD8uwXK92URfPu7GKlP3Sl/QevfCr
ro0QDBJ9PRP8I1hoT8+ZuxQ7M9Onl662J5yjI7SbgW/z3pom+RNSTwWJa9qb0hjDLSHK6TyFxfzF
sh2aXrWYVyR+c6YeZQSx6ZpR3VT8ZNUxS4mfAJ5eNj2MUd+GLL5ReB7eo6GzNi5z1Q8O8j38oHjV
LKO6dXCOTAE31fQtTKd+6ceREZKeWcZFWv3sT+Q7jwYQLYKBoQi3o4Mdk73TIKVo1bsU4mlnjgwR
lrKm/22Ki8N9WHhxkobrgQ8fK0xHLjhSan9grS4ikg2QyrvqizVHiWU8IMLAugKAd2Ppvf0x6UV6
UYuMz8sydKxtaq2sa10NL5BEqkOV1saxSMYsKDT1kCkJA5mFFMPKUAT/jFSr/s4WtfoWkS9+jW1d
5Uzt++XOThoaEkcW+UdExtj2pq5SAp3qdms3PWQlsj/bRkw0saz/Nr9KNR9nJiaGjP0w7LNdYybt
oc26bG8ieR9TyqOXPpPzLh0MGD1JErWeHbqWwoxfD7HJoJAvTo9ZN69ak3Id0/sz/VPlsQ0SF5Zq
75KkxFOz7OAS3mkmz0DZukzFq3csSpumDfcSPtsGzNTowXnEPtYTUi12fdhjKMLMjAJQ2Wxq9fPC
nA91knGMYLagVZqMmHQ4GvrGgZUb0MiPF0uRetA6hpp4ALziMiBkadJ7lCFgI2jDgnZ6IxBwicRa
dnhfyTLeqHwqII6w4/EObLKwj/JgYFlOF0RSCTcKX2fdwl4Iii7OcRzZ8t3pq+dxdLVbRZ0EdUB5
yA15qhW79PQs70ngupBRCUqfwALfV6IgbVXezVM3blhOROq6apox2rRysE+T3TdF0Obd8BCV9VsG
npI3Vcb9rkjSDo8Ywz/bU+o2OTTMLPMVa5psipKl3dST+GC/EXEt8nTTKYIMO3lzXlhHKmRtVc4K
aiuYAyh/ydg3e+26H2uomMBbrTtlIJjL+ivXFzTPxbYifqOTSmCkbO+kSqmt6/RSFCPD+BrXxQxs
ZMgXTr8QW6aiT00YJJoqgECU7aPSNfXs2fy7e8zTBP0VOz8Cihm3qR7tete2vSZSh5PUa2dlaKN+
McRyLT0WZ9xJoeVoinY47/FAalyvWd2dplB060ET5lGvQx00GhzCtSHpEHm3Fg1Rpe93iDKrpKAN
LAdcm9Ggblp7HD60ZkiCTl5dz8TRPcx0KxdMtxIbm6GRx2rQ5b3eF3T3g6FOn3ZeqZ6ZU4fQMGek
R6wITA7Zk2ZHe9V8m6xDWC9Ol2LFHSPgNwncsgmG4WGxOuQSXY8JgtTDFZIxV7emY9YUP6Cj7nLX
0N8IOKeu1wxNWdJDCt62NDoYGic2zIXxrNvRkxiax6zCy2H20Z02gsEsYZ8E2DJ8QDr8wjDc8PFi
fqk0vLy28dDrrKgO5asL6uKYGyhtbFjcs7/62tokb4amxFuZt69Wkd5qU38ZQ+2HY8SXfJSUpfTh
ys3Y2hi1ZryNgnVHjdq9IIHxR+bwpQ+1fGXlDtS1NOVZqiAyV5aPF482bHg282jhKQ2LY2O/6pV4
QEnSNgSg4VPnxq2c7NlTZbUprgH/rFK2iTSfugZaUbSI/g6dCQzCtE7QVlP1YuDUPuIZ/Zg4/7Qc
Hh0FomiOQ6k0d4qCmN6ZSoLTil+k11OcjLxJbAvyNBu9Lp7lOtZD/S2cq9jjMrCIQIz2I6Cw1dXT
SozlMqPPe5PjnKeOysF0i89c6DcgZPEBh+UQDPjMsEzP69pUq0+TZ6XmVA6gqJ1VuKuruAlXTmEE
0pYPuSXgwKhlfT8OqrPSSftDg3zGi/XZ9dZ7nz6ytMdXw2qVLKOxye3nKmcCMTCbDTL2f/tRVs+B
Zr4v8Ao8sOyPUnVP81TgY0IAaAnvoyIuXqNqiClp59W9ZApe+2ZU3Y6ofITEt1PNNpBUrE1OhJDp
C3bgNX3z0zTb3OuFAAXYpHtXlgVJoAkahhD3dlOGyKbtRQ7DOXQHeJ0pgtdibBKVfgFUusoKo/w7
7kbMDr19P6rYcTPqtCN6w7ZyouSUaRR5jmOsDaUMbw0MAARL2m/DoiDFQVbeIhDfT1T9njXSK4fS
fLDgdMw14naTYLfrVY0uWW6Z6YiXoRrpCuqn3IrX9EVN0DvFt0xSIB9x3QfcTKl6Tth38GjoTrmT
Ll7FjWEprygHB2hBUHMc+eRA+FjsadpiuLhr5uoLAxnAq1BSolXFTwfGAX3lZyq1ZwdfbgCB6Wpt
SkcvYQHSpnXibI2i8igTVHMAp3eRWmd75OflxL4IIIIy6tYiL2owp/YQNJ1xrObpzcrznRtpfHKo
YZ4sqgtqvOJ1hboPraTftJOAOQb9+sSsO90RavQr0TW2p4dmdSJubQQua4GXztmwAws4ntbwyYV+
xTIsMFm5iZYzvcwm/MdydOG0LPpJ6XBsZYoj76ZBU8jn0MXGLkzDpRIrOoPZm7Bx8RMuDncuW8Cb
/C6sE8bOkX6xdVJ5WprqbwMr+LaqVK0bo4xgdLjunJ6tFKzDCB0HTyab56b+y2k7c7coWfcwE2p7
5SKfDjBZPxYlTF7FEjk3Ycemi4HHJVIs2pPmOh5JIz+qmz1dUdhk4Qo/a+KTII5AHRu8E043Hy03
U9aGAcAkr44hFM1hAbbkuO/kBscvZA8FSYrBmIuDsTfZZjzJb51zmV2gLyyrWFeMh/xxyrYLKg4n
GlknvVJxJA7mSbd4T2t8OZ3IvvQ0xhHHT02Z59kyXOdG9ti0vbXLATewhQkQWoaPSFH4JRFJUejj
QuMxUZTJGwgto0f3P2nXvCyZGx9dOw3myNbIBnGpUGF4EG7TjY71sQf6WzbqrtNMVG2O6JgON9GW
8c1sFDYahR08xdJ5XKTxOdrJQUnTvZba25RlyqxU9eysQ1LptrEs4JWEzRHidHMjVS30Mze6brXh
qHbVcAkYacwEMiKSO4nLoZbyQ6JdVfWxGZad3jk5VetgbjX3WAqz2LLQI9tnoYLPH9SFj+H9MofF
s2JMP0yx+HGXs6XDF1TEtUKIX1wEpmHIp8AogAyMUn1I0uRxanHY1mW8E82ym6fwEJbayWytTcoQ
y2Pqd0iE3HMxdmjAWspurmtjyda7IBW0IjbTjTQzUBxV95DjnvX0xXzulp4nR0JCcsBY7BmHXBS3
8LFaQ4hTmleA+yKALS9OGT/JurJwodSFBcTbpG4znqr0tZM/pFgDpsZ8KNqSUqUk5ncfWW8tJLrW
FtuqMDQGWCWCrzDcx8o0ir0JDYV5zY0xLpcqSd4rtX1V4X74BUuWBnD8MrppYEpROVi4i/NYrNPI
cQIs4x6rAzzdGBQPjiuxCTPSVhVf1uy0u7HBh13wOaSJvDLJ4XSFfqOqBzJ+xRaIPmxtB6kBfgwN
hCI8UaorU1tLlhx06bJ1Cwz8XV2p5EPCPqDtvymmQgtyU2PSlUwYyg2xYdeU82gDlOea09iLntnd
WVjG58C0YwQtdh1xjkqc+ZYexkETa2XQ1cubmVZ3aXqUsCaLtFYD6Ew0MHl1IQUGSS/TOMA166Jl
fH8z4YV4UVtWCF/xt08Vz505qj+W+pmOrfxg70KzNu2ML86SGwWOANmcGxtmfMsyswybcVqjA5EE
fsr0675nd6HiHh8Uao3tolYcOMN7y/MF8dmVT9DUgLs4iNS9dafq0XbpbY8/tkFTZagBIQ5Uecyj
zvGi3atWQsyHl3Vp08dmIUKXSOPHWtZlx0/siaYi9RtHL3qbrmXuMFkk5MnSSwDxk8YO1OUen/ad
UGPmzoxIouInYg0pijb2bnWRG3OgbOWqOTcc8nZdbsCZBw2mtMqd2NSWhodIFgejKWg/F4vIdlZs
0xJWeM1dnald/smFgtPeFfW6VLpNlaCud1XFpj29QZ9hjKcChzvzamXBUC339EI++DbXC6tFBOwU
qAjKkyPQbXlBAUbuGuptiN1Z074o/LdFrJzKmt4+tfOvqJMnK2+fhYtBbjZYtBHfMhEiqEY6RONA
xvmNTbc5lhSFxXMuyZ+HDFIMB02NBM9ToeVrY5mjIAGhc+9k9ac08nsWbHiOaqk7AS/Mm5KDS1AG
us5LBp3Cr7X6pwAAR4sRbXquEF+D6MOobEb0N4kX6WNyKmLtY8is6qQPQO21ThygHg1BbuBlGMkT
lpJcgFq0z8nSjxupIP7ZiEIBNeO2n5XXSWSrMib5JEwCXLj+oOkszF+zvSi+gA3c9CWh9Dnmdpwu
MSFaR5UPlVatWr3/QetknqmGvFjh/CidNHkbxvL2miyVePjVelxlAN68wWkOTt8f9Hq4LZdXVnf4
tVPgHdA8LbfvkO02Riw2Q5isrs4YnWcxNNrNpCHeVeSYffpVvGCQNXvOJOjVQTEmNz2sqgKHalA4
uMFrrmZA/tgVzowHdnWqrafK+FQazv2o7U/lqB5bzni3UZDT7ka9o87E0lFGw9lg99VoPBVDhONd
wY35UNrVvp/VfRxfSwEhQ587mw5QDZySG5EEg9IUzJW18dDZEvfPvNGMiUqpO6YknrhlieoO3U7T
dV8Zt6pTUETy7CXOpp/jz7mbvb6qUdcqhi0Npajq5ZF9uXruYTDmmwGKnai50t3sXu/YsDETXcui
VYwLHDJnE3BBxj/kZPdE+irY39mOHh+jvbVawMN7EbxIQGunTkt4szDvN1n0rCrjPtOQVoo7yk25
TpkSTynhtiJ9N1vc/kK59EW3UsdoVYeMdhf6BoPeotUYG+iHAZ9pbS19sCiQ4+qiR2Y31xDliqDq
1Ng3CSeXC06ASXhOt2y0sNsXZDFJGHhhXrybuXiGB35Gc8uDCW3fKg8jqXYWLHi4VeM7Fj+EAAcJ
y65sGHA+8fr5Ww9pncJZ/EysiMgXPiizBpGQPSzmHmRpMOf6Q1KON5KhCQd7S0dVd6vJTfpVitMd
niHhmBbE5qjQRzs82TP346psshsjh67ZUZ5yQJKLAdgYikjsoXGtnOEaCWWZR0fhlLTZg5svD04n
t8ngMCcv3FO6OM2xAWp7gyVpOVfjdJh0HKpa+C9csP+PPxWjGsCRq06KRVR13L+ZNVkktYRZyaMR
VrZ5nrPQajaks7Ov0m7z52aSCKlJOdvHaaxHKsB47vWVzBn1rv65lROL3Z9xVbj5rs47fOkmG2OB
NKtXW+mf1pglCYV20RMkw77Xvbs5rmBPQxPMvbwos/umUJQvZHvnwjaN7sHpDblmcMn6DwVkyfev
b+a/w4H5Py1rIKA3/WPf5XmI3jGR/tl4qV//xv81Xqp4tWzVgVavooJgt/0DYOP+RthPQK4RQvDr
+y/fpfgNKzBxBMewbddVGVz+yXb5GxxAkDeuCYHAFob4t2yXhvZXpzOpB+g6gtgD34djYLb+GwVL
5pQ9uuXeNyzBKHdt0jvsYJqHWHpIzcppjhjlAAgmqlaxCR47g6mfzMoARApoNH5VpE00tbAk5zJQ
kCTZ9PqQm348azZLPYAqStxpGlniDnIg2XOTrEqAiikhwFbmvOOWmkmsR7xoZAgT9OCedRgrujaO
Vk2Ni/eZqB4naCQW3m+hsu6I20nFaEm/yCasO+CMlq3ho5Jlp60Npg917WeW3lI1YkxgHMZO4WZ+
YD8IdODI7AyfLHMBW8+UM9+qxO9kcQuzw6UVkUW2r2WRiz/KkcSx7PQqXgFUnaJN9GtXqDoWFLJY
pIoXOSg2kNexVAeScpoCSFYP0x910MVLYyXNTTYVV8YGJO0Y51kEHqTvhutIk0Ce5XPbtP+bvTNb
jhTZtu2/3HfKwAF3eI0gGoXaUC+9YFJKou97vv4OqnaT0q6jPHme7jG7lmW2s3aWkoAAx9dac45Z
bWl78KKaailJ6JKKV6LQhxjJaVPqpA5lOTn0Mk5+xCS7a15dzpSuA1BsY8teynw2Y1HdlRCH1lC0
sEI5s1+pDfxxgn0Gq8RVqltcj8ppSvc0jgzEA3XqGNFTJ/zkB1Zt2lPpDAnjIRqGwX0SulY+xSMJ
Al4cmEJ4U4hzLIOCCSSwzewHfDfzixoj7hMtzHkrpFlE+1K38KWgPkLE5g127PkDsSWeygAvrMDO
Jme1MrKUt2mdGKtKsYVd48ktsCLObnM5WNhHvZq7PvRAFGKyzPD9nikm5xZRO0RB7xlXWLDpK6MF
+R0acKBpQwLIUVCOEQcpc1zKlBw/BHeX0W2TjDyMtZZr0vdYsk0fMbs1s0eoJvA702g3yDZy6TrI
aIvB3Ri5yYQD43z4bmQ5fbY6YPrBlsKo0jVdVRmvnUGD3+IGNrCYhgruohbM51aDq7m1NxpxG57n
Zpy8YkE3rsawA0KTjlr05jQt5uDezcOIYkX2t1GmGDS26GdQPSZATdm2RjwBlN6dbzL7CBGd+U9T
ErjpR4BpxKb8GuTcnQRRwN2xovVNyTJ3tkSZyBOenGtp4vwInG7A6UaDvtmF3G5YY4x+ukzN2ZSb
YJ5q+xwGvkWpVXT9I0MDee4WmVHu9LnEaZsbkIE3KtN6WrHKqmklRVN0EDBN3tDxK4AAXWuLe0Z4
EHdcRS7JPgexRb+EHRTkgbh99dtQ3YYzAOY1JIb0aLqqp8cHPsOFrQ7O57RVWhdBztXGvShFoCMH
ciPYmvZ4ASsd8G6WlPHeShMkZZkTzLfD0FiUSaVwP3SADxcuXs/pXGlwgqBACklbOBqe9D6E4KlX
bjexGQ7DeyoN5aNlpjG4ViD+uqYqcNOHZEsBzw3LswKHasU8xCx4SctYImdx8vIJ9LlAa4C34SnM
ZfxQZVim1sQbmxGWbqmKlYPO52qg7oJDUNUMJuDmBl7j2sld4DJPu4jLuELm5NbpAfKHUyIM4Pbd
plBtGMUy3ZrWdB0QHRhtO32UhZmPzZndqa4nJ8hMCvTOPsjsa8aKJD11ZTK8+FStlyoFYcJeM5wV
tthwIuq67bJzwK3ItQgjYslj7zxdBi09V4gAOmIK3MimhbyHaKm1bzt0KXwMSyW0O9gRS0UotQ0R
cDBSZmBOEzQVx2g8bWiyeM+og78HB3rdP4+1TfO+6Z2RpR5t6PDqOrHFEJ54nh+EiwyPJvlmr3qe
GdcyDykQmlQHdj7Wc3NFJ9fK8YebdbAvtAKrtkwj94etD7ntFWpOhoND2gFauqBJc27/GIKL6fcl
7YTKnunrLNNtm64eQ7AFUIaPupeSHWU3P7dgfaHbu6FAHglUNPeEnGk94dtT3WacAKFvBd6ywPPT
Dp3BYLs+FBxDa0/nLiGhrin04b5029HBANs4B3O5BCvbrgumIq7R/CO19f9vlf4PGt7vtkpA/6LX
iI3lX/zABRL450/8tVUS9h9Qz5SpQwBnP6QWt8lfWyXslgqukVh8IQabJYsN0T89Kob8A/+mbujI
u6SlLMkO5p8eFeHwZy5bG9sWmF8sy/4dL+aym/63QcUxMLzxC6Ih5aKrO+qLcYpptWtMokUa3NfG
sRnbZxqfxUYmjviV/UwsfNBPx2JvzxZPQIJlv0dQx+edfVMRnFMH3O16WjN57HiQB51Dx2k20gLP
/dFmeIdOuMIof6H3TP5L0jBvVObnL2Vr5hfc08t6HWYAnexk35Olh3AsA/YdindXk9a+LMeHqHDN
Q4PZ7goHYutZ0hVXSepbT+YUODeFU1yEhuYy/rLdDZKA96nukV/lgfmDaauxdvzg0XfnNF6SAhbN
dAacq438CT245kQSSIDsL5usvepF1b77SMfrlWGrV5qZzY5WbrOKGgCp1hgfGMyba7+owDMBQAbK
R327YU6VvxFOJqFUL6twX5egVaCB39SVmmJaJJaL9golH61kUhne54C9Gl7sIGI+xlYzQerJaC3K
zECr25tMc7XE4B0XaKl+44bSDA2HdmlU+JLJF8q56qC7JC6QRDQWE7hhghO04XESQIsI/IgD5NgE
TNiXNdDKqz4xuh/piPaS7wieAjqb3HxpxsoYEaB21gllAUgRCE2TpCnVaowuJ0ljzi/eFlXvtdFN
rrMGkN/T9DUaXrwxkbHP7VxJ94QkLpoUrGtcc2Mo3OBgh6Z6RCXC9nsEFA9pjan1oSPwMdgaNcqw
2e8bCAYD4QRDLSNJzCVIaM+o9HhaWWFNO2ByW4BKE82rB1E0BBPwUp4I/Ux7bregQvV3KErdgivr
uNDU67QjMAdfkcX+igMXyBlsVtE2M20oZ1UQHlRXYl/XphjGVjLX+T1yuwntdyXb2xh7DeZAdwK1
GOmd/HBGp5hoxKLEpC1CZ3ZtOKFJMW1leJ8MhvK0M3UARytz0ok6K+isPiD+p4VM/JSCwMTu7J3Z
AiKVmvHdm1Mm2sxupHEfWmwZC2DPJavEjElLoCHpaPQSQ2b080AO+go2HAYXvIp2w5t4uXMLUxQ/
YjqClxatsxqHEKaurRpUVq3qoYDrZSIkeJvJPmYXj9+n2GggE8nPTXAfe9QZJAb1NTrE4MhGDyjP
M4vSVDbvSe1gWCIzcHiyUg3OQZ5BnSlFmswbU4ZuRVuGMcQa4LNRbXKty8NDZU9onxVSkBcEvMnj
VIc16EaTcfZ2MnouToZpvVqAloHLTiTRl91VNPpe7avgiLHJ+cE9EdEaanyUDQaGY1YRFTuMgNNx
eq1DjfTOFn1xusWLBGYy6ZhErLh9sica7NqNiFXiLBhF63I2rIk0xYb0SESwGH53kDcbyiJCUY40
/aRaRZGEREjsDNsCMgzbe3y53V2T50KdtEXS2itWMCYkjcJkir/NpiklBzrbxag377k0aEFPGKc2
JD12077NeonEurBscvH0XsRXej8Ob8psFghm0SP7D4vcTxglaNpVYFTRoz76XfBokkz4Nhp298NI
2/S6RlRvesVgQTGEWRGhwtMVFPykzwABV7aJSr8hZiqdUSZtqkk2V345UKE2ZRfCg7ZRQu2LLqiv
wc86zKJov4hV4pbBRwIEP9rEmWaVh7muQE4iieqTDTJAM9zo2Vh0lzrlC88Ljmm16nMfIZIDjC3c
1phiio0YqpBNOKIecXALDO4nFXEi86aHnWfs3dYGubjMLB+7lGYAwz63xyKPkmetVfnyINGACM6m
iqkT+55hosuY64x+ZrSy2q1gl/WDNE1qDlzWIQE/o0tobJS1PoWhOTw6Edb1vcEWii43BWOC0I8M
V8a5WeM8NCjmMtwKxGTYXcE6QMoitpkI5dR9XgdEcQQ6oZLnqWtnwXMxwkF6J+ctzz6qnozN18IX
ceYRhVOhCEvJ/6yv3Xi0nCOwI22GuwLyb2Jw1TsmoCUS24YbVyPEhdTFyFhKbkUIAY9KI2K4K36Y
9zhkpKkSAHKIu1CzMEIZLrnOqMczh7x1tIiyRzBk8vf7OJe0pDsl1gxiwGrELNKDDCAjyvyIcWFm
+9aUEm1p0/aaU9DPtiew7xXqw5zqL8+jNbEfxkxLt9V8ViRdVc0dqsepYbye6Jlzj6MixhaEc666
LiuLGs6ZhJj3+YR2HhuKqdLNYFY9S0nrCxY//PnRIYCxJ/d2Kix1BW2MbS3TuIJ3KC/a7jEziAXe
6aSXmju/ixMSDv0IncFUKR16V4HWM1pleFSt66Th6djnCbwVsnQyF2E0JEwjfjMHo3IfaAnCdEJy
ZvuLb6Ku4h9z34r2tuyI/zuf0ABn57ZdGpU3UmTXiO+HQoVnZcMXumPLnfl3OjHNyMt0PF07ouqK
jE9PROWGQNHhciAFGG4gaXchCFkxDO/trGex1ydBZh8HgtXPxpD19XSYK0RqzeLQ4wrJMb9GI6a1
NPF9+aM0rAA+ZrFw4iL2/EQiz03YXXWTKV5tGkbdBwJMP3wBw5F151ZHpPBZQREqThJqDMqYAjFU
uMaiUS1Oj3yq5I5bZYz7TVlbNWnWjEdg7WBdfBttsLEINFCGxlF2ITWN7QK7lAzlHElcgOXcGSdt
SlQ1MucmtbwCU89aUMJAWgD4Ofl2sCfi4pZs2vwJ79KCYMjsErULPtjAD9ML9gwMlwnJ2Ewty9aK
uxMBRY4D2Yidien5mF/iwgu3oqvI9ix7mzVXY0yCra1i4oRPdwSDuyLwwPYwU5Yn0Jnn+zyJQ2PV
GcKm1qtg/TWYxia7jZb5gM1MzBgdtOtLO4S4R4+48gtQ2qu8VGpvluawcNgGtEPqDZVXvw/bll6X
zkqSBH65RZ8VbON2fJs7rd1JkQoCURJikqnFHqoYyyWauWEdk9i2r6UVPxKd6j+NtCyg3BXUjl7v
EETkNakAJIstkZecmNhkYuMcsKQoOJaEBVtpIDaWQnrqEVwB/0uWWC4o/APp+bAAt7qascD48pXb
pLkaLWQeZsu0KUZCf16b5GCOQhMNq1Vab0Lk0FdTkdJommR5qGRl7wy71bDewuYMUfFVGpiebDY1
ZhuC7LeqSjC/TvVNL7vFbqQ6hJEB+a47pwk/EMMSbmHiN4dLahFQ6Ub2RUu3bS2sFFpr6qPF0Bx6
gYN+Xfpa7ynLUidVzRQ2xoF+AywC6JThVOdtG9cnOfC37ZzpGFGnQN+Gurvw89k+Ad8rDzDiIt5s
OGtXElX2mdGKm7F1A5SkYQlVEqG7r5VENDQ1zLExDx55eGsPMGT7pIscJ402inOq8fIjLyb/6E/Q
uEvCz1EImlcErN6JMiebLta0fdr6H9aEHmJwo37Fztjjb8bE6tRFt1ORPt0zMmCqHbrWs80Wd9V3
cjzJc/gN7MFSJFjOzEPttZojXzrXV1fmyGtduY19Lnlx7kpjuKcvmT1NixFoSDrzkML/Zqmqijcy
I/u12bTFgX5nCqo6vXErWoUhwLzJa/0QfWM25JvYzKBLNdEy7RRC3gFOJADOKsPiHeKZjDdmLOsP
cnGik8ISvic6u2CeF4CMJZ0KAPpomZHnlig/IfPqCYFUedy+z5nTeXneaJuqZ3sKx+AxXmSklkRl
pCWJfWK3WCJXTEX0jWin7iOuQsxi/38s0k5L5Q7Y6JupCLswyPWf8gCWH/ir0ncF7AiKWt4gior+
T0D/X5W+4/yhmGbRBxA8AwuV4l+VPsU8/WaEzLQBDNc2lzSQfxT6Qv5Bo3b5JR2DZgDA/9+g+n8d
imjCoI/gQHxaOgA/zdMCP/etkQ7nHvg+MHzbtLzIBMvLM4cWMHSi+iB427zVeVg6a8Jhsfhbf0bg
RmZmtHcQ1ZN7TbcfQnSVkNHcEjBK2o5NslVN6MTr2Fbhsc2zPgXASmMUN49mLHF+ovRCPXWfRvqC
z4i75LWj0fZQSPbYeK4NszN4JIrSuSHDk6W1NTQVnGV1bB8aYs2ugxLzNs2CCf4chYRcJ7GOhiHI
I0t5tkHir71k/wJC9Kc9gBcJjVGGPtRWUdVbwyohm9b2FCFlBF621swqJaq4Vi6KS2B/+bqB8WDj
qWhQyUWWk9/i/IiPdpnMV1ZewI900wYcIGBk3QKea84yP6dLT8jBEltsU6afiUHAix1ZzNMl3pgo
9hoYPlzbV79r8u1UVv26qhGjJEZYnEPFG0+DjMZGa4hdiXX6GCgkyEToElTEqpnRtTVnSA/YhfYQ
EVZoI0sP6vl9bYG8rBxkhUk5OAjd2dASGBvJpzTSin3CLImUgrE6zaqsOSKXv6mqAbUJ6qW11ekU
kxIsd+243fKOPc+lOf7weyrSFAP8hQWH/qDSdtqkiWbdlo7KLxe404wpNOoXpSYEeKevHtpUh+6Z
EkdK9d6qk6nAAscETQGASNhLwOI1LuGfizvaXmqrZgB6skjm48ydCXsHY+rGIj11xGMbN9flXC6M
qB4ff0UeHz3aMZx30LMK/KRsWUJdr06ruN1n7OUpFPCelrHTetRM1mkY6NYDPTayQC39QQv0/nQy
EuucaMvgwe87YB1z65aURwRl12VFHG0L8J+eeri3uACrcYH+hJl8iAvoBO4Sua1k19EKBqwILXRU
PTrkfqDvb2cavSbNHugI+ZXjI+TNORkAyYX11oY5SdBL1u+JNhTMASKHUUJtoXIppcVrNJ60U7NL
gHDOXVcjLpqIR/OialgCu9ORjU4QZx3td82/jmY7LzH6I+5hv5waCArCyrzspjGoN0z7/OKkTQXA
EduOeUVAbh1O8zAzzgM1zPfKhiB7UaRZX+67IDDO0trWbyO8HvMOE/WwkW2Z81pVumVcs5+uVL+a
EGG1Ww2MPA5LYt00frJCAc9gANpHaBMvUI6kaQdOFngohbWjCMBfCiEU4r0/H7uh0s8nzW4fAjcu
zyPEi1BBp4I8Q7a9zg4XbLszfUmlUs4JKQcIKc5pAIZs2wZMF71uuR42eLTxFl/RysmtKgS0HrBB
yeG5bpo21O4wkebnad/VwCha/dqyC8GiVKGoCdnt0FvP3eEE4LN9Yvql8aEm1z8Ghp/VgGtacdvy
2iYiJ20Fvk5jcmAl2Boutcn360uwiEaAccgICAglDifZaaobfzAMTU+kA0OA2kpLrxi0TIcuXbpU
SAN1XtNNQ59M0Da6nJmWHgsp1FbL54WYHAbNTh86eDwyYxDaxSQIYkxM8cI4VI8D63BgPLekJbdr
/Mw5kWjDfNBNp07pN448qfHgWFfcXNOZYLzos9maS7TnEkrrip2e61W8XQjujvpw3/QR+GwaP1dt
GnPPSerhdZoXJvEHXS/Opj7RYfkAENjkJfD0ndtkimCSgZCzhrbPBW5pdaaDsssYfxrypCGq3MsC
usHuGLITElWXHfugwSzk6sTnGhoNIhBzTnTqYKw4o2ytH6p2JMCsR0uaL8XIddGIO+IqoxtJ3+Cp
dGT16kAwRgVjE3re++iBf39vwirDP1/pV5/YkP+LIocYzHy3Kbnp4EISPPTzAOLPH/lrW6LZ5h+u
o6Ohosn/p7KHHctf+xLNdv7QYVzZrsld6Qo6eP/amEiCiFgCFh0Od75uW/+mZJE2xD4FEQc9OVsJ
+/fEGurzVMAGNgl9T2A+RPVj6MrhQJ/2J4s7KTakAx0mMhz00bNqtw5S6HqVptIJtw4Gm0tZ4MNY
Z904PGREmUK7WVpBTRLH/h7EenBPBGqOvSRq8hkxHYkZa4PY+m2W4c9bG0JW7MmpMLc0XTObpndK
gDggGDojmGKfY22ucNCkqjN3jgIIvLJUpo9M/O3sdFKOeCEKl+BYG/ECvVNk0B0t2bpQXuP76O/M
KSnQMMZ+KMDEEoPgTo5Opk8ZIOePi7He5Z024PmNMDEwsphbLBJS9f16xtOu1qlTWzwYJIp7QzGH
xrajn1Ni0qSqW/X6lCLNy/M5OTKkZN7fBrz9N45De2NFhgUQHcbeWI4JhVY/Bvpj93Cvhnmr1y3i
VoOM+qMVjNRNXRfc+fbQ3NVmwem4gE0eqFjDayJ7RjQMTF43nSmA9vf0mOFrJMAkeMTrCYVeT3fa
aTPs9WLEDHBSBmp8qd04fijgyz5jESy7dR+HI/YiV5aVVxgxYQ0lJdMyswBxbExafe7OA6GgaQBg
XYx4aoIupfMZJ+ltRjBP5ulN1N0SxeiTIst87KIKgwXP2DruY0TU8ZEFnI62G/SUaqUOCSXPmBQE
Y0yEaVeI7gAWOIJK5OaagfS66sbNrBuyOrcczZnXkVnTqiDrw2LeYJn1DXNR7PSV1ucvfuyI5owe
nSa9IA34C4PBtT5IBO4RYI+5Y3oV5+oQiGGhUawaDeSEauh4sBGorXELazc/moZf7Hu+zGyNCcOm
oKYbYmDYUSpZO2YZves4nB/TOACQztwHP8osAw0uVBqyt5as3+BHWLpp3DZ9iWPVtJYFP8XSu+U5
olft1wYCW9qmTI3ndrbVaUj5S+czIBr6JTc6bWnOFeMHRIBRO8HRyC4tduY8OwZpiU21l6l7hBZK
g1UgofI6S6sfR5rMwcGwUj0+kX7t37R9h1vXs7ATCghZgV0Bm6dhRdDt3N8Y5dA7D3gTzNFTkZSI
h22txDVda/5Nx9SsXXdaDo1ft1IUBlFapeW1JueMgccAeAFNqowIegU/EFz0xKcifLGMAAB2A6F+
R2IIIMyBZty5UQj8OoNO1umqCdCPUi8XRrKhcz23Vz7yHukh4uLNRNj1UhhbcjGuySIExx+B6M+3
bQVlaZdPsdEd+sA2i72uFYAkkiy3RgweNvtLun39WYPJiwAkjTYSXJEC7oMtUIjxFTVgiZjV6ke6
GtVNTKw91mQMDe2JZo/NrWwCBPRt1rpvJKNbWFMxx7ykhA9cupFO37dAn6VxMWPzxVJx/zyUYRiR
JREMF0r05HyMfjjelrMb0aquCpSmuk8PiWSvuNeA3RUlvxdV+VSb9HLXgkELcO4xjNcV1cBLKlL/
kYly8F4ZVvGRjrIj9Sm2Z2stZAnFoWgLgj4qmZrjimT18AzxQ12DH/WTNxsoN1cPDdslqbLwtMeA
TctFZUUGevkcQwETh9l5pc9tGkTBKmda55C+4hPArN0RBm1CiREbmb427ajK11lEIvyqaGs4Y1pR
lrflCOl1k1nmadIOBvaXHuvDarSFbe+aOUqZ30SIcAB2qgasmZt2mwrk94UtirJ+TasM9TBqN2Ft
3MDBYBwqElw3lZUovMddrTANFb0G4gCWKksgSuq5rp8Hc+C/ha1YgV7VES5tCEc4TyRauVXcBPp+
7GwaQzmgJAIhRh/jrtP0z6S2j5B/53rsEWtM0avfkzXi6XDwEeIPKdOU0cl6QEW5MBk/xtVU7Zy6
hqJTF3H1wJS2eO9lPr+hrNcvTcy7rDkxculFS2xx548NJi2UHUx9uj7CuetOijogMUrQeGnUGB/2
YHfhussG2/aIxaHGhpv0HKX+tKGjcEhVTmI30nMyLGIITwzpZI+WZepvrRaJEwp0ad0I/kK04aM9
YsnWi+416pbuYcLM+BU9U7nMKENCs91onulwUrOhWpIZKiDm0c6JwG1qrXqUtfc9NSVw2jlCoF/y
Gj/3sxCH9VBn3Y3QTMFAIraCbmchOXuUPufHDtJ29wlzlXCnLd3zdcNAglm66kEdGLIPbxmf6Q+9
1Hg60K3B749mGTpHK+70Fdnw5XWQZ7rNRt0ILUSJkhKSDPRyIn4ZI9f/IK3yv0kW/9/LW2VbJ4l3
/G5HefrSRXWUfNpQ/uvH/tpVKlpajlK2LujVLL0pukp/bSr5E7pD9MDQBS/7xp/2lFBZaZCZaIBt
wYbPFf9udplsKiEw247DDyL9Rn/+G80uw/ysAP6r2aV0lOSfN5O+itVQNJMPLGo4h6zdroiq7dfI
PV+THmiokDC/xKrqu3UUQTVAZt7J7FAkN5VGZR8YR6p4jRc2QUq+7r+gmjP2KhUAHZ1kSXk28t0M
PICENXEKalWs+c0GiuYj4tyt6x7bvlnVoXOmjHqXMLecre6OKSjNhPSKTd+IzxXthEoueQGCWqUC
dqxpbTrXwg7fRunjP1Md/18DjJJ8IiIhAqLpPRZ5wiNtcSFxf9CPZ7rj1KTHZ3Tk6rDaBqY6jVEf
rmZqAESuMqb3wcHYhq6BMG5cXn+8OZt3rS6v3XTY+TTSEBlUa8iIpzQ4HvpgvkTGsa/CN+VGaEx1
sdF1dTP7SwTTo89Iocl2c+48Dryv14hlHyLjsjKZF1ld/wK+wED8e1db4s2OBxjgpjiCqmVwlK9o
7MT01hxxDuVGP4z2dIkGGwgrwjZWUHZPztQ+G1Gvn0RtYWwmMdyTVnFBUuhwQENcPjKeHNdjFsNd
yFjVeyBwvRgnbNg1K7+KigZMIzpCwIBMdBipiE3s1wz6VAVIyMCaezUzSbzoCC9acQ1vs2RoDha+
a5ow1SldnOJ98qPyLiOd404WMzrBQj9Lh1TRa5pg4MHE/P1C9b+32vx9Ofv/YoCBRQH5X5sK7t/z
97l7T7/YCviZf5aq7h9Y0SRyNINRmcBI8M9VBc054QSLNcB1eaode1nB/qGWM+wF9ixI60Bip0ug
T//qoet/oDSjJY+0jR+SwoK7/hvryrKq/aRgA2ULwVlQrAphUzhzQ31eXnRYQ5nGgMq7vySTZvX2
HK2uotVlsLoIVxdX77u7w8fj2+Hmp4tEoTMFRf5zkMHis/j2qF8qZIRVvp1Bg/Seq9X9sVjd0ghe
PfIvr+9ndKCWf3/fbZ4eXi5O7y/OXu4+bu5O347D6lef4xcf44tFSM/EqM0JJ1+QIaOjuTl+f57u
50X7P6/uFy2iGK1W2Mt5FqvH+2O2KlbP94/3p6/vEb995J/nbDWvbl8vr08un29PgtXJ9erq5Pr6
5Ozi+vpsfbE5212f7K6vD8vvNofD5vT55uJsfbg5rJ9uLtY3N6eXx/Xh4/Tm4nD0Tk8/fvH57SVQ
4t/6xv/4/HL5Hn+atDhSL5CB8/nPn88fj4f9+fPl8+nj4253e3r+GKw2Z9dnm93hbHN9fXl9ub1c
PuLheHM8vdlcHPa/uJbLtfrus9BC+vmzFAAhS5wEy7V8XW4bruXr6+37VbC6RR/CZbx+v424lgih
+C3F2ep69377zuW9HZe7+YH/8qFcXT2Fq4+Xp4uPt6eXY7g6vBy5u56uPri7jjcf9x9vIOj4dX/8
uK94IB6PZ2dPL2+nHzfh6vj2i+trLvf5d+e0XP+frq+VtAIEBefkbc+9/bm3/O92tdqcbLe79Wq9
2qz5l9Xe23vfX0xzuVjfHRil7s8HpokzppGPHI0z5DY8vn2cvl6iIV+9EiC+ur7gWuWrs6fD/cvV
y8Uvvsnlqfru2Kx7Px+7HawggWHpexrvZvkQgYtKriK0gC068kK///5Ul4yX/zgcERVSMQckgNz8
co15PQN4SGLfg9V8Hg1nXWPuM7igvfVRqQwJUPI8jy+RZm7y/trqHywr488O2vwyJXfDeBt0t4EZ
/RWEQEP27yPJ/3bdlQieQTc47mIL/HwRkhQpmEKlwd18+1qw+l1Hq9fXq5ezq5enq4u3G311//ar
x/mrJfLPxf7ng365FHNYVw41Cpm2urZq7QdFRyExTkfwe8zn65b+i3NqtJfffwP/8Yphg+ww7jDo
sfJKW6Lmf/6+J010gdZVs0fcKvF0RjQjbQBc4qHAmX/83rHw8dsE/qhFZC4sx/hyb9X90NZFGzge
3ov+vEEDBc18ENc1gqKr/8Gh5FIq8GKn0/vltIrIxBDbx46XVu18Y88BIGCwVsyK0zm7+/5Yy8f+
+ZFZTovK5M9KwwHk/KUIUEWXd1atUEW0hX2JrgPkj3TTX9yUf3cUYoxQ4CuTjcUSPvHzF9XX9Ria
NLQ91+7mnT8oGHhqdr3vz+U/7sLlZCRVER1UmpSM0z4fprQjM1GTUJ5oRrmQL8wHUuUDc53byj9E
i8+KsRW2tCqBbiAYAvyIc5vewvef42/PlmkABRpjAvZonz+GQj9qkeqj4NDP0gvdHqY51I/1bx7F
oWoU1IdUKcR6LGaJn68pxMNa5X5neh1R8bvEwepc0CXb/e5RsFsgcJV4KEyTOJ7PRwkG+rGhVKM3
VrpO/Cvz0DAk+/n7o3x9kJVDaSx4mBX+Dxd7zeejyEY2sd3L0cuh3B/CCqZk15qhZwRoO78/1FI4
f77jvxzry9PluqmbGQ7HmqgMTVInMketq6bdg2EgMarZpFr2UDhwM3tFWki55z7bEHy1BaezN+RA
iTtu7HF+wbnhKV1sY7MfUSIYd2P8uwvB8lFNXdouCyxJK18+KhwcMx4EH9XM42LbOuaj6YQabKs6
/8UX8B+37HKkxYZs8ui4VA+fv4AEBBWRe/SmfTOT54lt6WcMy9Qvbtmvm9bla+ZmpSDgXPByLp/i
p01J4SekOFS4OCOnVxu5AGPSoadQh7S0Kh0ySn/zu3aWp4+TYvhGgwPt7OcDRvAPeXfUgMfO6iv7
srvPz+tH9826wCvaPtSn8f10NV+EL8CXr4D4bWpv+MWW5E//9M8L7NeP8OWch7FKNVLtJ6+4N2/0
a3VpXRQfchcczONAa//KwTlyp1/hzqhOmr15ad5av1h8v171r5/gy6rYh6YVdsvwJaCv4bT5vkYA
L2z0TZXafn/Bv95G6LkwLDHuZBjKzkP/csNqMYTYFuWAB0IfUB28xps6yPXHXxzlbw5Dwh4PKeQf
xUr/5ZoGpekbpZonz1rcTVU5eFNvPDojqtuwxBNTw8pIDmF5ZxrDbmwZOLl3uDnWIUxF+rYzzpZT
24VvNWw7YBNGeErW5j6zQJdo5wLiH80YZAcEj8QvbjjB5HxthyfDeEJHDOv+xJgmWHhvgi9Q11DV
YGuWLWE24zqJ3oq2fOYNurXrRPxi7fqb85a0JOkLGuTFEnr8+XYuYqSyMy4FLytm93VMAuu5+CVU
4m8Owp4KWAHrsVD0Fz8fJDZk1woxDZ41ZTq+lv4IKXI8/OIr5C/5+angRuEgvK8dFpyl2/D5IITv
1Y1mkVFut/lE8L1DHx9xx+b3j8L1Apbgcrfwm89Hke5g+0rEg4eSyjyDpgDJfeqcX6wyX0ut5VwM
GhzM47HriT/7qz+taqhHMQZV/eCNCbaCdkjdG9eM2/OxQpxWBJEJWgrF7ventnwLXy+goQxUirgh
l+7t51PzgwzdEjI6rydA4aDq+qViuoJDIdU0QsQrF83ZHCbQbLp/uFf/ywrj724QQ7Hrdnlhg0L5
8t2BEtPyLAE1n9hmArlJ870JM/T++xP8u6Ms5kdD5ySXQubzCZoOVJi5RmudZIHaxnbaHUhvnU+/
P4rxdXFcvjy0h3hNMYhazlfFp5YWfV002QCxTZgEWzO8rCYRXPXD5ACQg6IXAnHYNjIX/Cdktjb0
zJ/cMd1b/WByO+G3x5N5Ww5qE1nG2S8+3tfNyvLxpJTsz9mhC0MtH/+neysQ3Zh0vC09A3yjWPtt
nb/aaEQv66hY1qLEv5ayz4GYwdqGFh80+FIzkrh1mYoEYpDIf3z/kb5u1fhEqF/sRZtroYUxvyzx
CPX+L3XnsRy5kh3QL8IEvFmqgKoii940m+QG0RZI2ITJhPl6HTyZeGSPmuqJ0ELbkR7RQAGZN685
x4fFT30vmJR7BqAd6a8T5IdKwUv/80vRk8XpmpZeUpzvXrQc4ZHKRpq6lZENzAC17XxXuMtWjqbS
rj+42vYPf/tFsQ4FdAPRSRoRt79bLDwZZsykAGDXdCSCq7RnGssWBmd9SaqctvnLFUtEPtv30mSu
7g9v1WK0mcZn8l5hsH1Wb3/nsU/7UJlFl0QAMzJwBRW7EFTfyj5OedVbH9zrL289X5VNedukp8Li
otvH97fXyrQq36kWUyYUY28qY3xmUGTepcHyWg2dufv9vf2yVFksVB7D0YAgWCC9d7GlYdTN3MN5
StIiGPcYqvRVo0BZ+OOg74dAaLazqTrCBw4/CEd+WZn/uvIW//B4+ZLeXbkykAn0A9I3fwEkaRvy
slcyi1darPtInjVt85/d/v/7tZErErAHmBFZIRk9f/tghTPM5NV9lsWuN2O5ZHQnrm2V/P6Jvvv5
/O28ToM8ze4k+ZnsePeq1p5ixDFAokTTkAc3PRTVcE8LAqIkpvGi8Njmcyk/2HG2V/Bv3wcXpaGE
N2a7JhNE72O7xqPYHo6wxQIph2+iGstjzQ7X7hRDyV9+f4PvFv/tWh49z6Qj2NnorHu3yGgOIWBQ
rDoZR4EZABvro1hp/fnzq2yd/o5NDdal1Pr2x0pBK8PEnOrE6Z3yCFay+NLjdPrT58b7EJlg/ek2
slgz333aAn0zNTKemydVHR5qCqCfbXOR1UH13fBBrP/+uEHSwyQXwLbJW7YRpN69gAue9KrTzF8K
BFrheSBdMiGM61OmDAF4uHcmVji6ZaGErP6NnPrmZcWkonedp5ZiX1kNDba2CIL8te6r/quRlU3x
I2zoRaNhrsG9Cf9nyncuI6iUWtPQHy70Sg9zkhVldPeHPxA3E1I74jeikoQ74O0P1DG1ZNDEyw+0
FhEUJ+Z9anB+H0Qav3xNDksTZ14YXQEf7i9R4hJ1WOMYso6izvYBD41zk0wcYMJ4ZJz21WL38f4s
/uVn2lpJI45KJp2cv9wZ81SaTrSmTkjJdfupiJYdff7tBy+45bz/ZrmMb3FrNvfHCf/dd1Rak6IZ
J6vpx1tDGnfy7BreFmZr3W1yuFA+dMw/x6hGssOgZkYtwoFKuNXNR6ZeQZJGi/X5T3/TLVYm6Hd9
myU5fBfXwYZ0RV3QuhghBjkThQf30OidD+78lwVku3GiRotzDPvbBlD7+wY3z3QK1h1XKXpPPIR5
nt9OBX2Bf34vLB9bMsPdujvePV6Dzv3G6V3GbIW9XghlqCNY5OZfeFeICAB2EQfaRKtv76XMW8+o
ZFQRZeviEM7oHjxm6f+Ve+FOSDRxIeByb6+yGnrpiCIBQQLB/9k65kTLQUcP4e8f2bst+a8XP+RZ
8cuQ/+F4+fYy7JuDMW6XqRjlvjOQHtADzLC1NebjkbxceR6I8qOzxC9bF28D2xbpAsI7bu3dE1zF
SA8pe2YShqlKrHI2z9zSMOK16OvH39/fry8eCwgxJPEOd8lb/vb+Ss8bECnPSGkdh4OR1XTNJcIZ
BpN+f51fb4l3AaANUBoeIhvL2+tMwwIjAyIIeuPSf5YTh4CODlhh47f3Rtv58fvL/fqz2aTv6W51
SEY67MlvL1dZvT+wXXO5VgennlXCw1K5wMCUjMwdy2VCPctPe/zTy27fsWtttRCS3ea2dP8tTmUc
v3CMpcKUZTYd8zgWTcTMexntzQgEgL441izmdeu6/yDz+u4wwGu6vTK8jZv9HTqi/fbCc2/pDXVu
sFJO6UXeBvV5CZrvuM4YUAGrdUd4a8Z1Zzk0DzGW/8F9/7olkeFhyNHEEUKe5H3Wna6OHh8wzOHA
FPTX29Gab+35VsEAUo12IJF2qK0PXqntN3wT4HHPnLawz9MxAuRoewf+9rBDbdJ066d/UcI28zLY
kKko5g+u8uuLy1V4vhBUSZbwSr29SlSMBXwVO43nHoXkJfMa5OfGnFaRpCx4sT7YCH65HFGXbQaE
q1yL8t27ZS1Ts+upcDVid1rNo6qLp4q50zN7mzD+/bv6y+PjPQEKG5CQpKAGjurtjRkD02p9noYx
vBcGMVbqMalVTh88vl8+xO0qVLl4MQld2dzeXiXL2q41IhSbtMk393aoxGtHMPFiCddFbREtcABY
lx5/f2+/PEWuyg7319GUL+L9U6QiGTm9oju5TOfm1KBIoXnWKu8mNIaH319qu4E3byEPjw+d949T
W0Dr49sb9AX/0+q2ASjNoH9iEmfWd76CmQeZrnTM7IoTLQrssRizDfis12b+04CdQ8eWDSKxzF8C
Ovb2X1ANbk+tCjCoM7HVGhI4H0Nc9fjUdqH7pwed7Vpb2/Z2juNzeLfALYYq6jasYVUUSp5UaQAO
d8VH58V/8vMFfM+kXC0CCTamt3dULBrwEHnEuG7NstsbLsKBPf2Esxkj00Tt8Puf8NfLbV84TV/M
O1GkNN8dT2e3p2bN7hgXytcXRWkPcdrM1g0gxnr/L1xqS9ZQ/Sd9F7xbTbLSgSqw4GOrjc5kls7r
3JelM7yNbMFs5u8v9usXzn397WLvXk1LyBKI/uLG2aSng7RBFI5NV3+w9v+zp0finXiFwjyf3fZ/
/9syzCK82IutXbrZg6CKi7EP7rM8CC8dMErjv/D8AhZkWHOMB5GxeHsxRgmoTiueX+6kEM6ZWN6b
cBgu7cVfP7ivX/Y08BNbrcYHokfm6X3Kf4VTUTAt5MZWoIa7fHXCZA3pcFWiQkXYNvUHn/E/+bXI
VgALiCDqkJ1/9xxVpHuHXldUfWIMHoH2ZmdRULfJH78T3Atd3Bt7gM/r3QMcrEi2U1G6tEi7xQ1i
cPu8VkXxpwfh7dmR7acUT06c4/3bn2nOR5sp64rXPGjnXTlgcLOmdfngZfgnvxCoRLI8LL6ORRzw
9ir86RULPJQ9Y8yC7/yCaEEY3t+V3UC91G5Qjvz+4W0/wdu1ntebxCdKBZejh/fughJrmkExgf4M
4y+d4DowST6RgfxBWp3C6O+v9uvWabk0SsDuJx3JWvhuXRe6Crwu42rejDHCL/Kx2DV6iq6yiUHh
3o82OUX2QUKGY/12F2/ukkEQEgvsKTaBZPQ+CznqYrXXEhRK2HZQmKy0m2BQifGSdh6H6SzpIfhq
7MF4QaVUXZl+PZHpX3DG1cZaBIcyapA3BO0o7rPCWaLd4FozzWaFC+6097CVKcQDD6VMO5AyDFAi
j/d7pzoQomLD1Z2bP6R8CgAjR/S7oTSANGRhhjBQ0jBOAg+gzCe784aXGqYgkoNMSh2rsbUPWbCm
dNKMrvvN5T++KqW7hswnBth3oNlGeeJmktH+UgWjPuRpuzyigLDOaesnSm2Rd53MwgzgTUbWeVMj
baXTPy0uPbFk5A+dNIJbPXjFDa0sdRNn3VSd9caEWWHsTP9rC45R75QiVbwbUapdDrIHPZiLzggO
Sx/YEIKKInvpUlOqxMsG7glZlHOx+MyBniasfWTCtA7hLS1F+7lEkgqlskjVI4fd8kXpMcVzzPZY
InOyrHvVyoJO+YXtfkeQJ549JsfWHRnEFi/8Og/fMwtNJOTwoXyMQhR00HLG8HNvrM0dHU34SWoB
FEI7rfg8D9UoLpQEGRwXOkAYhUWrPcMixziObcl6je2UGXDEHJ1x6w1r8ZwxhdDEY96GTHT5Q0gp
oNjGkYzQWiumfIzpagX5j+1sBN9EQ5izYSfmDOKOu0oEY7YExx7mrjPtMz8XL4vlY643OsPf9cNs
e+fGNrOVKLotfqBSUJfE+Ty0BRTHlQlJA4iTuWaXRjaNNdydIPxSMJEI+C7Drx6PnK2duBoEfIcR
yfTXQE7YumsUlZ91v/RfpgUyUJWO/mtHHT24aLWEJK900N2WtmIKuUZJaO3Qkw73GfP0GYiltIO0
NSyS0VP8lNauld0KOXzR+KSxvjnnHgIRI2GSY6vcmw5a8qzkYrFThs75oGT9tbTn6hYnOFDNvIo+
55UqZlxo63KRyb5+taQ7fKZuZ3wSjPt9yxoa0IBVtQBZfOLobh8EjFPkwiUQ8yFxLoxpAILamY5y
NmG6Nm+Q/0ybHtexHsMR2BFzftF4C0cASAYBXugfOqsdOA7nfnXh8AL9zLFdpcmcYS/b+VOKXcQv
nexBs8I/6iVano3QBMcQDdjsd9UyT3JXuUCQ4zzo7L29FMifOBlnxaGlFsu4rs7X54pU83RYVgw7
kb0YW69pGTREqkqO8eS661Nd6e4i46Qs9oYj3e9LgIU2DiyoTGd+pLt978wImnpiN6bEoJHOOz/D
T2rk0apOJqmyz2TKVu/QaMe46trKfzWaYh7P6ZRoLkzmPkSCwnW8E2GIFW9AHXperl1RJBQewzGe
K1OVB4NeIhyXNhHFYR3W6moItPeDEfX5nulyKIshSiV71/MIgL/WY28mEPSqR6NjHtvQrntjQ97n
o1zgk2yD1FDLxkqEr6s1d5jo+R436WcW7amQtkhPeqs+aWeeg1gOxhLthWOzUDnBHAB4Yj4XfmGr
myJhkg7UnEscwrMDf/FVr9nUb8j4+YlNyA+OmLA0I52WgarRMjYBm23XSKdnaBC39pKHZjIpz3tU
lh7WRDpLDpZs7NX1sNb1zA8yNGUs7SBzoYWDVt25fPQWloGVCu1UdxbOmm7sLwLgpt/F6GGvDphl
flHDMNyujszu0MkbrzZJBtyVRceqMVeK7CL4/IQXpyz3ZjUwZC7ctPkhROc6zFGi67rp8PHSgLAu
y0OxjfLT9lxk35AQ1j8lr9aSzATl+sxaQCru5tyPuO9RP9mjGjBlG+C/imEuHt1u8L8QwHfi4DBR
eU2vgfUzxWRwYxSRN+/DZWm/TB0f9U6Vg/M1qlsGmRUnavAxwDFe86qbYOsbUQC0kpQC7A4mdE8j
kM9vTurCr5GrMX+lMwrdecTzvkLTFaU8upq31qeb+sDIqWXu07nnb1qZ4egdOKSpPNo4gu/yIjXu
qMoaXxZzna638/br1AK+3Zi01lOjwxqeWy0UlQx/zZ3DLGZyv7mHhCZ2145aY1Xm7slpavWNYGp8
nGbFy+aHjX4wReF+y3OHHWGeJkbGI9isXzJfLyyNRcpO4lmMsRG2VIJleUCCo03lWTHn4/SpW82o
MS/WRrAPH8exrO8cc2T2tl0Gp0nkXMkCNFNU3vbuMH7XTpOez/M4fMv7Mq3Q0PLD8b7x8u4kRqdH
Njb/a5Q7nmL5tuanTDvFi6x82R/goRhNHGRe/dOYe/81qspKH9Bs9jjRFbIi6vKGfrVK4azxbJg+
Aip3pQO9b6vLMmCgnrHgaVOdtVPP0wmmIeTMUZafyjVkvUEeDJU/pdk23ZkdK9/mgVJPVT4HE8Bi
/qU7PNxlfoAqO/OT9mvWnSbESKisZ9msQIvwwB6Y1of1Ggarq3f41rgqKDo7P7gAbqaY9d17SsPV
W858Q23DsbQO7jMjRweX0s8HsM5vmTnGupo5qBsYN3bCjrvAX9m2R/grwRC7GlMai64Lu3RIQ16D
LEfIAIOCG3DpkQWjKTScBpd4BDQiioBPGD2C7zCtYPMYWWg5PJYhmqFSTOE3xtDtzx1EowtXL8Ur
Wbf+xhiy9RugTPnNyC1suORcgDLT8Z5aR/b94qprjFTFsgBGvOuXPL9OXUEIZNtKLIe01CI62MIv
UNBJZIQlFVoz0b0hPSKBiWlJw22Nrwpa0Vc5Wq0Cm9ljVjO7OWTRQdRk0lXMyPLISPPRL/XEezjA
9ThUVTnnO7rCrDRMBAFfwd1OehTf7KiEHxbNHdrJUiPjeok4f4nEYH9pE5OO2wfhOUCEVy/L+Y9y
y0OPLHj22M109mMKzZ7u1jU01gNw6/qZsJOJJg4IGJGhUPLFWCtlu8sgbUV6hugeL1zUbeuhalW+
7GfHlXgr7LBHoOeZ6kCNsYIT7UhV7fK6WBilEbVRnDTZZTeZJ1ruiM5YRvHxdkPlnUiSDtx0VZjF
hRoyAWi46acCSqcwlIzuQ9laxt6dxiZ4nrs6ewzKuUeZttB8lyXMwvvZOfUbY32Ct9P5NyP1xPVc
Nt1anYKmouu0FIroIhZRaFcXRuW3xl6pliHsGZJIeZc7uT5lhbGMWM1NwzxpYm375EFUH7+7mLEw
1lm9UVZxTVaw2qu2Vgz7q7FYjpMKBf2GFACjdG+gisuSXEstTm7JlMpLtq5wI88oInWwM5gEX6IT
zT71cAn6ncCP5cRVDyiypbqYNTTbO2dknwT+S2tPv+dvO8VhaYFufFrrita2ydNhdDaxRLj3DiFP
Gk/UH4uHVmZ9/SmcbAyHHL5NzGMBxGdzNwYiNJ8L3BPQVBFYVYLN0+PIwP+nF54PbqeZ9q/zEf5c
Rn/SDnounAKHfdSKfbvsvR1BWm1yQFTaO4iA7fLY16zTj/DGB32p1jr3TwHoWH0E3ITudUGHqz9Z
TPmut25OBhBuC/YM2v8mevJFALAuyPWPMIX7DjVKTs0BMm9t0hgO1eopsAdR3TCmSiIp6DPlrYkv
vdQ8cRh2ooNW2SBeR0n9G5wIOnHXigNXQYn1mKF9aie3XvaZovngEZiLoUA+pY5xzEENGFdCR9LF
LpFpg9Uga9vnQVl8WujdrPLgpGtPpOd724EMpCWPQc4ZF+bnE+dSKoNwKgpS2CXogcfhWpoNRmsO
EV7VHTSot/ViTMkh/IzMaKn2DmQL+4vfNH141QKu1/cyrDznOII036LGodNPzFIE2/aP3H75vFij
hjoRBAoCV702lCPgsED+iZsq7znyRaIdv5tlWBKqjZT6yUh4+XVb0CcYQ7aqzlstNK7UwvBAjmtr
qJckByddHUSel8VlNORiYLClCPStZc4ghUbfVS8BavvlxulRh+ycvjfVdwY5PIRsntaf58JmiQ6D
ye0SN4TTBkV+je4pgFnN3llA+yGCov14D35+QniLl9PGQjwyJb6LXA/BzDr3M9AJS8xhvi/6tJOE
dN2qg5/I1az0GjQC4Z1eVudTOmsxxQ1R/XLA9yuy+9qusdqPgHeNCxLujFiYuFrqXWTAKqcJstD2
48iP2ByYVEcpmqZFY361osr1z4Ium5yR0aQxaI9rN7fV3TKEVg9bdxjrq7IIU3G1dindQ4tpl3o/
GtMqH6hTzN2LMhyvvPA0wptPk4tHxt+VOec33ApdD86OJjVxnqmSdU44k2McxqmXP1PIJ89WsK4Q
vYweerMPAqdGvmx7xZnOpuw+ivKhhjlIYTLuTGdCV4UwsY2FzJhiU+S8T5SbnRF4pOIYRSbNsG6H
hqLUzrJnzqwyFDNLTjNhM1Cb2JP/hVtE1NjytTJeC+I/jwqfIMOzC9HH7bzor/OCzu62pMcw/Sqw
xuangpNleAEgIyw/z/D0wwtRmEtzmTuD7V1r/uHrteHa4GbqdvA4fUZVr5o9Ma1bxW5Oj+iZNGfe
/2GSrn+bo7csAE0XsxMQ28GUfYLXYcjXtejmHwIovNecNbCyw/vQHFm58DGE9R7HlnkKQty/BQlK
L1w+qdxpu59QdZ0yOxNjNFi3vlnVT5bmddnPykxvXQld9iBUk+4VGh4fibVT/IQcM0TQpQos3nkz
S+TD+ahEwq2HFzB8wvEi6k2O75UTuSeYz0UEfNdTl77Xe3wKQxOC5AVTl+9oQ7F/gmWhrYsEAzvD
UMrum6ezkIPYEMy3RUAnHV8PtMFd65epR8auzfIDf48uO0jr3jNH3HY9rmquPlkYy9Z9vYRuHYdd
N2A/8Eb3cimy1tm3urWH47DNOzGoj2/gOEDZs2mICex83+sy+LlCMdYL4Jej8qW+bJWF3UFGuXpl
b0avvlpTOuwXMikwnMqivAggAItEiaic9sKWsO47bX51BtHYZ22xfee92SFoDAvgBgeqr0siGNl6
5Bchi0DYkN6PeTWgLfAmu4/Buehv/mT53+cga6rY0PN6L8d6IcdmWt1V0DsBL+xqe5/HvlAex2Wa
/zoUv2s8Clt86VLStIdOaEDWnCkbed0bpoTgKczZhCBZieV7AGeMxdwRqNBiA7TJF2+tvUs7Sqc1
jmYVoRQ2C/1AhqSz9kDO+ocqdBDL1vYqsGVbUj1hyaxo8Z1oJU4mGuheAHwGWexPbm/HiyiHbmc5
0vwJu2px97NFzSJeJnNczwrDIu1q9IX8wQ9XQRtfDBBmjJplr6FXGSQG3H7SO4bui2dL1PBrAntk
88wi2by2A7btg9TGku5sXxsvU7MWBlyZFvfQ2egpG4oDTu0c9YdcVTwMjWXt9KwtHvE8uGSwm1Z+
DZyirZPUSLHIqrn+AQ4Zx5Fu1bM15SqIBed1/sGOQWCec2T4xBzfhHYAR42bDM1miIpmXzyaAjXC
bhzdEBT/on/mDQke6GvlKoESZe733smaPK54d26cdKaD0ScyJnsZjthASEaqi8X1rO+GV6gZ91mg
Hq2JxjKcqw7xRUe676xSZrTGnqqldbKrKW+SCI7h92YsYVv1bS+em5EcEucdgv7EKMy1IYp3l3aP
qEO/pCESX0QyEfGGK+hyDjUzHIA8L1andySa7awABuVY5M5YWEYOwHXUvsy2BVDWhZ5N8URUePIM
Z9QcSuvaX5N+MlhsoaWb/YabDG3W2ckjmdkvUx8zAIWtRqxL+n1WHeu5hktes6oXBkchL3RuCYaI
ZqsQYPaO4HD40YmZK7ttndWxCNm3aYrr6cgYRytD/+pOIMNRYxT+vsfv8tMAfO7FCLi857mMxJCk
tQJT6ZZqMjAiWySIu073+bXWqSj3KUvadCXCCg7vWIfVFJe9tIm7SikviRVBwee1Dq0Yitf62XWg
kR8gnCuNpbXjIylH1akEpKcTbtml4EemUggqNBHU9lnkUUu9cPue0TaRtcOXZR1mco1aAvkb3TEn
qhidAeIXxbWJcZhpXuOcTAsZGRQ5DxLQcH1tGHlY7u08Eq+8jNUSh2y5VgJWeDM0ykKd684fjX1I
oh9SN7u7R3+qldlJAKwqO05RK9d9moZpf1CDKzjumAE+sGyc5bArnA5IIWl1uLIw5klZqLlHv2wF
rXUd9bVt7roMb/SOUXfE7YpSWrM3DAyWSRCNEGvb0s37MyNt3OhctYb3Q4nR4OSek6iCk59lGPjs
+SGq6xNpqE4m/Hl6GjuRDoyJ4m6zdq7yFjsxtVX3e/Rz0DphqfUQyDtXp0lYrr65194ifta6C0U8
z6uTn1eM88G157Si54c+LQdAf7T5kTbCDHGdhpxgYloezR9hnVac8wkXLyQAxeHorCNumoDTl5WM
jq3vRxU4n/g8+jHuqRJfln1rebvaqNQ1Y63kMYy61BS4DHPfeoXMEmsSfD5kvT4VdgtrURSh+ZIy
HSX2UbuQEsrxE25Ev6KqjsKa+a/nogmoiawFmXALGwYC+VyYRhJWKaldsiXGQ1/UImNzb81vVirA
TxpkZvLzdRqr+SiofoQ7WzfyZm7IAlxR9MWHaWVqAXdg6+iiWJnRvqgnAvKYw6/ZYIVHHRIvTcta
lYVD+CmUkcH2RzwlkpVuxDG7p7CR17c9p41rERD9J4FrkClKl/YbiD43i+uxq35GXbc+elSpVvDP
g2ORWxPVpSg1egtrdrdRey9/JqPHYDPks+YsSAGwsqHxkMkpLcPNrNQK3rhBjkjiIi8v0Lh00b4O
fcJebw5OrJzrM8xb4DxrJhmVJsab9JGUqnE2zo7aTDYRGh2Q4X3+H71//xemuP+3mC1q9v8zB+ff
fmYwGMXwHiX/XxycwP0H00HU/pm9obpGl+t/YXB88x8ejbVRsIFZGRW06TT5TwqOA3croujIAPVf
3Wz/zcCxo3+g3LWZrLOQz2yNbn+CwKEX720fGUx622Oqg1HIv4rszEG8LakybWAOnmGk2EWn4tJw
wh9LnjnwpqZLV+R+jCXj1I1FfkpbnZ2giL6UbmEeQu3FJl0Ae6unLtP6M+bUAU03tGQL3qDiaBHE
bWq6HArCPrpVnkqzPdUImIDTmE3VbVl4TMh0ORolk7/S2QHitQJpqP3NG6Tbf99azC7WGfPbZxnZ
bfaZb69+Blynr0Y3+BooS91VAOVMwFibkjHM66kmois5QKMmQ0+WaHdMy8Qkf3aXu4vhU7qZzUZe
TS11hQGFCMhjpvqm8TIKRbieUV+JKbBViRNKdZKcIDc9uHXSROKx1zE+ScrxNljJjHnM9+xMQarf
4NaNzrnIU/WKJLdNVO0yxm/NsPhdXV8OXsPOu2bWpuFsi6QBkXsEJkhyijNoPjgXVq6w4JbkMA+6
Gxssu2aqWrCrjVXvdeq1T8M67DDZJsNgAaTPigyOrLuA01+d+tLyBcjptp73BBnJ0GWVf1OPIapI
0uKKJQlhzPSQdfV1r5YhuyatCW2evp/+qWd38tyxuBr4k4rMll9a51twU+9Rm+U3OLiYb3ernGhu
0S6jZx3A+gP20ohwHyakndTUo9RWIn0y+p7uuCnbAkW6c8npFmnc2PYUHlq2qelpWaz8QUXOeNHn
01MnJnQ3vnLrgyXN4qBMV154PLZbs5DnGzQj0/K2JVW1X6zOToiu7CTrGXPXwxcAvRu/bTCPHmVH
IE/lcKCo1h91NFE1ryzql3gdbppA4YYr7Xbyd5JXRp+m0ctvKS7nMAlLGqjOccQun4KBNs9kEfJ6
8IIzCAwn8lZrfggg8auY4oVMifxWjHAlDrSdEoVDYTecrtK0Ou+RmQ673IVucFfV+ZqfZE6QnYRO
OPVknydyuODdwz52GX00K5jxblF5u47cPyEuE0YcmrJzcMjpK3hd9C85mDtNqOQnK/UMPmtwoq65
PsyVV2M9mKleqIqwNl2Dm0LprCTtYrffZ+kLJgGJHFGuuzdOOCPLaZrYkj6uo0wlowzNA4hUvHFi
eSXl/LNxxFFa7SmT4+VKVbMuo6+UAedDKcl6pH0E/E6kTy68lt2iCnlAcDtNO49IeeA72opthQ+y
4ojO3qh/2HxMB97pBedfWUhqnGt58r2mOeRl0zy4cCnFLmBHu1pnGWFCZukpT63u5lsKp8TMRqHD
hbHmRgP3zfCtzplrJvNaDCfDNut7Og2Ch0yblzR/AEtPpbGcVK8vUkAQF2hqOSO1XVS1uxwUIChY
X3vOYWrdIKa+0VHrww53DAWpKiQ7Zo7SqFj7L0xRjJhpXSjqSIFnBxeQmL2TslV5Z6KUQA4+9PKK
nJuAU02e4dYmeG13cpa5cRyZq/mqiRuRaPTTjMkhIEyJUezFbuaGjA/U2c+1QILGpP+Y1DXI1nUq
/TsDBKpDkowoAYb+cwWVND1CfieSzBU0Qw50TG+i0JsR+uXingTTF3RH0aljWCgZOAHFXZkzRZlR
si2rHBekocHUD7ZzJCBC72VhhI7bTjTlnhRxf75WbWSedZF8dSnRnqKlsy8CpsCWXQDhd9q5c1Uc
R0kiaOf2nTOREa8ilr6Ror1d51h/Jfjmapq+jJWElD2M2YEHy2smqn3LqOpuWedWXxiyV/0BkWVD
4pTy7brzKms9tSqor8Ety2c4FhMlqWg4liqHapCJ/sxvw0cnHFSezN4jVmzSBNnA2SUimPuUufYN
w6/UIXR4RtWRjGzOeRxYxzPra3+i5K8vI2+KXVOXwxn6hqsAUL/ZkQ5hkou5e4CxC+m0jDJE3RXj
oZ99LKB0wyejTx4FbE5/YRjTjRcRP5FcqOohXlxbQBWn5dM/k4gE7xCMydOWinjReK8+rYox1F1n
2y9O1N2huaxQf8sJmZb8xFse7rQO7igT4Xy03DufxLm5wwBxlUbej2Ipv9vBRE0jMMwwKfLUvK6K
wkdekW3AWpMhelLddU9KYuqc5qwI3Xu2qPAkGkiGQBLmq86U9WNT202/c8lHOYbZXUpaNHiNq4Zd
J+2DfFcoe/1CrSHRY51w2KcRRZIKZFSXLVfUwwlzJ1Ys0S00sNuUrkqtE2DCThcbbkYYijzTZ1B7
dfd1RJYsHabL1nauqKLdQ4rERDrRlsUKK2jO/tw1TDMloqgpv2AvP6RGc6xWL4o7EktnlRBMVBjC
UlTKdfM4omk/F6ONoYSijxEXhqNgPfdkgGKhoAnEft88pvi8+SHzlVUzakhW3Rn0usCHdkqMrFk3
FKecbezLMkoS6zVklv7oimDBFCmsGh6JT+aXStc3HfDhHtwu8hp8S535tFIDoc7qN6CECyINbTnd
iaG+68jz2FjWAWNoMABJZ1DqchYZrqcpv5zDYHPO5vlGWfaaze4+jC9lQCY+NhmHDA9DlNa3/qIc
DLFYpq8otPrjhWkNM3nfWV5Gna1fAtpE7Mt5sK+tntr9ULVHNHp47avmW0MljsYgp4rTvOzK2G7o
zVpFadIOYUWXftrWlD0JEUtS9RwufOihx7IIipM9ONGjo+bZi8Ns89LaVXMo2CobqWdx2eXOPWUf
utd4TUAfZ0Md3eYmP85BpISr5LOm6mtmjbACUFIVqGlXyflOuEPKjLNM8zYR+B9o87PdntFV5rvk
cZx9pUhSmO7IaTxvssdsXIIfVaOZjvx39s5kuW4k27L/8uZIc/TAoAaF21/ysqdEaQIjRQk94HD0
/vW1EJmvMihlhizLrMxqUJM3eakALxr34+fsvbboq41l9/5yciSV1ZYn2FsRbXLZfHKkj+M1n7tG
7UNIN69EpYuLHGa/ihyK0vgmtemIbBhNZkMkSxKxooD2dhoROhl7x1wxMovEkBnTnilz1x5GYrp+
5KZfE/GijE8Z+uXtwqvEJAsYjkeBQquM05W979zGux0tPtoAUEA650RWNk1w7nLZ75FjfFZpqvYS
aLaxsJgy1TPDNt6GWU1YH2/atpgJVSkJU+dD8fKBR9VI2tEi5uzo0V7eIpi868z4um6sZS8bN76K
K2vcG3FgpBDHhmI+aEYzYpukFebBmVkWqZvZIrfj7NLZIm1IE1nSZGeGipZBnHF77Adr2ruCT97M
yu9l5nir8Ny6yYSC47ygF9poUsqbyKildSPYSt9cCLY7G9btRVRtsPG8bpv7Mr9P54qUWQ6SyRn5
95VbEGTEU6ZotyvnsthueggHjtezyJLtyJzsTDzRvMtz9WwlHj0YXaTfiHk/CsjrWzoE3Sd/qteZ
FG3sNwaE03EIGvMHD1aSjZN7h3Ay7jlyzGGU1UTYUIPHn3vpzyQ32uHXFvEJKr25A3g/TsG05g4F
w7lPY+vMyHTaNdUUPKfs0yTBCdkRYFck09vI8PLZjsvq66SnkTBKuycnsiTmBBKLcQoZLr2mdlFg
lyStNrI6U37TDUj6HfalH65NFbOr8/ZcGIODbCdB1IGRxl3K68H2WSlzHLKaDmFevuh5rN5L2x+X
86hzpzzU06DDU2BIY2fGBod6OqRZH+lmYMjo6TGMFmTl5SGwqqHeTBNjLeQ0s5dcAku77iV1nSHZ
NUWd2UeVJ/UO/dU80XponfrGUUk7b/KF5SpKvYaxzBR0/Zb/3Wg/zsxO+5OzZjbsDNkSNjAl4WRb
6I4YUEV22FvLAauF3PRVGyJhZX/ekBiab61g9t7ysRrvynSBtZNOVHzo8fjGgJ2g1VP6MRw7V35V
pU997bTqxEowVdB/Wzm86rqnMTxkyVJcQ3tHoFnlOJEGg/EfUOD2ntjA+b3wUysDuB5Shi6x4z71
DhbSPUpMMMOyLdl4F2IJq9Zxuif2kQqVmUgUo+imfDQzq2zO6CT0uPcsBjVcZMmWeRervnsn7zUc
9tNENMckD76dVs9CLd0LtsGGBj9JZp9da2RlzxVSnzVHQN1Kvymu4jhz3yqmjX40hr3zZXTKuofc
TIjAvqjaut9XHQUVWOI78kD4iu00fMW8nickdfn3RBGaEYVcT4hRwpKypW2DPsGui5l+oBtb1J2h
Mbq7qsyLNJLwmI29YPOiTyh49geBcpQ4grXXnfVFnhwbHdvehggRz9+3uJmmqB5Cb5MgMXX2PadG
7+s8dq2zK9bAha2QvfOJppqHH7pcugK6ck2YpYtM9r4qiGjap8mcDddZmhRIB/uEcFyVrV8q2Sk/
6G965Z5EU/OZCkYppgLjWiYlxbEm4+cmrpKGWZsfMGgwMvGZhlHJOWtM6/Ca0VNzR7qwS1suj2uq
OLvZ16B/x31MAGt+cTmphSfcUyYbfyc98QLJLG0jaUrjUmaJdxybMb5RwsgSZltZ81wTgcv8JumJ
AYnN/k1BSdhIbcc/uprEaljzRHyHqah5W2aq2VJJ+7YU0yj3s9k2Cf/XlykJT0l+I2a7nR7ciUlB
Yrr0y6R2xbiNG9EHZBGgBroMIRR8alKfIrJNOwYmqG85HTGhqfM9wD2r3UG+duL90C7D51lK9RDq
eKDVTjL30R5ZBF6QgYn4XHOy66jrg7LZEuLuMGRyrQuZCs6DU4znMhHFwZRUNZFH9tsdg3tEgku8
DN0hdakKmM+girnUIWJfU9u92JpdnX3OdT9X53AkH/jUmUJQ9KaLBg6kk+Qajy+HoEnNNiKTCY8n
GeUqSx+DciGscm4xY97aToZmpTUnbzoZo/DnI50T2V9SzSHtjrSaMN8aYW6p88BpC52pmpp9kQqS
SKyMrYxhaP8ldGIkQv1geFdzvrK3eVsp1cvcuF/WsRpzPgZKFJkPnuJwNQQiIyPVLiiFMufG8nPv
RCemu1MlBj0MyAixDa9+8e0huaYECU6IaOxHZdrp15LMaIqGEp6JzSF9HW7GdFzHdCS+Nmj6ESiA
RbZWYVXWNb1/hKpV1ew8pP5nVAr6NnN4Dumc3fSpmIjWUzxyloPtXMdLesNEyumPlmmYy2OJwvBH
uqoarop2LKtjSNjykXGzn9KoQhLOmatGlFV7iVffBX2mw2ID5MTt14yDuQ7fDHuqRMG62hZfx6mC
1dHy3d360ljzSzMjhFog6uHoxMGO0Xi8pYv1mMvmUQQ82tB9N4ZYfAZCzjdptk8kgNDAMdQd4Ipr
Jcp7tP3QWQkuC4iYux2o98htZYJm+O4lJmzNDQKjpdr91BfsezXJfWP1RtH6auTtfdjJB2WZ37Fg
XluD8NHwoenr5lcrNbKt4/enJNYPdNXJG+rK17aqly1oi8+Gzdc4us2dCpr7wKy+uMp5pLt+y8TM
vW4IDqalZlPNpM1tNXe3dG6uppCXTJn61UWy1aQlelE/Q+IqGYrM60w9rdxvrVdY7yUcFxa6kHGe
Sl5nq9g1dXFthJIWTUgfpfRhyw/Mwfqwa2kaIZcPjB5DB0fqyOxK5ux2fqwkQ8FKgbfXVJ287d8n
m7fEHK0HSPqfVMeJCHF6tHhQdDsR51HCsFSd0K5JfUTe38BQC5pycp/h02uC7OXC5D3yPeUkiAnt
dgfJ6ZoN+iZeCCYJ7YVUND3fum14TLX3QFPn0pj1aaq9XZDT9yhd1i2TM4W7NNtYF0eJnOg0GaO9
ja1874v5yujqG5saPi6Y1WmmqhHDmI1XpteTZ1SXWiJpWvzmVowldYnXfylnW+8LlQ37os1CZDAz
f8ksbym4ug2JG8hDoVtUQ+DtRN8/kzByp8ywuZU2sdOcpATrU0RNMLfPbe/+sCDoXJuLE5wnjPNE
H0HGN4pW35jefEOtBYyTAOZAmfTR0E/lXvw9If2HnLcVHGl+MT0CcaayODG8ycjRSe7GuTlMs3Uz
4jB7sEtv4viB5lSKITzXvM0nDPP1msU4Rp6kQ4WGy44498grq0OC5OTLS5gaeyn5A9n9IwrXc0q5
uok1ubpm6x+wFN8oIFonL80fGrfzmY4XMS9fm10zH+vsnb0+85gzqq7Gt3jGmWs5HATJwiZuu9Ry
W+WEITNu60++U9+aRv6I9ow20iiX27AYl7fOCU5eEn8abP01a4YzbmX/gB7+lm5CS/6W/WBSvQvy
y44LyQSHqubIJ033mJvQs1LT6XA4ozVlqEn4JoKlW3e25HHy5SFDRIUEdOJ1YvXelFbVPXIZuQs0
n8d6oD76ynxFVRxGOIEn5GrEI9aox45eh7CnU9altqbhNqCjFg2yeFJe9eDm8ZchIHmZOeAPqg0a
AyL+XtKGKUJx8dbJcZxlPfcVtUw+hPddoOozYUk11QjKqxCh1dDtJn9Jth0ilZeE6Jw9HZDbPg2+
2nF7xcjua+OP0w74VLjWRejOwmRiqGl/6YwKL06mbwIfm8BCYEXiFf3XMB2LneNkp7YkwLxvoZAt
RR/egkKbOEfmnhXvEH6nxrEjFscliMKhUUqqa1J/s2urLd9VCPoQAFx4nUlTPxKxw7hUptY9zhz7
ydO5vh5JHt0oKT4jCyh2qUu+xJA3xpZQD2I3IAxMx6ksu8+zy9Ovx8UnO0L5+8Hql4cuTvXZljGC
BMRX+2Gh+S8s5b8NFQ2NmmS0UVIWpblkpxlnEqBiAuaUw5A5qNIrf5qKU1K35t4nbyrqJc23PCNa
pHkKKn1v+/ZTQp0fkSvlXxGlthzzZTiWFKSWYx2o5i61PQM547PapqtD3g0Xj6RxvCYcHp7MoidM
M0QyRZatedVSpByDSq7ypCs+XMRadOZIpms/K6HzU9Fl1bHqE5T+XU7YkgTeDUv6aFf9xbfpTlRF
djvk4pmI+aPopNw6tM+uilS23w1NFYDLnOAPDk9boumus7pDGJmSox0Op8mfz11VxY+JHJZrQsxM
orwLkko8TpAwjroX6da0DHV+A4/xCBiluNjl1O+UNRbX2dh7X7K2/OYgkY5iSMCgK/tnJD3pE6Mg
wShSFvspUGekVeqQpN2T8vFRpco6KzqcMhtb+uQVxKHMn6N5aN4SI3mTHYAb3Df7Cm8RIJbpR8FH
0hSM2Ahub6p9RiIXD3ZXcJy06W9wJOW/ioeNTwkd7r5MHBVNE249TsXvZHV+9Zf+Dk7ZwWUdOWVO
+c4Bhw3eEAeL5OQ+SF/mIEY6vzwnVcsJOhmePUd6qGATBFluyR8fdEm9CcfiEgj/TQeT+z65+oDc
/Guc1Z8HbigYRv7mtrUOM/GxTuGd5iK+jLH+bokRbQNKyWA7ZbZfb615SE4MxKpNhxM0EjTN1/yS
otm3sGG2LpIapuVKxeeBZeqTLYaXvMdeG7TBJz/Ov3A6+UG48G0xZ3rfWv0NdeGyGW2Xjs5AOB/N
kW2d0rHhv/kYeD0HnphHp5R+dRwWoCFv/bvWL/Zk4F1GO+hpJ5iO9VrmgenhsbLneJ8EPbqWlV1e
08jMgBsNPgFyKBiibCbZbpMVTbj22/xbRuc8zYDTgtWl7nXo28Fu7o0DHRifoNuweSmDxruEPOV3
V8Tdq2m4L0J3UxdGyl8Cvuoy724JpTYMBo5uTEhPJcIbKq7aPuqRYMZT7Ki52smJW7ABLKg+Qa6i
h5FjQFqSiSC4GrG6Rsn/HNhigV1bToTgTonhZQO2HxmiCLHLsbkd6Sok3GMkWnGAQKbp84dRt7O7
G0w15HtOUlP6QHoMIlW3Z1yzoFw+K5aOHwUt/IsAJfjd8vpkpWmiDH12cTYIVgS/Pgat3Z0LpUnO
HsxpdosLv85Pb1PS19xzSYd2X9HbwttQ9PaBrtnCW1jgvEiI1IoxEC0V4k5nptXqOWykJaooaS2b
JhdlpNxmb9VFsJ8yQdd9bDt5Q8zXpYpr41vGu3ZndgvNLPo7CunUPpxiWs0925oW57rv4j1elXeW
m5ta27vSJzAbC5+/tqTn7Yh2pUaB6tBACItdPvak/1gTugb869sZrsNLy8mGMdB0i0UyJXoiaQJC
ioKDtCtJ/c0b1ss9iSuJy8hEuQb9pR8pKk8jv+45Olseh027magp7GRPMEGJTU+OGiV9hDaiGPm4
LbFxyZLbD7RFk71ExvJCynDxlhs1Bg3mzrNJQnDj7Qav3ARO/HfH7/8NPYP8Xj/26vv3/vIqf46n
/X8xz2dFi/57HcNjU72W2fc/54RZ67/4e5qPa/4Ntp5LltcKBcMXg1bh7xFhjiCRFvkAWBGwH76z
0lb/O8vH5P8VWIxgHLI8TAqp/61jMMy/AQ0VHiBmz8fJ52I6/g+yfFZ7+T8dzD5cGLznUGxhjiCN
ANz1UcXgNSEyd5O5p58uiig8m27MIKrfodk/+s//cRn87UAW4BHAG/l4GSvLCYjVRI55rFXXeKuS
k5p6czuKRO5Sf/Ef//QE7v7+A/4cFgR16sMPY7sAVe0DWjAtCyiBs972P7MW4qLXU6wMEk1DFoB+
G3fM16gAcSpnHLMIXTBwnJKaDQqnWp01QSfT9pzhUw2KjdOHDTK8mtHDvXJqJkcOkqNw72AbagKQ
/GmIBKtnoqLVZuyN2ECcl+WMyLdZECarFcdJbYHc319ifOlFAoaaNqM0hlEdIB/SAGXgNzjmuFH2
4CPu8Mk48KcrhL/L9M00JVrBaMZhQup6BSc4ZK7N1jIyzkfu5esNlprKs78ouljZhLRNOIm/mYXg
rBy5JOJ6bQQChbJ5Y4VZUIXHuaZpAEabbSF+QVXQ609+a5YA2uYORsERfwL/uw1dQpEchNN6NpOu
UftoJevCbuIsGqd6WRUcvjFjluO4yHGAIEKcOUwpXUbsUSAmvziV2gOgL5QNWneXziWdbYZkVCQ4
osIstDaBgSkGA1eqBmdbFK0VYHIOSkPdI7YU6RkJPFOiktIFhxqCcVVdVa5ZfnaqsvVONGOKbJdL
bTYcW+jQJ1+JsKy6E3zMBVC4j4Kw+bGA13gyq762TkbuZVScs7bIQG/t1Ixq15xo7LaEsT05Zidn
3ClJPRBo62X5e5PkVLieMHxx4J4bKDZMPBB7GSO+/jYVVmB/rxtQNhnnbW3OGyuv7eqqb23T2Gp7
JfbR2XTG4K0AAFXsZUb2I42iamFsWFpkOxqbUdtmdUMXhvO68os4vpodOuQP+CeN5uz5YBkxnItR
1uQRJ0y6r+25xkaH40d4l1LS5XhY8oULFsAAmH9OYrI5kJg0Xzo3M+aMzdEqELZpODdo3jqikSMi
5UbHjipXZM0+Y9TmXbEZY5+ak1QO5qaratlc4T0JsYxmLlSBk7kUAl82jR8ynOdp8KTaORzf1qZz
bknsZfRX/WafqLnTX8LRBsbKINQZxENVdB5HdBU4xQULVx7eIfG3whuV9OhtjSYoqkeDSJThBn6v
bT45CgM8AzuYlCcj1tWRUVBAi1aGm5SpWrKrRwdpw+q5LpEOYgbNLiO4AcQe9uJKlOeUB+1lRP07
UBsoEbZq47PjM0QItFxOLedPDwcERtqbRTtpEA2+9Mzt1A3jICMX41ZabnVLP9k8ZIrJ+JEmrKe+
hG3XTfeoJ+LS3upQ4SZVxYy8hz5U25BTnJLe/BWhZtVfGSMmsGeQtx4T5FabMRE5gy1ayRfv5VaB
5gfpTqsfJiZVndZRN8xJMz46FeHD8nEJIUiEN6xZyFE3arKScriPkTTNw1Ur0QEHbyQo9q4+1VYa
q6dBNqgnH9tmdmQ0ZjZJD16jJE0GwARMXdHKCM7AqF7bbkeLkUZ5R+wunnTSP9CpjaacbFLGWErD
W8IssXBGMDOLEMFAFeLB7ArB3K/C25fstWpjdWBk64vb0M8x+GmjNowdcoYg3kKxiY3j3Cdly6Rl
5ToJQwzy5LFwmM9GYbTuAW+tT4EX+LFzLnqprupENMW2gAyVRr5honwqiZpYmDzGukdLj5euDp1j
YzO6YWCgUDNTdjUcU/IvCWhDFV5hnR6T8j4koJuyLRmrOMVtSL+QueNf7ysft0t2lQBWN5u4L0Ca
eBTDH3cVz8J5zFAVixjjC7WrqqFZotLT2ef/g+sEqB499krLdX4i3LDvi750TPSnGFAShrdyfMQQ
9o+o13/LNP64Lf9jk8TmiyCS3dIXP22Sfp4FLVyGFBkeUeUnXc2cqAmrwBdz7aTOaO3/+met/71/
Vhvr7QN7ZMFqAb2HFvMXLC9Hr1kTvMsBfR4indFNwKLaNNvaNztgf9TIjbOI14IkhN88uY9Amj8u
TU3AKrKi6QCQ/fTkGrGMXoxsnAiruNzlmNn3fduIvRDqdyC3X18SfiTxFZYTBGzQFirYP5cebNZu
NbpcygT+fbukVnHNvOR3POpf7+X6Qyw8Sz6VIETlj1cZGIR0vq0RGU4a7VY7S35MXLkvjtMj0WgU
u9ySp0eEENXfH+P/L/X/a2XS/ftK/3+W5ffqNak/1PrrP/l7qU8Cp1hXhhB5Irw3Dov/Xeq7fws8
17NCMsaAlWMX5t/8o9R3+UeU3+ALEcnxbazw7a7BuPo//svx/4ZfFUyyDVfL5N//R5Llj4wk0IXC
8gITki1vC+Joe31r/wQf08SES7uHARQvcYLDlNyDiQGNE4t8mzmzqy4EE8/fsFR2pz/dpH9RjH98
U/+4MnfFghfnMtbhSPPxytAHitwARIz9iXYZJw0h3lqvj2lv2MwTkAd4Ic5WTEjfu2qomuivL29+
PAqs1wfi40BlDSFnQ2X+6dPvnU4yVc3J2PV9eqU6LyHdBHTpDox5wud+Mcvv7DjEQBiFJnu7R9Z5
oAp2Dn/9h3xcgv74O3wUTJze+GN4PX5abYFwlm1LB3ZDvrx7hQIrfXHsYTrT/zJ+h6z8uLL/cS22
DmeV17ngcX9O8pCTnPRodJiFqtgZnwLiLrZuEefGBfcJ93xs3Pnur3/ery8YeyN7FVC2FZfp//SC
dfM094MAQd3rcgJABUiWo0A/cn7AnD8f1JwJeePrTrz99YX/1X11WNExJ3MsJobg4/vV1R52PWmi
5qxj5d14qKfzM2U79ir43r/DHP/6NpNY4VLEA58OYSL9/BTBT5PcocpNUZbuVVd17zk+9AG7cx3Z
kDP3xqLR40OaqH/zHf2LG8wKwpcL75Ef+jMgVK6lx1LY1QbxlHs1IvnfJSOd4jLJ36HkhKdifa/+
+t6uD+2fO/Yf7xEndvoZeAYpFH7Gg85a0C2y22ojoUG+IRLhTc1ZqX5zmV8foSMIxxCuT3PD9X42
U9R2ZwUWCBVIBywP6MvTLoIToN91naLb/uvfZK4Lzscfxe3jMi6dCMb9Py8IVJlFjfK02Yy5k3/y
x8rDcmSK4WCa68AHMbhDzEOJd55mCJRijBd9H2wWfzZ2bVO7Iqrg5f8OOf7rPfCp9SBomyxYAVXS
x9e4CEQCSGFhVJO29gKPia503WPlvWRZGv7HaxEbDl0f1iIicqAqfLyYXoSTYgBlTQTzxclVZAc3
sdMUAt0kv/z1/f71HVo3N9pMASvDWmt+vJbHCpTzjTSbCV3qgdw73iFG3snvQh9+/TJ9BP1AFHEc
rHTSn35TH5tzk9VJw6GpHi/5YpQHPU3uttSr4hz6dfJNGHP1VNGtyX9TXv663oIB5JKrYYloo5+r
sb7uVmsjvzHl/PDWQh5ZIg76GSZkizPfZZAWW89/fF+pMQk3YFUIfv1oWjNAcBF7FTxdPd8Zuiw/
sfIG27++yi+rDljFgCUADr6gkfYz43DwcyaK/GLwLKZxFzg5jXFouWfwKpCenUA+mny8v4l//Sne
gHWHtRVzISFEK90Zk9fHd6YhHgo01DxsgjJMw6vYToJjWc04frtUB0ejRKh5GAvMs7u6GXihltKD
uVVX9bETI7pCvMqFfSyGHC/6X9+QP76ND8sHD5o+prfmAju/1jN2U4Rw4oxlo13ZIE/EnX7IPUg7
kBrGIPJrP78iaCK9QxUWbpZc16cuHxM+Y118z3wyKeBUQobcBfaQ/e67/uUj4BTHKYtwpXWNg8n6
8cahU9ZBbsMf7M0ceGE/Vl+ZM5jezlvK7F7ntSEuGczlZEOdSBloajVbO8JFmKdTIH52adYdrcEf
/W2YjNbZ9+Np2jlq8BmCl2pekGlKluSCsyu+KTw0bTSsJoyIxwgVaZF18d4oXiasscWo98sM+W4/
IbWH1Gg4FICOXDoMwcksLpM3B9/HyqznIyY45lEMS8oVwIuBNsIlF/o7SxTlOVnCIQNZybelRJ7k
wPhm/ohw6B9mZWJ8suN6D0EM6SCG5vKbb+JZRjdYMelAGpxsHO5JHGUQDO6aQuPYSmcoGFbitAzo
5EhF1OsqKL7QH5nRA9vz73C8Pz8XVnXqeFjGkJrXXvtPRei8spyqsak3xg0sL0audrlzto33OxTq
ulvwiP/0fq5+yXV4QLlP3qobrL7JP1f6+TyoPkQMgMIj89JXwzLAwQF4arqNJTLYVlp1CI1rnMMa
x1i/xWZ/F2cA0VDojR0kKmVfe8QN3Xh1Iutt4oXpHai/PWg1upCWETG1QPM2TbmzYU+LH3RREfRg
8+Glu7QC1qLrqjxYU8Vcgb6/2k999lVbo2FEFTyrTTdl3q6RU7nLOLa+Ikg4wl7JXwRsJwwkcTE9
Zg4ihoiCJ4gYXIhuk0oLU+FiYrXy2vZ+XRIzRrCxc4xjX961Gm7+NR6JfCOZl6pD3ouYnK8gZe3H
IG+fWQ8w+NaMQkGf+bXelFkxQaKbAv9+ksq94AOCjwRObQ/ARKhtHBqtPBiF9A5pusx7zvWqiczB
1J/tBDKQI239ykM3N07nocltaXV3B4NkSyfq2Hmw8ZTV+CQYVYCkHOikyQKwXr/k9+Yo0eH3/BUL
jA6PUPMQGNdZVLrZEojX3cfECD1gVioeLQsPodMNqJ+x13R+ZJZuZ24Smc+HeEhuh1C29kGVgUIU
13XhDyVXVoI0GBPHIwCZTWOufMLMhqCI89+GN4eP7E5kcXtvumN5giqfXddt7J6N3t57Kgz2yp7t
K26+uAGYoTbSMfJDFgwdAGGTue4OgQf6QGG639N4+YqoBEN4P0zhi+KNekihdEfNMLRF1GQTWprJ
tL8QuGMepxDQZ13Gn1BkWXdKmB0SUevdXOXbNKNIWA+0YU6bZhmXPT59NDsJjZbLUnn5VVW57oNE
/aIiPSRej1Ye7SQXUz+Q3jbBpqHRbx3GYDCLmzKW3/zUe2TyRJdXWdNyGOcKeaujS4TZgW1+klNR
J4c4saw9cDdxb6HXRPHsznDjpI1ESX9TgEc3A7P1DYIDDP2FPTz4pex3ZRG2hzisdLHl+NYcHPAz
G48Xsd+yanXuphi4g7lheLvOMPozTmaoqzXD95hBkULIkuRPKYzY5MyhpTwVSiC+rLBLHyykwvlO
90v5uZt7zZ0s3JIVI0H1kBvIdGdkWXeVRoBR/uFnNB19wbk7nzlmo5hT2ZfRRiDT5Ao4cNlHfTkh
t0GLIfQnlbufck6OEXeVwYNRn5Y5nncT+3g0sXBFVjrJLTq7Yl+2g+nu0OG771Ye6hbEfE/QSgc0
/1Y2HeMpnWJ/mwuyKRN30rusxB6pwbTtRtx79+NsGreWSu+aEvBYbCX2BuDWc+265skPk0eE9xi/
wIa9p6NXnQAkX0PXegozN9l6lcVr6r5KwpgLHwVtBHpz/Eq18x46bG6zMb6tecMv+aJ93mfHOTHd
KTYjE5Q5TG6NpYFo2jrG5zxedWZwDYsk+2Lqd1Vnz0ESvqcTcxsdLOeF4AEWKZTVw7jz++5Ay56w
PlimOwgtX5KEyRuKexRxHQAN8PN5rZ/h3syM5WZwrIiRE/iOptc8J4ZpH9yl+DEs7lYG1pfQlW8i
zZ5x17mR5xH8Bxgk2HTJ/Eo+CPDCQi7fqO8eUDA+BaIQe6Oj/4HutohcSTgh7HQ4yF1yLXnHSpyk
ozIf2jgJmCGM7XVTwUcxZQ+jYSZUsMnh0HnmLcg4npAeZ1RayTXlZ4k1CQN1Jj1rOzWLcQN8BXZv
hdSCwRaG3E6459lLQbUGE+MhRj1IBYxNm9jNTW0yCvBb7Fy9jepu6u2jUaNzru38KZm8A6WOpkBA
PoMNaKWziKiUyaNl8w0FdXMLMXcT9qvD3Mq+A6F1TlRv0FlUayEJzE33HaUj6Je8Mub3vnT7FxcT
7jnmO7t2ViOfUxd7kxym7TQb4dGQ423RmUzQDBAfjEywTVX1M/3dK3yIaqfC9ZCRIFyxXJhvEiig
FYBWHgssGEzmtSm35RQ6O1SGV7DSXuoiPmNWjw/ZjOfScIZd79AsotWHfxOgONbpLN3JMehuSr98
9hPUihvHFDyYygc2rY1t3Q3PeW/uDTe5L6m/EMLiVIUAcA9s7FviLeOGNRb2cosOSRrpNxQa2Xa0
WBHrGqAUwDtIbkbnbkOrSC65lN+sVJ3JaArOjIOaaC7rH4EBj4JrZz84HqYbp4zFLlia9L2PdX2l
MDjvAycsH2FMlc86bnkouM2pbgy9E7KWLNBmui3w2uoCS1szHORkLYDCre9WhaMYxA6Y0m7JLllV
BycllwdEm0dzGh+ZCl73g3youzl/mef2Pls1NwaD+40lg2/mUmLESUv7pEfkaQAi852Xxfj0W4WJ
D/J0ii8QLYv3oNrxQbgw9sJpPngePt9mvthtm/K+O88Nmq+Y+XkUtMkdPpAzeQ/XGIfurbTFuD2M
N5ZT3BS+fIr1amOna3EspvFHo3G5NHK5ThOTdaOur4k+cHH1ILXBOf4DzJEki9i27KsMEjul6nRV
NJ0XNRVjfDBG1ygSDm3VoMSyRv8Ud/O9XfP2AwaPsU+uD7zqcR2O3dafnQOQEqfFJZYWNyKZqogc
ASbbdf0c9tU3TjY05VU3IVy2wH0qGn+8i9pB9eovN223nHsV6p09hEiXJ3cjM/01HjMgOeBHZWR7
OXWKkVzj5BEXfMXkWxJZ0gR6uJ8qXkpaF1W0wO+Blh7Dlx/jMVLMyrZps8ANiPP9GGa7FidFGgAU
gL0UwWR6gPXGTu5OAmVo9TrB8N0Uun4XGeYjugHhPhj6KHAQl1cM5qNutIEAmLRkpvjJq1uY9jlN
mRXPXIXyNZnMqzEJ59siLoajmzjmNre7dmssxmcEotmlrBZ/M8j4psFvuTNpMJRVcRIlltTkGE8L
wd5y57TmFQP/i5/mOxEoduO6HjYIGJG0Fm2z7WN7N5btezam3zwf8N56b1MPLoxAbs4I1z9NAEGZ
Wyv+RUUbTlmluUW/ibdYeweZZgesOPneVdZdwKDLFY+ti1FlbruDZxufYk5tE/5D03LuqDT2IoQc
6pDpRUfj3SpH3NHNlRbGQQnGVhDVYfS7BizeZT/6wR1d5Wfxv6g7k+XGkTVLv0q/ANIcDjiGTZk1
Cc4URY0hxQYmKSIwj4756evjzSyrm2l9uzp7VWWWlotMKUIinY5/OOc7RfgjLe2t6tSGydHG7hMM
3e7TqIr7ReOFXYrs3W2XoLHGlwqWUNzzhNUVMLPBxqokWxiUXn5lfppvp36oNrKwxnWDUJwZWBJS
cfJ2sI8MoBHqC04nCnYHrEXM/W5hFPQnTkFSWjhkBkxoY/sEa27TGka9RWpJiO9wK3iM6lV0Hr6g
SZwRbz7KyL3YBeMmB8SiiZBvk4usOzozmefs2Vk95tHJsJNyV6mFF6gjGnplOP533P/WJswQsPMo
UMHkz9d5Tk+LV54zZxouQ1l9ubMy2Lyn6ZklPx5P0X7ziubqemN536N/2CsMbhbLfTSty6qVBi6h
OQTiTlfyHHmQFPqacZF7GETz6DnGM4vldacZEE6O/StxiU3G7kTr5rrfxc1ZncAcXo3oWTBgLrC1
4GBKHgKU2MM74/WPvvPgwrduvXFK79kZcaYCrNxWkGJ30zKlR68ABBB5T3FsIKOxmwf2Nw+sK6uL
kIQuw/T7Dvbr2HaY92MHpz1q5Mcpx53kIm3aFFF9NbIkX+twArbtuAeKtB2kd731J/BDLkLYgKH5
fRIO7lpXDiBsXz1UTfqZtRilZiO+h59CvdVNOT5d3fyyzfyhAFuyYmWarIRTv+LChVsw1z8qa3ww
a98+1N5svRhmB/QR7dE6D6N53WOVPg7jco8VpAsMGQ1bFaVAr29IZWAvzUda9GeZ13dYzd1jsxBm
h7gSn7pCKrFiFpjdce6W05QM712ZO8igZu45ypGFK/QMOrAKg8J0yj2u3S+jyyZ83363xpp233Th
fYkJdRyA2dRF6u9qkLvELrjkjtljtjZbTP6mF8s1jDw4/HJpN6mF2DttM3PlpwWgbb13vYnrjJtl
JRp3M4PkPucqxa1syWDpy5eqMH4uqvGuItLxnfCa+Vi5jdwWCW/zVEEOxmUR3VlDsxVZeIhHuWMx
ZLwPJX+xkxs7H7o0qZljiCDBuKZeufX0DIObKCgAbutxjg5op3bcZoGAv7oCbXGuOv1Q9QhjZN2c
rSXc+Gru1tkMd0bVFDlZET/2PjTFFG+WWtprI9TbXPr3fm/t+0KQneHxMhmeNwVkam/SSL8Ak3gx
k0acGlxEoxc9kjXwCGgYZdGSvIuh2Vkln7tF2eeBVKd1pZF/K/+4IOGGLnw3CQgRNR0Mj+pt3GEg
Nip3a/cthpMJM9WEGKsDJ4oQ+eKpSkKZ88r5LFsFQmjwD0kRPkBXi9aDOxEeOoYHyHxbqxhJG0Bx
HeUmuESa2inz6JTNXx08eD67NVJS4TobN3drhFqIHPE1hVLQs1ZIoulRZVYFTTqOzhZ2VtuvMwXN
mIaxe4LRE+frRhhZERhgQLhViFNAHWOZYrmonAL60UlaHtNz5+d6r7Ihvmu0kT0gk2l+6Wrg8jNa
TcnYWIl1kXlbMc1KOtuA7snMZx1VSv5gkgNZZyimvSHi8dJZTtTtyEqYXmtSh+9rAMnhWpiJASVX
9fIKEIUEyRY2n3PA9pxvOiUzD3hD5DUgtcd+U/fmczXAFzn3qnOfnbqLr5KpctBH8/0iQ1JD5geT
Cf/nNE120Hgf3Hc1JuRPq13uR2iZq6SR6RGkWc6zHvl1jvxAdO8TLxAnTFsrP6wcOt54eFCy6Lcu
8ywDK5pI47vQiJ4n21wtJT/3NOWPIc1zvvRXGfkPDILL9dyO/brw1f0U54w+ZqylcjKwAUUh9FcV
p9k9ro1NlYJnTG8U9iVFZdPYn03ruZsCz/khZ0nM3Q5OmW9aIFWRsw1BruUp047RcUGEsymdqbqv
yvY09MO3LMHsoBvR406Q76VXv6JlZAiXl4zC69j9TCdl0HMQ/sGaiiRVv6PSd+NvcaYQtpitGPaA
C51VDgcpn738qaijN0lODmcO2z+xA/3aJnMicPPOWlH1YdAOq7IDELJANIwIMrWCeEDEUUQg4PRw
MKzmMemte9K5E9AEMjyxXv+ssrTaRfign+LaKABYT335QV8WfTaAmq95nTXbCSbjY3TTjN/Iooj2
DMUuYXxkQBnMkXeMR2e5YiqGMNVG867qUbeZqUknlcbpWZSReuID/qHb6ZpQzd/jiiRMx/MrNOHl
ZLzQCDNxDVnsPIGUWQ48Flu4Kkb5XBf0eDkYoSsU6PnoLv63RZTG0TPda2Sl34h160+VXULRdP3l
1XAKDgJFm95o7YmXvKKj7+Ob7yzuihd/YYDgILh8AsrPr+CY8bJik3mYusYHEeOM13pByeh5rgPd
Vg2vPYBqgF72a2MK7xQnRX6Pn4A6XE3pHWBMjMPoYzU8EIGnHy+hP8uT18KvmmqF7HPUG4FE79Dr
6QtAzR1vCxu0sf1gs50HraofxqYaP+qY6ROfGIT8fsOszY5PrEfKTdvUxQEGdn/AbFjskyGs91Wt
hhcAHWG6bn3nTZqd3DQU0WtKKXMLwdNESiD7TeYX2QYx8CZhNIThfpZ7q3RIUZxmh6gj9t5iXp4c
4EBr0CvZcRF62PIBzNA3Yh9xb0681tNv4wz7wiq3s2eFG3y1cFJ7KTdJbFlBTsZDupthXlZPUSsK
A3ud0951BH+MK8saxIuNqghOSk2oReSn7wxJgIyNkCzWLOjNk0wmsQMpx/zMmBEAdv11tqikc2zl
hyELy6BTwr9RK6Zhe+Mz7OdaucFUjLjbapkbhwrt4KUtnPqYRGA6VlU8V9vKsXDaw7t8gv2u7sqU
0B/I2YFjqfydhKL4vdQpRCJTjzMrN1dgas2ghTA4/nmLWGZJgKQY6FzSfmCSju0zOm17wx4dZWPa
avOrvk2a6ZeaNKjCnkKFzw7xJ5Mk1fBUzShucWdnM+Uivh0HFu7SIy3E1tpVcO0m23AfKpGUJbYZ
wqHVfm6BB60NptZ8vkfVr6Mu9T8WMcwobusl9qm4vagOj2actNVhCLu4ZErNbPdodiRh/uy6ceDT
2/VtiKV5KdvvKX/m+Gb5Lc8C7GFW9OnLMpnOAjNZchiLXkcbwVrhVRfdP7YSDrddr/l4rVLp1QKs
MdUbwKKMQYrZC3PXNKGlDjwrnIoWyImSJ0HWySf6NOcKlHKJ9u4/1gltk+n0QHk62xQUpd73Iqm9
h3ygyDva/uBa25Bsq3FfkXLzrXJyDlWZOfyHaZislHyOiS0/gxAXIWUsJ4KP4rknp36tJWpgLOsE
4Vysxp6uOQgxgkF6Ye3jYXD8davikP6KuSPzbGx04rNoCrGG2e9VPztpaPsexRsw/VQVtmJVpggp
AIxuTOCbwB3sGcsXIEIxmRgblpckbvLkMpj0DLWfHcExY/9PmaoGrSFxjA07c8HGbqOh54H4SYDh
zpIjVJL6cRqz8a1KGT/75pcxpgwKsTtn9ZbgDVjPXc1145vNfmDE/LAwbg3IVjFPvNvvMVVtPPQ/
vU4sm8wdl3edY7r2mEbO2qsogpjd0XExb9jMI51PN43Q5lIGLrcmHlF1Vbu0mt9xV7eYTx2DtVGk
zS1dfIgd3lqyddT+IANiPxjjdzPqnEsFxBSb4LSNhqi551vsJ0bm2bPl9+pVmHW679X06XU2j27Q
VvuGantDCxUjeAa2eKz4WeHGuHgCfMaUG91aJfO6bIDasLOR7ToPmCs9N0h9CMURaJ15By7Ci1e4
pyc+Ik5TWOfeFeUnQuWowXBOMNWx0WNhMWu4rVu35ijTcZ/qhIbeVlnr4UiDyIrz2KI9oW/se6Y7
ub8DujPjS2xI3Ng0cBdRSrd1AqF/bMjoKhMD3ktVyhKHpoo9vbWGYRInt9CGug/7wXX2Epuyu7EJ
iaL5XnBdmUMkoN7VwqoOvL24Jc1BSryyExk8Z9dtkI2hGWELi5ojGrdE38nsgYp5ip67fM6tczYJ
rgKc2/x75hYCqCgqvwusGmsBBUx4bm0/7LawAXSMRdCuBbeLF3mrqs0q6ww/fLaeYAy25snvMDPs
RZIvI0ZPhRwWQMXtmhi8tC++Dw4W56utsbXfZQ1rnUCMvcaijloZY7vvFMK4851aJnv+ZNCVYRvn
J7PzFNPMtrlHRkyHJd1sPqqq4JFoZ/qeMwyaqx0sCMcWQoXxtfdLf2O1E9E7vhHrfWHQBuY5441r
Jup2j44MWfUyvjadNj1Yb9oPMHygcKPuvCxRiYs7ISDCXb7xSKXJogA/Na0133N5dycM3SeyjfJ9
EfsOkQX9TfkxMsuxFNHpslo2sBGrtTZaMjYbn9qotMdDrLG3tLfl+zyx11orp7d+9F5qbNmZh28h
wYPmbawWvxG+FI9bja2vpMtv23TPCJracmi7+Vy2dUxRl3AWlLaaUw5vAhIBeWSXYpqnvUw8TdPl
p1gEFej9sCJtJOAsU7kXutTPt7XKtsf99DYhG+eYW1751RjZvOlbdY5CPGiwoWfIY758GHQyJrvR
y1DmG0t0WIR46mWJ5gdPwhZ5hsMgJ8cPI3ONgb3x9dYg1+OYcEU0R0B0xk72wJsiIw0yP2yeZCvp
ahjI2fwm8zLS/rXffd60p5j1yfcsKcdA5L4OutIu1wRFAn8WlcFrCrSSanZmvLW0BEcv2kqOpRkC
VKRTvbqcuzXi3m92uchkzaZWfoI8dVmcuZ0M2HDMLxmL1tcYc8xDZrpv1shgZzTJtiumIXwIw57g
O/JgrkUbCm4GADuuBKLqteSNtFXn3Wd+P0KHZJy9Im8GkFaps+HQ+h2GBQee5Njn3a4exupsjqW+
WKGAIc2Eku5b4aWKb7ddE7+aIrRObt1/tpnMN0j9Dm4STud5aoiKEFZ38TvXOiIvwi7Du/3hJllC
gH0j503WlrcZaWoN1ZZtItZGBbQfi49lf/ZGHPU3mCrcfQ2mitSz0Zk/sL6mmAtCQ9L2p8nVZ3H3
Fttz9zbmHo8JSzwY/El3FhFC973FZogCo1yOgs2xH8yszC4jpchWG+Xww1aNfiiXWF+JzTjCHmNu
ZDqju2egwNRKtRaDIjNFTQ1Uf7He42bxVt3sNRurmsuLtiOxb110ACsPceWyNvuU8EkcnxsHoU7E
xbPE3+PQ8ba34KmQ6IYpYgVb19yrXo+Qq8aUNMaSHMZMnhaYFTviU+WNiSvH9VgrcNnoZIH2t54X
SMtznyxR0g6gqNyxkCRtGa+w3MW5vPE5jVwQIVwu28UWzR32hPbTnVPrkmbDz16UPtTEZjnQ00Bk
h/2ZBFZhCNIzqwnsLoWoynx1Io24YGEs1M5uoKMQ+xbaDxPAw/dagyoPwqGZ76Qv1GMZjVQebZ1v
lqX0LgxwvFVWhftBLXv6N5CmJPbBmZge0YQYz7NTYmdjK0b5iv+H8488wocg2+SJ9Y00gVvnFios
7IqTCJGkch9JBSwDr0rzg98O/h70e7jviY/4dBI/AEFeHfnIHrIyXt5R0zHVjpg94t5vHww71LjY
bwDZSKcZQIfRfBuVjC6kigw8m2XMHMeR93LyXzPnNl81iyLd9cpMAlGhLUCOF699Cnx6Oy33WbJY
O5h+/RXyW06ZkYec/9j/CTJG/yiy8meelkRENX3/MaTSvWDQbvSq7lGgurrn72Gnx7J7WgtW4mtv
lDGFTZofZ1dvvdzERGuSlNxgYQnL4QByYWFaqo5SAoaz3KRe47x71xJqGEKSF3L4vlSHzKQyQKrM
NUDgUpwr5cOcGhb0guHNCSXAuaQIg4puaxS3+sYw8qCcy3rNXGU6Z3TjerVM8SOj8PI0ifxxoHK+
WZsciJO0E0bPOpJ0ev8IgpnDqmZa5qgw5vikW4L8/GGITug8Ot4I7kR/9HkAF8yw8mF5WsRYBRmX
6GbgEIMf1UiphI/R3X52RfpZoBfbYvoh2sAeN9Re5ktnkiYJeOtY+PP3Wpt6Q3KH+dOoeB6ReJPY
a8eaXxavHs1VnYxIBgu9zKAiifk5GkvhfwuLsGBg6c4J3wEGMbCHQqeBF9IY9CNPslUD+fGUG7TV
1TAaz5Ouu6PsRzI9eTyv2rjP9j7TNIbwgHN04zFQckm2ZU0cn7xbKiaU4P7i5TUzdMbOsFrEjpki
TQht17r04Ocv/gCbpSnqZ5g8yJW4VDdlXqhtxVNway8y3cxG4QY1s5c7YGHMgrEQQpUw9drUrn/q
ypanoIrUowjd+bzMffOiQprYgknlm+EYB6JCjtXcCxkMaVWdmWKvRdd+T3pVXIEn+ycnLZKjNJW5
b1pDv4SebZ7aRnjQgZrmB8NjcUqMJjqBsx4gRkBpNKJU3KPwAivOfcbWgTUZSx/oCapLCd6ZERGS
b0DNWC0JH1AYlnNekj8nDdWxt1DdtXdK4+IlrC0iGv/n2qi9a4jidAP0lod5tJD3MMx59Shk/eFZ
ujxDzzSqLZjqau/W+MMTm1Cebpq7T79jy58jql7R3HE9F/LkTLRedzNj7sdoJG+I7UbUmOuBUe/R
GBg13kpGNkDVsAkbMwtCWFokrmnz6I65sSJHGOJIiwArHZlsbrNc66MzTT6ewXn24IR0+Eypyb7P
3DTTnk+1/9RWWQ7psi6mIHY1Pn0QW9V+nkzugCTvNjNytX2B2X6DNoFPW6La9lvYUmIy+/BAUw03
su2KyZ04Ta1hHyNmKjB4QZC82JEk0NWbffyv1GTDHNvipVaOfhht23gpk17etaXbHpdu+QY8t7ib
aLEerFS1xyJ0qkejAAa6qqPCOjhu0wNbU3Ip1oDx/MAqBzp7Mc13jPbzjaIxFKuBMX51yJ2SW94B
fsz8OmoHOyCaG9Op05GwUKm6/JqtMu43vlzCl7jpsl9WFvrsVAyeBZ7HpqHryCFbaX9IOfJJJXyo
eUn6LOtZAdlsGUQGSdWAfXVMfeq0znZcaNRsuVrQgNE3jkh+XXOruwWiDov2JzQME/PsvroaMd3C
cwGFgYUQyjjIe5Z3D2WGzFV7MVvz1UZTQfGEBfgICi5c05E71l6WDBpEXcC5mOKKlQeeVmKo46E2
57Vp99FP0aVE88E6Iy8izo7SKs1PS4+gY/2F+0GRypuH1nImNYJOMx/Ku2o0wm9yWT7jqfTYyLP7
zhT32Jgk5yxzp4s1CfjRtYGlMXZuXbJd/bC98dCJOsT+nd5Vbv+ecMiZJk4JyRkVTKgqUd6mmeyM
xqauYd+iuirvFYqpaIMIjVuPansPmLJZkWTEZKm30mYdybDamXBOkpUzFxW/k2O4SJA8ezU47hdj
vGTbNuVOKzVuYmIr7nIiJkHAZYL1FRYFJNnOCvsY579V/hbTfXGQNA1ra/K+yCxC5ICYckeWbPct
NcwIBGcY6SDvmnbPOIqIrxAhBM2usZpB+115vdERocc7ZXBi0J6O1bCFjgmUMZ4ZHi+8SUbc1cHC
FsM4+WIpnoeK3jNwitEz+Z/l3WKby9Xza4i5zRwZy5F7lR2ty/aYCoqhF/tRm2XQquDwASdJuvQA
0IUanf8nNppLmgVy0QBu6pGo0JBE+8GxLNjtYhw2EcKSLeM/QvnK0X4cWTNusVCwH3JtRFiT+g57
RRk8/G+nT0KRp8Pq3ghaHfemVecUDl4J3VEb9Ru2SxaqOF7dNyAZaAXddi7uulClp1FM/BwUfSE7
L/rlqIdiaAz6IbYYaep8Zgba49o+JAxg/wsltvxzEDzNhYVKxxECrxbJUmjA/yy5rDB02aSv/iGn
X7x2JpmqcJx0xWAeUY9NicCddes6Ozc8zKPXfbCsd1kEd7rFIOPTBe9HmPic2KlE4MptOF19NpJU
YwDNstXSWb0MwPjGxs+im1nOZD1cot/1w3/L2vdcFfzzVzAHptIvJBRtEsXdv90lX22lq1/d//Wr
dj+rywcBB3/9ov+OjI+bJe9fO/8ex4/yx8efEB+3b/jd92eJ30BICnwUUD5ME4fpf/j+pIfxj6bA
cxibW4SV8D1/+P7geKCrx3yBY4nvIOUEW8Qfxj9D/sZXuwxP0dE6LMXAcvwdxod7c1j8pyJYMdBE
oA/GQ3GzID+Wf1EEs7QK2aW5T10WK4b4fs5EJgqJ+qjH9lXKzt5o38kvMbxkmrHZuxtNRmCiZKU8
pCG7F9hVQdRb+oKgfHqXUzg+zVLIZ1VZ9bZHv3tQeZ6+LrP5zKW1vJhIb5gt6ughzPvlZHdCbeLZ
YNYMDHTeOmxG4QaTZ0mcMdmbQwfegDnRsehChnPEgUO5SekIRVBL4n2auBveMra89iqN49oNktJV
31VhTuRgUcuRtuJYGrFh5Z3SRlGvhKEujg6KVNA/eA1ZCtcM67cFWaf5mnEAIAYAmAZrHaQHwhYE
aviKlnKlmPs9FGwQYp4fff+qHQIpVo1NSGsxZu6OH0VDDbJJ9GCpdUXLjqrWNseAYThO9ym5PWWg
/BLuKSYybZHkdUSl6b4qd5R4FxuV3SlFLVOIerqO7ptv9dcuIaQ3NQCUNw3qru8qNqANjJCZtEdT
P5+JZ9iExYmNFpv17sVl0quyvt2MTEeFaJ9EHP4wQqZi5Be91VVYHPp6kPet7a3REFNSWyABZep8
SjF5Z901R16qey+2n1jEIMMZ+m3cjPNmDuPoEzB7HqCg+SJHkom0cllAFt0PxwH7VRe++T4pDbrM
JwTeOBYtGRoxCsjH0ZzTnSJu80cpnCenbH9RKbxgSX0KlQAJaDJsaEmVB68C3KIFvUUycJ9YwIkI
CMvWSwjIPK3hXc9FKNGv2I+IOp7bwmzQMI4fyppRGRNH3BDW1dWky41ttuyGgsv5ZNH3M/lJnnXK
ImeFdRqmozkKyda6Fb8qZFZQ9Fe242JQhK4U31A0CEjAhgE2KwDGE1xodenraIfzkcn/OkN0kw9v
Q547/Q8j6Z/ayA2i8h0JH7EC3aAReRc8YqvZ02ym6thDlWq3tJRx6954KC2ELGVYsNoS+LXH0jd4
6k946YYzUXr6wyAR7aphT958INFBxdLMVkyi52yFpDJh11YG5JkUrwbdAgpP+BQxOaBN1F/mBIG1
cv2rmzZQZWa9H239TUp701rFo4W4qojkU8owDNaxHXSyfgAmmGzVBIpQ+Zk+9Qi8AS0gMZjTLZY8
iPUVtSHcoaPO+X36uj+XOo73dZ+crT4rVh7QjHVhe4h8pIc6bCQNoBRElih9KZAvsxzOPJ7fURXc
LPirCrY4VM2Ff9lodNmuuIwy9T1NgZarqQHtLtBJ6CI/G93SrZhMQXRjvbRxjdIPYkQQq7SKnoo4
8Q5wZ+SzUSCvFMoP13XGS4nFFo04XQViwq7/ASj5W5G0iEt/dXNmPucevNICbf1r6dj6wNh0H9fN
t7q05TYvHK4ny9xndIC94/U3tQRkynRUGxD2E50mC+VQI1ZnxkokRCew2Guvd9aLZe/tKfS2EPbN
naVt9xPsJexEUNgI6xb5zlLnMcoQxxhw6RXrBEJJ2R1lD1U8wiVDaBOnIPGr7okQVvxB5LytZoFC
XxUh0w/izzydfoW8dIFGpRKQKfIFNPIws1LFk/ga1frLnvvsM2PjlLYIEYGErKcGiH5hszxBx8Hr
D+C3R7qrHg1Dw+oBsIoEtd9PnsBlwcdR+NU+QV9TSd6DZJyCjJxVOrMcRWqogFTn9ZVfp11PdJqX
QlnAcYBz7NHHApP3rGPUzdHGQRjgEtC0t+PkVQDUrDqJ7DmRpK/Ybhw+d+USHXVhxkhzpL8ipZJo
9S6MXvIwp52yd51gf2857xhnEHCZ6A/3DOtZwXLZ2t9inp9XCyXxSz2yfGRH8Ikqks8u88C5gHKd
N2lD7+IOpFaw6i7ywf4aISNy9bBwkZ0yDrWfYySZYuOEQUX0H3nWFSfb7LvPanJG0IlSqa9SMlIP
gJKMVmAmCAZWHrFSAbYWlzC9ZLhUSZt5d7KqzBcSuhokYoj7d4VQl9xP+0sxlEwunDa0rrRe3Zpm
0gy4uf1tRALCYWypUAk97pElWkgOKzj8l7ZkgQUZt1gbGVUx1CYRYJSnr0dzv2Ial+yXTM27ybPd
b3UUbeyiuNhht2/7aAfWuJqGfG+yP98TUDBAauUKdHQ0HIZq3KMe/GUAsTrRHRGSMOXAZfXk9ZAS
bWOPJQv2H9KoLfucNT3kcmrpOa6anNHIGXkJ+B3QlL+ybxv5gZL6ESmjIMDkA3h/skUQ4L4Y/YyQ
kl0SLW7XBVWkWVmRdbEJvcZ5heRdfUANXNDzuclmCofizmqy9NVgaHQgltjY2SCUiWeo4iPaVOOC
YZslQeLV78nsENQVU4rw9GTUeshsrET22DmPHZ6Fc5GI8rUzq/IzJingKZko+oUz6aAEZ7D1Ci+8
+p7IAwetDDzwefn6R/H3t6rk/7cS+P5/GOvOldJjQu/bWD6dG47Co5b813Xx//6cfyb/XBb/H7//
9zJZ8if9Tr6TLvUt3j2fElFiprxxZ/4oi03xG3AWx6FWhplnipuR9o+q2P/NQqNys4ZKH++l4/6t
otj8i2P35sIyYWJgyQMuBUTlr4a8SIWjUXffZyKjHSqg3AEWpdtIWITAZq6Lq6tiRsOWjSkzm7r2
aDWmnSfI/OrWe9QZKSPhymqHvG4JAq5ayMNjkrXkC+Wu4OA2Irbd/4+D9z/tSN182P/6BKFY7D7+
12Py9afu6vY9v58aw5O/oeOXnArTctHEWvTevx8jw3N/gyuCfgZ8ium5HJX/OEXmb3yDawkT5aGP
ExACwB+nSJEP6d2adDBOfInt/Z3O6i8kAYXpWvIsUPRvgnNsqpt5+p+gKkax9CKffUC9FZ+mlSeG
bjNWhGoZXTExDUBfjS0wlxeWlB4Rtg66YXBdK6tIK4S/+r+y2pt/HkQoYHfKdG3l3yYSkgbzL4OI
JYJ9mg0IXLDdms+xZnxAtA/llIkKo+yHZDewuCGECkBrM4vwW8kH9IHY8OX5n95FLFtzVJX/TGB0
/mKT5rUBhKMY80CoBJbBnfLn18ZBcqMZXMpN51NeLl5hrNQ0VNRyEYIoEwtWm09rtI83crQzmzv2
TfrkxQPqnCEUZ5bN5lWFDcLGxbLeZGioXQPHdrskJijVMqfm6ro8SIrCv0NYN221MwucEOKRGv0r
lOh+Kp6LZxsTzl3YFvGl0rM4+orQcm1ZxU1ukLRX3U/GoxtX5UUWrjr5PTKg0KznG2nfkb+syXZ2
RdaHp1xl5Z3NmVhXfX6qRrxio1iqdUL+82607C+613w9VNl3fhBMUiqefwwd+deTNpZ1raHOAN55
tPP8hEfNfs07VOCJVUwfmWnH2ym+IBshkFJYX66RvTupuIxx/ULDR8IJtzZJVsldhs/mzUvrds2U
Ln6IEEjdllRkUrG/Iw0hshgvkkc26lbfLY1aArZjZMfQ+L+UY5mx8APwozOklTo3rQNZEIT9TfZs
rUpJF0ygOdEwlf3ldUOyUTWcXVrTL8KPJjQ5niGQjdCcjmZq8PpZwMJXUsw/KfMgrhXkAlL4Z6Ax
yRVAqhc7rf2RjwT3Hjm6ZwNVV7gHYM4meTljiNtrugQEWK8sWt/AuAgG6XQ0BDmjNHOKT2qno6Xj
X4BFvwPk7AhzwTfrp53YRx0lE3uG9kRIjbOfSSQJJif/8gmBCHwT75cPLxfFDVjfQXV3pW117BbZ
qA3zza2uxpNI/fgFeUO2zmzsM+mSdwGq0nVcWZ+pH271ZIpDLBXtYccceISX/Yz6Hch43JzjPK4x
o80/UmRhsJXhPU+j0e6kcXPYOPFPM0XEOJdvGZazlUyp2+o6QyWSpd0+zNQT3oJ+ZefNnhA7pBUu
7E0CL++tpUJijki8OQj0aptsIiuubyWhAZZYW1UrrnXOcHDbeyHVJTCKa4Tsfw9N1H9BFsBb2hje
eamJi1k1OkyOYSLM+8rJUKVaXUkW8+zWJxNt1rUkZeyM0qS9neR2tDe1mym17mXNkpIYE9RTvh5j
hH4TywS8gUFZ1oRryX7+SITIHozG2RlEv5AmnaH1u9NRZZkQ8zMg6g7yJ0wNg4MiLCkcAxODrkuJ
fHeciSKbbCgoK1qyyXwQlZqWfVu1aBpdNfHjQCHB9Nl72f1Ijami7K1cqgN8RULuaxV0Q4QZM4RA
MXc8hbNl1NAYFsGXxqQM2qN6hLvQrSPCqraSzh+RedNiJazgdLu++cGFl12RRJF3GRauwGfi0lJg
61HfC2Lmf4rY7R98FALPBnTsOws+c89QyW1+GFW4oCRFLkwWhLuiZsV9Jer4rrsZk9HGyr07UgTf
duMHUpOgQOfdsrPGvCAKd4qTveenyzcczf1qnIR+mRPH33n+sJfINPcS18uvrOPxEQhz1O9VOTRP
bOO7ZN0CqjmNyLtYutXmePHTId4NlFlgaux6CBJFBlUpGDRNjQVjAgLqvpXtKEijm7LHkhPGncZx
vRb/Tt2Z7eZttFv6XvqcAYszD/qgv1GzNcvyCSEnNuexikPx6vdTknbDVtI2sjfQ6P7xI44dS+JH
Fmt437WetfgK3Yq0MCdNWd4cRt8qTm0/TMrHFRxXdF+46FiOi4gGtSKG8Ifu2xr1S2KYciKBW+oV
hziW1CoKVQR7l7FJ1B8Y8cuusWNkiI0KHqFtCexezYVDitUnNCfNdeTjBtgMaQE9HDjqZ+3gG6ZP
T9u+GcY/50rQaxChe4oUd97NBt3tCTUd247+BCuWMT8t9FaKEQ88+TneKZ7U/Fg2I7kmvVyAwBN6
eYbffyU/s0WxX73m/fWT1LgGwtSnPzUsy3Xqp18gtcfNdtARHlGNKq0vw+ohiqYkx8Y6ItYlxbz4
U4f+XY4EGerkHC2EziDvZsggE1JZTD5dl2FEaDJr2EvZCUwALLxWzl+Ko8o/RZowbPuJCcNOUXx6
aTneZdEwn6D3re9SXVd3TmBd874j6OL+X47eqKG2JvZwmfphus+lJejXE/RBilp1An2KFl7RpGTI
QA9ZhokBPq31bRCQPen2LsHRRRVGF3HhnkL2tPFZlVN3P6y9+6wd4WIRWGKh7ug8kyAkdHoAPsrJ
cewVcvasjXDSuYNHulXmBU/of3vKkiNegolbTGAqMv4N1Vd536s6nXagbpJb/q0/EpFeb/OGXIq5
7Ur8k4aw3NjOuI3nIbihooo3s1LWAE63b6J92nfrpybo6Z9NnnukkwYSgwTd6taiB4cyt3xAkuen
J0TFMA1Mi7rHUnixeBOqwoKZWeevCtGp3scVsq2djVCKnLZ5HO/1UJTXaTGsN83UYqtYXftYB9WK
tLCzHmUHF8Ry7KOVeIo3GPKBmOmUpV7ZP0MLMuzR1n12VDtv7bGIT1ragEwOWXMvh6J/Tns7uMwo
4F7rqJquKFTHhyD18HtR++Ge8t6l9AQQ2CjmYCd0Jwf/qA43WoyX+DNJBaLi+3kI4vJ2zNgTtvYM
U2EdkvO1jNSdjWO72Aajjdmxqyz3NGtHFzVdMc7bmA44IWOR1z3HnOcvkrm/t5uie6Hewzhcwpjy
8xi9lBqXDs6aNrueSjapBE1JHA4IKU/0nKUPAZqDlb/qBDfoIMd5s1a6JkdrQaMcoJM4owZtwaV3
k+06hS1rf6CiAd/iCkclmnAn+yShoemUrvxLLWm6K1Ww70PMjMAikuthJb8X/RRqCuE2N7GN38x2
QucvgktIbXx9B521YrBkjcnP8gjqg5K8nhQsV+dFMiIYIW/lxIEuvOXkBVkmm6qzJY+759cJIs1J
ayviOHl+hR4Rb5lcdQJpLTs4mzctIRjwFD5yhmDFctt9YqNKhYnr2fhYZvoOlwjynPtB0UkD7uDc
V6P0wERzZ5d4FxeRq+6SvlJ4TyemgiBAtsjDWa7XZZT5Q9ZpbEho5kMPaXHAu+amKFbqaGDALypZ
jpIuQXYAgb1cvy7L1LsrJMmyj783WRpfxG0k/2okeXztxsU/e18WWEkpWrf2tImpH1FIDbEjYVtX
Cd47WRWkz6Spvh6kiuALiPkz8KRoS35Rcp3VARLu0WzufVd1zwQXSBIMxKS2nhGQv/4hOw0GZOG7
/DNIOhc7AlGAz1nsE/9F1DjmVKvw+QBQWJnf4p7dQsbx+M/Mr8vvgVuCWagavswLau80qpH80oIQ
y7VtBd1zVOruM7Znxids4FXsBGq7azuYume9Tvb1xM7/2C09Pzyvon6rxp6+OtIwad3VUw37vJ1W
uUc5h/tIj/xphGIAfeEg324/KIb4E4rBt6PKv6rm/Hd6nv8PtjNjWpD/5zP3cWi/NRUdzR8rN+ZL
3o/cwmQWELdDjYzDkO2aY+/7kTt0/uBYbUOx5LALY8qnrPJ+6I7cP5CFhmSfwV4LAs/mP/3noTv+
IzQI3ojTZ+S5nNT/RTvTnBt/aGY6UHxjKKp8H492JmTCn8+VbaA02sdivuyXsaclPkYLgAtPjTnt
dA59LrtfDTQeYUYlZ4qH6OqD/jGJprq7+uG2/cMh9+MZl2vhsB0KUygzOOiPjdXQ9wtpAL2XPamu
SMoq10aIN6h8th5UDVv80oUzAOthVkU4VsdU91PxBCglum8kYep0LohMObWi2NJH4gvd6AZZbL6e
/vo6/3bLIhcJiKGBehHlisjAqX4oUyD5D5PFd6tLFj2K4YJo2uVyiRt3fsJUltMuEgQ0s4I7SCom
EZArLuUQtU///jJCEfLk2A5ywz48OVf35iBRVZfkZubN1wEzQnZwqIWQDVgH+FbHmTTkYTeAnYo5
1k2Vos2wtNHXX1/HB0KW73iwcGmu+6C6PZ9r+XA/EvasMOfm+KwuoyQTZ0GrSrUJ1FjH9nmXp6tD
vHY5S/qx2nI2DaCH7rRwAoyXSWPri39/ORHjiMY8YgEKJbxuPz4eTEAp4bJueNbVTtjQqnMzzTG6
NgqedoklcIGU2Hso7LGFAGXZ+ZNnyYmzet7SVpKFq09+fUnmBvz4jvkAFD2XRp6LOgHUwYfiaOWS
KbEkbng6BqgDNbX9HjhDoVKf/B3SMEMSE+yKHFVni2umLr771OUhrPz6Kl5J2T9dBlJHgQwCAcMr
rPLDgFGutQ4IGtbTRBP5lXzBQivz4cK3Zez3xD1bKPgpP/RemV+B01nbZEvHqMsI4gnCTnEwHOe+
+G57i29vGwyxhd7O5Cu0znaCSJzqPQZZjexUhVbwki1LBDchos6naVKFfYnW053MZ4yttnxJJo9/
wkFJWX5//Uk/jkhiz1zhe4i/aDaZbdCHT2r5RVwPOWfdhOAX2r0hnSzdnrq+LLlKMACNVRGt1U/m
v1WTaV2zYccocfA4m4DqcYZB8YF/fVkfhoFLeZT536GGEDLFsSb8PDA7Ap5RAxK7XatCQbZ1VN+d
ESCfoj7M0uCKNjrRAaScWtGxj8Ym/d2bYcqVPwwALgAuvQ130hGOywz24bb4czKH5HkNB2GhiLtc
orVyNrXW/l+eM9vVZeYWUl0PucMfE0PCoTYtOxtYVFX4p6oW43yRyppQapuJD9dKZS/rMzspNLC/
vlM/dxOYSFgJQZyyaNJY4JX5UOwMo0q2EpHNIe0szAZClsjZ8WZIednUqrprwm5afvOS/m3Q0APB
+ShYd0JGjmvW4h/nDVUBOQ7nbDyMpFRFV5O95sFDUpR4u7AGz+uBG0AHfYpGjyrTgKvzsh98oEvK
YW/q/GawiA+rDPeA6ZRWiolGABYcfrgc8jsxArqVPKzkIH2K2hHJxyiATJhgAcHit+BrD+gpD/ic
0AwHNE5vUFPLYJuRPfY812USfIvBBF060q6svYdjkjgQzoTgqOYOaeiEQQR0YsrB6t+tTebi0UZF
jmPiiWDBfqjkC3zwc9zK4VDSpJ1uynkpwoQy5gLRa12Ug7YpINh06kjt/j6j9TNy68j/9uth9PpG
/TjguQzefkY8HOCImebDZXjKI1CE9/yQL05+BltN3IzUHaMt6Rd9iso+nUOBh0sQfVshxEzPfaLO
hx0MmGVBNsqJ9js8BIns/zdX9vFV5Mpo1FEDcmzfY7r6MBdksTcWNOa6AwXRaTzr5DyHW5I+inEn
wqyD5YAZwj1WfQbBp0yyscfTjHHzUJF1FN57XptQ6K9T3d1VbVVCKSCivvzEyK7l2a+v9fVaPtxF
JiwEeWw3Q9qFH651xDerQ0Wzu5Nh/aDCMczQyQ8TICohu/KsFmLcAZoKqEisCdogl/5DeuJ0Yy+e
Qu3WalcngLZlVs/zQUs/O4SzGJd9mghQUF4PlnqzFJY8hb0VctYO8gX7RTfdzmRKxfseVmK5Sf0p
OMs5JHtoHrrFKi4B1KeS8teS9nchdjFOYZ3HTwiblq8Shbsq2mT/e2P/DztUM14+3AmiIcgYC/kH
L6WZ4X/Y+aXsXwZsoZLE71XnN7asZmqAauj9a5eH15/mq59fhLZVP/wXfjCNt8Cg7tltcbr48Qer
qE3raXLHAxXnkoBpX/ZHPw7S7GDXTT+eeTlZOmzQhVK/YQf/wzQUhWwcbJLGfNoxZiD/8JHDxlGJ
szIr1hnu4bu68ENyUIf620pRMn4OtVFZA2sujQbPIUlLA2Asf/O6/MN9R2YJjhpBIavBR9wrABFc
+tGsDlVu9/LQjwuFTcsXgOU6X6TzTRcHKHjdMv1dLsg//WRqh75ZiWzu/YclUxAEMuOfVgfhijE4
9EQLEgvPO73N5RyQnqQiIdt9hy/id+vRh+ajmUM54KFlpUkLuMT9sAC0ZTnCG8WxGfrgbuDGSthu
ZSvis6Ebawg8ViF2qwN5/ZCKMKmOdH+CBrtNmcjz1ra5Of96ENLeZ/CByaZ//PEpFLLt6iYj6LyT
YNsvSkTu3yqy0C7oCFjdtwkWwdkaLdn4m6f/cd+EoMC2Y8QNIkYSzhT08xAkscgGKMtK6HsYrHYa
48L90Dnyfu56Konl3OO8G1KMvaBpA6vY//pjfzyW8iCANxg8NS+Aw37yw1ufQ0YZnLWTh5L2COHq
4Fqn/VSGebjzCpo6wi5tlLGF0/l620e+9Ymo7NK0NNf5zGUe+jSpDkdzUvZkeAotp+Dw60v8+yg1
t8fj/9B7+eXDFY5DNMLbybjCPNeIz0rEfJ8pPlqnVPSE/GzNYEV31OKH3zyaf7o3HNWFzZQYs6/8
GATk1XR2aHqS5oZH/n5MVaZ3BS9Tsg0EJWIkRM3yBOHblZuwqILzMQ6ai0Ckzo1NYvSYUsRt/ezC
b8vsxaFRHf1m8fqHXR18aLr3KAE9ePlGu/Dj/NVl07p6c9IfFLzwP0G5gjfzdVPOe+3UdrDNkeU+
5zz4W1eL4rRKo2ba0q6BwPzrZ/T3iTQ2ZxHihagAMYV/uBBH0TfAGjMcEBUQP+57dZSjiW0di+ix
FpOmnn17aTeIWefuDGtMti+orrq3v76MDyx4s7dmR2nEOkh2GC0fpxUy77Xfw2I+jEG71ru+BPFG
yGpFguAc11O0g8A2fW174Igby56S56ZkHwTjpWouS2SUxZEx3zzMtQjH30155h78vL6SnhDQqSSn
B53Dx2vLWoCutb/2B3YjgbvPMPFfWLYernrbTvEo+fXDqIrmAe+Hxt1kqcHZpIXfHEU719+GvNf5
b+Y88bfJhwNTTACLy04cWdPHyWexp7ZbJm5XNEsXSB/SpIckll61Q0iDKnpFT3gcqyD/Gs3Vcpms
Ad0QbAgc3zEiFxFbOAItDxOTc79tlxD5u9cUeq+QHgDCgzByGEdCkn933X9bPVgog/D1SQc+FcQP
C5ejVyj5VlAdvDno3GIX1nOdP4xipKzOXKrDW7UsHYhYN23Kl2Euouy6cbtlePZLQa/JqYnqmDe/
GXx/vyr24QHHCtvU97By/Pw2eoBTLTeojZUaqKO1WWQ1cs62nD7KPzlJFQVnI6VqzE1QYPr1sTJi
1Nt1HpPA34d1uxZwLjzITXe/vjDnZ8o7bwUFVVZaFGw87Tj+WKKhnUZfxrOTvW/h6Xc3Lic6Kp9u
OpUzUvhwwlDUOrie5s0ULnX5Qitupnqg0zqQh7Gjov9S2B0VjaK0yyu+bvFJOyQp+wJb7+ydaY+j
BdHkFsayEy+WhY0FAOacS58VPF/9m0XrbysCChZqDCyYyLygt3+40XpFNUyMZ7xfI779oc1HmyRK
BR0bhsI8oBtOaEYt2zGkp/+b+Jn446rgcQ9DU1/AvsPQY/X++TEnzrC4TCZAnhAkFPGnBdUGNyuG
l8MvBWes1kLfH9OG/JK7kxdOpyXLQQ+kjkyFT0E/B+p5fq0ZGQxq8Z30vJlxArvTFMmgIrdLtLXs
JbWLE7tT6TIeEUaOVnfilMzdj0uztMV3FxtjdU8i4uo/F1jn+Q5USYM7OAcBgPHFsnsdbUXNUSy5
q024t9raHXSFRxdL79Lu4rLCa7aXK/qVeI/KbKAvHxC0SPmoJDLRUts8jHE+7+e6tfvuYFdjD0eG
NmfJl2s9lBS3mC/Nj078Ned3EWx4Ge1Az5rBBDtlHKFtxZUZOhlccr3H/GBqYgsAdYqFLo5FmR/T
wuoYLFTwIcbd1rBmUJlDgJn0l7GWWj2JNtWAnr2A4hKTONxQvhVNOuhLx4SsgAItchQ7NSrvqvG8
LZgGclC3dd/g3N3hg4O+BDEh4c7txgnVS4UxIJDB1QDIwPwZxzvhn0TowyTQBQ+fa3oIudlL9cnC
nDe7N1bs4v89Fr3SVNu6wCPFG7Cv53e+eT45J7vzmQCFZri2xcTuGf/O69XmPQNJHNZ1AYF4IHLB
95F/c+7GBL7ShVsfE02pJdxGayawBBWNL3k7k6HF7H3GMKrm9txeJDVGP48naW0T3+FoekhJLEnH
M0HHl4GXCTfm1gOLsrnntuWBBDpCilpJTVsgxyE3y1Sxwswk6OoFtlRXfI9T8sVmqGFv7z6B7Dz0
UtYIEndJ05sX+P13LW05blCYI6VvTwOHqORHJwU2fBtJhNuPU4cH/ioOkvR7QGtAPuCpmOk0Tzg3
Ljqx1CNwCprHib3rxZoBOM7nOONZjqVlfuiSkQNJ6zRpwhev93vrRujcVDCXXpunNYwlM7moGtt/
CBwKryYpd5p3YwMG6zFwaHi2u+rtyjOP+u0L0AwEKBu6+2w5bjpntsr4qCxbyISophX/4g5sV8Rb
oVrbzNOeSikcbSI888FVHK957J466I+omJZzikj5zPYaeCso++PE3SRYx/GX13VVtedaYYjG5Jqg
57me/GIKmn2e2yrCmIxifrnoJ4vY0w2VvxU+Wh/71nRMB99lVsgExV5/GzWsLPezrof2Edf0hNRO
tcxAG5mDTcWv66yt+2VtLXPJBe8Sm96lRXe1YnefYJedcVjiMx7CPm95tWxOXwC04aszxzd+X66P
XaQa7vW8Qo56RBJq/prXM3io1Hh+Kzq4x/nKECQgPuAPBUYJAoHzQJUBWSRh3Oa3a5eYJSQnSc2j
AZ8qBluI2pHBZhzR/FJOS8PtlFZcFt/f3jJXTeaLPA7PvLfOihwpv1vdWVgxttymK1/Gusi4Tj/L
Ne8KU4x56LmXDGZaI6O2+F4MhVt8FlYy9CRgeN70ZWLqwzmcoaKNcRMsqEuayakpGZaseDNoeYh0
3+xlKlD4ITsw78VCDk/xPaWRoKD6oUNAb9HVk1nt5jSyou1YUEO8iftiyB87Z4SMLXqKxhGJGlQY
NWzEVhd3zIBTfCu0S5QI1WR3JRUcgZjTXkAy0LIHAvz6nIj9oR2Dl3yymdph/bDgv33gPCtDmIJ+
Lub4ctSqp/9Xed34Z4hCYnwi3SQPBR73mcYgjuQGElTUt93a7MXcjfjwUsbQX0R39talGIambA60
DaPhRsm4Kk4C1JiZjd18xCktx9U6L9WYTtkuqgq3PplS2mZXA2VXelkJCejFfqgsCw653+VJ+uil
g8MFJ0VNofb9lXATnwf13tPg/uGD2YjGSZeHfA3bAPJsNoBf2DnARXnYsxpXfd6jSOA3SQvgBuFQ
GpqlMpoioc9ViE/mxY3ZLOkdgdW9f5qW0tfTIUmIE75VvSf5UlovC8+UKr3pa0AYR8FHKrUCGbCF
PQygmIkFfh+l5LBvMaCBR79gwDb96YC/BqCtqKjcSIZJFJ2FsRXxQntzQdcXOnNu5rhOQsGr4dFI
dmc7IoRlRRX1bWFjc4EU+Zh1rsRcr/xBZNcV6rb567qiE3O273slTyRmun5fyxHlJGwwG2s271Gm
tcv35903HaL35Rdbl9kovC8STuKnvJqD8Mx26W3j5avArFdT4/Z8WagCM4kTI2zeCZvkCdbioifF
TO+bWZr1s0nSnMdVKcIbuVVeaF7991WvhY6UjBh1bKgA/9mrC6zMzJthsAwxlACCVsKtzV1H5+u/
NYmqZn79zsoxb1TcLmY8oIwzjacmiizuZVHZbGJUPaNS3flNxXNC1FrwyvpBhq/3Fu34Wg0PhZX0
VrCdMfv0MIiJK2Z29uTMW9lHVsps673tS+mPL3zgIZ3jRu8k7yAesiLh9+25gm7ABIF9suULQloG
rCG28ml6kTKPppRZ/W3pK8PajBv2NebVyxsvsJY9OVOvrby3nxCWduP5OyIh4Rnu4YOYBdTHf0fo
QewuXcrJMGjN8lT3ftCrh9IZrK56HAYsfLiAk9yyiy9Es5i73q8hhvhuOy5GRsg5fNVA6a7G2iGo
/uhPygxztxVmWZbNQl3n0LoNYYxXeioFD90uY/Mp2FFX3MiOIe2ddDZcQnHt9FU9FC9r07uD+JQ2
fsmtaPPJtwmcB4vDd0cHqGz2fghmoPKZO9Vkofn5AH5ph+ZWIOFavm8LBFQv9bWTOhofNClEvIxe
kiHNXQp47yQtQA3gLudZmJuL7jyzJwS9YZaeIPNceqh5kbHs52OruMlKgyBzT9/3Hjnmav4+Fhjz
IeHUsSO+m4c+mG4H0hp4mAR9NgkMJHCxaovcfuR6/XFseYlQE1gLWytE6hK1o7Nhwmg9j4g8Nzaj
wsdqzvjP4Tlzae/fIqzZ7LanQ6daLs13peJvagyxvCJWn7V8G9HmXhjtyAbvh+kS76EZz40kdIjx
HAPkZV16E4SAmQ64LLd22Qe4+fT641BD8C1LSh+0Swhka4rvJGMNvbNjh5+uoRkh5mMW1aDkihp1
hBFWVSk0vWFj56Vd7y0XTekV+/42fwwna2g+g96L+m9hzM/bjqKxPXWMQ4TPn72usunr90UZIaG0
7XrophOxIObe+TWZTjUvDjvPXUGrp3wqMrs3Ssk6X9G4ZD1lTiD/UsajCTBb9VPftG7d7MYhW4cJ
42bpsA2bep6Me5lh9EfuCkyszSFHkPgyjXsGdJRVD0uqHX6pwX/2wVajnRmXXVjiN403/QgvGyoK
TaZ4oxGM6H5HzkQ0XvN9fUoXQCid5q9cZZNC1UruIOkY3JsSbb+aoIR1txGiHLs6oPdDdP/Ji0s8
h8duwivPZIdF80YIClbqpIyl+fl2GkQLIfVWa37nVaLzEMfrsrYAUjtj/alDm2dHJ0uvIrmeRUB+
Gpd+/JqhM1/lgKh425Md34sDvcFEs0Y2RVucLBLaG/vnvkGZALRxWQXdn5pcJGu4HAjnY6DMDG8z
4xUtC3jytmt+n7JJm4mRxbC3sSpmYrS1ZpTCXRXzXkWFLl6k7ICkbepE9qnYK45D9V1R6w7Jpg+t
yAcdJf34ifCdiCcLyC8ksGqMV1FrlOLVHOAND+2q3gqr84HQ4pGcVfQUrYJxQ3gKXEca61hRLzFn
m+1qjTrerGdvi1wBC53X0Sm05iO4b3+lsVMvQktZrxa+GFqx5lDGAUQyZbydTf2hMd/Lkzaqh6Hx
eXshU7vERybJ4kn4CEAESHaLMjaT6+vxpIiL13Wh4mvORyLPzM/TlEWIDXLNSddB08zdDJjWxnwH
GDppF4BUXlLkV+/TBSKMhhVhxADBRMHGLxlIX0Id7mfDBRG6jspvOScmk9gEpVc0w7aEusCEOYST
mdo19Hd+KUgFZAEOo5Q3lfkqZGbPIMol6kuigwD3RtCWr3tSENtc5rtewsaKxJ4kjcyEF81jyJoh
J5tPGHfjxD1Ft27EIgQQdc10KEcPwtdJEHSZjo4xqrJl3wLv629c5fbYmfKR28aswajx7aR0WFdF
t9Cpfl/GGzIEmSO1H7zel7djjCVlKnpCoALZ7AaJgnZLh0gxs9lrzCjbAjVd+Sq3RcR14rxNyzn7
Vg5IbxtnlUK6fhlQSTNHNrFt5rP6bcpTWRWzn3lfXJPOynkgZQRqDgJFWlNR2cBXXRnD3dvOJ1eJ
mfNcbZutAsAeM6mqt+16mtTmONjSrTEHCjTjPv1615QaxLKYlS5CHc8CEUlhNlp2T4ZDu69yK87O
504n2vmirXiZ16PPDV7mHSMkiu9sr1dtumvC2E6/jalUyV08YWo/WXNAlkDJCkzqKF8ZP7W38TKY
G9uUEoUYTijRldE3Dt72PdSNfvmSza7RQWUpj/Ho1VPenTqoYDVs/7Ket2uwuusx7RSxWmytVkhq
so39JT/TFJr7HGd2u5aPRA5a9rOTkD+5d6bMyS2Ky/Gcyg0xQpIonn6GsXOb10TJQBWr3Dw6oe5t
YcCIV63LvWoX70WQcOScWo0iy6NQDjk43tqGx8YFrdGcqWqdgtNVTRYxSnTkkk9YV8x7KaH8cNOR
wnO8NnFG8MICGTUlaFFZB5xZqrLzTwgyI+IKEkBnN+6OZdJL8ktzNEuOtlhU01Aj486xeQwD2rwu
/UZRXfhZL9ev7yeu91022wCz63krErydVyw3MQuuN2acKtMY9sR5COzBanZhOyKgA+HfhAxK+XZQ
T/m8ZPK8jv/lbQ/lvL1Viyah4mSmesTwyBFfli9vR+4yWc1W832f+/5KhP5kttW9XZtduOWq3n6m
bNB9heyRQ8jXUD35qasLZFBv/XCsO2fjoAWamLSdiBG2Awjzvh0xW+sc0B9XJst1KC4UJbLiU+uQ
/NhtwGu29Vk4rUEJNzpdzJRBTdecgywOCPz4GL03L39JSpE5zCSQJ793fSlwAdijiEvEkWCZ+O4o
FxLeGXJvRfqdeali6lo7LeJ92S/5gmekXebqnlcqyIINUsfBxu1FZKQ6TTxdz1c8wG6+SkuSnIJN
js/YpnwS9Ku9R325yG9k4Y7yG3uJsfiaRX1fPOZFbDMM5aBV8VXBAyOwTWFUgpZC03EAhj+Cs+f+
5no2uqe1WRugjXNtyl8L1pTgW4GEJC+O4HAm/p6nbTMJkr1q5u+2m2zBKH8tHoX08ltinxoUjgTT
WZ25HU2/2EykAzsG9kZ97vMbmDRDQJ5GYlaCRTgNj+p9DuONiyhPZHJy2eHkAtbHTpd+EkPA9Aer
qq97WpE8sOBtHRpt+KfVtnrbzg+2a04biQ7N9BULghoffcvhpdgBc649SG3vi7QpOnHb29KMgVL4
lEGC2RlJ/dS+jXSRomnUOReN35rBR7wKsSnMzuyoAYbC5meQ9kEnJT+Mzl4LzQGPBo6DwF8SBuby
Lh6kCFyR9wThj8HTrqKKgaSPcdmBsX2rAdR2Q8VEiJhDtIWTTZ8njSDNeIvDRqtTPJST/bR2ORV3
hJZdcAVF1OG2RRV7rHtE/+N0/76m2jjreBfdGaGn3idh0umviQdbcdy7iLnMTUMUz72e6Yvwsdly
m9uUkG7EzGzZvOXw0lMN7YMl0Kyag3C0YtV0PYrB29ByiNnjqQxCKlyISzWScBi7iSX5grFZ5/P3
MgDNWLPToABRckHDey2POiw7B6VCM4m8HxbTKZEcKeoREj+ykgZ/lL/L+2lhACuQ/voY4kSL2CZr
nTCdDNInd2yDCIaK2EnudDPPRSg3AF5JaTRKHTDqhfmliVquiWJe73sNYyjDW7sZEHDwEVKshGzw
a7xGHFZa1/zGyvBlTZd5mE+16rf6rVKTl1PoXnDf2+6qUtT7vq15Bd2cBXtZr7zMmQkCd+NoXpyn
1/bM/zVPwU+0tf+POGq0yX7oY+1e8PZ/I1xOaQOC+5//43816mX4U+X9+O1H78HrV72ZD15FGu9m
g9d/f3cXWIH9B50uzPuohAgi/dFeYEX+H7jvUXyhTgtpfHIR/8JgQGPZ/rm7FghE/TF93RgNtBfg
W/jQDyLOqXS6Aq801FBdycGpz8pSxHkk6rPUJepIoBX2Nky1dT2p711IQde+BgsmrJvA4owX9oQL
DvUwb5O+rD1n35apK61L3syOTN4qitnVnQGHXr3kysaAvagNMnBOWRupW2USfafVW+j8+JBm9quF
hGg6a9ygwceeRgAmZtqyeBc5NY59Rk6NpbxPrcKNc0nAkfA2K1l54qTIBj38ZUuFTU7XXqz/VN4E
1wjsvCYcYlqHbj/WVAaP3VKtdXtGyT+FKKoSaZHgmFBuhRZE71+QKOQllH+3XVBQA6C67ypOnLoW
JfR3f72okCiWV53CHnUmcwq1pGlSi2v/lAuKuqe1XZJbHl68A8GLIm9Hco5DrhE7s/nJ1Aj3BNqn
Oy8z0DYocXFP2A0tpJt48rsHfgJ5PcDKrhYL/yQtABe7YeCAYD3xAfSeSbFCq2xQWGdHKszTXxWn
O3UOnDW4lmuClZBIiTYpLrzVop6Ncmr6rOKqP6W1ao6SgfdSKjIkZuAz0MG0m5NTUpNbcFxSPOoj
5L/HaZoGvc9pu0J9G2gg6BNuFt2VRblAWO1qhk06weZkq+LJM5UN7ROLMbiyUVuwcNc6xPo/LmRn
ruEqDzMesV1X4lFOUA+zDwBKok8KHyTrcbFQRzt3Q8b4eZQr6Znf5RilhP5ZFmcAat95+MmqssWQ
RiwoPoOLYec0yIsRtHHtpvH5EDl9yS7Qq4+REs7OBpVwois/PZ8cD0PjEsR3E97AGKqexkuZNQiE
4FVbn8bZz3eAPJFA6pDQOPbzmyyey2tT/8KJznz8JcLVelhax4C6U8rSq9dSKbPh+FNygvAqd+5C
OFmVICYoEVViHRuHJ0dSZ2GDrqErJyBSHupIztdoJ4qcMvWaw+JfiBWyukEt3xvBwWwPl2+ebhqf
2KrVaWcQYtrlce4tB0NJAvN3RnnSZFKfSJ2C/lTugpVeuEpciIFCQrYirb+c6grSUlCgdDhHIKKJ
Ah3CIdgjbUkh76FFMljE0gLB0FE2hNe3HQhLfwzauplealG5B5sEZRNd6Wdno5WBEG/YlDrfeINr
ErGX5AytobQuYBx78sSjueYxJgDegZgqhsc6hDp2vWTlsuvhRO1l6MqDxBve7fvOm77NwBSf6FDV
J46vrM8E6BHd5SSYGjYTTPBLhV3yLu68dZu0Iwj6JB6zA8JvyeAcnSHdkckhP5UZSpTzgTyIeeuM
CW7gFKDFgv099IsdfX0/3pM6QAM1TJp0xVNQtJSPcunux5FMjxVD4H5a8oB3f4Todul1IrVvbHuE
A6X8Kkz/NGjXp8otqu48auFCnNAGkOVBW1Ar9mOWE2QN5Hs9mZ2mFThmLCfBtZtXlxPc4lsxL+1T
P6Xtg9LO/KRhZO3KmqonLHyVbt3BKUkcTNsMurNuPTYPTesPe1Haydk6Ld6RrXx6PVWhI47pSMDM
lg0DyHSrmy0OTTRZkb+QfMYuDIRVEQ+Xcoqnp2hu+d9m7nD6wLOcyl1IMXBlQOjwKvwPjs5sSU5c
i6JfRAQIMb0mOdc82VV+IcptmxnEIBD6+rvyvnREd7vb5aoEHe2z99oyv3WoZiG+A0pRHqZiovQN
v1PXnxbhD3qnN9zgi7YjsxvmNVpWm/yRxua22dc9RDkW7J34NUq7JIeA5aY6eD3vjpTNrnpaFjtD
Wesie3Ba2hwZ01byRiRBwn1SLlX0sA5LQEKN1/dOdCwU9ug6AvVvEOQH6M1YYH2T4PpChK2g3+cJ
9uU6hKkc9MYLdrR8L9m9k5n2rQ+36b4aM/PWAwY4NgivPv0XgfdaDIV86pw8+9FlGMX/2XaO69st
AWFqG4BYdLxvN6pGxNZk+4CqcmZmu9EmzElWGs3VneVc9mNq/XJIJSG84XnA+zsgaY5Tf1xXMa8v
GHyq8MaBXk5TWQbsNjGH054xQ8VwUeFJSrfVcKa8VO29LufHBwGaDVawONRzAJHwk10pcGaCMgii
8jWcqSe1vurqr4z309XJ2KWm9ORFJlVu1r+EdC+2aeJL2B3u5r6wEKL9q9GBfEkihzd5rLb8i9jA
+oGxQEQoIkNj/07gUj5Z121w/QTlXItompN7e5jyOonb48TjSW1bXLALhL1OeJty8upJBY1yD5mh
kC/XUlMZEC5rwgoigrG8Brbzz8nQ9O556qN53WGYK26IhGnufw9Eqfgt5pbTV9QVdnO0Ku+MEgUn
tPdvxZIJ/055O6eDvr0bhFdxvE8ENqgsqXJTtsl7MmhJdWBO7+g4RhJ8hZhpziJMSOMpX9qYtaBo
8I9coyhYn+KyB4uSNU6njgZ9gK+ImCRcNLoL4bp0bnu7QfhFsfeK2T8yJ9mjnnlFoIl7x6iVA9AK
igJ6Gtdqb7nG02QE3ysnzC+5dgvcxGJu3d8rS+162HctB3RKeVi2HTnjvWdY6TAmtimP1idmpo3X
X9WcVjvz3QJIycxDGDn4Jpkp4xMp903tUEhJW0HyrzyK3MayS5eEWhOYKzcUUEmPXvOB2JqgUzuu
nlJ6cqpUYmVNjsRT60dnbZt4StVG+YlXsItJx6ysuwt9i7lLGJ9vwokjd704g0+vM4sl6LdDz48J
TmCO6WUO4p6lAKrpdUAOnS8qsLCdhsDI/zrPjvk5j5JR9RQ7zssraMy1ecCRVz93+GOKnY+aaM4d
7UkwMONG0F2tVJCi0PLm9jpZ/RQ85146SU7aD7Ru991Vli9NVzL5oM6TT2+E4eW1AHz5C6OI81X5
pN4fsmUJxqeCVxXgznnF4dFWYDRma+vygKl6eR5W23IYE8LBdxJh9/1ZE3L73ZaZDNNs1uiqW53l
8l6DIu3uYktz7G4Z8amkHUgDGEK54//h/5TQ9GPK7jXu4bmeTISyhgYn5We/ji7p9NpF7Nord+2A
2gvXmn08+9sFI0aARYI6CEASQLNQOWgDsDsnsRUGNU65X0pHkPdH6oec4+o6pn1d/BmiTNjGZn2z
0Er+WBzBnxiDeEN2QB/0ES3GUrNLpRZ0J3zzLxgT1+A0wbQyH0BOMnWYAqppj77C9nTMMDk2x2od
E/rWfbAtmETC88hD9WIdJb5NSPvLoVzI9KbIe/THI5oPfH20O+ORXLvY2Y0kpko++BGv8BJbAozW
Iha3liOij9cxNG13qFuaHe9Gd/Cd4eRba8MRgX8FEN9gTKEovArX903L+s8Usf9KI9M4LMKwVaZN
V8QUkEihGMGR/d8WMTvetQNHX+5r1+364wLTAaO2EK7/uFl8hmQlCrDzbDPHB6qZIw7thOs3ywTZ
f+uxDplB+OPDxfRE/nupx3x+DrqiyK4z+4XTxgL5deTTE5z6gGTy9zCzWsr3LdykA7XO7vAK6skO
9NeHlpekNbVDrYOIB4D1We0HH4NdpzwVwUjxCMUBNCyGICNObPCwMWRjW7JuofD0d9aRc7gaqpO6
VA0dtTi6X5IPYCmJw5KmE6iTDpgqW+Vdtwut01fYH5Zi2jvVEA7pykU93oUcSbih8kBScQG2AoAw
Gve1KfUKRzlQkdzR8FZ36WAWizOUZno28za+DJ3nEpSVLtp3ELqlexwkb3x+HEtwnzUVlCxnEGtN
MqJU/8qmJie+bmHw3t9O1F1CddRjpbVffoWO9fCvSQgOhzhQhXiulY3I4sbrUFzJmcS/ifb1iGBB
ll2jpq3kbqAgOj9wKodlCgej+EXJxerccexSV0uvQDQ9x0h/f0euiB3w1UoTY+eecIkGYkp3rnXy
bwNS5s4uY0g4znHKY9fLYsGvsZYPXDuHVPF/n3c9mhaPxdZzEaDkt0zkvVjxG91tFTrPXk+980eJ
QvvXWMPi/C2bkb4lsN94K8CH+SMdEOXKxLnC2YKrs52KYWnulpEWrBDOLINanv+GB4VcNU9t8NM3
dOIdKtcpfjiRBSdaqb59oVgz+sGf2R3ZAPE+2JUqGTbeTdMy7GTLZnA3ZP38sbizyB6aAAw5/QpF
SfOjM7b+g5c4wXaMStMMP1Y/nMp37N1YWkKCj/WrcRGKrrjeS5bnfc6dL+1sXDcX5DPXfVgNn4eD
MlOu2cQNzHchh9mnX5G5P8lQbu+Ud8HQUp6z4okZ42p5FCbMfmnBN/lA/FzM1a7F05KfbCkCs6c9
uTJ/V3dWwYcJazGdsAsi6c/Bciq3IX/VNnJ/QDoQH+0S6kvrllb9kINj92Mo5i8KSJz4pRo7C48V
2BGfaVKTe9yVloHai4cqjWdYsqd+ZQ96ySN/cBC7lKRqTLZPJszrM9p8fCoxkx0AiESnca6zB88A
JWLZ5P1w3LblUzlh3NlF3UCcTOtlAmzCCLcPopa4B9zz4Dm0IF4OY2l9urGIHtvTUJY1LYshJUNw
r6niO4RVlDww62qQvSzadjps+jNb9+1+npmCCL63tLVydonoyPRceoRFRvh3mZ6LIeUQ5InuWDI3
Pws+C93DLdpkwd1x5T0nrWW4IDdbvdMHNG3HRklyV3qllRWjP5J0N5lL68T1fz0z/z7L8vbNuF3m
PlYmnA5RmYRPZvWGB+nNHRcI00ZcyDfX34URoJTv2Gu4uYgun4CbrVDbdFx2tPhJ87h6vdFfvb/l
16CKh6sgDkhzUDwtd7qZ7B/rN1F0mDevfSSntZzA8akKGXqpJix76D57G9X2tYOQsSy7okw2wqpm
fqNjg7prgQ1G7BaAZHDuMMP8sawxP0jLE/ebxh7gjKrdAaIVTtuPMBP5my4IE4JhMqgylogEpuob
w1fjafwOnM17c1bp/Sg3J6et0jr20PTFfOpjscDeXYuV0XYQDGWiso+T6fiJ2pjmqUnUN98jnhLm
tSZnCh7DVRM7NhVrFYJPTxvpYbgSI11dUTk7ELu3Kb7MhfEPCY2W5l4LHdDSNMoOAniAkSblEuGl
ZTUCjCa8y64AnZxENWH7+jOosOGc3FiNZNdKZv8Xb2CKfeZSHWd/O3ZYn/mKYLvDqNxeyYr1rxiV
9cqVfKBGjDlw7p56L4fjXpkmEQcB4e5qW9+lap385H8eFu3oc3aWMNxXOg7lPcApdbuqigey/Nq8
cqIFvwb8sJd4W/wSg2fZfnawdLbr6I1lKsogeYmFHLtU12P9FlsxhId6M31wzieHzKotV30X3Ej3
VLX1obxAKOs/rYwwFKqxzJ5zq03Eum/ixnMz3jMhc+KfaZSKP0zCw3WYVrk1d3URzQs4y8ih61M4
y3cAY+PBp4OUdMfgP8pyXf7D1KiaE+29BV2QSX5CoM5/UnDrUggi1g3nmJeb+/zmw50pELFpY7bg
jf7rcc8qjEaTRJdqemQkjqj6Auhz6m+9ZLxY8/ZYku3LmUylGV9cPEbD3urRKd/gg/HJIRSxBit3
u2LlbB7CQF+KqZufCo2aoHFEFm8lmwu2umvhf1P7Md6VSxmLXUBkMrp63Ra/+S6zD09LdYKoX19k
HmUvAbCyZ9fHiIZXVbfh2XFr2p7hW8DWrDqFcEDCz0Dt+nAoHKLfWysAgTmXXggfkU/JAq6+X20W
N96POYxWcacmZGBeFhK/be6vFEnzqoImRuvnqlJVJXigewqdTpyVyRvmBCq93Krp2XLrxr4AIKx+
OVnA+/YmNzyMWcPlP5EUbh+dGYAQYHtnOTs4+Ph2rbEDkCjr2gsc4u6P4jDbNx1Yh90iRm7rjjNi
+buRIXYbKiSTAyU816FzI/xHbeE9FFW2BIeB7RL7OIl/efyI5kbpp9o6xv7r+9U8x5xK22NlN9Sw
kCUqdTB+92gzp1h+VuQutlSBg99vRG+HA1nBsq72tg3hgBUj76hHGobxcAzoqA9qDtruwy9KUO+h
bzTdALykwo2RGLMXK30nRPMV4fhXda37C2tWXBzV6LYGBzAFbsuuqWuRvNjJw4JFTYSMnnslQXa3
Gy2sec0ll1anIvgBijB6JKUR+LsxWFy1C0uHYvl4oyUsbFVcpB7BltRHpfwDJr+q96whl/W4soas
qJRKSFbiKzuHIu+2Y4lK/cSjvH2wQV1fob6jBAC5AM8RqwheIXao5ujR5nPaOrookOJqwkYZxEX6
0n35aaKwvmffensLhpM2qbfxATngMa/js1K0KO4MOpS5iJJHjbKEtfkcctHWu8WJ52ef9ddH0eBN
TGmrlfUlxreSpAMb9Pe2WEYaDjdyA/vRekQQx7ENl/uy6OYda1H3Fw3hpTywYK/0eaMcbf3YvFj/
WlTcfoLowntR4B4F4OkyrI7+diXcEaAnDav+KLaZd6Z2B3c7+EMcn0uovB0dt1OynXiddv1LVjsJ
PoOtiOoXiUfRP+CW5OWNaSAmVoHcsutzDFO8BRr1JGq1ArBT3S87QNkAjUpoER/wIWEhluKMTtCX
FhINOzSQ4FwWHln7DS381igR1X/00FJwJ+Pi1FSYIWJ/du47PZvz0ungEo5e8LT0ifurHtflnj+X
eip84ZwXEtR3VQ8j+NQVnqNPLAaDv+zmmo5ujHk76y1Up43Ax99yiuVHfQvGP+BvNcDm1y37WbVN
95J3TnXOZqI8uywZp6s3+Rm1zIBSeyqjrWx35CaikfG9RFDwGzFPROSL+D8yCPL3UBOzhzM70ZAZ
MWyXW1kdfSpof0Cytx1wFgC51REOfP9LIMbzGEW99wLUryiJZtleXsEqBay0Ox2ZQ0LDH1mWuZrO
7KqpVkzijXIuaiQpsZ0FXeunRi49RcEzm+J9Az+Owx+bJ7O9J4vkLqO4/WcXZg4t6NKuSH+icu51
5Q/RX4TGduIEjRNAasLNAKfUGul55G22K/o1Oa2Gmdd3jHrMh4aeNuRYKpSHLZzRExzfsjqQIcTF
zRl45HSYvyyVnkXOO2RZaflUUFTrfBbI7bFonqkf1J8YbvL3csD3zGurYBERjGsc7gNvE/pZFjeS
3sLQZ1KrJIy4sinK8nnx1uglKDgvHqVq22BH7qGgCU+K7NMGJC2vYQQ2eakG8YzCzo+AVf0ZN6Qc
9gIgN2SiTIorPN1KfUVFE3/rIGoesqaPDkFdD58JZi+grEnMhGqdJT57frtWrJMntz0uUOOCnTut
a3fmRePcb0RSup3XZPO2m+aifgpt3Lw0pti6q0PrntyVoYq/fR5v8BeUfHHKKNfsSww/JFNR/Vk0
WQ7wySF0s5SdR6vmPIRmV9d1zNnSyT5O+22dbqxBEZs3iNE0xYo4uG6Aqr+t3Xh4Ze2TlhahE++T
wvHPQeIky56G9/KuMfiS9uwwpl+3iAtx08NCIQ05SUHVA+kimuBxBdFNsY7bUcW+81f7G3IKaRlU
rXJElOGarTEctnPb43OS2286rOP70gXxycikzJO3NPK/XOj+bAdHv/JeMftVNi1coMXJ7gPhVM0B
etBQnKZqkOBbaRisDoHSVYpRU1UkD7sqOiw+m/UjrmpkAtuYKqX3o/kYNY2s7eQn/wAkuq95H/Q/
GzoBj1W1JOpnOXsLmlXrtPXBNW3wMsWO6HmBeO6/UYb4FuvZ76/QLJm7w26bDW/DRvbnIcnrNuWi
Y6lI3VDeXpBGDG7pqsifI2r+pjsg6ZO5K6alKC7MMvOTTx0OEDQgBsMz9jm2+zn/KHwmAUwReRP7
8Qkv0MDVvofUPMtALBTPZ1F+ivOlSytZMgIQu+qC/cjaRXOtGrP8NMc8LLyEM9ZdYU0NnrvomNrg
xAzRoRFwznaVpUtn33sOVJm68UASoHjOGtorx9/dWLqthdNNQUexQ8ikjlJuKpAPKzPyf5mNh/IR
ksjaX6SClLfnPhxjtu/4IPLKq4ufiRwmFjA4bt98VeFo7BonxM2uuHWV0un5fG8shsKlrt6Kuli9
PVXZHjNvFS/70B/pv2FvuWAjRZOz+7jtYVehy1WB2E26yah4MeFWJfhHk7VcUmLOToeBe1hPK08/
la+xS3Epvz+1MrSS0LM9O0BUEVF/Jz59rPSrDtROraV+pbpaXYgDxyd2S/rbiln8dKH6vsfVbU0l
s4Fi5NrPZ50KnJ+SCcmY7lphWmp+NDQVOvdx1BXDS0C2hAQu0NyQRV3Yvzu1Cl/CsV+6a11JfMoE
K6L7bRnwLDFD9uqlS2InOisw7c4pA51ya09Qkf7Kpkz0v/DAWYgdk7EbLyIc63uJjak7DrWqmxc/
WWNcfkVCCJ3Mzbz+GbtELVRIaQoKV0PeJzVs8NhmBqw6IHwk2X/oVMhlDCzrN8bAJDr3fDt3nozW
hyyo5+JxW0MnXTlqUKV0oTnh/anzDsRaguYLp334LeaNy1mC1/Pck1n63W/sUGjP1mpSO2zqtrqM
yOSUOUWtfyWkqcs0CAVLjk6M1d7Uc/RA8acp0nbToFGHeOmf2De4NAkpVJF3DppoROUJaSnjiywZ
UVA19AfOg4wG7aVvT2RpTPiYw2dgTVmJwGt3YGPU8iAEIOmLh8JIm3E93bR1dI+PshZ8Sm2+6H9G
CSuuE0HL4soPVd6xbKD1eGjpY8U8N1u5Txpa1d5NuPTmuvbDcDuVt/6L4p0cnfT/gvvtKwVnHwpN
snld9frW9a044NnYPlVbczHaSpjtV3p2/OVihnL1gDq4xSUcnC1kW4dO4ceUqf1GXHcOOlHC7JNe
CXmCM1w/kP8qDZcjtdJwOGPC9yfu8iOi7Z3TJN7rFjZOGtcFT3WMk/BGiJUHWLnmUjJ19rTccEXI
1BBN7wCtt/igm650Hsabe+7iERhJcR0CKW88946NrPq5zXXE02toYyJoUg/eAyRv77WWoQcVlesD
czDIsXBPb9i0d0e51qlruuZjNq7jWvz1WUBDJyBTDpsg/zR9PdwxirM4M0Rut4ZxN2w+MC7ab1cX
lucHx8IPzr0Mlj0bira8N70k/XNmuHFXdxdKtOjPvKH76tg2/hA+WW5X3Oyjqd+OhHp1+cZNNRI7
FTH6nbMcTYc2WWgI9tc0WT8gfFW2qrzPtWn1gTmiSsLDlMFuyu9bDcm9OshRLQ6wLq8bAZBXfQhK
N4qWtQNTUE+z/G1IfPgkEHw0GIJh8fLiFpwTlibAqc0vpu7JkqBWzspeJSEnnGfUGgT6DlAv/J9D
nwNM6y4FT+b6WYOCEs99v0TlJ/Z2Wosh2nIFbVOeDCAwvRWu8ygEN+v9FA7LfNr6ICeKWRJPP1nP
HRC82dMkX2LSSU9kpeQWVaabcNV6cHQy4WApJ3ILY4YwfVylVlhwKmDybwMLGEq2eDSL6t2DuUOj
S1tPaPbXvlBOjRU9COS87Re19rmbLhYzc7EXI/PecEoQpQt01sBbQVE7THiPHbDG/jdMN+p89WZs
T5zSKYnrsJVGS+LjIoP1vsmYFlgwsSzjioCGPdzA64UByFxU7ZAOQ5PlGNix5UR7I125UGo2wdeu
dkYhs50d7q79ztvIaNenvGw8hmSDOA/5vN1mfS6QrAnEy6Uu72pBP8ITb46ZeZrVLuvAdq4rT9FX
M/Ugrvg2TgHeOW/ob2batZnUMYH939dX7K2K1FpZzkv0t5fRGH14MRWM91xkB5LisAbAO1ewUNMS
CdveDZluOB7dLPZmnj/05R+9U7Uzpbl+g6tQ0v6QdgHWkYsiHlE/3gpCzDGZx3W92CKes1PfQDr8
O2LaoT8KB1PQ9+ckCXt/L7dgIzpbmOBmB+rzgmv9geXVGl1DU7eBh7vGQRNkTZwnDBKFibmpm62p
Kv9MuKmY7jCQzeImSAPcpFfN78s/Y8Vu7Dasd9g+GZ6zVgSnxrhFsNLlo3LPvuG19YMTVhp28UxK
oNhOBWqMzzSOxWQkUTT4UKoji9sl7aOuWtI5hjt7Z4gjVYciw74VXdhezBRpJ7nZTnPYU7w91s1S
pwA0a+SofiZPc3LHkq6wE++G1Z3OIxQVLN4OXvdzU2/O+pcVTDPmRz/WTn7kzxeMl8LiJXmhjcu4
/6o4c9C2eSrwTOcOi5V/QTnMbIBl191AHwzLNknJN5c9XPxIuTknEXn2CgunQd9w/o5mwP4aU8Jd
nxr8JePRKTZ3RRJGCmYph65HF8fW6Ee/CfiKCzEW5rrEG6HhCu5/nxrr1clz4icdx2ihoA6qdFLU
eb0NUdUn/5wpLLdzMSq3B1UHsiClKIIQ4izKQnxXYeuy7ApRs7w7IqKOYJUajNE/Ou9oFeA92N2C
GXDD6n1thdBUGZpaPywAa99dwWU5JUufNL8r4879EaMrNDn62y3iScf6uKhzr79YgxPhXftzm9Ed
UoDZfKwR68VxGVgUHHREk9gJHqhKDnjDdP7ZNwxBF1k4xvl12xGEl4kDO/ri9ahmwiONqn9kTgTg
ZRpURK0EaM58Samiz+1d0ppp7ZCkRU8rasm7jtNCV2a5XSZicYxtXipI5FjT7TEBdiH3zdjQIt/U
tjDfMeVt4mtGDA3uEaIYnneJyxHw1hBzbE5EPrRjTp6nJhukIbQU2/DGilgksxVMEraoLn6fRqOJ
uSpEzG/bZsRM4BLrPUbWg/d20Iy9yRUtB1c65XKB/VRkp+QVYI52XLxU45Ds1bIpc8GnI4aHRcsg
/sdfNy5arlz7+TGO2EK1F6QRLmeG8ONKVmvjE8nVJ4ury0qQ3TmSOTfZEXNi3by6vQv6T3fcEngn
OiTZuFKZhVuFDx+LSwzhlPwR+3CX/Axh4VGLSMZmm65rlPvtdcK6kJ2Ex7v62YT8zTlygQVVO5pf
tmrayaGPmbGSAgfBM1BUn6i2hIqIqLOJMbuEa963x2b1yGgRXOr8V94fmCpO7Nlt+1rVbdHst4VQ
DEJ307bbfe7Ei8vsvZQtHd9t1OkfkuqC/i9QXtIroRp0/cobuWcTpai824+8a8T96JBvPiJU1vMP
rmD0YNschek7ogs0opJboE098SFfhw9r6CU85tsqR0MJQDHL+8Zb5/nAiMn+DNhkSR1o6EVb+7kR
0ig5gaott1erVRkc5Sxq75+MjFq6nTvHLwGbgFCxY3mK8kVMWEwIyOv6qaJMVU4pMyu90pc2WrQ5
hvPsjt0BOXBYvheYL1jMmGF0xudJe6pmcbptRXWHDFIsmONB2SRPm435Oe0sTpOy+K+OS7ssT4vu
TfOfyP5fcVCzpZup4l2Y+3Fdx3UAr56qTZWWw6DHVNQUbO48HYXOoV5yzS6KylPPOdBJIudXSfZU
iRPwH5W9CVIS6lxoTlK8OKZpwKl2ydhVX+FiM6UOMXG5Md/h04DEcKwBgscm5ds7+NRmeFo+cotq
G5oSCowbRCYdftyqxrpVn7GfqGYH2jfKPzMhiE4c1NxuOSv9ZQoZVpclgkAzSc1vmmCoe6kWahp2
USlcdiwhzjozDO1HIL3No29q8v8UazF+LeUkX1qnCOmfLZz5HrN+KPeBJPGVdqNbJY+OX9B5M9JY
G2tcEbNtT1kcxPYwxq3PVbtFAZwPoTu6ZBJ0vRSvmfBH75hkc93+nRdkvye8XGL9EnoVCefPkBMI
300R9zwySVnYnrBMaj60tva8kiutK7d7z4zy0bQ93fTZQICumh1MnWWNYc71soV7pVM6KMOeHJ8J
FiVnEqzs0Md5KM5ESsZHgy+s3XXeDKSCqOZ+JqOQ75pqta+yyuUTgXCcnhJTyNdYV+GpXPzwGvhh
SSdSMvoXL3CcrzCU/OeZg8ITWnAESicUOQM0+GbclCcK9bw7EgtUbiwKLJ3hJDrqnqVf2AXyOrqU
Eju2ok4Lf7H/3C3t8lQUjiN2jdVusnOAx7JY3ILH3IzdXvjWf0g2UDp7hQZ96eOlfaMiXqSh6aJX
IQpnt9ikh2Q8uWLg0r1h8OMN8aPjZnygv0B/RtiI0x6C5ylqVb5XIJ9SUkjT1aFfCvBOPqo3Lk0d
4hnNVixlE0pkWm9wklQJFaUIjs1nRcBy70Sd+edGebg9sdqB42rHRp4LMKl/pmlt5jTgM357Wxbi
v0bacUuT2MsJqWzzeOTXY+7Mi4inIigfY+1Xv9pc42zxCFR8YJjFlyG3kOlg0f5lDLs4bbMiuxcw
g+XOyTGmUCtE+Y8zSo9Sm0FhtqTu4TRlcz5imhwn+p6r9qCDRpyr/3tzkdUThH8DWJlDwX30DddO
IrNZ9ExQjjVaX6/juzsH+Hb5ggtAj2YVu6Tkg5iPTftQ1+gyFw83SRr7GaFdVUdW7cCZiDWNx9Hu
Yd5vjyE1Y3RUB+1J5G5x8IjRcefokW9KdFBIEVlXpRh9YnnuVtqm6i3O2bZF2LmppuJO3UZI3RUt
41FakAnlpm6wwwd0yuC7RTQ50cUlv5Cy6qM/Vebkx/SAsyVDLNTSQycgUHsxeDKetqjrroDGmdar
JbTok7hY53theUy53LVvjcPSHsUgtvAFhqC5m7eS2y5lNrui4MoIhIVtIR/pFo9XWGt6NGzNcrYY
rcFIAFjBHjOBbpQGuZgObAqD7hFF0r9bhWRLUW+EzhyhYmfPZb7Z4yb0L6VfT+fFrceCzYXILhnv
noueR3WOLAXqxYAq2XStviv5h5+YZ7u3UnM5ja3098uMKsydIS4oDvLXJwKN5X0WF8mDC/cW21eS
1I/esqJBu2EYvRYtxSc7P3BghxGwu2aRkb9dFB760hNSUfKyib5yjz4Ghw9acZp3t577D9FtyVWY
URwAurIYpXE1PzO1stXIlgJa4qzjH1GzMmSSE5L57Nl7hXRyr1cYnaxvPO9+LQv1UGJn+ST6FonD
2Nb+oWtBOaa3gEN8lnMyUjVOC9+V+ABPIWS49mlsZgxFMYdMIfm47yBNF/cjdpbyODfetDfQr/VV
4nhJGfzKbhePZn6s2eh9dj5mfhMFtNCh+RzHzfYsUBMxQIefuy8+z/VdCX5iSyumjcMI++ZBNRkQ
ONYHJOA4nPB2sufklGAndYbFyuMWwsl5R4q29zQjsct2ZXNlqz0eQOsx0fk96mAucBMXWbM8Jyq2
e+gtQQqUvDoGfhU9SkbU+6SxMy3GjaU8zWNwfp5WKBlECIbqrY/i9Tni55Byaov86PHO+bvhZVVg
eLhbDVjlvpm/ku3cic7d91XuvHYEO84wDLnc7iDAVakltfiz4pz9KputLDhvHMXc5LJto1Ns5VLd
UGe/X9Z5YZUfBv+pMcveCjVKtBIGF5QWumzE2Wfr0aSbmhZzQAohrhWx23rm4rRyHwCAOOEVvvOV
n7zrWMzBZULLOoFxW/sni83F262JNB85ucPHnJgLCwqVvHhoSBfXjOuFDF9N/dA6xd5xy1x5ytGb
/2LADIJnY6b5DQVyco45oaNkT+39tvKM5siXdqtkTot3s+zHoe3+Bp5dLkUYOFfO/2p8H6vWT/bg
BYb+Uk0YdQ8qUvF7hA9T7PrGeFwjyqLgd10COqdZ54WPjZATwUnhTb8XmXgfN0dETDDGFpc+K0ii
0vzdntwhKbYTREzXfraziio0ScN/f+Yb3/h79DOp/4BDF6zVmpI9IJt93D6uESRDqsgtL5Rro8I7
MqHChH0HEA0++jD4uic4MMRgQ5yI9Uvmsnu43fC9LIx2gd64RmYu1JU7jjvKxpMSiAYb1U2vDEcO
fpUJc3dT7l2pBDbk1pa5FmmfYH9nYjQzmpm/AYSO+eKwIrAnXFkY86t/YiRvmVZqPeg7JrAk2ykd
+s8EJnX/4iSNdI9OFI/x/zg6j+XGkS2IfhEi4AoFbEmCTqIkyksbhFo9DW+qCv7r3+Hb9kx0SyTM
rZuZJ09wtzKfAyTPwjNvQRo+xYADJJHECHaAQiKmJ2ua8S8PKZttKxW6es8sJ8kw1mGf3/c8dGim
6gfw2CBcDV7EKDJfPuikuzRsPbG3irzr/44cCrdV1Kj+zLPL+rEZNRTBzIHf3iKmvSU0WXJzUWKE
417RgoWJM11oTCioJj8mBNTPLPvza1rfAiNrYff+V9crpT7CLMfRsJJVpP9IWy7LUStEkOU9xQgs
WdLmdwP+zGKTUHiN83B2E6XugLMb+Zr5fAwH4a6R+gcCu7SwDvD5M6sqHvvHqDdKfrOrnfYsMzC9
1hKwHq+SrirfzQKG6BBNqLS7HiTMPsXjq37J1HQ9b+slcJ47zZLwHvFlaNgyzAagFNln2Z5ozyLU
FIM9g2C6FeDnxIktpH7lUOpmhD7K5uxEQZnhTQeY9pRB9IqczS3UjKVK8f5/74taeju68OT6KxzN
uhLgDl/IrQdyYYOW+n230W4eHZlBrI4JyvCE2tlTm7Mplm7iUzlGIDZpyFck5N066ivpH31EHQUg
2+vyV4Mdx65u2/VPuo6cWdecHcomIyUM9WFunuEAzvSjgd7dTsTco2Pm5O1+GOxyhqx6e/hwp1Z5
TNjMTL8gwGeQUUVS33WzX8hrgv3mPwzIU3EK+lrNKHa8oG/xOMIXbZr+1sY3/HJryRpvtoOjL4Li
P1Du0xlxLQiOfUTBC+7f/2wjQx5Uhcy95mudNRk61l+invYBPtUOfMMq+ZklqhcPPmVl9gMWqzYj
NL806a9afWEOgyWNN4COQZnFRbjU5ugtWRJA0mkF0JMtR7rIPoKcsCm5Ittg7+tbASU2GHeEpb0l
QoU1C3J1lT81E3rzoY7Wvv60+o7iyUDpaC334yzz5Tu3bV9uSsb2blvX7khai6wx151s+/9W2rzM
xq0bfyb1N2HIYXe+YtjJFovHjwe6I5iFMZz2AI/9draTzXf4oiX5jijthfVG1gMYI8PMNEZ/O8TH
9dKVPXYfPeV4WBYsYOUla6iT3NFIVhasLNfetAfbZwsTg1dN6HRNSVSjQ+O8n4+5rqOo3y5GNH/U
Ct6iP08znsxkNwUupQACYBhcCFPYrbQxBlAxWouXihQ08JJAWpBv9oxdw+ruVMLmG3PKVDXzQ2ZI
a91qebWvJBae3odMeNuDU0wgHNzAbDpv5fA5FJ3AmM68eENaFXEgQrBwG6aXgOq8xhp1dSrL3v9d
+aQq/imQvnMs4Frpr0ZjOwAHhUSvsfxDW9poGS4YlzLpdXoPnrDpwQFb9cQtUftL8+jQcsk/O7ii
cC79QCEAvadZEfhvLKvo0LRDnUWH3Ge5zgnJ7zXu6EW0Wm3DjEDZfYpLuU92FOCm9T8AP47760QZ
OmZMAp+MzyjQVfCzX+FKpd6Zg68jtq5ksXOFLIkftXU9e7qbcz6eF7Ldzhz7OF9vtaalfwJaw3Vm
t7f9lJpme+9oFqS44+cawbLqKKkic3XHM4m25hFt6oxPHxdhl46/JarirsSL5O3gkRkyTVNxllky
2XsdUV7kKfhA8N3J0emu5xkUGw8EzF5kw+RE+9n3DS9RUmn07hAaz6ZT12WCTht+PpAMhRX8XYuW
OM4qdPEtrb4/jBN1BgfaZyR1tQGLDC5S0vGUOWbBLalqOQ4dcuG4yYuJGggaD2a2PXwBsfCH/qIr
Yo88FNrmigU2ObudaF9I+VNwWnGeegAprz57qDPzDv6fvxmHlCQvQm03PXqWxiW76AC4QYgDdjjh
t1jvSs8jVIIXt8oIivGaZEXMhmDcjHXUFgdla80flWt/0lVWPMI/4hDWz27+xHY/aO/oxxi58u0p
vwoR0SkqaJG/uBRodxyikU0h2a3jluWfsR8B6/nDTfrEsV5yCn7unDEk7FppD0rhUAOZrsKi4cY2
pX3yMmgYMdiASu2bAH1+K5Os23XSzT+gvUOVi4bQ4QxToqRVmM2th2CtzKEacLHFfp60NrhRHPBY
YCIIjiG7lo0JTdrtG9/JhstqfE5xRN1ulCy/RIoiSDTz6zK7RV9zZnWvMqvDdEuNKTTnAp7seqpB
WToHXibTD3F9rMVthkunq8bszY0Wu93avdXgKiODpO9GHFwEQdcIQsuYj7uumv0Ty14v2ydmoRLG
Ak21gbyh3ilqtEPCxcPyXyZI7N4pmIzPNaAgc5JiHV+dKZAsWayhOIguydo9jVyy3dey948mL1xA
vbVT+4/g94anpszVWQE9Ew9K9vpcVCQFIT/ZOxhp88mmwvJEE3hwEkElfimjn9hPZKzHfb/snjgd
83VtgfTVOg5IdvzKIS2ONWnMI7dKFnNamRjADEu3c75wtjtRzOUS1Cz1Gl06jUnwqCCVZHvbW5jf
6sxCJ7VwtmKXSSaE9TrKBJiFTMc27DiXl+ao/oMvzNGWMzwkinmd1h3Qm+6uYC/P3dz11leUIdu8
ODVep10yGhYePpE28hsZsjHvaZdDQ9MfOniO1PCOBqm3TzumJsq9i9iFL0NLu4iGUwtit9xFjAMv
OirY6ngqYf9Vy4HxsqsVk7tLG1A7UYncoSBhIci94Aq5nhjfPC9NXDWpTd3ZYA1PiVUU+7W06vMy
wn2e/BHf0dAv15rw49bSwJPJBMGkXaqSXAu3neLEWclp54yFBuHG4IFeLBXwJbd+VFxzW48F5y50
wbWddeUmOwdfr4XP38K7GbA0zxCMe+9t4MFk2KRK/5CFFvamPB8p+JxVOrAB9ipcRSx6WvukQ0As
u8BSEbaCIekOdALYZwtrDrP3QAB4jxsGg/MqC27fvGzbbU0kkehSQavRJrN79GR3CMRyzDGIk7ee
hpApw/WjnYOCcOztydnTDMKeLHMS6y9B8ewQVUH2LTSe3Fs1sHdyB4MhpjGylRuXbSI7Fi/59skV
vftlPQBrxDV1JmHW7jMxqPhGuS2+elojXoQr8hWHACrFu7Kc+WSU73h72LOk7GrAZ7QSovZ0MRTl
6q81DMGTSlarOkL0y6lR8yzMwDSZ/9aK3KBP6PHaLF25q3EzN9vMzPgaOqvutgqF9qQQc5+KctFP
fe9VyXOOKvoIdosEDdZizlKAdywW+Q297u5oUhE3HP9A3TnYZ2GucwCcmtr7DaZmSX6apk3uURO4
y5rGk1A+hxQA+23FdewLXGv1psd2+jjUbV8QescKYS0zkiFPg+I1UzTlHkH8BLGDJsTwc6uPjICp
1my/TwUtiS++cDgA90SzMILVc/5vom3Vhi/Crn9TeSkPVcIr1i4cCBlmCoLW3sU38AKUCHMtCzX7
oI0OUx6bLV15mqDFb2itxMHsMdwqR5lHu3DyIE6he/NJFVbDFoSR40LCuNM7NpjJw8zs8j4pm18w
6EXGB5TA4w4rNlxuw7yh+0psp6Acnzn0ZuFF9n16qlvt3YeunotzRJYi2qsW7X4TjB3pJNuvXfWB
TEIh8E2l06fZA4O3JzhE/SKxjCYsdthWMSuQCLAvCdeHOuI8GH7wEVR3Ri7ilgcZB7LdlIbu3GRs
x32gcsmeoPDhAY00S2a+YpuWzq05TtQe/LQe5T8b1ubLif/sPXhtg2eWb9Fyz5IFtHMBoOQ+TJGT
nS3P1Eerl90nZ9emv19UNC+nqRtpwcaSy258Q4viRFpLqpQtOXyHc387rNatIuvVQhYvTmaeejbP
dvkvB7BVbbpZ6H8rDlUf5gsXLBnHiKTWxqpG95w4jBWvk+xtBgU/StsgrrskJxdQomzVo8ILgXWy
OFahLp+gk/rpoa5vacvJmYhRAcvv1JvJljW3N0tfB7jL6oVqrr+EphQ9xAilW2KYWCaNsQNYCFhW
6bj2ZqYR2x17dSDB1skNyIGSYbAezBH9LiJTAyxkx1t7emR41fqTzAjJcwxqXnsKmZ3C4+qP9Bgv
1vwdgIdi/WLXuISi5LNaSPxcb0vk6VPJYCGNhsrbbofELb+Khf3FhuPr+ubgqOGKRuPFvZhwHntw
s9qxdyVxBkxygZcfdS3dcO+3/XjHrwh9gROC/kdFR/Lmrg7wdarKOnavuesj9DgwCTBhgq72S7eX
B5rp8OGDFuhSchpYZ1JiiPiLRsqMYchO6xcPxxwNh1O5lyJNkJ5FcEfxPKYzielDJJIp23nNiPku
XG1oE6byPePvFLUr0WF1c/3HDYbu2uNJWDdL5bN05FJA+QdWWF/L0Amem8okW4KCw65vFie2urGL
eb4Uu8UN8er2OMnmVzFixxBr0R/w0kXqOYSkmN1lMsu6g8cLoGDrWi7raRIgPOIUPOW0Q15yYRei
UllkY06tl9kE3mS7sPSdUG8i1r+UY1Ovbs3DY4LV7pyyGP+1QMh8aursel5aY0JQOcRlU5M12tuj
fXtsZrAcOHD4LYpPbu0DI0xwnAt/jElL8dSZLFfXoPpX4iQgYMjHGDsf8P0OfHYtcYmFv5f7XvBL
t8gLuyEdwrraJOEsa1YVMHYg0pLj6w/4NZYfmZjpqNUIVIBxFr6Nf8tBtZge/uNGbDLS+2n/wLHS
9TZD6FfPEb7Iv5Mz01GwsGjd6KYaD2s79hccLYi7ZkrWmERA97iygzmJxR0Pal4rjLlDy4IvdREv
Yz4X66XvBZnpDDThvghR/Fnt9G089gGfa8VJIIYTnH3aKffmv8XujP1Nx4ezc/sVozc0eaZycsn1
bpSjeiR0FJ6MY7NEKsc+4hSV0mdHZ15kcMeuMzubZoIMv/gvmjPN0ahs5DSTNcUhZyOMmV8smEI7
rS3rWEmHuUIJ8vp7ixhcv1sVO3Hi1QHfrDChYHwqV64y/ph0C8xjptKoftAA0y8JX/g9viECZlXi
CK476GnbbKkJp6mUqIkM+/rMcdOPiYSEf80gSKRq43tbXDg6iSdjo5IC3IhIAZoJAydJg1dRC697
L2g4RVIK5bQp2axURyE7grhlZiqeCyFBecTiJtDFRnoU8HUOXFUUJ/bZG4kAUL06uhchgirfHlI8
KsNx9KQJY0c2TrUdei+LjjWrZKiO4FmwvkhUdbKwAFCVg517ysgHuZBUEJtFRam3pWzniZzpMF4G
8iSPdVZy7g0nlvxPtjQ4+DFJ+rga0NUOjpXmLPv45q1NSHwVxmzdz9uC2oLHdJ4Mf0VAkIdA9ceM
WPbKnImZ0fezoL7D1pxP9/awlBj0psEtDnXXh+G+DYVl7nOni5x7vdqBj1rpYrpP+lYdBcubD8yq
xfcclWOHtzDEHMu7qHvTFucom3d3jo8PX545TI1F21/tiAMZWZaPAoWU7Gs3Y0x0i7tySMovaM7y
rxf6wbWC2O5eVqee8jvOAxgZebvP9S5jl8Dild3zQwNr5jcEzPho+DqvWNh7Qt6yomEemXBexm0w
wEg+gX5xvavEi+zFnttr+AzsxHsoM4QYtvDtLB6VukIWsjmRweFj9HblBrlhxGGYMprOOrEY1qN5
n/AX/lfV8GtQza0ojWWaD5wFtEOUscj6KNwvQMY9Ui9YTN7ljF39ECYYXmJpR9FpGegB8vyse2wH
lVOSCGFypj2i74kUYc47mQbY43Za1uFjKtfuH8UwoPuqheroUxMwoQHQH5bHtMVUsJ3tFVxCiwPq
XgasnR7mdJ34dOio9yFNahTlMJMsspMEC/tlDdPqasmukhdr9XCyCC5aebCmzJzd1VridnGCc+WF
yS99KuPtKRwYeQfr2EsvMK/qdbfYtpI77LtVe86q3n6s8kbvkCyTa0vV2WuJpdhsABPa+q5lvggh
Jq0+El2J1S9YNXmpbVRbAwDusmZvlrLTnr6HgQ8IZnY5JljcBfzKIyr89JgWSTKQBKpbIO9ldxRD
U1za2bWPUJcW9xOxPsRXXTI5gGYfSClDPO+fLU70/pZTfxielkKsR1SthRScGv2XxR+S6BFzBCe6
riXme4nIX6ys+i1vV4/kEcwcoYW7Ds6682TZ/r6wXExVWwvQXvBVOXC7X3VjmhldtAFARBwrcpmP
W35f1HL6KQhyqcx5Jc3DgwGLg+veOVA/H8pknHcmNwNEanYr/Lh+G7xg8Y+GK+58ySHdyXgMhGzx
UCrgn6lr5FOCdUdetBzparUJB/Ct6PKfzWjnv3l1Z0X48QIxRZt+tMO7aUrh+7RZi6OCSH5veNKG
CUfEHADDX8cfKREMK1tcLNXjUiELZQQZgaFekbE27IgoD4WxibyF6u7Z+UbJYblwo6hYCAOjqJqj
XeVG2N9zexgOq8VGcVMrCpPOjReV9FvlRpyLhXmc/tDgvibYQahi8dIrud0Of4HDkBBw7rxUiRv8
TGGhGp95gZzKk2sRKjkCjCIxAPqAIHC7GbD1V4Qp67YaL6WMGjeW5KD07tacAfLBWab8fuAEkR1q
r2flXYysvzYtPXfjwWst8sBFr+R9qVt7+iYmI7w3Rf7qRwl+0EzXTbHvBh6ChKCp1zmriQ5T7pEg
xu0+SPoI8CKfYOzCLnN6mtOdwCbtOMGkux+8FHsloB0fnYOKRvE9zFPgHNNecuDG64TCkZmA94YN
qHn5u4Rl96IRuBbwUZPBTLhtaPlA5WvKUv6r+qYtPhAg7PSIs6Go/y984xVRwexj1BeF3od0K9ib
UnS+v6Myqw6R16U6+UwUKNJuB6R6rzF0cev7JFtCe6qjOw7B68jvGq4/AUfZ+3bI9UeCKpU/yUnI
B5ZDa7nTow41PB7Ur25LHsP6r560dvDnSH1GxORJhjZo3dMQMcdYPCsCoxKHs1P0R21AeQITamF/
YGAvcJG2vvtmDTXer9Gv5Q+AgtvBbQLDXnyZyJkRJRe8bcM8M1AH3BopxRfuEb4MjxDXJcf8jqcW
5xeYLh7Ne7hPuEQV61sZR/a0DsdZuHCkKhbLH17ZsFZhsViyIKLeGotTvd6XbH7AeimiNTt++ZYc
bhKxlxkKxG+tufmIXDyXUUHLwJjWHQC2ibVE50xWexoNv+dGqHSM4OAQSX0cmsXtr5YjE0ySQZDj
GjX8L0Hu3IwvvblyK89XWEzOuRjr6klMk1w3ANPFLxv+8IJXvN9VlG3TPy+YLEG3Ye++obxM8Omq
4bYRyW86aLYSWTuzF86/vC6SYkOk3nvoBHo5qxNKx8QfBH5MUgna2qZo/fLRq6Gt49r2528oJNEl
LfFPxitxE5uUpr0cZp+p4TDXNBkDaemUiCnutt8NfnoWir4PsY+ih7I/cqNJ4HBdltd4kzBN1OdV
TOZeFdX4qiGRhiRK0one6Yzk8U4UNQUOkJua55Xz8lZMWfWgEb5nULOh2CYYQ8BF4E2TmAYPPWad
2OKo/x+3P6koy7hMXw5pUIBVQ5icunmYw+NQKlR2gl/rW7eO03wIaiD+z6Uu0O5SzKu0b0UwXDa4
uQLW8SEYhS/i5Ss3rEmD6GoKtlhbDubdR8gPPgO7sHnC1YwU5yDIErKxmcUC1J+NM25HIPhfmOr7
Hw4JJejtfoEOR/UzUqlghZhiV6OUyutfnKxc2RcgLNj7noBZEdfIqDeyEXbyZO85Nua4wsFUirCS
4RnnxSn2PQ+o7tqlMsd5ZgfFvgkbdaG7NvOvRJhG9xI5lX/2a7+mukailZ2wumvvznICeEuRF7rf
BZSK0CGv3XREEixR05UiVZg9VPiki8/Ia4OTolsASq8ejITAQF3O89g79VvYMvNVUTrE6Dpld1c2
9OfRZALHBuR57dsfU9bOf5K6tY4Q/t1su07L8lxZQvaIzab9J2622+1Uae0+ESzwqj1DqYUnsJIQ
nvwszxZKnC3Ks5llLpAT0Awiz6fcxxuxSJ7CekhiSYc6yWTOoIxcfTjV3UHTmkvQ3Vp9trVWZF8r
Z72lcxev6vBRTTMUYKKe5xqX/Q5+WZdz+JjX05gEgbdPcCRik6q51vHoRkN7Sps5OnptlD8JgfcI
LJfTvLZYsn8jLwm3Lt6n+7wz+r9ZAHDGazvC2Eht+8KLdES+VNGHTdRy3mQKOxJXlz9dRozr55aN
5RbkiCHA2bJxfkKrISHoTGhy5yhjP/m6+A2tz2iBw1p/L6tl75OZRCQjemLzT9sgleLM7ZA3OA9h
6GRob7t7muvgluYT+R7FjsONwyBaP6pyqP+Wy2Sd7cZG4FDKFzjMNCNpZKWLhxIzRS854sR913bl
Wz4OGIj58KGcCW6IMUhsvathMcnXwliIoN0UeOQVBVbGW/4C40Dfy1ODGq2uCrc8Plmpq7+wEYhL
ZP7MMtSz5e1BuaCOQavr/qyRbq9rvqx/slH6b1ZkWfIeVmNjXVibgOq+qYEea4/Gm2Jh47F5m3I/
5OXEbuWGRRvnO4R72RHo4aV4qnPq/lI2gMF+KdRq7SoSGQderFnKE74YHnkVK5RsAP37sKqdZVN2
TnGQQzUU+0IV9r0YS94PFnMQSEeuKAvEYtT8YUUMcTQieIERwtx2YFlvjusasUq0R+gR5C2rEzdm
j2/Mo/sIt6e/qaIlceOkwZAEukrzKoRvRlQmrfo22BlIGxm6jFf82vaUxVju5d2tk4Y5mjoOTutu
ih9O9yCta0U4jotBIpYlEaHuEFDquWsiCc4G2FFD4JZQDYMbWhoykUNSak9aZN42fsj2cprz8aVo
KGN5TDvSOdcq6xnNk2UpqPsi5R4M9uA+gmFY3YOja5OdVodwBhytIHvt2EaDxnG0yi7MGumFLrvh
CI6UIYLH/Wpv/C6Kmick41U/wlfEeQURz4T3s5boe81SK+/coqpz7YJexMJlpWqJfdjw6g5Af53j
x7Easm2UzC+7BK2LSoHAI0ndK8C35KlwFu7wDvfeFmQGDkm6Cdzmn1rD5iHg9fXtFSZ8pphoPPrW
xHOpzDAyO7Y7N4i/LTI9Ld/uQ9FWgLkxy4SPvXCa91UU1PV2o5pe2CfK7DkiyyLzbd3k9viVrk7U
AhcLI7SHwFFsNvqByPros3f4F+Zp7X/7HDX+TdVCLFUXs/ySrZtvUwwkIZF0LZGXqsG7ekCvBb/1
NK+vzMne7Y3Fxqa6VW+v8lhxwOregjFp9d9qDNP8DyeMnHiDWdPyHK6a0DnCEG9eid63YpStQn9f
Ua8BLkTW4b9uEtG7SDMAGijdvPZxW3BdoLKa8ZVlIHdm3JOCeBDW6CSPWA4xIm5qm3IvEhyh+AjC
yr/OllO2x1FVy8nzGwwQ7tK++PmIscr2I+KLZoIepaKk62948uVcdCL87hQAqt+GJMafRvMYRcwM
Gv07iTrqHhJ8Ft4JlqFocJaFnAUMYVC2HA0e8+6bY51a/hKhormMWLL7n3JcUT/JG+XDRgvw8EM2
Sd8cNG4hIuIhB8qNJ+lyLnjyXsS0mAAOiHR/RncMjl7kYTKRXRPGXhJwlZuha7a2lJODc8PTMYAB
DmDtHBGaAYKxngpcUfOnGvxAfcHbcAvmnCUdv42rpom3ch584DWYzDNXiqPfgQgq2BFz1PeUfLIF
JMDdlk88IwDA6CnD+mFY2atAp7GRUXSnmMN7AGgOQCziboNPPd5cZ6escNN/WNpls+NJ7T4xuA7n
iEra29476v+Uqu4+u2ImdFGkqTqS8OifDaCAQxfq7mcE+vSg8E2Yl9BOc9wrlhtdgt6dadLLaJbY
0NSeAqti6in+sIufnGQ/FBhVCNJ6YcNfky8iRh0VCdhWLH98a14tpr/JmntAi1tsglRXFuC1v3hy
80+uDEwJu5/Ef1AZJ6eFyck9ax9RBfPTaqO6TLaT2zsBb/q9hPFRsnwrQFcQNpFyy8fofDHsSUgs
WaUKWGJEirmiZ2vIdhKk8LQvUnwqn4QYCkyA1uiPV8qXuPo3Lsma7n4gBNjtGrPApBF9Zg5RIUcW
Zi2eoR3xwzyH1mUIYvnh2DhPIh8rBvKejWCrBccGmPKhRcbWaAG41XRue6LcoRF4X291xQ3j+H2R
hSyAR12k9zM5iJ88QmtP4xTpDo+a7aKheuBMZ+ATCeA0U63ZlXM6Tiijy1vx0zxfEw949rQl12Qf
WaCioDREAX7aUKfrC11oNdxXfB0Hj65I3NEZDx5IbrRCTS59m8eMly7GZa7ouv+mWjC4FERRGkTD
Nhf/jaqobV6oScmxDVMp18wNCqmSKyGslr6oHIpjrJnSiv3ilmlcufCJ92nSLUXc6CJqQFCUSf1r
E95zPrxgdbAw+BAK3wZyC+VHiAcBWRTPbJKdYVa6L4h+BduWHH5jacuo27Q8umLfT9AlnC5rD/S8
6m3Hmb6+l9NMxDrH6XqtHSPNVlKQ9sT2O8nj0oFh+0sTzsAFAkk06A+MNuRNIC5y6B3dU8Jg4+6Q
nXDshbPOrJ0XDcQUcBsRvBS53NikPA9N1XQnpkprPa5uaFmvTQ/Gm7qbLM1vmr2T3q+eBWLPq2df
3ZmJ/f6l5+pRh5JmLuZAn/XsLk3z/p7rd30HtGUq3kEdZmTV4zhpA9pZWE3m6k8264GCOa8pSmIc
WcFtEfreeLAF8Kp4GZwJBlqxEK7wOKlDLmqWUzvT1wOnzK3iCOM3yzNCHSfHExDTZTigpdSUeHib
yknaWHtteo8oUrzUosMRQg9E/R5VQEw44bTZD2pW+geqpw2FZBqxZuPh5LuFRbLFFekBmbKozavx
sK2iMt9ltwTjsZg57ZcBu89YgtvZp2gWZGArqqw2kQDv937DnBXMztzNsWbWiTaehxbKNdW6mvqq
ddyR+YJCRs4C7hILppsYDzESyFfbrBtqdsPmkUU8Af+8alhHhzi/8AUJO2eL4pLOatgVCIKfsDU3
XrkqMg5mZKOSBItt4tVlb8l1pReK58JincKvjgcS2FZaU80LREErfw5ylhcvCIlMBJEDnv3I1LFk
byvPwTR204xgFIemU42eCH0mGQ8ia9HSS385Y8UH/AZl9LiQ+aU/xS8QNSpnlARnbneybUOrP/Ay
zAVVsfgPFIt3DZMF48g8/aHwjF+CJewKss1xSLThtm8MKmvP1fCyctmWpx4/Aim4nrQsftkgfAur
fPqBj+J1HxaBCsIMDT9GylLnTG2rvC/Y0PzjZEkZSK5NhR5PU9p7kbiJd2S7XdxnHJU5n5aeTp8w
p7g4JZYJcTqd0gv7IvSyIkXYFeTAKC8LfRZ8o+9faZcFFSmcmbSRz1485oklPnHMWM9t6eIM9Y0P
aRfsyGUeIJ9k4FzRyKeu/WlBdN2ZRhtKBxfSSr5du8cRf8NrloHGv4Tkm3egIywbOpmf+1s8LtVj
prRLGxQPUMRTZ0L6R/vyYlTepY35BceXhcPtK0b4wD4ERB75mGi/YS0+l6D/hSzPRihp7dsukY/B
2EtEzSXFg4i9wO3fs6hufyeHDTQZY91iz6NK6y6XCzgV5Af3zUNIb05zvU76RvEx+RHiQXJJDS8/
0nC3/dmmj0gR3e4243y2ErLhD1OoHz3SB7zqF8peS3lHzR/9U2Gkc/OlQYbumy4CShvRkunv3JW5
6nFl47sLHb18ui7Zzpv49Q/GIcYkWwGmbQIsVsmgu2+/XpgzumYwYpt3RXkPJTkYrt7ssTFpGW5A
XgkbT6Ut9JFgbeqetGbUGEKBbq5a/sdNZS36u7PW+dOyCJ6DtFKkkfrxAFREBFwNqjmNltuwzhP8
iKhwS6geZDjit1lVVVycEArNMyQMN8EJFrhH3hlrnWJ4xcMSs3AIvmyQFlfymiWwkzZilbQal/Mi
FutdzbwAN8fKhwO4As714J7L/7LImpGUxzKloq6p5x9V0PoECDNYJKSbwRwoyanG/ViBBN4OmPK9
LfNu/aUCF8Zq15IYnyoReht2df4jbwj5UnF6xXjiZWQ+mrD8A6BWXQB6z4b0tvGeoBgXuzrnOR0z
SawvvozoKdLSag4eaf648RNCpYmzlGRMILHwYLIPNsP2WzYRV9+kweh/9Qv5bw7CfE0z5/qdY3He
4+xo5e82zQQvJBu6J9IwP3hSpz/Q7LPjDG2G5X1ZnSusMkcKwvBoKb8rWB5P4iSlBPST3yLMm9Du
bb2Ftz7dOYbS6ri3Ssmqp07tq++HwY9RPKxx/mS06NaNBH4xuB8uywSWRINyeTz0SXAMXIGw7d8w
PtgU+ClZFWf/1twvX0mpLn/ATFrQLUTiofERXnFt7NR4JvPocZ7s5sXwY3/BrtVPTKiMYj64IFJp
dn6txkn8FIXbERCQY3SJ7DFY7lIvC+SBoC2xldmag8OUc/bDoQQnS5LKefCdhsMXk0LsZ3jpt7YC
vwtzFefouKwXF8s9kybEZ6R0LGZjlFGFxqFs3fm2NwY7PEX5R5up7L3i1M9D3kQPWVeZl67LwWYx
z5Qfg+w/c10JPq4SQ4Oh8OniJIn/1QJyecu8mQSk7Iv8GFBbdlr95W+XhdOhSFdxrTq6xY8hN17s
8dbrN1q48lE1GttNQOjufrA5iMdTHwwktwJ1WpTHpyq7/pP5g84lkjF7t02j+Y/QtR3sLZgr+xZm
QLFJVY48iu0bl6yFSc7wbVFkEo3J0ZqbyN1Zvf0SRv8j6byaW1XWLfqLqKIJDbxKKDvKXk4vlO29
Fjk0NE349Xfo3Ndd5+wtS9D9hTnH9EgKuzVZ6EZ4frMJDCUC4+ji1EVytZkkbLikqti7hcTlNgkm
56Fz8xNT+t3ilRPZrAF1FhbzvmDV14VnY9QI0sR7NnMGAM5b2rM15unbYuQLVitr78Dnu7dRPR+b
RoRPAWbyw0rKoDmJFkgAZ1FHv4BUmkAm13XOOb8PBCO2B2LjuZPHJmYUlBle1bwtHMNncHf8tmya
MnY8fR6+t+wx16OHTOPZ47I6FllivyN/ILoC0TNL1QDsh+zXsYwn1ws9ukf9jTRzeI2KFilQJYt3
hJjOiThPJKqjY1xU+KAhkXhnv2yKsl3e6H6Tg8ncyIHP1cywrIpRoJumqYpb14WCVQaTBMA7MQ52
fLt8xNgwxiYLo2vGsomW3hDNdwZDxca+8KqMnB7oXQgqavuIJmv6z8zd/O0Woqac1V/oDeedU00z
WtU6id5IB0etllrP6+0vRQTZLkRh8I7cCDDYLupAslgAwQ2olw52RA+ge3MsidjZgqtzLsgpaETD
YB5vO8/C3pA7l58DjDZ81BVaLnHGzNIdSh2wp9vBMNH2AFNvBAkaTyyogEUz9ylmCqbeKV2Ow7Qn
EWHoTqAPBnJeRj08Rel65LuOdp1akQMGFus/LLXfDtKAmJB66zzn0xlLNdPKTuriXyiyYWNph8tv
4FtdoSuXL+sShWE8yoncE4gHA1YmtaX9JM42BMj1kdLv3gq2se9vKyHKQ1RST+RohJ/W4N9nvjIX
cAGpc45SwaEqQFg/2CMyfg31aYs7HoIpqpp7iqXq3p9v5nOJ1OIn6QTft1/hQIrKUO5JCukF9A2e
aEtYfwsFHszJF0CL+Az2zF0MK0ekYJVyg2YLQJSLOAzql7Il4x0oTOWcQqbNnyEhvpc5GLGgUw7/
ULk3v3XdPlY3hyWvbhLwfybsaGMLS3xNXfXYkv36EcIx32g2oo9JKOs9ZHSRETsP1nVb+JGxMdi0
XOq599NYonrmwprPPpVWt5nA8mzGnmyfo3KpnyluIcm5AbgQYnduV2jFjfXmpjYAXWa5fIORPjKl
sBlA8jFXxexCLflyRtmD2jorcC8gClFxVgVMD6htN5T00TuBvlgJxjY4IgMCwFFUWGyLSr0O1UCz
SSDQgPjIvyFT1ynftdK/pQb//xtRm+o/llNRs/OWVDwos5LORoqJvdWphjZ/i2yOp7z5gbiiSSuH
vY3gVensT5kkzgM5LsXVY20eVwNJwBss42beKtQhwc4d1qyIq3rMaFnTjvUszIYNG/7+Vllkv3Pi
6Bd6/c8ucZPDUIA9xlFPhcCKlAiCWn2xiJ9yCr9OXcxQhN42Y4sNG4AB3RcB3Fm2lT6Rrhd7oOVX
Y/8f02HCqEN3AmY1j901l3YIdSoi0bNjfY8sh3TmI8lzhLqa1Xn13YmQHb/vqi9ViOywor7fFr3H
YBu2WXtYIJk9pb3prnQpnCXSdOY/Ej3MphtXpASmqRm1dL6fbTkXAuJ2APzshlVmen+TK2zpKqet
sYAFtYtKYotkv3idU6yITknvg5a1YZsh7TOpqDLuMWvFiImHXWtyhaGhxqpqF6bfynkkEaJoQ6V3
+dpRyraoq0jk6uIRYCXHyfIGbA79ozuR3zdMEdbW6b3LSCoGzYP1HLUT7Jv0w0z4SqHoRZh8USpn
82zgmbNnlxxneCqE9eosrG1c15R3duA6H8xosk8T2N0p0pE0B1GVBwiRN/lRye+DPdzJnpKGYdg+
cOAv9grnzpa0MaQxSU8Oz4QBu8jVCaybdcpZPLYHSzMe9EwgXypc2S+B62dxhP+NXK4IBlowOO+V
GuwPEkwz60DoafEzGg/JDbdW/Vv6w3Sfo8aKgLsT07V1mPff/OIU+yRw1JwcY/7QaFldvCkkydqE
jPrhPmDoAL6TaEm73GIXytHGezcdO6TSfOyOeRFiFMhZddVB6qH0m/+mM8Io3JLnwsZY3lIdo6gq
Phi88B8bo+daszmNyvqMSSDadOE0vBfQ6PGozAuj9bVMhz+mXF7T5FYjFLxpB8JtE4TAZIEvMIV2
UofVCeNZ+qRYOXwWiXtL3agDxtq3XYMzZxyfeJwouYCuH1gyMNUI7Zp8Hbt76EPIn8VSqtcJPsW2
LI3bbxEmiJtOMXu9af3esDws9Tlh6EE1lWYtgUAgXu9WMOo7glCGHwzYkWGZlTYccFGOEswPXHLL
Pcdyd52e599WFewuR/6KX3/KebLyOtlanQD0L/DqfHWmnC410xn3QAkUgudmE44XjQccwW1eW0x0
0ZXA5f6FPjG/Mz+xD2EV+Yqgq8F9HsO2z06lYJ29H1bPw8iDEc5sBDatf47wuIpmxKTxmNn6Px5f
0RxqNvZ/nCKfmi/bmOZx7dfuKYD58DQhO6G3U5HA2R9O5Q3TD8LmhJrNI1UqsoH1FrA4p3iAxo6V
Rzq9rK80jl7PtKPjBkfkWjjHwG1uFL2kni5mnuboa6TPCxBKDbg3UC1ZLyuy2+U/lfMKrEEAaZZp
EzKRcc0AG5L621zyJeTm5Qcsivo5mEYDhGPtynPuBBnMvDb/WZxMcKuirfb3AGn86gkPgDPtJnBi
76TRUWsZDHD7TDbNke4QjXQxNsGjmEDvhdoraGyrNXzJ0tIHKGcQ+73YjH5zjg14NlQTo0tAPLKH
ZpdoYUV3KGAcudVV7ZOt69u7SdF3oxeEX1jmRP7taVwzRnVIZNyog7LpSyLUPK5DVPhtdLdmTWMf
tJm9v+xN23Pp6pwOkGAPgYLame54C2/IY0II9lBLht8cueYjUxyyfOrI89ALJy7aTIgOLCBDjEUm
Nr1hAmTDKmCsg81/OxI8vuz9MFg/0dz4ZhN4q/xjhmpp4tRupHqcNOZRQup61Lh6U2kfXKDf58WN
DOfQ6WUxVldFWuGCB/XeBYzXvLLIshbUOTf375dNE9t+ZB7qAiQGHcsUfBX0/fzPOwfbqT9bNSUX
CU7D1hmYSimUvOmwnOgV+JiYo4oXaCbMo7bsOgSfjn0oLq/MKyUcKVCrW/w+TfLspmWWFjHiqmxW
lLYMoPMjR4OVEonOReFeIzQVWIbRR2Z/4CgWyVtSjyb6nDDJ67OZkPPjX2ktg1DbQKNrJ24jcgqd
A+oAPR0z3tWiZseTGQs4R5vY+b2TJK4NnBquEzS3kAyI8lSmeTCTaLWutiZjSfVzTWSWzitKOP5R
gepcCuzslBtpgg2MNsTk/9hG2vLvVMFBmQAt5IVHpj2mlUldsypRCfoK+uPSB4cH+6XfM1oGA87F
s16RhUQ3/wpJmNeosK3hqBLQQYSocJ1saMIElrvOjuJaKlKRUnQOG4yyzMWyOWWAjEh6+CzT+baX
qhxzT4ebgFSHfEEFhsPE2+jeV+VxrKdV703k1Z+Eadj1ySpJKhD4gcbYKeyyONJNk50ol2ktHuDc
FcFhUYEbnmY4awmSzoaaE6CMczbuSI8CpYfFk0/3+gKaB/LjxvI6rS9E1TLBQZvfNjC2wny+4mtC
OdwYSQvtcLOPD6WeA2LV+yaa9iFx7QqDXWs+HWeEz7uhYJq9O7qX6TjgjkSOX/VB/9LfaB2tuEU1
onkVNM43JTDBi0mOSR5Vw7DF55HqvYDl9dXmI+IQD7w1d03tO09B5i83ZpZG3jRIklNOiMPC5dR3
rsz2wpmq+o7/pCTvGRkZppi0kUSaWvqtt5bgGQGUmV7JKBoeZWA8/ihiaACVuK46NEPtArWLmMgI
R9Hw+8jLKGgre+Jsz9o/FAvN+DvC/PkloA43lMNyPMROhoH/HolC/95VWQfalmH7c2ON+l/k4Q85
4nlF0lohKX1gjugWj55yKHwIf9/x2GXfuCuC4WQxXd3ILi0eC46D6mCmKiv3DdF3P1KSkxPneBCJ
uWB0mR5LuG4ZNtCczwl/uL4ADJNEVVlO7sVr2TnLP+bx47VPVTseoqUPfyDG2XiqSVBkzOhqamgJ
XMMmf162p9Yr2v8G4CLMlWyLbLphneyLzZbtCz/pfF3mznrjtSX9CbUQCWfhWIzBafAT8TDRtXj7
RpjykmnYv1RnHUc9v3zh7T3C6DPqTJTNmxbbPwsMVUT3FSQ2K06xZdAqcgKJy1St7RsOHcnQn0YJ
VbVwchwtcyDo2xzp0iSR0NY/kIRQBEQ4dQhHKumo74QQjjvfl8l59LGSc2FPJdwb0WInlAN7yzho
LPm6ptg6+HfgAiEqNG3BK40iuCNPAa+UtCAH3hw6mWGEV8k6Rt3ml281XPTpWI9j/WNVM+K0kdks
z2w+C+xDAIp+vAKPKj56kQSvMMzLF37Rhp1AXw1nYj+CD+HTwx0ZAjpokAaD+DhvwnHfN51v7UN6
4PawugzZY5wpdJ+u7XnzvkcCZ/C52hj8Bjzfn8RkJ92l8qEDnxHBZul/fZ/Vxc7Sk0531qRUdUqA
M+aQYglhw2oxixdA57C3Jbu+W54nhdqICfA56EfFQEQkotxWFSXhZuLLBBXagRnnlpv0c4F+62JD
3MwPglvxmwhFemb2t/JKVQLQ1FS3T6xHm3lFYzXE4fhFhSt+GiO2F6FN5eBWxYy2uBac22btnOCA
zwVyMycl7uKBk/cZJ0H9IVqfzFueXgwFqYGRFJMUZhzC31biIRQH0cmkeZ6+9guj590IPmvcMj5w
n3LAYW2s+BteUwOdK55dL92CjhX3ls5tvCnpWt61uqH0Ghi61p+9b/X9H8apzZ2l1ynFvzV1+Zm2
z9spnBr6wGSNZ491WDODAIUT6SHHv2MiZ59FyqkhssR8izqsMNJUK7NPgYeObdAC//L2zKXNSbEv
RD1DvJlAQom7t4ibyen/AAyTy39OUhMIsqkFI7zvwjXIFCg9XXmkIDRyM/S2QDMNizm76rLh2ygX
MZF+5Mk5gsYTMUma5zYadsuEo38joJ5O28qqzXKwJyspDiYPQ/egLcZhjuLZ2XST0j+hYL+9l1U3
3QlEOd13xzy5RNCQ9kS8G0Ridx2BovLgmkJKKqgKiMzEcOFazW6Iuqmn5MZaWkDlk7iGCDZh6wbr
hJms4KuWJp3sI2sBnX+x4R3VvSfxmx8dx2v9a8Gw2d7Y/ditx6odyBhz26nxj4vdF+GJ22JiIJ7f
oKY6pR+GReOwL3VtkOpbu+uC1wZbJHlTQKHSb23Gpjun3P7/CGphT8OP3b9YPerNeIASQih62tj/
UCbPj2M6AZXucsguGB+E/bQoaAbxPEGNOfetE/xDx8CWTnp2HmwDZI/hmbSRNfhS0EPjMUQCpaEY
Uj3UVf4Q9J6xd4ab2KIvwgwnkPVulyoLzmsYkYVMacUErugzoH4w3+OaeEkOAyKSxb6w2Xe+uADX
ThVIHMqHqfmdA0TRG9NrNCTGh+e8E2nDaEB7I4DEplL6sYcbQkVZG0riXOX+K39T8jL7Nlg47uzI
BjOXEOZUhGE7PudIBU/Fypb/BlGzH7C/Z3etEh+2YtUba/iNj+s0w10hC09tfCAuO9XaK3Z8yz2H
QAZTDmqJ0r0JE/GOH1UXz8to+wCqmINvHc5d1iCW8xhAF7JxPteSQVhrPQk06HcF89RyWzPo23dW
QSDhLfehbxBt7SrG5CfkEhmkkbmODsjG2Ou7UVF/rLXB31q7REYdJjNb5V2/uAiVjIAYplXEd2GS
ZBU7aGmqY8+VrFWJMnbFjtQWzt9S4YnK6pkbqW2bWzUVft5YMQ98BvUAoo1dqsumtUPqVJXOJp9a
WGZNvXxJt+4B7644VWzMKWfPcV9TRt27pA5v1CojziinoDa0dfQBP+Y/WEceGFYzPaE35P0vxpWX
gLmt/zjTRF3BBs8ceExU94ge0zdtae9QhjyG5bRk5FzUuYChn9EG+J1b3UMxQOu0RPpv5+vy3HS2
ZO1aItXcRXlZ30VOUh6HqpBvbVhxB7LIxnfUQwreTArHOGrBMCs23AnBLveRJQMeSqKN0pEDNA0D
0SEbSaRGCY5vTq89MeDl1Ab3ucDjDFID8ZrBLMMmBUqJ6607P/G4SYEZPORlJh8zhG93oSBqiOk0
9KKAkSlay079jFQbY0zdtrya1QWDRCUeed8t41WXkpc/bDu7DqOplsuCQVl3qHgE7D3K9aTl21Pc
HcugIPA0XTn3O+2M+XxinWsnsalqDXiWygIfDO/GC681cYuMlstub4JstOPAU135XS6GPYJvzRy5
BeAtgAI1EYWvOcoo9DadgU2GNlpmwDsIfANBgHrsBKTXZ0g9262n9kLw+sU0H/XyMdhd1mzFOoT9
42ylerpj1oKxQ+LY83j2I5QNmzTBknpIrRvnkpMAalXHIMXdVs6EIoChT4SM0vaig9eZ6sawJeWH
6yX1H6BT3NZoOvsbpTjKYAd0yy0AiBOEFERE82A/nIQ0kj3rc4Ju0UvUgMoictDouUeOZLexDWl5
DM1IsxtqNDJmkQF/vKD7vM2RkStt86xWC7dRLUbGVxDPUJgjmI4bJw1eoGmxSeM/X7yrpuU4W8Ko
+3IT1nxbuEcRNwge3u464LPl552J5tzNaHfxe2FHxpaKXxZ0SBgM4x65pfcCjSxiNYdyI0XnV3T5
ISspeXac2awoC51FIcTcBGV9wH3Ea04eM1TPzEywGDPQQbHXON5yxBs0mW3fzNo94FF1ooML4ujU
RgBeEHZkxjA6Uaq4wx2h1EGX7Fh2YuhIo4jk0IFJCa3h0Rtv+Rgh6fNvtdWh5NPYRq7KK2HLghRE
FlyYMF84STrbPhAjwySRJ4nM2ZxEYvfSk63oYOVq+uwXVAcY5iZcki8bjBlyE61yFRdRVbF9cpP+
1SaU8HddBgDa5Dpx3yPYbWnwA0/cPpsJg7c11Xh/qDorHHU9FNyzWoacFEEC+Nx9u6zkBdGKeHRM
DpUbryt5dHtAk3qNUcTSIiJPpgwk3desMdxuBz6fW0zzsQNs8c/hh/1qGPuG981SWPOFQxN7NKlw
HoY7GqxnXm/8rMHch+ysIuJeqAii3CKoRt74ACgXniO0ztDnEvY6PE92eZoUOKytGZbo00ocy9kG
xc0zhJK18WGbLr3DqmHoPpGXAmqjQrD3Iy0FQTgOagSirftI7z00Tgg+3XBpUWCMQ8i8iX5mp1sP
XpNTgYrajGEFQ8MoJysvA8MRn8F36+dHNm6WffIdiYLPJF0N1NCYMNzNneYRgkcixy0rrtZlb1MP
V79AIn9zj042sDwOP84UF1FxUzS0t4IaP4xZZ3HiVEIQopPic5Twp8nD3fE9tCVkmqTzTohX3PTF
C5HWPbJqHwjY8Ft//vSF26o9sE9nPJRV6ERbxCPSZy+LHIvwrXD4zrhIhhhUQHAbuRK0t83QHb/M
eUUwJB4+7R9SaU3+jiK8d//k4PntV0HLZUGIDvII8wLPZ4wQpSrvRmSA4JAohM+ltPrf2dU3lHk9
NwcKwfRlDDCM7LpW4CuHTDOHd7YUeVjDpDYVnAbfNMtOzi282QA9IMt5fVOpUpHKfzCHWeZROfjh
eamd5N/sjwWZVJWb/y6Z6O5qwqsZpUB54XdfvSohPxQ5JZKgCC1Qz1aVJQucsU9keO3AGNeBeYTV
FblalloWpIwg/2ZmYAyT2g6dUqLkuU6RZmGo6JYX/lnwHCG87Xari5JunzGIdraY6ocfFrGzFVOq
KD8erWwYHxnblhmbdN0AYRWTTzc5oEq6d9Kw9j+sBBPPaSkLBjxebwh4hwY5lts5KcY7M+Hwjxdk
J82OEVOntilOvyuaCLrfoofQZ2W+91Yt/nLp0egPYGS74AlSM9E0ZG8ofVqoTTloe5YtoLSQFUKd
HLMjaQXDP3tsix9ryKmFpwEZ5cnBYCyOPrf16wK68h+YokQ9NQ5G2U3n1OvDSBHz2A+F/9CkHeuI
hMMUmM3UWs/p0rXWXT2o6jsjGf6vp1MCwFSHOJbBQEcsA/mfXgy/XyLJMwOBklFvQVUztvtzEw/y
ulp58SBZKP4H10j8olFvnsJ0QZxWYPY7oHaCWmunLgliLKwgwfVkjeD9y29grSiQI2s0t6Re84Sg
mMUF6r4T3KKLLaWz91wpAOe7spEo1jrLY7XZdyC+XmBnOl3cIzb86Wz6coIo7O5NEDoWbAnHyId9
Hw4sc4qeKdBNcxZd8WGT1uWLIsUqjl8VCkmOtg6zsLGDOFiyjLUqbgTd1dF3ovKeGQpcpdVdKOkU
n1CxqtnnnZQP0hq8PzAyr2W7vAJifKryYn6y5oXwhn4Wd2jLYP30WfqIX3Z56HmkctDWc3mqEOKe
pGOQXKBWzk6DGeSeW6Y8IsZWLyT8LFe2+euODo+YyjmwvhAw2hdCejmfnVHuuoHMrgLw1F6Ew/Ke
Sv06Nd6EbqEotm7mBpcZ69C9bAZ0z2VonZtwtmN78D9XHpRd4usXBbAmbgDvoU0g2Q4lT8Nylskj
+1iFiSYKMvOBUeGdhX34W2F1erY0pALq+/yYoaQk97mKvjoJKikVhsVZx/B2k7RVxak6Dvsl8uSX
D1Tp3cqaG71qdOqnRgT2vTtlyRY511cSEk4DLjLokKx2ECAYhag77E6vKzf+RuMOgK5l9TFmjYJU
wzn/bW3ocssyWueSuJTnuoDQYFf98oR4kHSM3iJRKAz7Czrs+lKWY/HTdSnwj6Iujj2ZgI+WGdd3
yUsZ08YGOIT89YuWfTlxf2JtyMCOvs85zkXm+v7foLP1BabSDXbZJ78FlXychmt/iVSo7hzcSBjm
h+aIiGt8G5GIsdgd1GOkArrrHlqkZQf6tScqDowGjhPQOgt/V/NTZEG01X3t/LERTW5DXzonGNzu
0TPafUuKVP4d8bgdeod0ICQI4skRQ/nH9wv14foh/b3T4j52WGJ3vVW9kBOmDquyMTTgkt5ZIFFk
p4qDqLu/hK80OzASDPEqRhIXY+CCJy3KaN+4HtNeJFyHBG4C9hdvIJ6HeKPDUiGOpVRBG+YiQ4tN
WYr7Spn8DSZQhViawhFNybgfhdRHXzbTPUhXmL6jZABAFhGDxIjpIu4+dheMTU7QDxaEL8UUsuKZ
ww3lcvTEzSJruNZL8DB54cuIs+S+zFYlOZWH6eTYVvWNHveKf6T7dEd8OFE2IpNt5xP5TMlbW0Z7
iyHap087dFmG2jm0CCIwmDKtxT83HHmAnnALf+QDl7OorPEfNkA8q/SMlTcPT5xxn0Gz5u+l700x
cFpGUQ4MqIaIRSjNA9N1Zlxvcw65Pmtw/1D9+wfHU5wLEAZxq7pD4G4T0pOuFRgpA0ij3ok2qo6g
g9UT2WM4QespOK14g/aV0CfMdjaqkS4qYlK/adr04P9Z0IR88lNMJC5YLx3WvE+rpGVAPNHcEQxH
So2HpgaI34iZqCHq+dg5mXf0QbER7w2pkCVzw9gmndbfWmQL0n9t9qtQ2Kim8V1YNqpx0mQl29gU
MkIyjcwpaQS43qZ8eZFEgxOBa6XvslfJdiGy77U0GYGgq6+CHygo02PpsoXcNP2KRQFPHBN5dKLO
TzoMfizhOYmN3+kC2n/qdl9rVz9nnQ9WYJB3CtgoUpuahAz+HSWeMWVvCWjV70XWmBd+E7nhvg4O
Atc7A2bf/Gd7dvQRTAghsxnavVJ+7e3WFDF/CkUM7i+imbhZU/HqLgoTh+9g8nQaYk8Jwr6KokWF
XcCQWxFyBsUfepDuEDr1HFdrBRsPoXl3kinA8qpDreC1TGAlKgYFHPOx8m3WoUO7ftozOSBzgiCf
ZaFzYT2rd95EKqFwEFwE0NZPKok+Jh+ov6Z7uuZpmP9j6Il+osvp/+2yLfZBLoMYhwFeD2rChJlr
p3+cgKE1FS/5NkzmSfBRAai/1kVqNFCoYg4QGEXJF0IE0a3we5U6hxm6m1JG9H5Mvrd9EqljOtX/
a0jxZNATveejbT6w+VG7s7Bqz5zG2VeVSufS9+avbVAnwEf7yj3hXpRDNPZEMMA+ATq3FdoxED6a
9IEVFlZQl515jFoLX39lL3tb6+YBrwr4ibJnkTJk+EXbQjYKqzSrOfB66lsXhXdfhCZ5FP5cIBG0
sq09+m+gYNM3BjCsoFG8PVpWlX9OjBaeZ9HjJKxhxCtYlPfEDjySWuA+VSYQh36Z8yfXEubdqRDj
6lLoG5b0hnq1uvCiwqI/RBHQXgpBF78XSIkHjCU4f+Votsx42tfWs1HDlpPatVHibOE6mT3zNvmU
805QLWfEICLZxj23BsO/MgEChsxncq9sZxKM5EYcFYPB2Kl0cl2rEFRDSjoeOsXk3gTEC9NOk46E
0Mv9xgOGrWaeB8pEb+S0wp15gbIC9QaVxvwGSq1NYxnRcW58m1WbTl3vblny7h73Irt8kTrxytD9
wUo7cQdlcrjMc6jOeCnUe9DTQEoRqB2T4OWrT7NnIJEoadPwCTzul+35HTpUhnWb2sGiI7PGuSZg
L/baX4aL63TcPlyDeylH9ySW6nozB+8IsoJQXzoWuxM9HZaIL2QKqlFtuymlMwv9IdoYFGCPOXbK
s0Hf8BL4WvzRupdQ420Qh7sEt6feNJIG+CILXx7DobFPlO7iOC+9IieD9v5Ez2RTdrTOp1zd5FTi
9D+rldYnYs0Q94k0uxFBh0Cm3PfPS1vrY5PP8zuO/eYY6gaoG19sAGGQhejLrLr1PupZqduzlV36
qHVfCyfk04ZDETFW4ge+ATXGR6svrW1pZa9zDuuQ2ADAoBJekredbAIijIExO2PYQvYapiz1PUaR
oFm97FsNSRuLKUk+jK0fwIf5z05+45jVQZJc3EFmj1U71n9wrSGDrYCZRiP5s6xsx/arKRjSsG20
f0uHcJVGt2PcB6qCCN2Sc2GNyZVIDzaKUI9/iN32viG6HCYaV1w88DbuhKiXQwOnhEYRiXTD7HF0
42Ehxu1cDOypbsj9OE9yN4vZHxHdiFQTAaPVLsiwE8fL2ULX686udHpIZgahPDnFtimEu6C75FZJ
FHWBu8r2N8uMPvizDt70bPJf5MHoK0B6xT5G8n9LI5ABcGb0G01c8CEP3Hc9YW7dRIs/TTFu8+rK
mKSEF+7b1ouDE+VzbIxBIeFbyV62fvKQTzJD502bsCPc+C3TShOZIb0n9E2QxzjBSyq+uSElwMOL
URCxgS2HDc1HQpDCKy0pWjhXpzHqxHDf1751SGsh/kXFBObjBlwnCSCjNk/8V494d0xAjnpBvtxD
F0wWgBYkcuf1rEkDJqOHtWE1UrlO/RWzzPoMTM2iu18CJntVZU455CEquiUgy6ELY5IFExSc6fjt
u7W9b92uuba5jHJuEDuLUyFY/KYhcQdt0lIe9HkGlTmSJ2KuowdV6P5bcxXdTVUQ/MGCNcZLqlkK
0Hj7JDy5PAiqX8towzC53SZMr7/LjvR4VlHznWCYfMzxl1yLjIzE2HXt5rNgrfqLqzLbE4DJmq20
9dPQgWFwyiz/7RwXFZQ13sKzEu+CXK94WKOZ0MrF8t4atK9xq+txn0YiuMn/uvAdQUf/h9VkcnLd
Onlb1PjQtqs+6wKIf0PozU9K47zD6cGxsQzOJgOacQOlCFA7ISnQorT0GWnk8DcYzLjn/5e8WqFN
O6x8YudG2PpnGMv+3qHXx90VLHcyEfOpSbm3p5q1DSNIRz/k1EUd4bE3Gpep/5uWZnxoIPjd+z7u
McSeUNXtGYthVRe/bPw53fPMunF0jfoeZ0JkGeidZ2BZG5DP6V8mWeUjbUD3ucyGZBplRPNnNc4b
ZjqmFwPZg9tOU2xHXTA+RtCOy5szvGE45PnvxkJnhyk/mIha8OW5X5ltmoR7thnr9Op0Rj0UShsA
9bOqN+SvTc8gFM2eV9QmeMEKz0zWI30ImDQhZvifn00563Cdw9ScNciR4UxK4ngkX6a+7+GAbuRE
m7UBjKuhkFWNxbmbp5+lPxKIjBFNbqp0rvb5lNJhMhJ+84e+wUBbsKeF0notQXceiBwLIUPZ5I9i
CpkRn8I9Mtgt8IxsHNBz/8uewMnhGnJwkbbiJ6NyoClHP1RnSXJEZRjNV/JORnmHhKiMSZVIXqBs
CCp9iEktGP5bLlm/rYBK73vp9sRChLdAlrAgD1o4w39AOPNHcrL8/MssIY/bTJ/A+/9ncHI+Uu/q
D9YhZVzxZVVbbw3lrvC5FlPGzO8hYFMCQue03UyWpNTVyLoZK01ex0xBuMdZNt1hjsTwk3Gp/293
En6hEfQIUAceyREy7lZMLvVptVSfM62NWFqxnyH+kfqmK3c9+8bnBKfRb9LDQi1VImHi1d6/1B97
BjKMxO84dSJr4/Pm4FgZ1CnAYy/3/Rx8gS2FNN8uLmFDIGWOLvF6PFEZZRu7Bsxx3WJbK2hVSJMS
GPJf4CmduC86zBNbAED9ZSUr52XSYCHwm2WXKJ/V36zvh2sSNSWWXNV/5pxKZ9y0Jk4Jan0h/qM4
RZh671ih6oMlqYfy2keIuXhWswsdnR8ru+/rXeR1/VVYcn2z6lReltLyQ4R5KAcRN9So8xilSH6S
wd7Dic9iPfv52XVq9GXzrK+oQu1TxCT6o1SFs8NMVzLZbgb/oSosjbCTykw+da6lPnIWlRxajFC6
xFuwk6xdfpyRXn4Oabr8SKdan1Soy8elW33OBHItQmWLRzFIcqJN3bx7xKnGOvH+g281kEsB0nSo
h/+j6EyWHEW2IPpFmDEFAVtJoDEn5Vi1wSqzuphniAC+vg+b7jZ79qqzlSK44df9uPHH0JTfzI7K
ThKW2Gbar38Ns41+v3VUxFXqIV2J9LvA+MEmoLavHoWOO62cjCw+iTN4HYkEaQa+4jlOcUztwEZ6
50R5DjifOn/ZAFw7lVIr5Wm+2bnVgtcgZjUwa9ql/0x+enwjrtw/1Nzx6PMsolZj452cE1gY57ji
dUA0cpcHGijVn3XIDdgRK2p/HigiF/hN63pglEJkTAiaz359NnmZkfcP4tR5mFosUSbiPzbO0vtQ
3JqCHTi1T0IRpKkN0ia/4rhVj+SV9cuaJuO55tVWk4alNMT1SJU7sDRw+IJ1YOmi/ZB+hjWaKq88
ZkGs34GojFdKr6u7tfWPgOJwsbyy3GWTCEgKTW2wgrshcHfAbcaamJMSuIuKtDIVM9y8iVurfIyo
PBW/GaT0HNXTSFcgfmTr6uH3tiLbYN0O34BRumeRd5xaKMm8s90vpNqcAHSmNEhQf6F0wrX926Jn
CUhjzgTq+5BNPwA0LBtrmJfyuePFC/smw8UTzB4FGFuGJHJxSX3WG+3+BcHZ8kLwcPYFvxk7IGTo
SlD7J4QZhBkj0hu7RpSnsZJs/7KcsrZvQov6BQU8saK00V2717hP5quTDnh6qaxL8mecNzYNStxv
fhzPMp19VbJIecDzPzSAh9P8F0oknifKSNN1R9wHQ7NVzKLaVy0fBoKbVz6rrCdyseSVQ2it0PAQ
Ecax4PMc40umYgifcsDlcFxn40GVG14GlywGs543Gz1MsngtAndEzbKyit1MofKUTp4UH0MV9MmL
xo10h6GEQSItDKLQ8FlCyIEM/dJx6lOLtYMJpaz9AX+e1bPeC8AknSvD2viZMlj/I7hAbshfR33p
1WqtF1iW7RsgZoBwPctq4AnNNonl0or9ZyCvbH5JUfG2dFNYQ0DKCoPfttDkJwNuV2hfNVnGq03Q
lYchGysqjPxkLE8KKBj4+xkoGAnQFuwbhHbzqL2BgEpeF18akypjIaE5b/Mk0wmnmja4rlnPbyUz
7RVIH9zfPSQ+G+mM7T0OWq7AsgrYeSo3hfTRGbAtwnnxzf+KwaAKhayUec1AAnDXbFrglPxHkrQZ
ssWCj1cJcdF6kvKRpE7Lc99aFCmbhjSui6WqOLQ9q64OPWiU9lpZgTxRyWZ2Z12UUPDknFl/Nrop
06/qm3+O0DKqPKowdjn7hTdWr8NKFQ3UhKijQk1fM8t0/5lq4upSpn77AATCfaKjRX4mHOZcYdFB
34aYS1JoYT2m1hdY2VFUDTCbgLcr5E7jF7BT8wyfViG02lXjR5guLT+UFQvVA7IXjgx6jo66K/Wr
jd76Y4zFOzXB4FuSAC2VLDuJBhdyilr+gBa+YLrFkx0X9oKttptfIa34V640DB4JV/NPzPMUOFCP
iqoGZj4uVBgA49yVtvPJzRGBQVXGkUk7+Mj6+d/i5FlEdwqXPW9CW3er4NRhs2eUIOaA+j2mL/gu
qF7FgZD+50z4OngYAFd73wvH9SdQp4sgRrqbqdpuHP1Mo8O+FiTEgcM9E5K8+1tcMWCIJHf76Q0C
7+KsezrN4eKGFT6rgzV5xPZgHlK3mNgRDipCrl6bn+xhKLGE+NPRphQRLKXXPZJpkc/tiAS/j2nl
Al2w6IicyRcGR/2Abm1e86SVZ1P41pc7jvEFTh4NV74RNL/WtgseCrV5pWL3rZwwtk9mkP1duNgf
TTLW5GpBjTQYbMqAhbSrdnbh3/zZnh8siIP7sjE9yKEk2PA0pG8dCzOxc0f8oTAQ78jL1geCoP+A
Xtf8JLGlnv1mG1LiB7BDACxxcPhXWVrtExOA32+j1HoaN6d+wVQ625b/kkJ/BRMFN6GyJNaVvq2I
1a8utIoS2BWQ6M/K7/8F7NUjwDbx7wWM0n8xXdzcjJX7LIAaRkXczjvHN05sw5C9K58Xtkk45zZ5
FpEzb+DFk9XNe2KIl4kR82zBVol6eiIfgToUrFM5othznZKCVMkQxEZU22m7yxGs+8MMVP6hVqK6
cplFg/Pv7AgzvBWdd4USHBOGTc2UuVC/Wmu5uDu/h19caopMa06cEEWZnQNOvSMGE66L7K7QOyYc
iYv41ZOK2I2T8+GzWwpZ61Q74utPsg3iR2O2H3JCc7uJzHUEKImPaijHw7JKFS1z0B5QgutwNeCI
TmJov0H4jRF21jEaXPczXYhDUsq+Z44HLAm+mAmWxUJgSv+Gt9S7CIX9uLeo0Opj/HaqJ/Vsq+Ct
TGDGUSMMEcb7Xok/AnVUtXOVGKnPdZp6n6zEr2LFKG71WUZDskBTnaxfy6L+2l3xMMBAGDplO0io
Znd14io/OtI741Z1D54vGjSdOD1hTS7DpE9RERuxRM3Y289I/v5VZMsVqB5ac6zfAOq4zEJrqFJ3
ueKz/J1akyR20wPHxq0c4Xn6AwSSBVtCnyQ2TnARlHxt9sKEYOhqJ/p5MtFSSirfOSXMC20cuHrm
Vh762bXI2DmL2+1kWne/LDzHke4a6MCdxjV8paZTensleTfwZABltazd7GPhZcEjjjCR7Jdu8zYw
vjLOLqUbDgrwhN44eRxPuKj7xnvs8H7iR7fSg0kfLrIaPeVMqweLFDRueHs8ERbDmqYttUtV+V/l
8PUZ/dW490yBF9/shxMwF73v/ay5xc74HrB7fE16B6kpx+Ko6B0dYufYSmf+tkzBdcL1bxIFjDsY
yCAQF30Ecw2oFmG9E9Sj4nGAGnNsR+NbAS/eUas1YhIma+F73kBTBkfRSWa9/KZeEJdIUeqGKnpi
r6Zi/1QGlnrEQPZAYJmecWGyxfGXugkdd4nPpTS47TI5Z5e0npA3AAQctTQtVhiEGCpKACBH5h39
tTQVuORsqc7OLeoODe8Xqe5xxJhWCnga0pq4jGPH3MH2GgmQWtljB3EoAizVHbqgzd5Ty/gG1j7p
i58ZoDNJR//DbmyCk4FbfcTz3+Cbzij5NupZRGtPeS3CqZ7PzNW8BxtnukKzMU65nNpnuljyX1zo
8Udlnctnid6WtUvzTBWEvNmOioLlx20yF42oJx+7AcYAUaxkDxtiip5ne2cVoFvk5lQ8+6UjdoFv
G3deNxhX9J8O401+nBEIf7nO6P1Vk493xkqWZa/yZLDPrH+51me/psGNnzzeSld0xQgzgf9AyuEm
HEnXal67yXRgZ/BZK4z4vGHBU41cEzI6f6q5xIbdTERI+e6zJPubDRJHedAVB/4huJjp2i5Xa62T
z8ygt9qPbblHoPPpBfL+LM7yX6eVeulSasxdYCRIBuW36cf4PtL15tNg8NS1eL3MpLp1VdezFbUL
zMuFGVbU9exXnB/lTgi/jRY9+e+shUlzlBNXyokGk2Nu97yVOhnc/G3JPmWoj7QrAeVIEtO6tnPP
C7AV1Rv7FTpneaxn12zgdqTFO9crDiQ2bkTZOP7dBjkgF+yYwI56lXxih/+UbGMjeLjyoVin7uLU
ox1hym9eqeaOKbqmlulgm5S3ewkBy4px7Td+KtrKp/G9NzDFVbXv0e3XwEtqJbOUyZa5CzbaCNvn
+2ypiznNn36XRMGIxaomXLPOzgx3vW7ZQtvV38RZ2pZuDwPiimQkRMV+GLNcfhQrxS3zkj+ZwuOV
1fXiUus4KvviezBKEDdQ/gNQgt7CL5OUGcGm5O9grNOVRA/cJc15DddFPbpB4CDTZ/1xScftZxiS
J89Ot5ef54ib4SfDMbGy4Y1X6RKaugEE4lZj+SU9z/sxZyv/wV8GUSXNmpCOuuZfLOPnLCMME07T
+DU465PycsSFmS3WfqQYIF294e7Z7XEa4ZbI/jvBi7xnVZUTmJrNkxa1urEc2wqkN6BLwbpGpyoU
WBn3vEK+meAuIEnnc7Ny0LjEss92v5AZmcck2w09JWyTaqsQCbY+isn0yZFN276jfWcL9Or1RUwi
JBmuhVkX78PKHmaSigJPVFLF5rAp3huHc1UaCVFXyL+nyQ+O4Nj/Q+teQVkPYQlz7JoV+Csz4N5n
HhP3oTHS47yQ/tJOHeeHARH80Nc2ROts0gZrYPYaon3v8eLs2JuDVbEYemezAtIp6O0p3K1LvVzF
Iwk7bXJthgodD7+CVp3AcFRsV6oG1EzwXOTEsWSMA4MwD71ccsnONOflV8av5Dhjmrip+gsrDzbs
6c2gqsyDLtKSOsKigIq+wjY5JrLxGbzrQdHUBmHUgLh3nDR2w1oXJ3PorKiTbvWiyAuGTbZphXlF
A9RQMgxX3lPi5ieLAB/R0nn4g3+/OzqusUS0/TF82xJW3zS1D2pN7z50GkYSiM4VPOd2k8FtSzTf
ZJSzn6EYXnmALFo7y/mtdjG8s2UVP1zTaWhwiFXfi7bsH2yyiLSMIh3b/vS7F4Kwy05Z2T3VNi5q
L0g2dZMhqgC4CV0bocbL2lswqic8hC+thel5obVwB7PkO1B1cwVD04TjkjItqq11vGBxfO2NtjuP
XhYc5oQEoqyZ27Lke6l6Xo7u7EYYNd5Sq35q255XKdLoDIQjkSfNOHSf2GaSE5pxIbOHKnXmHwcl
jVfijpt4y57axqC7PfvWh7Ph6fKAMQeLZnkyRPqyst7BiVM0hwTv9IsRj89lAWWXocIM0WrMsPW7
/K+Jj4Bjhgd3FEFxnBGwQk6QHmITFqWQmktBA70xvWTTpKj5IbWxw/SbJziJttK+zMu+WkFmhQqv
rdS7uyYLq0wwAJHi52xbV0YESrjpJWB4uQAD3z70mVuf+jyF4BTDmPH8f/GQ3ly81JBP2c8U/h+u
A955hT5ytLUjHiRH+9HISQDPfC/qmJcjBBMrxLPLlRaxdNRRG/v6zRdJc8iEn7/RfXDp2OY8OLJz
/iNXw6puyuMvh6juhtqDAddOfshO7SPxzYmULZcin+zNMuPWaVYU9UAvmvUXbuCDuQ0dByNmaiWY
T5V2EiQXEMSPgeFqVHZYMIVDVcJlJRf9UMLPv8gVdCLf3Fb+Dio53HvDeWyhGbDiQpo/4/jHn5gG
Y3ZNfYj8NgPHDk97/rQW7E2miVaBnKfjPe6rbD+31vC1sqJD/qCAGypNdsmmJPHOlcCl2qCHMMuj
iYGPBtQHu4frpl2mzpFkVXngWWuOgA56Ei1w/Vyq5sAzS8zKzJ00JgEh5UOZZ+MJhh2fjCiNL6ZQ
YPhEx/bYJB83aiSbWLu6tHgiSZcsvBqvtpyrV3dOxnfVie6xKRIzGtJVv1m0AaDfIRddBg+dQlTL
tVQU6jR2xWxIP/A/INYB46TeMlWSYqcDtkAAWFWSTWVEz1L72LWDE02D9acI6ovwR/2juMNdCQBa
nL2EX2a2Xc7wL+WDLo9F5Xr4CrsOLkCWr/F4pN1Bs12N42fs29M1UYmX30vEGjfSAjXo7FkDx37L
lZmAJyrELm2HwWI108iPjvRE6FIX/SwzBGljHXF6Y3isXd4BxfAipf9jTVmKVtU7xxKeVjh7C57k
wg4EXGZvDl2uXtHKIHFsfJ6bapIQlGZCRAndP/jXu21fZ87AcEjdYlh3i/WvGrPuz1LJv0s9eMdS
9UXI/jst8BFWPMuobacVdMxLLirjt982MRVSW34d+zARU9+mjxfaccfFtJx2wGX/wu4lX2nzttno
avuCBs4jF6dx342UyfDDQ8NIt3s9d/nmMjRJS7aeYLmb0NGGhXq092uQn0WdYZbreoUlduluHJmw
CHCLY8U2p+VzmOwGwBApKg5Lai7Lt8lhVXmRWufYNvqaryl0K8yKY8pOEIGBfpiMTyTCsOPJI+SA
4VzWWIT2HgayI861nrVmVvUftMIQ7YUp44pLBfmg0Y8SexY7X2NS6TaPYZxQRF6bDCOeOd1W7MuA
VzwpwrWKfzFtr3eXHLW5I6Run5Co1HkCr/BGaFkCF8EU+NFJBacfK2J1N5XWxyINsFyO/N9Nc0j+
wZ+cwoAqzAuR+N8kN+rTioF9M9PRCFttvezGAk00gqDS1aEjG/fO9D5eixnyGOYrBLxAWclT7PVe
mAV8L7G6Y9BoNVqtnX/REzNcUsUCnwtuD7ZUsg4jZD9dTHijLNPRIVn8s15gU55iQ6SOj7YMVtjf
ZMjIyjqpb+9ATVGXRXejT4oFcQ3FZIfmUBxZPDh5WFoYNzDzp9a7XaiPfKmRIZcFxg2xfwfTnuj+
DWkF5hNIKaq7HWq5PBX07O6mFJsRz89hrif/Ea+N99Dj1AViDKSxc1n8LoJOJd4HfzNnsqK4WlI2
YPojsR1QrnDmIMlwhzt36zphAWmLGFVOSX2hm37dZasqN9qPZV0nM5UPA4PwiWiIQzcPZFJw9VTp
dADAMK/py2xl5LRYBoUlxeyr06yoCCezYwtQB2l6Gv2OtHUG4dsth+DQo8NgM+Xk/c10hZk9Ht33
OLU/+VQ3BRxv7i4x8tsay/WzduEXNoPG0tbb1GmuWf1sFaYKfbXgp867Oz2kLO1jsM5b44X1L0H/
gAW4rXPQ9yyC8ZAo+JdsCwZEc95UQD1hskhOX749S3/weyw8rdkwKeX0ldH4FtDO19VXWkgmSilj
n8XSUIT5NonG0Aqpxph9lBZs9geSsbvGyZkiA01rFKTwpzaX/5bV/28kyE+gBjLJaNB5hUOpxG05
uphAV+rZw1FIm7uTwPsJnxAWZ5Y3ke3Xm3NmrfkDV/FOBo0ad0962S9eJC+EPOlXsAixAytn4KfU
a2WPQft0fF9ggpBYWMb5kfdv9zKTzFzORM4dolT8bcFjsHBqoAGOVMa4z7ltXUacrydE1eqU5yMV
ITYlfWzwggP7gYY1p4VV107y64w94+4H8yGFK3yUpsP6uzS/18Q4qq6nxbKEstjpEn0rtYOXRdOr
IGdKR8qlPfstXVSYwIyvhDJfkI+9GfM0eSvkwM76XQ9T2ka0i4IN0ZBCa0+MR4bQ/lKtWL2oxmyf
/H6xT32mN4oDZXGBrYgROAE7njy/sp0KnvPAuGvHbg4uFFz8sQYabqntmQKgDpt7rwfwMSONmv6G
W11+t/SugdynwP46VtBWtkiE/7txlFjCOV/W6mrCPH+VSLXNBbMAeoXqh7OqGg3MtPfjRzXy2D6x
0G3KcG4KSA/pUk06Et5KLPbA3q8eiN1U9nXut8O7U93rXMz33DbFwe7UN6Giud0vCrcl+hCTX7vS
Awn0nFBsn8DcwSOVYGQToAcOMzfDU5UF/AJnU/ydx6C9xOh02BqR/nq/fDcMkofJgo5uYgdLQafv
egLvCZHcmY32PCdokyXmnsIssFuYJWyimDgwak1vlVd/pd9VLKW+FW4J9c2SSbcvW7/ibZtr095j
VqCMe9H2B8d68x9TwPrZcrmcw36V8ytaq3p1V+jjOTHsk4UieSkN82MjZIfUSwxhYtrBG/bnkahP
qjGHO+PAitJsL57Z+WeGCZAXxSxD7OYIdjYlLc8QFZaSTHKXk4dO4pvgrVQ8GY6y9JUd8HKBrOJh
3fLb8YTNQgesOjAw5dxTT1Lp+MGyVqjSoyy+lqr0/rSUCd3dtXQ+aHZlK9BVyt/ZoKF5ihTVQXuW
VQkZkZge7ApJIABwAGyydfv3nD/4syubNpqUG6JW0Ja4EtSN+BFtxjIlCEFzisfrxZNxds+AsT1o
H4gZmhgkLRCR+Rxly0xgpdKi2C9SDX/9hq38IDvkJ06qyPe4ZDd8d40qW9IQ3ATg94482gmEXcd3
kCsevbU4mqmVzbMD8Cis0Jm/HExiIqesCuRjsxa/oIsn4UqcmGic7C6p1z9Ww/rWgKqyFSsjoEzU
0xhr/9+YoB4GssGL7Wlo354r2S9WpbHzvKoDCZGKaft3vcV1Vv5UWEHCoJs6fFhZsBJiNYpo6mP3
ZMJ3xrNZNp+rlx/drHr20uxf4XEIEMAnjT3mhBNYQ/D+anW31WIISUV4ZuT7JIWZlE9gdxN4oGE9
IKAR8BuqDzV6Bbsy8NvosBywPV6myODafzaVUzysirT9gPqMcsOiqI2D04CF7FRwS5Ak3JbXibb3
Z2qTG740Cyrw1KkoC0ZxRb7h6iyr6diQZr4lAIb+y2AKABMG+oScHHD9KO3mSS5LcGIrbePAIoS+
zp2MBun/Jyn8vlICxMgBYf3IkQOhVeR8CDzGkZyZEXC0rqTAvOarZZPgU0O6Uj8zKrEX/WSdGt9+
t4K5bMi0lN2vGXsO+V1IUmlUZtJ+wVn+QomDcxk2XEJs+49+a4hHPIJsM1ks01NrFUDr0/glZUt5
oNjSlgec9CNNIJMThLAgl/duGq3vxMMEbPvko6a8sZ7ayWK+6aA6m6c66L2D6JvqqQry+eCQbLoD
NBRBtPA/17vBcRScbExOV5ac7YcjZNdHSqX6tVCl/bjmMV9XJ8tPJCPLC7MgGxLPJiAOvHLbqzPc
sjqi31kbeBK8rhzVXUvR/hn7xP3FHDNeimQxjq2y8muQjqOH3mG4RyBb1g8ifvqfuVgY3hHJy2Wo
H+RcPmhXPTUskojSB0TGdZmV97Weiog+j61rhdDTPtCeA4vXoLyasqpzxY2Xv7g12GmapNkqUMzR
dP9lGTggu+dYR4jlhUdcni1hjZyzW+saSKy27n0384fwzNLeXn5Z+dBFmttKvjdNuu6FK+NIzzU1
YjR4wOYIaDZk83lOO1igqFfNusAyYiF9qmcriYl0jI5xNjjNyYA1nb4PdmfMaDBWfOu62p5O+cjv
4nUFXASWs/C4GbsApynsoTRTwdo40D2KQyWWbNxdaDJHATzyaA0xtt1VcC50Gn6ZoJQMVVyRDKU1
2LN+UraWTwASKPtu+Sj+pXItz1OppcFuh+OuNukHCTVJuCcfF9kVWlUQ8Q0sn5dK/FWk/sLYgoWc
CjCGpAr6neZpyzXh6cVTNKqDnyj/CwRhMjIjrOFHNKR/eZsgiI9WqY+DME62qErie/WLw90CJzyR
BgQdChuSNsXzAiqMlYDFEsTyDPvotB0fCsmpV1DrZHbpDEIdbWdQVCw2Iyx7gDTmGoe3p7z5YSWv
ixbUiRgBF8kPUyKKqeMHkLJqrzklDesDfNNOsL6JcUi9sO/l8Fu1ZlXS1VAt2SGeMcHuScTx0GGO
mNQHMCXMNm4zmTdJi/YlyAsjeKWNzQul1YFjrcGnhPRF2/8swsAvnpvEajdjXToojAVf6QBzb1ek
rvPQxctI8xqm7ygPsjU+4nCvezSgSm2dg2zpi3lEP5ntYcxeuQDOTggWEzm77vzqMBhz/iVSu4gc
bhHeb+7jejobqtV55JoDVaTwtHCoeZzaV3vJupemB08F/TiWv+Hfy+o5RcB0XwfhslcC8tCkL4qX
QRMGcdDWT8C2Bdc+eqSn9qIIf86RErkhNhEtvQ0ZVY6tznLnlb0m0RbHTPxhBwmFDsI995AkymIC
y8g0FEkjjNkURLdreSMn6lBmXRs+M/4sFqURMyj4ZVOFgHGuXFmgeOCKxN7bKChaGZ3MfusqItkl
d7CdbNe5vy6ebZWvM+gW4zhmUpvxzlJdgx6CS4uerPVPX9FOd3WBF/0hompHZS2S9QnfZd6HfTwk
yzujGgF+dPas/vHdQbww9FXyWLp+TLRxQkAaKjE8GqVZWDS9F9r7ItfctE9Oa4n1yDoAd8tutdAG
90sKa6XdITZNkA8L0J+xERMGy2yXN15DC1i7N2a3nHn8RqRqrlsmsxeG3YB288Y5E1UUf1w3p9Yc
G5s48Iqg9zXOrekxY5FY3hJwtThpMIad17yv3EerAcf7QFdCfefyV4gTFyDNsVvM5IZjC8zoLk35
2XeFD7cKcswE+1HzuliQE3hbBkFV8rS6NjUDk2xa68Cpk30xHjpUKppt9b70xdR9AriTOb9B7PFg
CdSxj3MW7x3ls/GFDjHTOlfpmMw3Fu2LoO+X69YeuH762VR9Iw86noiwKD74W5UJV1/wnNUDJDnH
P2EBG+wP4r10mrpUhx49ZuOfnIaOD5YhnfjJZje7aTEyoQp2qCHwluICw2Z8KrVVn8wtTNKYtFHt
jBaJHUHD26z9QHI+UNQKiihrmcS/GyZW/eLhPuYMo13aqQyXKpdmqLfrbjWRYfKGONP/ZgLPzaEW
qewiDDjz+F0aKki+c1rO9cW0tV3cylFOZ+WhmNIk1JdbFl33eJKNJL60OI7MO9bs+U4gERhgPyj6
sb1qBWpPEU7K7ecR85KN/S3juJidDPvXKtwpu9Vk4PJHs7Lpb0wWO784WMZb6DSpy5aMu7IqERDp
cDjVZo7R1+qSApeMk9wTFdBMIMqevP1UlbREjvlyMzBxjyycRfZprDVKu1vTjvzUObGBAdYBouXR
9i0f8nn1P6cJ7/DOmCmNj5HgP7q2FYd6js2737T1WWTe+CexA0/CN7GFhbmSXNg1WKHMZhl8W6h3
i6onGl1RPNCL8yY7IopRz6dVYqZH2yHgwMFO3IATh2aXsY/xbONnbn47XjI5TAq5IvQ3s6s/t4mp
fyiImr7WAkUzJfJWTnMIORw9tE/g3my2Cytuz/HQ2Vi6ymHFEW52ZnPJwXIAWC2SCbGNopdqZu0C
UxpkEFF5Z7XXb2sSo/6gfSIZonxu8s3mkWZ0eHRz5ufHXpvuQ89VfL07Fja4AsKRrHfkbgS5f3p5
qDZSbfecLnQx4COjtG9nTQbNP3WNCBQqdrVosGj743UwxslF0Eyk/2hC5Y8BS2T2r4bLDKRFeHbW
MaVZ69Khac94TG3jHagaLALKOiYf3uvGU073vcW6mmvcYAORvfgFJv0OCSmnULvME2wFZtxs5dZW
DQfPgRmMTYFX9zz23VvRwVcQm8H3o516J/inCAdPT+RNG3jyQhF2MVhuYoV5tJbBRM5sTFmKi0+X
a9TEuCb3/QS96pbpyVZ0Kjh1em59JoTTxJ4/xLE4vjt9BhitTRour5vR5ixdiA04dgH8UGQlfxj/
h5DuN0xFCXDN58BmdXltLax799HbHIbj0thwSXtWm3j7aAJ6nKzSJ3OdkQCnLYuqKToE5sp2GtJ3
KsC9XNbdWVmbMdDcnDRR3gbpPxoyLP8RudKrHrFburhAA8vvCANbKO9IkbmQhLlyzatHpuZoRQ47
T/nkBEnKZoV1xcFZYa0eGFKL5TaPvGCfzaZH9cJo1F1lpZsP8h0zo1JtDJ+laXdhkVWt9cXcVp0z
phM2zyLxgL5g1h7eW6LlKYsXxzuYPRvJo53EULi81D/nVR//laD60dCn9gomO75Q2qxvMrMqSDn8
BC6NxoPTY+8ciX3k7PcghQrsBAMXMZZd/A0onpOW8AKkwh7P1TGNMNMP88FNBWBAPFQu9jHHZQFL
WjENE4ug8LWugnRrvBin1b96rg2DS09kV0a+C4TfGjGVxwH6AEuiWprvfr2Bm4FgIS3aa1aFBVvK
ah90C7h8Epfc40pOlX2uOlnSVtc7+5TZ+SObZPDEfyZ7PZy702YzXdInyXLL3tmTM6ZHBu8BEzGl
G+Kpx6d7NnwWswTNZzyHIE/xuiWdMFlZOMuHY7neh50q66WYCtbmemskePB7px8fTLpO6ocRCSb+
qdjwcXLYkvMUHh3FVieumCiOaE20NCUyK43sEBCjTEpeE3x/T4bOHF45mFLekrmSNylHbeQ7ymuM
8mExufNAp0oBw8+c++1uqAz5xWRqGS+myZr0y4QoesTqVH5MBOr0D6ZcyGe8z530S46MJ0d87K2+
1/mSUv8yS7w83tIuh76lDITWW+mS0ZHNiwOodiFZzd314NGgw6+tIV5xXatc4f/amK2fk9HnIZfi
9s53IlY3knr2G90jNJCbXBrOGdtVyU5bJF/EpsblgEMu4NHiVx5fYziSJDnbLgQDMlGMpA25d4a5
dtky2SL1HoXignQBw1iJdQdOZcEP1SXZBpBwyP6/I2wk2LUd9PglDgjAmmn117N8/lgbE2TIPks7
eL4YoU/xYgdn0PcjK34ek9Bcpi65OjP36X2Bz756yjsP9gNSFrNvqTsP3OFos8azzQLORyO9wcDh
JYQkU+fbZHDlgCcX+mXghfQ4ePPvADzpo2Hx27MPKMf6Y6pHw6kPNF8NX7Cy6QzvWgYRh0zFcE3G
Tl4QCNJ8jxNiEws8ly+cm7s9iUQL5qS/s3zXzs7C9azgXOeZLPa2wRtjhwaLHTGVng6Jd603JOD1
Kxkssz9OS+chvfQLZUDTSpUV2TS9x7zn3mqAeXD+RFrnh4Le0JUAbzwYH7g947Mve8lhCLbKuTd2
3c0vGXnPJt+X0InIiRVd4ovIGq22f6nSRbO6gIRKiEBgQeVL0CkwJI46o8eqG4Ysm8rkBbaIIcRN
wn8JDliVBYSKvBms3x1oee8w9UzN+xw2yYJdxcqCEgSVrPXFCrYdVZPaou0ODXSRgGu01GKZDrnm
O8n2i97pkhZuHgfuXxGhwOSQzJP4zkndP/h8S08Uc8uRYr+1me+uYaIHdzoGhD6SQAEoXOYu8foe
Qd5zgrk/iAWuXNl3eGpxVetvlkRp+uO39A0/kJIuCZ7atANGNkJmjAszH4rxJXUnlunO6NflEfaP
Je5o5NDrtXTqY9rFBppAF1dE46iwaxVh+ZNnki4N8yZvrhgIylB1pjwlM7bTQ9WgP02zgDkl61Ru
zMmEj3ntHygiZpZOhB6GEGOdEyGlazxXbAI7uDj5VL2Ns18Ut8L0dYPB/X/OzqtJbmNN03/lxLle
xAKZCSAxMWcvyne1I9uwSd4gKLIF7z1+/TzQ3LCrK6qDKzEkhWgSSKT5zGtm85cXVtYvCjUo+haG
9Cx+O+KD3ys2jL2Za4RsgrFFLnwVORmt5TZVzzA51QbKRIecWG5cmxCeCeqoDRbGpky1laMJl6Yo
gfhILoDjEbn/Yx6bYduj0tEp5MiCGeXONjfEsQqUufAU6W930NGendQonR9mE9a3AMJnRJfKYg88
AfcT2kixBPczdTtUxkaa/UVH3Qa1QBUyH7HotkgM1mQ1ZdPu7AqIOlVLPTwQwcXFM9ptoA64ZXsX
7mBLVFPaE7dA1WtHr3MFdnMqRnDlKP4H6wL3TDDMpTElnzGOnvW+7wjVrppW+fZBF4FVPqULs4jS
OxIyP8Z+GtEEzFGaihfkdFkeZyTKoIO7pujICeYg+gwqvFafEdAa4IOpXpOMe6GBVg2G1uUwHNFV
DGvc+XLCnie048ijNsJZhDALz7C3thN19FpnbseGtKaMw0+6xYRw1fVgCRMg1kkBb86kBYVVCJaU
zbZ0h/ZVpUsfPKY8c6xdjc4NKSm2V6Ktnoso8PaRbclqFwgr1AC5bPWUjY332HZJ+2TVXvg6Iqpg
frcRZ1ik3rX1C9jhAMo8sftPBO0hkiThCCAhsauBizxE3qfmT2m8gsKp0Qbhk9FNxjeKRNODF8TK
x2hCo2+LbB/KXzc+enKffZL118r0KBZxFjhPyGHjhpQmQzfdpwij35Zey8sjmiBxXFV9FmxVWSmB
F2qF/1PnhEW9zSyIoWtlpdO1EdNexIXU6p/GsA5/eCCwrB0Y9zD7pEsTQonvwcraUjvmVDNH4ogA
9PET8pSGfZyU7kbinhRhbnSt7CJH6jvBIIXOB706s/O8W7guZYmxa4VpUOZQKrvOgOCmWKtiswnr
JFTWtsO341qUNKARcMNjm14e994WOKA/foIU5H2FCZI+05Ie+m1N9/rKzRw0/hEEepgFrZcjKamT
HQM6n3+FZt1/0Wavb2E0GBMlDD3hhS0QCfUCa2i/42pZDeX1XFETKgBRcVfdRT2dP9yCjbL/hskN
ABVAPDMtM2QGfSiXngl4DJnbmQIZxzoK5xpAjCqM6nrEPbdY05inFRR2zUBfEKMq7Hxt7dSoDYPP
G+96y+vv+6p170RUZI8OWob+vTEm+NMKvx9xTS7d1rM2uVU2xH1+6RVbgepliNR+FR2irrS/hAqv
uiua9G7z1BC9QDpPRWhtPDxkXFLpEvXcFTzIAYkZA6l+C2vBg1+r6C87tKpnW9UI3MS9+TONU+8I
DKb6u43M9iaOtLou0yBI98LrMUjyIEdQrhuy6Fc2NYtsq5yDHsMdw7lzfZpbd03ohx65ISHx9WSb
tbgB89xUB9nzxiC2UDbywhySVjHqqEINWTjyu+pb4wqSfTN8gZPmmZTdSUgRca9hHb8Wmsv/PlMZ
tV66EnPh/bJVo+LbdOhiKkwCeS+MBLhSANr5cuR+sbj7Nzn2wdbKQ3js0Pdz1N+SdoCmhh9PijDG
MRKGGJmWM8bBM5HmlePEYGKHqfTwOZ/64KGGaNZtu8lKkBKfQynvAbsYHZBUQv7jiGUGY0wxZBlf
6uGu53r4LNx5usc+2Ck/4TeUfsvzgJLq4AUOig9RGUFAW74dArUglXKYzJsG+ovxoASCF/nBCjAO
Qdp9qr3ys6E8ZJCN2EY4b9Vz5ohisQWOkZ+3Qw9JD9e3C1Cp7kCWsKJxOhiod5T2iLYXz3v0UTrF
vsEuu6x/MegIhnJttyX0MMpR0RgcqDUjFy3kvHR+FSanN2bF6QOEkYIcZaQp/BIgKlfCLi/mekNf
HQ44pZTRfVZYoqEIDnQkvlFe47YReoGIzpQrriyvvrFpOb04/oiUR4tGREqlpAhI8rMJm9QYTQdk
I0ZVwHFGAJ7M0rYT3EJa6JjWS5bVLbItUx8G5i1pZAt0L4WtSRNdFiqBIwFxBKicVrNBNR5mLH0r
akNXxLsjk9cUziGzcpgaQT0aGOJp+0o6btIgH0JUghoswifO40I7Ll+Rys32wWCXe1mRcr+69rJI
Ogw6rlxP0Jnsyyj7OcZSxCT31rzpsTp3N/h4sxqHrqLQGnbYr/01DzBYD2lB+nEXGW5Z3AthdNWu
BhoWrK0+V+mV0YymA/1a5fZtEiQAJnHjg3iCZ89hZP0jiykHx3xVQPLTPUw2js2Y1P7aGQJUdKMk
re6RreYq95NyvC3oGJjeqm6DynlKIVyqR9gLWRqsAD8ZW6BtwAhLlKwA/HnDC51AtBgizwQmT8Uo
AMtRGuI2JfR+tohBss9znEePDhVbcjfqxj8x6iC00yqoP1tNHRcbvBX0dc6+/gbdcUYzGf7uloSM
YhG9TGtMVjapx4iSepE511ER8BOo3KMtiOuCRqizMeryjvZahPZpOMvK+eJY7nRAmkDBls0xKaSY
J1edG6PwmyfVVSPLxLhvyIGAcFjSHu8LzlM6orQUsnkzNm7ggHrx5FOEFCCIqMjL02NE73ztAUzu
ys2QxaK+BU0bZd/yEPTsd+U4fYeJIaD3teM37bBOItPwP4UGBCE664oIAT5sIZyvBZIerrEK0B8T
L5CAaJIB6vKSK8BH5a0YFaI29BrsHx4OcT6UJJyPMfnhNHL2xkzxIiPLoXh/a1h+4r96BXUrtMo4
lJHV/V7yRZ0D26pucS7ITKu6lQ1OyF96mwL4Lu5EaUHCNF13SzsK5lzQDvMWFgLewy59KOReWjW7
N3pC+QB5itm9zfFYcWkDTZQ+vG1KPYf+DcKWT9S7QvBr9EEJQjSUfJhQkiSqgAThJt0x1kCGrjjQ
ZucBO+8qQBzF8Bti5pI+Yoptn7xPZ5mvS98C0kjAGOb6uaFKRaZeZu74i/I5MFYyzwnUAuXGMqEM
iSXW2L9KjzdcWyqiRuGNXfOUpGGu1hnVoK8TZzHtUMMJMyKwaXxqCK4/pXNvsLPC6gUdHXWoSqub
byq7Jy2NkHvdOcguBM/KMkeKGbOVOL/IMRTkNdpb4jENK/0yYxERBDshZkQ8Rk5/ZD9cK0EXS/nx
U14UgX/fwdHfYZmBYHqTzI+dhfre4tHcB92zGlMr3Hr9hHYqlmVV3n7m2okBPGdZXryIKmB7woIJ
v3HE6K/NNLgUXNIZK1p8yNUny7A9EzJC1fdU1NIZwESm1OeJ/MC8arHG+F7oTkcvAIxQMBvtOsFB
WvvyoS98AU+oSkiJwkF9FRjVH+Ehw6klXrWDpxa9Lv0Zc1KyLXaO92Pqx37vSQuS8lhm17W1QO4p
kqYvBLDTgfIvLEotnXaLWTNSiQj7tyiBARuYbjN7ql8gSkTjY6LTYapXRS/4lUuFlKIjoe3Pll72
gtx3cL1CowblpK6EWJdntbudyZghvATkguu59WT06iM4eTNOODUerdgr6NUlrVPuRTcTgKLKV+7D
qItpytQV+i6CoBUaLV0vfHxHR63zodF32EMTcsMAobObFJn+Rsu5/Nwp0aOwYWd902+ZfsO8yT13
qL9Z6PsYzwMkcWM9w/halxzS6spyrRr9r8I1evwYZB/+colP06u6Ry9C4Ifh3lDM7uuDhKDcbxCZ
y8BGeU1S3mtPD7DhyLQM+2/qTzbEbgOlhfIhBTNdbC3XhY+ILCYK2dCLB9qrtpEGn6SBupsZjXg9
bI25qfRDENdQSolh/DUtToQ/kO5CtiqCM2dseT63vC0HswB/rDmZ8VNAnbDwSes3/mzrnzMtJaya
2QXPAbIb4CwSdJfhUxgYZxIVinTdzNngbciJhPzLyyHwrtFOpkuM7o85EQyDzafXhIIB4kIwASkX
0CJ7lK2BTUVFFxTdR4c25SCyrY1MV0dPySUPQIwLzIkIF41a12yholDZDXaDhKTdI2Aq15Ju3BMY
eTPZxUQnS4fcnPSPHMFZZK1CUeU7mtI+BFasYI/jUOTPWVvXNDzibgpAVi6ynWS3IPp2IQEqDN8O
URUk9YL0e8cJNt7rxBPJtRV3UdvszKl0jZcS2S33W9l56DK2AffOEdUt0HmVxX9TxKN8+oTCQUpg
TPB8L8bOTOaVksC4Xk3TiZk3DhYPQWJ02eYDcP5WI8TCJ/5aIoA9v8AWcAKUdOIs7B4LXAMf6d2O
ARYKOvgbge0u+VxVWiHvDVJhnxrMIVGxC94JM0/b+47fk4UHgYymH1OLv3GYBnRZoYXKlZ4CMNiu
GZBC0KBYdJOCIL4tu6B4TX3tUQCwbP4J3cDZObqn1rS0v6cj8G67fqmj0X+lhaeLHwMXBaaR4LoJ
jwy/rp9ypBlQjqcG+ODbFaWBBIEg7g+h5x+JEZaQ4gjsIPbhSY5nTcmhY3fAUm+d0RwO6WyW13U4
+O0TYJ9RPiwiAfW+FS2SBZuyqybcRDqfc0SFMOYfsSvKwkdaTIIxzQTOqTRwq9ljVuG84kxEIhrr
NqS1FHe7ytPufaX65Eq4SbWtrNj8y4XWB5ceZD5wNHxtqhtnFvhUURYDoDWzJXfwFEwTEFU0760i
Jwnq2Bt6lAblHeVTUqHghKCGac+fawOY1UZl9vA1D7LR2ycYV05oN/kengkyphqxRpI9x4qQwwN5
BlT8fTHOX3OaYABFrXyOJ2gQ3O1relLOIn5JhLHqha3LJxp0er4KIIAmJD2TRnKNc7E6hHZf0zqa
ylvakXkNJcfO5c8udMpnbXSWQrhnGuwZ4I3Bb2zzqf/k5HV3A4jHPeCYY8DdSQSAi3xAimDyXG8p
+edIvHp5P7/ItowQsTLH4cWED21TYYIeavYZSzhiXtWBYCnAlDD3HmkwMceZoWODg8yzoXfiy2XD
yc1iq3gMvDLDcI8jDqhkVxBf+2ijHEGgUl0MUMhOt4RbMzgMT5VynYDCzfdFRxc0AIOs0EcHX3jI
nNFO2Pd9bX8DXVnELdWGuKIuMM8AJ+VBQTdghHgyQ/0ZBGx0OzdZWiBsoHvjUz/rAUOzynPM+7Gy
WvPIWQaJkCys/l7jffMpMY3S/+KWnWEvkhOivgp9IXYVRIwjFrvTnVITPVkjcm4nUqvma+/Qg11T
iRO/qLIU0TNuDPNzZbhEbeSC7rrQTOtn3BGj54YuzhocbGn/ovcwl0e8M73rrMNXZ43mqUcfKsaI
CCoxzgbXSO4nn7gXoCaREkhjG7mVR/c6zuA17prMnaGwDBFbdDxWSOYhAqyo/OJ8hycqTtKWg7kD
UqjeEK+tlOhBAHTpYVAektZ03HgTsD8JdTO7cx/jgcxy03TzQHYvJ+NTqScDnnG2FLRvZuDkwX6I
Yepgo+TZ/XcL2cXkaWrGJECCzmwoS9iDB00GohXV5ACtqXFn9HhtmmuJnUFmrDpV0oepNF4giNmX
wp/6B8gAwVz97Zp110Nb7MsJGiW0qHakblmAW8unTV+FeWs+opcb4//tG7T2m6dIIpX3pdVFP94C
1DHK4JdHsB37O/pnbDAw3yNw+b3uwBvjsJZB6b0j15ux4VCu6QUpQhYIQRzwE4H6YE9kn3fU9PW8
6QpRfI9qq+j3sTIqGkhWJVW3j7nIOuh6IwShfO1mQDjlgXZRGH4Le8WJdZjwDp3KnZWDj7Pbv//9
r//7//775/hfwWvxqUgnrIz+hfzVJ0AgbfOff1vWv//Fsb7876tf//k3aQgqlbaLogtRm2dT4eLn
f/54iPB441f/H5kEWQv7qvzhO21Vbch8hn1qptaLI8gnYPvB04Y4jyl3Y3oT2Uut6dyPCX2tCHjS
5adx3z6McCly4xXhwel0vKWD+vZh6N5NzsC9/y2xgHtsLFV6Xy04Le1W9NmU7TFSgQ5cJSEhxR+O
DCnftoXpSkei2i/V25GFogdkhMbwQqyY7OtswpbFARznuk5wAznyp+UjcHV5TMt7+7oSwTmpLUXN
HA04F3P3t4MCm6KU5IL3xgBkaG617ByEI1tlZyv6sbSeVgPbhqO5bGzrky3gnSKEb3spt7N0KQuV
dFM3uL4W5sGhTBtTxKo7ggIMNhd8ooHddTLGZf84WJ2vj0FGYnNz+SVOPpk0PYmksLY9JRRIK0+/
fQfBBM120JsPk2v1wJPK8Tvqef22ESZSXZKg5uskRHB1edTlT/1t1UpLmBYGK1QxWSi2pZZV/duq
LeYmCW3fKR6ResTEosx1dtMnMAuhEc/tmnKwS38Zx9mrUOPO8cEytc+MLpWrWK2Cf5ni7egdWNm6
aczi0S+G9iHJpP0YNAtMF33ED4ZaVvzpi0ptCwkwz/GUWpbQby/aCGnQEFDFY9OSWeYAP9aQiepd
l3jjrnZN/Xx5Yk8/pyUUCxK8obZZl8I8+Zw2gj3VCP3hAddJeAuht7RZqGMgLBflBwr+9I0cwuPL
o76fUEa1KeArSxCE2+bbt6TGwYvSfHsoEkL01Ww4f4UNFWy6Zsb884/HYplSGdO2he7p6RnD2qxM
Smz+A61z+UygiG4JdLRoqUbBprs82JnpVFJZrhaWotHqnqwUBQncoXS9GAMtdH7U635MCxsHKSAB
f41kHVvJNLKm7eVxrffrRjGwdviKnKOeXB7st3VjG4BHhZf6D6CvjqUh63RXS7R4A2otWGw3SNRH
w1z/yBzrRS0ePeukafEZ8FGsqDltHYgPA/mch/7LJyRLnjyvVx9s4jPP6JBwUoV2KDqa5skzVmEZ
DA3iFQ+TwplkFWYOZTn40uo6b/B9jNKierk8LacHLqvbFZxTrDOmhCPk7ayEZMuzDg31INjbAAPh
D7QUBcBHOyg4S1SkDsox6N5DP2l3EQa568sPcGahc15aPAfVLcuRJws96S1oIl3gPjjdKK5S1VBJ
KlMfMG7ffTDU6c3OGakWSBDnLIA25DLk25cN4tHvdFY6DwjaeZsSXu0O+D05Ie38fR6X1yWR3wr+
q9xYlo/KRlEADqjn7HD5nd+f1bZneTYPY/Lmpn1yy7WYuYDjH+0HY/AEerejtq7KNP0Km55Iv0CK
tU/NaQNHNvpg5Pefm2tJM6jWXOlMw9sZ8Oah9uxSqQcgH3RADXt0NyP1p52eE/uGptR9CtZo53fO
Ag7R5fXlF3//sW2uJ65GyyKkAG3xdnhuKA1noLEeREwka8VDMSL6FM4bGTX9X5fHer+XHNc1MapT
gm1Pq+3tWBhO47vRaP/BBM64MxtvSehCew9Eul3n5hjvL49nvfuqLthK6XLIwEg2kZJ6O2AG4qLX
ZkaXLzCs8hpzw1geejqelIYj3653TjuYVxk2N4hITQE2d+7syKsJU7v5U4Pk5F8FYHu5ylUjb+w5
Gb5GNrc4kkY1xPOyDOM7L7S9+8uPfTJNjgOonQ3hOib/lJZ3shb7ZupQjbXyazHn8wHRsPpQGJm1
oSOXPgSh+dEmfD+eNIXDd0G716NsezKeCe4IT/SkokXpYVObD7DXURL1Efuna4HEuN5dfsF/jrDf
AgbeENCSqV0kvTRHgHdyqPaAJgpQTNU1zeT22VNGtldK5GsnNMerSM7yqzGoBDO4EUxImbXJfqZ9
vTFJYra2EOMHN/vpKfS/z+MSNrAqETf0TvaglSKq0gk0lQDN5FmIsWctfw1x6Yd/+yV9uKs6HBeh
HzON9zmoGZSGkUd9VLgU6aPE8vT5gwk6SXj+eSBwSFpKzkRaKye7kn6dBWay5ZMEWdqvUYUGqaAw
a2KF2rF5j4ckSGKqsygaYdc4yZ3dGebfaSmicNNninbj5Sc6s0Ys1/M8W5tCL8vl7U7yTGMg8h9b
EAFOuvNia3pEYGraU3yQr6ZF1ejyeCc7d5kALgXLcxzgzsIUJ2sy6fDA6ah1XFfIRqMdjJTTcCsS
hw53JQHmH3RVO+NdTXn7CYvNvv5giYrlaDhZogSzXP3Mv0UgdhK8N12KbUwTNtfhmE5XLT51qIOa
4xcvqu+I+BVaWuH9Yl77K1saNuTAksupombu4J56wC8JhXGaO+PKBQiFMrCl/w56VJYCZ4hXfuhE
j5N03UMkU+AgGWVGcLM/Lk/i6UfT5M18MBQhFXcM9dW3H61RCBqSuqdXJY+O5Y1jo2DjRvfcge7a
wrPg4fJ4J3eJo7WjPBt+tCnoiHvWybYORR26CIIbV1p7vQnTkwr0SLOxCiC8rdJs4gb/YF0uf+Tv
n0lrUlLubcl7WqblnOxcB4ICBX/dHlVrlgeXsje+HxOiRa1q1o5djVsEF4sPFsfJlc17atcmGbAc
YS9yjieLE8u8KQPziSmBdjXtwwyKmn3vpPRMDpVZ1tMO1S/DuBobq2zp2gNuWMcd7Z8PXl6+fxDP
RHdEcKHamtDh5APnJvieGuLXEXsfc7ih2Ra2DxmY8ozr2+mar6qzHLi9HVW/jQxQ6skQW2vH6cnt
I7u5aem6ml8o79pUSZASNqNvg1wsc0D0Irt5F4P0Sx4qZDn8jUlzzfvZKNQ3txa4fQ6esKvNhxLl
1pA0tgIvh6oFSvZgo9uQMK2cItyio6G0zKsGfSDcfTI10jid4sJYEtHIjI5Dl3U9Jo4REPs1ZCkj
eJID6szPMQD79BPxNZqE4zCOnVhhIoE29+U1+26PkKB7tpTo1ZDTCWeZ4t9yEAFmD08EcEpOk9Mh
TfzBWdFiRBJHzOUvCiv6g4+2LI63K5YB2SEWPzRfbjl4fhswaeBv40eWHc1hbD8jmFs+YowafDDK
uyuNLcYw5NaCTcFNe/JeJRIuMaDz7AhgAy9nKodXtZK4taheYvlciisjQ2gRE/AQ7hOeJWmZNWs3
nJIPAszTk5wHIa+0wchYlGA8dXIojIlE9BKLgGPgqeFZVWm0y/GmPua48fWozC86kFFRHkl5qw8m
4cz2EJSmHMoFLsnF6VRbqPMVZWThGwK9cO3keXSfoWW0HZZVOELsuALz42IWiQlxSknm0+WldeZL
k9RI1hVhvZL/XDG/fekwa8Q8ZaApg9wC9gomNPtlRFn05ytYAGwzuSbB8ZrOSazQD0Xn4kbOl56h
JyJvOjq3UvuTvQviIXgBzo8DwOU3O7Np+KIuWonETIjHnCyuuAnHMszC8NgobHFU31zDIARW34Eu
swWeGJeHO7eY0WC2TFDg/GA5v90ztZlMLS2x8Dg4KdfomNScbz6HxzgmO6QesEpJS3Q2pri8CXxa
BJNurXuzrn5efpB3UQGLmRI5dSfXWcrAp2FJr0YQBHWQHZFRFfirj+6oj5B1xuSrwrB0XlX4Vsnv
YwNyb00GJaKNU1AxXs3aNoJfiTua5b3fCSRXkWupZ8dY0d6w5aa2vEDIVUEsGR/jaB7KuxlYUn9f
WS50f89E6KhZZ37nyUORqxoUDrBaBDovv+C7G5zLVFJqJ/QkFJbqJPVHKRITaUE1RoNYf10UY/dt
3yPxCngIA8DLg53Wf7hHmU1+2OCIqaycJh4gG3IdcUmgnJfKfBeiLfQTnidS2YmenAOHmktKignn
vBNgB6rFnat/KrHkSW/4rfmjABDjr13dRLe4ZlvlDiNf8TMmhrU+WIJnVjw5GXV3lx3mUAY8WYFT
YULsbaIjepizBKyNX60K3ObZnoUubls6G39fnp0z56bDrDAtpIBSnK750YkF9XYjOQ6T12/wFrKB
xbrRMeYY25VSNDeNDPA6LIP4+fLI7xYBpuASLVWObS4oOi9v37VJLZyZqoh16GA1C5VHBBnozy66
zoB6314e7MwhSYBvk3xB85OUV98OJm0YAVZZYaUn9XjVQrJcW1Py/3EJcU7RPnKVcEisTqL5AZeH
PoL1fGzmhJImKGcApKZlYOSJsBJqCh2uQxNgOD/Ntpdf8Nx3JDQzHZPzcqlYv33BGXCO16oiPuIo
lFLDE8W+RXd4E2qGzxqYq3Ck1DoQ87C/PPL72Ji+w3JOs2C5H6yTzQyQXQ6dlyTHVqvCvQ8NakBb
nFHCRxEIOrsjdo34WxSj/+dLd4mllvueLB/yzttXrkslp9rw42OJx8s2GUpjNQFpvxnH2Hkd8aHD
DiMoILZQcC0/uPPfLd6lWk6F3qRbSFVNLp/jt0sX/HgQ6W4WRwcm3brgV32ehY8eYGxmH6RX7+aX
DIeWpEUvkJdki74dygbYkVMkEkc8nQU0PIydXHDnq8Bpxu2E/h59XzP704OISV1G5RYC5E/c+nbQ
OgWzP5nSPaYIeFyTZiFlhTHQKp/baN/SAPlgPt/fvVwJJDqOpohmOlwNbwcUboaBTpLZXHnwB6BH
4iAex39XDl4EWJhMqzzKePsyR8E9hO4B3VHsihHhmj9czcvVZLnUHugUsKxOFpVy4kT5ga+OTVt5
+6YF3ok2Rb5RtStXwHXNpxyS2gdv/27zLoNyTy37hyG9k9mOfHQxR9OXx7SJnRAEbzeDmBmI11ce
ofsRlUMkqV07cw81+NU/jewYnX4lkYYg/OEsfjv1yrRqTvfYRnaJbvxL7eIggARIUdwBzEoQygga
CAd/Ps00gRzOSDp51Ofejjkb+DhmQU8wh3UYrJQq3vpG4d1rHE/2waL3Bio2iz9Y1Wd2rbdEkrS7
lLD4uiejWnQ5hqBVx8nMpIkkVdOg7hT4VGStEDDt5XdclsqbFGyZVzQh2UJc5lw/b0fLUreLDSNX
R1VyMrShm6/p3Fu7KJx+SBQNj5eHO/dy5AGEiwQeXOgnK7eDzhahACVRjZiydSsizPJMQC05EgUf
pBzn1utSW5WCcJlI+SQwr6xqmBVdlmPaYRVhys47GEh273I3l1ctuPfnNrKsDeVL1BEvv6V19jU1
pxM5FwnnaSOjRv8AEdnQO0rU1zMNxHkuizXyOGO9quCW+FsvAou2xW/DxGAXA1+FVUTgTR71r1Y6
CPX70PZX/N4YoUy09iZzN+cITzwDsfDFB5iAc4vARUyB040aK8f420Xgt74f1BGM4FmDROxBgCKX
4WaHPCalmcLE+GB+3gU6LLoFPsGCI23y3JMcZgaJX1ZTgMJ41ra/MHWs97BSs7vLX+HcR9COaWkH
rCIr4WRpq1aPlWnW6tgWVfuIy1J23bZIPEXNrD44G98PRfXCkhQpCeEJcE5eCHsC20CawiVA7c21
H7Zi21UKweeolx8chMuyfbthl0KJCfVYW8574EsS2E0NJdAFv6/BXAVoIbsiar+AEu93PhH4Fji9
v5lkCUnGRJnl8qS+v+gZ3qVBDvYIaPI/K/+3mEKiuITwRO4dp1DPN2mpbpMStVtKbD529GAPRYiM
wOUx3+9kxgRe5LJGiYz1SdiIIiOmgNMiWkGp7sGcR7TM3EFi0ujmd3aB13Iz9LCwC+Pn5YHfr9Ml
dmLlLB3JBWz0dl80eiirCkjQ0YkzR92WqkElHc3kKvlyeaBz62fJ5pekijLCKZ6iN+y+miTnRYhI
xBH/7vImcsLn2mRqL490bvkwjWqp2vIBT/PMJGzNaBKBPpZhbQBjc1osKaM6vraGAd24JK/6z0nq
Zt+Gzoxfbe7Gz5cf4NycLkEEBRpHkASc3ADkrqVhZJNzRD5qvvfRCMTNiHz/z88Y8jXCQ81OoVtz
ijjqY1cZLsIJRzuM4x5507bS+4Ty4h+fMozD/Qkmj6IzTZK3a4Ty7azn0sXdEqzpd1fN+TV8opoc
zvx1eebObAOCXe0I0H/LX8si+m3ruSpUgKg9+ziWk7H1TSvbUeMe131f4bANAI0YG+tlm1bpB9/s
3MiEfhw5jiv5eMvP/zYyfZ4FI86ZA288+4ZuUrzx8haqB/cpurWxm+3R9us2AMs+aj6d2RnUJml/
0ZAEgXG6M4qoh1Qadu4x9HK4WAbdralNk0036Gh/eX7f34KEWx5MTw4bk4LKyX0Rxkb/D/nyCIGY
NpY/RcMhUxRVqBMjuGJgF3h5wDNnKa+laRBx7/L36bQaKFOVZczxYgUIKvf2VWd7CJxEEhvFoag3
Ltofl4c8944uh4zFUmUV2fLtlyRvGCrE2eTR6xHaDkDRXisBgcF0C4XQTOJ9cNyc+3zgHChTOuSg
YGjejocs9mxOspJHqQQQA54IJbIZV5JB//lZTVeWZFdSkXpf1ojaaaxKs5fHubC9F6sP+422x+KD
3X5uJ6D3YVMU4khxT3tsorFQAkSC5VhWSChXXmZ8wRAg3wR9AcLdbkSzRo7xe+T6f4jb5GChDiFd
rQH7KeB+JzEaGvYJLn0E6hbg33wFF9b50hTei7AAWqsRckS9pGV/vFwE4SCamUuSIJ3lMP994xet
G5Z9Qg2UgtW+DZJgo7zCf+pQJtlUEDSjDyLDM+tTIIlI5d7jQwI+ejsgEgWwuAeSzL5tFCbXUX8l
cuFf4U5Eq91uni+/3zv0xTKrqL2SUKIGDOTvZD+YcT3ZkdfJI8o+7doOYnRuwBtuomGAmzASG6z6
SKK60SuXVKGvb4uF6TPQ+0XfIWyGDyb8zPUsKDDQJOLyYnuefOURt8WpcAZ5xNe2oWuuMXhfgUmB
p+pgDnmoB6/cNZAZDhVwrAftxOnu8pSc2bHknAsSBfEcUHXLF/rtkyt/1n7U1QI/nMHfR3TTj2NV
N9uwKoIPXvbM+Sct0Ku0HDXAF3FydaIhKFEp7cQxzrR5DdMEWdSuc74U8Ry9Tm483bayNz845c/M
MMhxAABkBMupe3Lotp7t9u5oq2NuouaLrLjXzZhDIOSySitsZVc9uoJ3QYv2zRqBdvfaVUPYffDm
y745CeK5T8Hx2PTD2Msnnxn9yRjlPhKgCcvFb1Ez+J/nPhTzn+8mcDM25dalTY/SzNtvWaQDMnyF
JY+W79J36RA1LcpGQM+HlidzOr1/vnY8Tl+QKnxNjqq342FTPOAgS/erNqzs12go54iJvHFXwD/4
4O48s0yXRr9YsntCyVNkKBJ+gVGrVB1NKrdrFF9H3CtbRJQDESJgfvm9zpxKBB9AcJYUBAT98jl/
2xNeEs+9LLk1M9DqT15PVreCBIjVksTIAa9XT/sfDHnm/Vic5FhsQu6002UKLSbmOtPiCIHLvKkL
u6TY1yDh56BxevntzuwISpk21en/bT2crJImwtnNj328nqwFo2MjvzGsAqzBN9Dn4HnLfvxmyMHZ
DQgbkGJO9sPlBzhzDkCU0zTb2A1AME8O4SlK3TzyS/iV4TAbcOTlAn1D+QbtDTFaiBSB3EnWsLN0
9cEOOVPS5bSF5wTymqSIjPbtp4XIXDVVEaaEQbY7wRX0UZszHSyYZgy0cfAyNCJ9UZjcDcKK173G
z1vPoX5VretsL8/DmVOBViopLlBnFvY/9JPfllkyGiZZtZlcz0ZivbIysnWZxvafB/O/j3JaSe2R
I+qQyE+ubTP2N8IbFd4fSEO3Oiu+uLb3MEdlfeyi/CMw97nPzMXispPocMEFeTvVKgfI6cFcvx7g
hanrqUbL4ckLbOuRpmX6vR1NtABdK3XHD4K2M3tpaf5QLiGRR3Dr5J6JW0M4qFPG1+hA1AedN2If
xxbGFUH00f39TyPp5GTX+p9IV7twhE4DmHbg5yR2F9dunSocVUC1Yt0TZRkmF13ZteUVFn6dvwvw
isTcd8zBeh+qCtbxjH80tKIPrvP3Rxe4Sbo/S81ecEyeXOcEPcn8P5yd147cOpSun0iAcritXNXB
7bztG8E7WFmiqKynPx97BjguVaOEnisbMGCWJHJxhT+EU1E8pOT9NT6hckq2Ojnfx0k4w4euLdeo
PrdvW0G3CZawNRSefRFOoEZFjq6l+NLGY3Escz3Z107R7DzTXstVbneU5QS0ZxQZCxx1sPiw+LS2
WA3BbUvduvkVG0mJnCdHFFmfsoV4HpvFTp8CpBPvH9Q3HlEBCbnBwfNAn1kEjd4VXYqZbHgZUaWT
3KSyeOqSuKy2IssY2d9f7bbmoFPDOJi9a8CuXa5mQVzFewR0Leq2/nOOHto+FB2GMTh9I6E7dV27
NYUCq9PuDv+5v/jt/mGcpxgJPK9Hd2ERmyvoHd6ACeXFSQo6fHk3baQjeoj2brDJo6ReSSFuY6Cq
bpj002LkNrihN1oFGnY481zasKaJ6uTmcQDFsr//VLcfkKvVpTGs8kAYTItTMXgmOr4YmV8mkuqX
qvHnZw0i+SVvy2CtpHlrLa41nbYNrW4y++uw5yVeLsA7TReEhhSwo0CLGglwyMrZWnP2jaUonBRk
nsME1muRf6XY2bcDouKXqfOSXxhu5S9lquU7bZ7TlU359lJI6jEJBHe6jHPYcggdxaseHkY1viAr
Up7Myi73aIuv4Z/f2ILwJBTkhCRWDT2vX6Df9Bj2BcVw6ZH8OvoSCe0iGcB8VKgEzkPbrTzaKxXi
OoY7jM0VIMdjaI/04/WC0In1eHDD/oKpYIHjpu8k5ykew8+VXTs/dBkaxyie+nQjC1onbsQ9thOF
OZzMHMcZQrnAjxbn3ft79jbYOQQcKhfASPTglp2wQmIQZ6bYXiF4gLSGOUV7rwuzS4ygDGoc4xGB
0Hcyvmg6QCAEvUyjWIXzZULfFfZQ5qhzXixUfP/SQDR/G+sY+UwkIQ5Gg2Pd/Wd8Y1ep1AAAAVwv
l7CzePPBiL5OkXSXBrHoS4ko8pke/3zyvMY4/h+WghADcIFamynd9VKJ0Y19nBvtBbGunHI7Cs+W
FtmHmMJsZbz21lMRZmzVRlG9xcV+woa7Q/0qbS9jnzQvvmYERxJe4wuNDn/lBb6xSTwa0TROqIk8
Zzn0TFDaEHrttRe9HpGd12RwGjxsVb04HZ5kPSFYNVfvL6lpuPG1yKFBuVBxXr/KKGik7xW6vFTD
DNxkh+ZJCBQtx7uxwKM6RnEZF7QxPjK6RxCrCqw8/Bd1FtGsjHzfiBTkXtzLBqBEOhOLfKDrcryO
ZQUGHJXf6WOL50F8LmWNIh1FjoYQameH+fbdG8m3CEwK1MS6y+vZayYaDbPdXDyrGI8T3luHBCWY
k62hnnR/qbeeT71iytCA7DJYXFtYc40Z5lFk50p1J9SDf8s5Cffg7iZ0DLT+cH+528TDYerF7chQ
ign6Ek1rdj1lY+zIS8DJR5IfmvuEacZJlNVHTIaSU6P8utD4aVbO5pvPSRpAAUwT4QZ4gWJhOWk4
9F7Gxkm+IO+R/zW4TrRDgkFpKwq5v/+gb1SBdKjVqSHzBRKwvGJS0gxRt6K/OLCwAKClGW7lOZZi
22lo0ZppJDYl0ZT46EsW80jBVER/Z1LLfo5G1pzv/5rbcMFZglqk+q0g1ZbhIp5QNUeTZqbvVg/R
Die2+Tnos3o66o1Rre2p24+sTi4qDopeq/bW9eHtY5lOdl7rF6Ou8DNLM8Tgd9jVWV8nhMS/BC66
21hPpdlOdplYQTzehivGAq/TbOIi9+3iwAI1Mib0lfQLM5J66zWp+GkMMvmvKjWkZQLlF+y0qf/r
3S8YKDoJNa0V+FRLnGWKYKvtDFjzRgbKcnba+h/Kwmx2ftQUKzv5jW9JgxPgEq0qMsAlhMhvnDq2
HZpTQ5VZP0tvnM4op6BAqKPAd/+p1Lu6zlrgqyuOlk3/XOdjXn/IiDtSCetPlwjE9IGxqoN+c+mc
ctB/J4xvAQY0GhiYVIxITYhy5Qy98aQe8Hc+J3cB1cLiEvDR5C0Us/RCylQdG0qRzYA5yQZpubUE
7Y2lQA8xDQEgBQ1vOVRqdM0i98zqiwAMvzeCKf9c4JGEDapMVkLgGxuUphBzQZpTlAzLeZmk/YM9
9MhTIY8KvH/UmguY9wILe6SivxeCg/wgOS7Vu68y5q1IKxjUl5DbffUO/ugFgY9NpjjGAdLCIwT4
UuRNHsm1N8+7FsG8f0Qgh/ydZFuwzuBlXMsmpVdEqsWaLcaEOrbY5aUIBlEc51oPikMdZ0g7Fm6H
E0pF13cl2L31gsFnqaGr0ndYYjjpC4oeUndxmTM8U8Pa+ZWgGb3xO/iApiv+LbVgDQJxe7vwmKhJ
AH9QN+lykmaMyoIoCIuLrK3myZ0bcWhHs4CEVRfHQWvWNASW6wE3Vl09xaqiqecvsxKjQ1PXHX37
PBl5FSFRb2FlicltHHXPaavnXblRIyp9ZQct44FaltGCGpsrwaBljatXVRnDl7bOmF01/UlMqNVu
C0u6KGJ3aMeWkQERrnD8XcwAfz/447C/H5FurlU2P2KPNKDAmhASlqhgWWPFOxeRecZAqKWZW4/l
8EU64JcOwZzU+suIbad7CLUgDA8C7RD8s3KRRU+DoMe+j1GoT1Zy8ZsGHb+Jho2l4LNwoaBLXh+s
OHIjQKxiOueidjZVFMmHkcnq1oE2A5Qixu0GhuvWx1eKHl4WHQU+a+8tadWP4KpVKRxMJTAq1z/C
4IbXEtgk5wGYzt7zWRBH8fHiee0/Oo7GKynq8o5Xy9FYp/RQfHrS1OvlYnvC5Kgw+3PsDqN8yYog
h50UT9iBHxq2SeptULDNcG/G+i2ZGHlijbCyHdUj/Xk98RuAjdGa4JDrIP8W1xOy9QlOGnZ/xifP
/O3OU/4tl3H+LJu4X3ncZQ+JpWhAsvNAOdDgXHJSZ+z+9GZwOpTySg/HibrZuxRgK1fD7bGm1cL8
UOURBLBlzhgUTskkfujPfS+mJ5lD60WvAmuafNQ3PhJ3m/un6Y2PqLRXuGRVKU7f8/ojBin8zNKY
u7PF1xu+9FlFPt4V1jQWWB4Wbn6B4maG2CTiXryJ8tbWVyYHy1jNSJ5siVQGYjNgOH2xjVyReUiP
R82ZTZZiVJDa5ZQfoNdBJslqD/mrUks6fCgLCyPvNWWlG8KZWp5H54qiPUOio17QH1diVwa9hzP7
fMaNKzKDUy8p7LONjwlUfkBTW/oPPrM//Wtpo5dHO91vRTBs5az3/o8OuxXjeZh93zrmrploPzRU
9sTB6tFA32s68gXHBoJZJLfRSLvgnziUaf5idKmHQUeliFA//QA75k8N/uWIaSYxUpzv/cKgSrgm
DOYzHJNlCmUnQQLeN2L2ldRfyrjDD7rF2abRctgUfV8+dJ7ZHiwj0Vay1NsDY4HHVXA8IoSq4q/f
bGbhXD26U3jWdZCkKbXXNnan4tu7H49VmAzbFHXsnsX3k1gHV6bdhWeM68x0EzWdEoyy+4GuYecI
/+i7gMP33piZNljSIvr83vUBlMDfIM0AN4sHyvVTxl5VjlCsgvPshXBDiVRy0/XMnOY4C3/hERjt
sijvAgS73HaNn34bLZC1oZyhdQeVkHTyenFk+QTyNnNwHnsDkyDdKR7T2i9eegPVx9pn1fsP+8Z6
NGIQ5VO8H9gL6t//OCwBSrd9nI7euclqjI0ry+pxPJWQyxqhUQA0Ub2SPb5xsyKaQ8JBGaIwDctL
zXVDEvC69M7R3CoqCJbnc0X5oU/MyL06tJCwrOOKQQZgmiQheZ4S2KqDERdPWRPk5cpxeusVgC2n
Qc3pVNpK169A5ugBMKTnFeBDcdGi8QuS4fU+7PXsqRBaspLtvLEcExIX4hjAVkU5uF5uKFOvxQLK
OUdjiixOCzGkiiZ3b0TGuJl0pgv3v/BtfgfQjaYF5bupuouL+2C0eZdY00SXrsLPYDMLE09SaPDG
L7cKy8e6d1yMvia7/4oMPNZEAZ4l5en+b7i9EbgNWB/CIioXN4GjcBkkh1YDPms0qlPXYNmeJXGO
UwNNkjJC5jAn3L1znEsPlXEu6o/8qcpNFc3+2NoFQy6aBEN0QVIv2BXMTI9B5ZUHiP1r6ha3SQtL
qfJE1SfMwBbf1NLpO2McE11wFNfMA0qUUbV3dHia+z5vgveCXXky+paqgEdxRM1xrp/MEJnA0MjE
oNnTmjOGl9qmLNzsB97Ga42Jt04roCDaS/S72LHO4nSI0MJE1OjwbXOc+WBluHiWLn5lwkBDXA6D
vU1H5FHRlMPUHCYSNrxBfLi/fd54vdw4lNUUCAoGu3jeMNciXfRBcG67rjoMg/PRn+b0MQSB8v5Y
QMZA8kLg5+0uWz5JHjizg4zNued9HP2i1MVGWhgkbMs+l9s8KpJ3ik4SddDt4VKl+0sRT7V5/TGT
2Uagf9DQThsN8wnEgwMz36hPMMraFV2JNz6mauDRZmIGrg7jYp+a0VAYEWYK51k09AnqutH/C0Vt
/OX2Gf4oNbzpiz21I0bPU6c/zbaWfscO0F4JSbch8JVCxiYGmkV5o0LWHydTVHNrQVuuz6PQfBq1
LbpZMsue/ErKs0GFf7y/f15VXq+LCihrpCwUUoyKqbKvF6xanA7xMRHnAPsaJEvcvNCqC8Lknvtl
xpOCB7bCApVypU1zbAO71j6NuKLUj86gZ/XvsNYm5+Imk+Z+GnBIxcBGNoX1y0s7N8KeZ7DiZGuH
XVKcR3MS3SEwhhKV5kRiZrRJTRMzT9wHcffdjIxz9WQzRVFgfY8DDwefoyHrJj44dtaD14dLYf7Q
sY37B40tfBZ9tMK9fT6kUfbil1XRbZJQltr+/iu6jdDIGLMruCogXJBeXr+h0qpMXgS/P2lEeAzG
+RMT0/HEYKQ4NBN4Xn0Mx5Xc4/ZYk6orDT96nmoKtVhT02zcrt0MLVfcHHeJxMNZLx0XjyuakO99
POBSpFUQL6j0GH4vHi+dijLWivw81pP5zcbCItq1md+M29Azu/Eo+hGM8iyJpysr35ZjzPQh7DCp
5GyDX71euQiiQkqcM84uCkAjnPVIB32iRbi40AzJDr6dYB5Z9xi4zsS4lch5+1mpAKEq0NihcUYX
9Hp1WF+15Noaz05fWMhzwyWkkzDuezo7T2Xuzx9LRcS+/7Lf+K4BIwkmazRfYYwurowOqDQzd8yo
PXOM61NfQhs86WYVo5DdvP8uRGLNs1DfVFNv5l3XT5hEWEBMRtOf9Vp39m6DaTgJTrCZU2utT3Xz
Ml9BYSbaAB5lAcOu66U8lJunsYrbswBriZ1mXu8x+xuex0g3LmWaZ1iqZmuY0puXqbAn9H6YboES
Y6y/WJS60h6qpDm3YYT2Pe0w59mrp0Cgnyair/e/nNoOV3EShSUyctBKAEr5fIsnTKYU303cWc5d
MwT7kfnWczGIYBMhUbafYC7upozs0e9K5dRd2yu37+39pAovhaRQLXvcAxb3U5YAi8LzqD5XFoR1
ZPGDo10OOarTs4w/oGqcbyfmTja/AFfxHYbEtYm3yLvB7STn4P/o5jM/YCcvNWuyoMJG2TfkuZgt
VCjazsH+ADfwTY6k7Zf77/zmMlRrKfUQi8kwPbdFFOwcE41NlHjPzmSBZC1xzkw3ZYuS6YGI4hzs
uA6NlRP61ppgysl0GKohPr0MCzYKG9IN63PdOCI+icKIx6+u1HC1rmgLffKgzb938KPeqc2okkik
RsVL1dTQy0ct65yaxl5X/efCodq6c+R+nTo0Pu6/0tuGMmuRXLCRya3IvBfvVKRJ6DpFJ88aXzjt
mM6KMo+2uWwbWrZaOBknEoKg2PtCBF9J1IWzj7PEbD5puJiG6aax6qpdicVvvHQSSyBXoN5Vl3Xx
o1AVaVusrYtzirnbdyCJ/U/q+1jbANvrj/Sloub9n5kmNoWm0iVS5/o6dohydjytsopzlxd1w3R6
NJJdjEPb/DO0M/ub1WIduZJjmuqMXscQ2C60HyFNWGzpZXGiZ4OVOLTJzjPAjsLbzBycRGwdXAsn
RExUm8yMczHFF8vCr+ij65bpcKhxaXOep9pEzKZ1pqH6x8Bpx9oKx2ijV7fFFIefzqULEiSRHnT7
IQ4CNOfwARucTSywLfuie+MoT/XsivZ4f0e98e2UIC45hO8COlpOKOLKarxyrHNQuVVyKjXHPGWa
HPemcL4KP05Xpg+qNF28Q9rFlKxK65uCchEHRVFUhkjS5qwz37tkY9s8lN601kd8lURdLAO9D/AE
Vxo39bLXLuMAha25Hs5Yr/TemQq3RIpFx2LkUPseQ+5QA8vv7kYNp4QvNXqpxiUiV0NO2srL7Ec2
YzfyglP0EH6jPRPEH1IbD7hp5wSlZe4xFIzw+8vIlJVv6ygwZsM80z07w0hMhw/qoww/1bm1d5Is
bI+g7BPtBGWUjlspyxomIJAD85QIuzcwgxaes8nmfPI+Imuro5AT5sH8s61wqsUJE2uvv0vN0ON9
EZq2eI4DI0n2OYIdwzZpcAba5X49j99y20byJTHN/jceFMX0PJdG2z3kU6xZyNRa8WyQn8dlqV1k
UCM3tDFMZDWyDbgOJ3hG8jD06UdOWBHd32S3Vz2DD3JFpb0MYXoJ6ADLwm+gCDi3iOmOp0aYI07d
UZzkWygzzX/3V7tJTAEJAzkgF0Ydjm2wSCxgkEdTwND6PLq5V8c7NMXt+gW/es87ltOYZP+1dZR2
xs7HuMzbJyMGK5/u/4Q3HhhYNoRPmMp0FpbxSRtkDhx5quktjOV3C0rFd4nxDNan2Kv8H5ZSJ4mJ
D0yO5Y0XlIU3uUkpzy2y0Mb3GcLE8EPLyFB/j+h02R/vL3ebKvJq4SbSUnzVF1z0sIeuTgVAAPeM
JVzzVEgc4WC4nnNDdk8Yr+Yb0IPOSuR9Y03VOKasJ+5C5loEDTsFo4ozFdawciq7ndm1pty6ml18
7aNG2yJO032OA6xv7j/qzUdU1DGwD4qSg3XMspgnrXEZHHsuQLbSfvIwvb4kTKsxtWzX7vWbKPy6
FDqCEGsVN2+xZWUahw0CGu6pibX6l90Es9zjtZm9mIihnAtr7ldO5JsLEvSV0DvN+CVM0qrihj69
5p5ce/47RO36acCya2f487+FqSdf77/J2/QXCUECPowQviFQAHUt/NEXwZ1mxmPSs0+VrmUfjc7R
f9gdycQ+zUo3Rj65rDBLToc2PJua1xobPUQ0aof/rLm//1NuCgGL8Q6tNuChkHC4yq9/ie6HTeQ3
nnkaetx2/9OmeGq8feH7Q9o+itFJI6VHluvPcwrIZevWgP4OaWYVw/f7P+R2dwUUzahqqFmXB+/n
+ocEXcMAM8FzdZibaBNZsX40naY89mBpzu9eivJROfewnXXQsddL4X+Ll73ADhTXW7+ibRPnlvvZ
lJE7fidN84Mv99e7CcCoKCnpHxCazF/YY9frpcyMp1HXuqObusO+Kdz476nFUYrWjzzGtoCu7bfR
g22LZHd/5dsRKUcIPwGgFiiJGDcjj7ycfYnETXuMvQbzNkRFPiVY/j5oVij2vCKxg+OKwo/htQCd
DQ/JxGp+bBo9ObtdhZucjX4owIRihz4dYl6FqM45ys4UZkGN5WnfOR8dMURnfcDpMA+l+WwbqbcS
8G5Op3oK7K0ggMN2ZxR6/QIT4CqRjenhkffkPsR1XZ/zSk+3KTYQB2zN1lRjbwD/JEBgQhBVpRYH
mrAMdSQDbjmIFFCXbcfigJp7zAjdCrscucl5rs3o84jSaHeRXphFHzqQ9jmZAnCeRx+bDv1LMMa+
dsRck1bbRkNMyV6r7F4z0aucjt9I+EBKgTILqPEiRmpoBDvt2Mljg0fDxWgmcyNlLDdNnVTbeNCS
v93CtPb6PFhPYxVSZKLzsGvrFH9bkaZHo9P9nWFHOFLFcfoRG2770DhOvWvmKjuj5p894kGIFSha
yV+DVpiHQCbONic4nkXcuBsHc9UDkBHthGnwtLJzb+KSejqubx/MEoJrSxkyhP4QEKo0eSwir9xB
r8ofX13DKyHNXZh17dOIZtROb7v2kWFY/N4QoZan3YT4jhrALy+gTBrIEo9xcyyqCchpnfjHWNbz
tnettTrqNjoALmUqYJGyUAosCacGHL9RuFZ6rgs9kP3OyFIvPAyOHNODNVdh9eybbmr9DKO4nH/N
kvafvvKybxIKWEicLovZD4kMGK3F+XKyQc9lyU/I8vEhjqpmi3to8+QMRX1pXA661s7z6X5senNR
HhhSlwr4S3HxAQFX6btRdg6k2fbJVrYojaMs7lbeScdjZP4nM80izbZlZstmTWn85rpBCIjdpcYj
oH7JFa8feRqkMCtDD0/agBZY53jgu3sv29Nnylbe7u1SdBKZ4dHEcQkoS4mQmGLGTYopOFWNm59o
IZofUdDwtjN2vCu3+U2g5JKh8U2hp/r79KKvnyqacEHWvTA4jVkSHfQCkTi/N90H+ADfZGZm7x3v
sBy9ZmZoJEdqHnq9XDZWmC3hw3vKIcrvddTUtzliaictxipLEwgU398y1uJVMkMHUUDG+zq+oD5Z
ZNv0MfXQtgbt0QYmUoAOrerhscBwJjvEXe/XtA8LD0Fe2mmR3EhPF+VfeP4O+jHDJdJ98AdbR10W
fxKEZmEs6gfy6G7+IShKf1NSYtWazg6Y5ZnyNd3bbuZORwdowNzsMJ7KHsch092DMYos3gQo/9fb
sB3HCderORy15wD28guqJHZ3Sif4iluEuJl42CHIhpOXCmfczaIOo2PShl5BCV4Ys7WG9FgEFBi2
4DuU5YFC7qhy//qr9A7W83R+okc9t8KjlPJb3zruFyscva1nd+4u7T3wPFO/1vdanGgWpsAkf4OW
SqZh24uFDarY174yUmURQhq68QuOjbavs9Y8G7E9nJSYx+H+lnhjTQQ5idGW2viIt1w/LIbJiXBm
v34cI989RQl6BWUn/AeZ2hMi41G2A363RjN+zYr/uHuRAEdolSUVYBPxymUBH/Vc74505gcaOLa+
73t/NrHlafOKGZoxxf9WMhz+qjPNwlS5anJ766NH/inC4hgBhxSe/bau3abZTOiFPtt1XcpDWMSe
9xSJyP/mzNKMvldpoeUtkRgwH/LeeWxhU17EU42dG69CbIIIe+VndLLadNdPred/0WvDL3e1XrXi
o+WL2fgmh6ovHj1swzJaKuGUVdsyB0NdIIobdOxEJRgfIQ8oca3A2GEAdfqJzh56HVu9dgUQHU8E
Y70zoqaUuw6/oYemgbt24B7JvvcCmboNc/PhjAz9rO8Trs0PI1S6fzPM7f4LICj6mwZL7PdFOr4A
s5lXGTdGboS6xZVVBfEQzEhaPxSBIdEZM35NU5g827BzTlOSWisZ6M02YzmSQpIBlIgoSRfLSXBw
4QikEcFIJ31owt5mOIsveEjb6jB3zr9lEL2Ta6keETgGRwnMO6CBpTJfwDyoGeHaPohOTp8cMVd/
tWYnH1yLeW2gxPruH6Wb4IoGoDJKACeOfwvV2PVRchAeTSJSw+c6dqYjwmrp4zzH1RHQ83x851Lc
9wQKzA0xxVFsmOul5iysS8jB4WNNvf1Zl+O0wb6o/ZGP4xph41Wf6M+zCpyFr4aayKvAD2C767Wy
wq8NSsvmgVhZUYNZdltcHHPQflpaaosNEE9w8ENqBZ/AVw3dVkOMJzhKPFk/+Rj/KvYePiin1qeT
DQMK0Y966ozv7dQaa7jsxf2t4opSWSJ4Kzwkycn1b52jisZ23VsPdWVPP0qoOf+QWFifJrP8paVS
rPTK1KP/+WroH0ElIdF1ILnRG14EzzJr3GIo7fkBOE7/MOBT/DS0br0Som8fSpUpnBrlZQkTSJ2t
P5odVSfwqczE8AC0IsOaYdKTZ0M47cuYTJiBc6WsbOQ3FyQxYUhM84j76HrBdOpBh8xm/2AP84SC
iDCCbZ/5zhHB3OhQyspd0/e9DQ+8SUhzFGKECKAu1yuOUzlXWknu7MW1rm+FhdJ5ElpJsR2Ldvqg
R5gO9VOQrbzZmxOLzbFKoAlKaky9jEqagVQ9FDXjoXHmfqdlrruhpPrdzsGaKvQbKzEOUUeVETwk
ucUhaqFdZmXetQ9OiPTRZuoh4Tg2NeLGcGO5Eh1eoRKLfamiH+NKPiIj8cXr1CFYuW0etQ9hqoW7
zuR+32oSdNpfneW1cmPicdlu/GGKf/St3VebNujsAFFWM7Q2KlMwvkQMwvpT3bV9vbM7J8O0w9S+
cw8G1b5one4yBy22Za6RRAiqSWnYjx7W6YysGAike6/ou7/t0tWzLRI81UcEUM3soNvTJFBC7iQT
E68Z187j7VuGxU9Ngi8jgH4YPtfbCA7f6Bi11B8cvNuOBUKim94L+2dmF8NKKn17RghmdMjR70Gz
AUGY66Vk0xvORPf/ofL632VNsR8O3GCKXJ9uHKFX/7wz4lPMgxBBw0jpzhDartcLgfUNbjygKZmb
9u8R76F935r1eJi8aFqTel00D9Te4QJTtqEAMAlyi4jjTVaYyCqwHxyUnneitFEN4Ng/OFXkocHf
T+kBb08J1tjM56Ml4jXRktu3S8uCifOr6gaXnPrQf4S8gql0NWHa+2BH/niRXWeLbZCZ87++K50P
dimTcOV73m4d7g0GK4BFUS6ED3G9YpAVaY69u/sQ1t28jzHDOUfd4O+jMZlXos5tsMOvCnlbk7zb
01HuvV4qcnrfjgyqKSvMjL2OZuips0duRYHshY4Zzk9fw5L2/v559cf7Myaoa5w+KqRADgfpg3rl
f7zSVFZh5AeheCBjzlMQjN5QbHt0nue9tLRZPKL45v0FQyzUQf+G9XwUemTaW6S+i2qXTLbINnKu
fOs5jQfvIHTY+BvaeZ55SOsy0Y95aMp+f/9XL/eB+tFQy7ArBQuh4J/XP9osUCBwJxhlCflh+rHs
Mt/YNdDH/hZxLMTLEA3OO2cnytKVhiD8PopyhT9fBJHZH52+d6f6Icn6/G9yHr/YabIVT0Gads0h
CPvp53ufkjtIATDopcPmWIKJPDiw+TSGzYPs6+rJbGb9RBNcfk8jvUPA0VqTz1gWuDwhsA9iFlK5
IPmXitF8z96sCvw2I3DuERW4kbS7yLeK8FxJnLA2LgqhX91ZaNvB7Obv735aAIaoEKDSSMtjKQbj
OyXdqcGoH/JhdO19bwvH3wadCOKncaj0fZo7/JB3r6kYTsDeGNXQS1kENGV6XYSeg5XYlFffktGs
0eRufX3jGE3xMfG15tP9BZfhhDtSzWBUC5aE+KasbmyXa9HUpgdFiT3lTN8PMgBK2eXNWi1we0Yo
BIBDEUnoGdzg+kQYmA1aIePDIAxrX9t2ta2mQD9GZfTPTFdypZJ768lIYVgNkJ2i/V4fSYXvGCy4
6Q8lopfxVkKJ73ZDbLc/HZG8V3ATV3SVbiggtpqw4cR5vVofTIntA7w+5uM87D2z+D7ALNv1SOo9
Zn1nr4wxX9Xb/oySrAeniQSHuami3SwyJ590YQByWh8rY4ihEVPVFM9t5wftBvRVDo3KTMRxFDhK
bqKytF5haFECsLl1f3exjvY6KhTgtIZmrF58I/O/15pszE2I6OlnvQm0clsW2si8GVajv8UuOt9H
KfKe4KS1bh+V8MVpMMky3k4Rmnrb2BPF1/ubc3m9vz6k6pQr8ATsv0WEI6XDs7Wv5XHoNPkcNWkM
fFmvDwzASmZC2O6MLp1do7TzoxeE08pVe708ajJKFxLFbFprDGAI7NfftDTy1vSZPx2m0c1OoVmY
l0kb0r1Fr6XdDZom0GBLSrAVjvgRZfqaSvgC9PY/PwDQCGQNQj30x8UW9pw6iDLwfgerwU61NCEr
p8asf4pB/O6wQZ6fRtN3PrRm0Z+l0UT7GpTnLnU1sXIpXwfi//khmO/QB1MUOn7N9Zso6rjTgtnX
sQoPwQDQsEI6MkI4t6ub7hJClH6pOy86wOqwj/f3gPqv//9GJ1So5ibph+LZKg21xTuYcd8GaBGb
x8xzoy9ZOIePDfn7yqe+DhavqzAI5HKjb0/zZ9ldzJNq1jt7to6+TVGOUaXxyZhMuQvScK1PcR0G
/3cpBvAk5cyJKbWu32UIkKryYts6Jl5nfki0lstLGuOPMBr9wzyHawnVzaPRsafQQO2K4RoaW4sX
6Gt9G0gaUMek7CHA6NBd8B/VDgMtg+39b7WISjwbKp9clqQHfC0Y9osT40Tc4hgEmkfptO3L3HXh
ztB8fwPD1DjqbfpvVsTiTH08fsX3cN5ETuw/6X6SfXFLjJbI7poj+xBghFX5u4l06zK52J2bXpo8
J3GhfZrdDOTSgIqzhF147CO/gP2svCWRMdiXbld/vP9MixHx/z6TUsYgEKmiePFMhtNM9Jg781ij
k/qZ2zlFIsCbT1ZmSbrPgKd1u+xPZi+1bZzP3ikvXckMVpN735rQMvARVb3/m262EK9ZgReZaKka
YPmadREbVs946ehbmfMB4eWP7dRMJ1mi6FpV8+/7qy0Pv/qo5AdcanREeQmLw1+588jk1LKOsHGC
L1mAfhl7gEa13uhHMdvGpoY09iMVhMZ3r8zciQQQITp6wMsyOYvJz+CTWEfB0bzEBliZ1IrDjeeJ
6bNuJdpD3MzmOdSatQHU7TPDdaARAsWReMe04/qQWk4o6ZFO0SmnTbwz2q4/WCkOfpWdU1j6strn
eYFdb2etaTLffltyax5XqWg7FBWLt90Lp5QA27LTHEBrEpVX7SvHip8yn/wMTa41mtBiPSZpyjZB
5S2UEUS/xXr5aCM2EwmIQZaANn8YMo2crKCw8wP0jscZlVM6q/3p/qe9XZaGFsQ17nU2FSTA6xcs
vQRRZVcapyK0NMwfMerCM/1fux7GQzJHa7CvxVXOU6pOt89HdeCr0i28Xg6OQxfZKEqfcCGTuybw
un1W9dZ3q0zin44WtKds9N0db1rfFHztlbR+sZ1el0cqzv8fn3L+cr28izdUN6HRcMq5zy8dIMVN
m2jDsRbph6Ro9X2eZD9gL1qH+2/5uoKn20OTAGwLmSk3ANF5sW5U6knQRLZxyusw+e7jCrm1syF6
QfLMPM4W2R1T32IlN31zUVqjYK6Uy88yOpkJQnh+UJinUTrWQStcHyUGAqbdxJDvKeR2dWusGYy+
8YFRnOG4UJ9CgrjRwALq686FbZ5iUGVHXAnDTWoY9dFKkaNwKau2Qdg1p7CqnB3EHPP3/Rd9u51p
rBsWpTGUMBSqFpfEgNSrmcyec0L7edznnVNsTW9Ij37spJtZj99nFag+LD8S2iCJP93DG/T6lJhW
NtSZe0qZXGzdyvefYzAcsDxr9CZXrvW3Hg7xIm51vAJVIX69e5G9KLW579xTxh4+Yecsn81BgSYH
e/hWcHBWUr4F4eB/ng5mH9wKIi8N78Vprat5RAol8U4zpIJNnVrzoxiG4rNZhaonbFhHGbvl0cxt
jN3ASh4n7sBNSs167It2fkxDs//UpJiqUyNUL5Yoi5fWgyIiDCPeAgUqQKHopERDGA3F+1JJ9Wmo
zCjJ+BNsxhLfSHO1t6owxbnZGIoXpyucrWWgx1vLbk3u5jasELaVeYmO1gFZunn9YeY+NMrG691T
XfnpKTAhxBigUF6GxgV5ACN2W+WJf0hqxBrv7/dFUvn6kHDYuKIAOiqH2uuV3YYbMvYB8GCc4vw1
B/yATW3VaO6UhvHl/lpvbD/7z7UWZ0sg1orbeOudvMjAKdyDpT55nXtxoRBspd17p/vrLaxh2H6K
mQ4UDGQY54tWxfXDJbPo3JDJ+4mrqfukif6lNLps9/+oO4/kurFsXU8lI/vIC29u3KoGcAy96CRR
6iAokYLHhnczeuN4E3sfqKwqHhwGcdl81VCUgilubL/2Wr9R67C57ysnfCqd+FxtC+O0QzTERZlt
2BGozPxTqdy8/zFHAw3eHAw4cTu3JYoEi71ndRhCy3CqTwZLMj2EnY0zaJqXoVNrdx9tiSB3Vo4F
ho0f3VKBF+SZbklEt4TnyBtI8SRt+8JST6NENT94oFA4owmoFQwupZ9lp1q7mUSZO8qpapbZed6E
j5JdPEXpkN0qmTxuP9axuUxHCDuTEMmWHmkr4O9TWkGq6XCOTN2raie+cHLMGtMuWzMSW159NMUj
gStvBoFRJVzct101VljMsDAiuR7dYmzMeU1MXtb4yjYctR9VplsrD5Tl9nhpk5fQbB4IIUxerBBj
jKlI6rVxGqK/v1NroWzwFM29yKyibTORZXt/OJeHztzezGQiJwIAiMPycHfUKRL/Oa+SU+Dk5aZV
Cs2TB7CDm5E06c9OQo1eHjJngpvXsVXfb3z+5a+yAWgdzI3TNlhnroBliVn2c6vtBsMAQ1nK37Si
kDetX+GK9X4zb80jWQceHZD7+N/iyBFZYbSO3RunGLVJO3McP2sSzJ3YQpYaTZXgsgyscuXWe2se
qXuQ7EEF6pg6Y6J8WzRJZJ7Gmh2cIx7f3cSmk3CEj8JTs17+8X4flyfLPJSv2lvmIfS8UM2ETNKp
GMRnueq7C1QKx+cusuw1tMNbTfHMoHPzCcayOVwy5JQg2lU9PJaSTFXaiOzK4qLazGSMlVPsrVGE
qg5ODLTirOBy2FQs97lvAwE4tf0uiV3fDGyvjNKEuAFxK7cz83wl3H2rc9z1kO1IVM3iaIctZkGt
a6kcmqeYQVR7DhrpslV94zQBl/rhptBzmusuNoe0wqv4sKlx1FojrkLrVImypzTVxis5xjqr8Ith
ZRiPO0VNYI4rKMTxXHrhtbwqwrVdb9fCaq1TqgfhJ2jyGlYl/SzMWH4MUsEbF+IstR0whXOmkxf3
YaeSNhajH2jWqaa2Z2Y6uyXbfQNAzQasZkHL10Jz+vz+2j9eJdR1oEhCg5lxHEu/nbGdMCW0J/+0
CSrVNaGznsmVMpP/a30PePNjMmsvfZxFaEjAQW7A8GxxL2R+Nww1EcIZd6m5GfMquLb0RFtJC72o
5hyejs5cOyJ0pnpKymbRjKYEqTHqQ4BToJPtrTStvXpKu9tIGke3j7PuqigpGVixH96WehR7hKh9
6KFeHm1j/nDrulNPIOK01C7Vzlo5VV+wekffR+xIvRI1niODGL0bUOZKFek0NrvArQEIPGH/1F1U
bf8lFQgfSamp7SBVaxutKSzPyHJnbxh5vRn9UD3r+qE5yYdEP1HjWptlZa7LYQIRWqYB4vq25lGb
rB4M3Ao9TPQ4uFNE9CTJDLamEZtPSdybl4hlJdtC1/tLSe+t03zIhpOuqJ2NUQGi7mMrWLkv39hK
FOsBIs8ZJbbtYtMKM6sJ1FvpFKTocJaGiCWOcW6cNbwSVwb47aZmlDtFAUpfi6tZJFWtG2KUTg0u
6Cv458hNg+U5C7q8Wmnq6IY0Z9QDRUoqAgDDncVSSxF6S9BAic6srg43USypp05Yy64V1tKpZkPj
03X0o97ftkf9o1FASRTbaHC2Gjo8KuAFcoxoQ3yG8li9j1qj3mt21O1zPV67jd9qipTnrBVMUY+U
9mFTlgTfJTT9+ExqBEY0gzlc9urQeEOd5SvU8KPDiF69bmpxO7ZpZ4zGYMeomtmtW4VKvh1DLdww
/j+CgALm+4O4wElyGM3t2TPiimuEeHGxIJ0RuqxVogfYtcLwckmITZCExVYdJix+rDy46A1QHkZu
WbtR0lpA/9IEbhj5BDVW8k8OWjv3Y9AV6MDwMBFFGnw0pOULLazvgJ2wupiEw8H3rbxQYg31FY7/
7FPcGl8HVQm+pbS5c/RUfEy/8PeIUK0AHklRlQWmHbaHwUvQI4WfYLDS5bs4n6qrOG/RKMktyUW/
oJTcXg1LbyJ0y91Br+NzEye4lQBwQRZ9+QzIOYC0oKqA91ui/FS7lPO8lpMzR5sQbpRk9HGHYpj0
q0lNIkyX0sp5NOsuasj4ZNPPWvUpsDhw78uPnlkzzPBFCJzsNxSTxZIETo/Oa2EnZ60M3nAKkLeC
vJ/tDHb3SlPLxB2rkUIzYQSUDl6fS5RF1YguFtjwnRVJql4FWWq5BrDzbahY/eXgl6Zn44ZwHZqh
fO4H+Hy9vxve2HwvZCwDGN6LxfXh1A8ICooGCbGzXOmGnV3L4ZmI5XpbjGK8MyhqrrT35iSTIOJK
AGk+q9gvGuwnfyqyLj3rzEFjgSc92JWpKd3eMUPK8U5oeBMcgMCb0lb1xIBsDptyzf7wrWEHBz3X
OAiBjGVI7heV06FFmJ5ZgzXcDYDAdgGuaWd62n7hJ/1XTXJSzxzryDMbjHlWro83jtc5qgS7wIOZ
9848La/iy2Yqg9EvpvRMb1OfpFFtX9VmEZ0Bnlgz5jueYZYwL38ypaBoyaMcNlV0EPe7wcnOpDIc
XdFbPelhR3pEq/NebaNkTa35KH00488BWYNLJBiDs7k4vSCbgZpVnPpsEJbtyTEiizUiwlCWQuFK
eY6ASgYLUG6ddNtpWrtHmsa+ofxofLU6fa0me7TgCD3IR7LkZpk8gMuLoS7zxkxHaRhOEittHLcE
InKSUlT3WGoF2iBTdhUxDqdj0enfKPOX+yiSfn5sl5EKnfOUaEIwHPCV1MM5sKvYEL2AMNZqzgAm
vEtdwxLhOVIcw/lglWvp8WV0Qmqcy4MMAZcHz7JloICRMcFWbihnjp4bGx30+0ZTq9bFl0hFi0NN
vSTIzZXzew55XkW3QFRmyUdAoERfXCRLOSS99BsB8F26sEehneWDFV5Ljdwh8d9Slm0642QQmHRk
eb6WoH+z5VkHY+YJo/S3OK6HISA9NMKWUxJDPhOBY+9xCKxPO4F0dIVMotvISsjDBue+9yd2kY+h
zwgykcAjizefoMtkd4yeSNhRzbmswUVtkk7xd3FffbBGObfCpgIHyHOUZ+JS1t2orbpx8im7HAal
PQnlRnODZggvq1qevESZpNP3e7U4nV7aI1+h8TycAbDL4DYD79MHxphdprYVb0yjCk6qocEGfFLX
yr1vNIUaGTkRuHwA8ZYYI/jnUZeldnbJK5d5KoRvWW7Wo1fqlLG99kCco9bDJeoctLbYhwCkJ6nO
8KykEKJZXlTBgW17M6WML+4I5LVrbujyvtAr5xJBMc3FyVlZiT8X5/E8uHNegcuFgwlc0+J47DFs
SdLQyi5FpWfBJkOwyoOnqd1Vmn6uSxlymO/P5vJA/t3iDOQgNzunMxZvlbGhy9bIGBvBNJ4nxniJ
z5TzK2+l8qzFP+/GVohyi9j52jiWL3uBQaYDIdycjyvWuJMLfDMn09x/nui8B9E74Yo4PAvbsK5r
LI/zy2QyJCq/VWp6XVnr8K8TAG1NzGxkarBXeyvzJD9tAleBYnoJpLjeGqGOuLRGljAobPNLKxCZ
tBAH0DZ+NirblYF7a7ko5JnYdWwGJu3wU5teoWwuyfll12FgmUCkRfk/MD3L1+WLSCJSacDHfS/t
Wv9ci1jbBnZndyvTtzjLX8ZrfmKiyj6nvORFwJTO0bIdm/klflkTiIje6Ciem8XeKLvE9eNGci01
+WA9+XersLitWUqLp9JilfpSZnV2xiwFiWZdAVx9yAdVAHIZp20HktQTevgsStn+PFXdtLJP3zoU
uCr/3fjiyu79ckBdos4vCwp5Vw0CfhuoeeZZpBbf3p/itzYj4ZfK5oAghmTJ4QzbheSHohjzy7H0
8+8AkpOtlbQ9OSAuajfjJbR7v8HjqwoRAJB21LSQ+DiqVlRmXLQkfvLLKiqLT1WIzZkfme2+H5tr
dMojxEzt4b5jplfO9LeWEVgXanoyjysqNIc9lbV+rOXYyS8lrGX2kVxGG6OHJKtkVnguWyjlTwGo
kPd7+2ajAJAthBmpZS/JqyggUwMZA3EZRu10F5tWcaEF+BBaVWbsfD2obqLCXNNGXsJGX9Yu74tZ
JhFwGPfmYVdFKvtBMhQsnzDVH0d0+E+4ucZtXcb1ba0Yv3BVNa/sWvpaQmG/xLijIolsamvs6bd6
j64HBAUCo7kGd/gd/qDEyLiU+WWWOspOH832SQ4dKtN9Gn0fHMO/GNu2X5nnl4lc3HFzSgooJ0ki
lIgXEw0owU7GkTS/WiHfjp+6dFe2Brx+Ox4+a6MsN15QytNjpqfGDuBRuLciZ2RKhDj1fVHsKPaG
F0zcWp7njeFAq5r0Lxc9L5FlIF6YFFZbMwsvqeUgsNTa48YyKm1rVagijort78cx7fcfXIHzJUM4
ynYDKXJU/PSlIsgSHHgu6y4MMLoCUu3KrcCkgWAgu+r6FvkYozJXZuGorzRL2M0fII+I+ReTUAS6
ZEAIDy/TRlF+pThInwJXSc7SvH+I5kNNG8a1WHTRJjAEyL9kT1hslFaQqjhcbsVQJ1qflvmnAmuX
aF/5dm+nLqhaYQiPcp7VXMt+06Y7R21G82MpKxqfc7sojIB7gqm7dFuPpzAjYWW1n0Q5iXPecV/I
cMFeGmrFRdtkWLkUF+c2UEgelxSBwH3MXDBtkZ5si840hG40MJmbfdXCj+yNBLl3DG5OwC5q1++v
Ioehe7WnaA4oPkDMmYdDoO8sbsNKWHruaL1+K2OX5g0qL5gsRgTARKGNQHEctr1c4bgepvlFInrp
7v3mF5fG382zpHjJz9fUYjWBIYDLrUX6ba1N8dbphu5UyioZOOTobOJBvTd62/SgcFeb9xuef/Fx
v//T8KLfWh1oTRgU+q0dJ2JTI311E6uqff9+K8uF+3t04cSwURBvXKYfA0we9LKo9dvYSaSHqoPK
KPHS3I22FZyIMnXOs0rrVrp2vIKYUnSPyFAgfgTK9nC3VE6dBHIw6bdTI/oddnHmxmxANGOBZriZ
469hPpa30sskvuh6o6PBTl1qyKSRFeXmZOq3ZVe0Xq6YpYf7GTL0mhg30IWCnRlX8S5F1ONeoGjr
qaFc3ZTotqyk4BbR1fwhL84MGhHlbJswT/qr3FNS26OSRLFxG5pBvjXaMjpTa3jckxBrCi1vDDLG
WfBXYD0BHV+KW5lBWoIG643boWuvS6tTzrTAML6nXQJSyhrKNbLvGyuJwg9pVF6tIF6XuIVcrR1/
qlrjdoRVfZJnrfOLC0Da9AhzbH19dLAB1Ne4E2/sTg0JGuiPs8cbZ9/heGJap8WJ2pq32OcBKHXi
5tQZWghHotEvJx8+RSLErS4P45qf4/Kun6eSbD1h5JxUmtF2h037PdZfba4Yt8UIBTY1S0q4Oprq
PojJ3ejLGFcmQbQ1LOyGKJW3OwEGyA2Rpv3kN7G5DfNCPqmDag24fjgP4Ea46Am9Zsg6LzweJoff
pcRJGJKrMZ9mooRzTrIzVc/9SK5KZ+NrGoDfLm/i7kvWisD4mFj/S+M0Cysa3BM0kyV8Lew1squ4
lz0NhRXtElwYzhjEcJOY1hr9+fBe+N0UdQrIp3gqWmDmDvupx0QstjbYTyMwtX1qKdWuV9PxxDFb
pBckC2a/k8jyZxsHMDfGt/RDty4pURoHrjYn28CWwJA6bN9IlaElvR0/iwHCyImDuqJ8XZdhZ35N
ylDpfVdCNWBaOToXCYW5WZKLKNORteXWR0T6sFk1KvOx0Uv1eaozCYacE5rJFiEqszy10qro6g0A
Irm906Ab2tfAQOX4aqyzsHZ11QfyjoCEv218XtArYdfhecMXzb7GqHST7qbChz7U4YcRcQHZMyP5
GZQk9Bo9SZRd7OdNtzHqrHyw86Jbo+AfnqbkseG+Qx4lmz/jro/AkraEel9nGeEv0h01TtlD/xk3
wsFVsix8+sg9+XdTcyAyW94QzC4O7rBp2XA42f+CrBdpF7HTgnWD3mSn94oaW9djF2JByF6zjJUZ
X44rKx0QPSQJEnSIcCx1Bsht4zXlDHHgJp3Vnkd2ru1HVP01N7JM6QTJgXxN6f1oXIH1ogVE3gPr
R07WxVR2Pm5QmRNiGytZlNmloDG8IuBUb2UR7N8f2MMTnIFFjGY+usl1UPVjUx0uG4kzzJKasgrc
2DD9E5Fn1PVT0btjoUSf+snSPyGZlrihNWUn7zd91E0gtnNajkU7K2Esm66mjjwhupA4jev2eBU4
o7/NeLN8UkuKgB9sa4bnOxC5YE+BxFkWvutIagG15D7dbP34O3KHhemCFmsvsql26pUQ/ahn6B6R
LYUYRbqPPxdnY6LEJM2npA8pGAMzBGWUZG4dp47j9lxSK60dTSGvH2o7uE5xNKEwuWhNnvRgCtTU
DF050OWe1lALdSsj9HXqH6mRzGBeWAmOMYpLbdTth/fHdlFmYg0xsr+VG8gWUtNdbM6ezG2qdZof
ulRBVBkxYS0eN0Wf2emZGBx8vSoRxJh2y5X9FNqI/LtJ48gPTVM3H/P84ltmn99Z258S4+yEvPiW
kGh5spzeCt3W0qJ9q6bNeSOKjim3chyJpjUphqPRp7pINgvjNohbnA+LDaR2bTCQmISskPdNfUsl
td0hLiW5epr6p2Ei2pvA1PqNQRCysoGWoQb6xrMxD7uXbpMfna/oV9EstiZWZWcdTQ9anH0bs+IW
82Xts8hlqseWOp4myM2vHBgvMkD/eRhRaSLmItpDRpT0KLi9xQ3Y+RGXkNDk0NWJ4es7uYRHvqmG
bMw9/q7fa2Y4iJMhHdRvZpNFN1qmtvmjmSrdRY0eY+8aIhk/G3IeKe5gZWNxEcW5/gBoz7hUrHq4
rtoQ0noUGL20ryFcDt85DfuLRoZy7DUEb9W1pQZJ+/tx8F8/h/8OnsX17z7U//wf/v6TxGYVBWGz
+Os/L6OflajFr+Z/5n/27//s8B/981P3XDVt9fzH5WNR/7Fr86fHJhL58t8c/Apa+vtLNo/N48Ff
tnkTNeNN+4zE23Pdps1Lc3zz/F/+b3/4x/PLb7kfi+d//PlTtHkz/7aAz/rz7x+dPv3jTwh3rzb3
/Pv//uHVY8a/+/Z//0/2fPwPnh/r5h9/GvpfpDGJfIBqct3Dpfvzj/55/omu/DUrn2J9g1YMf8zu
6rmomvAff87/US3al/+r/oUABHRkXkQAARFK+Vc/D+bmP3P1R95m1yLKm3r+8PlY+886nINOLix8
UPidZBqpEhyu/qIBDB4ZCT69jhRKsL3CqrieEj2MNkXQOEEHaGbIJDQQylqKLlQjyIy9YWXTJ2uy
0gB460hkSlQllXtVy0us2OKpQSwbsr+ysbKcHaV2lMrKMBi/JjD3vtkiwWxC8hPxFSH52HBbKkVK
4calkKzeawNEG783cICmyfUrW+9ir6qMvAw2WEmN/JLQ77rPihmIZMf7MNQKvCyqWPqVpK3OA0rv
YPdarjzwTBFuIsWqguxApNYRRztsaq/XCpFc2H7caruyzsN5T0j9ZdpHebiZUlntdxb6nIijQnur
rw05MvXTYAxDLXfHqTLGs2IsE/FoNzCvPdyZNCRUcyuyw61iSUkKBizhUYKCZArtPu6z3r8I26bx
c95VUYUXSN8aj76A5HHvOxg9yF5S4W3fuZERSXl4zjNeZF+AIJbd93Goh+pzlfTYvBQv54MLQjuL
XSdM1HiD4UuoZR6EV8DM2Muo4Y0z+c73IcuG4tQfRIfYSiRME2QMWJa42miGNKJxHdCFWPVifpkS
eIENpkbfZ3ZU1hs/KLJgV2lEEFm7Eb3NykjduKiC7M4ZFfRCmRjLgvEfuyqE+6L7JYOQNcKtg0ei
qm/QjA/Dz1LvZ2a5n+KwQQs80LLc6tzOaAatuUhLkfA3kZd+8lPt0m44MYo4VyPIo42encSmXUW/
ylaX1LsA5W3K8RYaJBBNk88oZDWPuWWCsAtTOd9gjuJL6P7H6XlJ8iM+FU1KhdYK8Sl049wyHsBP
V9pJ4OCCc5bPfo+4Jaij74lJx8IYGMlN74/1ptGd8qZoUdB2zVBEoVv3pnKjSVpz2qhdv8V0uP2s
Fr3z0MhZ8SM2409qVVhf5SBGScNMNP1GaFX2U7UDZNh0rdWFq8pt9YBHdFR9GmI9fSjkQb4rkUXd
5F3hfCPkCC6DQEW52ygUo/JKwxGVy8G06yPpTiuwHkYqKD0fo9RsXH00mu+AC4ubNOz176pexQNp
Hr3x0XKNgg32iNqOrK3iNhKiT1mvRudJLku7WpI9LS/yUz8cZDdH+dy1B01GVtf4NemwsZsO+AF6
RPdd2tRbu1XNC7OJ+RXgvG8DO7/tai1wIQwOv0QRV+fjKNStyH0dmoyebPVYbpO7OquF8By8EDpX
VsticP0EMeEtxjiyeW6JVAu9BC+p5Kw0Iss5jyKwGLg59o296xy/Tq5ShN3QBzGLMHtgHcT9E9a5
DlmXuvflq45Kf7nJjEAyvwUxHoxuPA5W5LUiNQyvCyc/3xCbZNLVBJB58iSuL+uTIzWWuVUBqYWu
mJLwVwKcrkNr3ixuO7NzrpHSrH6g4NJYbsgbPwQw12CNk0+R+OxIdmXuY1Xq+IgKDMqD4wBA2VZy
p8hbNWkmWBg4oKnXdd+EjSdipak9OZDVh15B3GVLWaGsXLUvUNlNqjixdqHOaf2Y1WFSnSUY2cUn
UjEFCtkXy8922RQGmnAHpw+7r5pZkhYIkk6oHuYScXhRFraQPX+oamT2K9B96bPV52p8rRdlUewa
Db9Q+WQqq3G6A+eCNoZTlmp6jolMxujUZN8DV+s6Zw21NV8Ury8SMoJkTChwAi0mybxE6IfqoCaG
hetQRUE59HIrlsWmKKrm56ur9O8r7PWV9WY70PrndBm1qaVuj9Erw2QhowsGTCkRB+vHH0oFzvP9
Vg6DQnBu9IbHKhhp9Jl5Esw/fxUUTsHQpWZf+e7QOdqJlsXRzhFpfgvEYHDLIqkvR59N8X6jiyfA
71aJROegm9zDS2jwutW0zx2bGfJdNctVr5EGrXAzOWi2ukXavtWpuxJRSokrSodEnUA90y3AiHx5
/zsOH16/P2PWrMP2g9IIfKPDzjupsGKtNsgE5MFXzOKCC65aal/2WK2kW44n84V9C55tLunxij5s
yebcjATwI7cJcufemHxlN9WjsoIPP+4PaRVy9SqctxeGzGEruZXF3VQL3zUd9kONitYmDJDUxdW3
WHlFvtEhFGLBLr6Afs0lB3QasYExzNx3jcoX5+TJn/ASDXYfnR+WCFEbGWrwP/CmDvuTklJrQvQ5
3VLyCX4C3fe9xrebaxWpszUNpzd6hIgha3GW5idOnH/+aifEdQjVBFAJaaHyQZI7HzRzsoYteGOG
wNG+VBN4gKGkdthIYZSaFOk9FqVaLHiBty3i2fgtop2Ri7pcK9281adZo5UEL3k+IH+HzZkjKQA2
oYOUct3u1Kpxtr40pdv3p2n+6NcnIgIkpPRwsOREpJEjBoTTO72e644bGgJmUBcm52bL5q6krj3j
dfn04eZ4FuBdg0c3xP+lc5jV2FoE3MXC/FOKvg6lrp1LuA2cV60jrrRx1FdgaMdHJPkmGbwmzmHz
W2YxiMHUx3KJZbZrkb11QVk9gocvXLNTrkazyl21y1ZaPF4ltEj6kAufY05bEgWDKNCw5KHFUhVi
N1nl4HJFOCgRJGv4/Tc7Nx8asAmoiS8zpYae110aD5ZL9D3skqTvdyQA23sL5ZpdoMTRZ6umTLBy
erzVQRY/NTUe/0BsFgdvZabg64zWcqG4dnuktDHuLZJyVxcIM7y/Wo63AIlnTnf+hOjERB5uASvg
ACTo9V2lC8jHSgiCgaH7mEjN75sEw0sqCzNFgSftYSt5Y9cJyQnWfNqFP5IqkfaOkuXbZky7T5kh
+Ssn43LLzdc2aWZk4KncsFYW50jsB+lox6XvOha5s1Cvkn0b6eNDx7HSujqGFyvDeLxO5soNCAIQ
+LzllzVZQElSR1LRdjE371w1h6aJlaeV3KOV059VjtMn3miW/cc4n/PA0i6nCmk6wi5AWYcD2wyd
Uo1twhXQZ/o91qEKZgWOuMnRDfs5KnJ3J4lojbJ2vGaoUlIOAwDKGB/FBTooH8zASb82UYWnCER2
7YeKDcLm/aV5vAtIwc5VWNIRc3Fk0beU2As8jOq4OKZop8YYPHEGiX3sDB+TAv49itQZCbdAnkCc
nb/k1d3WxXI1lpXiuEJW6m88p6vC1adaPzE69CpWNvfx2iQ2JhECjYDiPeTSw8YGM6haxaxpzE9R
XplMT6qtn32g1XtSGCsAyOOpAkWP8IVKZYAy/bLAFlvYakxS7pBbQagBo3qxkQyxBhhaSLvNAzg3
41CDJUymprQYQJR5B7RtcK8Z/alHf9zsMdtoR7UdN6YkcsTkR5sxxUYlfJA6u5o2pVznratJiF3u
gHP1hqf6oZ65LVJL1spCenMQOEzRE+LbjiCoBi9Nv9botVWAlTD9FkSI6a8hiY6PAEiAlLa47Sn8
cPYczqtd9Ai5tJnthjXUBTGhlxPIWrJR7Lq4G62mfIhQj10hsh93bQa6UB1h+XKtLhEvvWT5bTcl
GIYwrHtcKDI0udJw5XQ7zMozvXNNCfoLJWIQgUCXDrtmpYWUSEhTuLhnVj+NCJS5ixQAmahIzcpy
U/mqIV2FJWqWFwYVRfOjW2YuNL3YC8M6AmqzWF7WVKPtZVJjqoqsumjx5Y1cvVKGkyEfk9KdmmgN
tXx09tAeWxT7JIJo5HkWm7RFNjsKOebdEoXJ/LPuC39yuTsQfJ+UuHdWag9H00i1Y0abUqREmhMu
8OEAq4XWALs3DVdpenXj+E3kCjF8+JKaW+FEJYinvkWN+7AVhCM6uwg1w02TpN5puVD2RqLXniJU
xdOSrHgqfTDh75/ix49ZcKto4cyaFQbNL0kD+dT4VYequ5vA23dzZXiITOVL7lhXdljfG1n3Q/dD
T7e6+1CYq5SFOfp8HXxTuprDbpJDhKjIki5CqaaZAN+PqQEBw6i2ki5PpyHWvR6cgeHaLEmjWWUT
35R12++lWq1PWs/oS/3p/UFYzC/x4wyVniU7eM/PgdDhyMeKyIH9TRlYpdx2iwZZBnLhw0qy4q1W
YPdwEEC9hTi16GuaBONURE7mGUM5ehFV2Q11U2VlQheHAbV0XhXMJPhQAO9HiMkoV3sOor7ynKkD
a5b7pvPY1JGdemDtqvERe/k+3tVhaWjbvh3T6fH9sVxszbl9qFJzyEM4zltxPodfXdaGCmEjnIrG
0+JAuuXm6FRXaOag7qSqJUX70da428BLgjxDrpdo/LA1kxRZkA9m4zUBZQj89fDBNhN8il3T6u01
ut1LnPhqudI5naIPuwXUCbwpfXHSDcrkVxG0Pg+BSUlwHnROTg26qiFbdnI8NGfgkXASqZXKHO9L
hw/aYryJc6bpYEB4Bd9oinukfLrOfKxkX7E2elc35YYSn3LfwXbG7xJJnCK5SfIeldMxVFprQyFa
/g60qkKMPVEKZ2f6ytRQgSZyFg9+DDLo9yz+XZT7O3+3qAcu/vq/LQ8Wz/ldUz0/N9QH/38oCs5B
+H/9qxh3VBS8E+3TY/7HU/vHXcsp8rvO+FJMnP/d79qgZvw1c16JJrh1Z3kvVt3v2qCq/YWKN/8D
aPoik8Me/1dtUP2LowUrFDLJKBUjZ/7vWiH/CO0/kqXI6SGdOStJ/uv7Dmbq7WLhUaADRBAdNWR6
iDd4nC42YBDaIaXy9JsRK/K9kQTaNh9SsAlAuTaqjlAQJrflGtYU1YLlSc6QzGV5WCDIeHOiH+5E
w8l0jefiFwFGiCRoYgfDHpqo/4AJcAF6We56cDZ1lt44ncUBi/utda8WcfNDM6dxz0LWjFPwHlF6
IplRrOyLtjHUL4OJUomrmvXw1EUjcB3Tr9EJj3V+RayUsYGNdjMEO+pBakEBXTMvA9F2D34DnIDK
wlgZl7gNaOa2hi7xiff02HhqbBr1HrxRb7k+7r8/c2Y7uYRqAZE5sgfoMlnFt8B+korCkMiWGFL6
q0HtzP9G8lwjqokjIOS1ZzHaaoEl4DRQnslz0L+nE1Ncp6f2UEnmQ+gkbeQqgePLpVsNYWXEm8JW
W+enIyQf4OakFvmNGgn5R98r8TeB/1++H8KiMm7tSGiXCAT1wRd+NJiRO9jOJO2qMtIGr2+VoXJx
JzbuhNIOXyQ7VUMP+s+EM0jYaWhI8LQ2a7dsO0uWKCIFbbDnhBluixTWwE7Itb0loSiTaA0RICpZ
VPXGojCJX3VPwXnfDlKBoLbIpMsoxlfPbdU52Z3mRqBu5FqYn0Rf9dlOmapCORkCKXQ8W+CQMZ+M
eDZlVu5TrjHUpJW9um71/qaI7Ca8hxf5Q636one5Iex+Ezl97fbZZH4vElFRMOLy6JDNhvjnWkZL
xSZ0WqqcHHt2TbF4SBPPzwji3URTSqzFiyx5CHWz+9ZYTTbxuFFGeyM7fkKpqVH0AjPPtgrdUdWi
yW2GuCBlH2GfdS43KXLvZV985rVsfuORgHtPZzJuewGyV8PvoymRgvdT0megybPyZOB3nGKPF5xP
OmaBJBLiZ4rj2XPWJpPlEuD7gRfWRvhcQ5HXN4Ecqp6FO8GmDNmLHl5B6kkhtKD0ikyk2H6qekBg
U2UBaHA/6y+qISFDPOpGmLipbQ6Kq2G8+SRnw6B6peZXD+0UGvgU1n3xFADsrTamHFE1zcbys16o
ZbkDGaTqrqkZRuvKWY8EUJ/3+T7jhYS6C4ZCews/zxARqtgv3XDEXGabJn4GjKoNjFsnLuqnzHGi
2z7w1ZoyfVZdRbYhvuhyZ5Zb+LX9hVTF7CYb9tetMJQek92kb86sqCSB0zVFsotDue49UQzWXqma
gIazYbpwsmTyN+qUp8AWNNEPnm3VFhVJbL6wU/O1XnP9GXrsZmoE9zFBkyVxs6SvGyjDXZ27oTYk
7W6CKBlAJW6re8rQxU2cBILivFRNl+WQdd8Goza+wxKfvmo8GP4fe+e1HDmWred30T064M3thknD
JJn05gZBVpHwHtgwL3UeQi+mL6tbOtN1QjOaOylCETXTZUgmErmx91r/+o0rFj2fzrjuZQ95MdU3
G3lUCX4vs/ctt4ZJG3fXMY6YS4EYunPXvZoxs38xM/G70cplfVxJPe/YDEaS9YjBeS6mrfwwJSP+
MCa0JfYxd8oS4cqSkfaqluu5MSt9hSuuDGPYKguNWUmDYjPVHZhpD3qdaIGqpiuENU2mehjnVqFG
xeR2TRbY0Nlc7KItDviwUwm6+GZwMj8UVuL0X5mxbp1InG289uxVo+ByG8ahBmZSjc+QvpViLhKd
EO2J5e6TOdarwkXhaQmFpimLtnWllhGt1VtTVBBbp14nfWtZPytGDNZxSLpuQDzYzkYflPAHlpVs
JPJiC6H3XstSVZcEi5zI3bZ29l1kqs4SyWlQnvmQM/q+XrqmX9govsN2KIEfeJ50Gcy5pRW4nDZr
PYwRqbrcl0iZB9f+tCdlS3d462dOEdHjFTMZR61bsxXpiaVYJHtv85Ajqd4ypqRMpDdfb6Q27NOa
+XrpTwZ8KmFSYNcUnC0UdP2G3M6CQJCVDCEPyXHl4o2rb4pdtJglpHFEohARd7PnFOs+VsaloXam
1zGPlyNK81Fb4d+z7/KpsUNiazz2OHppQKmTM2bbfL0OnlGWQs2HwX4kABfQk6DWXlMvu2rt7FoY
kU7tU79V8hG3vlR/69W2WkIC4C4ABITU+EXL5uF7tbr4eWaUrolJkepXoy/4OJDxN3fCKRnd+2s+
WzsJFMNZZ6WwCp0x/t6GGXJMrlbfeRG7h3wcO+KDFMWswyF3MUvOG8tRxdLG07W7FiirYQ4uepjM
dXNv04i8tEkyHvHhGT/IQ4XAoDhF92muI80Kfmm8YQm1PwlxdNEykeRz3gZ2wzkuFGlBwuz6Vn1i
84D6AYuIfG97YfrJ4oU3tyrpcOgduvKQQ0jvhJRdrInL3Piq1lItFZjuuToE49r56JYY7bXltCbP
/mJoW2TNDQZAMWe/GMxp4vEuKvWn4ab941SrkEvgYnLcbWjS7pOlKafQXvWx9HWj5eI3r1R/9IbZ
bMLDvumBwHf9c9lY02K1Z97otLYLQsmOcFAOXdut06gtUwTf5DSs7DZpvtwhunKft6Ibx1Dtysq6
JJJIJ6RYWPvd0hiVxGy1q9KgzJN5gEUxyLfZcNiymnxNXVEOpsZG13UV8z8tdZ6Uyipk5FWD3YYe
ws0x8LLRmIVssLKLErfJ34x1hipheIn+E10fQAeijvQjsXl+RIVGTfeXpIC4oZbwYGAX5Y0u2mzj
280md27MpaiLQNW3JvF1t1hM+mujQE+eQM7DwLhRr7x08WJ/IrhtDtiQ5RTUXtba15XsS06hFuqw
0BW2L0qcjQYLp3xeu7fVFudOaSovxWzUWNdtq54FW485ibAXE29Bc6mabu8mKYie7hGjQH+0Evu7
FTo+LEZpL2tA0mG3QhZiY4rWhvpnWTenh8A7FOVhIOHXDNFCONNu3axp80cjySJIasRkZGrW7WmA
FRlIPfZUUiknm33JZcftZ5vY9TSP41PNFzM3HBVNE4xPpOGDUrNSpeXE1j5hdHWxDFzyl3luMzZf
PaukWCpt+DmNiqNFdHr4qS9zuq4+MoaxEV21mOdck+6dlIuyJ55GGwQcGvaPpFsBb23FuhmMFHV5
lc7X5mizd+dlsd2wNJd3S7NSPTIXOS/CHEvl6Erp3KqLjUIV7Dz7asdtOc9YJYwRYdzKC++cIaGb
J/JRUdRiEszwrNHXhjQZhb265geRCTVHlGd84YbT8nSaMVGuNKG4fi9pldwuda68E5Tc/1j7PMn9
tEEBLYhmTl4XqoVzHM/p9Qw/54VPazq00sqkcEiXnQR8gPa7zrYtD3Q4eY99t2mGb5Z42ASQXft5
1wzOtosBZqxggu+1+BJv7rcZwmclyqnSlp2c3STm+Vfk5icY0quiVGVREWBXW2goofs8lHkzJrsG
A7rap8SHxjgWS/niUqpcYDC2GAEcZFMPUuqzg2UKT1KmQn8U7I2ETiernHSAY+RmwrA6qxBZs9in
GRDy3irTPPVjzWQIYmzQCeCGZMU5QxD+DUyhHDdJwUgwlOa81iz481Dm5p03ju5BOpU1cPMLU/PT
NIGVt8zKMBw6zwEK77HxBEvvN1uFPhanN0hSva+6Sox3ZGeN9AdM+pVIRXicBhYleCHw2TPriFDD
TjvQsxWnfFkuR487dnVUNRO5o162uZLYAjYHMUoSDcKczGqgAWWlCu1GIgBDt7L7ew3Hc5UgdrgY
4Txaly/vpjbz8fToxt2kTdO57pQqC6lkWIMZTLVbCDH54Ld2ZkT5VrM1ObVV3zqz5r1WkEtNf8s2
A7eZte7g5c25GeXJYDdRV2nKV+3ESeW7WTJVWM4X+CAOvB5wi1sCZvD8pfaDq8ZGHbqUiYtIc3in
OJ1XCNSyjCJvw0pYRRMgB4so9T6t/Tjv3MPc5925JC2z90sjgRw3FOTT+4VezDWfmOX91OIye614
CJ4Wo2NmQXOzeKLF5CT1sXSoPhPXWd4yOXC7XWJTPl30/4xITX0coMkt6nudetStre5AK6Hseep1
DRpGrMTNWW5ckI9mj+sp8iz/LEyVi9Bl7N1rTQFZccAb7rHsCCcM5r50duYgLTiz26ywLFpVUoJo
EwD7oG89PvgkmtjAXh4DlbJV6XvGTtlOiAHGKvSMaa5ChW21FjXTORtsfjL2OqzFlL21k5mYjXSC
JkLR8dTMnT343XLZpjKCpdHymYqaHNnsub+et+pVwGHsVaFaJcorY431Lo+pQkKeqEKGo4Njvh8j
hQAOmxSLNste8zXKy6HMyDszWrQhcxqPNFd6s8O3nxNxcbTF8Rne9y5RDnIbWLXp8jrQivyl4vj/
8NJ/g6vyz+Cl66b++NH8I6706xv+xJWcP5iCwRjH9viSLfsLuvkTV+JfECKgu0DlAZ3oF+XsL1zJ
NP5ABntBo+D+UChd6Oh/cdAv/4TjySV+F9gSyObfwpUAVP8O8YBn6NYFuoYQfxE2/5c5U6paHKWr
hNhxN3Q+4YlXd1aw+luU+nkg99erE0xqLZIH7OCOc4iv0C7bObfbGm3sPvMqrp4TqftV4++M3RjK
XqyvQBjHKUqrII/m13VvHVm9R+I3LPuoTsHC6OzmeQgHUe2rvROSHNaf1ouNhxFW9l6vntV1X/lG
i4RC4Khci+paIpPNhOTCVp+GJHC1cIniWSTvHFX+3cRV3E1+HHpBuUsPiGN3WUCtdpXeGTNOgCd4
FghqxPMk0pN6o9+VB073oyVkpB/bk73Td21gvV0pQckPUQL1xdz3xzLUP7MoDqf98+zDCBa0sLxC
DJvhtnCEcYojIwsz+O738k2/nvxJ3MX+EGq3nA6WeD7ePT974vrq8ofV70+UQeE7dmrCEf2pPzVi
PcJY59orUYnX6PExEZ9L0J7GYAqre3pXUTyTssO+7g+OuFIZXZMeEWSbDxFgek6jOgsAYvhx75l4
5F6J/DAGI3+3BM4PT4BxUeiJz/7NCIr7MWhEfapEcrN6uZ89aXp9n7Fl7egtmAHPgYP42Ljrfmw7
9dDuxyt6isIE5480XoTvO1l32Tnx6VL2k9Buxw0wZyDFNyQJjvc+HPllu7ezc+5ft6gM3CA7JQfW
wfMSrsIK7PfySOMChqWVAZiU49fzuQvK8kxYlMKufdd+miALppi+2lut8M0vK+rupt20K4Pxh91i
JCSu6oyPDVjxfamFpfga3v181hIJ/Je8pg0udgRtDTvO3pe6pTMR6pPBu+HGXUs/1sP+PTksZVCk
h0U06eFcp4e3fjmk39OCtE7YpsijJByv1ANGzqf+bX0HxVp0KBeib4TX7XGxEpK8DCjfhCCpgXMa
kETLly3xrfLGu8uFErQ796W9Tk/6tfHQn+bd9GQ7Z+XT+4S4H1yUC9ITsML5jXosbtJAuW34c65c
z3Oo+n1x4jRXraji/12f32P0zRmBb9R8utg+B5tFWEpoethxh7p2bQyHyRaZLSbqOzp5Aa9itqL2
cfpICco+jbcDP6M5zCunDc71eyy3juk5P+QnkKTpO77jRwafHLLifD4duf7OhyofKGwBRCIwlYBD
0Ij2EaKNYTDm8odv+52+4irdeQdQx5Lo89A40vKzwPoMvCa0fgx8txtouyANIXZXfgx9646ubZTC
ngNlEssrq66zRPainYvBt94CuPzxg/ojjwQSfCF30968ps6XATlM1g/emCfqKI2m6LzuYan4SXGl
8rnojKbZHHBmuY2flKgILk+wajytL2kRDFQpn1xX7Le1375a7BuOD5h8l5+Tq+Wn7Ybdl/IJ5yQm
qqATA8IUFBE7+Lcdjdb6qBuBtl+v68j0ozVcQ0718bAFt21kXX1ST1zz2GRXxAPe2EeFxuijDjRR
fFH9KqEKhvJWflaK6Pf62zm59j4M4ntEnZ/1e+OceU+YaUr9bVsPtAF3xrX+5p4gboukEfMkfqgY
hV+7t+Hmk374iiL8ujpRT4r2Uz8fjPud42s36bdx456lb4Trg3G86Q75vom0DsHNvVMcWkJRn82e
N9TftINI90XAthx+fKT7HEzkoIqHdN+cjzD//ZewFam4WYPQutPT8Ice6EHiDz/1E78TamC+1h9v
Bps5jSlynGgMCaWN0g/aTAEQJDR/CQmQ2mMCG86nGz3S/Jta9M8Ul+btduQtMKbwq0NzmoIxdG+b
g8qXtHwv4Qa+HTAU8Pgab1dCaryxjnPABfHr5aT5pSibPQCUZxzITy2u7bfiYMbH8duyBL8tv9+c
3a+ruBmfYWQNVzjRifLZCQHqARDpBIdTd5ojOgv6j1LI71w/DgEhslovNn+NbCB1/jOG1YHfnrwd
Pp94E4kBEMUS8W1ZBaUYtd20RkDWvbCFtcOESSkD8rnIsbLUa/NHovZgbxFmcmdr96Zca7wHzwxA
TBKR7liVAaBpiGzO+HjKRX588PffyoFsX/3KvnKjp5t6E1bmx66wPiy/OPScm861doPR7nrGzTaY
oi7oAmN3+d8YKndO6yvvnLFcvrOrdJE81h+0Y4O3G05clPtacyfnE7oTm5RJkV573TvqG+UnELYz
BpfBkXkbh3cewiiOr5I0qluZ7MHW+Zu3kksmeMLIxeBGrbI35N4D26JDao6295ca/98qIB+bil+/
jxz/pmTcfTUXrd/w+xddXud/6R3/7xArXgbl//uxpPhI+6///h9/UytevuPPwtFS/2D2RhtCDB3i
WBwR/udAkn8xsLxDC46LEjPHS033V+Go239Azr1Ytlz86WANMdH7q3DUrT+oNC+zyotY/sL0/ncG
kr/ZSMC7vPjQQW9jOghjx7V/G9KD2xq5U65dYMPAiiAndkGdl8Zjjuj2tHU8FkY+dfRgi7mLU297
19M+iVRqTU6Q2fwXlIFfvPt/GOL/uhzYLtjGUC1DP/mN7WG1NZHGS8aR1W7T5Gf55B29niliWDI5
xEgriz8Us5MIy0YJhtiWHVqSrPVrxGvXOdOod2s1zLPbtZ82ZMuAKGnjIV63Dd5KO5vPWgUepGAN
9mb0GXJGZJGaw0ltlkAYXus864k5UaZJZQfxLFP9lZmFJ3LbVugZk9gLMtNwHkCAmnCI89mneyfN
tscwiu08b64BiVISnhxHfpVuO5oCb5AekZ89r990FWAhdQF8Kkjrtt9XePOiUlTwk39YgX8Nnv9R
4vPLZeP3G4kylfwUZqHQr3/jnZFuBYedQWXQYSioVXoI9cRfFw8N41gjbYuvZfVTY4CIcDA0hve6
cndOii9SIcC0o8Z5iPsI8/2sXYWXLwdkgWIiLKLlr7Nh8OMio3hnfmm6e7NR/k1u3mVV8gCgZSfq
9dI6/X1gvXXFiFB/4OoLmQXJOJg+dkn17p/fpN/oOL8WG0xSz6Czo037XQSiORtxviCqgbPWZqhY
fKR1fAeQUjrV++bMG8Bw9q+iq/TfOjW41bCNESdDPIQTiKrh7+8tMXqgC3tERYqbPSkglXqaq5Xa
TGbq8mHpufHF7clRp2pJc2dWuBIjCFPTH21TVScYhM2JIDH9PJlqRVBomionNdfzl7zTiqd0LY2g
6+cCwHy19CB3E/NfLa2LouhvS4s3wG6G24B7oWv/rrtnI9lARYs+SNGcBr3BtB/MnGnlNraC8X0T
QSayfQJHnMhW8brLVoNnTiVMpdHc5WBdMjgtJS3DxW46MertsN+QZAUV4+bdWvZHyx7uqnKkxuia
PKh0i7OzUWZaEo8E4Fa9H7e1vi3ypAbf/Jf5XhcSxt/eH7RFzHUgpUMcRFD1m6LKkgo0tGnuSJan
4NL7/tBloH+Jbn5ruh24ZO39i1t6oUT+/opYnriws+CFu79z3MpCaWJZ8Ypt3z+ucEHFOkFmLJRj
Uw1G+M9X/W8maGz5vD8CTAykSNClOEX+vgCbolD7wew7nCBsvxytMWrVjCbOzJQgrww36taqEc1Z
3dtuYQbZ8v3PL+DXJv7b2+XogpoOaoGk7Pe9aYoViPdm0gWJjRNn2VTmEVQ6PpTOBvyHai5IV70L
J0KICXfvPL8xOnYaRk+YLpT0L8U2nFRIDEHjjJFnjI+bLFYEtAzDlGJUA8aNdWAXlz64qqjS3XTm
p9lG4A0YNySlaj1Wy53porGF4qicK4K/RQo/MJzh5d0PeBg9SuaDuxKT5NDJ+0oQZqSH1sI0WABC
N0+sSZUJDeMlBisweo38auHanrO0m44aPh8MzfjoFrgnf0p4/q3y6v/QHeL/NfrXP6+zwqH9SOqv
fwToflEY/6yzzD9IkQBrwyKSlc2mzm7/J0CnaO4fGi5tLhkTcKCpm/6z0LrAcOymF7Uo5c/FVes/
Cy3nDzj5EJgdED8VOxv73yq0/r5rMg+6ED4tbCfgYmEc9Yuj9Q/cy9md+iTtMsAOMh9Zk4kyb3tH
YVX6U1vZOySBg+p780pPQvWxgK/ZkhCspFhj2ocpLnuRLxV/Q7CbR7RRSepbOFWZ24eZlTrgUWsf
o6RWnaplajin7v0/f26Jxvj7icmbgFh54a+RlII8+b9w5ttVHbKilN8Tx6m840VlS48y88gtozfM
AlMLhsZkFW6hppCYG2fWtnNn3fyKL8mwb3EdT+zgfWVA33I3pluJw/QKkL5mHFOsW+Fr0jCmjwlR
MTlEnWYXfm+sje1brdMzyCqtyY60bNP7B4YMFGYmLJUzLm8E8i5VZstwWkwIZJw+JdLjrVPRFNmd
Wvp499tME0vFscLcrmSQVRseA9AsurOip57rp7qyQvno8p7W8sIYFVseT2bQxa3ylNprV/tJlcX9
bnSt+tuo8apn3Kfn3U2mZd2bqxe2djViKkul3C/Y6861VwmHbaH0ZZy3IJdTtk1hNjh6GbSE6+gh
P+QU94mpM5ue1/sZ8kEsjKVd3xSoD0mwDHJSHjDTw6kjt6RnH3E3m1foQHn2mGlMqZmAZfMurRPo
To3bcx97ha0vGMalW975bsCMqWW4+Zh6ja3ced3STlEf48nhq2mj3ucMvqxrmSXVGhnjMBeB3Dwl
Ed0Qd28jfcjkKxB7YohIsv/JMD12HtK6NiqgLavd9u6kygUXjGV+s+qMMTc0Lfww2iVJt/MEBayI
3E4psNvpNGjsG44FRIAzbT9asxwpKwl5uklUozPunY1hSxDnGe9izHEab6Yu9Q7FHOt3Mwkrjd/g
pXNkHks4kSlluqCAWXvTv9hBdDcjKiCAknkwGWMnHuWVYUm1O5S23TTCUCvACx1+Horw0n2dBhRS
gZRmTJND5/CCDCdG+2m2hRlaZHeQBZcMC4PpvK66tzmrcowb0jLBc8NMtJ+N1S9nZ0y33J9kQ9eC
eM380DqUbkfQ+jmO4mGsXH90iYYOYdjlyD14plJk51aSPrVWMX/qTQ6U0ejqyJNUbuoWYAwJQ9uK
40m/3Xr0CMdkwUUwMrMGXfdFR8Jz39GVEFLQ8ca4u3Kz4ytSethAOiiJWlR73nKuvU7VqP9nqTyU
JiqJg6toPGyj5gL5UkzyQ+HilSkwyLKcF0LpVvPCe7rc/LGXIO15LvkRLel3y/vSxJa5T5V1ozbF
MWWBv4BXQlr9JEWQuZsYPSiJPcht1jQ58Enqec8LZJ2FGsJeeOHNW9o35IyjflsWlYyjP5frpqOd
eGU2yutWSsHW8Oei6+e08iK3laok93ir61MKr4Gnwy4LCKaD++GYiSRaJSNVJ+hlYr0SqNjYh9qc
cyCU1TH81sqHO+6JAZaZruabMsbFySqd8dbWZqVD6Juan4sym+CUcfMzL0p1z4glv0oTdl056NZh
Ghoe5brFISxxdblPqvo7mZY+2GrdxjBWqYobktednPmwmqVR3vTTKmQ8GgOjOotRSx6rLwjyJrb+
Qg/zLV/fltZ1bhpHrZ886cLdrJOkeZ9LfDrLNcuw4sbDBiCnmHR/wqoG37KmfFbj1jt0sG6urWld
Z1ElDMYpv7GyXXMXdxYcipgZrE76VC7WA+zXXuOTyrLEhxg4jneuPoMbE9aFAWmfOHjXtNbgrLzE
lGm+fSFu6E3pJcEQkyTvozrJdAHxicJUc9Z72J9KGuirtM62VjUnzW35DMinfpwWDyyZ0u24OsS2
uTiiUqaNsxUkVp/dr21aLNxDd73d6qk7JXNThEQXr2zH41PhjFhT6uu3SmzLC6Pixgo3K1ZyHyFF
rRxk1cQvS5E/TFufHJinM2Va5zKQ7jS9YfJRgkZm8aG4CEXbcmp2bcHSheNoMJzA0euIRY0ZZgQB
z0JZXA3Oo0dgMBJNnlxYI90cYmkCSQxSwvfUrNUDO3YFeTH2SFqDa9ntVC/BvaF1qvR29pAOhDAQ
+8hKhopENNPeOj/lTMAKqKvy0+aZCQYo6TD9cNMyy8XmZK0SeJ2MP5oNLwzku/r7VPXwZ03F6T6z
TLFVWIrq+kA0pr1Ts4S0t5KM8ILWlHLT93BHCZvEtvEnKouDOtCts5NgGjjj4lsPZnIES+n2Ze1s
73KtsZef9KmKLu6CMAfUvPnkaMx7AVMq2+dNPu6rBnAg2VINNNStTf0IrmE5+7LKmRDIiU+MHJBC
/iRL2fyyU/kdq1t/nZQNIxOqqafV9OI3mD3Ou+IucwY/qP0cYbEiVVyzGEF57DJrcqQWZKwLXqrw
nKs8J+EEqF9296a5xiAI7pIFvTe3X6s6Dt9uPnRndviuEy7P3g05guMPTYONMqWwoHqK9Qvdd3NO
EzEyDJJKYpSMWHfvWn11Piq0qHc5FPV7NswqHLJkeym02boa3VRjt2njaxfWzw8ie7SXiYqLqOph
vGOq6/kEZTOUUNcmqOw2gascZzX7h+P1ww0xjNvjVrVG7rcFuU7hOOCwui8g8HpvDUXlxdZHydOL
AqQuhMaUvodzKNfrtIlBuGEe3zQ6mh/MGax6Rkul6YD2yVR+u+MMcJTP7fCMSw5nP9sBeqAMeg/n
Sbw1OAWPelSnlZx8fTQ5jPOZRQQQXBsODkeQVSJOg+KlsEdpR2OxySvTggQXtKpX7oZxgI+B7bNV
Q+5pRvVubdxhP46V9VXlSXPcUjZ3bLqMhWZQs8ttR+odLEzIGkgDwU4mkwkPn4H7RKLYCvMGszRc
q0qnYZtLcst91Tsu2l9UK7dwFlpsc38hTZeBgmHDEFIEFQE+8ZdzBlcrmra4Vr50Z0qJOnWTLA6S
cvUkiIDeBdJbxmgmC3GDxCEzj+OuZe/WFAe6kTrpIB7d4E2n1momJsNxP/yKibWV+9nJtCFopOck
ISbsQFOVrZXae5OZ2vtkOOtynjywv2o1IWha+HkpnAGqBFKfZZeGuIC209mmUspOGrERBc8/bMUj
PHdSSHS28+Lk5d7wmq1me8eJ7MqjmUGHEzFVB8PCMuPkWvu2/Tmto1Xu1AZwYQe/b2oiB8OuMiCB
AiMczMySXS5HVZipR0srN9dMxTxbNkMoQ6VqNePc1u6w7S7pLD0pzxYxPJ0oUq3dTUaBFXtLlAB2
TJz4wVTPRGtc+g42k8y+ItLOgoFULPneiJP8Xp8WzlWzNa1viqMbu4KuxT3UO+eoGQN6cMfeGAd6
rTcsLMlMqSIlXvIrckkMstHc1typUwy9tUyGwrxqqoX1j1srQKGnzMwIU+qMNzhuDDvMbe5uCs5Q
nKQWsKs4rfJAnVSPRrxVKToWaSxjECuUYjBtIOhDUF952Etat5B+hmJ9owz46OtkhIC2cSxvQ19c
99pkfyV4MhIGmq5+bFFthUtuKzdFWbXvIGWQ53KszPg0usnWhGe2cyWyUULeKtZ6GsSAE6Mu4i2z
V2TGBCPt6/oCKc8ygzBmVXNdRJW6dXjwOYluiAm630mt4egGGyQ67UjjM9p+a0wZ4YT5YPmJV7uv
c9UnQWaZay/mNHOfO/woQQsG9h5/tL0WPmZqHPXWdVvfqxwe396uuczUaPRnFyr4yasX7v9qjFbh
O0jUTgha6O8SdTKfjLFo3syylbti9PJ3M8PjRWhls/zUR627g4leMGntMFg9TIptHGod1cFBxdKN
9OFpUt/jISkRb/xqAlKcqvUTXoPPORy5OETv1m1oEWZcq0dMmw0WkJkqtCoxDL9Zi78Na86uVGDJ
A+e/e0A8NZ68oW5ySLnYxAVVinonmDzimS7V3+Cnm25sL6nWb8+TBsYTajaZM47sHQgGXmVcwZrP
fupG3MB0XRb3TMS324q6hMunXjYLS+sNLEMR3u17PekfKL+xGePxF+46Z/s2vjSEGBLnghtfXGPU
3Bxg9PVh6zjpIW3Tn5YNCqlCXz3w0M0MHF2Yi0Wvoi63RsXep1nMeBsx752ZWflXb1bm94SE6L7y
sv7dg1D9QCxkAiGagbHuKJVCCi1CDKH2tXPG/m/+IkNZSUVLy/I6Irpv/SbdUiOoyZTpdl2/Om9a
3xCWYCMxEcql/3JnzebPjdutt1L34LinJNm6UM9NJCm41ZWLVArs5ZjMSd2sj+uYLTsOywsXWrty
S8cZ/dhIGOLZ6nJWqTwwc+hfMsdJnjRFt6/0/gJDoeLdb4RJU72tt6bS6a/QqdtNVN2cXmmEHxoh
xUm/g4ddn+G39b1gtRfJbjGX6bCs5RClqyafllJzdk5CAd+pRtRUlrwdRh32PmYA3mkrnZ/Noimw
DOMUjuzmbdWVW2f5fpQbz0icTEXue5nuHmF86gdOny9ClpKfNly6PbJJA3c8b8F2sFFswGunB5nD
MrzxRyv3NH8sx/SeXbK8rnAFwDQ489giWlYnZ71XY76GACWa19x+bTIvgbKS5IHRapS2aD/9isbP
73LZn6ssq8PUmOX1vJVf1sh3yXUkBZucIWgxCjnjZExkHGhoODSl+nJzuEsAd92tVw42DPek6a0I
/E9au7SoxxuzGYa7Oo6LndNqyrFXkqQMCTygspycFD6QTFTg+rGDxFd6OAmWCtFyUzyU0LAgjx9h
Mco7fag/tqRdjpQX477A6+dUTg4KEBDpW70aymdZpbILF6QznM0c9C9zvqyYFGDwJzR9HP3e9bI5
MsqMtcT6PBCmmhmI+mfvE/1Ic0+G78iHbzCna/sU72FtLmFNzlmneuGo5/K77DsaF42qhn3SK1LE
HFmxmxV7/XRms7wd2radgOIteR4chYcohUkJwWfL+58Yg/YUzFj3UcyOxks/0hOamHPUu8Jxlk+k
Xbi45FQdPL1kTykMuWhQWMYbNXlvJih3lmx6MN1KOVCMDxCgVSuGK5Y0MyeiaoWtUafklU6mjLpY
fzO7Truq8yaD8q2NkdXNuf0/mDuv9LiRNF2vCP0ACCAA3KZl0iQpupF4g4eUVPAu4LGDWdfZ2HmD
qT4tZvURp++mLooSRSaAQJjffGY3GcYLYpDeXktqr600na7i0AAXRP6hAeb1lhiFsxU9vWHlZ1Z4
aOaY3MDqyvlCecJ6wlExyZGJk4hTy457nqRl/ReslhDa8gRyGq5cdgd5oXlxcevMyc7b6nGewkfV
Rt1tPklPgZU1WDhe5vTpoyoHSDxe0MNc6GU63iXOYIS3szv460ENwXNp5mpLv25EvD3Klt0UjUBI
CQfmTTOl+T3x4LKzRgGExUPN8i0DufraZ5GiYtYM36exo/OCdeqWxmS+R83R2RN5Gv7KRyrrchqa
etsWg3HkAGzeesvI7mIXMpsKh4oUbBntG5vUv9oj7IgfUp6Ph4ok6UsxDLT7cn8BvTHnb0vS1fOa
ozc4WHFxlQl/BmARxheWU7BRwHCDI0QNZSRYx0hF9v5PNZoz4B+PpG3TeXNPDCAN1e0nUy5fvGXo
vzbuPF9Uvd12d7PK5l0Vdy8cx8VD6pfT1s+K/K6Y40PP0+57o2eh+zLrfzqjHN3LJe0W8zLy/BYV
0WIyXlCRxU2g6I51ahdbOG647wgv+Zogg3IPfQcuP7QGCmhm8i3I2vrCiHrqhZ7xUIUOGDFKZfMF
MTO+W50wiLbJk/HGHSXQnH7JDqST5V6oUL6A17Y2kHXjm5S3hFm0TDedDMGqxYtbHqj1dLib2POh
BwlM94CTiJjHZSmIe8vr+0uKfpAOOaZ2CubPTeh083WVgODd2kuHrXLQCg+ejI++/RpGZXI0VWB9
C3siu7FFhgbKrlFdBdUwUZuryxcvFsRwOQ3lYhp3aFMmz3YuegKrMNl0gZteTkGsbrJokUfby58W
g+i/HMofXoVertu2rCCERsvbPBhXzji1zx2OJcm14ZfdcwuBA3yf333zaaonpAZZZd+lxBHTC0S0
iCKs15sg+cI+7TfkQ5Jy15hE1rJC/5ZnpNRXNncJlkyoF+ecPJvYbNpHr5BEgEKRvqxmXQkKHRzw
EO4ZKFw2IiJKDboKLmySG+bT3Dj9hj5/jXtWPDhXRmnyAyT28m52xuKRE1cNO1kmxFLY+tJWr/KI
8sBAMlJsrFo19VUHLj8GJkdQtYr9bMSEZbKm+prIJMAWq1NsM+jik3TxTn2KTzFcm09ae/+uYg7l
BXwHpqdwr3Wz8beyf1M54WiL4CceWvMl4remiw+eE8MWq6BcOlWPrJAdqvnoZUb99c8F+7+1HFBe
o3kuXZw+YUfTwPhwbV8ObWNVy6tfYeOYgHLfR0gPbxaKrpvEavqLSuT9PSrSDlSy3jB3f768Vtj+
ra1Jt4BepuAOaHdzcEnn7Nljz42NSVJJho8Tx9vCLD0KiEGSzN9DuK7DY+07lsnOH/AKJsM039I0
ddqd8qhubkfVU58h5seZeXaTKTuEvTHnV9jVhPYexk5hbJysbaa7agHYgkFpKoxPZC/fe6H/alXy
CMQdjocwEU5nfDnXBTFitGBmy8lXUBMyuY/hR4DeK0vbXA8D1bltl1lWTqiU0dOJS59mTJRbulVj
TOOz02ZFsV+UMQ0b671rYzSGzO8+GWfdsD27SR8ROlQKEMTXkjEf37MQbLbwS5BcrlU67ENhyOqq
GCLui4P7SxePyc8g6+jVpNnCIL93kYIqIJGzm8gGZZ1GCeUe5KExf53d5VORq48tdSzbtBgfwbiL
PrqDlttZy5nCdlyHTQbiEtPb4f606JCMSae9VVOjOrJvuO0OCow7bBDemvGWndoFGG4ZT1O+aubO
Ijumm9pucNdjurSTYKZgUmrNV0XSiDGildtJ/xMgitBj9/vYcsO8dWD10nbpmptnOJoa5/Q8iBt4
tU7O7BUZZkMvedTUw9aYWdivRcP73ozwV7IbGL0RmNHKjtNjNEvMxV0P9tNFntchfSwbE4QdLbA2
2oxuiweWq2I2zVR3g6gEwGwcu9l+dt1QgpDFkxdIZQvPadcQN0+boiDVIJZu/L3hVwD1FUvgLzKm
9B4pOGqtCXI8kA8X33hF1Ncfv4xtLB+DSbhAILuurj5ZHfZH3IJ+rSgrAZwxYUbwp3PrKyR+cS6l
qbMaeE3x0Uh8Upse4m24ToiZgNNgEChuWtWRUKkkseerJZBRdonnAn92SNpuqf63yT4oadFiyOY6
9QWbaJZemZpHtyswfjBWdHYRnG0QaxArv4j4VRvmJShSrzSDEfXrPvVfawl1/UDVJf1Kgd+cH/+8
yj5uZh5KcNA3QKbpyWCyLZ1N4RgppNnJwnRVwIDTEXS0zpIpPxTomF/KRFEPMCtJLOF09nY2YJB+
cpLYH5c5d8AgowOFlhhOOeBT9FHz21GyxJM7l2lLPTlO2gpqo+UQRC7oVUBd1S0dhtlzDkHoxF8T
o+qmVR4rvbNakf3djcHWQX1yE2eDVg08KzunVrkrxNi/lCmHINlnGB6MYYTLBu7Q2bt9ltebhmQ3
WZXuYoC9LewQRDisuc/0td5liv+1zpBKNpFKwybFAhGFPouwPz6ciw+eGcruB5lJc0OlpYQm3Ofc
PRWC4IYsEsprYiEBEHpZ/FqbJeVEz1NZuAVjEortiIS9hQihDG5nKqObYU7TB3uaupmekuU+BP2c
oh2LtPnRDF28I+nelAp+/2jdJJPvrSkJUzb3Z5Fmm7osYXshT9Jui6BW905IMrT+83w6h+HoJwaq
IG34P2zawBY+PnFuwCh2q/xHJ3RfTdD1IIeoWl07A5VQriGHNgPWaVN1kw8AH/duRd2VmJy0pmtE
PH2CCzpr7utXAAAJcVhoSSh//U0Qs3CchCAChHM3cpwfqr42HlIYc94q6q0QbqmQ89PQDBad3C7H
JhmzGT+8DoIySag2dW2/GmlUpwiquDibI6/cbdPClEdPIASy6+us+EslmDtduXVT3PRD2eQP5uhP
5Fe6wclGU3+z69Z9dHvq9Yg0mFTv3r8LlR3FCtscDG89R0MCR8Dws3zX4pEdrqquiVbm0JK+uW2V
iZWLkkC8maEM1+uRNna0DheBHWtRTS0zGgFcKi4E5TEfOSIqX7CLdF+DsuLD8vcOpF04AvNCr28u
BGjVnU/bn0TSDftwW/lktLQ5w2raihQbhg3y2IFzKGdUg1e9YWfXc15bT20wUxF2K3KfVZYqD7B6
EdzkkLRRGrWtPNiKriB8dfNc0i1jdI3VbPW0m95n2n8EGPof4LH/v5ii/4WAbGChv622vwlF/Z//
7tBNM57KpP2AFtK/dUILGVL+I0CdkTML2SFwPyZn2wkuZHn2PzQ4DWlf+jcOJjP/D5btWf8gjsFK
WnAW2IQKvzDZAIzwndMqzpYN1c+zvf8EKvSOAP3XXqivaKEIiqgh+F1wTOcOermVqtIaM/enb+EV
HGzt2qmNfG3SEFmIDlhIr6d4qWzmdnY2nT258bQGRGi+RaVySmMNAzvzLoPYnftNFhhlczEGRd7e
5G5RQ86pssmt36BGpxOqpjibpGId4dNq/fSmau7vc2Sq8lfgg3X4XRSikccILQoqRYWVtNyKgzBJ
cRtbZjeWtG9cldVkYS74VPrEDbccFQWBmV2IMv2LNlDF7/z2Qu9Oo/E7wPljREkMiZ+Zg2qqVgZk
1M+PY+pWSR+DWacYi6ZVc9Fhpe1c5BSOlXexUJtJRnjTdZ78hRN5Yn+mknyGm+f6wMbw/dGpDW+K
m/m4ey+p8FtpyuRHamUCCZMOiSz07ZDdNpp0p6YxUt1GxV1Eb8dwjKUu70ZEuFp7bTmLHMVlJ2m8
QW2sGqGsY+D69GQ+GaOP4Rm0UqH9HZhCMFYhGZw7v2LeA65JCYO6qxpMOECLB9xql/tOJ2h7qU7K
l8zFj/rwH70bfV0NEbYJVcCzivPr1v2M/IEh/B/RzJyjuGUivo0CVGhT0hnTpE9uyzDuum4Vx5Vt
fyZ5+jFS04+NobCF4hmSoFAvPD0sv8VJkTskBgVK8cPwcq8RiFKa0n1lIRndocIEJz8iVVDBtsua
uX8AdWcu0AmIzRmUPw/Ex+SBO0Hr0QFji9witmjueVDT4YKZzlkZfg+DpXTVvmpAd81byPGcDXt0
fSfeyp8v+feHJ+mWxImaOIL1xllUEXtxmKezqX44EpAF8ChLLla2c9UI3Gmb+KEjX1TPqMOQk54n
XypksFQAG64y6/GTiXAmbqwHADIyq4SFSiGAeOfsVaCo6AZ1Z7zFifIK42LCyZoFUUxV3OKHPqYO
zspJ0c52DfsC4E0DbcqM+4eilum8Lg1LlQ9odhQKfS63UvZ9MSRl+/bnMftYoyHaQaMX42sgyR57
OOf5x7vsxxD5pWaZ3ibVKSYBYj4mg2VOoyD5mHDyMx5qO6O1tyq7Ece5VZnUUf+fDhaCuWiCC0JU
9EcdtraPt+E3FEZnhB3eytw12MNTdq8F9BnIiNm9Ikpk32+jXmWvRQouJl9rSV/LvfCN1KAb2+D+
/r7zz+gwcYdLDhBgymANfLKtnNV19HgxSNpvF48aLZZ4lojQVqONXy7iDZgQ8Kdt2qGu3981iAmT
Y4zNTHdwbXhUoanLzk2Bt7afLbPxMNZ1eGjJbEmeimUxSd3jBuupVRmYkop775pGfi+LIELvleR6
Yku0jXS2yksTuSA+NUMSh37xn9//WSjOTkUSq3V9TcoUVMvcsx2DmVkSFA71i+dWgBjWNTqjTEUg
eEGg1tbiGWzt4XzaPXFI49/69+2ktkKff6IoL2Sz60fx+YI+o0Tpm9OUfmp4yN/qjeRsWmRT1hZh
XNUv9HES1UDWyXznxrZiMV+Jttft8yAc8uW5iKcZZ4c+Vtg0rdnwR3kfNUtoXKjCSZdnZfStPPqY
TTFNJpRX8mCf9a5+PRVtPabQPHjucE8RKVuel1xmKHyZea4PrYTR5wVVJf6H2UpgCrU8+2iy8e6E
i4gGBZkFlx0frGArKOR4vX532RSRvmya98sHfmQAWvOrKeUjKoIH7hyvNh0bdLVbZK9TK8sGZcRB
WcODg3ldd63I8IjV84JaB7StkN5m5HC4fitp0TjPQANp2209PyLOGJoSO59P5sb5Fs7oe6YHVULo
AgeSyB8XpQiBW1roU70sVtFiTgtK0oN/i+VUlR9E34A1/SQPO9+NSAh1qZhz2yLM+NsVW2XCjyEt
/ybAHTAZxx5HvhIEpJdxeMuhceVLmArqJqvRJuuKbkjngCl9ssp1OPtb5YsoF6FQ2+Pgot4BeEyc
PTleen1jBLJ4RtOKHh81cmAQP6smbtiN4qwtra0KvSq5I/HCyWRF/aqKtpHfoTK2AgI/Ii7T2VFz
lYe+fJiEyukhtboRft/5BuDjxl0m6pTThBIZKnphgnNASPuNxU4zcLjHd4/o4oDXWadX/gC6/xb9
bw9GmsiUmIZTngSd9N+Ls57va6iaAWm39VPztIiYn51WmQzjknTRexqQLyOIdZXSpaZh0fMWtxuH
6rU1TkzbKQsEX6LuPbI1JI16VkWfjnb4EMJq4n7BGS+FukDeRugtslla09o1+VBT7YI/lbHqwrHQ
MTVqmAWr07MaltGfd7YzspnjEwH5HJvsarxBiwz/4/RtRFksFaaATwh7CtZWV0f6BjpD9Hrpvq9j
ip4z94atnV7i7JV6S1F1w0FjxBZhvEXhiW9VTdZmr3mQUgcF6qDHoZmBkh5PVdgkFvoR56iQ7S4z
PCV2ta8G0a5nzgse95NHO8sAeDTgUo4NncM3XYd47+OjdVNmeaA95ycRDXqn6lTD1FpyLOe+d6af
2VDbu6pZnj271OdjYVQWL2SSRR7NW8gAVhftAtCr4xNRKrWz1YhnF7MP4152kzJBOGvYO2Ne692t
Z9u8SHAuZFtDek/vgkkXmvyNHMtiKIrIYSi6zosN0Nt5n7Ik4sBO+dtpfPRWmL3+eRDO1ihNFaHL
NZDwSDvNv4W61rg4cpaN8TgUXsXucApv7difBtAkvo1H12fbgl72vyWn+pKUQE3qoUju0tQ6O46A
khJCIhr62PYWM6QDn8qE4uxnfJy0dgDvhiOg0XYlczEz4Dk24oQsbHqM0qimvLvzZIt16C7sHJ/N
gAU53Ku84qewSWXhd1PJQfXrtUXNWDKUU45xvABYhXMlrmrZpF+EkYL5s9fBnNJUMCmJcydulnE2
AYbUeeqfR/vkjPfx4fUhwCZhAer8e0ZFONgakYnaaBzPEqRe12e4h4Uj5OOjtHGBnLdNrCR6pjip
BSihKeSAm0uUAMUEd5Zox7jCAlT3gIsYeHozVlP0HV1lGr0wTeQGRBAlQSfNF3VfVLJQr+Ni5eOt
M1jmtGz8tAxcmgDEj7hujfAlh6MC/jVVK0kh2roWJoyBTVnSP9Zqcz32e9XkN0tKc2pQzrSOpozG
1WpY1DijnGa4qZPuAtvqnQeJ85kToRxq9WO/r3FPtCh2gYXCuzNGHzJfe0s+LgtpLVOxPkwwk6Ag
tDVIDA27FBu3MKblcZSVnTz3Th6FG0E13FrTQQsq7D0h8gboKdoAtSMXG3nPFt2mqcxxuQLXY5p7
a7RQ4osMMKvmFrXhwnkCORFlxlNQmdP0OGnn0xsEW0vjnhPD63+4Skr1tHhIzVNDqyorbr8EE5KT
+zChurFbKjAm6L2AZkRQ11NL2/hvVgHi4Eds13TUN0yVufkZ9N04YiKbj60FjiksG9ffkAe4udyH
sBLkMdDGtNl+kLUNmudn7JeiY5QnUHHKuVlEBcVnt1iqBVoGgbQD0l2WTl17Bywxkji/Lt0pa6Jt
OkTdOFxTS4wSVImcYuzd+xDkXnOQqRNH/o65IgX4U3AwHOt56ycj3nGGI5EOjUMFf+AwRq0RJ3s4
KZw2APVHhw12qJPe/YrEs3TbA5NjNML1KAhbrCOw1pQP6WbhT/IWtoLHl+70TQMdOP4NSp3D5Zaq
dZq3pW8Ce7jE4bqO7AsLoA0yPzMCuL23R7rQKvKVC7CFc5H+TMLjRAJ0nXidwhnC9TqF/OFGtzMi
0rV3l4LlH3MAMsKw60PWz4E/3MpUuOB7myDQNQlPdegpP3tRiIvclePkLSNlzA1b9g27dhO7VwbS
yl5+DdMqsfK7FKFTMIzAosY22lYJDiFqzZalb2keDByIEZ6MZ5QEzJriq4/StAkK4qsd2SXXK9I8
CJ56TGaBxpAHM7K23yecIGtLwnFBlM2FqU3nsQl0TO/ELU+/rmOrFBLp5FGPmMi7jC9VG3fGQ1l4
est3hg7dO3h8XcUEoMlgy30XqIKfq0+PGnfuwvA1qcd/nCVtyNXy2CLJLC0EzuWtVTux7f4XssZ6
nLG/S6klGb2heBVGmfmx87PRLKNmR0+NSGs9Urb3oLL5sdsbvEGnb/rnLoXVUTJeRrxU+7hfHGu6
8VNP33LCm66XB8nM4gqCf2reQnr1DINUhn7z7mzwvRzIKt8bBosf5Yj1m5F7GEo8K7z1r+dRSojm
jYJbzPfw1a0kIsha+nLtjAEFIGgTMfiE7a/ZEy5twEd6WkAxX4Xd/D4YPbMGZdNTjBu46AvyN9G6
2Y3A7hnNrtNQG6cf/+cgn36OSoGd3Xh2XXADVmnEw1uWyDpRexD8Mw/d2MvEtUD1Ron5QAIeIX/q
nl5UBRqCqUbmDT/zUFoBxs4rK4uHWd4GRV8xSoONZW5EFZYam0IvGkwd8qXmrIPeqIClwRr1IrN5
C04jWNWsIPa10zPFdkKOtq6rUo7oD9HZ4NfM06s9TQ8ZZjnjI52E39i6dIX4ROj7MfM0spS+TOzE
km/OVWNC7lkweuy7S55U6OE9TaSln3vukofUnwIFoeX3YHSgVrtqu1jf+mlAjQX+gFrjJFw5Hkhu
t8zSwwKfear3ka5omdsx6SvWdIDAKZWPduT9JgPMuTccw0EYrlqXiJWHVwPB7m1LLVt/oD3oL84Q
+XzJS1Mvh2Jx9f2XvYzi8anPoxy12DLy+dy4EVYkLrJ29qzuSpzmSpK2Qeftfw15AIiT25kSkfEh
nAAVF0+BKXLOD1aDxucTkVvqDwhdGV0Jn7FFoUOt3TSuSJk62u7dIadgQMmG1xT3B6+K9HLuOV/5
XjYD0fN3GcHiNF+KoM2n6qJzKrMo1nng5HQ8adZTNoQ53PPzEFNA6KNdZKAQVjQ9/5+LkSIaQssW
paKGWn5+HPBnpigA6pCrW3FUDc/YmU5kAeiQ6Lk/0uelSDyJxmaH8YFn9v42Lzhii+1klGHQHtyA
o2r6ZsopZb+BdQNr/+JXOTnt6Oumuz7OyXe/z06LlMZFncYMx168r5mm8jUhrw3HLFyeRexXY/cE
RiIe5UV3evQpiFqGSNTTkvFEGerI7lYC1GGX65Sjhw+olJ411Kv0FD/VT2HvjYyA1dPSxHKWlj5f
FBOcn0clweVvCb5s8iVw7AzvNEoWsyxuAOcqfkLOiIsjf+/2LfPqVGRZLBfDg11forRtH6KwAXe/
Wk6lt5C0nKph4zoZ9dLQykh9i4LcqQQjTGHCvSoyqddT54wJRfgo8zu2SiHDmTOvRfybYSbX04MH
dkCXCuzez6jFpzl8WfcK8WOeEmVcMYXG5Ri2SiXHAHccipQIv7L9eFkIB+mLQxlrDrdIYBtzvJNj
7eaITlUGTpQrjyKQfHEiYZGScxgGvPzFcBaeSiL6z4AWbqinm7KVxeQ7jWTa0f89CjSTxXA5Lm4R
el+ypR+NB/R8O6oKS90E8oX9lvllAOJmBFLH1M8Q1qXB5k96qatUeUK8SmQdFNVYv8hgjhvrzZly
mR+lbOoZ5qhdtZ3x15jgUxFuOdEEpk5tTv3bWPsgvdUzFckx6x7NqEkjmqVI6MTT/egR2zQ/Atqt
jf2tDX1KE3iB9HQx8Sta2ux5cXobg/ae02Ei2besipjSA0cFmZNZXqRoYQ980/DQLh7pTE2bX09y
epeIIlIgXruumPVjvW83eT7o/S+YI72bEP3rxZu0hf4J7MQZszC19ffQvTH4iRmgDV9CQXWi2JK5
695GgnADSzkiWgyPSzdbNZ3o0dOrMij0v/yassSU7ERAv/Q/nerhejs1ImQdZiW8lQVWwr/rYw/K
4mpENZgXPS+Q2Q+YNupVHhmLLge29In44hCWdYdmMZnfjkn/4UjdUt95BkWERXG6kKsCjrSGqQIW
9f2RwM4vHkrKZd07X7LThpWdCo2Nb+litJE3ugjZKqkcZ1NEKKNAyG4k5PA+cWueuRvp4g2XCQJG
jEfs4HAC8yLXt9W/LzijyjhHVqHb60Ve27rNuMHJSM9JL1xs4Flu3JZFAR4sZzXuTgNCHVhveuA8
dYjltJYBO9YWeAZ8Uvg6S+ip5bA/MINtNjf8sc7LynFHD4F6tf0QV5XkrjFYnVgNY8U22xiOXkH5
QOFFK+U0+t4/ye4+Jrb68mhw4VmHGpfF9c8SW5wYkJhpPUpVp60xpQbMXZAHsJL+fKmzJg2ryfTQ
YKEo4wr+L3Va/1uHavSzxg8JJf85R8wMsNS6qUPHuQWRqGd3IGP9UnsUsJgkjnJ4Zb82xz/fy8cS
AlIwzB9Mlnl42uHMc/vjvSC/blO+TdHfp6smXxLX0vF42/qe2C4VofNn4/z3CyKpQ+FAY1MpLgZn
dcUsVqaFSHZ430wlBwWyF0F38OaMbe7Xyv7zA5656OknpHaL3JKFphi4rfNC5oRyeFR2ubz/tWOM
8aKL9rMUs+vuJqf1h11ah4v60o9iRm+oL/V+LhRbg9EuwKE/qcppWZPfaijcEakUQnC0RgMXga7z
ttgcmMbozaK5xz9GL6qRuI41PvVZyL6O2FDCK4idfmZlBoLDgdACgCFf4Kc0iO4PkKDDnVuIykW2
jK1lXrPVN/w46yO0jsksyCfX46mfVZ+22T8P6/lr5MU5Jl5ZdEwsy/LPu6ycu01nT8ZwjPHsZDiX
90Cobt2y/zIbfu98Ajb8d9dztcWb/g/n3LPirDcRjeA/22MN837soS7RQMqq2FmrlYJu9x+V1lyT
kj94NJ7PFyzVv20HYgypRA9JynGjo2CCZP02vCxnXZRtow+MPw+o3l/+VVuiPoukHxNVg1Jo2/L3
jwtxnJcpUYubXXiloTJ37RWFJ16kYsF8tgT/filenU9nCS9dkszzra4I7WLuIxldnEKRwaU6wjyy
m4Ivf36qs94anw5CQ9uPMYrkAeysHx+rNLs4TKc6+I5IGeHbaVnZMtOhohKAOS8GqLRlsTYLR9lY
oaucLBArHtNqIWaUk/eUjiab4Cf3dYKI/Dbg1DAZggDgzjtgwD8/b0yTfpGXxO1eLbYJ99B2J42S
6AGb9tVfCE7QaF9XbUTNF5G+EKq8XHVu1FnFFVEE0KAISd+aitS17VATMe+K0EXG4WImZnGrYzgl
mTVBVrVphX1rsRghPVMp7L5mW+T9YndrE7xiW4BfRYslvxYTKvnyDodovQNnkiQJHdyysJoJKkc8
BEB5+kEmiAKbKRCSCxIgL0HO1EhrpsivwMkz+LV4lZ3CHTIHn0NMvm+vpxQoex9NtDVsjhRSVh2e
jIMN0fGisn3yl9LuGW5CP9l7R9GiQ0BYe4q5apq2vDez9i0IMxnyJrA+ylYBAdzI2ssRXv5nKabh
OI+xpnoPsN6XEB2/kfFdGl8HF14zUPEi58mkva39iksWkJaJYEy6KLBn86mARbunz5Cn+ZMgHA/E
UcLSdyDVStPQRYp2UNR/51N+iHZSK5pNnPUF5WAqQx7dD1jByHWhlAptYIR13KBq59p3iDjU3riN
Gum4zaML/3ypHumD6E4bsalpy2OFFE4lH5OaKngE1tQB5rCLkSTCyKPAmVj9NZMStz4UuWm0Xyx3
mjv/SDkvrL+gv5JqqY+yNdA1rtnQJih7XUyPf1tWM+92M07Q6eaVaVAxGdaEjGBE1zOiCON1FsDa
XzB8T8eELD/wFf3aJDbbvWPm3fgmzSKbY6QtSQQQVffKQn0tqQghxQwJRLcCf+2RDX36SF77WDaR
CJVxLsEK/4r/KMjr+BWtCH0YnqZG/h6lll6ekUqqAKQOgr7KlAWyM21UedyGnWU23lXGEDxyuFT+
Q10GRr4rEhcKThxF44M7w6vdzMkY7uG+iQtIqcuhUNNwQYWluveUBKMeuPHRS7B3o5Y9qMeQSX3h
RG6FmZljx2+pqvOvkZlUmynAZ2Ll56Lbk4RT6rJL98qvzZcqYzmWYy2v5ZjUG8+J4V03Jvyj1Juc
LUzB/nZJ886E4yBQKZ5NkTNjZfE9rvsHVPHqK+UYETwJ7L9A409rADLRxYAPyyYORh9J3hjd06RO
fiRtE27yGEonRiHlxg2D5tJf7GI3A+ZHu6V2IYhk/lyunbREk4GPRGpnjt/UVPV7e47DH2iG5GgB
WLnmPqXuLk7N6qHGGRyNSUpH7coQVfQ0gt1/zY3SpcTQF4+jbydb0+7MSxD4MfrHhiGuHcqHO9W1
5U+IZuEXipq4BsWdCH5YtKDIs6zauh/sNE529VwaW6stuvt2cCiEsBVs2nnqL0WrZsTsi9Ffh16A
rd7XBFbyfAAZ0X9vbSdF27ivO9IvhJjQshGu/9PvXK/YGGj3XRYBMImNY2H+C6EfpjkYgiu3hZGO
4nFcveK2VV9PnmNetdLSMzR0dW83GsbLiTD7xvSy4UBV3oBTL2J747P7/bBGPItWCyQ47Z1aG9/G
uhl/NqjBru3EWl7bNq1skA41sMZlaZm5cQ45DCSXgoW2jNl0KftIA4GtOjnOlsdGTKq3HkaRi0vH
N/P6Uk2otth1b1+5OTrsVKCf3XH+jr5BeHQsls/Q9t2GkqeJk9ZUoKHhzpXYOl5XHmv8Gr/hSEWs
aNJ2j9pVn4HNgLCXRG4N/Vc4r3TMkZmy83JfUcBY2WbRoRRRZl/aeO6yddZ10VMTz81XNdWIPDdT
P+GBo1CPSLk/OsE+tUAW3hQva2fyx7vAbmOtXDakr2kBj5vmU/FcauZDXQ/Wl4DmxqFG9AglQjNE
jgL9qRaDr+uUPgTEXwrBXBQnEZhTDZlyH11LvHGTVW5lwasyCLY2KOUSRyGT1NzJUSIyZiMqBXl7
8S46q4rvwA+BORlj9WRXZb0f+smCmK4tckX4NJK/Py0NQmr7pnbmVdoU0c+ZAdnHndf3sDLRtOlU
4IYo5DZ0kjMMksx4GA4yyOp9Q3xsIRLTBk/A94M3dM9QHlZh9TYsw/IT3l64GbzKvkERQ+xNTgo4
sk33QNxrrNyxHHA5bLOXxaxgauZWCGKMMvcxnk2Hs2xiRzLTxKdO5WZYwNAwWtdtme4zt1dPYM4E
9z/Yl5ZZ4rwjRfuNemFzB+VIXeB7HTygHblcRW0KEdtjyyU9L5JjiRHNpeqd8a5sQ/WofN/5jn0X
m4PdzMPRAXW+BdM53lqi668m5Y2HZJwEgpq9X+5DiYkjaTvIT8oxwWExVHgdIhf3ZbH9+Mkntv3W
LH73yIEf4XinvJvFMjqwVTLZ5UGIR8+YW2LdFQHGDKigCua7KndLZFR3Ga0BzVWumzWIFXOnxrT5
VndIbZL0L8u1Chz8MygKUrUoqscI46WCPRu3O+Fl/oVFL3I91Itz6w+RoGOgjB9GaIONu55dZ0mC
9VxMxOAbr6fU7l9nrhg8fNfwBM072O51eD0adXRH9Sc/Iu5RPuedeuV3IgrQifWMWFK/SXsvPU5B
CizUra3kMsBv86U34Lqu83g0b4Ag9U+JPQwwQ+G0Otj9Wd4VJvLK3wVmUQY4//moHOLRiM0BffgN
rquFhwdbh0JMIcLyWBngEK5mo/EYa2mOnbpugoEGFJas1og6WFPcislBdF27qq3lpOIKdQp4HtDg
hmJLK3qOIZVl2DwaqnRBaoahZey9oW2X+9kvVR/vdehhoumErV2VMWrVCK0po1agcjiLRC5rt8BK
GipLj72K6K3ocfSWal5XZi6vgRGG1ma0CBGvOgoE3bObkJUq9hFVd64kcIpK4E4XQye9S9eeECJ5
XMQc2iiFTP+Xu/PYkRxLs/QTsUAtNrOgMOnmbq7FhnARQU1e6ks+fX/MHFRnNtA1qEUvejaFRGWE
p5sZ7Yr/nPOdVvXGk85ipx5Bx0zLnigwWZZ06q3xEXJfAR1DT0qQKJ0S0zMVKKYnH2GHeLYPGrW8
bxbgDfuZC3AeqE6rQyCG8VwHeoe+cHFKltMQ494aNkzcTrk+gKzXnOI0KIvs87tyUWzYBrz9NZ1S
IfMjcrO4x4RuVXfDYObuEC52bpc6g/++4fvgIrsGo0Y1UmRqY5neFCmqsU+gTa7BCseGOpFqQZAC
gFIc6swExZzM1nwpMsa3YS4zeTASCLohzcqpw6gu77QjoXjqBQXhx8XXZ1R5KviGW8XypBNUeWxS
kgSajhEhs8QXTSjdz0Q2OjQ6SDD7ponhUCQUe8JY4wiXKuAn+s0iB8YytR8WxWwcDmYj9L4yYCUd
+APEkzOZfbMItS6xSVEKn3C9Jr2oqBzNSSOhy8ayLpoy2eMzInMVH/KWPrhkmj7WNU2ek1R8JB5Y
Op9rQvVI92sexSCl9iqbh8oiYXfIcs4KB04vbzsjG3dT2oGnasUqfAf7KOW4lVU9dnVph10HzWZ0
M5P1dRqqbwDlKyEiGi/bRMYXlE9XDTTZgxZe2WzMqwez8tHB2NSF2cQMiudhQz3i05t/oNYW96Kt
KR7u4Yrc9HTsPo5tPyQwNZMpPjLNTqiVrKR3rBpghjoBnl0BvI/bsapF3pA25wI2z0UvpHnWBWJq
k8AkhCOXkHLW4+mzHp1xv0pdhx7hsAmHqje1fSQ0u7nF1zgPR9HNMYH4WZVBW1CMZ9r9JGBhVzGp
Boya47G3eXHRwvD9cat8/4nR49s9tPMp7PhSzj5cUUoyRp3NP7MLmA055wt+hfiBXSfbjQ4NX2Mt
0pec1PoHE0G5w0zk7RuCyDtHOPlVoUE0mCo7fVPr6rnMcaglXNx2jh7TAj3rdA5aJLbeDTXuTiM8
G+nHncwpdGNoe4oF8eCCPBvMRjkFXMKNu5xryWmatey7SA3no4gT7a3QjPlmQlEOCUQ1R4NR9gui
gF5sa5rc+hrU9mLHscG5lcVxewjNb0rouKQvECnZtaXefxFdV7KotDMEWobcG/8QDGcT9LBDaBEq
VxjbQCBzLTBK1hGq1rLcupSi17/SNB1Itpb8Dn5eOqkbFPxccA5baJvaYetY2aPuhFzhJzLNCtv3
qRLN8Cq4taUA9Q1D/WDjnYmrKu48HZShsMNB5Mohay39efMz0D9NUNrPFkXcWZbMv8bJFWwP3Dx3
pN9xacGVNG6QFLuzWDC7QCbkSHMj+1F8FTCusgBYNQfbbCrl9zBAw93zpeSeNgqmqz8Tahr4qnya
AC1OxonhOc2GcyZXDvPYWX/R6wVqsnJSmpAW7m++wnFkCMu4VaxIAdiH5WWdrJehL0s4VqBMix5y
YKkqrXo7zo72iOrneriVOMP59jCn5X7mUHVi9YPlJtuUbp4WAGLi4y5RmluDrKgC82VzCC6VaokI
WBzJB5wyPESBmdJcalIymkw2Ek9VkMrmkNYB9OAcEcRLm+mcqUljrm91P9bFnd5ocx9yq6DfD7SI
3awi6LQRbNoehGxem3f2aIDfKjTYpp8ldlalDiawfDmIza4upHop0oZS2IDbtjQFbKu06sfAYcO1
ljBFV3Ppr8JlDje1npa4Ks4k+xjpBD1kR01cS6C8gAQl9nMPduwo2uwtSQoTGODMVwV5h5SQUVPe
I9vGHnYJZ7UaHMaoVL9BbsvJilJ8WVUdWS0a4GOs6mhCe4GBa6jDbqFAL7/moyj4HEwFG9eY47BG
mwAZ1vHyf1WK56i8j31eL6EniMK+WZ2lp49/DpEVsQkhA9lyRrZE9aU4U3G+WQrwMWz6DN/D1flJ
zFiV9h6/98r3rdV6L3sfxZxCc6pdBnDwcUj4zjZbBMvx8DKmDBTcm4EDpbxVc0+Fjzom/dgW9KOq
Op8WWx40xS/DHeG+hFY5jEt9NkZe3krbJe4P0KFWb1TxozFYIrMjiPdpZpzUcWyXBn8U5bL8TAMa
+k4IKFM69sEmLHBHXXRMZhzdhceKuVDV2g+uuc8Gp1oWwXR4YsJLXyCnkXI2o6SWZlZGYsYJ5DE7
qBv3ZuXo50axUsIqoa0p9gR9X2brmZGzrIa5R4+sXoQ7ls8Krp/B1xtCcb458t2JcMFUP2DEOGXh
yk+7Imrs3kvDqcM/Q0mX3iKKrva4/OH+P3lZMl0tXLsH5tPZTUPjJF2R9njJtWWh5cCoMJFNHgK1
UMrH3JOzc2w5wtG+VouFCtx6o610g4q7UrqCjkms3cWPWNWYQicgXVREso/SN2Ssy0OfKbPkgKCU
ESdQbojAlS2akWxzoHuxcuWXslViC5Koc6s9UDFdWOGc1fV3R5S98/t84mpQr8rEbaTLqeDiONFR
h5ZSZPCTAAll4sKJWq9pxk2THfmxKVZ21ai5mIb01qO/UTXJt5uL2h+0vnHeywmGWR84sZ4QzF91
kNz+4iywI2H9wOxWCci+YcnAzuF3AvdfgNeknTggaTp+J4Zbtwk378o3QXbIi0QIlLROFk7kFHZ5
AkTcYLEHqtMJPH+CLvlAX8Y+pH8bOJZD6ciePAUfjCMTxTfw/B1aylFAEzMw+6JNE0TaHHv3YD4a
XucqdrYm5HXhww4hebpeRIf2/EvBVMXwMBfJjcIy3H9wuZzTeyevYPH3+KuyAycY+9QBzci+WCKN
ZW9MZv7QQOa9YN9MfpJO451351Vio4tHJiOgLKUvMnV+dqU1XqnrTHkJxOtQrR1QRDPPNCGKwvLo
9sw0J6QyeT5qDC2ycMaz8zobJvlGq+iB9tGMgW2ysx7bOGl2g16rb3bXQ/xz8EdCpVpJDvTr4pPL
Wm7JetKArI/9RNisrDHue9nkTcfE7nDN9fWKTTUB58av65WbZYPbMPVizqLvUK7Qf1WDwGOYTMbE
0kvWmCnMIBxsj0bStxwK6qW/GKMYbxJdm9wQMJtwdhg0xNMsnQE39FDzKnEpOB9ml7oJCfrUvGuV
7cTbu6a7VbFQ9e7bRexhkynaDGDN5OY4whiXXNeKCYC/2kLYUUEn6hIaKuWxayv5O4mFzQ87C7j3
yRC/gT1QIhdDcZwHa3l3WC0mOgnqjlbUdnIfgLAC2x6oOaHkDa/Ryaj05mKUsX4GU1s42Jdi2g06
LfbOipLqX0uZFSepiP6KhxASS+bqn6R1xhr9w4GalFk91WOwwrIlHKGx9X7ZuQOwIjiIJetvB2Qt
1/TF2g32bL0ocSrkLZMrAtoYTKoFpFulvWcA3Ra/wiBy2+B8USOHWDmXAk8nbdHGqlVFlZanT4VF
szGIZfbnifN5mBpd627vm303GzNjaENv4lu3rIy3FvcHTIqxfDf6qnnrBuDfKVWtDw5OTwxcycQj
X3bviTKrCWcrqQRQrbULwBkqt5i7fNTJCCUu50sddlnh3A3j0JwGC64cN/LihrmAc1Bi1X1hYkxv
ZFIn9pfQoetJU+0fpm7Rj3DCBoDAkztvpzW1wtJTM+Jx+t49bFXUNjhs+Jl+lXlyX1v6VD6Q4gWG
y3CLgsTeBGpuWGPE8QXw2dKkeBZn7S2NF/nmxbAORD+qRDoBl1VuGf/G7kyzm2UOzxCy2r1G4fRX
gzP+TeWv0KcoeeOIIryRBXIvEvPBXkwD3zp3/MQ4PVzFqC6x70Jg0vgerFcvUUAed5pJT6hcu5pr
Rm9QfoJphr99M7d695oz7AhdyUWlbTIqz2SqNS+KW5qPeWoAFQJvpByFAOtBpeVcFobxvYxM/7uo
EMyDui82KEDgIdo86ao3brRNJR46swcXezfkacsq34PmwTPVtSRWMC/IBVw9WgNCaHNnLlh8lv0M
5wFhgeZ0OaRHdYQ6uh4xmC/Dc5zJ2fq2arMpwB5DCzOD2OzUQQndyTLnjsWrwGWD1oZvA/ZgZqsh
hkBt5djoqgsdf4Xdwb8cF8kU07d1ae1Ms57dD7uuBxaVVhQlgJrZsVKV9vmpxj9B/aGdJBhtTLxf
2KQ5xuP2Wsho86XBXm9SIwrZqvmltsri9CFCKwbCqBfzUqQoqRnlOkMIUXUzt/MMboCUJE9Wtb2f
QHByhckMaXfdS+PO8ZSHCMQu9z6iTJS23+Z5049N2M+2a2uRCrC0BwQHFljbcL2JyBb0ZpMjmb8C
swfIGBPfzL2AifX2SkxAHHCD00ROTvs6Ksmq0+wYU1S/VfdR8y7PytBzYT7nSx+XQNdo3nCm3b+W
5/6ukKMa4gBRkQ63JC8C7Bbc/6tDglGZO6ikF36Bqd4EjelPjwv0ZKpruJ6m5oglbVKlQgAjy5Ho
/h+/wN/l5u0XwChAeNdDAMaGvkEA/voLZNZCNirJnJ/iz1+g+tN5UhVeyROnNOhifyql/xam4b9l
MPy1E+///P8Gc9j05/++Xu8jq74+v+ZffyM5bH/lT5KDYfwDKwnCuWf8syrvT5ADTXlQTEz8PB6q
FxN+PuP/268H8YVyF4TpDSKAgQkKxD9hDoqu/wMtD1cM51X+taob/w7NARsRj8pfdGbc4yRFVMQp
LNloztp/eZRanmX0RbYBrbGt8bBw6x3qx0TUXOgucl1zBa5YlmuXPO7tXasZzZlsYPcka2zKdHDk
PlE9bYfnqQmqGOT0EUt6d84YfOFqF5KaPFV7WBz3lWjr2el1ue8FlSCti47EWaXyXZeDYKUwza7T
ZDpsRFgucta3yboYEmd8cprZ3Y2jfIGHQxterKbKPc3uyHGj03IJY7Zffxt0eR0XDFyHzgaPY6Zr
fcz59Q+CP4KY5SZjNBuNe9bBuu71GCAtnQp6UKPrkf1gMFPCgQMFLt7Qjr5o7jobdkUpgaqyWUNM
L92CuArD5YNrxtOZ/+h1zLWdt9T3TufetgZHPyNLx7OzJLkTLkTr2/2aohb/JnhLEXrF0LyA9Bxr
e7OR6rFRV2o/Oy6jN9moWZ/tRAdwDjqKRct8rEG+Hlly5z2qvh4kM4fguqrpLyGOkzmEHDbjnLPj
PFszS2ehno0JnqlObEOu03cFu/1e6Iu4a5FWfBW7460NrHILO49giaifKvr4GUci7hw8OMIfGsv2
lSaNmXX319UbxJHQhDxq2A/uuLxTUAwrg9OXxYCKsEiAhpAciZCBQiSG+sTEbku5TPXwDQp/3c1Z
r72tFXjExU6Nj7LzlH0FrfYAawGFbRiBUI0ZEqidUTvii6EW4UDGEhnN1EMGcDekXuiKLaqVywbN
foWWoi2p87wchKdSWDOQ6OoY4EEztcijPBE4wQI/NP1pyR3rvnJT5eCAng0l/ssIlFtxdpeeCP1g
mfukHHkP2TMZhvel8924snlz86o6IJZu5Y2wgU1p5E/55MgdQUUY57QUYKovmlOa6N3ZIw96NHC2
ss9ONdlll+pZ7FwMeAQpvAhMu4IRWjNvZkazZ5sdnEFJwt7n4w7W9jGz/M9lnqf9Yikqc6OV7md9
xQbNvV6lazcfHCyhnYndO05ujG5YjzrHDp5rtzjTt2J5nBxXundpnDSUyfhOJ+VLo+HHqREFKKie
lRcPkFbYDBzj4rHxPhvcQc+AtM1HHhz4rhg7Q4IM9I1pDXazvsFH7gz9d7KayknFGfHQFSuQ6S57
rSvT2Vu1hYtCdXvaebaTxTqlnLY0Sb9GRaRSWZm0esbWPqEqkbQajTsskWFKxo3U+Y33pN2DZDLP
Tr7cJxWFO3pdZ/eEj/aTVO7QLrx9VzWHXrGqW9nZlOlU3Q2OpMOApfXRWXWx5zG4JRnMPb3+bPSu
97O2O8z2kIddLbY3bPpYdE+5rE3yYE5cLzfxf8zNbp+2S9kEnlE8akxsEEMz7dbttDckefsFfE6+
M4jWHvTOZDhXfRaxru70utFuZVkaFGev30anTF/zVN5xI3pqGto8Fg2LjG2Gbpzcpev6XHn9Hg7y
fTUun+gcb0hGz3HVhX0Nu94dUM8hCEa93Ue2o+4tu/vNiSs5N6r1ppXTNzPcxK/bGTd3mXzFenvn
AgDB+OjYfgPamtmGTH/FtnjwUue2R/48l1J55WK6I33YBBt5rLczgsvZkajQG8Q056qbyhJlWftK
+iGwKQQVRp9SNJJeSXGcDOEou7pWT0BtBXZsDRnW2k/91PsDNepKluRRCwW1YO4eMCYkizfo/X4D
eagI+mv2JFvL+i1M5u1UXT0a6GH+bC+AwXn/0jmufWwYt8lgQpACJ09Qz8JowE0KuUVikwClEK2E
DFzKeoxC7JgcIYvY6cVdxsaPFa88gSvUT5Wp33oJAotQXKoohLceutK6cYj1+TSKfjO4+ZWtyt5S
dOJ8JjXEeXvK8rz20dOQJ6z0OxnyExSwJzxdB1vtDLIrcuOOXIymRaOa2VOGzvkVx/Z2I7fv03l+
gkRwlnwzfGfS9bdR4fuE8fUOAb4/cKfQmVTS/6QbEZyuKyUV3m/kUWBfxWDvUtjVPsU0t3nG7pnb
RRI4/IDdCiQ4sI1m72Se6ifroEUDlSG+aWWTD+2BlsCVQhI5UeGXrs9q5QhqNgWDR1xDbFpDT0IF
6PJirB9jr03Y093yl1v25YOn8KEBsmW2jyYuGScNuFP0qv120e79rJOmH5dF97P2Exoar3S/YYH2
GGhch2HCnFKv4LQD0xjH5gGnOBMKqjl4807HjnHbYAXkqsOZVwvaci6/xmHKHkXL/4Yd5LuRcplx
mg9wdvJd69j3Yxo3kTJ6gkQ6FMnRa/HirGp90ss+Dry+naJqyoOMTMZNNXBhNaFCYBU10fWstt7x
YVu34Ob2usIXDhjGGpBlKHb20jmRNkj52aqVnYU53vpI7bqFNbpvBVoCmp889YPnKOGU9ZN8omMt
98C+J0Ub6ZWNs9i35aiIq8zpEpqKNaqQsoJ51qpdXhuUocWMlFAPiRx9WmMatfQp6F4TsrMEjije
McfQMTGpSbAU5qvMx+HIG3NVKWBwWojvjToSwW7JLBVRPCa3sVmEXknVDckT3j8MG9RcZxqlM8uX
mJYb2/JooJDqvciXhpIR+6ppsKIalZ0VTCXUKMDrKrFddAmAdVwCtQDKAZN/rZYhH6GKdL96MhyX
WYZtWX7mNgPMMaba3mwwe7UyyiWg9LHWoYFv303boL9gbcodicyvBf7Fnd303b7yjLcGtr4/9kDs
obgngWLMdH829nPW0h1TxsPBazfrAFb4oFToIY6Z9kQxmrJvFonHuHpZQ+Ia07Fwwb9X0JAhGVrx
EhZmgnqqJGD/3bk4IAYX+wk8CBGp+t1wvZgq+tlWVD9usozR4BDfYCbBBtOVGAssJX+ZsXWcp8kb
HpFRQE637Q4qtHKzTMPvtip2GBpFpPJIKtU8HTmG2R95rzmRl5sDM6tu7vdN6u2oQtj3DgNl4CCm
LV8JDYOgmgu8kAmYkmwZzp5iv1lm1ZPYXPInyGF60DFB5hFoKG2wMVfNVpt9jW2cnZaqBZJNJIEU
dNFNnwQBwgGnK4eboYjY2ES9RHaq16VLTEAXBP3IbgTKsFa8AQ366gGSt+JEOcUMxIFmLDxsBwl2
gXsADEJWxDordhvTFGt3hqKJ/rylCPHTZAtCO4YaUqWMmwqC1btZprTm6cn4llDyNkZKSqkCIGlX
qS4uWc2JOTYxt6OTLeq9mmsKBTQomt1WNZKVV4XSPu2jN5gwtMwb+23ctFTNSwrmUw2MoSrSWw37
YGazwC7OL1En5DUCIzVicfJKZx72QBnmn2ZInEkJbb3MPZMkby1f1c5OfoP+NFbkXSKUJAXTKScu
lIALPxlUEnhhB4tdnPrY5kiIGcg+k8FO2y8xuOMckg03tMOarSkD1wZA+rPgcHtCaUEhU1jPfGmg
ZRyw5vQBiRfz1MUlanQp5XjuiQZaEdPROf6w+Q+cM9WVjD/LeZq629msiv6Mszl96jPRh2Y9ZFFv
zvV4XpYpk6cxo/qGAI5L/26qWM0xqTwwq95oZmz7DclHf+U/8emSG2ipCd6ijwgEEGtutFUwiRQT
Judby14mbia60k1HpNrqycN2/OXlVUKvN0wggXHMzsfIWFr6D8p16WvqCM114IeZ6wr1fMqT9DhN
OU/ZLIXL3gW17aPGAGGFDZlYKE1SaCa5zkzob1sq2znVHbkrao8IfoaG5sGo9mcmpYI4UieVB/zc
6xxUsnX7hzqzW+91Y1xbXPKWTN2pJZiyPd8xdWAqTBC/DOigHkqq+Oxi8IVOQw8aXdcq+7pp6poj
wJDYIGAqVCXcObQqJxrGylBHouUUzMrR/RjTMLP7pKQO2JikdVMY8cq+F3vJiznU2ufgsvxSaxh3
z25WLlXI1lDNh7iLH9SBntBwXZxMXmZr7Q9gLFbtxzUmt9+DQlAnim40jSsLNJARwO+UN7fKwCaI
JK/Y86mBSosPGErV3kw7d3ohvq+KkLIGWV/VdhZsttXC9dhADPTLQfROYCqUiS69ZkXjFL81aCgP
mVpUx6ysiCduew6O/4rb7MSEboKKb9c5Cka+SGar2/VO18ejuxrq1WnV4qqrFPWS2OZz3bQXx0dn
at89PDhXT5rme5ymz9ybeD61UUUgBvJNrQZfPjwrXvU2A/y/07JpTAMmhyVHrG6YQqy2OOvSRaqf
XmmjnNLBZPi9cAbv0HIWf+XGx5yxa6XTn0TpOmqYrst43hRL3AR9u/NiyYjYbrUYMSLuBu80eW5N
M6g9FU+2TD4HJLRL1ngdFRiaF4yuebvq0xiVfACMqC967swYnPP7PjEDeKsiP1XOKEvuslp51yX5
b8qkKdygPNTbUcKXBLPBTJDBpPQnPKJwelAuPxX0pz9RGf8Dw6y7/2UlxX9EBlTjX02snrKKA+fN
r37429Dqn3/zz8EVqNB/GCbZGQcsukv8Sv8ngVQ3/0HkhJ3Ng2ujEpL6z8GVu9Uce/gi9Y29tlH9
/3Nw5f0DwzB4Eo0PkdATMbN/Z3DFz/vb4Mp2deSCjXuuayTDXHI+f5+BIoTjbF5VcSYgUy8UoC88
RQm2N0QhQWRq9IJM2Cy2ucvZyzG749p06asKbJfzDqeaHSq0+ibnOP2hYbNn+dXj31AjCkKzdppH
mqhLri5pOa04GtP0OmD+PGU2d1h0Wb07NmDmLvXY0DzErS+9No6zHkyG0N92Hle3lITo7KdmEZFz
KXc6M+F5SEcqGc3u3sLuEqi4tbqZyZbP2VJ5qj2DUyb5gt9xkwr+tPBwdXHEwo2b2Qn/z0L7VRdV
nPrvMATYP5mlu7/++F16yNPYrAwrdSMVKhAzHHW9Xyz+iZBDdg9/R3nC66AeJ68s+Kkusn5EF5KO
qFZhgKL6ar04g9PcrI7DUI1FKf1RR40X10zMySpaYd8MYRehSlNUSKxKBTPc9hw26rW9sBf1Cg5z
ilNyiYS3OjoHlzLTH9ais2+SfqiehkoX7wSi4ndNarIJ3BHHXrDS8GZd9VisF3K+8clDlQtWMzGB
mRPXipIkUZEb+BDxunm0CDTyhPefRgPkjPZVQ1gLlF6PnwbpVMTXaQQ7LB0hFV+bRjA+als8WNOM
rqczi3qJsWVe50Iv6UHrEEdx4cn+Fcuo9ZEL1TkASOFaLKf+SdNi5XWKC0gwUCGOBRCXKEYMOm6N
ECenl+D/RvtJDPb6Ydmz+ZMtOS2bGGX6O2lbO5Xx7TshNXkrCfXtFly5dw4lDHzYMBKI41dXU23S
H0rmLIZss/7O9LK4ckCJyXwXxsgFhhU4cQhzMxBezkk87i1Nm3ZrSkBBZrl7oRyveZPJoL5h9Fme
aUm2r1SVgfZx+SM0ixYvE0cOLgCMY1zKdoNR7YaowQPEaXC7SSquuzfLpTu2OZsuR4ci8jhOPsu6
vkO66EMOKXVEU5bxmU4owmUaI8xNvbEe+p7vQ00WlAFYwQxOiyvxTtyZ4FupLBcctMm1KsbkA+b/
vJ+7hRvpwHeTFrYiGtauuIxGAkOj7LL7Ulvj05I12MwBNbIX0/M6UO4SkvOxzglGnD2dMO6FugMS
PjkX5Lnk5zHdqB/tuBG7RR/Vazo63TUl9R9VUIvC2uzePMwpQUbO+UKUtPpdcvq8hamTXmKcSD+x
nS17u+Cu3Oc5c1W8GJeSyS1hCsN8oe3WyUjL2+Vu5iCTB0nZYfdLk25sw0rtmkOa9PKWSW3Di58k
prN5NMkB9wlt13GxMUn0+NInvXM7FiZtg3jqLpmdTidFau6Jkyxuo9hszrqFlx+zqCye1FRvOK87
6WM6MlgYqpnDKLUE58Wok1NTFeKZ0p2cM1c8D6exW8ejoK3nUhhqf7GybHyhW0O7aeXQAlnozPXa
THp7HdeSYkpnrR/aYtIO5YjpPGGdOVYxXDSs7fhM1db+BCI+nmwKhp+NRWiQkLix1oLj1l/2nOuf
AsNfCcn631N+fyzfDAI9jmcuSpr7B+DvLyljEVu9VmPuOtNPWr40ZuKS97JWmzjNyJBw0OKznYx2
MNmGdWhqbXoT4Hz3NM6Ob1aOgJApA20iotRfC7O9FbOK7Uyx9ccqd/I3lWaKs1GoJdd4sR4lc4Rz
7HC6ChjXevt//VpM+++CoAtv2d5adIBuWY5JDvS/CIIINmOFy0GcRzktr25tsmpmdi1/I6CMH+n2
HnZ9y+3N/uPd3d5nmkP59m3vPeORFGNpbx8gIvPJrEr9gOtxvDHpMbuSOlOvxNSWy2RkMLuWVlP3
XmIxjm+3j11fnPGorNZwMpep4Ia/PSDr9qj020Mzbo8PMGr9Pt0eKW17uNrtMYMuzhOnbA/fuD2G
lO+4jM2t8dRrw4xJdqVGantwRZYqlwUrqc+5+dBj8bpyzctFmLG8/HitzsKsCxbEJtHDWmpqaNnN
GECkuNiMjuBBFCkwimDu42Peo1U0yRFK2Mg3Osmz46g6d5tHqD7XrPsAbkKKzM6p+lFk53z9VCw8
zOwrAiTRQ268wcTA4/LbygJFfiTspvbAZHaleO1SpQ+UkdUSlkgdyeqoN3e5/PJocDRAWUCCEKZf
L2/Uq/mjp4XJcM5ePSQTfJOSTVXg+Lip8yxyFfkp7V2X0F7J4XZwnuyZUt3sjjQz4Tb2znH6Sgtm
Q5CksmNRIcmEtX52nP4h+RLOIVup9XwzMP9XFFi+K+XrMvqmei0Y/gonzKpd7H27+oEqOx6ZObsb
KRJfLpSdB1le+WADac3MdgbvcWl4UbdZYF4HtQm571HDPmMbpJp0M6ZYannMTCGJlunPdT3dVtR+
5bN1mlrjzNoV0XcXJNRt2rXm6+yDKViGXp4oDkqhKFLpcbRNZdCZ1+hKuDHGDsJNh1cYJSKieJC3
ztVulKnKmH4vTFZnXeM4gB3Ot/TZ1x0mukRacJxQ7Ut+Ql3ogI9rPCDWdAPGJqQ6zB8SPF8YN3Y4
wS8EJna5Ve0sLqeD+Y7Jv/ORf36v84ybWf8uF3ILSvOjrx6zG+OpkiIau/q5zcRBtv157lS/wu4y
oy+6lOC+aeMBKfK2NDtWu0y9Q66nmU3HgWWOByh9B1k9rslurfGxfa2jFq3LfGIMEpQ2rqGZYJ2G
hTkFOoR9o1turHWuT3Omp7rv6EsHijGjvSt2wU8gMzikFZlK5Qbj2rS/Vd342o3YIN3lVm24UyYJ
6Sbvq+gXrthtGYyLcuC2Qy2y4+jYIJ1HsrWBG3/l1Uk6n8QPfEy3i/tlOE9qF+qV2LvGTTPvpvy7
gbKmYOYj6ucv+dbUftF1f60H34nTaLESv6+Su5oqYYyfhcNgpwrnzfIi9qXyuiKjQuCH5wL0OL8X
zY6nTBXZUe/ePeMclx/4Tl6twaJQVyVBe9ur7wn9xdiWmGacnfgRk68vmeVRU1f1pwyPJ6mpgR15
mu7GpPNbUw2wWvuJccyTc2a8p8u18/b6a6q7QTI5RyrPdmp2pODbH0n0oRPWdAnVeX1oh9fVi6Rt
BLoygGa5ww0cja0NAu/HSY5meTGeF+1acOftPvE4wUz6wV66/hI44wjyDVLQGHfT6/j2r6W+XkRL
MHhL+R0a78Mrznp2NzEyNebHbqx9jpsHPX9wqwIEYRmOcg5yjG92q1MbyaSBWWQqotVivnVvoh1Y
TG2NrNsZ88Fx4CLJo4GnfqKLftV3i6ftOk6fK8kAx3gV5a1pVXt1/D2sDf8SGELzkZDmpA4+JHeD
XWkOiPHz+/aRO9wzDQwnHpOEqSv4DN9tT25yy0E90rPyK02erA5304I37a2j1IOiD5x9v0VJ5XTJ
uTc/EuCLBurG17V4Mbo1sKYoEzLUyvQe0lEE0LH9SZAvGK5S/6z02gHxxWRgXD7VCTcVcSDoynFF
84kqvartIyAxWEkl94QmUNDfbcaHzo0j3wln+rmlHBfVPXhMO7TkMGdbJd9vs9B8Z9gJ9UhBYKSn
DDo/1CH6D+7OZMlxJduu/6Kx8AwOR2umpwEIsIk+MiMyI3MCyxZ93+OL9B/6MS1EyaQgGS9o95lp
ols1Kcu6SRKN+/Fz9l6bCbL/8dbK4fDomPe6tXLOgyJqQ3EAPs7Z9q3UxRA4W6Uos+uJAAmsiM2Y
eTpYWYwTTi0Q/5QFgs5C64r7BnubygqrDt+ZIDnUMxMnD5nfdqoyM0mMKS7KILOgFgsuXrBWAspr
UTCv9UG6VgqW1mVbFQfPtUraI6ubYt+bmSgR2cXNviPM/gpd+uhJnGJUV8m8a4aE5c2BZ16lDa3t
kIZHNn6p8phnZK2KI7pAY7eNLee6JoaVpszVrH6qsuu4jQ9Et3AEyTs6tn+s8mdJKKhETFk/lynD
GauwvJ5N4ioU000RpSrvVbCnzf46i9/jStoOWrTPqsi32qXb5WYRDq7WL+Odmjb5dqme0ELiFr0P
1Vsl72/N0jfn77Z8SZpHZbQPedS4Ou5AIYUn7Nsu/0QqwjWH2z+YoRz5JdPCvZrSijGq3k85JTqr
CPypLw9mfZ2O1h06SF+SEK23g9d3jWsuUtkr2YKFMoi2Q/HccXesLlz8joTB4HHp2t9LzHasPMz6
jzwi9MAIHgvrmRNPhI/L1xbT7Qdzh71xT/KN19fd9WJbn0Ur6YFi64pgtyZP4H7BhAbfQY9fy+mT
qP+asHSJ+EyhOqkWJb9jX6RF0PN4o5XhWbRh8KuWFBb0a1WoJ5QP6AJN1hj1cE1ni9JhUZEdZFDA
++/UQsttKlIUHwXh31AfmeUhIfO0slG3YUUB+Ppi/D9oYf1/pscSFsX3f6zHuiub4X/+j/CotfX6
r/xvPZb4N2Fw52x6RjraqbVS/5ceS/83E9EkRwiiMPgTgFj/p61FsI4AfKIyukUuZb3+S23Zd9G/
/xfDWoN6qPpVLIb/Umr99/92xPRuT/7320PR8THCdJB0kRYjHQ2tGFRbcUIjQU7SwsIrF0+bUvWX
qYjqwSwNLAGQSSeSr/Iu51znjP9qhx59jbcfe3IU42PBWVmGblnYgYlGoaH3domlHzarWrOYno67
/7mCkoK7tWgvJEhY60r9f5Vm669j/eZSQZAByqfrK3fqzYnPKbB5o/AyPCw8/VfR6spn/C/NfYkt
LXMdellPshutcFOrnd1tIuSwn9eGe+1iwgN2WEZMHXY5yCvpyRaPpyvGsmx95kRQil+vEP7WGfPU
tHau27jJ4GoXcZC7KJzFbTxnS+eFc1My5kXoMm3phyDdbmomxjqp3hVz5UHATVHTkvjDCfnvxnKy
mGgsGYrgbkra/rcaxzmi/bHE3mDEpfgB2jB5cjhh6eBYkjS8Htti/EwWJ5NaJlDqF8YXBMpjV6cg
YaK+4lokDSg3MY18uApGKwUginraFcFIUDWpW07+UM4M+nbofCICg+j+YHqPUsFgwUqRXmN0zRia
p5JReJyFh7mu4pKG5djcEWgNLSZZw9s2eUjCz+a/FgTr5eRpmp6a1fpDAX9Ucwldxw+5TKyjSYfC
nnh2qgtPJYls+tda9R8+X8db+OuNXznvvB70hEl9OZEYDiqYAkCv0qOVKf0+UIRrGk3t1TonExCD
1oUnTV9bvydPGi8QvDYS43hdT98jiJJBaqW95mVLVXRUnGVGQdNMQ+Qbskru21DTajpQ5CE7Q8es
kBF/HO06xuQMVaROCHcdT6HuFemcvBg0Z38yqGTDV5l5URNKQ/xNZ7uLtwqKom2j2BUN02rQPg2t
3ay3CidqkbZsWbAim0M45A2wY1ghDNGDhCZXmyk1pr2kig4ZEhDhYqpFTiWdVbdAuaN8QX7DuU7k
Dsequu6aqxRPZbExrJmsQdKE4+9LATv/XzLff3KrHME2R2qUg/Xn9R1++47OAhm6YQmPqfniR5ke
7mL0RdsVFrGPYcxeSDA9iQB4fTacVcVqyFVNrb8mL775QIibcErVkON4IK2fUDcSL8K8ulGcarzD
JGrScQwTWgx9HD6VVMP0HjOYD3bsVF9CmRZArwwQ20QI4XIVZtNQvdMA35F7Wr8wSLSiteWjbkeb
f4tMpku0qtNGFsuapdqEnZP+aViaJk8KVM505HssgfRy5gmJR7MP9VVBKIhLMwj1T4sp9CGL88H0
SQ9aCjdYlsL24zTnPc31Np888kmxySQrdhLWThdNBG/1oe6GQF6In6nbvqUAG3o6YrpN5k4VcOZE
Zafd5/GE+7ezcWJuCPjLzAv197r0H79J5OlogB8tQyNqxDgZspitXghEF3gH+Om3RAoUPnyKYr+k
dGDf7NMP5x3BExLe+iigZTewG3M1VfyP6zb15lFI+RrwVxaF4bCq9JCSpiVwl9QqEwSa+Jk2PanF
v41IVt/rJY6vUd0B3E1lkYoLG+L5Pmwj63dUG/E1Bo41fe/tNymHBRuIVELfqkXt43zDjVAr65pp
My4ZUpRJXZVdCi943QCPLzY16WtAliZsgwrz+GO7AllSbnWRrw8zoAZC4+YSu1ZV3UlYGxVt7zFN
wdjb9qa0UiSYQxrRtugAWt+AxKziTa/1SuoldrsIclgzyAMNuewWZsfQuJddkdguUbZIn3vUH8GN
bkit2TA7wcqWpzL8SkgNq1yEbfdaxiGGIBuVEZ/WC478NseSbdaya101pYy/GhHLEBiXJVl8S53x
pmhW3LOYOgrKnQlV/BcwdkV50BWS3yneLTV+TNAi7LHLI7sbs7A6hOgB8J0lSX6fV3QjNqyoy65F
Ikprr2f+7UZVv1QXHuuzHUmogkAtutAm0D7xmmr05lHromUlMaNGYCTk/Im7OgFXJuLrKYmCrYpz
+D/1efSHbbT8JjG5x3eWaRJlJ9EefozLGpy8PS90HxxlMxid7kdzhuvt47fp7MUVqqZC5BG2BmMd
N8HxJ86TFpoiLDNf6lPO6xqJ3dxG87Wip+PTxx91AtHjxV0/C3elTQT5mrO8fpc3VzMXGbmm1CE+
7bTxZupiuet19Gtu2ve48Z0Bi2msGIB/iqD6vETmq1IFYzOu+V77e+HbrMvE0VvEtyFuhF2fQbSp
OScvbxfRu9QgdNGVzgVcKUeb70bCytzGGNKbCuPspiRC6jfesg6XYNM+a2RJ+wt5eKuUKrwpm7je
FSSWX7glr1aK02+mcXbkkbPY8V7LljfXCdsH8WApljg5xZCU2rQUjzbB8Anarc5I3CCdGdXVhFis
OWUxIrgKFul3KDwxse7IXU389xCZfAZcFrKnYYgf1Ciu7D3JYCF8MTLIOtAcltLsPr6o7zxN3F4m
/ri05Hp+Or7DwURGhxxjx0sxj+0rK66veYfVT6pCvuzHH3W+DRA9bHJx4KVInXLx5LOIRjE1FZuw
l2lt+6yoTbFHU5//mMNVra134ffIXMxDlffLdmg1+yfeSf0CzvOd9WE9H/IQcbuoIU/enoWZ8BCa
ZuAl7Lj4KbBTP/VoR9Frtzhhl9AmlPHC717/zpOngx+N1VplmQC/erJGJKqsU4UERi+Lo8rYdS15
ynAedLy4hR3nzwUu9fswyLLeI4GvRzhbEQ/RYxNzSD7LJ8B3zmCZXgjmS67T0ZqRM83CTSVjKJUL
7CkgvmryDM7SrLYXvv1a5Zx+ew7ClN0G+FMp1j9/82yXMdnwrDgWVoMA3ki8lFDqzaDpR6wbqNg2
SwPS0GV/0fG3djEScVWVg+CAlpu/YNuhjrfUUTYu0S7aRcPeevFOvh7FGcsTfykTgNNpIy2uOW4q
kGnsjwyaR1TCSIyrYLwfA5r9COqE/WDohYFbWR2V6xE1E9q2hSivHeSUhEbxCJkErJvT3kzJQM65
MdTI+o3WTjJPEajXNnHXVHcE0sXtBl5A84cZL5quCnje5HUaEHUcMwZabRWUf+a2TlX0zzJsJtS6
PWJDU40qJsh8wvBtDOMpuo0Xk0MCwML0LjCz8alvO+2XjqH2r1OpEc166nji1SuN9i7GJKltM9yR
i9vSlmfDDQ37fhbO8hkw0/SnkHyxWwMTkg62bB36jEOCwzgPCRZxq0YWrDd0vR90eB/flsQaPgEX
i0wAb4AT2sTk+LoEYf4trhTzdyqn9o8wGGD6qDJbyKhLn/2I2qwqkcZBXdwQuYNIMGjyjIe5s2cT
i0oiAVUR5fUSxqn+ydT7Pr3wGr3z5prsexja1hbPGbw6JOlFp1uieCxj7W0cSLwrCpK2FHb4YTbH
S4mm7y1X7K5UyY4Gq5W16/jB76ohKVDFojAPjOYzuUU66Je420azo20X0DCU8bMltxxB218GE5Rt
JGrjwtbyztpBwBtaLbDVcIG1kz2PakZPFLNRPNoI+hbnOnCtYjAO2iRjD0PQbxz50SfRGjOclyi6
sGSflcu0H9aNlkKAzU2Kk/3fLgABpJodeM24DgqFXXpBIZZfnVHumO7PBwlM/sIKzZtx/kqb2BVN
ogDRf52tl0ajKLjAufBR6HQoS/TBQtdEUkM0YVPPODJxtOox4ZOGM+xFgvbfzVW9eRrweFmuPQWW
ucP7rlyndhIxVV7Dfr2csADCVZdYf1KiPmUGvkzqzzKFsuQWyty2e2MBB+cuesMaICFlRpsG3+3k
6kpk7rm4sQbE1Ik/paQVoNPEpaQwDLdb3XWytXFv5EtNHAUDdsOtI9E+4T9HtV9kk30/Ei71XIIS
+dOlXf7YZU3y0JIqikXEJq4Aw9uUiR1DsOAxK4cq2lnKsvw2WD0zOJdjeqf3SvSzJ9oM+VpKyrAH
TZ9KeuzIDtmMEMxJskUJcitGlX3NjtO631DXgd7U4Y0k8HuWBaHnGI3fG8tQYHXkuvo9GO1E9QD/
dDRtonL8qdZBH7uEENif5rmYepyBycIlNKv+09LSBt/AFKw/gb/uHFfDI/G9MvWSqC280EzfpRnf
WtNIg95MUgZxVhUb9/jC8YGa5B03Xjih+nPHrOhpls39ZLm4NhVCGTtTkCU7BLqyMXuZ3dgl3fdN
aljKC1aN6HcNBpRpN7LFu3QuqheEXyMBNWrZ/VGHKccJYU4MwALV+CvgERYbR9fzhxm6/3OFPe6h
0fv6MzLp8cvsSMbfeheM4QY81mqkIcfKhl2njNhVKyX8OgtSRNxkUJx00xodVKqMVhftyrhsvkZK
Q9Jg3AkTTbCzKGD24sJ+SgpzSt0lqZRb3ejrDLkTVZcXl6W6qzCnpFemia8KHECe3KeWQbCDHhXi
oNu4zfAUrb3KcBzD/sfHG/j5uik0dC1UIOsZnNTw42WM3NV+FA7jpnlIIgAIaO4xX813BigfJPvj
6H/8eedvLyxGlgzBOYym4Cn2Po9KPW6VnA05r0zWDLk8GGy3j60Ql7JCz38aQlSKEtozVHK0BY9/
Wj5kqYFFhuUpbewv0D/SO3tUkDY1YBzpzzkXtqDzn8Z4gfajba7zBAr9488TA7PB0sDAUFag3IBm
FldFGGZUOqay/fgqvrf7sM9RM2qMLUjtOykatRgOBqHAjgeiC+7LlDnGbYGa/TAms/CtuNOfkVK2
6a5gcntNVds+julqR/j4e7yzA9hyvbgqQxLOnCeboISIsejJ4Hg2UUXOvm3EuPhaquAy7CPYTvhr
+kL6uGMYT/7zj9aha9BBlKThOielut1kIielIPCiOc2vRpBw25be32HCRXe1QCLaR8qUXjgPHZvm
X0+84G/oH9D80+2z8xBc19Eop4xHatLkuIuYIbDxLcmUuLjb2AzgdZo4BNEgC6eLL+x97zzQPM/8
Vr4AX+J1Z3xTa2uliW0pLRUvhBPxK266kYNih++uBLy+6au2+vbxNeb8cb7ZMplCEcnZC9W9efJM
aytJJl0ATZehCeFDNIv6I0x7fBAIEJt5PzjzBP4SMFjhOZMdiK2IkJA/Do2MOvwaJY27dC5J6YNe
/2PhyNVuIjDpCJ/UdQEvFBwUJF4tIdlWeClJSwqX6MEKmuRn0ZPw5ja0SG9BrtIfjO0ufImp9kt/
1ENAPCU4o2ZbOrX5oloabnEN7EvljqCeEYdRJN/mVOkTPssy/Vo63Yj1hbVJbpSoS2Z3rEjBQGKT
h9eDRUfGh7xBm9WJwegJGFIIbcDZsTJDk9uTPFcCssqRcmMcNaxfRTsHCQn12vh9LEyb+VmQdZuR
n9/xgyL2OzgP5Q/LGiaipzVM554Cth7Zk+zZ3qYwRbhd494pPTO0x+cFBPN9EUXZ+g3gxGx05LI9
UFxNecrgEsM+LKak3uQE8jJIQDj+gx0EfUoVzYCq2mnRdBeC9oIfR21M/Dhp1P0px8H41EiR/KWQ
jfHn1uiqP8eJim16jILqL+LqwCLOMetnLysRzphdnGLhniqoRGMLmc3NoUROqK+iSLoJ+gbsRS3I
sBu0l+pjvgLcIHD37X6kR0irglYhx0F8VNluwSv7x4mBCLjIpNSvBSMT2pc68awoMkb7KqiJGQeS
JEGmMtbXmNnVsqq/Tlk9/mLlSdDkpxlUQGLEq4OsqFk4WM0NM0AqjcYFbKr/ZtXpeZb0Yhp3Kt7F
7F7O0VD5zBDN0AsgP+oAjeC1wcPSFnEQIaDfDbbKQNtCm1qQtjglzlC1A93K7wTSRW5cvMrzw3r4
ThhhjgrZilMkwFNvvUwxymASrhT0iwMleO2ys2bGBmSzDgungTFmjsr0Mw6bYPJsRUy/MM0bv0KH
twk1ouL8pTgzrCs7Bde5i+3eivcI4Axcy7R5FBehfflXLnDAaETkyY2hadGAF3+t9JsC6iXSe33+
NmjtdF0ZahHfQu8Dol9GevK1Q4b6C1V1ReBljf0WuM/EmM+pywaLe1wb3Xa2Z33xLKVHtScrYwn9
iXRKvzaaWXp60OA2GtoxJHaZQeuyqU2MVBsDJBkMKChphuekRYGNNMgAqBIiClxYWSaJmL3T4+sm
oXO+rejY/PMDh9AglhgaR3pbBQB0vMMSqIsP1FZML24K2iN1JwA24AukkyzVOTmQBhDt0rK9tN2+
twpKtAH0VOnj6fKkNRUiHZrseW1NUUExrYss3PyDPu3KrmSyZzAssGpzelTzwUC6VdKo/3ghfqe0
cFBcopqmxUmFcfIFrE5NOgXrhVfERnFlDKW4hamru7ETff/4k853dA51Frq0tYhhGLj++Zs9pquI
bgeLYHukSa8HjwGdF07k8LdiLM3OAG66HWa4Ch9/6vnvowoVjiQLnPsrXj0/bz61rGFrqb1leSPI
qANbw0zrYCofF1tNL1zK8y2cj1pLJ8TnqDdOx3bzJDO1HmhYaQDab1MznCAG0+3pOpneW3DPuIGR
2b+0SXZhN33nR2KBsnW83ExYzdd2+psfmcRNKJJG5dKao0A2Cm19iXT7y8IFvXAyF+fNcMHhWCIp
YXi3qkqOb6NRDKHa653jKR3Ivm8VJk6vJ1t0ZkaddX+sJtFjgkgtc0GjlsHVTlmOfb53F23sBSj1
RlbhUG7mSNfbQxohsP7Hd5yeJxHhDFClyrN9/AWtsmQdsSHpj2mC6lyky77IlA4EXn1pvvbOI61L
TbN1VDbUi6ePdJQYXTIseuBZDSpGsnhTLy3RWtf1qNwVnTb4/EEnLzzS52uGQL6oMiHROYIwUz/+
gbM0ce4CFPYk865wl9tIkhNMrILztLJGXhN5cGDcK1hltU6FJaSCff/nF5njDzMmngbnrGBkWJAT
JIlnXU3q/G9BM+UbSm10DzmDwsePP+udq8wgXGqW4XC+40U+/r0NbT/dTHGIRTDa220EenhGaaqY
yVaQ+8ivjtQvRhfUF4ridz6X9jJrFSl5K81qfRPevFUVRhW4k/D/SYYp/c5Uk78lRx9AlrjbAI5j
Ro87fEAXbu87LzOyFs6w63gcodnJuXkyA8IumZ+yaRpitafw2FJrFaVvUZRdUEu8s2bxC2m2UbJK
jSLq+DcWqqWA4UsTP6Gx7tuFaqM90Yk6HMI5+z3PnX6QxmjpLiYsqNsf39j3fqnDe6qyNHORT4fi
pKLAT9Rl5IezHX5Gzdwf6O4jK81a58JHvXMvOaazz+m6zmnjdDyb2naK/gm1jljmUtxIAlfAStic
I3MayYWfq5Bn9QR6yD/9iRo/j8Q7+rkMClYk29tnqDbgMhikFhNLI62/llqXX1XbTg54u4z9xx91
vjAff9TJrZRj3SUjim8/Djnbb7I8UVZqe/zPz4qEBWE05HrSFadsOP5JtCl7TU3mlLSnqLjB6dve
E/9k3CjFgrgNkdn24991kh64Ho01YSLuU1Vbl4Z2qhjpOWklGpkbPuh8zChlkhNj4dZsNJVvLXp1
F8TN+Ll2Imfa2ogsH8HkVF8ZrjW7gMFP6BoKGZ7bgp5RhGAswTNDaFXpVXOWHAwsmeWFm66dP23I
LdgfOcobCBONk5WDI0/CYV+J/GhoYgI6mjB7jsYq6u7JE8f/EAc9Rv5A6E7nj1SWf3v02panNHmR
uLhpi3QXapH1oiLgAWlfJiNt37q0vjdZxbxDgln7POQy+q5qbf04oRVK3AaU/bhFJDQ8E0+jW3g3
dCwmeJ7x+g6xM2tupQHt+serFS0ixJ7cI9XikTh5wIn+kJyFotjXJ42ENC237yY7/YEFUXu68By8
84DTJ2AncAhTJlJSHj94ST9buQWk1Zc0jEmdasU2lYP90NmJvKOXjS1RrcdPPUemO6DgjZsacdBy
vqvmjZWKgphXAh2A3lgMcz7+bu/ccB3pB4JeZFu0CU6uwlINxMHEMTeccJpdE+XL1qkWchqHZLkX
HZVnbCzRhcfsVXR4PILkNRSrRMKh/EMMeXxB7HiYoXE4iieGGcYqLmztNlazpfYqUPJE2Bai1jcS
a4XcZimAzyfy+trfmtrXzm0wtIATGmekhRLMI9AZ5GzWiy1knO9y8ssveRrPyxYOVywdaxNTRbCi
nXxbS4RhX9LjaC26G3o3Q2gBFpGFnjoEsX1lyGRwRdHL1tcLJ7njbOj8+fg2vfME8RXoK6LF5r+v
te2bHZ0t3k5tEaLZJBBg2xTK8Acc6vL1409ZF9qT22JReCJCXM+TUp4skPXcoilYMFSV4ZIBoFmd
0Us6x56F2QkzT8hp/+NPPC/KV4mbrdNPw9MCe3P94W9+WA6WCtpYbPgqjCx4UnGVPRmLVcMSUIIt
BEbxEKEO2hlz1RyIyEsb1w6x+rktLq/PYxSqN90Sp7tYMMf6+Lud3XaNl1VwVFAZZsJrOHlr66RX
h7oxDZ9MHFpHPbX/y1Jgp/dVwgYEyWG1HW0oNKD3KLj1cayZ6Fc+/hJn7ydfAqkweamUVWD3TkrI
OeyUPIcz7peA95HB5csBOTVinU4J3HyY06sQ3ID/8YfKd366ZB/gzYRNYTNNPb4rnQaxv4wTCOGt
ToBbq+tLvaVuhRytwWEufacwE0nafSA/aWkQ/UFt2f4iiGD8ibW1otsm7frvPC0gUREPOoEbQzbF
Pj5nwQ+tVCsVbdtiAibqsvGvNSKRZ70HSr4Nk2B4HAeoEBSxUGboSY5YZnOUzRuTNXpnQ07GFzrJ
6adhJqXqk3ojiL0AzAzbaAyXA5B7S9vopMa7IjWNYiP5ntEDlfJgXGUWKfEX6pd37pEjdTRBvIVr
SXp6j3RlqCsJKxsUaeUVRFPeE6kZgp9Wrzm/RSSEhniFPr5HZysCKyi9Z0xiSOnW3eX4Fs3tZMx1
WbV+LaJ2X9I1Ht1qstCVfPw552OVtWLS8PvoKv9hDzv+oB62SFWJhV9nS3Hbs6liNzbCnZ40ug8y
t/YSp533TgQJOzRATtHXE18+/hLvXWEKYPr7vAEsgic/FokYFFCwJX4j1JiGTzz7rAfjZiJH1E9N
vd4jKQas+fGnnh0xePNURnP0DFj6mR8c/3KBTgjR5tT6U9HKQ7FgRsmJlTqYUZD50QoEnJv2R1O0
6tXHH3z+c1ddGYINppAkcJ9uj5FSa0WfitZH/u18I+Vx2KT4GeWaSJmDkWu1ZNOIRNEv7Mtn6z8/
eH2gWJD5xzntCjRLkltGgJczF01K9pvj7EiNBJNCeuz1mCf9z49/57lacv1A6g8uLznRVCDHV7jR
laDLl7j1YydVZ69JcoNUkCSoV9GE/dcKcWEQIJZbgKtk3W4ycgHuasJmqES1Ru0v3PBzW876fUw6
YCp9PvKy1xvzZjcqFSuCTxK2PlEPJUm5TdAQzo0SuQ89mSiAJiIA+4QL4yJxfOiQqx4bFqy2AT4a
1BuLztC12pRDdmXXUoK5a62WlDJ2B0LIBjNTXFZOUe2abGSaTfZM9GfJ0BNdIfZO7kcqxe+KjtSf
EltT6D1lWLybkG6uVxMfobkk3enLTdsvyTdyckEcjLE1QLgKkAem2jgTrwdHJdlkfWzeR30WPPHY
yBcpp7Qjh7GOvqgEC2Hvb6HMMx4AdLuZQrU+tCUSw10F6O8Fx4Vxt4yE13iC8dXeWVTc1ya82tTH
kiEDz6izcvodEFjU+CNS3p3GbKIA47IIpn5JWjvxU+PAwreyuBabIh6jch/EwNsOVMfhlqQOmAT4
iJPnYoSHtpqAFrnHVYA4aJBdre3Sobf2DHRVgk+NfP47O01T+3qNTfjCQ78+Y0dFD/f8FWFPYbWK
9k62+QpHvkYubek3yjzsES1BXtSTZW/Qrb+wr9IbOP8wOnw06jl+MhBTTzbWuir1BIR17qecGbuX
QdGLb5ldCMFwYdXKKaNi/eSIGuANmuLpG9WR1D4TTpzNW0oj9VdikNGE3jEr1U25DM1foXUQQm1V
WebrPgi755SGqnUgydM0rzJFnbSbkagDxORNUpW4gKzhySEPWHiNOUNPTFSsnK7o0uJzkqky2lQk
TozuNHEsxZzdTM9Oa2LdXhX49kNTIXn3J8OUxPcg+Gm8WpXYdDDmQt/r26rfDCoGrI1TRhk5LG2G
AEofe8O4MRoivfYceJ37ifiU3xk5FPAJtT5Vgd+p4yP5QyqJMthsoZ91OvJDwyErCt6JTdZIGJU3
zDlD1H2109ZXVr3kHUFptJc2E8+dAZ4lL7+nkFBQtnQmNAE7j4CmGKNp7Z2yDYdtCkX5njXHCClr
IzFsClSG+qZh3jp6c4YoxDNzzoVbUOxsbstSY3N3irHYx7kJeBzjj/gdA9jMX8jIlYY34aYm3YBg
4IM5mD2inslIKmJgGAa5KYjJ35QzleYbcxjeDllnfx07OlX8nSLW73Sdu7vRUeH0rqIbc/A4h3VF
qEeXWgLMqNN9Q3+vD8xwZPyn1dLa/jylQTftIjJcTKQ8I1y7rG90vFXMwYyrSpIctMlCvtG2iUgh
c/uwG7MnHu02vSd4cHzMQktk/hxgb/C6xFkYEk6Vvm3ByAzeLFplvHVEmH6ZiPPRd0gVKsMzFXP2
rLEp9A01YDtu1IAs6I0GtxCnHki9eOcAIgVkrM5tsgN/PUSboJoJKGr5h7wnh1HUzqlSaCBU6n3q
5bHe/GXmmNhbbJh1sykzw/gRp5Mz0fkWjDiDSC53YWAtn9paVV+wl5PapA9wUtAdOfGLoZRJ6BlT
2z6R3o65SJC5joMDigtrRmrNd8hbwp8m7onQdfqAGOGyHUg9sobEYVSF/MotsVI5BGmIroTMlzXZ
o+zNRXONZEBL3TWp9JJsnF/6uDeePt773lkJVoMLCGlkMdTY2vFWI+uGnUBre58O4/hpxCF+IKQa
skMcPdJDuKQxeqeWWVt565CQUQ+b7fHHhZj65yySvV8E2opRtUzOcpNSp/Qf0t5HVFNv8XtmhwLF
2v3HP/WdcoZmjYMq0lobma+xC2921ZloQJXnJveXoohodJGZvOoC9kWtoTzqJu0lS+RyYS9/5/py
TqYLzVennNHWC/LmQ42ac8hA6Kuv2Dm6u7Iy/BQF5dam3fMlqkdj949/JJ9HHb4CkBjZndzPvten
vgjZRooiXHaVKTnzmHBmZdJ2BysYTJp7gG0//tD3CigJbhbxCxM8pD8nxbki1EaVHR0ipVM6y6e2
G//OwMcNrIDjyiMZi/RqhluNxBy2aPZsW1FR79F9mS9tSqzOf+Kqc1IAD7BKcDnUH1/1Fvh0MZtx
41uKE32plxbFB+pfr4vbxW/K6dJb9M7mvbaQ8IkzvGRkdvJYp+1QKIml975WlcmnukYQgfjGuUFx
E1+61u88xvY6ZmfYQNmNdfv4t8VVZI2yBz7D8VXuUSVkh4r/L1Rn3fQHI+/8rI6VbdcRyg6RKPPI
20RA2RqEYSUWzL2yMOdtbWqjdGsLpC3Q7hwyXmfY3oXHYv3ZJzXNqnxGVaRZzGHEyWPRm0SmGL0+
+FHbZl/w0YX3ePTmJ70iLdxVxnD8VmMh92EgG58dhqD7lKiTSxfsvItg2FynVxk0M7DThwELv2MW
VjygTMrSdKd3Zpg/5SGyBD9D49l6dTrXnyPR9mBgiFVRcW2n+XMvF/E1ZNtcTdJ5dTci2P6VkEp3
tST6aKH0z2hOlWM5fEURHXwmP2u5sDi/c6uRsHMSQMpOA+i0EVbGYVyYQET8koTi6x4lqw/SfbhW
q6LySVNCTbek+YXqcD1Ontw0WsOchjhnGwyVTt4dJUQeaXcMsywbFCyUcWKj4L1cbLm983CwBmsc
8mj1SU73x88xuokEtMMq7Sp7uSIq7eJb02rhHXFkOjpba4Y2UlfdNov0utquBfpNIILiP3GNmQaj
Y2LNtOGkHn8NJ+eIa9igVGoHaYM+kgTeLFHj0aFMbop2+S3YuS/U+uebAoc7xuu0tlbO3mn5jUjD
ccKMz4yLJDtkfTT/jLEr2xtOe5EPzlFeX3gT14L++KZyrmXZxTZMF1G1TxaNJDPNHoI42/wEKdvT
51rfRdFS9h6XNHoQ0Zqks6QaEr2yM4h0mfRI3NV0mr8raS/+XPg65/cegwZHbnbE1cV8ujDQRciD
eh5G3w6jCBsZS4Qcu3wP/waBVgsmgPCL4TZJ1dVcC+YqZm787eMvce5zx2lKKUJqjc14jcSlkzvv
DE07K8bo90K2wq8WBP5AnAvnenYAg2OPghbr2ficFY7OTfNYLzN5h+Vs649WaACl0jrYP67aNM23
wJzqzE8IDZ+8ib7Ft5kk9cgFzNwc0pjE1f3QQLLkrBtplzAe53MM1ljGemv0GIMBHFXHv2SgERGH
Qz36GI5ypvxAt3Ob4Rz1leTazWJiiW2Slfk/+aUSC4l2ES2+i1+KXqcKTgMUU3mw2iq/iiN1xfTL
av/x9T5fhk20DusEcl1W9NPxRdVN8DzyfvINandGPMRndkWJtA3Z7CecAtPDUPTqIUf/6GtD0lx4
z9/9eFqDqmbRvxOnbGL6ZMmEJGxl/Q8dNOtENpMLqNEKbnKrVGzirxlto3HNjNEt9Ak1KPLTQLlQ
hL4OW0/eRKpQJn1gmhltnF4GkvcItdJQtrALVfYtkaJJdBOLvhf3qFGxIYVMxx4CmrnfKiWKlDtD
G4eSyiV3rpyiK9I9yU0SJEM59rOb6jZQCEitAFjquZ5idxCcal1HKQjBmxixagcZIEDAfRjJGt93
rPwoXsHphVpTkU6FTrAm01wa22JUMF3nqb3yUiPuwtSj8p0bcrfCMesNN41xmXtJWIf/i7Pz6nEb
WdPwLyLAHG5Fierstt3tdEO4HZhZzGTx1+/D3r2wKEHELAaDMxjjTIkVv/CGG7xQ2jAoRyQ3fMeL
0tsmL1OKs7EaejuRxXN7N3R2+9NFF+5LEw7mp8jG0fl1xG7jtiY9QOtNEhajGmZWR+l65oMz2CWO
09BNNoBz59EZ+Br4SOipY0tEjW91PGRHBWswOei2TB4whIWIJ1o2OWYswfVN/p4vrZaXSJhGyQLq
4VFZXtd/4v3Rmz11UBfAlqfXZrxTNVLRfQVkq0ej0NSbQ0x1o3jSlKgmAcfxKof0iOfTL61tavW2
tPs2fmEr0rK4/tMuPDr0DCFmETZSul6XkYEn9nXb6t2hnxPlO7KT5R5WQv02Du1XhGLm/fXhzlEH
xKgc9wXiRtEaAZbTmRiwYkVQdKkxRQac5B38STZsOKpOCmR9yPvAyVVh3IVdV+EfwHvQ7IdC5Cjf
ju2A1BkUEZwahgEkrBgxTtpVswFVLGva4XkIp/B5APFtbvzs872Clti7oJgOnIHb6vRXO14y2vA1
kRJ1Q/pFadcPQd+M433VxqH93wdjKC4lJNNpqa6bJy1vSyT1GZkgrXbuvBltSxd/40VbeavBfqF/
wiNHELxcgJT97FVY5zVkbjCx5oOw4uFh1rTqq0IVOjBzZMyRkcThayTMxBQU55wsTuJXwJLuxh48
D2gXF3XUFhbar2W6y5//czqc0NPpjHvzwSK6/gWIxHmZPIGMRxNXzkEBnTsA/raEs/H2rCQLgcAY
VDqB2oCCg84NY+J04Bi1owFjRJK/CWbZXR+p6lPTzln2aBWTijt601bpMaYc8z2NB+N7OZTpi6Vl
0HTUfHT/0OCNn6uMUC6wMhrDvPHgMXc40NcTLsZJ2y9alBK4eshFrkDvhphct/jOdZnsKkQLCyv0
e2GCTkdwGCdFpXO/iQYfwH0F8m6+Swp1+tRMiTr5rt1X4HP4ZX9sKvdY2odDP+woTkbZbYuX6evG
UT0Lx9jywE+WfBmShb3uN0C6Qo9euOZhiElam8jTF+2pqtHu2zROwgOihuWN6kID00azWqTe1fje
BJDz7foPOdserBILRBseQjhKt6vDBwIzNvErmQ9LWRCTLlFUt03XauKAiLeGbO2oRIE7KOiaXB94
2fwntzYDgw/XYSIzE5yD0+0hSyskczfVw6SPcXk3hXrDswZzBlB/b2WvVWyj8wsqVhuBmE9y47vP
Lh2GB+IGMpP+rWWt6XBZBC09zrCyJqXkwXWtCVIiRpazSyXsP38pBTDOOocBnt9a0gBeKsCospkP
kUsFcoe1DOrNkT2Nh7gZ7QdpkpVIDxaLF4fR8frY72D81TQDu0VGD00makXrHkeSqCR0UaUdUE6C
WAo5BHM3vOTqBxw4S3c/0T4u94u52E2eDAXmBSPGKkSxaRrf8NBYFJILVZ1uB3y37k1VznJPgV9P
D/GEgeUOrTnzs8LPd/cSCbgO9Zs0DApHE+oesWZdHlwx6pU/d6L6MGM0/iMpY4j6mVZHf6sQx16/
Zl7AfzRFu3XILiyyaYIyURcMLq6uS4D6z91njVqFiZKlHTzMkqo7VdG035PhxM1TH0d0NpDEElEQ
Ws78NpTejLQTxPnR91QHveWmls6xaBszWihl881EfBr6TZlT2bq+SBfO4AKdxeuW5Ag341VrCKJ8
GUpjaRa0MWIBqA/Mi0aO606PFGft8RhBoYuRc57DZOMUngdPHHvbQiGH+XFMW9VPp2icnJJbutNR
rSmV2cfn3n0dhk7+xfOCezFLqIG7JsV7IELOE8VcTL2swc6+m7CgfOi+ycZpOX81+UUANSlYo5DI
jl1dDK4RidRV2bEGzcRPohzk7cxLoe8d/INuSBxxeSdi2M9llX1EflTfzy1R3saanMOTAL7CbgEP
uRQZrTXKWIMly2RI9ZAB8lXuKhXZRR8I1VAt/gXhr8pBhcQ3LaD6Q9lY2U3cgUDdqRAPF0H5uHvm
SkMRwqjhjvsN/WFz4yeeRZcGuR2qm4YBucE5K+zrvZ24hXDMg4ZW55OAkuNzbLVPfT2Xr3le5W/X
t+mF8ZBYdIhoiNIIMFenCQJ+D6pzMA5ubYalH5lteI99VPbdiYZYol1PdWvjE88fCWC7FKyWdTBA
XOir3SmsBJPzzDw06JP7bevh8acWGfJ2hoSsgZkUzcgUX3UXTsP8X0tGXJisCkCQJb+3132EOusr
y00s81Bh8bXvIMH/bMmh8Zaac3xpp0SfjY3Nf35hQYSnqEDHxIGDfhbAz95omHVkHSaaXneU8npc
a/NGwfoCbd2NxOnCelLitBZlyAX28M52/ed2zASmzMZUMJjbU5duhYKoYB49yqT4DSCk2oDtr4fD
HIKXfmFfsI5oSS1r/c9wnhNNWp/UEcL3BoqT6EDewQiR7V4bQ+suBtW2tXvW9+r7iEjXwUlYnvjF
P/zfEUusGGrbUpUDV7b9ADse+emuFh9VFF+gpevCb91+CzJKpZ3/7L9P7jKsTYOfxgxSjgDOT4cd
9DJ0pjRyD6hn6k9EsV4V5FM9IdIPCG5XeZ3x21RDBe2qSlCcQeFPu/NoA3c4iYfeQobR1Gf0PiDy
DXZrqDS1RXZb6mn8EUHeiTS+NPCOkK2MPtWxgfUL+ABkOdWs/z2igTgGoYgWCmkZtz+7RO2/FlOH
cq6KsQhy66PdRz4SG2oOhDGBECKoQj7Nrqj/zEXulPiOx04wgjFR79p06u/0snYQqRiS+EecACig
eVoNcqe2wqnwqhip0QulIXRw2yjduUo149464xHCP7fDzwhAf7M0zKNhv0Qb/KeAvf9hl/ShX8wE
134iaL1LAels8VgVf/DfA7WScoviz4DyfHrIYgyVdk2DVccenJKCKZyXxajSO+mDtIZo9sek7G49
lbU+pJnpobukGOkvEgS0Mko2WribPLt5DYn6xCGsdcRKNUtq/Y72NnW7sTeyR0VNoHbA+40h8eY6
ZNykLUATtloT6Sj6KO38hPpPOvu9XmOaMZmG0uwiSpUPDX/2MSwilGQ9fVAiH+ugJdorsAklwaqN
j/MIOCEYRDX8sdvF7X1KzfaboB/7pxsE2QtJrwuerYvEN71o8Eo3Rlljb4la+x6syoiKS6rFf0kq
MN9NJxtXvr6fPAmkPERMThbmXKFMEqKGlAIk+Or0KmL1uASlN6HujGhjaqDYdkQZFQjSBgP5HbeK
BMgkRFf6vPITqv9hHt/RGYkMRqNluEPWRbG+SDrigD0GejNwfacSqeLIo7eY6j3250av2Wj8e0rj
AHMaJsdHa1f+nvFL4V/DZ8dzBC+ixx6oNhJi/fw3DUPrtwtIJPehUFByg1A/7bkZcdKmipv9SK2M
k6sVWCj7iKLjrokthP1LSORDD1IfnIdaeOkbEwfv2FIS7uXrz91ZiRcRP6qmLp1k+BA8QubpOe6X
BkY6ekUAWX8CKCNtXG7neCBbSQYd11IVQjM9Qcuu/iLVNsU8RbL4BeEjcvZmOxbPSZ3A+pWVcG/w
lgeaGrsuwu5yKHVl49ee33Vg1siFl2SKfH/dhLayFnPJEFspGoCaL2owugmQ0J99nnwdYvMbH6m+
XJ+gd1bX6UXHNY7eE4oI1JxIcE4nSLjIFfRVUwWq3aMJY4hQ3ExZrYoD9p4k6U2s2aWvk+oVB1Mp
B3BoSjHJPTYFOAO3Uq9xAI6c/AWsSYn62NjZ4Qe7RvZ+DCeuR5fOLnhAJ3dfEzDCxd6etLoiz7Dp
ILpA0Z4TEOLdoyHxwFbGSeAvjvjJ/KkXsZF80GNDwvAxHdCicQLFplAmFNjUMEP+xIz+RH1kfbWA
5iTQ8bxJ3mV6Xv2caUchuxrhBbFz3I7CLk5i9G/cNCqfEmXq3op5iHC0hwUGjz/VuheA4GZ+LJni
TzZm31rgaVnR3oZt6XzlsR+HOwuAE5oUtF+/9+NABc1Jx+TRM0E1chyL8m8TxyqFZGScUcCNZLlv
61JQN4TpcywADingwzB5xQsBXxw/rwH34IscYgeFh9y4j42sb261xu5j8PC4tFPq9PLXbkYh4zgC
Iqt3WEkVWzn8+aazaeOpFKXgEC+6W6cbwJKmLEc6tUunUA1mDakg0dIStzo98xu0lY75hOPg9W23
jpF4XpmGpVe6tJeBGpwOarbQ0nS0AAPVEPjEtHQWXKlIyADq9P36UMsGPt3gaFRSwaVjSOSCCu7p
UE0UZXkUq8C46wZP0cq0hgelsuun68OcT6NJWxKVXch2S7FuFVi7NItw/OqiwADFoB2UKAs/gHhw
at/Owc4Msk4+NJq9BSG5EKdA4SeHIOkE7r9OO9GvUejdJHHQLZ5+ajRrN6hMGZhZdO2THsbW1o16
BrJl6ZDWf7eppM6Lc+XpfDpGLcvINELgrbrTvvXz1H2n+lY1By9RUu/eraP4pjBK9PgaRB++oZkD
LVzVUOzwuzoM8y9OawNoLGjePGUl1NIbC72T2kcKy7P2Ota+ld92mvaKJaze+S39xF8JgAsRlNUE
7EkCQUC8KoG4vwsT1H/xic2Me4WjMezQr5YfKA+bzc4LdaPEjcpSH+KsGhZZlNzsdgpcLQXcY1EG
xP4z1oxFOAgwjCDYeH5VzfaNNDdee0UnY4Za3n+1MzmhVF4ruK/TS6xoGKpD19EGjDL9kCOvXvup
rKrPvSXn/jghFTYH0O6xktVwnnurhIP/zZTrREmpTB0ghqGRtHsUMTX8e9LSIRSI0GxpMrBsu6yN
0QqvhF4+hVo0DXss05ETRhlzTg+0PkaJx7Dn/W48OiO72aIL4s+Rl/2Sal4+5pWn9jfXN/cZsZBn
9F0mgpeUWgyp6mrRa2sKNXXIgtmIdcvnxsAowLUVdPktZElyK8dKHDn8oI+FdtvOveJ7fRaOfi5c
5GDtZlRnJjDp/pSlIeEWVyNi9NQdii6Rn43QdO49F1fFna2KZD/J2cWvLMJpKIpKv7HN6QkJyFLu
EZ+HrSP64Pr3vSNCTi8JXkF6CgBraHmRJ55+X1PMhtsNXopTmY6oYBbpBhmGara70MZ5yhmmGqdV
9LduuC8NfafhivkqgMCWRz22J8OvAf3/6HJMHh4Go9GLp2l5EkBtEeaTkQ3CeoQTmjU+G49Yx5DI
GmNjVkCdZL2GxY4tLMUHb4g6jMUyieNaZaQS+2o02TnXivOna3LlufAa+7dhF2hTXp+C84sEVVHU
dbgkKZe46xrSBK3TKU2ZBdYkyjs5I+2WRlSQS9XGCAtf1Y0X4PxaZryF4Q5jAZLEuqw3jPhPDlWd
BTp+tBqqRlrZPnp5Ph+vf9f5S4NvArk4JHO6mVToTlfW0qIRjXorxYZM8x5TpxEoizbtB9nocv+f
h6I7bSyIETpFkEVPhwLaSnnOmvKgBcR5RFwRxHtru8/UYZQNislZSZgDCe1iKeRQ86chvnpuQj2C
lOomSRCacV/dl70d30V0/72ncZjou9jcqSQWHXh7N+1tsrg8qVA5Ui0JPxMz9huPNzB/ClN3hghp
dcazl+U9t3APFG7PTmniu66rG1QIFA0fM3uw/g6610Pg03o0gKjj9F9qy1yIrcVMZ0fSkO581Wqb
VylaA0v0icLnQ9jam64Y53vV5uC8N2VBa9IAPJ3oWhHgbauuCFDXn0p/GL3e+xw6inKvYGrEFe8O
o7WxuGeS1xTnln7ju2INaJE14Ckpck1tx7EMUiXzvF3bWfqxTVvrvugV9Q5qtHVT4OC1Q1as/2Mq
kZR+4yaN7xmldeOh47azUPV8bMpZ71HcXZTDvSIHGa2p+LrprRFtXNrnEQmEVyRUCe8cQoN1jBVj
/mHPg5sHrJ1zHDsDyaiu3Fe1RUvYaYr7zom7jYv0/LR5iEMs5hHa8tc6gwkrNysIcZsAHgbmucgV
Wq+lk4MIq2iFXT9uy5tzemdDqIR0BBLM5dJeixOacAaRDWpFMM+VdyCiPHgiDyDtW0RbhfckIlVi
926oGwHl2TfSB+bLsFSwNGKrtaSDtLm1qmmsg0a6r9QXcDJ18Q8N5GDUn65/4tlGZyi6vZZjo1bO
Rbs65Yo7QRObtAqbZJn9MYrWPFJMKt7o/VOdcaJ5C++27mgC60JWjj6TjlqFR2J4erJMrmS3afEg
7lD//ByHRbtAkSEEVm09HgtLW9R24o4/58G4o+VYBoinuRu321n7gJ9hEULjoAHQjAR+1Uwp8qFC
mSBugjhNlF+pNrg+mAsbp0gIXtTIRvPeFKliwCB0812vAoeSblltHPnz2afTx7kB+odb2hk8TNLs
UWdr7gM11+Rj33jznslzb7U8GlV+BeLMG4/w2ZZmO5MULMoNvIhs7tPp1wZYMWGStEGIbdNNrlPY
hCyTHotomh8tr8BfpUfbmhZdvqE5c76pUS2ikQrUhxoA6OPTkYfeMJsZpawgsftMgyGn93fCIrkm
AErDjc88u5n4zEUfnrPDSlPWPR2MM6tI+MNt4LaGgeEiSUvbYgpbm/q492Bk3uI9vCWnffELAXIi
dQfAhkjvdNBmMGiR440VuBRw9qoOG7+uPB3HwazbiG0uDcXr5NErobwITvd0qDJD+zHSvTYw1BgL
wH74ifTe8NVsnej5v14QVKgd1LeQmSR4W2uiQEPJi2rUCSJjxbmT49R9hPf+Fqex24HSo/Bxfbzz
DQo2aXkEuXENVEpXFxL8YAUOZwe0QRnzX06I0aEzh669cy1avzt9KowGZlqDjry03M/XBz8/jxB5
Ib6pBD2Lbt0qvorT1utAHBKiarl7jDn2X9CjL+4UbopnKJH/j+E49RpU2gX4tca+kAhhs6UVeTC3
s/lozq3cTTW9Kytysu8j2gKH6593fiooB7CMgODeQ9bVrlkiuiGubD6vhWdj9/Z0p5Z9uK/7vtpp
rabcl5OxBaVaFuzkEUUYj8RnAY8ABIBadLpVC6KPCdgh72Yv7SAqMPaWowJptqkrn2ocTuY9LdLW
FPmDXQ3RxjefnxSGZzPRHVxU5NZ+apUjMbU22xx0kJ59UCoXTRA22N6jibJxm1+aXkRLSPJscnSg
dadfGjWOPlK3y4Nx0oaHMiP/CvMCPdW4cN9QSxoBUm4KKJ+15gHwAQYg/KLfSj98jdwChOPMymzl
gR2N4mO0aGYf54IuCGAo/daaDfwUEC2lgYGi2GOSpz2255715mJz5M9olf+8vsnODzBYNoq9i3gc
HILFGvLfdhpwrqjskf8MvEIVz6WEfNobpASaWSBG5baL+6qh7D3RuP95qZciAirZcBbY4t5qe8dK
WboSK5BArbLsy9BS0bV00d8mibvlGHTGq0KQjEUGFEQv/31fnX6l1eHRR0LpYDnleDcWAj5P9I7m
50Wo+yYfLKPZpaJ3gzE1IIlYITSnTMu/5KW6BV85u7P4JewBb5FIIahZv+jI/zhVYQ0OaHGwOEKf
XuhyJx9lG+FfVZjWxjN+trweBLaFlwgEhXhxjbvI09IYI8Oe8Iib6k8gNB7koJnfsjErblAlCJ9N
0TdvvaMrN9f31fl3gi+mhKKTj9GltZYf9k9jmMnGJymd1aDuhQX8jUTIRM75g5NFP7NS30LJXhpO
A8FAyML1xRE7HS5B7lUXaaUFHSpyi2WxfsSeg7bUSJNn6Cvl1/XPO49IqWZCIOYlQA4dDNbqnky8
UpW2MmuBSgHm2fTGFONwOzmKmHh4J/Oh3oWeTZ6cZsU3GReT3+LevlWkOeNeLDZQ2PXS8H9PQNbX
dVQpVoEvoxq0eA2Wry0K0PaTWuGwDS0ECJo3WvG4J+PqTISYSzfAmUlWDzQCO+Lk3Ji/6A6H/lCH
hjbvlFodLR/XmBrAtYRws2vL2u78EnHeAt3nEKupMoKqhdNCivb79Tk936sUiBcmE5NKprHWy0QD
psutdtQCAb5cglpynFcJxOtDptjhjaHk6SFBWGuf29MWKmSJFP599XAWgXVOjE07AGzKmnfYgRjo
caua/Ww0dD8Srn2XVoPYAEusX5xllEU8jhUDhQRR6nSTYvykm02szn6p6fOv1El+lJOdP3WJpzxS
bKZZGzdb2j9nD87/Dkq3Ey4UPLG1fv3omlAQBnP2I+L4mj4EqFwRuvV+MiP9RWtQTMsrGJA+oLDk
s+jAKs+eLJ/MUjTHJhnqjYvh4iQQPBF58+aiEnU6CeZkZzEeIio4iZJ71nn3w2W+JDgJF1mJYjCO
NSCWjUD1vX64WmK6dMi8E62Sy75LOfxzIVlF2Igy7GZfwVdyFxoFBulN5r2Upoh+pzWQjbRC3KAd
1OkI07ekAVhHt7lOfonokHwC8lUHXghy2HTK4gbdRJBZRZd/myIMNKLcjTfex3dfqfUvfjd641rm
eV67haWinVB5B6/XmJ3zYBs0wyPU+dBKUyJIJnbjwL/IPRVZhngMGjOz99i5OgdHT5UXwJMENF26
VWg8oyOwn+iav7PguHa4AE/XT1MERaNIX2CC3fhDz9sBDxY5eF/GWbh3IgkVdY/0qhbtY6WnlGii
7KLsikrtbyfqnrRUSNSxW1IV9YOCwOCXyk6MZ0qDybArLeAewfVbZR1RLr+Xo02WR/pM7L46dANQ
n7IbMgmMLmmfUfxO7nrcUfa9bW8Fr2ePwvtYMLJQAljICGunsDG3idJyoCHo7nUvuuKUL4oC+CrK
h/6tjlRzBzQrZXtXyUEqThvMvb0liLt8z3rXkGguMKUlxFgTZ+yo5eLqUN8Vxvxb0RIafg3eyH4D
9ve7VWbq1jZdahCrAZeoitLX8gbBCTjdEA2ZM5Rn7k5j7mnvtzL2FcoKN/Q9cerCpgjzBJE5txw5
/VgAuN1l0yTrXWWE48fra33h2xeds4UUB9juLAoYPKQmRVTPfkHjhS/u5n2UmuWdqrYSUcvZ2Egh
3klm629HrZxQQIMLQR/09NsVRMRCxpv9DpGjW30EU/1kiaml3w8RtN+5bQjKMFdaAvy+7FPbj4Cu
/+wtaIQ7E1cj5K6MtEFoJFTk25Aq6KGUfYy4qGPMynHiulGOCII0PzDANj9G+VSwaaKqu7Xszho3
ruZL0wdukM1LIZO7eRVERbL1LJSAJMiKUtm1o509SddpdyMYeH/OQvM/tsg5LiAN6JDDZSSCWseI
dY8VDwrl0q+d7GfvjWqAq6UFEKIuEN/LuSTyer69vkXOrgPqL4SjNl1Lom+0gk5XrJ4jcGHI9OAl
aLr3w1zAAHSzCEUZfcuJ9eylW4ZaisIWXRnyvVUIXEfzOIeKy1B6qzzg2zEiR15KiGuWjciasA+z
aLuNOb34fSRTi/ri4l22/Pk/z1yIebRpZF65B8hS/6Q1He/bRkUed5E6vz6VZ0ET34dQ3oI2BePO
Mp4O1aRs/wl1rL0jbPEtRWfWtxNAcVsv98VxgPyjC83Zpn1xOk6Fsw/iuXA3izCc7yiGUHfxmNh9
NifhixFmpY8KSvXDHorhQ6xJkGvYo/mlXaCPEnaO9aurBzPIUGbZmIGzA4MJO3wokMzUD3iqV7FM
o9ejHqIrT/XQ8D6T9E0HqC4SqqdEag2lo41y/IXFBUjs2hgCmfQV17yeAfMlOxEAiWrhOCgCaeDQ
8ODxo9nbWtxLn8amff88juj6Vs+SVAKa4pzgxw0YPQWz2UZx5XeizY+V1JSNqbz0aeTni/gHVHbA
7aeLrIdqllvwFvY9bcnPcYFrXelU9X3vuFuF33WJi6fBQmSFbwJjTw94VVR3adCrJhIqe2hIiKGO
CMejOj4ZbxwW46HFheUJFatBCWrFSg9q1nX76wdnnegsP4DP5MqDRAi4b3UxiE4NnbDEFt126ukR
XIfyoWyK+mYx7Xya5ZTcjci6xbQDpyK4PvR5+LaMTQi8lKE4TmvhIHJZ0Wk2nNUx7YQ42GafDkf4
GphlE3mHN7VK7nVHJYLGbozOk3MMzWLEZhn4rfk3m8s6cDRU9x/rOTdfa0lpdtfOSvwjQnIRHVMo
Nxuv0oVr9OQXr5YrKkolasjt95jKtJ8dWw63cMtSWK8mgEEkpj8PJqH59Xm6NCiNJg7aoiZ9li3Y
Dn5X5MJiP3hh8lc2DdpbWobeTtGOH8Dz9EEEYuFwfdAzesqyMdiWtJW5VKHJrO4T1BwoBSqF2Me1
5sXfEw9BVl9tuzC9t0o0QcGiAubaV81g3uZxm/1oZ6tLDpDcp+l5RC8fYcmuxsPPkCU4cxdy2Ofr
P/HS1mU+CHXI/jmlq8UQeQqqLSa+GcbCCXDumw7ugN6gRvv779ADjVdrswjcKt+y4b10IQGMWFQc
Fykia/UKaGmimrnMK5zBjA79QhWVGRbC+uJSCccLtv75n790MVBn/V2UVc5wIjVGXnkMGHrfZrW+
b10zxT9QhD72m+qhmOLfQjXSb6gxbjkEXPhQOhqo/FCGWHRGVjchGjtJalGM3RcRHnua2RW3fZ71
e11RzGOkmVvC6ReeV5uXfAkX4OPw1+nNOzpmHYowYmIJ+PSgd60yvkVvZVM7ZVmhk2AZwiThOQk4
LSqApauBKuRhQnekKxsaC9J1lql9HPqwfRibdkS3ZlKOtVJlfhjTUN2NZd892lMP97+MCntHpSLe
jZqefry+zhdOOoCIJUXkf9jSq/QllR6Ser2GrCHg/6de7zJfARp7UzZh+wmcr/HQpOL1+piXppxo
AAbX0mbhuVtN+ZzleokXCp62bbnPo9x+dJS43qinnW0kQNxkoggVLBcKGfDpKGllamOBVKnfR2n6
pGn7FK2odIEk64PWb1wMFwZDfgZtP/CQLPF7Bf6fuDNJKQsqdHZY1jLxgYVjLxsKqKhTr971wJM2
3tBL43EDLXL/ELqoqp1+nFPpra4OjusLjNrBkQ7ekb6o/ai6Ze3XybiJeDzbvQCrFmYeGxgsPnin
0wFnGhSOPukMqCvQeZQ8dn4BNJmiQ4uZLFbEYyPivTVXqDfrEfJgMSwM3dfgGXgH6tHUl4TeGAcF
Y1ogwNxlgZX0cRng6hr/nYB0eniRRfWhNhC13lVJlT2MSVINR9xRW2+nRE61pbJxtvf5JhIhREHA
XGvmujtgIMJfllXh+q6lQH7Tgewj1wPT8FDKSj9qyFoGhrWprXcW6zEswQ8VClpOXJCrGy43ettV
ejAcmjRaEJCTjaVZVxrAKfTR20j4zs7aMhiSehbxB3jh9fVWSBUBcYvBzMW57MZNHTws2nKKtpS1
Lw2EHAgFRizFeMdXj3elkLzXSuH5QwnO1ezs8ZMQVvHl+tVxad/TyVnMoblHmcbTbTjawlBzKQES
6073SRvxYRN9LvwZQbXbrkb76vp4F9YKsiQMP6rH3FXrfLmJ+wH2WQGnq8yoN/ZlKx46pI+1ndBF
83Z9sAv7kfuDuXvfk95ax2OEAZSk2HShJ6m1j5oh/87GmO7MKutvvTIvHnK27EZ4eWFCFyV0fEGB
9ZDIre5iiUAayY3l+cIdIMxNGMZngF19BafOt3nQt6DF5wV5+p0gFuj/0u5YWKGnKzhZGYYcADj8
GQUpSDFFge0FyXndFwR4GRL4UY5jS9fQEJgap4aZO3tHe2yGG6QQt0TRL34+wdzyc7i41yiYlIRd
9HocLrCN/lgMAtLcUtgtYucbsXwSXF/hs/iRj19iOAo/JB8Umk4/3sHxI59jblGlDC39jjjbecq8
cXhIkdN4m81Zvalbw8WlROuNjbEv7S4Ilibmsku4s45dTQRTusEBg5+GWCRb6C8/1AksvLJo2s99
kY6fMBKetgjd712dk7CHT4Yxyg4DRE2nfXXbtXQQcEbLQ79sIkveI0mT9d+hDiGw3QtlaoUPd1ai
E+B6+Ue3BXbuj4PW/VLmFufd1lScCVIhFM2j6yC85etT6H4KQ31s/ITspzwmMe3tnddFXe1jwuIV
e+YWjl8dTrH+Nhdq/JIOXUl5HQjJ4JuDjdyuiSrQobIFSsAAOrzyPlOmJt+lM8TCoNPdNvmI6Nlw
UyaqGHdNWxSvdmih/i0NN8w3GmMXzwQh9qLiR07Ba3S6LaQaJq1IJ1SrGmmjmYFa4187FMVdDZR3
3+pz8QN9GzS9eq+61ea03aWVN37OFVozuzyS1ZZZyIVjAWYAvjbhBYoiZ1if3pVp3066n4Rl/3Wu
R3t5EtPhPkXYeJFYjqKN2s5ZVYLq1v+BmAlFYTafTkFdVrUYvVT3u6k1/X62Jx/AuHaUBVDL3aB0
VJnTqoajSRDSUN9L4NVeP5wXPpqUgyiY6Bzr57VReoa0dDNEte4XzMpNZUSSIdtc9Q5IUvdPfSGh
1Vwf8vx5WRRjuAipoiNeuVbMEfiv0FyuDF+kYn4YzbrY4X+Rwxnttyq/518HMJ5SM4Pg9XbmhqDH
ek9mQ6MzT0fyKrWUgdOnb6mbJgddS/+rABYXKvR77jpMP01i1NU1byujaiT87QMbRV1hGuJj5ebi
i9QoeP/3SVxi0/8Fx+JNeLp15KA3kahs3cdEx8t2k0j6t74vbSegTQWJ8fpo5xuVJBFhEyQ0eC7o
aK9Gc2RCXhEbBI0ZFXSR5m9272HhkKWaepyT2Gv3XabAEdaySrzp+ahsPVrnodbCT0QxnQYC9p/r
/MlrTKePzBG4b9Wo93M+G5/ZNP3Gh17aMIsZILBjCByWvvz5PynNaOFmWuWQjtJJoEtly9DYZwb8
5ZKq0+vscelen9kzmNKyZxZBBWPpU8KBWY2oNjV6WUkBe6jyXBFok94fur7Fkgrx92fgC1BGczsr
/LoY6q8hjQ7SjjL8HuW1/nz9t1w6mDCkEUmhV0c6t9q+reyGehohnXZ2jBWjKOKbpLPV42K5sDHP
F4bS0GyiIAAJlAlfpXKTNAzFgZLih6mWfzBT9zOZePjQRtPL9W969x85fYrJc5baJ3kjNNO1+Adu
bpgrpY3pO1NTfqLUVr2ExD8VEYFMkC8CCv0MOMGUh6yO2mk3JY2DPXkLbWkX2y0WTbFT9oeor4W9
s2y4fb5Ww9L/7+d5MVYlSqQgrtNcPN14rq6obT6AZqexWuNHDkQhQHuiGFGO0MV+Y1KWt3U9Kew5
uhhUwxfo5eloqYUmStf2hl/gSGKgA1Fp/YzBkzbHn9xMmnAm0qj5PuUePQA0fMY/hUtDcjb5//mq
OYpo6xgsC77+RWwEpPyAvFMyWv0i+leNWjSpimNenB8QUDB+95hsBFgjKb86uJctBIsCWwjQEAle
F6UayLlrNybmPFxE4Xe5ugnXgTysZVvicl40KCN8OcYBIuJEGnmLPFFa7yJPSWLCjiH/Tle22Ojg
XdqlSyQEag+AKNTVVSSQoOyphE6h+mGZj3eq2aX3eao2r1YXyTuqoHhpFZPw43omBMyVSP8xqKq4
yadkOJZNm38G6SN+jELN7yxhpX+u75cLdy+6+OxOyh2khWsAo2sigFqITPXtChMpAxlyNEgaO97Q
dz3HUiyqn6BUyHUhYHLyTreldENRywhnsarWbVT8RpASTQerYxdNVQ1/3pxeKjI3fdGXUD+kM5Q+
JGCjjdD0wiNAQwoXsEWLdKkHn/6M0TYHx0kalWCsiF/0LKm/mnqSfEGswb6fwKtubP5Lu473BuEn
nh2e2dXrqi1+ypWL9YgFWfpD6TrRoR/z4k73xuq2MxpwW/Q5b6+v6cUtB4ONQwdWE+Wg5Vf9+9Tx
NdVMxuTbPHk/lz7YXTXm8gUodnks3TlPkCoIw7+2LZtvBX0BE1D/Yt5Cfq4+mdFky10XqQUoAbf7
OBYCg6XrP/HSOoBggyNC7x6MwrIt//mFYqbdxNuByZGiRkEvK+/5fzg7rx23kW0NPxEB5nBLUlKr
k93O9g0xsz1mzplPf77qm9OiCBFt7AgY41IVK6zwBxhyaO4hMFG/WPrS7OzzrQHZfHS+QIhzN65S
kjh1+hEnU8Ub1DLET7ae45cUxp6GZKUZ1546DGjQ3J7k1tkCgSioIiZ5x2vz7s0kpdaSK72eFU+e
9eUzVnPf8Mwcf94eZOO5JQT+/0FW10taRHY10ffy5gYKlQ+hbUFLzwmLHGXMbvqbZQQgi9UbnVaq
jZffLVgaXv0CcyqUZ7X8QBLYjwf2/4wmYU17rY32dPevSwyijgNtDfYAXK01mUhadEUqqphoOFbz
c9XjqTilrXHs8eI5Y270m5JHdV+A7757/8LC14C+RIEDTIRY+Ddfz+mSJbVahFpABEMA1XBC7dJm
eIZA1+5slM05cg54loSZ5FpnMwEkIZnc/F7rhFPzU8mVYHycEgylaSwXGjpYyEgdQw1DKk9VpvC9
btIEqsQLsBeAmAHzXlchkzLOxsgmWVVRuzqGM/ovjbwUH2tkHQ63V/W6KcpYMFKwcEPWCx/01Y1Y
0SsrsWhSvcU0p+nBHJJx+oBi2xh6qMCwyHiUA2Yu5LSRntJJR/u8aQuS2GxWJRD+mvRvoM9Kd7K6
qP8WyY2+p7e4dVUgCEzHln46mfvqqgDEFGOeHODxFEInq5QYr5Alah8xLPoN3W3ZCRC2nghB7UJe
RBbx0epIdT2QE2OihIXoNTzHXPs24OJ2F/RZdrLH2vKhgHc7e3srNaFGSNuDD0Ge6azmWFhGrA0K
V1OxNH3x3U6n6F5vnHo6AEytwH0mKKfPwyL1bh8XknY/tulYuFIETNElU47Kv9gXJKKALMnoyX7X
7C+AB0rJ7pO9SJpK6SSHhtIdgTfX6Q8AzZZzbGqrzQ5dpS3jKQpjCHBE9QnLM2T6j0TJ1YHcHHy0
K094/AB7V8K9zbtxoXMP8IrgzwLdZ81b7VQpJ1tuZcp4NW4RcaBijG3Px9tHRFwsq3iZvx2JUVQN
cHdfO9vSVu0HbNwx8iSZOE/lYnzL+/5FTmrp9N6RuFjZAaL7jwXU+hV2nKBpurAy0Q0Y81Mc2kgQ
USj/J6mH4vPtoa53OUPRk+IzihHXb2EEgEFrtdb0cosH344l+chmwopBgn4wS8p4nIx52lnJzUFB
Boo+HwC6tYpCvegWJElc5niWOgoYJoV4agD20UHB+jHO9ens1PKeLOn1/UHgQh0DJBmvJFfc5cOR
YU+jqbWFt10M/5Q3GDGoSTZOKI3lJ6vEEe/20m7E1hBR6fQLgKAiOjuXA6KJM/Yp9R2vmefla5RX
NNkBe2Wf4Ru3BxDEwZOCst8haVTtKZis+UtbznvP5RV3RWAHqYcLSx5RBFznORHekSNadCYRVqVY
KQo+Qg8nTKYBUQKY3bWrqJ12H/bW9KsrI/VDtgjNICOAR+SqiVn/kUvT/mUUSdU9GflYf0c5AUHN
yJjm0m0Hafpd13btHJ1Mt+9j3Wi0eygm0tfbqykW6/L0MQ0qpiwnoNmrTrQSzXqnoejjWUo9yicz
V2Ib/z+1pCYf4bcH0nuajj1XWHpIey0uvZIahX6+/SuubxrKBfQeKW0gjIxoy+UnbVSzlQMNjqCa
NBAnjSR+aZH72Ik7rm8akQ/DaRfgOcoTq1EWLCYrabF1T55GpfxUD1Um+bowb64W0uidR2dzNKpg
ZF1CFcZYbVPcS/s0NB3dc/Aqbe7pHI3J06Kiw+ZZZose4e0l3BqOIhRiB8i12lciAyiNCVIXziFL
F9u/TDspDn0QxT9KdddDYuNrodwtXJihanOPrkpeHU5ywtDCIoluov8pCIR9q8J4J07YuFaEPDhB
NxuDPvvqWgF8bIOqZJBFriQN94UyPVLUiyD4TM1innPUJH7dXsKtm+ViTBG4vo2BVYAg9lBYOHLA
oQLVEB0QJ5qOHWT7T1Q2w8/LrNgJjpPjdEqmSH4Y2mn8fvtXbHzIix+x2jdG0Cz6MHMiZ0QpDyku
s1irVw2yfeGeFPvWUAje0z8FzkBmuhoK7GCbU1O0PfgrjYryzBLcS0vNBSVNy15tQPxlq5sG/DPw
OyIekSOuFreiaVg5WQVuQhoy7VRFmfZRN9pFOzlKXqe+E6soyJpduox3qjlCqAVWG+TvbtlQmVOA
IZMXg6fQV9tKDkK9oS/N3k1b8zdEz/wfkvZpcBNNHfcy4q09zAEh/QazS11kNdhA276ASsFgGcKD
w6IVz8pI1Bulcuup9tzv8GW3vicOe4xFWsqztFpiPYzjZFASC2iKJSk+qgb26CqxHAdAAIfyn9sb
9bWItf6iFl1GClzkq6BHLo8LYmmA83uOKOk6/62PY995dRf3YLSyTP0cL/Gsu9xXWO3ApilOQ6NR
eikAYGbdEL1IwTj4t3/T1grg+EgcCXEBnpf4Im9O8IIKWxih8wuJR++/5mEzeBXNdGjZhnK6PdTW
LYgcEUvNbtadNV3KRpw/zqiBenEyNr8Squr3FQpq0c69LhZxtciU/UV7lSwSXO1qkQNrxreyABkT
GQae21gmy79R9EXMspM0zW2kXP6V4Pe981ZunFYAeMAWSNFETW2VMemlNueEAbY3VrpdIBoR1ceI
uFI/4oa3hO48m7jIqHIVfumaKcPEe+wsZedHbAVZXBcOjD242IKIffk562Uqe2S3HK8KEgtx7kFS
Fr+xgA27Vb9InyIpz2NvMq0Q22aQKSEy98Yy+kbcxV/kcVn+m7Os/AnGlgXsTQUvaL23rNDFkVdr
PVtuIZhZc1KdpToaga1oFXa8SQPE8/1H0yBgFRI8wgpz3RWR4lhrh1oo/0ya49P+x+shk5ffZlIr
O8Xn6zOAdwgjAdmgxUk8dblo7ahN5RB0kU9noHu0YlRokG7NeEqiYmdzXl9wDGVzs0GWtyAorjan
0llpNYcNyMGhr0+pKcSaba04pTPuxSA19kAw12eOKqoItqmWAgtdA3Akcir8kRLJKxzUGkPM6l27
T/ZATtcLKLw2hYEtaSIyHuJXvLlE6iUusraDJCKh6kqpOOXFp0T1rFWd8+5twVBUAeDhixRqDVBz
psHGBm2iMVqCaGmqvgfEIhRKbK083r6vNmclBmL5wGqs4fnBoGEg7szQnAIzOGZ5WXuI5ckHtULa
7PZQ19sCRbvXvBfWE30Q7XIBkx5aZRKlkqeqGYp6iWPMh1gKZhBL1odc1v/cHu5KFpu0UwYoTLBI
fR1q0eqakBFSRb0MmN+Scp24tFVQSu4C/FjxEECgEo13uRNtwQj6L+S1xundrjPknzZC0LibWNrc
uU7bGDXkp6Qfn0c8r9UTOmi44bhLWWM5s/OTr7uEdAFIvGjMi17hukAfEEj2NEQkbwpK87PZTNPn
tIwnt+4xJOSnDX7oWOWdmWj3KmKsT2GMYPLt33B9xQuKABpEvF+ksWtEWTQbo051CdXT0cSYshQI
9ahWj0mTl5TBKvVsce0ekPlNHrMWMtXt4TfaNoxPaYn5Ex+BTL7cJVaEmT0wUET6U1tAwGDneAmy
+L9VTcLyAc3o1s3DpPwZzUrzKdKX+EhZd/iNp0ADyl3rTwaatMcyG4bgkDgY6d3+gdcvL78PsA0K
cuSNV53M15JcIlsSPTzHPuhpkJIXKBHmQFF/Qmxi9pU2b3YGFSHa5XNP70xBkpjPwhFad+yyuG0w
C0einSzL+B5UZcn71Ay+WlmdP8vmcu7jePYSaYh2APdb94PQrkBdkUYVIevl56ghA4PXzJCLVRSU
DRLV8p08sO81o9grnmwMJRrTBKrobonddzmUFKlxMeusLCRnYjVrTIFqTeU4+WPZ5Hv7bOOoMRgR
GixMPG2c1T7DoTnmPzwaoWrN9s+4KjufNmXvy/0sJ4dMzcI/qOY4wXHU0aaCEW44bjQVe5JNW7MW
QoSwGZg9t/3lrB1lSXE2g2eKDV0ceo4yKbhBRoH10NpGfrq9ebcGY/PSSkLEhix9NVjZWkrQ93no
O1lvYeUn45PjDvirgsZD2HoP9bA1nLjKOMsCn7puqQylKtdlA1ujdkagMFJW/shlILmIVHTf3z8z
7gyCe8puxDirJIcSbh86AF88SSdnzXQrv0vaGAuOCdX3vxiK9p/QuhIIY/XyiwXtWKFwpQVeOCUO
VhOLFnptMuT/SYm592ZurSD9F7zqETpiEcWfvwk6ILV3Oaawgafr4dD7BYTy5oSsMraIuZ1370+U
qNSCZEagDRAa++RyuFSr+WCjFHgqxmlPkTmmXpnheUBkrIU7y7j1PqsAUQVejxIVrKHLwWIVUZ6+
jQMv0alkPPAedt8Cw5Q+a5VS/FmCtG5R7Kn1Z1JVi0o5GrMYuCl2haLNMv2vRy894AYMJwwcCCYw
iTG19EOP8cXv2x9885cKbrKN0Ba3vr46NtipzREKJOLY5BU6BpkNF1sKqu6Q1Jb+iQiuV9xwiaoP
VS1Hsz+jwniQemVw46Dtn40YZcsY02duaGwLD3g/LncWZYw9QMHG282x5l/A5pD9WROWwhaVs2I2
COZCSzq0Tmo9wn9wEMsYtQPlT91HSxB/53poDTdrIY3cXqiNCA/+LcJrHHhWak0DCON8dPQEQF/R
5v2x6aUB5DvPYjBNz9BG3qvHRYAHGpVnCa4f3MJ1ntEYM3Vbh6sTi+J7Fa0oD1NwQqQ2G0/K9H5R
EDGcGAhfAMZdP8L5IqvtKOM8mHRdfGyonx3gPERnZ8IwpdbSqsB6xei/LENWfQ8tpzhH7WCem2Gx
dvIDcQxX4QCgSkSBKY+D+LvCVaMd0KM/LXnaoC73wu8WhVq9vbv9NTd2E0k+9zahMwd1rVFA7CM5
YaBGfo9t4l26ROFHKRkdpCjzyssBCh47frQ7dyiGxUr/XqMYvi4ynEQ84q2iRb66HgpN6m1tBnSD
4aByzBH/x1JaQVGuiXTfqA3ZtZEc2QkLNu5buFv0u19hakz78k7qlEmo+pC61kpgHUCHpj7+dNYh
GPfvv40IBDECKp9gFDkt61JRwyXucBIjX1maJfbAfpjf9Hqc7htdjg6qk06P+hQvLjLFlAXGFFpD
F8Z7eg8bMybjN0mdbQJLSqCXM45bp0axzwz9eBmVU1cSUFI4yf7tCdT2bnyR4a32rS5UNYCw0OuX
12rWMRZQFh39CE5cVp4r+shfGlPqTkWcZndD3tY/srRzxMNaYE0OgfesNxVMkcwI/ulrKNFTB91k
J+HZuLTgsgicg/hJFNMuF6AB5KBrCQAKyYn/aC3oEi2M7IOZD8mpdNpp547cWm/yGzJTSrKwQlYB
9VLrICArFQOIqaD1O2KFxP1cQ4KJaI3+xdwoeYK8ou5Lc2Y1GDXVFvH4nsHKViZznZxHJ0vsc1nA
r/UarVt2BtxK36iOgDA36HFxN622E7AaKTdQ9PBHLVJOQ6dZJwtWqx8YwQmTkw9gYE1hKpSdQwIQ
t8Lo80PbDIrfIst2n2hoVQ5hhXjfqP+8fZ1tLTx5DKQlepqEpKtHPMG4dLZTLfZLubSPyWJ+b9Bk
89s+CHc+sZjjepujV0y0htMVAHZxDN4EbVQV5cUyuESoSX8woy7/t8NYl4JC2T06hWK+GBZsf8eS
so/vniINDCpg0Hz46uuzHEimHgRBEfpSgSzeNC0o9bcxrHtt+ItIERQ9IBWas4IcvVpNYEdO31V1
6JdDsZwMzNkfzAjiUtoWe+IBG68d9SmAywJrJ4xLLpdzDlDjz8Ws7FAJnrQo1J7Kconenxqh1y0k
Eym/AIxdTQh2UJTVxhz6RTyEmN80vVMfkhH7+TaW97oEG3cOx5LPzwrSJViHvtrQgdKJiVyoXBuP
Tj7wos3FFLtx7QyNH0h6t7P7t0YkZhAGsYI5v6YMp8WUq4XGNT/XZXCyqqX2oTP+iUwtfAA3tEf7
2BqOpA9VDfHBcAu+/GZNKC9DbRmh39a15He1oh+4hzo3WiL7a9ra8V98PZFFoHogzLr1VU62IOYT
tKUe+uZIlJsGVGDMGcd6rIX+IqkFhYnpqUwgSMq+2ihFjYfhoAtboLpa/DgoG8/KY+Ml4HF6fzTC
Hnm1suXKgtJ7uYrW0kG5KrQM+WJ1ccOgl+7kEP+HCOue99d5KC8xmHCRAWuxGqqOY8cqFj3z57Fu
P2hqbt5j+D4+Jos07rwRGxcxbQGTpBY6AG/T6onIazsHWx+nvhpV6AakHRJMet0UtZsOw7SzhOJ3
r+5iwbgQ9rjwD66QltrQ24tFY8xPDbn+BqqlfmjDXX0T8Y5ejYJ+FVVthFWueHiAmmhIxU3qtxA8
T3NiY5dRI2c1LjaGfLDKXatRUGJNp/xz1FjvNUgjVIb8JyhsYu8ra1+2ms9ZOcmY+rMZjSdQqy99
EOdfEADtzuWUBDt75VrFE/UBquq6xXAkfGsA9EQvItOUOvHTvCG4MLtApzZsBqM/BU7+1FFPvJO6
wjr0elx/AENYfG4B4D2Gha7HXpnX2j+6Mcb/u/36bXxqqnn4OgGUoKC3fv2UQnUaLS8Tf4kHGUyi
BL0kSveoLBuPO9uI7jYwekQm1i27YCaI6rEs4VPPwEOB7mO7p5KUoG+xpOZpGi3zwRyJaOzJqvcK
wRtnhzoalwGpEdXgdWgBI2QGIpFmfpbNyX+FJYWP4Vib97Fd7BTUtuZJyxzUFYUEJElW15zaW0PB
hwaBUTTmPXlJeiYWkA/U7LXDiF7/Y2B0yYkgQL+7/R033g7eX/o2CuUWAGhiDd6ET30byZWRMEf6
mPGfzjDawzhrAx7DRt3e9fm4hwDbmioVZ8o7zAAyvfjzNwN20WLCOwLhnPbycKTvO7htEkOPizIc
FZPafgmGpXJVtK5f/mKqcNQUolLgTGvMO8lOjBIPi6wjEuEiYz1+be351yxP08kuHOt8e7it3UPZ
gC4wubXgEqwmOgP50ZMJeYDBKH5MjRF6lJuxxoo69c/tobY+onDrJtQQEc5aRbQqkAssFjnz1bEw
4ZgVyj9Fl+UfB4UOqmZmzg5K6/rwU2WjPAOxioI+D9jl1OJmadohlbBejZfUw1mnfG6HZU/d83oB
L0dZhRk42aVFmaFG0KiZ8nUoCmprStF9nEZaBu9dQK4Ywl1eFD4U6fLlhBSpmdsoWwRsNLI+o9T6
S1pK884Btf6QFcMeXvf6BWM4YXhC9gZIeF061EdDqVM5LHxbGGWUJKmtm0JSe5anpUH5Bd9i1xhF
7jZhR8tzlsbNTlxwvWX4CQ61Afr4ACtfcXhvjmEVYPkjIwjkg3CzW18t9OqLMbX9faA50ilDoebd
Ao1Y5AjRDNF7gfKxjlKHQqfPYjOiTDftkFaxclrsyKEBpe9JIWztHAbDnJXGNxAMMfk3k2v1qqG+
Uxc+4jMdfWb6FU8w75rezQLD2cF6bB0G1A5EMoOfFonT5WAgwTo7dEYEEXUIr/SDChfb53gvDBBP
wGXUI2Yk4jhuL9p2q9OQIqWIdg9qX3Hd6tSmzMHNzMGkPb2ofqJNznGe1exQqd18sqOAbn+gBv/d
PibXdzevAH08AAwUKq90l2QrjezSVnN/KAfH1UYyqQIoyBlT+sQL9Gk+s+lnX57zYacIu7VdhSI2
wRVJBxCey0XGN36xgoq7oEvt+dlI5j+ZoQ65i8yo6WF8Mh5uz1SkTOvVRgdBSOzw+AOuuxwvycAo
hzLjydbye1QWvXfLYiwep6izPISYK7ePumiHKrq1vAKD8mp2B215NWiJOEmddXHhOzpdoTYgnEIS
AcGV3Eif+l5JT2nsxN8UqQ/fX/+1EA0QOsOoQoly7OV8i7jqaBEhDCtVfeRpUtE+zxHeQB1KUX5W
GKVnmsm8kyZvcIJ4jOm00w1hS1EPvRxVKuzKHBxEMinOophUOFKme3Fmar+4IsLuEAIgKc4SyqGd
21gBVkI48jbgkQchttqO6h64SWyj1WcHDoJRmmAoA/hbLwNBYJ/IaPktRqO4dWot98jqo12ldsGf
2ztsc/KOTu8PoQaYN2sIt1GFraHja+JnqTn6VZKnlRshXFC5RLI8qEY8PJZjtHwHcU4URsI4vMxG
2J9qPXG8nR+zcbuI3g4vn0P3Ac/Ryy8xp11OGQ0t69yKEFDslvznIH7FpATxnY2hPVG3nZ8NFEj8
0lHTY2Pqe6ySjYtUZDjAkylyibjp8jcoXYBkucRvAC0wYogw4Mbclnfvnyn+SQz06uGKdN3lKNyW
uRSkpPkhwZ/8VEfG+KTbs4NuQZOyzsTJUekaBKLNo2TG0bcgS5oR6RWdPPP2b9kIA2g1Cz8PFh4u
xGrRp0SaMYoOU39R2uq+H1X7LlXy8b4ogYhJWqDdl92QeSg99F8nuMo71831ZgeZSEOYhgghAOWc
y5WYY12pqwE5q2XOwUJjCehNmhS5Qy81/u2ZXl+nr6QSOi84RKE8J/787YOc9dUU43DrgeRzYPIq
1behSmc/qKf8LOHa8l2fTDl7/66mnoMCBkRoUnb+7+WwXdkoE6YNDn4pnXrXwu3xUwjpT5C3Rh9v
Va62xVQ/w6+4m0e7fFCmNt/5DVffmIU1RVuNlxMwyKu415uZS1nbZp2mjN6sxMDK0hhQKHoAZQZf
apAsV7EX41NUznFHob6ZigPl1+z8ztXnN9CmpnVJGkJCu/rQowS8QgXbgwSBEd6nc1eeLL1ODlEi
WS9jnzmuM++aqV692K+D0pdF/EDIDK7Sn1Zpu3CoKoQMpbJC6yTq74JK7w/tnH+XwmA43Z7jdZlE
jCeUdqAVgqpYh/AwtAcNaecRYc3c+VZmZnXfOFF7Xy3L7GuoQd11jjneEzBYH5s+CV7wQTXu+s7p
H8tJ1n7VYTcbOx//6kEX9USAdbToRdyyBkVynaSoLTbCtFyyj0VZqW4UFp2nN9nkGk46eqmFKJk6
YMN6ezmuzrYYGfmH1/oMwfpq5xu4fjo9CAGvy5zwUDd140OfT7zZavYwjJuTFAVa4ckjxrw8ZDkd
Yh1zvcGzzEZ6Rn5RdiHzKndNnlTH0XGkY6PWjSvT7d2JiTdHZkiRzxPlr4VnHHMpJKdikrYxQNtr
plp5KkCN/TurS3kqFbt5wcSyCfBZl7WdqH9rgcW3BaNAP5e35HLWalt1jVkyNvHL0HhlrGn/6+eE
7nWpO+lep+/q/iQp5YHAKQzSDuDE1QlGWmEq2gkmhZ1X+WkZIoCYMca6n8exHU+lltcv1txjknl7
F20OS2xC5kGb/kpOEw15zWmmdIBCmy+nQBvNO7WYMHNNlvjgvBq15HGzs3U3virCjugAg0YAhrW+
McFfk0iaiBi2aZNgt9z0Pi7ymltDy4JVMAS/NWsMz92SDMfb0934ptBI0LN9VWqBF375TWmRKwMM
AnRsC7k4w/hPP9jamP2nVIq6s3U3bkdqubyHsFdEh2h1aNK51jqi3cEjBESbZsB2CZuNqn3Mek1/
Ksqw+Xp7blufErlcCr/EtwLYejk3VQ3Rw2nrATfMSD+EyZydM81BT0MumkPcBCgGTnHxXqYX2/YV
7UAJjBtifSdzH9sKMP4BJFY0HQNk5u7Hqg0fYHxHf/Ht6MTC0kFjlubNqoIjs5wmB3HwGmRQT3HS
yE/22ORebPfBz9tL+bpWF1mCmBZ0MpNKLa3SdVW6aw3MHaxw8KRE6T/0UpqAmuVNMTxIrU7kIqwY
N8dZV3rTrSUn+OmEQ/op051gdJMw6WGg1Sk0lEBTZx+RzeyjJqmS4RWjHFn3XdZaji9lgf7DISR/
Soos/FWj+Y8DYEeXwZ0pA78bTEY9liCUEwffk4dqdZ0paVvJ0eBwlfaJ/thrXXtqnSE9tIrTPgAL
3+vav1pUrNZQSCqLTSFO+hpraSpzuGg1IWcDmsLGGgTv+P8ommWGm2TBGN4v3Zj+tFjJ5W4o8jx/
Seo5G32Kp4hq9lYQf7SHIHdcQy2Q9qAE283fp2ya0LEwkDJ2l34ZPmeDMu5EzRsnFxyJ4FByfrmJ
VytFGzYzo0CaPBI2OOc40YW/m96ocaaMnSh00fKIrZ1E4Soz4uuwr6nRkysSs4vf9CaIVPAba8ZW
wTKtmquX0HH+7dRS3dnWW4Ng5UpFXigIUGu5HCRvl1jpWpWQIcp6Nyp0EzJMkR5uH56Ne4iqJ/g2
kAyAmtZAs6Wq7FjuJGJRZVju+KTDWV86oR4QzndLjoZ5GjnOzpOycbFrNHAoBwq3XtKBy6kl+tw5
+UIcljZN8WeYl2g5BpKl0W9AAW4n6NuaISA6tG3YJ0S/qyqOPCytloRE/FUVY5uWz3r10iE8971B
+hHdi6Q52k1ovtxe141Xk3oymHYayiiGrtFeSTsqYwmdxJtKueu8sDDjl2RG/nHAnBeJs8xIH2U9
jZ+ybpR2vunW8oLiA74IoZcK32p7gtaLlcLh8hBdwUPfzHJ4oufRLoIQKI07j8rWPmWDCpY9OP4r
ekYhOxOYpWjyrKIwf/LNVdWVE3Ov4rg1KeE8CzMGeC/s7Ms9szhO3Rj04z3c8GbMlqv2YZgq7R6x
DSQdb3+8rbGE7LtFj5fa5rpJP/E6y3MPzLmnxuUb0US40ypy85ikTfsXZ0Goy/NwEetYa+mOAslI
cI0YEDQK6uEB28Ob6fTez7KS7JyEjS9FOsalTfdWYC9Xx64flxEdUk6CJiNA3lZ68JAWTbWzHzYu
ZAqIOILApxOwO/Er3lyOml50Wj6P7L46opMxVopF99DoctcYorK+nzPT3An+r2t3OPWBByZCRcGQ
WvjqEaB0UvMk2QM6a1UsHTjd8n9QpvQndJzmP3j5ga9QkrYCZeFMueyncZif5FpqVdhwJWJT794/
IvuFaCJuVgLLyyWI8hCgVZFwdVNGcZNptsAG9OVpRA9lZ+obWxXkFi8fSReF8TUpORknNaHOMWDp
W5ono+3Mr32daFDl0mxnqI0rzaBKp9PZ5LADubiclUnZrW96LImA8OtHp89/d4oxPkuWOn0wllS+
s2t8C9DY1T6+eznpUAvBECwFhZzH5cBxxzIGGnM0jDl6DrNKI5yIxypz5Vybd0Q2thaUfEYoyvNo
oEx4OVhvQUvuZ6QWCqtNv6YJ5GdZ0oxHYLrJ+fa8Nk6K0LUjaKUsAz5tNZReG2YlY0gAR1Man+dW
UY+v6NGWHe5rzbiHS9t4CRnPEg0rhGFBg15OLXXU1qkUA43boh+OIRUyVxrqr6YSaXdW5kznQt71
3RInbxVXcq3x7QiXME1cA09NSUbANB56bzb0NHdDeoStq8+O+Ryi6VG5pTbk3zP+WdMNq7r8otpp
uefbuPFJqbYBHeGkQOq0xMZ+cyP1TqBA3WOdQyPN/xfpUvpplp35ybS7eC9w31pjil70OOmtIv+0
WmOzMew41CPyOgzMz702GQcoUsNTgiu3L8TmAHRne3rhW4v8dtDVRuqURFlCkwSoMgscwxZrPmdL
CMs4Si1cy5P4QTKL3znJr1B7+4sXjEYo/VY61wjTXKWyqWy0kRgdcR/dL0elOkK3l3CKLdrj7ROz
9SVhfdCVIGvmaVl9yUYPQ2pJrO4UDfOdUpB3ZbBQ/C4xlZ2hXgk0650r1LToWcMRuAo48Pwpmg71
Qc8azPawNFXysEhq8tAoUfqrtNAucJ2krj/VveoZSX/XV7lZu7nexHAYMuMkgnci6MX8jRPCkpBz
98Y/UY+m6u01ER93/Tuh4gnGkeBzmqu3z54W1QTGjfbdXEi/rSmaVBdX4PpTW0H/RntE+Xx7wI2P
AFuCK4sPwdKswwgw40WXJhwnmGlYVdpZ+5RTUz5aTbh8/4uh4DYJaBItmbWBgTZS72sGuUexupE+
aUUKDiqdc+6tetB2EsmN543HBeQ+q0iAtE65aRfUeWHMvVfb6E9LGg3HlnP+pS8SCUXMorqrAFO6
zYRB3+1ZbsRljExUJlR4qF+u4jJ1bil4G1PvZZop3WF/anoOBIKdfXIt5QQogpqCgHs4gvUrrq43
12BdkWksOhtaytX83mzSj5ZVj4fRDqWDHkrBp3FwEneS4TuFlY7Uo1XseTdtbh3hUSXUNUUF9fIn
OLOmtywEr4HMqdVDW/clmxQX3ODs317UzaFEjR9JDQjcayusNpShSSU2u9SZ7TvcBFI0PFPlyK3y
bnCCWFja9LCIhID2Gkljy2EWLTQFPaeygkM8UC7qIjU8hVHXex35M9Li5R6V5pqX+ToqwGjEDYXD
5GrXLJEp51Gh9d6Alvpxya30gOzg8myjRndH89iaj1Wp18fUTjTsFcusBIwbDI+BnI1HTU3G0yCN
KPNZYR8dMnAcfgG6YE9YduM9FIG56DjxPxysyy9eN3aYhJnCqWrD4UMfzwnPROncwwtMPiPE6Pgm
nca7299+4z2ky0dCRQTHeVqjRXR0EoBSsc2afhrO8E2an2myzE/ysiSnoc9Tw1WDPnhMGmQEpKhX
93zEt2bNKROodY065/qdmpKOsk5E1KNJk33KWnt6aEJyvFCPe7+W8NpYVCnbweRsXSNiH6BUQE2K
vXi51HGntmpJed4bjNJ+CvErcftw3HML2TpX9NypFombhPrk5SiTrlYIh3NZ6XXdHpSqKP5X5+1/
QVJ3O4nktZiWQHGRbdDxEAotawBCH7BnIOb1XtUGtou4pPShKrofptkVz6oUFvQuddWXQ2lG67UA
sy+XLa7wtf5YpHn08/ae2py3wAiKQhn9l1XoUQ5jNKSqeB6MoDtqnfQvqrPDFxog5U4vYmPz8AQZ
KG1QaQWEvDoyRZuqxOZB56VOKYduW/TSuVCTVnfRMF8+xE2pvWBysQcm25igQNFTA8TjBjGc1QSX
xOmHcql7b6I890sJatudjM78MOXTLvt9a4poyoNYpd6MaMEqZomQ9Q+4h8l8elk/VlU0fUXMhMKE
Opq9ILlavlUXbeCOXdthfIXy4TGNrfoM/rw4OXo5T65dJIl+GPTeOTsxHSg/lErpMBr19BdbHngd
tDmBrSdzF7N583BWmdJU8ehghhxRhM2cKPazJEgezaHZ40ZtfQSd+4Iq12uTXvz5m6EmaS57qa5Y
mBrSXDxVwb9RX8UPplVaO9ts47oQOa6ICNjUV/JbTRxLechwdE1YMac184MSdOqX28dmIzoF6iAU
hgGzA98Tf/5mQvU84ozZYyTdyeqM2O+YO48ZsPmf1dTZz4mUNn9uD7i1giRfgmFG0ASz+HJAfTaa
cS41Tg+6cHe63n1RJAmvm7jdk2LbnBoVQvg82DtTZFmNFGVVXY+MhL4awSHkNS8OA/SKMnk690kR
7bxqW1UuER2KOJiKAc4OlwPOkR6qVs1a0mEJADzK0fcJBct7TR9wbmiA1hxwdpB/yL2hPaZ9ID1L
vL53Q1r38vsrXMT+BKuCXkQ6tvqsbT02A56OaBuOTf0hC3LNr3Gyj1yzT/b8jLe+qA02m9gcTgaC
/JfTBjSvkdKyzlUeRrmH9oBx35YIJ7qalE6fbm+frZuJGgE1e0Ar4N1XRa5JajJpoXnllQhB/YzT
Pv1RA0p5KeFsdf5oLnPhqnThdl6XrcPoKCjAi7IBDMzVp9Wtlr/Z0DsvnwJ8ZLs0OEp9KR9vT24j
LhKmbEBfmB7dgdXZ0OLeMuOGURKnG/1gTGQXOh9E5Dk3PAim6WPQZfHjWOJOHRjDXh1me3gaE2Tv
tBnX0b8UTlKAtBd3QQ4zupiMCtLbrB20pevOi9Ut952hdSdnciT6tHqwc36uPy2gTk4NgToguysh
k2ac6qTTgROkyrL8nIbMPgSo9SV+OTlUhvPAGiV3KC155wq83r9kO/ybcjBRGXjey/1b2GZZFlE0
epjsUKKZc/ljazYfGoOjevv7vkZEl7UAGoacShIskIRU+i6HmqVs+j/OzqNJbiRZwr8ozaDFFSjV
3ezmsMmhusCoFgmt5a9/H/guLBSsYJwd29PsdlYmUkR4eLjrcQM+gmVtbR4HVCz+USPsVj051ckX
pba0c6DZ4us4x/lbypjaoxvF8mnBwD+Xai/eIH3rvM+VYE9qb2vxKT0gP0o6tuBj178MDkmuJ3bQ
AZUEdPs0CoZLNXbPBQ5UjcQg0jG9qJn3GF+3W47DDLS6UO24QdYGtC3m1raB55fvuklWecXsTJDU
G6v5AudQtXxkFuKz3pf9VzmjlXlK9Bkzqvtf5fad4DcgNwVAxm15UyCbs6a06YbrfVn01blR0v4l
Ctvyo0bh+gN1mr+W8VhATv5/tOfBu6MF/3qpZ1sWmhMB8w4ZsBMGR8lB1jibwWyxdo7UxtZmRvA7
YH2x29YMnQ61ZLtO+dspz7FfyT6Ez+JYSDXlew0ym0MhjkbfPbkdCP31rETc5lZlAAUprnwpnMVR
KXPV/MnSul07ws2xuKbgA6FHTOhyPZbW22mYl6TWICVq/TSaQ+leigRTe8XNp49/vT3ozF06SiFB
U69dnQwp3UjpXQYrKzwQAmm8xPocRAc52NlBnYZkrwX59q1BTQ84iyATn04eg+vZ8QpEOmbEAJsQ
OF7ocoThXXIT3J/WxoFfNvyiJ0BVE3LG9ShGnQizHUknJkSBx4N00L3wSlkll2m03Q+RVWvHuAyK
vXL/5uwsOA3EJ8TsN2B/qFkTRtZcNIFwBt+NiugMh0PZo1lu7RGuWCA7LjX4jsvv+COwVTracUCO
AXj0GhZtA4k3Q/bDj4DeDveXcnOo5a+h6bnEf6uhkjIN4oGqlK+XSugTJamPWd//MLrc2cFANzBC
tOqokpBwc9II2K9nJdCHWEBELgunqfzaaIqfRT47h7QykodiFtYbozVew35Qv8dRNH/CGWmvGW/r
AxKkcCZQveB+Xs0WVWyzdVHq8yVdVH5ozfMJpe54Z003HgZKfFQQbLTXKEytjjiOaFlRpxkMzknO
PAND8NCbU3bUC6d7biu3wayvBYdFtftc6e6ew9DWJ4U5SmkYDjrw9ire08tal2ZPsaabo/g0iqQ6
oAtAadUa2+Pf7x6Im5Dml9iDJ+j6kzZyFE6WF5hQ57HpN9UUH3oTu7/RqP66pZC/TvRBHYg2dO6z
1acLWyrPlQLpD9X15rvSN+W/royzBwk1bGenbiwgu4OmNwNbF9qVVtdLNrVGLuaSOhtZyMHIZHUU
oz142dC4f/9+o7JmEZyjPsqdttoqgxL0yKOAJiozL0CktT362ov+rQPeFvplgonM/U+2gXwtbT+o
lSC4BrFxzWeoMzPtleVdzWNszbwsnQvzn04Mg3osmrH6YbVG1EIe73KTtr/Yfldltkp7ZRPYb8cE
25BjaOVq923nZ20cTciqdOC5S188xYrrrRSPZigsh9shzcfqJAYrqU5dO+DKxqVR/rJM6CQ+DYhS
+9jIwXpOsGTq/DiV+YsR43DwZjSlTXEwzZT3rT4m5U44snGoF9wEUXhqHMQjq1OFUM5oKlEMegIZ
+mABEPnowhtHt0reRhUuizxT6qWfqg4AXDd2CixbW1LTDCybQH51KLbXq1PYJhm5xYRLifcsPHTx
FIXqd6Wz1B2kd2skfWG6QLeipcBdnbPYTUNRkaSx97CLLwpgT1g30jfncdi5Jzee8SVZZFmX3l0I
EdeT0om2JEJPBJOymp7KOpwIY2sH6kWkh+dKm3DerkDR7++05a+u8hjcdwweVx48coZVTGQDqjY0
uPWokUWDP2hj+sUyi3yH0LKxXRjFXjiBXIw0aFzPDXsiNe4NCC0qBrmHbG61J9kk+jc3ju2TaA15
QrTKOkRuqHmF0hiv9yf5mwO4nqXqcrPAxlhwuNWGiXrXSGmq7/22xwH7ogU05Pj6FAQTjXaqDPyg
ojHmaHelMI6BLNrRw3Wi+RXT2Uu/bad8rXJZnQs8iE59EMiHAeXXfxuRRNYxTAajOemD1IQXpbIB
Hxq4Ro9R0VjlaQINo4/QTIf00TZFfkz10C125nebjRJCLBz3BW4ATlnDDQluX61FZISNmfsxKvuz
G1hLAXdJR13hUpnKMImaJtqRMphY6nLVoZf/OYusd3mL/p3Zvru/5De7edlRqKr97vMnmFq9GrHZ
JxElQ6CkcDKfWtSgEk+pHOUpBHc62a1DKzUB357GxvIhrz7072EpgRHNAK6vpUFLGx+ylIfDDyfX
JTd3m5PRQHSdg8mGEJo0O+/Hzf3w++BAJmEsaBLrQ5sBW5VomQNYV7Z7Lqt+uKRBl/mto407Yf7W
ULSrLQIiDjH3mvxBchtDTKdYsVg3H1rTqEkmugnvaXWPdb3c3utVhApAXY8EcCGBXh/XLtfMJsp6
2rWcOiho1WqNb1miBp9oymwOeGWiqhjH40s3zcZOtLE5NOqnC8UFKsK6dK6bQxErxsAHnC2J7q1m
eE4Z92dnHMI34yJdnVV16jVj+dd+RHxKGuz5L6gv817dUYloMDlpYBDHNM55barNaINbwzFI6z1p
561dqsEMpT8TBSF6z6/XN9FrMzbdqcX1skk9gMTpMLpIcGammR7m3tJ26nub4wHpWoxGEL6uqIFE
8pEpA/iKIpRjFsNtrwwDIxwHq02KfHvt/JvjkRGylvSIcB9dz4+IKx6HOVos3pPhte0q90BXZPFQ
WyEEk3racwK5rdDz7XQbVg7MHPKZ9YJqoqiAwzMioBZ1jZMiMKU5SUFPk693tvk2i63MOeiu3fHu
uCJ8WyhGO/yjyG5m/WM5DF7e6LnjOUnnYIGQ06rJv9Te039v/nVGsvxYxO5/m/qSD69Wh9xzVNGp
oG7Cc390Ryd+CSKyZhLb9PP9W/g2y2QsiEMk6Kh7k2iuTnI4RHk2l4LKiVDEZ85s+TkxZuNid5P6
va1zOmDVrKbqxSXwaghn/qUqdefsxGtb+4Gkmt0A/IJozirXDSb6EGJk030lDeZDIqPp2Wg165MS
RNHn0lHSj/envTUe/iywkxcPIVS0rvcf0o0pzWw18Hend2/HIGnRup/7BtebIE4ObVTu0RBuwijW
mQuLZkEdxBWo83rEKkxK1a4rbsymEB9og1TfSRnsRFFb00LZFI4nX3QpWl8Pgl/LPA922fqDO1mP
TZW9jxsoaGYiSADGXrvcX8WtB+fP4Zaf8wfuoqrwSRWnaH2U+7ODjDTXl8i6Hpomto73h9qcGYDH
wlbSqV6uogWny3o7owDtC6ee3oBJKu8KwvHPJfFc4YmJK9j7+xFBAxYFCi5E6DLXk1MC1wrI41vf
carh4jpt44FRWF4emtZRg1a4cwRuW+fYIYgrEvnBGSHDXU2RfjbTHHXeVNmPujyabaO/08B0rBNV
7vq9GMo2xjqtGqMjpsxTdCTCCW3PrPP2X0zrJttDd0JNfUkB3nzg+qBjPte0XnpFWlq6Fymp+k8s
G4hQZqolDzFeb4bX61n8czDwEPZ6pCu1ne+2tUXAybjD0PNfxNivV7Hhw1iFySq69oxtNHDuqdUT
5exSbt5JVLa2CJgtUI6CyiJoxPVQtpOXdm5S0srHZDrWfWZ+ByBL/MEyBSrA2l6GuzW1pbGHyjb3
CBng9XhSmfVIDWbG0wA3c9HpfotMyNkwgr29uDUUwiuQ51DAo8d5NZQapgagIyVeOw0i9JmH6k08
TTTCNHm0k89uhFeACuSSNDVDKl1X0ntTWL0xyc7vMDj/FaBmX3ilMfW+pYjqEe5ldhxKpTgMZleF
O0duY5rk7BDidaolnL3VHVk3ThIVZQ5moGWlZ1Vme0mgSXq2OiSn+6d7c6iFJQgvnGLU2uPFVqda
r3KCjSgK/9e3hX7Syq6nHDXEOyMt32YVKtPFjGsNlS9kMdfwYplI2rEVHtgwF8UxXjr/DbPcMwXY
mo/JvQGMymt2k2Zw/7p0ZjOf1kS71JNVPXyuWm3oyTXL9PvfLx7PGHVbWGeQo1bfaXIbxcQyrvPR
uIt80Q3NY4o/wgvi3uq/94da/tTN6i3didwh9COs26RHLBOtOAVeUV1sIjWtcM/63HenJBlMH/1p
FWh6+GuUcZEmBmIkHgGRIJW6PtlI+NZz2TEo3JbgTcczgPDtoJ2mgD7THuLZTuK2NUlSNnIZ9v6S
11yPp0maXGxkpvzOaqvjYHTDK27gxoXtZOf0UdXFQ4T+7k4itXFfLurc3Ck8cEtx8nrUeTQaEyCO
96aq7WOaD86Di/AMFs8o6kFE7Y/3P+XWFqVyQhGK5xtYcLVrkjgKC2SlG7/o5vyY2J1yKcTwAyL3
XkFhYz3p2KbgiosRGOC64X2pMrSNLRreOVjNMii1T4mRIv5eKAqtArZSCyw/W834en+GG3fnon27
9A8xOqW26xXlMg2qeonxxlofD04sTE8d0+K5yIx5MQ/QvbgwJQWcrNrJ324lXlA7JS1dniEgnhtH
gxpzHLfuMDi16rZ4TWiBrkAc+uFt24NA44Ki+3asZKe4a4uDNtftu8YdELtHP/pHOSn1MRRx8R+w
Fq4kfhaaAMtzslqPUh/1zixImKG/DEdhVtpDqOuBl7vt9GCFpnK+v/63rKxlFVz+IYiiSWEdJeq1
I8GcwQZUAUzvN6IgQEq0LHIuou/mV3XKG+PUxW74CD5bqIdBJH3sG+VU/693emKH+z9oY8vzezjV
qNcuIcLy7/8MkKvICTWF3yPHjvCxzE2cX7UvQBX/IT5eNAMokS/msnAOrkfSYXODtcQABohWyPNc
kV16k623UDrNTL7Erp7u0d43LhCqkoAGNMYTH6+L17aamSVNco1Po2x16ju8h6ZFeznjoXqdU4TR
7q/m5ni8oUshhmd73fSI8KYVTo7W+PZYWF/bdiz9VqQaBY+QmsKY/bUSP7tpETkEjkYc5IaF67Sy
6tLWbJB4MQLPGBrF18F6zlor/stQXOYuPixL58L6mROznUqzUhs6k3RKoHEVPY+T+9Nwh/D17xeR
8BjBeB45cO5lkf/Yklowp0ONPToiA5a8mA3CjbhRfxZWg6tUSy5wf7itE8BFuPSkQ8yEx3E9XIRu
49SQV/hjaHYe3TWubxRR61nDLjy3EWjxqRaGAwEQckCrI9DVrkk/swRQdowGu+dIvaDuXu/ctFub
cCFbwuiCPcULcz2hco7wxFOp+Gm5pr+tBPYlGoQyzy4LxaOqm+/E45t3GvEjXHA4/ktv6vWAbmQ2
cepwymhmyblDAAWjonWPolajw5wM3WlqHXGg5S1fNFYsr9Oy5hzWtrHzS7ZmvrRkIdlGURne3vUP
aZ2abgmN91t18sSvZrzJtdKuvZGq1KGqUMe+v3W2vif2Fxw9FhrXs9X3jCj0tlHE96zSUD0loW36
teta/9wfZWuDLnQ0TAHRpCDou55VRG6hOm3S+jX+50fgsJ+lE1avJSyPnfXbig6WYihWoovl4ZpX
CqxYD7pOvGWhP+1HmNt/CYa6eAPckQE+RfOTmyAmQ+wQvr8/x82V5NBzdS6srXUt1hoTxIVbcBrZ
Z+qnvIhKuBz0wdwfZfkeq1CdVHhp8SH/QGpjFU+2PSwnqwSioZtAXKj9R18iPS+RhxzGoz40KAIg
+HRRsl7x1bGLdoKvzQ+5cO3+f/i1TnxdDpGVuUwy00uLyvdo/oN4Q+3T5hZd7s9080talFoI1RGq
+i3g88cdqmpSaKpgZ9bkDodCDZUzexStSicmuAlm3afaVp9aZ97rw9k8g8yROHqxE16nrSKOupn5
4w0uwhiC2qQcDKmYviTC86eKNvz/MNNlNPiEy/29ykxis1r6shivyGT64sosOE/90vrpZOmYHIPG
EK/x3LWvs+oUO0/HbwrDekMRyEHYBLCHBrV88T+W2WpbSAtOCLxIqWV6GCq9V9Grm5OPMB8U7YEM
1EZwTRPynyHupMU7nSbHtJcBUhJ4All+G1eKS6MDZEgvSNym8MZxVAavqWxNHCejUT45cT/U+LL3
urGzdlsb0gKDXHiLiIivm3jEpOlNjMGoj3p/dyQiV6U3KjPCZiW6+H/drUKw8udoq9tyKmI1j7Vl
TyK/dRrTRKHMHGXRYzTbxh4etbUNSf9RnsBiEWup1SM4wHtrBhe0QWur2ScLyy4K+qi+k07FyW1K
uXNJb10tfFE6Y3jceQxXOyGcszibBEVbCNLiSUcjUvEMa5oUujmnvvQrVPCGQ6d28mOcms6PcTLo
ab1/FLYuUVrsFvQZyjxd9te7MYmkFFZSA4ylUnmay9p8b1nZXv/qLRGB70gatxB4acai5/16GI2v
FweNQ9NDIefkHOF/+jOsB1TwBTsf2V8r+JDl+CShvZxmh0hN5S87cKqIYhFGlyCEIWWUYRyzZ5Hr
QXtAP7efvEHoc+c5dTZ/LbuyzXxHz0rbixsRoCpmmaP0NKFm5UvUaCqd5GmVp4fBaau/ZuawN6ih
gnUAHaGTvgoI7apM6mzpjBy7zHrbO0FJq66SnNpW2XlvN84fz/rSJ0bRlpan5YP+cX1Uc4XfTgmq
klSm4SFoYV4IsQJPi2FF398btwIFC9MT90++GZjYTTM1aqIEMg6ZvxvEce7bZUn37ow8ytco1sQ7
iqux7YUx8qsP9At15vu2LCz2sBkOmReZFqYG8xSrzw4gWO3FStlFb+qmHt41E0t5KkMcoXdy0w2Q
ZIkIIDkvZTf6FK6XZ4YVPDUxQK8BZ+AUTWZ5dISW+9asNT+nQpaRV2aFZe7cilvxLMoIoHlLDX+h
f1yPW9qpVUWSVLvWU+NFNIN5oL4hM68AFqFNGFFoOvuHPvGdhJb4fhKuZ9VOceSI75mDbGwRkkkN
qAbgbbGHvv4t8Nvb2Z7dykcWQv8eyV47qpUD37Xpp2TvLd1YcLrDIezxdtO4uKYYOQLIQXV63tKg
yt84Sav7fdOHJ1I+ZC5TLfuKl3m385U3ZsigYNzcJ0SA68IqFk9ou9QzFNqhQp6867QHo1MU7L3b
/1DqWRyUQQJ4rgHvl0fjz/OGupvWOHXjN0afHZ2SEmqfjtoRbdQ9XGVrKZdTDSUZAsoNuXV2nNHM
UrK8XkMQAt5L6jc0LZ2tEopwidbgk23IvdhraymXJSRbIH+mpfF6fvPgWKGGKRk6kJXqG3HcnozW
hgsQNe1OgLk5FAEe/+E1uOkHTQclMvsob3yZafIcurl+bt1yOORdvkfv2yIAUFWlP4V2GBoR1jTz
KFIKKv9AD3nESUtoE/ap/8jjqE2Y2KToSppdgcF0VI4H16VCrgxJs5M6/Ja0XIV6oB7Q736LlcEX
vV5bwy6VskeE1V/01qtTwWf9AFAR/jvXpY3Af+JwT5aJSMOL0/T0No5KWZZe1rapw41lh0+2OlLr
A+qzHoa8Jiyv0fr69/41vxH24EhOIPq7lg/Kev0re1kVyIJote+gpEw9R85HvdP/bWo1fQxcM9wB
6Dd2AV1yGJqA7BETrKmlhTJBWrHAn2DnpDh6BwVdlkH4pixnZe8BWxZ49QGWtjiEQJY2cCzlr6dG
sNcH+gjKUFZjYB31ye4OFLl1hL76Kr+MOXbsnhoEGFrrkzjH+CFnniVMcfrrJaZtbokR6HrAdGO1
EUrwGzsagVeUfsKQGIf7g9Si6Wi6Xf1U5FX48f54m2sMX25pwVEoS6wurVIhQRhnknLd7SwoZVgA
AnO0jz2QwF/HI+Qyrs69hWID98cqaC7GSdVaS8fEKEzdC6Yi+HypUjllVbtncHw7q2UoBln0BcFq
Vhu1wRwe62ar9jslH08m3cGe0gfdKQ12e8FuzwRQOyQQqo68pFDVrjfOVNmJERThgifOKJkbvXyg
CC6Ps6VVHmWB6uH+B/sNhV7vVBZwERElaFqKPMvc/3hmEF+1CypkzA0wX/fz3jGLUy9Ixb2eM/I2
zg3o19jbJgQwZms8FYnh4h1gOGGDxPxA6qAPOGh4gZ1nyRGlKP0xzoL+Z+xk2ikIojY51OOovmHt
cDIs0WP+J0TBQx7vT2Tj4gWl5PGCV01pn/z6eiJBISZLSUTtJ4Yx/ALAzx4KdO4e8oyeM88WbXtM
RuGeK2x8H1wnUD4Bt9fhzsnf+n6Lq8jS68xWWXePR2g6JZVMuGSEpR1FaIuT0nTmuQ80DT/7XcOF
jfgPmQlwPUiNNPwQdF1P262lrovlVsNH3HzOxwE0QW9jcSlTzCrT+CQtY3iTcPP5bTjah5Z9q5q7
8ke3IQQ/A+E9Dbo5c1/3TxgT7qldyxOrh8aAuYzdncdU9ohVN0TuII+XxIj3YP6NxSbahIoNAEjd
ZC0LU5IYjWlj1r5bO3T92MX0JtCj5mVwk6Sj9btHXfj+LruFqhBrhF9JCy1H5iZoGWwlL4LFOa1K
BVyASpn8dNCQNa+oe0VCmPjUDcrB7rXqw/2Rl9h5dU4XbRpMTaidqISF198ZOHAshxIAbpKj4Zd5
ET87874Qw+Yw9FTxD2kFojDXw1Rdk8zB6Na+YlTISgTWVDw4zTR5baAljdcijCaPAmnDYzgBu8aR
iD8MWaQeFDeR71qnT4tTHUh5mqXu7NxVW5+bftwFLod0Snnn+reJBp1KLeJszXGhfdAN2l/qwU5O
dgjL5aAGYHyH+4u+tasXhSeaQ1BcwlvxesQqsBRQMkYUSpsfM2kYvmwd+23rJujPCZ5vE3RsZ9Ct
af456CqlN6tizixFUm7vEoviRFwdXEHkYFiB9rYPxr9Wh2NFlzCMUudiPrpO7BVliIcwwVnCmtzp
AXJZ7VVBLY6YFM1eZ4/DEdDSOGP9vOcAfjNT6hC034ACgYUSm69mWkb2ZFHgpxdGRHZzMYw6RARj
scBA3C9VknM+j+Gefcuyg68OEnkpARFJHF2S0L9WuHowyzidqJ75Hd3V2Vnr9OaNWQfqU26pwZ4q
3M1xWgajBWZR9wB7/R2o//G6Tk3SllpRkAGHs/Y260bt5Fa5/eH+Nr25lRiFZngEfBYE/ba0o9DB
REAHwWbo5buopEAA1bIEwbZnjziCBkkQzENTTHstybdECYbmHgTBI0U1EaO7PiGLkGRRCCCyqXbU
b51WyF9EtdaEECrUAEIxfTGc1qOfWHfPH9E8Cl0vHEv3JYhrczqWKWaZUMGD+vX+ktyc3OV38SIA
LkJbYu2vf5ftZOooWjSt6rh1db8qA/VkD310CHtitropTaAQFZeE+8NufG+0kall0kNAGriOpuyF
+ewuVHMrC5JPee5IFazQ2KU/b0wP3GMpOoOcQlJbTtYf+4ros6rZDIwzKvE5NaSTeKozRro/VJPz
L7gxSZ0QXf/9/vw2dtpSEdbov8HPjJbC63ETBAdpU2HcOaRImzd1e3KiwvAKqc5Hd1ZdvK4cwwOT
3KOY364sor2kbaAUSwS+LhRXIxQo3h6UbmO7e1YDMb2vorbZwXdubySCRyJ9+DUEFDfRcCfjiYmT
vTdx6Ppx0xsX3PG+zXPbX+QIznt/OW8/I2wxNgskLnSuYetfLycOoW6nG5TzI/qYUx9jneaUaG14
iXUzeA3MQXusRVz+bSK8cNRAQ35bAbJPV+9oVvZkpiZ8rhk9tlNYZOOhyPTIj5Kx3DkPt5ctQ3Ej
LZwl8uA1tbE1ejOOHHg0HTLf32UxBj/HOFXfxsC/n/7DWi7dF78hSGKl67UUqhxYagqWJiLa9r+Z
FobyaIURyUquJIMN8S+Nzvjx5HuWhpuTJABdaimoz6+repPQqxr4l8OoVMG5tIzkycky+6wDzu5s
mNvzR2II348zD8OQgP96kqimmUJoADt09Tvn0qDp7+zWc3/W9cr5ZYdK4XjTZNrPRi6tnYrwbYbF
vqFJbdmoCiWANSmKSASPe8GZC+taS7zMUdqEulFXofAflvOnyLCG7BTOff3BdPL5fy5kFQSE025U
39//1huXAaDoAhsSOyxX7fUyiEAmwxhQR02yJsMWh8ZSX01zR99Z7q1x0BOh/W/JMm5s2UMVJim8
bPaUkdVPoSaq06RFe9LPW5fOn6Msv+KPyxwEP+5LdHMgYnUJHbs43DpNAB28aMv2hMZ3/+v+8t02
4S/Md5gLv4Flqjr69YgFAKDIEdX0KUFrH/DANOQhSDX7JafI/qXnDn4EsFGRzHUG/QHZkfZN6urR
axbk2aMtdZro7v+izSVA7QDnBlIbbsTVD0LIIUoWMkeRpM1HSxTp45TY6pfKyeyDg2X0HuS9dWaJ
gRaoCn4TyiPXA5pdm9XtDDAWJCK6DFSzD0E5JcdFVmknbdkcagEdIalwO91Uhlp7HiwHilhFX9hp
tvP0AaJBe4jVwbzcX8at64FiJ22H4GJg0KtzYWWii9vQaQCq7NQ+mE7c/Wpl0LWoShuLXCxuyUod
KSeaLeLz/bE3pvm7k5M7giQNzu71is5LB0WOxoffo1b53E2V8i4cbDpHaZw53R8Kbd2NkwluRShA
8El6tgY2jQZPjKqGM29j2VQ/iTFxMEquqNniBKMXr7UUTDO0pDafa7XrPtACP4JiO7VoPUPaSXRS
odK+F4klvk3TGLwv6iCwPLQJMvUwKUE1HBqnUl0PN81pOk+qGfaHKLUj5Vx2ZvmzqnWjPNV11/6w
8nwcvXquLek1fdS8mxSa0/zIKo2fTjUmP9V2jIsLXkBG6lVNOf6DrUxXeCBpS5Ae6+kPYnr1Y+7U
tUWNoHQ+D43dN+dpLuLPi49uAdvYaCw6V4PkNTJ04tZaw5cKm/lGxh7twspzE/dueQFypamKkBMW
RqzM9c++r630JbUAomCTkp0TteLs5WJyHRzGNKqtM76cqKfoONWepDs70SVwA5fc3snt/oC2ZS79
qZia9EgdJZ8PolCj8YRASHpxy3QAViuFo3tZNlXhu7oPi8/QZcNveZ13n/HiNAvIGlnZ0PaJ+t7B
6GfzGSta7DPp9u1fwIZUcRBB142+cLVRfQrirDQ8Lon4R262Ujw7tlRf4ZNVmG9FdvBerUsCzQ6J
JRQpZQr5vFFyO37tMYGJj04Pnc9LzXz6RBuAjDxNa7uJ/0kVf5zHudfJiFBmNdEdASnrZfOczwJ3
j1nN+U2dqQbj0l0V/XJzO8Q6jd790DfGZGzeli3tgCiAoaB1ChHOAmsUkfYi8H6JHlF4y18i2w6Y
qXSTx9AUmXnKHLa/zwNlfC76WH4baIT9DAHRxcUcZX+FekA8nTMeVP0YqSa1gXSMUZELjJAsOM1j
6gQ5doTPhmJMwzEs7ApxyEgdcy+UNR6rkGqn7NyWOm5deRh86rNZNaEaII5zqAc1Nk52V7gpjTl5
mTwjS6BCesh6+VipCsQ1ZqGewtaUxqMwRiBuCEJG4jV6JkvP6ZFhuZi9rYhD2zUavqpgQY9CBs4v
JJJwuSolaBEL2rrDA20lMaY4oWJ/Mwa3Mk9WQPuPl+Ka5HiaijT2azfmyXSO3HR0HvLJVOMDapWF
edaDgD8mxDg9DkZkCgQj4uKdo1XFWzyRy9ZLlbp5EwdSfx2GSEFfvcuGr5ZFqd/XBpjAZ9y40gRC
XmuZj6oTBDrUJFJMrOmh8Z/mxplVTHrMBhZb5DDN1O7H9EGxkFN9ItbOdc/GQeTVFKFAL1IJ2+KU
TnWF2ElXBT86y56Si1EF7Y8i0PJPo4lVA2z3wQAYw2+4OE3hpP5Pxlb8ZlLGiKvIklXvGaNd009v
h4bt5VXtvm9CwXYtpgosjTVOLiN7kYZLq0vfBWGJpPVISvA4ohhsn3EMJpPMCy3/XxNT34AO3rfo
D2A4m3iiq5oH205106sJvPNTChwFXiPTrLsMqR0cXOj5xjGRTqA9wE0okuVQ9D+AifXOG8DrXl2s
NZxDX2fDQ2g6w791L2DdTkYSfLFGtsohx8m1fujDUf4i3Z6+mEZlVYc+0wdeyskckfTnSyuH0nFF
5qdO5762Vj/kRy2USfgg5DyMSGIKdIy0vKzCo+4MinrQzU6ZPfgYhnJJdIrcx7ZOgsorCtqi/WFC
evtYq7nAiXNWZtyDgzJ0Do1S5IpX5zKGHa8UXfwiZYfWexN1U3+YkjzrL1EQj8GTmxdD/RgpdPt7
0sYX0Q/bse8fCkekuEO1DYjeNKJYcRHTWFaeLRUxfpVROKYfyHCNn6ozSExGSlkXzzAYNKD0ZC7q
+V3DzxmOjj4BiKE7P2Zv1Eq3xzMu5qHzxOIjUG9NMM+F71Zp3L6dnFGPnoJZ9MGxQiiu+GnpvZV9
DmWacydOUyVCfLAtB82Hs2XWrv3disLG+R6qU6tFwK59PaHmiTyu/UlLTKQ1vcGcO/G+MszY/TUR
LpYHJ5nyWpwVGYyq8MwpoADqjarW0GUlSicpJ/ps62FS/EJJrOSMhH4jvyGRrKReq8/O/FOofV+Z
GJtYZXUJQhOd7qfAcbmzfDVyW+VDO3bq+BFaYoB0mFqowwu6iVH7M+k0qX0SRtykT4JXRffRYgyD
/9U6jvLdqXQWBs+Z/GiK38Gc1YbncZSTUZEXuBCtvSZTRREfahDH4lfkzlqeo4feFt17lM6j4ikZ
h8qmtOfM+HfXWRt+RrXNVEq2j9KFL/FQlQbmfuFYvAlB7CHYdJnZ6B8cDb1bgHij6yGRDnoZv4rU
apLwWGiJHvNeVW3glOgyQD99z7op+gE6kta8dahfhsKbG9QtkauZjdCYfNJLs+g/pTqNT8dYyZ2p
9EcA6THyptAZgktrJa18aTO3L39l0byoRA46W//FqIbJPKmcDYg4Cvq3KN4oIDbxL0omTVgfeh1L
7gdJBh0etMDKXnptbNtLjb1eQane6Msnp0BhNvTcDL0e3beqsgjeIgVYIjGo2vNkOF5eDi5SPrE0
Oup0RpG2z8Y8le6zTG079KasawKIP/qEYJSHW6lrfciaiI8CN00MSeK1o9uV5zFx4/GSZJ2hXQrH
bIyHpBhNOsSVwo1PpQU9zjPSJZgthJ7m/px1nRJiNOCG8qdjz334UsJx1LzZzFCgC6t+Mjyl61CN
aoSkvqjp0/S2WWQ4DnOQEpiWqV5gDqUNJS4WKNRmp24sdMOvBhSvKkxM28g9YCeYUR9PIlWhwzrH
3yPH2Wl5JedAHrAeQ0zeVLv0/zg6r+W4kSWIfhEi4M0rzBha0YgS9YIQJS080A3TDfTX3zP3dcXl
cGCqqzKzMp9RgGPSbDan/ahXlN/ZpNbAOnsoGp+TMay81J2sZMuVctcftnFWlfbsApLVYVf6CkeH
nfQ4RzucVUPyTN50ofd89PvyEzZfm2zzLWdOmYXK/W4USXjkrLRs6Dwa6TYFnhdYG4XR2qM/K11+
3tZ99TUEWKxkIlHVeDkC0z8QNTq0ubeL6X61HLt+LNkBOAqjyvpZUfe4cEhqvwc3aV2dGrcLYw4s
+L9sHWUPGxHx/2ZDu9EcRG2EykzVYKpZO2PIhwEQMRTpaC+L/Ut0ywAdtyazSGkVY5kmZSS8E0l6
KjnHGGAEqV5GEefROlGZZyHxoZbOthA8YG/H+i6GVctz0wxGf9E6un4Kw9e3/2pLtyhGiErQ53Jh
HWx/qnTtdSdTGW2sVCejlj/jsV/t6GSIz3bxeiuDuZBLqPtCOlVifTlqtj/FzP6+i+m9PK62nnWc
huivea+atokKm6R6Kz1Y5xngfWJ3vR+XoL3YZdCMd4rctjh1cEfbXhxb2zb9d3CIvLLL0RQhE918
f6z7sZ/3XborjW20DTzq7ern5OQRoOsMCeBsOOyGJRpHacySg9hcyXeqTZ5MY+AUqpnpy1Km6bl6
ohg73ZOrw7p7adbRGZ+PCX+govWmeWJ/Kt7fMOwr+wtKvejayL4WmSgbYc5+A8j2kHAfz35vAp4N
n663wEx0716m8PC8ohYyvltay/yLBDLHXd760rFvxqcuGOYfPdFcSxpJmxZF7hAOCHX1EKax1yBG
jYzXf/HWrF8BOxh26kojwgdhVrEVkz2E/4XxVi2FF2o53HndFP2nlL/UeUXxfJhmLN7yKuyQbQ80
uEPmBFPf5LtMhjdNmXj1F7my4Ih0kHN6aMbyibwCb06XrcPpBQ9gt85xN3Ffd9G0U0p7PH0zA6fb
daldTloxtqa84xyecTKsR7rYda5u7mPRwR8RB7XcHxMCxh47cTORmmdLdSklVU5ZbcmR8ItmWH7F
YuheqOWxgeQeh4+96wD1eBPqt1IE/NItZCUz21H00pkp65gL3TZYhKmKmMEiXA8+fsEx+cLKgY5S
qGV27bouGcd8XizGMbzZkmyRQc8q9F7aL3XTBi1tlUNm3Rov0321K3v4ATy3/C5LOaE6VI6Y73gn
o7O1IT36DOu+quG7h7ZNyQ4pP5RqlUwR2ZklT6p+tlMavObXGsr1ZMlkFKmrULy/mzAezMPiC6vJ
QIHX9a7fN/GlvMTwB7M0iOjVq2N9WX2qwNBOyXaS0az6u7CJzLWbuVuvUxnXD46iMhbH7Brnjlez
HK+gHdOQ+pJMkQe9GbmcYx8K4dTJkagHK2lCSeOwKq9YI5Lufy6u7safjrbDMcWKbWw/9GCFSWaZ
yW/Trh0lFiWjl5RInOT6u7J69B1MPm3jZ4PeRJTtCf0d+LVLg4uZhGtOqu11fFfPXtdlg6jt+Sem
mkecVlFT/nSprXhu9JX67rdr/Wl3Rv+IjS8/5BGNT8cgzG/orba/xpSOPW0UT3LuDoEazuVUj9+j
ei2BQBsu3ojfz/rb2iJPp96MxFuHMv6QdZioS7UuyVdcrmY5B1Wp/Ndkbv2gkIfr/yktZw/zpB2D
+EoZp6QGDZ3qbLreeQiiaXqoQ5qqlIMiRuUqhf2qBgb2C/Y3jvdU63ldLpr4c4pMVE7jY7+Yrbto
X7TO98FsYv7WOfS7D0I1+7kd9lYgGFDWHXdy/+MbqcTZtyY9fhtoTL0Hf/O3/2qkmXM+96wEp358
8yLr4mmZsm1qycBbA4Qvj3XTs3TuYJfoPJdubHU4zAXxX9vek/eeXLn1CpjRuKlu+9F+3AiOuuqm
i8s8sPxYndXilbRia9CfB2/U1aWZ7OabpQa934eju+rLEjvlqQaSWR9G3QbXUDlTkFXaNfb9wNUh
bvzmtof1vTNeIV/D9lqNnvfuVbKnufDWDkX9HHs/HNsQqLZOALeptYIk3rZ+ejCCxXM7Ph0haspW
NkPFRKDpz02XsiWYhme0FXbpFtJ1xCu6UW/MODOteznLuc115BGa4Es+OMXOY/7nDlZJ11aujY8e
um82WtvV/wz2vRuu7izwKirD2btjxaONMsXs633bly0+zW4Ul+fADG6fzrNp10IRsqhTNfAw5VRQ
ihv93/7H8etmzCepLDuNq7j5N7XzURVbGO53jcbHbU97p/LAjols3R/6qZzm1N9WoCKvaQIOlKkd
p5N9IKk4M+StOE/Glqn1lDojiUPE78TTkxtY3X4hNwUkzcbunWLCWtZ8y1bu713TBvdHO0R2aoNV
Oy/ttEhzAvRyg5OCWv/h7Yl7ZLLFtvNkgxRUd247riZHe4sRSek27b+xxBI/xTDQcs681q5zVvQo
w2X3cYK9+pU5mvv22G+JNexj+Wm/YpbMDGjVcRZzj+RFenV03g6PBUqqjsNqBc5Jwakqt1pmqPgd
84i5plqLMZnc7WO16BMLw59T0LOyv16hoZgyJbyuBn9j0OEdTaoAMzMb7GTho2XaWFH0VjnlGKVN
XQ11Wk0bSEtcV5J1o24srczFBv+5sciwTzvWtednvz6iS2f37ZyDWznfKOL9T0QOtZ+6uz9+1ZY/
3MWbiwjXGhq7uwpNn4hZY6DDvO2M/9qyM/WLv/aWJtGRT39uwSg+sQDx3gfePnXuXSn7Al+c4MeY
HI1MPU/Pj6vP4fSfXm3/OwbXzlKgxG+ftkrFhokkBPsBQjt+sejjkxiqdrfOdOvazYM1c7HSWk36
KiZvmbDGdJ2Xre1s61LPRLA9BLABW47Dc3g/sn3S5dPYJOKEns17jQdrTtAdu+2chqFVzgx9/7+3
RifWX1A6Id5M7IjlOfJJtizk5le68P0l7vNtdpa3gCLxzyg61QxTsSG4ev2ivtszLueFQPmeFDHH
jUP1j9XDzm4iTz7vybnbk976Po3d9mXcSE/52teePDm+7m/rWr55XqVY+qti03FNOT+9j8EJTJXH
w1aXF+/wyxfjTjuvk23RI2vLlvmkakyUcAllS6dearYKvHWv9nQzq/S4rRW3bStN9IyiGeyQx2d1
014iZMkP5JUXrTCrSV2BXL7YR9uec79jaYVubBtxb+im47dCcCuytux1lzbR1AAbDmv9ijF92WHC
RQN9wYEYHKcLlu5lFSy1nUBr5/c56JCWIUZc54w9JvjNpp7jv8w2+zWymB9TsARxHhoX7CFZ+2n7
WhNXLqdpsT1xPwbVbP02ZAb+l8zNWmZLX/sP5dyLvzHAcFe0h/a/b1vZXI1bVn1ByxA0aaBrcmZj
IMT/vA7wrKi3GfPrWS4ad4qxhI1Pufvd9jpP7m5OKwtMKjdUiqtPM90XbBb670k57RB2tbV8JN64
v+4hR09/gBNlspqd9+molX837KJ/2Q9d2q8hTcF2smwNuXmwKzCfYTyX557thD6ltI7PlmF4LHw5
j9cYEtDNdkMP+RjsgzlrTACZE4zTD4Vbt+sPF+3zcsWetX8S/VKOaVQFqzo71tJf4n1ym7vhJiBh
yAmGCbCrn2idOCPYjC718PcATD+AnOfBzdTq0c7rUrNuNYRmLfPDjfcfMWGtfdrFkffNCpuaeXCP
7UdJDOVaRG6y/6Y37dvMXhnd8ogev8+wNNp/iqQMvuFs2A7nqov873PsA9apMGwN2Q9HAgw8xe3v
TTW3W+2aoAitffy80R51JszY+mwLbuZl9AdGODwssN41dlmrdDGV/MaKK6mlg442XgQxRKdY+6V+
UqFMKqQUZi1Mu4XL0xZbdExVLLtH2pqjyZemcVW+R6F20gTo/H2qCDP76GQ3cJmIRVrebAawT4xf
Y5MJj/TlJ3E024OPIUzA28ByeUvJE76XduRl/NdP0Gzn45jFExtjoYENIFbj2WtCHjjAZpG2bntr
pistp3M1LktBK4fczvUGgm9dnLvfVhRl431QNeVl4UR5m8zoPkzuLb7MjbcJhfCQlObFSmqXlRxi
ndIdPBPjIdsS7mO1WcEX4GAgrszxwaORU1hdtJGsWbL95f1CJt99lVQsUGx23B4Op2+mlIZr+ei9
prfgcCz9GOrJ4tUnmAOn4UP6XuYPcbPkcVnZLZsVA+8nr2qii8jiuwC87tHDEVeRXziYjSNuJjf5
2QkC8Ikj2XqJTmGJ7RTEybdSt47Nu5gDOgt5HOgISsuDj1ksXWJu7xsnqxwhqhTUg5eHSQsMlJ4T
09/II46F9gEi4xq0h7DBUI3bXgCp1RtntOXk3YFctQhro5qH0Fk4d3b6NvkEQnm0D2pKGH/wHXbF
dXCq2suD1j2ey9YMv1oZsSqjAmJUvZgoxCd/ablseNM1VtaJtTeP++ANP1RAB/bRD+H6u1dNELz2
nrcQKrgGm/MQkwh7d+x+owpNUgxvVOk1PljqGP7tu6RyUkizqX6sha0f12WBR1nmZPvpVk3UgkBi
pkcKvInSmQWTexEC1+bDUO9PU9mq7W1WaxMXGEjMY+p7lYC5IY7mrtq7uv+eHIm73W5riF+/1tOn
F8mhviomYavwcPB/l/uueGKJ90m+vBkwjnwlu/rQuo9/sIzKH90M+AameAruZb5N+zbl4e6V4iKH
Pdrv+7gbXw4e0OPOE6L8HpNz57+P0xDJrIaC3j9D0c53uA4igDG2N1jZMLs7+JyaE7Ilqfkr/RJf
hYrSY8XP5oiVXEpgYusyLpZnPfYNGoTHG5T4O2y9cMciIqQtUWJxTX6M9qxzrQJ1FJbVer+8bV2s
1LGScUnLXcnmJDVsWm58b/4A0kmsy9od85czQmc8CW+Y/4ar3T6vvfLY3EPa6mare7DY2Tm7FlnU
JPIFIp5Nraiqk+uBc5j73gUNZJLjYamVY28RJT92WLTuAqK8q4e4CZe3foA1+1r8bWsz4awThT4c
jrxnCjiY/xjAU2X2MLh3E96nS6WI/H5ojAgEsCOLhdcDh+7+fanruUlpYmQNwWOAUxcGvCTrauU1
XMXoAMwOuycdaH98SfQ6/Ud6uE8qFgIvqulQWfNlhScUF9JK+UKc+wuXBhlZcEF+Eh3ZNAfN5bBK
f8oT3K1uFFJZ3kP5BMwDzZg8YqETNujNkhYrhETK/zyfiSP3xoXU19BsobltoUwvLOLsz7Lt5z0T
GB6WnKCC1IsQigr0m6K65VU8uZeb8gv/fxFtzTcoV/zKIM3LPzYTOyYdQ2TB7q7hbLI4dOanhqjO
Oa2dxvyG/oUiJDg0KFPcSOlU0JPSs94MKO+nUE3eZRFd+yOMEyrH0JrqzzJM5VAwc/PDGmEvRrjs
5plUbKDnp3aIy78mHOZ/fiNptnXnNPTpY/Di4/YonySmKdtpEZ5V0E5a9Uk2clxfAqXFxaG/M6CP
fTCldc3EdAJ7D8SZ7xK5QF/D8eYplNKvkvlbntWurY+kXw/MhpRMnDNe3lJcOzzil7Sz6/1bDOvS
FqtrJpTWTXlovEoMIwto0moTcOZQB82yOMdP79glZGIy7gyncc8ywE60+J6ZaLdft3qPfm+ydtrM
/P/5GFkC6fMdYTUcuNFOhz+5m/y0Z1M7MBlL/2d0SuygJ2titbMe7PCs4qVtcn5l+1ZJSzpvyUjQ
SKrdpV9OySy9BTOh6ADh2TxohI4ctvAEXea3wPw2ixEamZZJg6kU4x30E66IZInt8ykWjW/nXTVV
x2OJ7eaz8Q6kOBQn+79xifqHHrH3du7tlvS4LtzDoqWk3KDIQfZoVnjN64Rlq0zM2m3xJvOAsMS2
xg9dEAvr6glnagsigUbxyOhZbSnzPoO8N4RdDpu3i7uki6GfXUZTuOrYVVOhOAQAkCsLYA5fud+z
53WwvvG4iqIeXcmksrliSEcl9k9cFxbOvd3rz8g+K0N5HfzmkjRVu9z58JtcB+f2wPZir/KwovW6
Bqhvm8yLNPjYMpU4FoGj4EKAp9jo463mhhOeGHWyp91UJ+SpcUChJPEML701svlT9HITT7Jr4CPR
ltRxymAiPumf2yNlUO/D1IloyfIRPerr2JB1e9/qiCnIWgLyHLDg9k4s4QxzbsZItw9BIMVQJFUZ
A6AEe3WfJFZ3PFiEQD5Mi2Yjal5dKDx/r9ngXyq5TReOKfv75A72v8A9iKiobwpVkJxpIAm8dzqe
N6vcu+z//lrFUnnLqVTdOH7uY08Tr7rAflrWakD/vo+s2/ru7ICvWscypzF720caESdzxSkEZsHX
Qe+naDbrt67xe+e0biVcFu3Ndg+Vrevz4vjQdsap+OlqQYdz3RHxWojr/VWkBgfoGYbzUK8VZNSS
9UO18R9KBRfvGawQjyFqmxM9s8Yb1ybrLmXO0tfk6IIog2br5M2zw7yqDlF/XrERFF/6mg2Ma4Mn
1IeEn7zTZj2mbIKrr2iZNt2fDjFaVtozTNxCLRzxfQBX+RjNYbBQ0zeJgorDfs3LZsGCiC3yVt5Z
ENRvkrbJ/840uIhvvrfL6B+4e41MIGogbwYAoT3vde2A8aBFpOut9PTVbfMi2LNd2Fljn6W8lkOL
c9xydH5z9Zx9OXJ0nNRqWPPy+C+0DD+oGILeUGr09OveYrwU8Y/NaCST5NTEdRBRT4fDvfS96N7a
Sja/qg0eGa+WqUKw4CTKsNk5tv/gNBwIBgMX11DO93g5HUasbg5WgBCCfhzZIlxViK9nsib34zET
jBcRAoJCagjQFKlJiC8mBVoBE0f9nwneTKV7AwpVOIOjzP3RdV5xkO+uWHRxZR4gehdXZo1tKfqK
zYKcLMLwzvVv6gNVU8sz5BcHJ1xQ7zDlIhjtrJ98Mz9PB+YQYGPkzKWToLTJHs3BRW0T9Tqew/Eb
ah7pv9gu9+lXKExvLhu1PE4XW9XhWxsLN2LTrIXC3nFrqZ/gPah1MMuAcO7iuwmrvhitpRUwF29r
2I/ALIOjQd567wPmiKN/WNtq/gg1Zf9H7zc9I+jtzOd8945sS9blHal/2RU3S6w65zKLH1Jv0fbY
jLbbXkFZYP2H/38VY8e9zw2m13mpGg+xwS5M++MQRy3TbtjZuUtE1eK52zStxxK2Edd9p+W5Sa27
OHNlibXLgvHKTx8ogycLcciQ7cR+jCdn8DmqIv7xt9RBoEHVY/s9nPbmr33UbZUiOrG/piUK6/ty
luTMQd6F68k5hHjX8zH8i0U/mwJXp1Y/iG3YEnLNYolPqFdjy2s2nIHvHGep/husJa4zvKMxcmSZ
0X5lBkJ/voJ3V1x7hizlxiix2sBZOb8XSno2EnSiCyzhqj8b0qj3FSW95gu0TpjHvgSGnH3fcvM5
GSv9S0TL9EZUfYJIySxVfyKf2kVXUDdhPkzY0+MiIiWmRLYzox8wMlkJz/NN3TwsfeTuadvhtZV7
1QJ4L4EmHwxCAJRFxx78JyOFzS/W6/I7OW4z5iRzfLwNoXCclLPHg7nusFN8MIKSmEdmDQkpBR4u
H+W8APEvcreiQuBoqX9tarT9TLXzZj9Cvzuy8Ees2wrXKvvneBndHaSq5xQrl82ol1BbYZjP86Hl
XbtbtAxzN/uPYeltR4HV1VrnZm8Tu6C8CTut44AsGgldU0yxmE2+1kjcbvjs8TDGixOe1KEcn1Uo
KY5itNowhOc7+g9LIQ8EIti45p1GAfhSNlFCwd5EeF/SJ7yVno/gy0uQrSpwGhZOShnqU5LM0TNt
yPQJ4eXNT/HStZfVdnd9mSS/GnOMvnty/EnhYSaFeLbGLvovND1dAoRrPJ7g4f3nmdb3E7JgClL2
YxDYYASOUagUexSnQY0A4lr6IExWhaX1v86rzZG2qENgR7XYu5wuE+nLYqBAxLD4TSHlqGwcY3Hz
CuyqjSE8bEamFN0NPagtkH4XBN1yXpOks9KJ9pA1xRgMFQow6PxXybJRkK3aW/6WB2Xsvl2RZ+Sl
0zsqF7dJklG23Wisy6p53pZ9mN+bDr3fg0UC3/tNVGrS2D/MJQRVXj4ZZ5cvqNrBe1r7ch9yVDNl
UFh0rg9mgkfNHG2Zh2bZdz9FD5EEaQ2+vz1gDDW/1UFAlhhPMiXoWAPKH5G84mkyIVGl6C+OPlX6
GH6FwxZ0d5xnwZcut+bpwEDnPVlkiNv4EaB2Ry7RfcffX5WZb4O4omSy429g/P76WIccPKmY6wSv
vi1Uf03jA8nj0FOZS+/W3eNhtw0qKbh8gI15QQ4Ryz6+o0n36rx2YEDyI6yGd60IxD6hiJ7t57ZW
VB5myfnveOzt8zCXFo/kSLXP1rLvTs5KIgsEIkjsj2Mc1iVVFlnO6OHL42nSRs9/gsnsz5vrqfhM
c186xVquKkHDaCW/jOgCBkL8/kGVUBU5fyIPrWDRKW8637Iy2E8bvJrWTydJnVGK9HLfetW+wh5g
c5epsPGehRVsvzl29UFmjDfthbs604+qNR36owV/z8uY2Ht1J7ptgfGUQ/LkiC30s6OMoZYxAuvd
S5Ws43dm7wFKem+qZ4qAjPIaje+XOKL201MVYPwNHPvhD7J+b8vJi7IKzIjvjHcPD2PXxacyJmei
iIxdfe/tesItckVyhHqoLytEchMFtdoX+Qr1kaSlJjgYJeniAT4tqFppH+L6Z781/VJ0cSLey6ak
KKAYCL4hjkXI5fD9XoYlSAJKRdUO6TZLf3ncBqv6BGAldNdumglj0URQZsOqW+483+xHtk8Nro4Y
5u3/QPVY3MSy3/TZ1kJwF1iiYR7ryDCZb7NIZL92Wz+5yNV2p8Y43RqeTNJ5Pzf2K9w7FTv6jqHN
5UzjVFFn1zeeeekAv3638bFbmdgipgrGzCo8NZuKPgyO0e3T3hi3YoLtx8/gsKKt2EMuCTW2MUwl
zTLZRXREK8BP3bfbpd2SiRXayquuYNHteBqdsL0PPZTHcOI9R2p/HKD8xvTub2v3E+tc9X3F10mk
+9gCMls8pXoWualjj885XPfnsXh9eEbXry8uQ8Bt3J/lt1hbbl0sQcCTGSPC+sQlDlhUV96IdLyv
X5s5qqpMblvwZwgjFEcD0XzfnWF03prOUhYquRBzH50QLZvJiNbjZA1r8Bmptf/TNI76wCOD7fNw
4vLSp1kGBKtNVLoFkflPITXZzm4oLaa2cfMeejSDPxtUfPKkoXEi1B032hlSbmOXkexsgcCbrq0Z
fXFkiLMq2uJR9PdrGekxmxe3/e6XnnNkGjcZ62yGG+VP9o96GdBGwZ2UUf+BgsefUCM4XCi3CQMo
Y+aIb02wVkS5Non+reyWaoODU/xQ2igsT/rQsU7BaqvPsttsVLRW4OA25fXDkVotzDvNI7ZSompE
W4CRDj8HhIxIs1anJ2/In3CcWW6+OhcA0oUq7ywuqGFbvZQ81ojLGwugYpnHGEmLH454XG+ee6k3
xx4v0gn25xBKo81WxD5RinfK3qYYzczzzU4kUmkVHJAutg/w+i3qSusVuRSijGpZ2+9KwdGNqWJq
vcMpoRvRV+kG0TML3YxMtIoQR5bwz1hZ+0e+zlEi+YUVcjr0D5NJJ0TEa1rPpTgB/s8QhslR+8wS
qlK/Ejyo/rR+Gf1DDxTde3MAkOxo+np0Ok2Y5HGy1WtRebvrniOuwXuUNK5fIILbrhtuOesTSVvd
Hy2t2n5CjBGou2Xa++25dkT8At85jZlQs/ut1XiQ3anJGX6NiL6RXPk22XGDpbcnAgxDnXab1zwg
MlklAfCD9QFDWKM7RqieuSLkpHD10L9Mwoq+NM65yR/Eht56alGd+/CZun1EMA/4KDY/+TupGFjJ
Q1lWzKyUEv3hdlOTxWr1rUt3qNagXz3MeBes5b6fh8UZhnxGXeg/QIaU37YY/v+0z6MAhveq0j7t
Swu5b0nZEVvgNcBBTK1vNvrX/sRgEZ7mo7b30y2LhA0RI2KFYm2DWOwg3cZij5GCvCq57Z/VMqnn
LYwrcdrKTUIQhLMs2SS0YdO7wPdBApTlzRgIusF9pZH+pfaSTJj991SfDz363fyFrTvn3DHI1soN
srbu0YuPUb4GQ6P31BY0Cwj3VeekW7dveSgZcm8BOI2ThiuMNu7f6C5OrNdGMDEi6J+q+JbuiSjO
PpGW4rIHsa3HfTUqSj2OEEjD5mmo/jYsRoc03cAz9zwXXjHqkVoIAStcdMeSIxzz9/7AdTuQX9qN
2TkqJz37WcjCOqBPrLaaU0N28ruzusA6DKqwi/q2a4CUXK7Dmci6qbuUJF6/VmTvdg+z32wjPXWr
79G4iI8DE/X7o688B8CqoazZkpVIKKlD707uezp2Ckskkf8Yb9oez6uz6fEipsY+8nGlEwZpAghO
HVKROLDZnrvIABk3C8ZehzBrcrovhiKf5aLZ0UvhNGhfkOLX5KyitKzvg96CE6qjuuVJiL39cRjx
cSsQoo2F3YTTxLgbC/6Ufp8//eVA7yPUMF0TV8Aq80TAh2vuxvKyiAoh5tz74jERnBZpZR11mCIc
ncvnWDkNgqHy8JNvdULMTdFt5BI8RopZKCO8I/Gua18NI+1G2Ku83kOm0Q7x0gN08zSdmWC3l2Dz
0adVPgvXqVPG7nylbC0ro9o0/YsjgC1E9+tKITdJPGYBaqbyFBBohO6ktyfnuoFOkPoQU0kUSWDv
c9N3f6MInqwgLI2XN5LL9tMCZveohgx8KSrM6jhNSM1IpBMtXlado/rvblPr+jR0nu3gs8jhWli1
CCCmpdKcNGNFOnzYivjDoJygIU/CGvSj3ZH2a3QDzBMTwtwGeS6QWbnB/9ex3eWHKocg08GhnnF5
EHvBdnozZ8ZsBwSBWsf+cYQ8EmmTuO2Ud4ZY2NRw3Xfe6+7Yc8hXtBirFVpnRVVTp4WgnPpUG/+m
Mdh1+eTvSoBOW6IuU2lr9QOL6/lFT/PK2EjQaZMJpPcBlCWLMmkwdM2eed02mKvmaQbMHY7yZ8BH
fvO8aH0bFrKiipELAWMYKYTGcx/N4s4DKXkEydrwFPVvDgsuR8fzrE3XnuJaRNj4H83OCg7qxzmr
dttu89seP7QpVfMrYmnAK0Kx6g4jZ7dlHN928nLiidDZtPEnxLOJT1FAZChLRmyFKEqiwdmwmxna
N0s10XzdysB+GN0tBlpz2GRc0D2CHQSTF97bEUtY7Dbo9pXM9gWGLRqX+71TES81KNVXV9pTeAKA
5t/KjkM1A5xY31b6jjL11qR5BlAI4qLZA697jgKxvenRs/f/cXRey7HqWBh+IqpEhlsaOjpn+4ba
PrYBEQQi8/Tz9dxOndm2u0Fa64/v0s4z6zRQPRl+N5O3nKre1gZkfZqLnxWmTN81mkisGPW7Q+S9
WVbDIbWW8mAh1pe/Jv1U3p9oxaIihAEEpEqrN2kMDzrxQCUCQF279e7zpu26fvNYkzVwbKGvj/p2
fWTatQZ6N3Rw4Le01yNOiPFc2XXmHT27shDZ+ludmCBiS4JLt67gnshnPGXYnBb+Hg3bngLafWRZ
w9lioKz/azJH/JA5iPiIfF7vPsXDBNS+ZjgYJVBTeBhnYO3dSAbNAE1bjcjIhXTeQc9MnbTEqS/Q
sJP7Ew4tdhJkk6inTQTRn0Pbiq9U69C71dW0je8zF90H18gWxo5HbN0ONUfWQurU3jfOGGBaPbu6
uJvYWLNEml217qj8NgK+lnI+Oi10EYqovPTipuvAPZq+Fc86h+M88MughGRhad8rJMF9DJpr9YlF
G5NMWASq3x67ovwzvLT5KRsUHAfZ+/YQKwqDn9wCtk3qjf3fBjZxB6jmfH0TPNYUBhdUOO/CcNvu
JTLf9czb3bVvxeIj4ormSU1fwCTdcHAgyBcWVGegihBjz/BajZkln4bWJVN/dD209c4W1v/S2jFv
bD0DEZU+g2tcByTDp9kMmmyuwlwvSBCrbSe3anwa/AajB3fnfG6cqSGc36iRSMIY8q7q0OFEtseK
s0ePg/eQe9WClN3IgtveVkNwfWAGmB7hbbLcZbYO849arpmMGCFpY4C9MckXKvg2yILKLgWSQn0a
Jr9Dy957LARp0DCHUpalGZPbep1jw8GhEgWjqVcmFpvZgl/Celhgl4bDVIjlhZdLT0cpBykOGRff
EaYMIdXQDdYtMafm+j1BH6QJHzJCUYd0arRO49jehCXBJrHpsw+dFqyGDoofam2jRS0WajFpbtu/
waGE8N6i4io9TLB0zk271MG+kpNl7i2iUn9m3Oq3QE2IsRcQoMSVV6aHj1dAGvvz/49iOeVgzWr8
G0SwvZYaKWtk6rF4dsi7mmNR9freWJ1VHRqvAv5rjLkmjdfNwOjsjRedFm/0AjFd9GrZlabjNt+N
33dgkGaX/gGylJhLrG4q912PY2RXFjxkTDhl9pFXAhKNmXUOd3WzgbdIH9x5lykEK+d5BSca6x6U
djGlgGZoweXZC2VdHSVclv2gjXm7x2SBu2wevPVSsaNzJYsh59buRT5EGy5rpjWnxkxZgCZ6d8uE
yQO3HQdC0FniCWHEUsUmt7N/O7W66U4rDZZYyxweyYT9arlnJpVlJAtwYxZr3Ihgv+Qco+EK7TFG
fyucmOQ234rLIZteAsnIfDbLnEXJno300nJfnoTtje9tn8LJ2bSO4OOXNQK0IeCk2KeGJd5nzYgW
1bIbn11ceQ844cFPmimtPo1hSl8EEDI43DqUatd1OvsB22ObKgdiSF4FM8F/wgZdBbpjkodyrdaH
blsnHvoSc8whEI3w4pK76RHYxQXeHrHvHoIgdV9XWzbGayjtlHG49oN3pdrtQzE3orLYCqauyV0I
7RANAcvGJJAWarPu7yoe1CrxMyyQ7GWzV9xkWb/CGfE7AUpQWHoGJXHF3hkDMb5Wbu1nJ1EN2fX7
qXMsI/liM8Ay2UGKuDYlzp1fPANGpsWRVIn8E3uMWMDhGg1/6GJZ2nNGNM19Uwv3ju6cAv0oUYUv
ddkYH3w1zbpDJle/qiunu1N25v9O1CT/KS0Y70e7td142AJd/YzNIN3rCWrNCtK4Fa/aooTvjLZ5
a57h392Mk2cIwG4k8VQ/mjcTpi71OsZfmZsMaqWwdsSRTQiyVoPG+Ckoy0vqT/byhPTWPo+atEaC
41AWHJumNbqj1QPEM70Go7MHRShQjM8ohqBSZQgjrZ3vQdgV9wxpWUS65fPwQAASLk+JLf2lL4T4
z+6z9dxnZgmoWcGdIxHclgesv+0jcrVMAWuQL/Po5E73WijLeBvrStu7kbnj3uyFkR7b3jBu0Xim
w6vV4LuLCSqdjvTeA2Ib9SSfmBLtjq8vm6wIg7e4BJ3ykeWGPEGRBfpEZIC7iKNfj7462EW2dgdn
7aYlyeSIPDRoB1c+hPSUFp+2CnV4DzCwTLdaM1zG7eIdQoM0j2G0vpxNWs/QOqJn5u5X95CnwiqO
PcYGdSW7rD9KNVIw1FYOj8BjZX5E1Fjcl+s25Q+AD0EeFZs3/5Lvz/GU41ZfjIiYvmLcO4XpK3C6
pth2fepzQzcN7rBd6xSOf1gXgKajW7t+m1Sr7RzqgbL0fZ7Rp/FpER2ZE5IlNZyzRDsGvgUUEI9r
gMsbhQMrYrzOKi9PVTt2vxzd2ctmD8aUmJWEqmrtHp+MpJ35z2AKvyCbX+eL8tl6d04xE/I2mpud
zFbrlnFXBzLYb0RA4qZYQOyrks+VxhRuYNdd6wmatzYxupqpaZ9wqhfvaEiCEpNlAFfIAJR2L8Zq
NN94NqB/WoBRggHWsbUximh8noVS6lJlnUlK00Ch4WHu8Wq/kdY9D1BhYNhw96rwGOJdh0G5WpEH
1Q7tKQjuhv8y0POFlb0p0ZdjWgYetwzEiXgMkOR2psWvopeg2FNM0Loor6cwAysT+LQYR8cPiMXq
y+YSMHnAWKgRIcts73bE4l4VAv4LNER+t2DKyaOm6hx1CNwW8e3kbTbUd9A6NyaT+Z/V+Ku53wL4
hagjKOa/nvU+P0HOlb9W4aJKzKZp+uYQaRc09oyhe2xy6l9hFn6Az4VDJ8LjZulo3TDExhV7IU4e
t0khlp3Q/8ImW5MLUtSBCZNUq2/fxzOtwVv9nWTgu6TZEFCJph39H6MAGjI1O25IykWjmpONUuKp
oaSel7JaFhecslR/0yiCT2fE8kAwEqSulS2896HhcDO2fd8GB70KJK2Z1yzf0NqyOyKe8+7wnxfr
/TYgPTmyzEMwEjq/jbgoB/GD7wxwDJ9Cdq4FXhKEkGZV7ZbcXswEAyumTH/wgosJ+lbtqy3EakgC
ARo/xwys33Yz/fdRt+MdPC0QeRM00+vAe1zzlnv1BTMMYrdmxCUlaxvOQqxlcT/3tiP2a585HCWZ
RmmfI+4+Gy43TkxbmL4nIbz9DgrT+VvbrrxsK34A6DJHwehhevyj2M1+sdlLYUupPTL2hT9QvlVO
oIyW3Wx1PI3kf6NXzBDf8Auy2yKZ2B54q/V/KB6J/+8bmKhjabbekQGAIIVGGbiRjL5Bh0hapIzz
zrbcz5A1aoxl5jbWzmnCfD3aw2ZNp7kqm3PjiiLfZUbjO0e4b1XvMqIGiY9QYus/XNowzBNycnh3
0g1qxEsI5nqkIDz40ew3yw1bXhGeTVak/nZCgvyoFqf2SCKoC+7zgNk2CQSRfJGU03prz1cIxpRz
6Mdz7zj8I4bflF/Fho/lADDOYx6UpqGfyCRy1M5JZXjJDeMKuKWevHfpU/wViEgE//fCv4g8yL7Y
BMIt8ue08k5EtTXVpa1As5/MojOKU7PpYotTFP0IXJvGBCLC5uJL2ZYPupylGQHTqK86DKGdnKaB
RZxNGgiTITOnPC5xm99hAsWuyFrpYNb25uUGjyXcu8/gYUWtVY9IUkefYMq+rJ0ltsyldLk0KSvd
tf043VhpX/xYweCoTz9fzH8LvFAjY1F3aZPgPcrvAuCt6jCrNUTVRwFCuBs4qO8RY9jWf7xPdXqp
c2XdcU7mHM7KnYcbxYGAobHi7zNvKqA1+1wSRCVPLpzg/ZwP0z8fNdKPYJd8GshWdJJlk/1H0BfZ
lOTO0MxPDYLvOMd2i2u/o3WxCUY/PFOWmR2FqmdYz0znSWGRFRz7KKqzvZ06QX0Cc206WrdDTl9+
f70wbs3l6xj2YrivykJefJ6dFd6qA2tIJ2ovDiMgMIFRVVntTBT1ePIIhH8z56vwESV6+NoE+Hgj
b/a7r2zKnSsHLSkdUx41eLsQFrmIHLfM/qkGSgb1BNgnfRrQFTGXyvKspMf7VUjsmJHBuaZPqUyn
D5d59SEzK8X04Fjzj2vq+WWRlG8wZI72PsSi9SV10dcx4jHjKJq+/BfogYW8tJshgs2yyFBHumzH
OST2tE+dIlcx5c3iA8WT+me4sr/wRHTciLn0n+q2EOnFovjgQqzJYp+ygDTuPcpZLJHEBI1PpCG3
W4xxD0NKS55IemF7QnLj1xD+0Qrx0Efa8kabPUi5n5ByYX40eey5Aku/fgNG6qebDHletfcoGp2I
exTNH4O7a1NUEFqCW8oidR63Q+AcNRsQNrq+U1hCrCWzdlJe1WqqkGZ9Q/rcNO/LcLBhcJtKPdaw
kEBDpgyQ9S+pu902khGaeWb07FPTWaFiarHKdL+6ABXJ7JvWnsyugL0YDgJxXFp3uxK7L62d5bDi
8lwt4zTPDCjJPEBPRQJ8BEUBhRUETUyzYtsiKUlfhukqCLcsbhuSpHsfOVWKDQx9prynVBYuy5aL
JopmnmhKq2no3JPLvXHXVuS+RETO6a957quXtG/W+lytzXrfl+l4xxwMWWk71opssne6mxTdKBZr
I+0Zwm1jvLdw+lv4qtzp0jcq3N5w/293vhjanNXfQjnNMKsB3LYAIzmvxNPiE4S0N7yNLGA+lcAn
4oVT6CwDbvuDO9TVvDegGrlsEdLJhByD+p7OX15arj7niV3ZaY5pS6oJGVxd86Gr1L9sJsd9xGBb
v3W2rG8nYpdVnFXpsGcLCzCyAfKcGHRRMJVKkaRPe1mwdxnDPRZc5UFb+363/bTKQTXRbm4XD0Wa
3hFoMmQ3QIVuLne6FiF/Vje9GWXmnltM3nyqUGiHpVqdKekREY6RAi4FmC98q/6xZgoGLqPE8DZF
RuEs6r0iYuW/urNRjxmDuVh42om8nyfHXaJG2crfM9Ix/EhCBMqIbMIOuqxc0SVC0JtZUk+puCjT
u1qFMPpJBPWGjQzhqnrclQuyczxwlgNKO5A0GOl2Wd3Yv8IwADNOin8On/oWdSiRhjtjRSty35a+
990OrY1GnwFBJ5uzhOKdG64NzgvFexvUOYdvlC9KYw9bPAM9hCu3s1fCxzSRMU+DsW87JsJ4EB0n
eIOmcyfw9me7EPki9mHuxt1SBNMdeHnIi9Ux1+11iU/1mmC+2BfkVJSLAw50SA4LqX9SbxyyV5Sj
eb93eY7S3aA60oUC2C3M/eWocd5iIMwfxtRqn5ARTfhh2QWDHVkd4X/OPAblyVf59FMva347BpNH
qE9bu/eG7brWv5IcJNTROUqVqIXdGOPr0M5SkJcYD/W0ejOJAfPVRbZm3qMnqALgUjdagFBr7PvH
usQ9zw9rsI0F3lL0SVB0zlN6tcIycQunTthhHdzJPdIMHEy5Eo+IK5DGTSJTd1ff0WmpkXoArdQg
HLXOsTd1YdH1rN6NXxwYm/A12N767LXko36tGQ6waQqD+mFVTt6c8jTXze9sgPpHWCgg9xU8dX9E
n+vfomcfYMY6C29DCKwGDJSGvPk10sFH2H8GG22N5P54BPK8ax/3SGSv7voCFu486lEv3wUs6KeX
bq19Z5dyI8yGDRhwpm1qpgC/+jOzbP0VcDhpNGxj/1zyC11REdjfuMxxJ7KLFeKjV35q2REVLQGv
puSvnaDM2jqEKB2Ui2ifOQn6lrjjnSQyA0YCJCMxM8qDckS7wx7nkDhnm2cW6sCZofMzR8m1EQ4R
s5dY6Ai5NYW9faMpmraYAuYgOJclEOTOcfRy6Wrur6S0yqwjnMpS9rNXdbk+B006/lMwH3ihCFR5
uzpaC6IUiuWOE5F5yy+4nPc6r4Gddc+2TtoGOosEtVVef+VGy5k7CqnDk+xn8zFfiV08mrw3WZSt
5XRnjOE67kKiF1gy3J7Jv+/0OO3Y67GOwgnMWDdNwofR+qvm18yJHIzqsHSHxG7oqiLKO8MXxl+S
An9ZXnYzIPr69CE0IAWKnORxZ/DzMM7ISil2spTLg6Ix4N2o161/GWyeEJ5S3nhUoW09vrLAy/Hd
95CmY4HdhleDmJ53oJ6rd7/L1UOalfw10KTjDckcHSU6VJW1UdgM7jO5hGQQzIXcuBVY7tFDYjwI
dqEUwX1oDhoD+ILad4I3KFR/4/h2gFLDzIYHO/U9vTfJqHinjNL7x8dtu0cn3QQLe49vdS90uXhH
JLbybNI+qnZ275qAZoADBEMNqH13GzXzEOCsvcFtWC2sw5MK+GdXz1uDS6fW+UZlWdef5yL1YdAC
YmJ2gEgB0AjIAxZY/hcgIjh6tccHgEtoonuq2GEBGXFxlWKbYyZYojvy1eJtW6csdeKyzxHojjpD
AgCUysjaEpuMVoC8NDNZ8AMdUFt0XmJg5WMoAOUTMQZLq462xsFMbitLPHZ9ihObI1IleF9zYzeO
aBR2Rb9tFj6iQOrjPHucL7JSmfyvZrcayNyhcjaa1rn9zNctVEe0fY4XiaHLXgpvyl4nTPBwl244
uElWNPofUBWfV5CX/WdfCQE7hKnEj/AR6RtoeViBQa8EcVn2kgcHvIXdf+VITDVhHsGaRmPR4PtI
cYqu+1FN8+NGx2waiQbFLpkndflMqsxmHohnx5CWenwN5yqdrLniXBPXeGPS5yp0SYZ7DnAHt+ei
8okgaJjm+wNbu3xee473XYaGbeAfAEpOfKz8875qCF2JgoIwuNjOw/R5rIU0701VeyfUAGOxI2cn
25PAXFbHtcmH4oLojgutR8kqziGhtiqCORvwZ4TkByJK8g6wkVrfmASsmbtAT+qln53wxcRE7ew1
L87V9K6Mw9gWXXbg8bye8qOhOaXHttzD6o6ohxbLf++9GplhvxgImCaHdzIcLecwdyN6jaqw6uAw
qX704hlL6f5K1+JzwX56RSgdoFAMjqLdL8McPBlaIfoonGao4hCt/udKcpcfV2iFn1CiwzalOI6R
olPdqKOxtdyaQJQcDfOiNZ4eA6YkRGSKLYvxq2BRW1wUhNiLFnLZrmLCvDM7GQ3Esf1M3Kmvi9rI
GkCAZHX3Mz/rztzwTySEZxgZP7fqjyuWKeMCRGt7uwUX+ow0t3RPKQbVMa6aHMCUk2MOI9xr/z+D
u6B4qKUF8NnBTkUmXGN6mdexEfuxsshEIB/Hdn573wnugm7QM3Q86Tlo5mTfmhHuZV/sijQcH/ny
pgoyo1HfIT3AHy2CHv/s26kURzMUa8jYbFnNjb2Mm8fb5lpf2Lv8N2740kxGFJ9su4UZfpvaMJ8J
B2D77dUMzlGj7NUYF3/Crt+sXU2czHje0szMDoDY4W/rtW1+Mm2REXwOCG/sZntst6SjgGi5IXTC
LmIGKubgWk36fdOpk0faCBQGZiM3EbAELjN7iQZjOplePfD6hFW97G2FiSBuM9D9xHNJ9SBvj+Jd
2P/U8J9JasB84WWob/cb0CKgnrs4JxMIuIWIcQhec8lSPI80frs78sbIOViWfqHUTzgBRwiCxUfZ
LdKBjx7BuXNkwhc7wNhOHiyvaCxhjAjus4zlHwkr6avtGU1xxE1mfUMWEczJeDYTwzlaVrKCvZk7
L+h7Bc/lYh4up5K8uRyfDHe5mCiccqdrBjXCYQY+H713ExEB3Pw52LvU2XeZzXay5upPaPvyryl+
OT5N3quQpZ/8kfGVYYtvSVHYuMXO6pvyU3RevyBaawlEyfKtfrBDKiEPC1MwTzi4QP1ERqcCq9wc
sISSY+HDqNCcH5HH9uRJ1j6AIu0jDTrsxvJSvMa+4EufTT7q+0pDTZwYTGhOZ5tayjOiHXFtjJ5K
okfdKg/w9QYEJ2DKhv7b6o6bnMNi2y5+NTZ4ReqtCu6wzg7NHQC09+l3UHIvBikwQbKC2/EDDWRd
BFtsLdYou5LbwcOhClY2Fln3HSJ7PNeYt9YbZG5iO9gzvuHDFGg93cOnpvej8spv0Qx98YQIHN0i
z+AKRInTmC2is6kxEePk+l82kL8845grZNzXGRNFyReoMHhaSMG6Xg3GObdS8Vau1Hcey3GRL0IN
RBxMSs3YCMoMn1AQFNWFD2Z6CHulioTrR9XfsmfmSXqj2LrD6BbrLXpyosdXU3sfeYm8cOH95rXN
dJ8jgfWz5b65qitBoIInQTwVdl/LlvsOtH+GcoFAeGoyD/EFPoJyvClDe/H3wqibwybYgPDoio5I
Cr6Ni2m2U7cjDy30kkk6U7CfyFJFr++S1o/tQo7NabYD/Un6ZwtFYcNfHZuFZMhk7llsjpJQiGSV
4aDuQ3doPtxiK98DIgPZgcx0fVk3KdWNtSCnSxhrAivJLPTLcbZsWRoPwYoKMyeQiXcjQ6sFsmzC
FLEIwu8vgYWMsKasOic+aLssBAiNBxVmpbPj8ysnvL3ZwsOqdPNUGXI2XpEX074bSrrabnw6MdME
9XEewpkJliRznpvqyA5X6tve6PoHsdjtlEzDPBWoFGTuJibxlx8lyqxi7/fhMB4gV3LKbUMWrqW1
UHlAktRchJshp2QMu/bGtlXrkCPjb9WhTxeLt9hFxcveYdTjvyFcUF+1LhmAWNDD4LAhZ8wj9gmL
fXIza5vwx3JQ7wt3EnIP0xjqCINQA3sGJr/gsnJkTeyFP7YRklZ7eWAetNodmZAAuUGp3LMlEXif
Jq3m4tTyXQATIH1tb1CCznOyoWK6LYMpc+/noQzL23kpFsjosl8OyEeLn9kwfEFpl+RLM63NOoGe
EfZkec31Be8N96/Jp265g/v19b6v6j48LwZOQMiDGRM41NqQJSZxnwRh9Y54M5Q7goRs3sD176+A
PeTmSGyjXhHgVnDrq0fNoJooGBpBXuAGGwnyZmXmfd+G2UxOmee7SUvON0fCwNS1N1swIxKLCObb
bGP+Qa3h/pVK478Oaont2FZqvcX3lv8whbT11fY+xOG8oP+7nuUxq88CK5sv2ZPSEnwX8QaIoNDC
lpBsjf4lr6z4ZsmCQEqZ9w4+GEB+g1usp3wb9dlIK8dQjc/FrNjrhtxOH8vOVD/zgP+YJAeMhUlp
9lS/5vUGqGEGJpnwPmhnSJaDRcxWwKHBRYS94S2vOxWc00yNb1uzbc+EaJC/wDT+i1lKcfj49BsT
wtCHR7tHvUVYz7a+iLJzr2KGFUWgx9P12Nu5PFKplT2wNkFAeQPG+XPl9uxJ19QxtSMejBgFR5uG
jIJhMv1TO5T6Z+xmLJKWxlZPHm2HdykAfViPAjdC+9ZWhNDurwVh/9xyGcZzw7t7wK2cDpdlaMo/
EMVeIC6j98xFpjEQP4oH5S+ccEuB5KH05f3NGLynoLa7hFA6FUbaTutDKMOMmqgaIOS8SFmZkH6b
BW7r4lRANdOWd2SVZdUdITUcxWoqmXI9G8g37ipWxusSO6XnQEAsJsLafJUIHZJZ6zb46CKHOFn0
mbjbhzvFm/bl6HD46XyV3hD8I1A1zwN6kL7tzGuOPJsNs71XbskW5OYjOdBIn3RYtY+oI6C4e77m
Y08UGAQ+O+KXQP9exsh4CXYmOZb49S1tzTIxStv748vS5q4hgzs/OcVigda0xCDuUrcq3QtX3Zgd
yCNy8gMuSr4C/svpGMim4mZybb+/SZFE99Dya8oj2DfBe86Moo+ZIMbabBrj1xVpuR23Ziys/SLH
TV3dNPUjilewWGc2hn+ChCAbmcaw/dU1MXu3xLdoe59PYviPIPv8l31muSuQNj46s8L211Rm+1YG
pv3KoRfeFWM9fIT4JMckM8IAi3zt4NaarfeMQfLN3bZ5jjJyEAbWtE3Sbk4O9qlE1YQirhAO17lY
hz4u2TNwtQcBqv+hHYllTp3Uva+Q2RscoXL8j30Z9rKaC/NfgUbzaxpt/1O0E30RpiTsiGU7c58r
a0QYpejw5ZoqvflCPpZn7yqACSU+ocTq9KRUFsxJDezl7CTmZb0H5TKet7TYviyhtY4pqHY/gcl5
zCklYlMieFY/rOQYEGFAYAvUN3KkeycDCI8YYixGpcYs7owOPWYUDpmak9DwKpAzuKC410UwQqjD
QCBXteZfZ5XVA+W+KSpnrjCSqlKnRziX0ri8c/15kTdkcYrXYWIuMKYqpUh2WoAuRQDPNrt+Y+zS
0A69u2ALTVI3e1d8evgcHlHv5PmuRI5KAWlDizxZWOl4hBHBxt90RvBOk6pvxgYz4B4wkyyisZoI
G6Hkacn3DTceugG0eDvcUVomeMLAMd2aKLYn5PYCrxxpIrjP2hHmerlSEQ0kL1aLCn/RvFnmcMiR
FVwTAfqKnauAA456F26Q5DDEY2fiC62DTYFrd9/7ksAH5DmGdajMhX6lFADSRh3eevXb6BGdhaaZ
n/2ovf4anVvzG62dHn6yggAdiLvZbM/MUupGzoNJwMYyt7+rZ4gbC4wGKB+C/NYurXbcB2uIsrrk
hbVvgAk3Gbt2G3Lq2tzYd+aKZCLZ6sKo9201Bu/sBtSyCU3cYgSxxF1arBsRfp3UA2ExTIDzvg42
xu7UDpS+cstZEbszjobYkdaV5jXc9HX11upvaJjS/1yTeW9PEqk5XuqOgJuIkD8y8qcOFjFy5Ka8
pKE2coZjADqJ8sJxX+e8VfANgQW2L7sCCzl8UPuzelu9kM5Y9nNcYHadItLIOpceesv7rdH4XfTa
i7+rsCiLzImdgNMH9CEaSRe8eo6Q7BMJu4bPZp1N5cNsBGN+KfrWw8iHiZ/XUWN67ZSS2KJ0Nhxq
al8JFHXCiv3T2LbvAkiH8Dulzb3KvMEB0gkc9IEDQcq3aUeOTkR7e18dZ98F0cKPJnSUDob7XBAX
/DN4ZCIT4RLO92Wo02zn2j0nbFrw/u7dHKnCvtLu6kar3ao70nbh7w3yWciPXcS719v990AMOYoa
izH0EHiT+JW0GVV33LbqDjMT1d19KswxMXQqEEpXGBT5AzIJ/klK9zmYB/lC/Al8FJF5+rV1Ogo6
sQNN/5HQ1alooqDxVztKpDGxExAZJJ4FD0Pl5UwHnLZk2XWO/At5BUn/tSYJ6+TM3s3MAIxHKR/9
/2oibCfypsjOiSpWQT8ihYlDoKnEPOO41/jpQmjX89YxbrB6LUwGZPN4P16PxLuXWqc7q0q5PZSt
/VvU5xhcUCKF72jK86OlC9J4dD1jRZYugdwJ3weSEALLBwQ7S+BfabYctYVpd2VzL+rW+k+hCWhP
IYGRNRnlvfih2cOwd2vW2FhGG2+QB4Fa/c4Jlno4hFa6TbtKw20mK0064oDqbr3zgmXEtrJk5hLX
pdv+q7Ks+EwRMr46XrgQ9LZoXqYf2gxFfSD7aewjrxaZQGwzjo8FfRHpUeqyLE5oHZipEdkNp8BR
JiFSyMffl6YI3gOi9ZlfpmlB9lJPpEyb2/SvqG2m9W3oUe9VDisngkj3ZQscHzCTWC5siC5VK3Aw
Q5nfG4bpvhphhRfYKJ3q2uYJxj2SYOChlai1h54YyOk6BtDvrJ7dYeNQbFucdrCd/dTvvalxP8es
9bCXW5v94m0ICmlMyEQi4alRapCtYcE9O2ynvEO5S94oRosYObKP6bLFHxgJCNEiMVcfmMmZiLyN
spqjNc7BwJKZfKaR0wamfjf5iL7v0IEM5JVBApFsLTBBWMWOnxV2iRjnsnrJSBpJibleIB/RToZT
Qt4uvoPUKxfouDRY6yMXcpHFwCFOdbRt1HRJa032N9m/uji2IkeMnfuDfUOa/VTGIwp+TneHPgge
NsP+MHXmvaTstkFi1+ZWIVHC3hbbPlqOGNUOYyoORnWzUJfyVqOH+B6VNhqov8B5rft1IiUD7zXw
RNaaH2TPV0/BpFf+fFRetyFRFJoe5UtZredOeNcSHUD4v4azdUXxpvKAMMWpBXMnApteDT9YXutp
XD66DbG7EcgSCXK/TRddLGDMtiMKsnDRd79W6PCsy0IHAb4wZqxrrAA2qwOdTPrBnCwekBlJ3cva
2oq6QsWnhGYI+zIhjTN6KrLFsWB4KDmNPQIjcqUGShCfiZ/LrC/X68HMZ6q/7nJO8f8cM7PWvScJ
p741cJeAFa9hIDleSXgHDKzt4MGpcuwHIwaOLtmsHFulzFd7jTMkmCdulLEikFShnO4Nx30aa3fk
Jqu4nFo8pGNUWJ1RMk96+uxNRRjGssl9hhQSYuzEX4bpa/NX+83M18aKe1hZOrqmLuCxzii0i/mk
V9DjBlONjeyovqyusAUgS/g/zs6jV26jW9d/5cMZm7jMRR6cewfd7LSDvJWsMCEsWWLOmb/+PKU7
UbOJJrYNDwwLUHUVq1atWusNfvslHKBvP5GvTA/wl/X2WBvU9ANCAhR72vfogUPnLV7AfvJEpXUb
fuzxCgXx3QVG7NEOcijM+9Q8PJ5UyWcFvY9qj2TlJI4lPd7PedjYI+IzyvjwR8XDhNcQXSaRWtwy
aoFQR19XiJj/UYXuMFR5ihONY2TqU42PyDdDC2OqwJlK76T34SYgzV0Z34MW0ik0NOBr6BQMwbvS
oqODq0tMuS/P0GigDKO2AF06dAG/UhrvnJeqDvPumVa2Tg5f1IH/QetGdfb0aDYvcI2iDKZNFea7
P9zBMKac3M4DWxM/0ldw0Q1nqyfHP7SSikVJgdALhW//Q6+u/ZgbcSQTKGBYKszkT3/MM2RGtTdg
/9qN7pPWqoAVFdCt1ELKzD7+AXmydVXhp4fC1kNjr3J5PqgJJjznGAzztGELteJnpEtfNf4WoSJU
IT2HfnPG0tQAcRejbPdgkiaUpixALsdxaEfjPHZB+jSDsfs6+cl0cSgceP/1n//z//7n+/jfwY/i
5f9bgv4n77KXIqLy9X//a81iyKT3TTJvmqqrLbwOB3IaQazj6QO7A+gSkrSU89zH+6Os2SYhlWcC
agRh4joLC8Agnmosg3g9KTrNVVQYfypdW7/hnTE+3B9JemhdGZ8SJ0Cdm6rB28diQa8Xc4jDoEBT
C0vZWokeh7nTT1ymw95U8IWwMuPv2h4QOMdg47Gxuu/3B5fTWAwuv6EmTKxebbrS14NXYR8k8PDx
jsjr+FKqEX6VSHUcm6CFIWj2IRo8SXq4P+jN2tL1o/PHcCqAOt1dfMF5Koc2tEC9zU1X/qUaCGPn
ZaX8iRx+9FpPRSbmWqbhGOj74F+2+Iw0y8YWfwMIZmXZHHPh5h5U1dYbfVyVXjsrU6OmolnCRJnQ
VhcmX6av9yUa+IhNCvt97cbp82hUP82sz968fiDekiYu9BrLqC5M2VLNtgA2oRaATm6zG6kI/KkT
VY/0wGFn3h/rxgCOyZgOJpAuPnsOVN3r/QHDFsOVzDX3ArVRtKQnfZcYBQ0LUMI7DDH61x5uOZ4r
PxdxRYcrdz1eXLYBQmeMV4PGP6H5qBzMbs7evnpW+HrqLk0KldKGufhUWRXM3OYOCSd2ZHu/iN0j
hFGUcVsV8RNjsDd8EW83PNLaAm6vqws6QssjrinwYDMVDF6qds1et2yauRXyRObgzH+9emqwK3WL
/S5YQ3PxwXpZGsgi7CbmPLU/xmVHw0GU5s8WgcITeNXwtXFSmDifg+WjPMAB0+XUf7sKFPwAuCBB
0SmI8Z7noCAjB0K15/be8mNcWUW2BRZ2SDSZsGMWXw2Ng1YSFxCcQQf0jKELJ4DqzB7uWrdhMLk+
FEq08l+XnX89K92HmQKHSJ5ls9opeqRefACEtRKbGwFq5YAZxAxiIVBbov/ie5U6IMMxZCo1OAYY
ujywh2CMT6E1oLg2V/HroxTjuapp25bLUi5iL14fQ9q7bMUcF+TTOBiBZ+IZdmqb+Of9nbi6hrpr
IDXiqIIL+3oNIfnjnSMghic1bfm5C/xDXWBQH49B/W8mZUCnVFlC2zIWQwWk9KYWjUSpQUcnD6WA
i+VDu0D4QWy4Rt7e1vg7I+tJXw2AIp6217MCSg7oxkdSGC2cHDDzgGrOMSAfpyGPXejPoa6B67W6
QhdkBpf8MLkGD95/sbSO6rim5jiGszRoL3i85/WIzoPuKxUeSLDNKVbWZ9UZ4o2A/Ovvus4Q4C+r
mFjYKt1fXVukJ2qQtQUNMWOfz3n4Wanp4OzaEWujEpTZn2qYJi9RXZuPNMeaJ8zw1D+5cucDrXbn
AhRH/JiSsv8BLDt3eN+DzaK7n5zjSKO4q0B/2biw5Mm893MX30dRgKkmtmPsE/oVQR7SgfVHrA8w
ujgg167us6mN0BpGKOT+N/mVd94bWb/eGSijQHEZGLlBvBHAA8pymfOnTeFsX2l2/+hKSABFgp9+
bdRPapSF56rzN37F2qEj+PO9bBm4HPnnv4VjyENmbIDugemHtqQfoTHeAPe/IBJebQwlD9XNfBFQ
4IQDA7btxaGj5BJ3UPfMvd9+tcBonmjK5LR10ZEtERG6v7prgxnSWBSkB/QHfZHzuGXSmlL/lrZj
Hmj7QjPLJ0XE9ckaxpRavAnrbGN+2tpaOlQKyEh0W+hLN2MXjjVZBB6cCLg0aPviRQAC2y8vgnT9
MuH2BRhFt4/IBQ4vJTcFHS48AQ6URuKPiu7ajxOo78qDP6MeK4rlp/trIq+GxQeAVKwhn+JQ6+MK
uf7WuVz+AgktUHEQK50KvL1J6+1wf5SVVeBacklouaB0VV1sa38e6b4ie7BvJhVJXROBFGHpO7j3
0/H+SCuhlfCtcbHrrLhhL/ZuOhg9aDtyP7pD9WUOc/9S0t3ZU0aRLQg7P/WNFqIF6SpPOIfUrw+q
JNTEOpuaN1F1scWyEeZnNITW3lUK5W1rq3Ar1KksnqBcp5/vT3VlO1tYHJu8FNhY2vIBDUISDnDF
WACFpQuAgU8tdTrQ1HMFsQzrs421XfmKNjcjnxCDbotu3vVewUQHMU+Lkj6gteahGhK0/8rWeap1
x90YSv5Vi23JUK6mk9bwcl5aOOPS02AM5HMZp4IWUNpEHRKlUYgIOKZqh8FU9WecsZSNCLE6Q0d3
bAvMjWVp8rT8FvkAcdYx6kwookG6OFLnBEVSookOq6M4v/rr0ZlAj5wz7AjkRq+HshW05KGXkuTO
vvrerMqYvgG44zOsysQFh9dX+kYwWp2da/Oq5M7XhLOYnWW0GjGQDaMGQVsdFETFnlE2sWIvglr+
+ucKq8gntB1bN8iAr+fX8nBCDY6lRFnFBmlEniPw6z7UJfDO+0u5Ni8il+PqJnawwljMK0FGuwB/
bO0hnFkYDKE+rKR41HaADzc2yNoFLU8AjwdKOnA9F9OCq6/aXce0MHkSwb50it4CJiCKM8L6ChrG
IZLD6eDmA++0afhR11V/wcunfpg7jeT89TO3uctonhNULWsRbpoUVygxoJOJ6a44dzCgjqPbfOwG
SLH/YiTXRQ8LfA+3hQxGv50MXm8YlPILyBZ1DAWghyF1pIN7xRFvY43Xzr6Q7zNc1ej7OovLohlr
IFoNcIoSuO8FPUa6bLhXeTU9nAeEo5UL1ETnXxxH3hfwb4nc1CiM6/kFAp3HCeFsEMVpANMWGEYW
2tqXyczO5ez6Gy/e1TnSPhImKRZ6losPV8BxcPQJ3SY/Krq3IjLjPR488xlFjeQJliCWE2gVvv6Z
SOw2JLRKI62zF3OckaADX4d0ewpWVTtI0ig4wVbob1zG/mZFYfTl/q5Zm6YjHPYmO9Qm2l2vKkpo
pj+i47G3J6v5OM4IjdcFcNYYR9K/htBJn7pBmf65P+haOKCujKKoy3POtBbhQK1zUZkDSglQYUav
mJRpb6cKBAG6xadXD0Xdk5oMVUFZBFqsKC7bkmlG7wD6r+aFVCufKCsnx7Ty+40bcWVWlMmhOamC
NyM5zvVSdtCXIGU1KMW6qnpMQFbSC0lt5K+dn/cnJf+mxd0LzY9NSf5ENUZdfLRR9f0mKbVmbwAr
eVNjWj3C9czx6Lw/jtzjN+MYPIKhyqlMaRFKHVHlSYy0LXiX2j1zVoqTPTY2vuMGglOzLT4aPZiF
kusQEwSRfLs/vIxYy+GFagMsoVFmUxS6XlCnzjsrEAYnXrWG98JX53egupEsdfr8WE25slFxXTkL
Aq9TKuTUuAxnGUE7sIkiTGgpOnMA8ygrxI9CbYJ9RHsfARNpTwkE8t2rJ0nMRv7FMAxV5SFxPUmk
jxHtB6u9713E6QpUIv606U4f0YNE04QX5cY3/bVqi1XlUmR/OobFGRSL4O2mw0SbtEFYrUuSb1aY
ie8yxH9TBZROuFM1+uxaOIZQmGZIH6C5gg8ZFUjbuz/x29W2hO2SURhkWTiLL44LZA7kmyIKpaqt
6G8xTUx/0pLAARUCwiNSCZbYTRBszN39YW83lSU4pswfWgiiDfIU/3ZN2ugLRw6mSvgX4jiW5FLK
BJvJC3yWH2zCaGOWq8NpjuwxuZrLpXk9HJKFGtQlQE5SA/ADOB7zUqfw4kdlhJQdFsjMvXp+ckXx
+YIErzHH6wEdW6oSF0MD/UehLRkbWft+7kz7Elv+gIFm0W7McOU7YujGmIJ7hLR1cVEaVR9luCxB
/XSz5hwZJer1WDt4iu8n5zBU/MusKPqf92cpI8/1JqamTzznicMrjufV9Swp0Ba0kTiqeHqAbqpH
TAYTMh6hleU/dlhV/8Rtg38AJKON83Mb5eXINpkB73Eb+NX1yCbKQlNdWVyY6JceaD2LS204+hM6
P8VGy3Bl71DB1QyqcpRyCYLXQym+HpehaQJxKNFsrMdpPsCtBuw8l+8LHyfv+2u6OjO+IHUl0HWm
tbhVkkyEyhwBPYHinB8LMkhg/r5yRDon3VjEtc+nUeBxbZe2kyoWmzTWRzgemdSPmSEA9rUSHEx0
d1D4Nv6i8aufEDSSNgmjspHVyaByvW/IrxjScUkjWdHFZk2GCWeirG6hgFBfUnApOkYUPjaOxO2H
4/1B+Zh9Sai5OYO9hiYJxO923zQxkjqQAjxEaMojSp0oDuEMs7GcmtwJy2kJ+Tij86STHS+OQ62W
iCS3RkvTqTLfxCkvyDDOMTUzjSrCtcWvT2rZQBaw1excVRlSpZHbHto+MJD1GKpnFVG1j/e30+03
ttHv0ynl0XnmBllsJ5DXARQ8vnGTpahD9ATZz0HSjid0guxPbQsT8xyPsAs9cNyALO+PvvIJXN6Z
ZH38A29jEeZdYY/wcisa+838NUD+mMYLJtMTlCZC4PH+YLd5ElFIo03LubEMfdl+lqa4CCLiTqEC
7T5jyIXIjpiHs59hmUthTVyKIENMsmvb+GABRXh9PVhwiBifX2EjyL44TyklUhWBp27vJPE/PIia
ZxzafYRkE/Pt/aneHiBGIiGDQsrdzXyvY1JXYc2XWOBt9DGHcVyF7Smi3bmxoVdGIQPjgSlTA3oS
i69XKS4y2qrPgs4utF/Mfx4UHanU+3O5DXhCliDlbKC3sF2u51KgWYuS9Ig8q5TzmkKjv9ha/NkY
5vn0L0ayyfAMXnZUzRaZbI9oGeyVAWNXwMj4mQbiIUN8GL0PI73cH2plL1I75xGioVJNZ335gUIH
Wxpbasfg+9jAkuisoznqw7OmU6/fZUaTfMgmeHuN6KtPzWC/vpKM+hyQIR2Agk2nc3HuEeilvpMB
o8K8MH+iHT4figFdykQdzcP9ua59wF+gBffX51s2BNGA6TvR6QNyPBU0qQQyGdz3+AW1w63OhFy2
6wiLOy4zkkAWFUHpxY50fEyqtAm2ZWXMxnv07spPpWLrn3QFfO+ubx3Xy4q8ePV1xagg13hQatTO
lh8TuZ5xTAOz349AKR8xVio9bXCtf3EOMLijDijxBDRyr8/BMGEMrZpItMM4RBd0NtBqNeZ6j5ff
64tUTIX3JPGDxioVweuhNB3GMiBrYE8CyxKBSOsBJzxrFxjIsbx+c8haigQR0AG3FmdOrxtMgXqj
31d+M51mF2XskEbxMe3Hb/dHWotWNOK4ZiS8iub09aTs1sjcOcVto6rL7tLWvJBzB6T//VHWNjsX
qmHBrUUV01pEq9LwKf3FcC8rB9sQVPmRgq6t6jy3Rb9xed4MxSTIqnkJY/IFwmSRJc3oLDV2h7er
avXihD3KdK6GjhoDLKTD/VndnCs5FCtnUyQl0zUXN5eCkTe8IuSOkjwLzsCfAySI2vAFT7bmi9ub
UFJjHDuKjRmuDGuT5WIvRBeBa2YZJWllsw9KvDC5Asiq28/YJmqnNEv0H0iuOgUiUFb12nPGg+H3
QReb30IKJwvCcUbLroCcpmOwgypHe5yioT/fX9aVL0gnz2WGBhAa9QaKFPEE0tFM2JcIbz6AWEaZ
U+DnBgDc3DhnN3menBXQSdq1rCWAievd7wMuiYwxkcac6Yg1G9KupoEAD/AF5VT2uv2VPCx5P4pm
49jd3HSLgRdbB00XYPVmOO/bVhuOvANRL4osqJraHJcPqK2HHkpeMPAxH36isZxtHMjVPcRlwMGn
g0Jl+nriiOzNbe1idaKGmFDtIhVZSy8I0/zJRyIghqJRoQwyIXGxccWvD2xY6E7RRSPjvB64FhoS
rDht0eVL+r9Q/aj+1rEhOkGFEV6livmUYAL5+oMqe+RUA7n+AIItVnsoFVfL/ULOFhD/npJVkz11
bZ4P3+c+V176sIkVKrhF/f3+Vr6JrsCKeAVTvaWAYgCvu56tXcxmNaGAs0d+QZlhk3Sg4nEsFh9e
Pw5Jp0G66QImXfbeuC70yqnhT9uUoaSjzlT7j2EIb2Xj861NiNBK5YIjhwHjYkJROwsz9RNVaiJj
3lrgvzA3/VZ/diUCiN9HWRzLMEGjHeEPdY8cSHsSto+Ke+hKFSLx6pIIX4hknR4J5EwaNIvrAh2p
KutDHdCNXehfQmXS3uqdoNsFnsi7/5FWtr4gqcW13pa95yWODqMcx81TX92j+IbaHpqVqIIP06Xu
Vecc4Ky76xFn3/hgKxGOfMW2aR9oiG/ai0xCFaFQMNnSkJjL6u9UXv5GEXF+MxATHqHg5541S285
VyAqf3+6ax/RlhUuqgnU+5dbBbO7oM0SdkmX2dMJWjpGjDEsPx2tnY3LaW1XkrUDe6MyYt+AZV16
PXVgIRFCAbw4FWpReYKiwkbMlFHiKo1mq1AsBMInYC86y86hMJH8rGZc3IBXT6hHiuoi/W6PlbS7
HKpJ32iorS2grIhIcKfgdbyI0e6IZRw2X/q+tvLsUITddMT5azrBa9yqg64OJQggKum6xXPyOk6p
FUwomk36voKUeCBaIkyIQRm6k2ILIru6itx+1BUpDdKquB4qiUDrZyLV9w2emBdIDOalxD3lYYS5
+OdgGcHp/jZcO3V8MiKjTqZGe+t6PJwT4ra1mZph1D8S6IrnqIU1l+CQ67UYRmBePRcbY67NkSfP
r7I5NZUlZKAE8B7kI2F/clt1P2tVEntTNWQ5HHp8GBGhzp/uz/K2M8LmdLnaQM8QXODLXk/TKmwM
ASaXwBy7XbRLo1+S16OrHRPkkxGuQzWMOOcco9BCjQ6+oXb0CxWa2f0fshZvmDdPeGBfNGkW8TQR
Gj5RYQT+LXb0FwVDFhWMhj2cKKcN3/OitaAuIUvfN7WxBYe7HZvzT4DFyI9yPrWk6zUolcAe+8nH
rquIK68zzTFBJ2+nu0e4SY1XmeFwaLNGOdyf8m30YVhLYy+bEpO1fOhC2KeuJS92vNXNg5hi/zlB
++58f5TbIyoHAO3NS5qbQl1OLnHmCSO5ESytbxF4Asy0kHs5jmX16dUjCZMoIN/U5GjLZAJfdIp0
o9BhJxr6wU3m8DQ4bnXS5sHemNTt4aSRLoG7jg0Y4wZkFtiRpeRNBDTfRVbdyAvUw1UFWarc8Y8A
YhWkBpotoNLt6aTvDCiU9y6PUdog19ukE5C5OwsQH9zN6GxWeNvW2MydxxbmbROBI37tespyEs95
3on0mpbrmfdJ0uA/hUxWOHdwfceayFDw8HjKwNdsbMbbM3A9mNxGv7UIy84Ph0EiiETdIkTtNGhF
BJ3hqbM1YNULb18UhPgMV++Nes9KCNKBfSGmAPZcJjqLSFuoVmsF9D7puMfiGRvDfq+E5udcsXAr
KpE9RZgU+9gRCdOqxvHYyvR+IwzeflqbCxNClWSXEADkfvtt9kXkOmGrapM31Yr7oAxTcJpS4Z+T
rJpRGJq2UrrbQ8l49KGhsTAgFZjr8VIkHJEAciecdHT3mYrziBlaaHiB2W0VG24/rFAJMrqm2zyL
IWJcD4WazDijlTF4Vln3qBr2TfsxctFs17o26aAMj9ZXjFfqxwA39o1NdbusjM1HBdlsUllZUqzS
SUNPdSwGz8Eq/HmAQXPOKciie6U3p1DVuo1M+XZZZd5II5j0xwHDaFzPFcecUbEjMWCIWBG83Xjc
IaeB0alaf75/Nn+1PK+TOiEBrlydtNZkz+t6qDSsXSr2weRhHYtM45CBJ9rVJlapQP2M7q8ezawX
G6WdP0HlTmj9xzRHdlIgGo8CDHZ3Q5rZG73T2wtF6ARglaRZXmVLFCDiUZ0KjBgVFV/FdBA5n3Bv
DPn08/7c5VW8mDo8LksmKpQAbuIgPHFctzQTdYWgQUEIqru6B/RTRScN31GwaQYAB5hSjodcZ2vs
sgndvPs/YeVDU3SRo1OsQwxCbvrfzqvp+mjHJg6b2lKTJ1KE9qzWlvoAYN7YeAitDkU/DQoOMR/k
7/VQTWyQhTTa4Omz0uKFloeauQ+bBsVnYQzdxuNnJRhSLObBZYCEk++9xczCni+hIlmCEtKg5PtO
1+BLo6nzYEBZ3fetBm/dmKITLGHnTTPXwUswa1t8z7UvDI2VDpEDjBtG0HLOaAjqWjHiL6RpT5Nu
4BMTUbnLsxm9QtxgUbrUFS9N4feTxXQf7n/d1eE5VwQPi/28fPCaaeOHCYHD07TEQoNSo6Gc9NCi
ndga0UsEHw/IukPlocQmVhGvxls7fAMay5IUJF+Hi2/Q2kA7urEevaDPym8ljoUnw++s3dBV3caR
XYmQXDzsZTihVEWWpJZA65xWn4cRmZQEKQ0clM/DCMgbqZsI1Ru9Pd1f2rXdDPCIzi2dTI3k6frL
xphiJqZge1W9O36wGcCD4dg+xmW0heRYi0ayOCLTJbBey53cdirGkRFYx8Qo9eIS5g5ySxihYTxw
f04y1C7iETUK7m04rzBsl5RXkU59GRTccEVlOI+Yo1oHv0CGqOja+X1rIXqN3JZ7uD/oykJycct6
jERW6L/QCb9FIHROxRAkCOrZQTlgIoZXkFca0iSobhD/2ggLvxBxyznSYwduBItE8g+uv9sE8DjL
1QnLZtDHg4beee5i+DfnqjjOVa/Nh8GP2gLd5Wz6hiiDhbY8cqsI/lZSjmagQjrsWjVGDjTB1eIN
+Ox2OtET1YLj0CElP6O18bVTBQazSLfxjbCNsee3ihYo/s6qg945oNQ+tg+xHhXPTDxIUWbWX80Z
Za8Y5DukRy5MB31RdsrDok6F1SHKhyrme7UYHoIBuUU8tMRDamKl8OqvCB2O1yYgWYuCifzKv31F
hP36Jk1Tkydu5352WhE8FQgUfDH0ft5Ic1c2DAx6B8YoYALoI4uhmqFCZynsTK8yMuc9MjHZY6ta
+dkeETq8P6uVAyEbWVRlbJKTm2y2a0L4ZB1D0QgfH0muHU9r5/AhTmnQwbvUn3TMjzbmtxLJSC7p
c7KStNDMxZczZr0WPpJkXpbb+dtIRBdsLEjC6gFkfNtuYQzX5vj7cIsDkafySU1dw5vxu3LPrRMg
uKbOmCXu3IarqqdDihONWaqH+4u79h2RyEQzgNcnJdJFjhkhnYrcIEXeYRrVLwnVms+VGlQf0ySb
X+4PJe+ZxaGnw8ILwQRWBapnMcdGQ/UkoEXnVdOsHigiYubdGT8x2cHEa1T0fYEBzM+qoUFxf+CV
xWVgAXSTj6lByrk+FlaMjlbvN5qXtAIdnkFXPoCa+ll0av9mbMFV2pOWb6zryv5xKfxQ8aXvToxb
THZwSqSTBWP2fu1wUSBQ8pwBAox3jY5LUz454nh/litfEpq4KgEjdFso0F7PskEWzO1mBEwHtJC+
aGrbvJnMGAtfWnkb78u1BZUkbr4mQZwy1/VQSgo9LEPyAdnRVkUdtK0Hp30r2lzQB2l1fa/XjvMy
lLCFXj9HqI2GgQYTmZQlV/23ABdVlH4Mkkiv9n0shFpUUj9UqVIjr+Zm9UYys7agbFYKijJbJhJc
D1YLvU0imutenvvOJ6OYCowlIkwjbCeaNnLEtbNhyesQhD5gkSXiJsG+r8UCRvOE69cNPnBa/9in
joVaFw9RyjEyEtD00g+oAnQboPmVBNUF8EOuQXWY0RcJIrF1jqvaxNrAKpX+Mok0OAsfrfl9NQXg
xNpUN99lvmF/yHqr+5k31Kfuf9e16VOplCh6OpP8kOulxhdUWENTGZ6dZMi0p40VjyezSK2/06RW
Lxam44cQ5J/XTDzSNgZfmz71GtBOklF6g18w9LEbC3swEAsL8/QwCSOoELvUq/eJC5TWLPzkEcMA
2+O52h+gwm/hvdY2Gs9bFBikqhCX6fXsE7rutYLqEIhOI0cIt1V3UemaZwV5jn8RJGAIS/Q8+cFN
gh5qSRwK9Mq9bAjRcwyd7pTh8XrJSpxO7n/TtQjIEICeeMCTWS6Ojx7kGjJnseHhV28E+4HyyY98
AJK8w9tleOyxa379kEgtcH6oMYJLRpvmeiEDqyjRCqtn4tLQv3RwJg/4dmJew/8d/y59dMvuz/E2
EDroWqEuIXWSpMTP9YAIjNc2QoGzl2p6/Bm8BipXvqLtEhU7pwy/xB0yzONG9P11d1xfpJCNDbo4
UuyB0sjitIy6igd00k8ogAZq4Y39qD0OpuX/PcAqf5/6U/jUBg2K2FOZ2+c2i4fnBMfj09S76j/3
F+B265IFkjbQ04fudtNX7VE5RSRCofKHGcAHFRrxtxy84HOZV/mn+0PdHlOyQAlm4krlVbRMH3SD
3nBcx7PXobZ9GDPdPYT41R7KrLE+uH6XHdQhqnfcruLcZKN/uD/87XaWSSgRgg4rudISdh7AlLYp
h6GKgYhijmpDgkReDKqB5Eyvq6e+d+uND72yuzRDIicog4FCdxa3nQNLusewcPI0ScvoU7s+GJ3i
HrBpmb/hgVSdEl28vT/N20iMgjNVeodblkxzWTrGpEwbuwqJwrqJoo9ppr80vlO8IxIqZ20I0Rzl
8e85JMMb4WJtJxH8wAqDwuYNuphskGHa6YaJivUq+kftqAePSgq2P2mTYONiv8XaOw6ZC9AK/H7Y
ScvCatN2dTpYGFwYgEIB1A4xCvMJRoJO7Rdv2DzDLsVi1ov1YbwILZjeReRdH5BbxQu1TZNnvRLB
+f7Cr31smpZU64FhkQEsDjXuYjFmBoSSaIZsgCmoAxgd46Zg72NvgbkSQsOX3LXQfbs/8NoXJ5Wi
WgNfDgS1fh3D4gIzr3gcZq8py+EJwyD9L9xa04vTGNk/01irxwLBg6OWmMPG/l47UoQvEOI672NK
3NcjawX6WH6FbjL1/vbN2GgFc9WUT+hitQ91GPgbEWRti3GIOVMWWFw6X9fjZQB1BxFhTwl9tDuO
qFLvSf0wihidYuNikF9rEaKJVawmHXfi1bKiW2QY8UqHTCRyx/YtDQoTwfl2+PjqT0e9Rr6pqEuR
Dy/OTIUI4OQ08YR7ZzZWe/wKxaXKEczRlKQ8IrlJFamJWtxFYXkoG/tmZcOSqcH+JUfmabXEAVPO
rfqGapU3B3OJe1ZVXaxy0N90WJM9Ui7vdqM2Fq+PwqQT3O0SrMTeWXxCi5a/FUW5VFBt8HQ1TSw3
8IU+qr310Uki/XR/gX/hBZbfEbQu+QuyBxa37vWWMVCz1RPMHT0apcke8efkgFXldJwHy35bGl3x
VUP52ZvwTDmMKq6Ih7pW7RMemsmHqCvRrUdR0ty7FY+ijZ+2sptptxNtqeLjxr4sSJLK0cds2smz
C6G/JK4yX0TfVe+BvuXfAlzhDuqEnGoy1OHnklfj9xjLHxXRSLM44ngZHWb8A55aYtFZTeJhY3es
VP4pntC3kq9gk+r/Ip5BCC9nYfSjN1hFg7ROOQypFyGz86VRDUUchYJP6oONSsb3Aex/sC+CXH1C
mxklgo2VWokznEBNpXFHUxYQ0fVHzGKKw2FB/d/qcanEXS8Jjh0Kz4+y0z4fUHMxHibs1s42HskI
nrv5926ayuhQoFXmVULJn8HFmqdIlNlTUg+Y8HWJYm1s7ZX8hihIIoUmpWwWyD///W3bVwK+lzp6
sV+MlOhnM3rUpyJ75K50vyLtjrxugdo7S5lP5U5tJ/+v+wu1cqIleYBmAWh7g4h8/QssxPpwjFQ5
XJGFtV+AXfYDvgb9Rzt1aN70LcLbB9z6nNffAzCuGFLSFgGuLO6BuK30no49Xn1KV2I3WmMT/SOs
DQUKtQ78AaN3kemXV0+W/rhmQrcCxWYsH72Wr2GOFQ2qh+NQXX4NlCk8x3Q9q5ODV0C0Cxrcoh5w
upleXVmkmkjYpnJCEOO4Xa8yIEQTW6ScylCdlBU+OC5OLUZSpbCYfWU+41hvFFvBQsbFRRwDZSaV
XOnRk/YsLnnonzqU6QT9+sJG9U7zhwSLwa58dPvpmwEG6Rir3cvoJv1pRGdlTwO4e39/wW/jFeUJ
CHbc86BOkMO7nrdpxPMQUqn1QJrpnygWWbDpLAScmhwt7/tjrUQfcC0qaaxEYdDcXRz50OW9o84c
llkfmuIxI0DlnpGG4ovZ1U39nM3T5Bxds55MfOEhOe4bHw1uPGuyYovOfZsLAAYRvwhd5LfoYl5P
fIgMpE0gY2DNTljZNZUWnmYsczZO722Uux5G/vlv8aMdSrgljtF5wNucAGdSp3tsSpwN8PRo/nbj
3jzeX+S1ATmwVI7ADdAQW+ypNrY7a8ySHi86KJNOgWMQVqaQqHBA3PnAbTYy5LV1BDEvPycFBdTs
rieIyaYGIKHpPaOvg+dibvIPujVuXfm3YZhSBWoZBtJNZInaYhnBzLlDnnU9VgJVc4SMmdg7Fwua
FzpV9ctsuf5LlSjGc1EGmWf3qvlyf1VXjgljk92QoFoSb3I9S0oboTnEjB9mTe7hvYXTeNs0z9M8
VYf7Q91m/lS9DCAfBCIypyX7ATHrTp8h0XjYOiVYpJSx8inOdPEQaBrW3rTjcQLJdf8HL4Nkq+p2
K9ona26UhtAfol910w6oFKwGAr1lohHmFnscQfxHMTTJY662doXwEYq1vywVP4d4Je99s+z+aqvu
exa2xocmmtNDUoYjAoO9eKJH1L67vzhr+wAyLpBZyS+FbX79HYpwNLEUynpa2V1JRRuRoXeKXYSn
SSkNA99oR6B31w9IGMWG+h5Rd2sj+Vzb7+QBqKQSxHgmLX6B7+SmX7v8gsHCgXUX+hmA3dhpNqq/
a8cYjifQf/im8OkX4SnBWq/XcZnzFEXtP1aFmuA0iQnrdHLnuTr2tI0v95d2dWIUzuxfHI3brn3U
mDgJ5BxkLuZP6qj7bwybR8r9UdYOEgIhaDARNGD4LMIFdO68KELiYZ626qFVfOFFWY85WKG8Hr9D
0QJUPBUTtOZ4vl/vFT8KibahQDCjd+JTMQyuZ4dqePADt9zIldZmhXAQNRJKUQy62BRdoRVpZLid
B6IUpdeuaw96qGNsHoZbFZm1jSGI61JkUacAtVzAtq2d0iK+TxicPepqG3sYf+eYPce2dLkYXg30
JysA6yVxKoDvl/ckjY287PAj8nxIRGh9Z/WpHqvA07BxO97fGyuRT1dJssFY8EAhCbz+YACgjJh6
Wu+1wkFy1p/dfZArMeCRvjnrgcsjQTGBaw6Jv3GoV16UKBMR8sAiyfrTUrA61ME30QbqPFMJm495
MonIw5RT7LQIYN65Kl3tCzLTOGCreKhN+3CgnMor1MylwTqmVOzmDrcybrBzUEJG9O4vzcoGk/hV
KpxUdaVuyfXSFJNTNjTTBs/E6eA0V+mXEnsg9MLtjQC7EgWuBlrEncbnCT+EoClncAOjh4oIliVG
azUb1b7bVw1PULiNpA3goOhIXE+ow4B76BS2sT7P6snt+5qXr6YcahMlQUfN1TcKeoIbg67dbnAp
bToDvKeg3C12mE5boDMajEq72A6L/axMGAEbaIbunSHXvyllpqJjobaGF/PSHLB6Mcy3uVGW78pq
QpGayNElZFF+8Bjz7DxxYsZP97/02sKAopddNyKKuRTgSbAjtM0S5ZRYU+wPKaasByPqlEOQuJRW
4lF4mGnbG1F5bVCJA6SrSv3mRpETVX38V4Xfew6b+RyHxdcUmNOhxZ70gnkYfq8+9M/7E5Ux8frx
Q2eCW8AivGiE6MVO8+Nmhm2jkGm4Qf7FLvrPCQKZp6hs8yel7f1LpAmksqa6eEz85Mf9wVe6NWTH
HEfwj9IHZUmuLZ3BbzVb3q9QChova+riTTSJwN1NxWSdoqJN95mvDscx0srhXKfAhYYmB+xKE32L
4bQS0+UbjH4NkFeJybw+DPhcpkGfanzzrEkvhNjxzRDof7einh7ssWpO9ye/FmfR5sD6RWZ4QKAW
wyU4JyoV3hPzbLU/cfqBv9xmpXWwhgpfdhxMo8cAibg3s1W6G9fJ2lQd6j60tGkYkaVcjz0balxg
qd16WjW5JzdUcYq20DnZuW6dHepq2OicyLksdxlawFwm8mqB+XM9XpKVoeZ2jEdqOh7SDM9jxa6L
Y2KJbuONsLaskGkp+wKD5z8W+Uacz1OSYabqRUIfokPjWPjQUQzFvqtpzjxU2h+oPuNhCkxb/3T/
k64cYMljlKBeQIq3Pi16UCRZwNhdrtjHTmmlAxn2wc8O/7fam3ncPox25RzuD7tyhgHv0PQkeMgK
wuJrhlaVcrRrGLBBZOfnRFUHLMsUagiRr4zvRmEM1anXFeP9BJYdXYXG3HqxrKw6aBCKwP/L2Zct
x61rWf5KxXnnLc5DRJ96IJmjUrNkyXphyLYMECRBDCRI4Ot7pe/trrKssPv2o23JTDJBYO+115Ce
h3Kw8f75C04R5pc7r9G1l0/dtrD9fSYM4q1dOG99UYgDzPdprXF4/+Et+mBlgRdxprhil4dH0DvQ
u2kzVSxTP9Uea/MXZNPGu96GAkMq/icrw/DDm4RMFiUAHIUhe/r5Jrnv8sb5yN1Z1iz5ohBgfMRk
Ktwp05uDm2ZaU5LSKgta/mlGJGIKMQRoGs6PkYHU5Y0hJeQJy8Gsa1RzAjoiNlYOd2cwz/WzFBFF
ZhJPr5fGtREM1515GaDmXvA83XKc+1ZW2CaSvAQohdQ9lso9te2fsjU+vEv4Jp7BP6hY3/My85wi
0lYvE/KovPHBW5djD1c2C4lpqErM1q2H3MrVXQJzlX9ofj7YlsBeQuuDrQnU5fcLOUS6IVWZnuoJ
cVWfsXPey2gkGuRXsBMSGj7+/r35oMoCAnbWdpz3+18sR2bJcoo6cqpTLdBFQ684h+XA/+Sf8tES
BYEI9wUdG9zS3i3RTOrGcOpNtS9nBGzwbmgRICe0PYoc6Z6/v6eP9gJQas+nGBw+MaX+eY0i9ZUl
vXHo7LzYPqo8VvzWTQ0k5fOio8sFeJRF5NFkkG2J7nqzdIjo+/1H+EAwA94FjBQwuYTBOEDNnz+D
h6wFY6IA+sogkSuM/eEcC78IoZtT6jj4LopE6hNcQuLhMqM2PEeCGwLHkCn42gnbvQXtsHz9/Yf6
YGtGjYtxEAp3cB3fb1BUF73sI6QYg2q5nAaG+GozJdN2INxuWqVDWsJN50/GZR9cFXriM3upQG2F
edTPT4KGXYHsSU/WRuj0qYDGDJmDsonvfRHGtsTQpLjo6Dz++zeLuTEoqwCwIpy5745blSsD3ip8
sQ3LfV11UAuduhEDnKpAEsoG3tKgauCk+sPr+9Hdnu0AQXsGPIgj6ee7jfw2oGnjkFfOk+IpkeGK
RiJuGGQBioitP/F5m65k/cNlf8CO76oLsE5QQ51nrYhpfNfF+DxQXR56YOV3eLcuo0Ajk95ERf/F
AkO/Y4WKurKHzHs/25inZdBholA3C5MhmO4UQbM5rHHrAK7fcGWEbAEeZhOiyUo3euTt9+vwg83g
R+94Hn7jq3lfCQVJRxdRLDC6UjxEAnHcF629SSM4cwyIbZzVnzaEjy6IbRxjRjTW2FrfncxgsAmA
6nDW8jMBrj/K6P5C9aI9DhMMEarf390HKwAvF3CK8xLAkn+3AuY11znFcV83DUuetEofR+GGyxyJ
wvUqjdi2kvypAvjg0IDPHSq9H+g3FvzPq85iUBl3IpO1HT3Ew7BeZ8gT93v4z6ZyeZLF8v8Bg0OS
DBn5uVE4QwE/XxHpyLGbpkEByKJLB/0Ec9Oe5iuGuF1bwC/NBR69zEi8DMfFydhjJVdh+Pr7Z/3B
FwuVNwyyMec+19TvnnWL6UMzKCnrYADB2GYqKj2SYR+jCLTb/v5aHz1j2PFgCA7/E5R47xZR0QMQ
wOssa8qUuSNBbx873wwlLp3vuBP0D0jeB+sI0knkRMBxCWXAexfaLAbUAQ4KOsI+kLew+0NS6Ooz
usLecmLXUjSo8HJj/iS++aAiODvWQGiIQho+ZO9Oz6gPWBJqjMZasG82FJ4QdZCjOf790/zgm4O1
JOBrzBYi2Jm+255bv2izohO67rt5hMQ8tkeG1PeKFp389x8kJl8YIqCmOl/z3Q250U6DieapLngi
ZUk6ELu6keR3eAJv0BRlWygcyObfvr8C0Y6QaWG+CNezd/cHwrQ/hjmcmBuu3I2xSLmFVagHLmDA
/rD3f7AwYRFydsr659H+7lJ518HOXwqUcPNEvy/DoDYB8/0TJEDZHR/DP4mBP7oepg1o785VBJDz
n1/9uedKwfJ6quUaZ9MGBytzezzj4gIlVXi/6jn50/72qyAMwweIzyA8hloKI9J39whhZNsbawDS
hT3sDpYMJg/bBTj4wMrWBCOrpfajx6DNXHcIDEDdLbFy2hHjo9CMpd9EMOsak/CLStZM7YifsLe8
SZTdDvCwRD2wKDbcOryPZ8OIqLkhmpNvdBIT4uC8YgR/0+VP/ZgPQ1U0PCS7vMcg8A9l4y/vPN4E
nOBgEoFnDvT53a6K1m2dk1bhNsF7uWU4ouo1Un7Zi9jtWWK+4jk8/n6h/npJCPIBS5zd3aBFee+I
Qh0YkB0fk1oynZsLkJLQvsU9sutLYATKbb0OZc5xBpXnT5XhLzsNpqeYvaB1xQmCQdq73VszpNxZ
S5JaM3hMbMg56b5tsAD+3XfxfB1spOgHMGhHBsbPC1bnDTIUJGJo4Gyy2NLCSrxavD462TUfvvz+
cf7ycuBaULyAkXgW8xbvzVXg08GzGf7sNYuaZpdHIntWKrqZPdpsxmHGMfhvX+9caYIDjH7RB1T7
872F2aAQaolnCEBp8OZSpk3xndLWIHy7xxK+LyIO34PfX/SX9vjMwcVoH9NnMGR/QToQVK0ChEPh
oj6BN7rPdO0EG2ql2rm2oOtUCbKGrkMS/Skh5rwkfipzcWUoUc56NCw4OAf/fLsjEoZn3bK01lR6
j4aAqLZnsM6oQiL+GEb5o1R7fzV8l7AzRWmF9fnu4epw7n3kwUN2UsCXtdQTjU8SAeVLiaqD3fo5
RI5lE5IQ7bkMYXOdUOZdB2OS3yFMZvgeygHWB7jiENXQyLgzyZPP9NAxhbK3QHTYpd/RADYVDV2P
M4NoqgwnH3TJrJlGVvoejPgqfH/sJR07+/n33+KvyDMGHn4Kug9wszO17F2PGtMEBRsy0mpBWv8E
qUC4lMWaDCM+pmKqXNZ8TjZo7cTFnCh4ZWY2Uaz01jabkEsSZcP+95/oV3Tp/InOUnigWWhV3w/V
fR1TBXhyhG1Y3C4bfKmd3rYRcd4GLowhBh7OoSfhGsyEEvnw/VuMfgf2kATxeZVjfqorhax2Vfrg
wPMyhSn3WLvVj/1tCxlCV7WasRsu/R6e6VFqPwPvTkQ5wa2+24wIOXmwYQYXrL6LkY6BgObp0Lql
aBEzkAQQ90Co//X39/zrioZxByzUoV+FJQuQ6J9XtO0lFFeWixrqv7SyY9jv1TCB7+CWP026ft2b
oEDCOAetEEb5v2hWpYIuhMCRpA5zNX+mJk4h4EoDBPPA26/00Qz+YZ/4cIVhyoUe4VwqwJDl55tD
Jh0ZzizYOpzYssEJD45sr7oNCiNoOg1XtSdzv6TMJRsHAsee26apaDa2/yR8/edPWfP6R/b811FY
1cLv/d0f/+tavPH7Sb29TZev4n+df/X//ujPv/hfl+1XNerx+/T+p376Jfz//7p+/Tq9/vSHDZ/a
yd7Ob8revSFwevpxAfI2nn/y//Uf/+Ptx//yYMXb3399HWc+nf830o78r3/90+Hb33/90B3+5//8
///1j1evA37v5XX40r798gtvr3r6+68o+geAasy4wTbEqO2HA9vydv6XMPwHwsyQ04m/jiGYOuMN
fFQT/fsvL/8HyCxnKen5BwAEnzODNNwFzv8W5P+A7R8apHO61bkZTf/6Px/t5p876z+/FTyKf/35
P/g83IzQ8eu//0IlckaH/nsLhkUxxnKQBIN/Dn4iyBPv0KNJWG/2Yow6VddMBUhPA2+PRTjIsg91
y3vk2OSJI2WgUvJdQxryJKcGMefl0gbQ0tftki3f1ojZacdyTuSxGHx/DarJtPlbwue4TUs1II/m
qqcDDDu9NBvHTyDk5xqdLCnWg2MgRr+Exdr1NwPSUdUWBh2In4XI0791TReRQ+HxzmATR9LlJWm9
SNWx7Ny8GeblORacgw8OF+B8m5P+7LAE9swALDlkYC6UfFqjtCai8NVFCJMcyNiDBWqPciDWk7cN
WF4d2njP8yBgkinJN/M4zukejpW826UYjpdBJMnL6MK2HDEOumzhWPLgPChEaeLr+1XlUxWLdn2W
uhdHW/AcH0zP90o7gBHN+DkWSHgaZv6tz/quDm2wXCx4uCWMhDHG8eA9m0FqDu8k3x2aYuj30Nki
r3Ud2aXvz9deC+4BuFC2zIZBVEFB9aYDPWrPzQKKoe44WsnoM9J6TdUIP7/gg85uwsFvNiz2v/AU
STINcOE9x0hhA4/+pyID4xP4pTnS2Off6ZpMxwazgV0HE9AK0FGEcl+M5QgRT0llNj0nA6pTMdkE
vJNmkbLq40lEpoSHXjxdYw7RhbxCzpWchtLLWdQ9ruio7bbLNL6oUgmY2t4iR8IVn+GS2emLotP4
lZJzFiakVPDiBWyNm1dxVoUTeBZIp4ZNxDUzrUD0ILlA2RliOgt4s79K7Hg+YxqyydNZNBsowxD+
NM5dXIKK2sGMCi2Ag7mODNPHUDS01Ov00MHTv8wZKgM/B7VtBXhNy0y5DRs6lBlKbnhh5FQyEuM3
Yh4bbwOUMy/uEAKIELLUK+ZLOPSaem3C5dah1oDEz+QyuqcUWzHYtLP5bFSTx/sIsZfN0TEasUtN
5Nge8YV32Qncky9gJvnxwYMHTHdMhE9FuUTqRfdYMsjsTTJ0VutCdj1BYYD8Cyf2fc5vQ6cg/qJi
esMoNzl0CA741MVOl0zY4IYnwJVny/eomIWoCg4/iCH38ir0MeyokzHisu6X1m5n4mHY7qKV668a
QEUL7jN8hxGu2OyCJWOu8kzmJAylrOpqu3ZpccgbK0LYT4l8KtsgNOf3wJ1iQ+6iUFzJ2fW7mE1v
yP4NK7jIAn+Gd8oTvHOz8VnnTkKPgpCurIZsvTt61jYQSEiGKmLuYwE/OBv3ab12gA8u+ixFHHmb
nb2AmilZ2FfTd11R+XN25Y2j11Xg/yfhWM7zgsBbbqhEwHj8Yhlsq+vRZl/bMTx0RosTNqggKwcH
ZX5Jc5kWcAuWrT5gupo8xetwjHGffLt0s//FWB6lc7kY1Xp4L6P1G/YCkZXKZX0OuZ2C5xbr4d2y
JcMKzy1iQqTOe/D518e2aCXDmoB2jC6cqi8Y1cFup4m4JzfGNCysIQ7pkhKBIMlY48Roir0HYj+D
WMUDiixmJHbBGes08SC4xcu7bhI7jJdwVJp3qB3ZjpPewQlLwalpgpFTlRnt135EvsWsL6o5mudK
y9g/UG8eSGkW9wg9xbU3QsreRkLvwi5wyADp3xD0ai9wwHtbBKJnFzmbogukW8bHWLbe13xuE2yc
BPR7naTSPwTxbOVWBS6OtpgxJdusmN+gVyvqoGvti5z4k/ZMsm2HzB57OY5bqYvsIuAK87QR990l
U8Wj5Nuyeu2lmfq8dAtHKmuwxE+Lr6aS29Yd05aqzTKYVZVmhGdpGcUG/Pg0c9CEz3rfc/+taEd6
h/22ORW5E0gkgNFJSWw6gKYB6meWDoiyH8apnETqXhgq1q0HH++XOM3aHpqOhp0YHE8PKKe621zF
/MjW4Roz7e+rHLqpzPImP6ZoZU/DJN1xWedpO6JZvusgpXqW6bjssNPmhxbivGNuRPMYobbdJNgG
ZSnBGT4EVi/XSEqETFQsgQU7MExeO5MUn1F/FpsibJcbIxm7tbHcxXkzbOFCHu3Xvj3P06V3El7X
lYLyooyWFA/RVL7GJ8nS02qmixay0ysQdB94M6D/hSWdjjexS77ndL1LEh4fmPDNTrHmROHsMzcG
z2Ic96MIX0UwV0Gqb7xhTssE5+UAmdp9qPim4ewW2rULgjj2LNPr1hV2uQjBmd8yIcaKRtOeqVlu
EzuRkvdIZPKh95rCkZQzvrYtkMW7EJFQpe3SWsVyrqifHeLAwcAXYMGnIl7wXy2TqCxo/jvaZuRy
bXJ/i1MfuwXtGxBfhqkiSLj/EgfzfHTOhbvEdl1NTTZeBn2wz0Y4xA7FAkfZxH4lhiy3+eIOqqUP
Sls0LEhHSwTZI4R6eZhbE/Y40dPFVoS6XRPN30cz3nYCjaAGAWWKXjSmdITRox5FieEYeL1rXq+O
PhEJg9rZv25VcMxChkM6zbdR25JL1kcBHCPZHc3kqWDLEeb1bOMrEpSowD+FS7JHNFyVQMbgykSy
Y5p1F0wW9rB2IgzBiOB2F47ukbUiKPPRDlvwz2+Q8op7WbcF1Jh1YlOcvEp9TiM94DOZtE4mQHGl
swndtGiPsC/F/h3tmuKhK2Dm6Uxrn3tPkk8IPW29Koq1ddtAkBBTYMNimJgCj4u2hWgnenCt8WRf
whuyr5RO+9cwcteCJwKdF1y8olRFdW4QbDjNDq8hZ4p+DeHNdJBTMPrTZdBFgEBmELIx++r7ig62
27ZAa7BZd/4Fdc3wlC85bKl91wAIcsNcOok8+HSHN0hsA3Tqh9xOMY70ebjWboYebERjcgyL0X0+
j6u2wAwL5OC2OtvGY+Hdehy7SwnLPBeU8cQQ3gYTgvXVQEAyAKkMPRSSiIsKZcWQ30lK17XRJYlC
kz0ZkspiE0yG8U1rNLnxw2m6djqEKp+00fWsEgYXUAJjyXKxEkoDKgw7LEWMv477bDzoKHA3Bdyh
rwSVa226qNu4tZOVIUB91hlfejgERUl4auGT2MebCYbx14JM/mVI46jsB6bqJTbzJ9To/e1iu1sl
Qu+6I76rbIS161Dtgzkj7EViEnVpk/kONLHPEnSC2xwlOAwwumuUgOspnpFbUkUESNvaT3zbi+Ge
aIYFPQUCbnbqk58ixQ9MsFPowy53jemw0VCu1XzJyDWqFh+jR361aH+5JnihqxEWmn4b4ek37o2k
3mufBfRIM0M2NINJqvIOOmXLa5LDyTg5e8otvpsOK1yt6ibEwQkMY+EP+FrNZ7hR6ZNHiq9rfKat
S9HtR50g4kcreBvm0WGB2giWlfweibI4wmxmkZUptNpAE4VMFk9MAA2ASwAspo6e8gTnSWWghNv3
q4lugEa4+yVx3TGiEVwtwvyyD0DgSzDuPZgIZ0mClNGHYaX8KWhEs1vSDPaCLMCsWLTFdmU22RTG
w+FaTN+WObptofN7Hvyur7LBf0FweF6liz/cNo0nNsGwkq8FC4vTmDv/OUFKFyUjar9Ujs8tqKxg
fGHG4VZ+77d8eJ7a+Zu3+oc+Z7QqFLOffW22DCLgfU+G+MvY6fGYeGK+m+ZAbbhqyBcxZdmXEbaW
14rG8WPRIUEB2jCMaQRpknu+4BUjyFq7n33XXyDZuGVlbIr5ewJ55zbxBrPrAl/vvCnDmRZqb5dC
Gf9iw3a+7uXCSwK4HWV8K71NFPcPNsHHhuv/eu+b5YDk0BCZdnHwtfdzJHhhvP057lf+ojtJNyAi
B5tundm1ET7kWWE8XPe59T+3wxBuQfFQgDn4k4nWYLdGxqDsh+f9QjPEBxCL/MpUHea4mCuRhfB2
a1xTjZlzx95HBK7TQbtD6uXaluDDZNiRCiRFrE1gdmKah9sC06Rc5YhI6xXSvtLRdzddOgJbjuf2
6LVe9+g6aqqWpMkOL+odBZAFDWkCoFA0t9TCzGWkU1CvDKZBS0aTixWFfI2sUMhNPXnws27DZiae
W+UHt5MaHyJ/kBdrRC7JkC5ll860zNFr7iNQY69HL0o2QgnYXkekeE00xfuWz5/zeKU3Q0BSCK6D
8D7QET3FODqqDrqfOm2J2iDr4LEZi2O39MueQRBxx1AibYnnY/ARrH2dcrierr3itCRJ0daWN/bB
GAYT724OtClnbuMtRIvx3uKg+cb42G1Q2rY34yDpHdp0dJdNVuirtJNfWbeG1cwiMZdJTskF1BbF
iTeef2yl1rAunOFtDSgI+50nsIPE7qbF4OfCS5b2NAfyzoCUVk0LCNo5SQADeENyBSoDucwZlHkE
TRbOx4BCDyRhihC1xV5ajaexKFK34aS3rBPJHT/XP+2yAuoMBcJxG7yhMkDAaBGVEhb7Udng9Tws
C87UUMCJLFL6E1ulLVNK0IdOi0DvLca97eMWB1G7FlWyxm+S8Gfmg6XlqJpLLuMZfp52/YLvK4E1
xI9GuX3GdHV9xnI+NGArVpnr6ZaB5bbzjBESt58Oh1iwfjMAKFA1KyxZ0Q6CRNKrwm+ryNdjmdC1
38A2MDrGHUtQRpO89FN2gnVhvkMy4GUc+ndhyEjFfK+9mmn+OLamDvyxOIgiv4ysmStEkdtq6To8
KV7cFk1SVMEMzqKT7StwkgGnfj/tUtvFF4Gh+5kzVzLpDj7pX8wAHVopJ62vjV988nrApi6g2bVF
GXvRFI2wVeDyfum/0pCTPU2m+TLXWboPARa8QCe8VC0iwet1cDtErF2IWYl7L2XtF0gzG1RB62b2
RHevIUPv00ycGtgWbAn8PB9k1j0AONKf9Fws1zPOgdrOJvqG/uA1F97VGPCvXFP+uqxanXrbjX0Z
scXfjwQga+DzpPS8TtdR6PJjJsQGqSPeE/VVuwPcnb6yIE2e1yX2d14oT72BjgybTNyXiCMCSauJ
1H6ZTLBHE/4SjcFczvH0nMbrNyyRBq9FNF4LHXq7tVn8U8vHE8Q4ZDNGI9smUx9/j5t4eUgB6pTQ
XebVXJisHC1RpZsbXRLYiO4nL/pqhl5i3D9oSECkn9Q8MMPjaroJ+zZVNwzyzQNatrTGwevVYgZm
L0SYVLC5zI89UBRkVFjEkSb9tE2HJKj80ffqJJYJzjF4d0JLIh+lATTirRhO9Hxxt6DV9UfRheiA
/e9uzegWw3WyHX28DzUUgPpeWPcN9lcQR9g8LjX31SX3BpyVuRzKdQz5RsHLvITzpd6NvlQ1BGTr
RegKf0eku4Kx6Wmx2RPKIxTlCLK8EqMYYAiu4hNsDkEG4L1dymxqshfeogEuBP2+WpzlPdLKa21S
fprYKjZZU2SnETdX5cJufJp86inIL7NyFBmBDmy7uchw6EbDrtN8fe2nYL3Scuz3yRgMtRzc8+yk
20Z2zk6tQ0h3NYbxm0cwpveh77ntZzD3mB81dYCMlkskaqc1HB+yI3Db8L7l/rjVkD0BUjj3dZFD
6sCcoyeUwlM72eYx+mrs8Rn6jA1cnW+lWJBXpfywhBBl2NvGyYMcuHcIpgLJM234HQhUjhaC3euw
cyU8aOLSl2FTZpSvt6ZT8Eacmu+hYcUFN1G6hxhz2oNR4KPwl2SDxLibNIRWaLaI6lkQG4AzUIOA
g/rpqoD17lJazcDvTAF3HBYAjVDxeOiYlklWeH+SSq98vvVShJP3Q8EB16kC8GgPmsaaozpqlqKp
XWQzOLkjVDNL+kcc0GPleQgu5s2UlXGDLPki5fDIpt4LTjxvAyayf5FnZDxgXBdtB5ZcWz4cBM3Z
RUBWsVMjtUBPM9SO2B/Q2085gkDiBcb8Xd4iQRbIEvSJwS6SGv66IRLqpkbCnT/RjyNZP1kCZBHw
YvhCevWlH9PrcGhUPcDL/9OEoLvz2tKHMGjnHUDw69UpxK6n8RtC1bpqGmm3WVTabYWXTUB87IoR
0iKPYTO1J5ja4WDlLLtBZByQV4IILrIuB0dWC8MDCwQxpq+raZroiJ59amDJQMlaGqnpuOtSyJ9P
4ZSu9xIBYskWvhCzu2kIkHjIQhtkq2QGU9JSg6Frr5HIyE5t5OPJpk3kIzCPgTcL3Kww9JPMIgbX
n4aS0haM8edVdyk6aH+N1lKkQ/68OD1KpHZl/VMfLOKhNVhvpUQ8xHqYwwbvDhiI41yyYkVPmNPA
X3WpIw1/66ZHgBqc5RZrttkgsOVpv0eXslh2D6kZCd68CXDdbZYui3dkagw9HHpRNLgSl5/C28n4
aLiZjGYHN6pmFpfRArrXUQayQNtYTAG9EDaJzCYBUXGssWkG7uixNDz7qtteHeMF71LpaDqspyH1
56gElz68nlhmv5s09RHXZXzJ61VPQD9bQMs3QP6LfabbszEHAuzdzLbGpijThstmzh57GIlXugcA
R5Ze3XGSHGUcfGlCpCZ3fTBtzNBBRbdm3+Az7j5hISyPwG/ZLvVXC2MWjCmeAm37smOAOgavWLcI
FwjjTdgNSYnsDXFZIHkLisexdfxclucSHPzesE9rI9V0G+qZYz2oNdsXA4BkZAcbftcCQGIbYng/
3HO1iAsfgBD4qYAttSLDUzfnCC0ZFjFfwvAbYwka7EMvkJWmiIro4cu+wdE5flqNAR9leBhk1ryq
vIvv5tZL7kRgeRVSe1pDlIipTPnnKWaoLabkfiUCbQE2SYpNKRx2chb8ZpioOMAeJgPcCcj8k9NN
dohEnmwla9Vz6Kj9jvwmucvClsGJQqS8SsbmGYFBdkOmlZaRIcEBAEByWIKGfS/U7EGXiB0jx8xg
1MFlviqhQatZgm8r3AKwhTiR2Fcw6odwP7SmDzcoxWWyj8DYJTss+oJ9guq7GEq4PK/6AAFtAG4f
EVJFF2vIknYDo/4GcpJWKjQQIQY/aJHTESAuB2ux4aUp2KZosSGUfDUaMht4hDCYZGPO9tDFiVqB
qXXwmE3sBmKZebX1BN9ZJ/fwLeYaZRHJluWUy+UVo6BmKEN8N9vJFRRm7A1sTGf3BNOYG0DTR2J9
W4Y0ysrMjmofOCC1g8/yA8dICS07h/3RYv0jZhRtjADDHFVnwpddytNkGxHA2Al2uzJcMMmeSX5Z
GJ9dYd5RLmhXPhOlrmF/GVfSrND5LTHZdr1O9/64etcqwXBVAJSszjRnzBEYdpIqDYw8NELkCAfW
QwjFvBMvDnl6z8Q02UkGcPcB03d5oTKHfgMQ6QiIEKgsXIyA8g5u3JK5yPe5XMlxphHcsBYxKYHv
p9WunEOc9oKSDp74WDJVp2Ahu8moD51xyP0AKRTdHYb7L440wT0GA6chCA6LpWLeJitdvjul1l2g
UJYjTRsj4VDwjQnTpur1BObq0FpEbLW5uDYJXt3S5V5cCiBV28xMEfD42LbA8AH5PDm4o4iSeIBx
V5S3n1Op32A/SspeTelJRKKrsJpYjSoFFiYwZr+cVjd9MSK/nhY0XGxupy0q9OLA/HU95i0VfUmG
8JaO0VVaKG+nYByem/ZKdnqvRFpcBGeGMs4jJq+L3JDLGNOBatHFUoE+oIKyJ0hYG43G2GeyMGPH
Ef3gZc0Vph04FNFM38JHBwQFgIB3UcwuU9lujUuOLcZ5Cmw7MEop/yy9UQJ8zl4TAZw6jjFlogUj
d4Gl6R4oAL1FIvi4QXxquEtX5A+FFB+6KMaNDYvui3DsgGjcVy7I+bwAQhml0VICDWgmcgvK2/oV
++3wZBTiQ7Dqm23q2+vYA6eHZFM+VB4QAuSKdECR4MK27GehknuwuOIARIGBHcIF+uIIvnC1dV34
AFT2bUnJ45D4GH/hvTslg133GYFvnEWIZlkMxVXaZMhvEPgOIcpCrdAnszoYOuQHuWLWpDQO7V5O
DqktkCaMU+RdQT2h6iAQw8XqyWVDY+zPeKFz777PR3lvTHfXDihimzE22xyzzRK+V0HtidAdSA9/
zSAbxgOfsyfOYG7lQ71cecsyXA5eiCawUTvwcjTssCb0rDO5ys4PVQUq26CBY7U/wOkQRhM7MXjP
CoKovWnAPMEPfaLdAFVBHjB0ycvrwgKko3qo3GtLWV6m2EIueMSHSzKJtI5J+pVnCYY0cIR74DnO
gqgzl2kCVpgLBneISLPFDQKOTtkPqOyK+x2wYwgz0nXxXrKYe6XApvW/2TuPJbuRbMv+y5sjDVpM
gatCB5MRVBM3SmjhEA4Hvqj/o3+sF8jqeowbWRHNWQ+elVkOKpP0C+XinL3XvtTKq3fWtNbNTpZZ
9qBcVrGrcsa3fLsMbJPw1QzCv6qp9otPPd54bz9WCImvpNhsL0BSWHedIRHznOqjgXXfnNFO4U1h
tyuhlV36orbzRxofWYGKnIPwibBR9J6cCDP5RYCkuOqFL3wqrfbQ/XJG/5FS4z/qL55oNl7Uc/x/
qNT4iXL6z0qNu/rzE2HHz//8l07Di/7Cn47CD5cwxMGfbKRfOg3P/rcuw/b/AtCIjgs5JuIMgGb/
lmVY/l9IftyNZ+Uj+EJP8SeqjJ8Igv/WZOAdQv275YVYMKoQjJ57XAgGzIu6CL2dZUDujekMOuWB
d5+iVqRp9iriSsYLpUIlb4xG81GWuCI47LVt2PBt9g4tc+10PzoDzhQqt07cFnarRCzrKeCf2YDM
jDJkRP8NYu/XcBjpMQB47cydiMKyu/LKupQxqlbvrdEo9c5cZOYlOe4OVAi93bg7N+rmKfZNab4Z
RyP70KyrN7HrhdgTD2YIPl+tKUlmLv2n8mRZvVddFWub2TElA/2xriOLCqLu2akDN6Xwk0tJVqbn
GX61p6DdTgdYQN4lGrpCHGuJGjSZp44KYu/0dI7cZbDKfYT1gxK6V+XlYSjz3HmI2lKBkSopRLop
lIkrrQtQMdQkoyUeU+mxNR8mgAp1a6EXFIs0LoOWYjahG5nzVhHiwDkV95JgbnsNaX5mW+PRbmbH
LR6XSd3bFHhPBVuVsHBAF4hQZhF1zUlNhic59dX1fPJF5SNJbqOdoLKLPTELbs0BFg/6sdzHUTQH
4Ym/uLl/WSD3VLUWOJh5oTJgZYZ8DYTg3OOB8BJ1zhyFu3oqnVtQBJrkkzmEDUA8B0ay8PDH4+Gi
CpBEkesQ4XB5egtmYbIfXSXj6WE9TNB8P0K4ZfYb2+ErGOf++PJ4TwWA2/XxESG0ogvMt41I7ul4
E9ID9KduuKtSLq3kIHbptnORiFy8FnT0VHD9r6GYRqjhsJFDZf50KJJaBtzDTrgzliLcN4Zuv+ac
MdxXZH/PhmH6wf3IP9Eko2rcnuhvpLF8Rru6pnmwSw073Jol8pCla/DKKLa9yW9/m4dcG3MV20js
lTbD8YY8HaectTujznQTvJ2DilgpPYMUpXR2lkvljLl8nOzK9D5WrmEZx4bzyw+OXna3F4VsQ5Gg
hYCaERO0opiFslLrO/xLGQk64+yKj4WbsutK7bbUTVz4HXWYxa5nEVNITGmJ46v7HmFArm+i1DHU
aSJ57r07GxyLMELzArFXIXA3bkAqDnHTDzVR0KM3OclMc7j+mFmuNGYcLyut1rDUsAiQBKGwPUC+
qt7OjsEcMUIBBPNV2V10zIdBAAHZpBlJTdsdpZCo2Z3vVk+l/RX7UmcWiYdgriISQDEBewBzgR+1
1LMyb7ksscJ7SVr6QXUyGrYjB3Q4NLGsxlf1rcWewtqN/lQ0dTwNZSCuphZzN38Hyrh9alojB2wA
uRXCWjUv4hpckp/vPanW6pZKZ+c/+rVQKgmbscAcTtWt2ku2CPKYhcPQXJltIz7Udk90ZbS2+fRB
49j5imy3euOVZa7XDX6Xj/drUxrFuzrCafXGWeSkHqCh0WcL87LNb9ay6TgrV01N9gAmKD+XOyxL
jnVwB7FMp3HtlLxeS12U79KcjIu/cdXKLkWwleW3K1wC+2ot9LR88SrR8FPGUEZ3avLFQlEw7LMD
I3JGK3WXh7s1d70vS1lVN7ORUpfMVEdIV29QfP1GBkJZqBgxRzidPGrYFC18a/A9ara9YTwaE0VY
XGJO2MIrm8LqQKUgQhXRO/X4OGB6dd8qaub6XUXAW7Mf0lDr41xjXk7wXC2KLtnapEashKzEB1ex
i78E7EQvkcR7q/nEs8jS6pSNMxTqnQw8ZX+2gYEZ47GzdC2/pmHFMTZJ02FGSB5G+ZzMKbHhqH8Q
SlF9YgEld5ZCdGjMZYp3z1XNVeVQyog5xw/LqQyMqLok/i84Dtns+Efqfc0Ud3qqMhaBoQuPoGwQ
8Y6G4QR7mpRGkfRkMpP43K+Tfeqisv242LyTu3UqZ2QZYwTPh8Yf4YHVkAqxz8vJ4xObF0LPgrkX
42U4ot7aV523RnuX/sWMLzRcHsNFpNdmgz1lDyMzp0TKpUb7MRwsdCOz26PWDDp3l/V6iHaG2MLD
J8Oys11Nqlt51M1i5HEedYuOmyyDtuh3jpleOy4n3QMlRrWcMrvzrgqqic2xKWX0Cbgoxt2s74N0
Z9BQ6Q5S5gGhMHS3kOWsk29ecuh2/HgMDEPF5A80N3apovROjXTwH7JM28apdSZTJVZpNreD8oKO
+ahry11fi/TBJdMBzqQ0WFxC1pm6pA1TUF27QVPVVcZuWCOn5ievwDkDfnkVMM5E9yvL67W51UZB
Ja7WlJCjk2bdYAZy17R3j+mkfBvVq3RsadcTUI6qSg9VSLNtZwRrV0OtnRtgjMnLi9oZxop2BiZz
eGdkFrHUQMM/20gwhYwkuop5l+liYgcY+qVwb/vekeV+6siYe6drA4mM7TddfjSN1P408pnQC2yl
Gq9x65jWUTbaDBNr9JfoNkOqoh5f/pVnSy857y6bWFZgixUR8+yZuJjcljTL+wJmxdy4d5E2ITZO
YqaUbxmv7CrOpPAkBTPWxm38udCzCT9brNhNYn/3gmxn9qo5OBVW5zycKcDbrfdu4cj8d+d0gv/P
Tm9FaJj7VkeCkgLFuZcv+mw/tf0QCywBh4jQ50DgnF10JM3BGYOGlpK70IxjqUHXxHyoOZSbQXQN
4x5jwMtjnu0IeBvYBmy6RbZywOLOMdmFaCzXcN15Z5HQsxsbZtdK0yb+01HYJFLHwHi/2ZKjs52U
0g7lG0WsLeke7h5DUHFUCH1e2Xc8vxYXrAB3jj3HZoM6291IdFBmRYlq12Sj+aYfXPtiNobgFVvI
U1se34/NX85RDXcVLyfjPd3bOIM9a1lVBa29Kth7kXQTr6ssGrIRK0SY6l1muPmvx/Q/Z+//oqHy
27u0uTCeuCQepiYfzmwS25/4dfy2rL82FBnOGWYyvLxb+u2v43fwF5ZbQKwouiCWgab+92nc4V9B
X8J3HLgezlyXP/Mvk4Rj/gUVhN0+fxRbIt6rPzmNb/6g3zbBfMCEnfPKbd4hKLvR2YtSoGbSgNyb
GO9j/akq5uwSjRJOCTGpt7gcK0KeV30fNOZ8ZRn9awSvsymU4X2Ta6ErTkucD/xsnncXZ5Q5Kul4
kr512zbr9CUfhH47Bmgvf3sk/+AGeTYUhYsIUS2VDI6RHFCffhK1IVw9zAHq26aoHjR84aStJrGT
VhW9ciZ7dlNdJipY47ik2JyZ51wyp280JWpyLU1v80FYKHqoAijaPtnqtYeVIR98FdbWYUmz6Psw
D8trQbznK+hGnYygrG8L6QYweXZYy6cUBTLc3VWooj3N0ZwNiddUk7cL2ZRGsSU75K1g9C+HYKk+
eimKD2SPZffOwf1QUE8M1m90MgcbUGVPDNvLj+NsHtwoMts77OAFgpEUnJNG8yWs6HR0ZUyq23DT
GYW6NGpZvwJKtJ8/dRBM2Iyw6GFeYT/x9KlLRFAR8I4yLhFaitgPiUGj40S0QeL1tvkx0Gl+V0/G
QB+hAap2NFUX0QsKavfbTBs4e5P3dvZGSrYjiZSq3YRDeV/tprow3xYD0aBsEZs8T+a2Il10TYfb
OgqoUQfzSOW3LxfbOeBKUYhdis59ZZ4/W40hBP20OPkIuZleaE09vbwQ2drCR0Z/aSrLA+EG4YGe
VBDPSz3vMZzO9y8/tTNQTLANiJE1wGnFgM6zpTiNimkOW3YfVmYeXa8iMxX/EWXtHZkUn0LRv21D
70jjOY5a9yOspEv8ALsmHI8EXd6k202kX/TKnuRstfv1o4BduTb8ecjIZw858AyEAmqpY07k+duO
mWxfi+X7SmnkSrsKPybepV+L3RNH4O/msvP31wa46LEZ4hYwfbM9eXrnV4WmInUjZCJlSF6vbZaH
phrUK47+fxplg8Hx7kY/iXhPR0GQRACLLXh3qg407jxCrvUH/5X790+jsApQ2KXIA2fpbBFYtOvT
Wt5GUVWKgWT0d20UVK+QoP9hFNa4rRRHXcxlvXt6LTJqakP3LZ9iLj/XLv1DS/but5dfUB45f83v
Kxo8RuyilP0sEjngJG4/47fykcYI0FrK+9pHE5O9mcHVO/mcm7vvvlV5CUXg9D0ijMo8pa5r2BBE
VnxjqaVSYyfnrppvp9Fp7VuCYNwinswyaG+d2huHE1rhJU1oALbyAghiGiZoS8Y8sfWQhwjgg8p7
g8tDVlc2kRbOdWqn/Fl3kkt3mQmvY+lZTBo9NPeK6TQ4RVPuAHGO+LUzDhCrRPkfr1XHOUJMWXFK
yz6KOMXkU4txhCoy1j9qTegwCv1l9Ajb2/Xj3JBdj50cXdnQzeldR/boSaMaqN4bHlIbFCqBMVxj
T5zWvydHribdriy1j2rqR4KQOVl8jbRhpIe+r9cwoSJb1CdMJQ4l47yH30pqyOzGMsA1uRtbuzN2
vRqoOcnOC9Pj4q79e5Ngx3o3YVkDByY6766RPTWfBcTodAnOSoFMaZBN7UbSypcbtxvQEMy2bkm+
yV0cXK6wsofQX5FpjV4WWQeqIT5iYXcRcyILO5RHe5yaYCdgvUyx6UiD5dsaPGs/W9WUJoOioWha
g9kfUvKsnIsQmj/YrMFbL0KKEPyZITU/YUvg3NDl7oTfr/QMebD0mNUYKLc76FV1Ne4X30vfjFqz
5OWs2bfojXuNF6dHI1B0FAt4GIuByaxY1Ue9dOX3fnbUsA/SAgV5y69/7FXPS1C57t/WuFjGHX8Z
wNVSWD5o0FLV+mh3GtVZXor1fWljBb3BDpmNe0s3ZgSsUDcHtG2NuLAHJuFLG1MBtB4aqtW9oQaJ
ibS0y3yHvp8+xmhNxgerj9plb3SSY32HrPhj6Kj6C+xwCD/sSfP8ZqFI0dJ89HVxa7Wr/IhSCPdX
HbK3PfU5XcXdgEr4G1JWDLP4edQpt0oSmFLpr2R2YOG7aCnMFNx4kMoJ79Ji7QXV0SxRYVAHieLI
sWHDakCaS+85eIRge3/xaNwY+wwtlRlzbM+mQxZoq7qCEKxQ6hVzcTkbU/lFLqxaONdTa0SSRBpS
rAM5lknaGi3zXoMXNNnKKZ+XQJJf6cvK7ff1YthfQl3qIRlMUnjQm2nD3aVmPd7WUjfBReekTX9Z
CLmoe6+KPL4Uc25g7pe2sCmbwA1JzKKynK2eFQhEQFCL9jjd7TnxsFs2yDY7Y7z1CGnUx2aZ1uB+
UoP90Tdk190LQkPFozUOHtJt5NkX9P8xqk+dAjZZD3ALkwHVso9eOMOhmQ64H4p5MGj/Kq3andCB
pQ5DNDSfFgpsb5ysysj+Q3EVjvtwlt4YD6XwCsqTo+/vO9VZGO+3Fs4RnAAVqrxcx+poZ1SUd3lq
DfgoTUp9p7CZts45PeuLPMXcdb16gWYLxJwZIe/OBoCuU0rhSa9RMO2dpg+vZDcoO8ZIjHpvnVRz
W6GAajE+kZEQ67lGT22HU1jGoS3dbyaUEuvoamIKD36hs/dWheUi6UTZfcupEtzYLUFle2dz7ZKC
iqTGaqLBSJoi7K58S/oP/CRxA0GZE33TkgWBT7saHPwfUp7yqld8tkWPTVt5jf82d3qMpSG00h2C
LvcGZFkzo7cOaup7TUf9MSe5csXB1UWXdla1/Q24V3ZD+FR758I2O/EWUyRXrGrMhVE6Wbe4mQJ5
UeNXmhM3RLdGXYOc42NZRVD4HGAd8l6JccV953dumjTeHNGyIphSbDpI+bn3wuXKJJQk35wsgZUo
TF/vqJ6ipeiYrY5rTvUCcWzmSLxENOcSr4AClDp0wMdgte5Wjf9qD/RloJq/sq7RNKBJT/q5haJk
qJ1r1MXGVSNne+VGRN0bbOA2gsOm9+FR1SRfJSsuBCRAhZXmuwLbI650qoY/+BaGDwtt4c9tRy5B
DErN8fBZZ0B6lB5JgrWyDuUd7kCpMLuANUyykrQxvr80MhMzwuod6y7wPhFQRlsyy1Q4bIl9Y4FO
IBuR/qa1cb8ooy3RgZLxkKyM+dVt5kEcpNvmVmysGVaHIa97cz8X3WzvR8dJPxQsTs2lm9qZRdOh
RVTct75xl2K/J+RlWtq3AnhYhj4ix0rKJJ8/lKMOHyPdiR/1hHYuMaS0TfRIaMVip1zy5rhmHT7+
UGXuBQyZ+t3CDg4SUTp4BNdQvi1iPxcoraSRIi8Tou9vJjTT1wYftYyxMHf3fufP7BiFsh8rkY1h
wlQSflxpAbzxjKp5xOni4oBAMAM2xrQ7iZytMRVWTn9ZqDa7TviGbkOlT9ak3fK4zOjLj9sNuXWa
oMVYN1CK3GVANErmFzl/rZXbbMlppixZPY2u5hnIKYq7wlsdaKr0afzRJ0hS1ai9acAyjdjWZOLe
YNfPMjXx+mI5wPlMmrK9fVbYSXmqqpH1rbtaVOv8iDaUjaex31pW/WJYB92ZCGqcFO/VW8PCattj
ogzG4LLl/5vyGNvYEsZFEyx8ZTjE0VnudKAn9DZD61EZaFHKMcsug/Njylw00VqmITAsOtW+X+9+
buz+p7j0X1tx+z/rOo79//5fX7//TuDY/vtflSU7+guYEewtAjSoKJL58H8rS1b0F3t5eqg0OdkG
U2z8d2nJtf6iO40Ag8M3fVbAKv9dWnL/2hD2/Ctovhxs6O//CX5jOzb8vhPfclY5cYcbyINi/nnC
zFwRfWf4Ht0iws0vhfbXu8iU2cnQEbEiaz9hnJvVm47253GcpvwEdso7/Xaz/l+qPvwGmNZwESxy
j2jjnZ0G/HxmO0L+38J0empXU96SztBfdQst85eH2g4W55fLfeVqSTugALSdUn8/eNTI37CyGHE6
tXQCSqomWHiQyr9WOXl2X8G8mUzacLtYDZ5ly5WjwIRKGmTSatRZ09rqE4gWmR9hAPu3lC4KQBFC
FniRwEGjz19q37iQwbR89byluOmX2XsQaYPLEUssE1i4+tFDuVjaOs2AZ61EctDc3FBWRli8UINP
wqcqy71pyMiPlxnHcIyftPuoc9vbt6zD+V6zgxr2qRznb2QZB/sBygM6WiKmsFmHQW7GBJYil8Vv
LlSMqay76oE1rYfeQMsOWzkLsn2P1NS9DHJjyP7wvA7eNIInT7uaf6IsOH8RHLsSWCnSBH39V3/r
1wlllK+Um6zzchPfIV8jRXfqmj8p9k/fASmn2ca+lyZBOlgnI3Xnq0VoN6FIw8qFjXNvGThTaZe2
xSlKLetuBmyf5H1t4/Qap11NUTEZQyzUSPLw0L38ij4rF1FR3k7HpLoGuNO9rXD52yva2+VYVWyU
EkzC4Y6OUmnGHblMBylZnLOqMB5eHvAn6vz3j4JOkbtVZrYb4tLPOyst6FrjoBGLATND5Y9WXYZA
Os21PqVtRX+5dLsVhYOq3wc2O5HYCdX0hWoLG3CryD08IrOXXdpjBE5AlbXvJRtHtUhgGy6fQcnb
2RH91YL+YhiyKDa7ToZ/fs8on27xSwhFqJKcfdbTSuRASRudn10/rj2Gthxlx24aiSG3o28v36/n
7w/sFgq2VMNBF/GVP31AhJY21eoERuxC/L4RMN+ONX6mu8YQzitc058tw7NHEyH4g9NKuwjXtP10
rKwRpeFPhsBIn5vtvq66CCkxH/jeKy1jOckQSQjQGmso4sVzU8gsfXTPHhG9Wd10lgclLTXlQfsG
YnUry8rHIdLBvV9gSAXhR9OYGFGFndt0K4fOJZkGt2ltshkcvTxSCVa8XCdzrtR963W9y8lRZ9Ve
2fZINBssA8yFtZJGTHarfT9SpEJnYdv+mxlewBftYfWN3dHoLttmA43U6cBENfrtSlxFnpm38IpI
3QShks2vFPifF5m2vk2AEsonrIEC4NlzKkMid1e/5zllLT4Cy+7w8Ya2zrDVIrF9bNqq/5DWXmTF
K8e246qsLkPMEkR3fbQU33Q1IFnIJ6cnBCESH4a68e99Wfj3gc9uMPaKubQP1Iaid32b4zWQMiw/
v/yuWc/KplwEb0CwbQZYsc6jY7A1laryKtaRpi3ANSwN2CRDtDsSqvLEbDKcy55vh8fRw5nCrped
o2f0e44dAjIDbRTgAooKL0fCR8A8zm4GH10gdSut7JWvcLuh5y8rnbKNjM78Rafo6csqwp55ZptY
ixIJv1WIChRFUOxfviVbofjpKCBMaTYHtN1YV/2zoi6UKz8Vsk0TqxNB0piBvrZknrEJ79p+H5Rz
HVNNcPhXod/fvzy2db6s2yweqCbZdyFIQxZ7NtEMPYBaKOMpETbZ8kX6DvWdrFtuXS9LMaoBzk0m
lgeW34o0bvINNU1403st/eX5GrGVtKnSQk3jcHSO+Q8k+kzsNEYMPZJKzVDIa6/FTeIuTUk9taH6
8PKF/9OAwOfpcfq0QdmVPn20ekWB61CdS/C+jVQbW/AVvuxjnDtWrEf8ui+P9/xVoonxk04NFjsi
XPTpeCOvTTaBe0nmSipwaapJBrZzf/zCMgrbQJQEWxShffY0K00OUDVzVVlPrWqgFwc1xApe2d7+
47X4gQUIl42BdZ5tPIdNgG2Ba4kiuXCMLuXOMBnqz+9YAGOS7y70t4bx0ztWC6Zo5eZpUkpjBU63
CsBAafXKx/dP1xKESF3YQHsoa86ei5fW2A9mpqOgmyrYa6NTYZOe9N8vX8zzb3wTJ2/c8J+pXefJ
Dqatc8+veTBzOc+H1tHOoeM/PW5RrBd81su7qHDhCZWN88oFnsuj+cDp/yMxYWHn3Qits+1Xp2dH
9oQcJovkLzfHtX0YpTEdqmxp9i0mmKQtxxWV59QcJvcrQXkPbIJEIkT+WmTzNl8+nekAhobEVm3H
xgDc8NNH6mmAbRmn/O1md59BuAXQDtzuFLmLfiUt+eer/nQsDiucRBE70JxjI/h0rI0ToU23FpA6
1ugdXzsBiBDwVJBwcnDdxCcoOzgQlm1een2ZB3FYQXmqnRbqNjm/2bsOgaK4I03M/Fu7E0o2lEKe
cainrKQR20+gc5Y1H0FrEx7ZwBBZVB8bVokZfpj0sOEdTTUmE+WolqiByD/SJ3BObqjQE778dj2/
ry4bN1p1W4aTiQ786bXqvsuQtkInShXb6iZ1LCpk43Si6vivish/7EA+nzfZPqBXsrGvBkybZ/Mm
pwVS461RwLDozO8znHri5tISVWX0o5XNePzTK8O+R7sNUArhyEjqn15Z5NWESs8Mtyy4zAujQ9Y8
jgX1vYFO3Cu38VzvxqfCRXFeZw226a/+XCx/O6nUKhBuORQCMmS/xlSqmks6L93l2lXiINbGPMyV
E7yrq9D+exqi/sJ0SmzZhIO80ht9Pl0Qak7AGzm99Lv983Ojo8JcuZKXN1BL995O5+GY6556teyx
K8eTI9aLCpn4nsQd75Ut+vOXaZvXXaYMDq3Pz6wlldu6nrjlY1e6SbFyrh/yXiaZoV+74eeTLxq7
0LU4diDwg5387JSDErwcoFYldTF9tRrX2IkASv3Lr9DPpfz3mYCDBkp7JncOoZ7F/56+QwUtCrtu
zS7B1wIz2AgicVyEQ4lILVpTxXdKD5NctZj5BSglEIgTmMFlp5W2sBYWKJATd8zANGseN/CdvpHX
tIgi7I2zVsEbJgMqvY1XeWYyNkb+XlVRQ1O1x/J8n06yBArT1t1rEZDnD4rr4ohLriq6IkRZzz7F
wO8sVN8wuggQuE3XQh0WnRnXyvHaV+7h8wflWKaPSpGPn8SGzab1+xG+cF0MLauBDxEwzonG7Yb9
sV5L8Xh2wOFldwNKJi5L8XZGOHtSC3hYf8IFi2RISTDXWVHElJ2MguOeN9+pAmQq7QE1vR2HpmU+
VwZTAa2r4UM9jNNMVuC4UvKhhG9SuN5CkY0sJ4sSi2Dt7YymbmaQIwJb9uw4DUroJiVMfloL8dr+
8tnGmmuh8LClhzGReDyqp7cMrt64AiYE+1YVDxYQ1s/DDCgQG3Bw6Q4uS68GhEi/N38QGdp/3+6c
u5ff/OdPjQ+MZRZpKacXDo5Pf8JUI7muhNOR+6YqqLkCAle+prs/HoVtIFfIY9sGOtunpXRlirlt
xsSSnFk6sOEXSihz/8oo/3AxbAXJdYfgvDXQzhaebGxxIxB7nZAYLsiSDecB71lQ9m9d5eqPQBzV
HU3V4e8uyPVtA7PpsdP4h489uUabYMgOcypgbIRi5v75NKiw644K4cMPvCD9DTAteLRltWK67gtV
fxK9Ao6SVTTK48igJ5tYHM4fqV8rGs0k2dyaqQlXUvVS3OSZNb5vq4bE71ks1ZCk5ODg+ujdMMn1
4qMVmFX1sRhyPV542tQ1rWWpvkAaX78CD8vb2JpcP4t7FTWPVYp/xkrroP3TFW7LropQv7FJ4J+W
ffZKEE3IwcciS4Kt2PxeBnX0YwIMCx1ZhA9Tjvyit4dWQyGIsi+ipoDSsETgq5jWqXvtx2yP7OnE
vO0hkGGy5PJQzbMfk1l1tBaNR1MfIqiIE1zUxMmxF19eG+n8lMtqxnLGIsB3wDHzXJncLYGqUygX
SRC13nS9QjImtavxqMwOfQZRZc4UTIwey/Ky7+zJLxDV14F9b06p/fDym2w9u2zm0S0xgE0pF/0s
+lIPmRBLAMDInkUzJ8KjY8H7MhO7QGL89GMIvEFD2PQI/8rN3L6ifWFR8SIwLmQJMvN3m4PBYX02
plfW/mc7IEpLLCsWZ0emi8COzmYtbOmzRWJxm6Ta1RNsyVzs8XpCx+vgUV3kMsKm1ZYAuQ4rwglM
Q9hApr1rCeOqo0n92hr3a4f39CUJmFi4V7y2ns3ycD6JTdaYpjXdZrsY6OCI1aN4GFUrvURgQ/me
E0T4xkFIBuCAxeJjMTYjci/kNx9RvJuP49Ta74mPK97W5dLvsfZWj9VkrxWko2l+D+tPP1CnEg/C
w5a+c/rFurGheUIO4v7ksXYd48EVg5Het0MJWoXMEpik0nWK8NKbtXeDxtn5VOaW8aN2+gqOpe1N
cM5CId6NS6uZfDoUIQPEpK/snsOOpcnVzh7WqRvSSm+RrIRRFoDZYL9E1yOqiy9sacJLQXMEPp/d
WuwEqYJ9z205v12L0RX0fNPVjlFqQFt1mFU+ILZN10ODquuTpKsPkbuzshktWUW12/b7QB1IDfa+
yiAidnUJQ3JPCsqJ/gFXHXynso0qF61VqM1k8OpxhpBL5MRFWC/eJy+j4U9dLmvegfAG7d2nWPku
I8xkaG/sGYpsoUbRHW2Ft/iE74UocKhffZTUIA2RUHlB9DiAlTeOeVF0iMLa/lFMqUTSRH+uh5+6
sKFoAXjfljof3zksIlAmw6H8jiZm/BRmS3HdCvxc9ManMNv5uIi+mtpv9na91MuFm5KwwETV+sOu
L2R/ha03gg4A4Pq7HElshlbVrO+MYnMagn8x7IvBs+l+lA1s6dgecBgdRtWuRsx2AYakt+o3C57i
N4Qdz/M+XJj5qRBP02e0T6giWgvHaOKMffW59hps2UWxrjfEhA4rOjdzvKWg1HzIZr94L7FNTQlq
LqtPuome3YFUbXvjBxttBpSIsvJVm8kiGQO62zdtX0d6p9HvTBSwt/zZZarr26iWQ7gniZPdg1m1
U387TU69ICasUnY65FI3Oy8YNWF6oZRj0ouBSzX9NbL20MMzc9c6EStLPUzB93ZFvYp6xJ5rSrEl
YjPhT74Pg5Di+12AToIWHTCI4KjCBqu0Rn1G2DQSuzFZ6A5AcigsGnXKy604MEcXz3lVOupgV5Z9
Ueuo325es+7b0RpNzI4mblpzyedy5yKqujLayJUHoy4DfdC1GB+63MDjZ9dF9qHtoXgm87oF6Yqq
ByEaaJkdJh/dziw4MV0LMPCPyh6z/t2kTKJtPaebgeeU7jQksKchiDgZWqR9hSpijhuP8zcCB4tq
h9IwUq6odXePeY7kOLGUjbm/Xm00LkHG8Z092vIdtmVwVXaDXR0R/KiHssYNC1CVrT4/p4ZQpCy4
VqMOhmtkHUBbAN2BRcu94GOVZvhEuxDK1bYHM+lkbOoY3xq9GvddVD5M5uK7V+XijzYRAGFzrUiX
zI4Ey9FHyAvmXjBz7kLTYjDtYWchZPrYepv5LyAC4D7XrtnFZtBP7mXXVZtYD3/PeEUCl0fPtZic
Q6vDDb6lSuhNNgjuixmmlk/0YRM5V1ETBW3CERiBuOg5f+/kMEbH0SjV5smruvkw+BqraiYdBcyk
y9qbBU41hP+5wPNvDFMNeRIa2DHaiPCHrOggQ4fhkn3TAPPSfROK4WD4Mrj0m8i4th0KhsliiO4L
Z6uAUdEV3JPb3kU7Oj5sk8uwtr+mIFuDxOkMI0Skys4ktujO3MyVH0I8wiyVME0UEeIuhNB0OptC
HMDX4Tczs1FY8RiqujuZZp0/jqNNcrXXkH5AMpFTouUbsIvGTjRCa1YRxmeUraDFY3TyJriasWzk
wY16f5v4pUNvuZuGbznJq21i27PTx0Ptj+ZJy9KUeyRNzd+w7pfvVYNu9RCMo/PBHRfIXcjbWDzm
IY8K2HR2VO9LH24jyrBV7ep6aREkqgA/6gg6utzhWkbg1uDh/TIBxp+vvWiqcQSTAKsSb5zp8WD+
ZL8CvwLnSDGZ7Y4QxxAA/5SvP9bWn98iu+Iga6deGsXap0NlLStO9vCoikm+Xc3CO2TSuqES5cWL
UFdBD41T1uYt4P29EaRfjC74QlAIUHw6RoXQOxSOJWBhve9cI67L6aHJg3s9Ng+kNyJQJqdobe5y
2WFULy84NRJIXH43CbW2TVRQJF5gYLxrPf9W+CZtS+jTIVqdmncZJh+MCx0dg8x/W8j6/cDijjj3
agHE9ZZMpFuIblfe/+HsTJbbRrpu+0SIQKLHlABIUb0lWbI9QdiWnei7RP/0/4LvpEQpxPjupGrg
KoMkEomT5+y9tlP8ylywTF19s4rv9fCUk4Drmb9FT+6HgIbO36CWdF/0QLxLc8+b1d27qZeHqQVz
cFBOF6xmh/ul52sAk47NHzLhzVU1dK6bWL/Dcq6j3hfJ8BBXLrU3LYr5glnDFZ1U/luzZV+zwVgj
0CvvZexiAG7bQ+qqp2Es97rkwRiIFIjJD8UkyV1y3S/WXBz7jVbuzCXBPt0L9caT0nL6ixgjfuiV
213oi3uol/WHk9gRbP8blHdX3P8H0yi/Ikq7sKHH7vLeePAa+SUD6WrnXz15Y9qAVQdoK7uSN90V
q6wHiv83b+WlS/WOhG1kHNl/FQ2AJxzBsM6xlphrclSziaIsnR5LJQ7TqIldY20ZaObXWGU/SbQN
2t4gGW3E4TsZexz3xLIU1R4n4bdZM+7Jq0HOyHQGFuejkZJKSZxg0OC5yDMtdPmaDoI74wCO7tFM
BrKRPDPURpntymSNWq2QfIx7aJ7fRjG9aO03cxKB1LLfWV+8KlAd8EvwH2fzNWrmCNMQ9VB5Fxfz
EBSaOGZSmD+8lBs/w4kztWm+BDcVyni5mlaOaGuGrFt/rVlAEUBrVKA/Jmb0E3jCSdovBc/TbnDS
cHWQ3w92+zBhNB1paBG1xbM+RbpXv1oiv1jm8ZaWwMFuEQaaMqNZ0HffoaHXIfPQ+yLtLmrYIm4m
USniGuPBv6u9pTjWS1VHg8sW19bzw9BNAEjM/jfoRMSkqZYxSxVlR5EEN55Qlepm6hv9utNjFyBL
670kLB3rqE/2DTKKC29RFzqU3Auv6a7zkSGz6123tlWTPdCD64cx5WSwNmMHsGudzhdEKkDSVvkr
x94ELWT3JzPKp8kT390ODKxSP8fR0QiDaxpXP4JQ4rRl95YOTqKu42vQgPOzU5naDwN1yGtpFHIJ
DOEuCGGpQeSuVBnqgEJIeLteQya4zVGRGpICyw97tbQPs5+0/hHvjwG3QV9wACTwIVXgkFmV7hJV
pCDXjH79lq2liIMlQTeJgafxyT5LxvzW9VpHREtL84zAZ94typA1H8+1nD/+FDteaGY4ZIGA1/qh
J02GgUWjidACen0X++j5AzJEU0J00du4IE03CZLPbvBrZqb9S9fr1oLOq1Yr8spxoVFfZx3lZiOm
GY5wIrRgMkzkqBVF1uWCfQg669r1gvS2amKP9PLaRMhoChjDVvWlNQiIsJxpzPa5TGj893D9p0AU
0C6RhayTFyLx9l6TIUt+9BZiXqCTdfvFHXm4wraAERrAP5zYvnqSAKfGRPU40he67KsZH1NsrlUR
NktG2ZgnPWghUkJjqIFxDi9TFQUtEKtr2zIgTCZ/gCMNcc5NkkDXfBWB658EgfWm1uDFdUakPxMZ
nYGwZsoQe8Z90Shr5j8pPefBt1vgGSgdnJ5slprNslnqvKD3DJdxn0wNRozS8cTfJbYAd0xGN9o7
2RYjgDsNEXdoTqad8RqZqG4nQJMLey6a6Cu8fMjBFjGaD2aB2uO2ZYNFsUuN5kaMpeSVn3WpCE19
Iplh1Ab7b1a13L66HeQLgAHb3NlukfwSviaayMn77hk47XhdL0pu6oRhYfwYDy1fe4XqA5JUZTeu
V/JqdzKMcLtcumsS1JncrAT2JEGNujB0A4w56n5liNlG6SzWr0WGICrkcBw/u62qftlaahg7za7E
TyNOCGzSBr25s2iL3+SLKcpjOa4lZZlZIA5K222wl1Sog/cUm0SZ1GQoLqE3SH9gheIE3NHA1a/p
hfTeBS0PkpWkg3s+n4gUIjyifnHzZrzVnW3tLlrPr8wcEllzX02Tt1O17hUIPbRNJEe8wzPaX6rz
IY+NH1scuR/EYuXN7g0EvoJpHHx/S0MFKNnGjTxm5Zh+k3NljqGWpS6ok9JBSjcb5vBLt2R9r3eZ
yYNtERcJibd8nvKCIEdScJjuorWBi1zEPI1QAivvW+Yj1NmtkJCroKia6UicQ7FVSHp5lfZOqgcm
jSyBSyROv2hSDT5cpoW5bQqk5S52Jn/FxLI45oW9duMtVBHob1NXTb84Z6ToWUwyuvfNmJNS4rYJ
wCzMG78a/odvTm66Je9gbABhSxA0rfiy9qghlIbFhF+7vxdxUf1c/YJhHxwo42ftxPUNMqRBBMQU
0E/TKLx/ww0dvqQw7DgZuKXwDqVCicx5CehnQNnZEO6VGQm/6MRRDILmIIgtssDL7slLgmTiI61R
UbOOtn0hG+SL96bVkKXpTuvwm+aMDmq/NP1HR07VPX/t+L0QNUf5HDnSY+JT5oY9B0kcDart/4q2
ih/aOlPf+84RMoJ3zN6U0TTgENRYibOjU+SPN9nUJxcdUPtiL/VFNlFXW1S0Tpwz1vD9lLbHsqil
CafUIuopM9Y+izxfpC9CJsVL7CN/3VnuzJ9hIOqYYznlXYfdeuLpLygotQZaKdQfF7Q3NOoOfllf
Ttdpp8EbHhcP8fkI7isnL2PmeRkpA46e5FDDUaKp0EVh9HqdXB2M0mjr3UsNdwU6il+4Ou6FAZd3
Dt4kmLWp90IXoTl9XBIYBHxkIkhKF4aJKumfdJD6kWhV2pXOKZX5hk0uhT6kAw+uGH6n84j/rELW
AoylonJUumZnu2LQBsmShysSdGYN1oRE0Pm3Vy3s/V41xVS2hC88U9FqKhJWTJUlVxtysZ/Yyf2y
AOSVugOfWTUJLzBMDlZEx4I10WY9L27i1GQR9tri9vvEcSygSGL2j6y5fN7BAG5wE0z5QvqKbSfi
YNeefil65FAAgF0xBZkDUiicVl/eJ1BXVWBkCxSbsc8Xf6dGjGA75dcjeU6W1l8hezCtqCg5jIRN
Mro3upVpMhKidb+3+FrjHSpk/efCfmbsx6bTvw9Ot/4xlrH5FcvYUsd1bt2bfnISd2dOMv6yJKlv
HMgg6x81KgkC51TKEos7pyHNyXJle+AQvXW4TD37g/lBsBiSFmwENizGZSQrDr8KNq7NGVovaWjN
LeEKSg5Kp54Y+oNZjB0QbzJo1BYjt0KCHMqmwyXgAECut2Ak2gGWfrnw6up4lOWqDoDxceopS971
9LzryNNjiptEjqYWQb4tbNYV768Q35C8tzsMgDeOoieKuz01UxJq1gGPgbauNVZcUXwr+8F+FTov
Gd5Pg0HNbDa8wckEZM9b0/VgrU79A9tcaUbuPJbBUmgwdAdyd37Tf3RuoO70t7VyWFM5NbFDo7Gb
fnpT3t6MEk4ooFzvnx7A0s6lyb6bcoCdYZvHOM5ojznEyaDNyFZRx1maBzizsqu5nGaMSt0ZbcRH
FzHBtePcFgaG4u3P/zPmFqPPFLnidMrRM426gh8qL+vkzAz7nSzZ4gkgzNBm0IAnwDuV1hiamYAX
B5iLy7G5WbB58CZQ1ks104nCKSWumsw378yKtja99irSivLJGEjDWqiOL1tkYuGiFEc9i6Lq8yb8
u9npv8/m6AJ9NkHIp13luYLqWFIOB8vWvjIwxO7hQz9AOZ3PDK7E6Sx/+xls1IiQ+fBN+P/Eyv/5
tVFIZAbBNAQIzhP0qEV17l9s6lQuZZ0hHsGNZ28FXp05JB64ph/0Qy6/r2Ae8O0Znr0b3V6/VtJc
ooFAPzhTOv2ujKZD3Rnx189/mH9yoDf9dj4ux1qU5OZm6jmVkM3MwgtRjPDxSTq6SLOWKSlBKPu5
U8bxXzpZUmj4vdhwLh0+fEQxMVymevzil9IPc8qXB1pUkoONqZOdATceq7BF+E2D+amYgYJ//ok/
WM2oylk9YEmYhZ8KSqkKK00s6HAszW//gG/zfyWN6P/3q5Ba64Ep5RYiYD6ZVelmVzZZiqG/7+P0
msZuH2JRGPeff5f3E3DG+LTbNuMKUzHy398+mhw8/NolTTfwNgto4xk+eTJL92qXBkklRuLfVLhL
g7Uj6DFuauemnbfee2mUVr5DK6vtnXkEiUaQ32HRe9cL1lhbr2j6JZdF4aqDIhPh0XKWKZIUr+Hn
H//9U8WnBxuAlAPtCkO9t5+elEjlVQDveXdTO3C/NNqVqAOVTQbT55c61SFtTxWHP4+1iugJf9vb
SzUTcQH9hMujWWsXRJ2UgfRrnmfD+V0PenruKd423pPHAhYWOpJ/alGYHm+vh++Nw7yY68Cx4/E2
4+Uc1ZbVRugKuiPSHMjzw6o/TK7R4D92SQtwx+7AjLq8/5+/OPIIHCVQuRDrn2pmdHLBZpdedWCL
of8D0g8aszdVe4ceG233yjkj/Xh/Ty20pAwqafYwPD1VJ8+xbicdwZOBP3TVnYNB+lvpjO71hNP9
zHvpo0vxtti25u3WnqpMPC2hr0C+aUAbu7Z2iDh67Ov0wckq8v0zj9r7bYMDLT8jLBPiKvlyb28o
p6TZNHkxYYPBLOV1JQS+ktfA53fro+0UZxsrlFeAj2zuZN+o8wlnrJminJn72A4q345fPGRmcWSM
FQni8GHJkUTyP6t7sQ7pvBM2wpBdwRS2CN0cWzlIwbG9NVZ65TiVS5JCFs95GlWmNGp/IiR2TB/k
8wrYcjqz631wR7B9AX7iYcNHc6qS1po0pXlBMJdwV3JZ5lm7xVhckWo0OM+f/1LvH2j+evgIJhUD
3oDT2PV2jDsBdb0MmikfL5IuX4+aKJtjazKPzM0mO7NXfXQ9DvQo3HBTgGg6uTFZXMfNwBkwGGIC
76ZBEj3INDTCfezdpQDO8zM71jaofruDgMshy34ruhAGWSc7yNgLgJeK91SBNptTgBE/ZiAmbtxO
uIT95LTVBtk/LoIITPy3eXFutv9eCOcg1EHXZ2/1iI9B8WTJcwLvEcOWgdNX5WuSCf8qqyuf1nCr
2dALlnyCqVnMHSTWKtdfO19a6rpsILftSFW0ksCWcl6iUmu8F0dkFYFJcadoepYuIxFPr2OA7+Ui
6KpnFiOCuCuS3y5BGDYSwspqotqz4Mgw7tS9nU045He4AxpQ6TRf5psckzS5UuQZ0WJNAccHbtx7
XMPPdDcc8kZL0YLP/U3Su60VjfnkPgKVR8CFCs4p+YhEXV5xy7cDKoole9cbOj1CxA7yeRh84+86
xTTUSYF7UWmb4nAeMvVXVav6VXKR4QJZyDyHVY6vMSi70vmDcxNYvm96cxtaHIL9l7Hra1SRRm+7
ga/XthGSPkSCk+1M6ffeqNrvdD/6e8mhUA95y/fPyQA4O1jqDIs1HHD667VCHHa9mgtVnyEtfEsU
XCIJ48ru/aAorOJbl+bIUOvOJreQHPM2v5joLgP0YlqhkeYx9kcopv6r5Xb1gyS3UUSNqNbvc4be
f6f1ayX2+jLREDVcRbwXyUcpDXNOk7vFY/RNjmjTvsCxmb4aVj1qDIKhy4LiAZAQukgZMOajlCFF
fNY8ktIJBOV2VKm4tQqQVtFSrbMMkYwXWTAOSfWY0w+j70eT8ppvl/1Nm5E+YE+IpRYpEuv/aqA/
jwjrO3qlck6eMgmxcpeDBbwiTEXtcmAlXC62GLj0oANJdqnc4pdQ7hqkvT0+fb7dvN/+HZgK6EF5
/nV8xydPYzsbqV+mCYYee1YRo30jcia8Y59f5d/2/vahp1akjEMkxYUcb9uF/lP8S/hrqDmY6ZYL
oWKKlKqfC79PtysZLB45jqdRD3wnIilvDqo27cIR4S8KS4DptAndq8xT801PqRWQYeOnOwFQ5hoL
HNKIzm/CHurJJQf1JtzCN8JypF3y+Vf4YJ/kFMeWReED3+i0vG7iqrG26AYSTir71pwyGVZG211K
kyQoabJ0Pr/eO78Cphz8VlyRlcplT1FKk6z1xINwHxCJ8bBe2N+KfXmIL9a/xeXUM7I9c4s+eENz
PRYA7hyPfcc7eRHUBCUNxlA1Qfjj+PDn4Xg87KLgYtqFX6bdmQLn/aJ7e6mTmoPpWalDUm2CWb0Q
/UI6yjkngPjgdr35NttH+M+CWyS7qL59m6v9056vcjgc/j5efTnzRT5Y19s3QduKmX8Da52osmpo
4ghuuUwbqa/zdRss9+OFfVXs5wA5SaDC+YDa5MigX4brvbb3v3++St4XJlwbfzlnMT7CO88crZkO
c3eDMJtG5G6OR+/Is9TsoUt5Z77r+5v2/y5hskA4nZknR7IGQrnWtRC3ltYA4oUYm6Lf/1+NDhSj
ICJR8EEsYPmfWg2NtmRGu3QpdWJaPBHJaT9AAWeemcPA+fy3ey9N5lqeqbPeMXDQUTj5RqszzdZi
t2mAMHW4nFHLBN3IOKNFglIwetLljwLQMSGewtxnlZEMYWo0zhnK3Ee3EGs8RHz4mBzgTz9FozEz
4EbScCfXjGHjdLSy6tnvYPx9/oU/uoOMA1glNNXAfp4sVkxjWe2kvEkzoNxHZMrrsZlX89zGtQmd
T/Z6wZqkD0GeCQ6Sk40EoY9njC64KN6F43BwV2lt4hK/R8tjakNEaqx4qvtcCk73JaG/je49lmWT
PCZgMK+Z96y0F2xXoVQqNmGKzVwNKBUBhntZt/3/3tKAGYF/Dzoe8CXfOtkqCLleFnRIWxtQ0Vfe
/J1uDff+8x//o18FZaorsNNwt0+tLIPuK7EwVmJMP5bXsVO5X5INXAZlIvvasT5NpA6zOrO4Prjl
2BO5HZxeOLmcWhS9diPAm7Q47WSwj37rNuHixuWZ7/bRk7Q1a3ycpLhXoES/3W1TQfwoc8w8yCor
A+s159kcSKvNOJMBavJpRzSJEcWmLHGVARmjsZMV4xUwd12deaw/eJ4MTMRolcD+bh67t59FS3Ml
/mmZOSxnoWfQREaiShCY0SXh5/f0g0vRHMRKSF1JU/Ofivg/LxmIQsksyJwIDOW6+6pDcYgy6opp
3/+u3MZ1AqYCpqKLO9P+977776UQQRET7rJXmUTfYABHmIVNurnT6Pl8yUZLHkn7677kHbQsdObM
GbXKPwOR/Hf4PHm0t8Yfh2D2KvohJ2VcQwR8Kj3OH4TgOORhI6m9sesFNJeKVRNqXvK3mxMzkjLf
4nen9AuPlvU6g4jbVCeCf7R+SMgb1t+6sI7divdTID1pDzHkOgncj8Q/rEmMlrOiSKNR3/R9ZZs9
z4uozqyUDx5J08NB4TE3493mnnybWLR4ggXULas2l2fmHN4jM8sRRrEH80qf/K8AEJIzv+EHawZX
sgALvOHUcWW+XZ5F3SM5nnjpAN5AtzGI7FoNLUI6L9HPnHQ5VL/fihmiMHoA8Yxv6bS6Z/ScJ2WS
abu5RV+zs8WokYKRcJ4ZM3CLgT7WTNRJHkPchug7fwJn50e6NNsvVaJ8BAJmuPiDdt0B4aZ4T0sd
nqxYsydyElElEoiMqnPYVL1Rm02FOmD7FRbRgLVpX0owDj+NvBY/Sck0f9W4dMqIiBXjdkTlrnFi
tB2sxjETR8xkqoTrIWodpdo8l0SYlRvVralNZ4efWLvvE0Gyjhj84hY/q/NNyyv3qs4bG+V0rM8E
ia/o9UevFbfIw2Ufwp7VksDt2+bP4Axktc+lUSOwXlzVIe/VSAskdtl5GqB5voyE2X4zkYu3my+2
WR40oiDivcF2NoRuSZBTPzWMJJkYZJe+nyyc1hn4PhS6dIh68jUT4H8ydSPBaqtm39U5EJFIWr2R
70hCRGiCc+eS6RwyzFYu7U1CT6kNUeI0cbgsRKxwIJ0mH+O/zqfeGi8QOCm5XKhkxHxGfolyKuC1
i3TP8StGNrYhCQ/WUX3HIEHc9I5QdVvu1KI0ctjVtNwOpH/DP9ZGxOlFTljhzi9k9tzFpQS0D77w
p1OXUDM6tu4scgtMYjunqPhbSflYiRgx7O4awRQB1cXaEVFZxlXfBIPWG+leK8AfI2zLGoy+VjPO
gTf3a39YO4mwEHH7WoeCacHl5MMDDpvGG7/CX0FspTEna8NpzppjYQMQvC5BMV6STIj2kGxf9UqP
YF1BquppEea9k9yMQ+rUEWr+4aYgS9I4KKRZSOBmHVE0klTvT0KnhXvLV7t2G8BwkVUM5B1Xc65s
hIvjiGhybkminSetRspgNbMVLXruvdIpIpqvI+vVgEGKDMcemkUL0ZLPdkSyyvq9meUwB70+TmmY
MhZCPFBRMu4SIq6JFZ/RayIy8OhiTDbJIXq/wPlLrNgk0XDqFsQ2BlPMqNadAtxcS4etrXMyAddp
+6lrEj/7g5YSUx0BFp2b/YqdsiVpQ8FhjLGUeSixlcoCpsxEXpfOtCHbq3p0LlZcWbRrlCDJc/QS
xOssxJLhGhGYV+uoWX3Y6vlClKCIx0vbaPoh0HKHVILh32yoiouGgFPTTzAytxV0OrcD0hm0BISu
B6K/OwdDqKibW2+o0Ez66Kqzi7wkMGhTJ7tGmHepWx2BzCLvBekIBTXrvOkR9q60LnhLWe4u7dLp
ukZT/0KAafMzwVbTRWRlgTnB+dTqIYJQYqE16QzmnT/ksLTS2ZCYJ1L5mvZ69TTVOWW4q4RdX1tq
YqPs9IHFkjm0eSJvtAZE3F0c/7KWpX9Wbm54SFYm909L3YHbbVT5FFVoU68nkdb699Fj9LoTOqM9
HAWx/x0hY4yiZ8zubQQ2XzVzNh6ScuLErU+5valJK2CLXrEitLB7cZkNZWdGue7I1wUz/Vd0EfXz
57XFB5UbpTr2KPy69M3/Bfn954Vv47S1y5WTHSp9Lygon25LTc9fP7+K+f4y/N04imgHchrCfvb2
deR4Ekd5z2XA/URr2IdNUNyYR1AgoRkSA3Tj34qD9pBfzBfJHjDQ3j+QLx6JqN7bEQaTXXWzXHgR
GoYz78kPxuZvP9n2yf/zA3SNO3RS8MnyHXGj4R+QaNEftCy7x3yfhhh6zlQDH3i+3l5we3P/54Jw
decp3S5Y7n497I7fg+jLl89/7ffv/rdXOCk40kWiGSSZKtjSyo32WgK2arP95xf56I4yyiFzkrEO
74OTryF6s2dWxNu6YQQZue3IhmL65xxyH3wVzkrU2XSoYNFbJ18FaKxVJDCBglwruqPd2/oGoS3v
VVPX4edf6P3AwKV62SbahDn4lE1v70tuV+jq4bkgnK2RFsmOvnYzOvWvKV6dS5jfmEmAI6inVuvk
dGFnUju3NLYzw9u6Fw8gHk2ON/+C/k7WIjpD5mQK1Os4dpn+gBuxbAI1CFGjN7NjLD+aTO4nhCbf
tYScL23Egn/wLdlGDV4tjpZyTc89IB/caKaDLrT1jeeOj/Lt71IDdu1mkHLoqZT1dUFjgsyK3/DK
qauWOqC0rN/TUDQmirCRMs2RhG3sjHRCyDXoZvnTTvTlm+Wk5hIsS1L9/Py2fTBmgX25NRQ5gW5d
h5PGBv7kxRUjonqR21l1zcwDbaZSAvdYtaCTRkGb2qi3vdjtdu2i+ld7jr0iIvSeSGgFcPpnCx/7
fhzVumm/jYUEeeoPfOJiXQn/hTGLZdbGtOa2rdYeND/Jj4635Z8lTYulpB3aRp1Zje/AXUxJ0a8w
CbTpkzpYsN/+7GSRygGvJLbVPGecn/e5eVORYfjaLd10T1ndxMFYGv7AsXNpfleK3RWyYGM9asns
9Ci8zDkyCcXUjrbIh4fEoaO881p4gEGFQcKKPr8PHxzOXT4lA0WoPiTdbDTS/+5rdM7aYfaZ8BWb
agac3/roEQsetG6VP6pxWJDU6uL3mq/pj4Sj8h6HkVGe2ZU++hQbeMfnFGuiWLBPzj1DA34Hsm1J
i2DytSuKd+RO07imz4VJ7UVYcbH8mPs6d3Zps85TVNKD+amIE/x15vfY1t3Jw4wGCQ8tB05efKcs
lbGA55cz8AvsrofH2fQ1vO/ZuZKGNV9mZuMehdfqUV6ly31PUulXFgTOHJFrd24Vx+FEByRifEvc
XDLke1/EzoGhtnVD7px+ZrVt2+jpZ4VHiDaLjRaGwskzrgMDo2fGM4QiQO6HNgb032nmHgSADOKl
U2d+nA/2FB/kCo0in8Egt/3tWhmHKXPLeC4Ch7EQWWZjc9H2hIGfuQXvfOgOGu+t5QaFBHHm6ZCb
sIWSQPS0IFmxYOATzwo0gZC2hm511laJ0lHBXHadHh9ZoY/VsiMRov8uV905s42+/4U9fWs3ozEE
EcG05e03Xt1iXkiTxXI6+MO3VNRepIp+ebZX27xEpJl+/fy7fyBtYsNGVCboPWACO4Vy+kPFKNFk
FAbyHUw3R1umk32u6X8zokWTqOx857djNgCjRwRx9zaWhb9OXnY4upyBKbFr1tYNwIepYzBsgv9Y
UYqys9ab+QrhTvtTFp38Yq2L+6ubHH2OBly+Z7vn7ysAvgcYlA2wBrfm9IFu464ma4k2L+B+7U+h
4CjwmhZf2oweQZuAiKfobHE5WGPYZ3Z2jD3y6s0Cf+tOW7TyfhXFcgGkidbQGrtnGp8f7De8euiY
cVtZyNC23t7XJet8QyYMNlVeI08140Qbb5Zazj1vHNf8my6aelDDJJ872pEI4DvNuPGXjhCDz2/4
B7+TQfN1U+VBMKKIeftBlKGrbF4MWtqzb1/0uK0wYfXWFZ33c2rOD95NKPNQzcJBhq33Tp1lmOmC
+QQ8o1ozZ6/PXn9J7mTxaLt5+iiAygw7Hn954G0w7HJPqLvCtOWVEk5z4VbdeESPW93mfu9vOTH1
UdOy9UJw7srPDAne78E0wOhJM37RKRJO58F9gjqhB38ZLOakfzdn1eMj1PsrMsD7a1dpCabasTmi
WLXOUYLfd/249Kb68KgNmP6clCXkpJjdatYIbNxuXNjIIePsc/SeeODmomaC7KXzXa/L9CrO1p75
u9v6v8ZsnL76+qj0aERNTeKMVqnrKk2qKlxV6Tq7YlwQXziyI8vi8xX0flNG3kbqE6op4qPIn3u7
glw1rmvCThmYuVdc08WQoSO65f/jlnhbqhLdYaAKp5M3v+WIPoz4kjxZj4956eK95cX0OlO13Peq
nTkMx4pUd8rxM4CeD1AgHm9ihzkXa4FN4vQUiuC90CYvD2KmRBc2IKAr8n7GoMeH9RdpYRbNfh3P
e+zIy13hI4bbZbHZfsXC4BzSUsVf2nztzvWHP/pYzN2J9gJ+yhN8evKQht8xnauLoCE+2QpL7D+P
xG9hCct9E+m2kf2yOhvTT0nEO9cXT0Ou53MEnsk9xm3Z4MaT6pw2/oMNhf4/OEi4fgiTT+t+bUZb
mSf4dNZsWB9L+i8RfUL7mHvM2T5feR9cikMk0w1IOcDVT4dWziJM0CyxCmofCEUHsiE00jS/qSfn
nN7B3Tbkt6XOJrH7F0TIIkBi/HaVk3mo4jax+mBuCmu5wyZYRj6jxOyYCNnc4gYnaYhIVYxbWt2j
+eicGAOp8s2XnJiSKqjLNXlqERCKXaoPyT2RtBJ5lcsfhparbe6/bG0vXTdbXlbDBHjtU+vY+HJK
3b31xt509j3SlB/oWcULlBX1UmDPfBaa+G34jf6M5U7/0TnqkglfsV/HNh+j1R+Jn5LVCiwkzttp
p02qk4c6c5W+j9Pe/EK4jG4j59LREvUtX33XmynWI/xHYFa0ArV2oDUjk7lRK5ORwA8//iMmDJJb
Dsos9kQQp8MOyD6sm7oqSTaUE8gN+mqFZLLm5jZR5ip+TuPOaPE1yfnX5PDrEco89wQPp+P6Yi8z
FARRYtHa1XqqUS5A5UDqN5nz38JgOzlYSFoWjKVO8WRKxzl3in+/7TIlgzu0YUy3/eWkYYDbHXuW
RTOUnzM+cna2QoswmT1BUMYF3BKJpZEYoc/X7wcyEN6DOgOejdq2jSbfLipi5odVdZQh/oKbzkb+
dW3jkr8nt9yhLzu7TqgwciLCIwR+YrYVMsscDoVZGl863V/3iMaso8SjxXFOb4k4Bp96pgL9J1U+
WflbUgOD4U0DQGl48iGbSTfSZNPa2RkxXfT6xir0WOp/hqlpOBu3lt1HyaybDwtWmKfFq1MDgaav
gSbRZ5tomdmeIfrxFPi72m+xGlv+ulWDirCl3UBKAYUYVr0bU4yZi2KehPNQ2KAs4El71JQ489M5
stoh9S8wp8kHN8urVzygSxp4qW++pitntd2a59ldtzjxb9VXw7CXvrPcQXBpL3kTJhbnKFP70/f4
Wc69tben/+Q32lqUG+lvKxtOyznTjkuNOEkVuOAKIhIt85B2bRZVCDt+pNIdb1ELe0gyGcyYlO53
NTXmdTE682EtDeK/RM345PPV9cGSZrqG/HxjRKEMPikxETRKL3ZaFVirNoSEC/evtIEEueAy3mUM
25hqJef0uu+2ZBfpBuIKOj+otq3T3T9WKV4UOCRBV2jlMXYzdYlPj2qmcc9Vru/LSa7lGTD7yHVE
8nY6SucNy1jFFgzrKzhSUTxr7SuDC/GUxkn2Q7MG6klbAoZnxjo9opolZ4J2tX2TGKt47Qzx1+kI
lSsXc32yW3f5Azyy/5J13vry+Z34J4Z7szzQVSCEsslPBJLl/Psm/+ndcgjoXdW0TWBqxAgcVtm3
RINOZG3sLdEu6Y3IMJSEjWgqiAbdSlB4bMwTY06PsD82Ak1bg5oO/7IbMiL/7sqxMc8cSf6hDk8/
JNN75vc+8bCs47fPecWDwd0zMT0vVv5zpl31d7FL9Ll+acQvrr0C5XVnZ/ktmyx7Hlcd4BFWboqd
CvU8IfMC215QuEWLJFZMpTzqY4MDYhoAJx7hUFLJ+/+OkD1ukAPfD3aJtBpUwxBm8jGEg+Q1kWFt
mb+ehnrx4Jv1ap0pV9830l1ScejVbog5PL6npjLL7St3ypHRqLG0jmMmmLuYrbX3Enek30LsHUDA
MRpoFAXJQO/Sx0aL/45h85ll8a6m2D7JRtMkeoTa8tTE1fMSNQt8r1yGTD6GoTvDVofE0C4lYW0H
Y5z3aFWOW8hS2K4lY7Xi3M71b/c+uet8Bgd1kW1Z/Pvk/BezfdbK3T6DoabbSaIYBIxsON8daXnx
TslSBMhHKCJcnYGTBBEz6YKEFFQP95u8JFRJtR6nKnYvlEz0G99iDhkPenLdTfawT6u4Baozz4ei
NQk7iWntMVDTsfHnReTUFnmFHm7qsu0w1au+3XsVPIRa78GV155x5XVd//z5D/9+kzKQRIIu4tCL
xP80XzjLAFQq36awUX78tJJ1GPX14O5hy7YP//ul+GE3XyGiRBQybx8qSDY5MaC46QZrYuBcOPO+
6fGBI2Gvz7St/qml3t5KDmDIH3mECULgbr69Vu9qi2zbjHdptcLFbaeFmg0LS0EfIhR5Ag229iv6
7eCWdiPnnBAD90w4D22dSWzAMG1edrr7f+yd2XLcSJamX6Us75GNxbGNddUFYuFOUdxE8gYmiRTc
se/bG81z9Iv1B2XWjCKCwxjdd5aZymRUEAHAl+Pn/Of7Kz1m43Ze9DLtzuYipYV8KKovpoXWX+EG
t/YiQ9xkMtM+kfw2biLfxXslVuWpqPpoOyZZl4JiyPUzy5mqsxw3kctqKspj+pGDNB2FF8ipFo8W
NfKBSYkxlRP+6WTZE3dy3nSZp/ka+pJ2k4ToSbbs1b12ko4NFqmSJJo65YAMtjKiPgxCaoyiVwKT
Sqx4psbp2HaRDIzctsv1OAj9tDQ8ugyqwZUZAJLUfjTb0vr+8eg42KK5A/yA2MOYfmRE9rZoQsJ6
lnMC2Cfu1bXRheOnsnOHM382E7SWPkmSWR1bdt69KLlTJsDSX7IPJMaHo1UCYyV0pUN7wzEuBycI
RAz2n/M0J+N8L1o8GD++00O9OLdKnIvkjR4rMKJ7u4sq4B6S56Pp0EqKU+wPjNOyJqYPUKz452Ei
itXMHxwwNDiE08KzGXQJ4KIzapoXYu1Yyv8gbcEXYnSQUEL0T5C0l7awBADKIYXvaSuuVVHqP1lE
o0cm5TtBignwfbltdppDTrcdqTL3sWvlaVf5HUjRLA70MPacdUy963zCgzg+xRZx6rcSB1U4tL0c
UO901fhAQNHkG3g3ndxoXYlAZo68KQxIJwJD5TSKokJKTIuPbUxLSL+3kiydBI5PM4TD998bl+Qa
koTKJRrxqfYusWeMHiazSlc0c8qz1m/sdZhk4hqj2OkGL1qWlLgfL526b7agpqbnj8fOO8s1aR/S
/iQpf9of7a5r3ayGAZBbtjJUFz9jQQwYPHLCFz3yCak+vtZhYpYMFrshb4r6GVWAJdL/JVSbQAkw
N1hUIj8cN1I55/TWbclWDzArsJ3VJvXMsATt5EGQyNKTI9d/79E7SOUFy9riw7f36K00QR4KfGZV
TXF2F9uV3AgoNEi/2RXLOR6+TBS3P+EA022MphSLh2gNJCsz75vBno4Ehe9MEs4OKDD4g2myn2HR
6r4yckvmHFBQ5USOZp/a0NWPTZLloe6PtyV/YxCBICLdR2C7Ypam7H1qxRx5MTzymltzMusnw48o
Phpam7lbvdXAu5A6cKEb6o0MGhyP+WeCzSzJ9SgmoZyl1ebj9/HOA2DfxnTHo0ZMDL/3OmTn6eho
eR2RTXKxBb564SSVffbxVd4Z4VyD5wuAAHXwfrcw/TmTKxQmPpMH+WnuFVZ4aYwYGyjCkbn93g0h
2uFkJvANQB28O769wqdC7LPs4ZPgX3ACR9bq0Vx39/EdvXcZj04MDOMZygeVOvwnoLa19CMVMzpZ
rxH+BWSaY15b7zw3kp8kyhk0i1R22ep+mayFLEyvVaQ4MbfNIcDpzcbSBC7XGua5R6bCoeIHPSEn
fPYKLoTQYy9Srm2AP5L6OWqngeOBBm01q438U56BMU0LAzLgbM1rLy8wN7bwUkyKXFuFkfAX+3Zt
3ek94XDtt59HhF/HMhDvPAoU7nxBqtiU7va3M6NEs0CfVg4LtA67gJqV/mbOkfNtUWh4V1NIzHgW
07p8XcaWKDZtmve3/Cbqmy4DLgTgpGdN4Lkj5BTLZMcKagTIx7Qq74wLGpUXRTraiwUqvvfGIkXO
ENnhipxFfdaZ9OLP1rGt/TAzToGJHC3rtyBlz6/avQpeLj4S0a7GpqsG7d+PgHHLuVubOASiqlVq
7YLyuo6LRl4XsHLTNYxz+Qwq98tsaNbaIYd9bI1bJtbeGoe5pLWACRwCiX2Dn7wvatSsAm5S4Q6f
S9EuCLoq+QHDed6KYepOERFttDh7wxyh34jRL08G0kJHFrTDRjp6Dzj9LqME7ejBMV9vQw1NqE56
caCzk2LSD3+oihNwVemG8lZ8U5Mdvs2juYXKC5s07qcJTfzwmnjmZ3OA0ePVvfhR6zjNg/GrN05V
zGdjK0GllK57ZD9c3tTuU6PtGwURaX7+xxTffZOgbn0bM2u4yRoy2LYpvCt4qv5Fao34INFbdqKl
g3ek4PPORQHvM9Npm8BjRewN0rnM+8buIC81IS7pLRisK2g87Uk1FtOqCrV8XVAhXH28Yh4mgzHl
ZYBgb8P0peV1L0LupZOYomuq1VhnzbNkEN0ViOSevHIQ19AewaJBgPO/Oo4EMEu2xTSwHAd8RXdy
mD46spXfGggv16gIzEVz5k7PnZk7X458z3eezqJOQXWDXocgafn5L4tuhQyiiu2yWoke7TMLPbZ+
qSHmJ8+sI/ypHTP7Vop4ujG0aPwyAaJbWs9F5q3DsrU3Cqm+eVoUWRZvaqLX8zqMkzeIjBl8o3gE
7Pzx910e294IYrSj6CF0xEFs/+u6xVSVQ87XValVr2OdhuiUdq6tJjPrYcgb68VtFTRpiRLt4ysf
LsnwOBzDQMlDlKC7ew8qpYVsaYpcagr6QAgZyeuoJcvRoao9squ/dylQLkshjIMwzXq77wS6N3lB
iyxOT5v7BpAiDuFe3AcTfNsjd/XO62eTAbFClLooRfZqFhKjw0jTqVm4BXhQxOuF9222zOhc8/UJ
EjAkbLTgVq0fc8V45x6ZFksHHIELOdS9xwnSKwV4qANuMepqEzW9v85FngS+6KMj8dihONBFBIYY
BRkdwk5Cpd3n6eUxCh/g3SuMUHNvVaLIfstrGvUWz1MIt8locYA26U/0t6Mb2sPGZW2aT8vUgaiv
aYAwAyI6bGfpKNLg22ZUKZ3Mk9EKKl5tnkVYG4Lbjrpq40dmFa41+KkvpRPnddAjrfdxSSD6PrLG
vPPuKBUvfduL1xrjZfe2yspHRZGF5SoZbflIRNpdLA2olzZmhLeoS/R1Nsfx54+nweGWT7iE1pdD
P2catLK7F/UiMnv4tYBwqYpwU5KNDKx40H8/POMyVASQFNMEBnJo9zKj0Q201vl0bavJpIVhcj47
40x3Os0qVCMp0p4B16TLUJTVeanbFQM2xkp4SQJDlARRRGgVTKoJT4zBJAX98VNYpsXuMiSQVJGo
Qvay8Az2ZqiXCo4vpU5rD/4GL04qaUgATbSeHLiuQZs68uTjC74Tr9JGqy8EOc5EvPG9BIeGA8eE
y0G9MqWn95ChHX+Np4Ptg+wxZn8Vy4EGA4m7rB6IyHK3ndFVMyy9Kk0hjIZuFORN6r5IPUs+qbDp
AFZ26ZFU7DuhGsNsEYKDeVg4AnvPhWU/6lsNW9WsqKwNlDlna+poK2KIIy9EyzKmtbb2sHwW1bmd
jsO2brBgBDIf3SJ0dS4oTR8TwR3C4KiX8aZ4S0R6HH/3lppMyw34wybgHsx9SvonPfd7Usr4Wdrl
/FYkFIS3PimacJOUNKFs+qLr7khcZcU2DD0cFFJKKdAj4FZ+0erWekXy3oi118yGvhpntMQGBYjv
R174YYRJXEnegHGGXxtShd0ZMFSI3PRa1wCm9LiN9E1KkWmyxzOzmpINcl9BW6Mct0btDNeV77b2
utdL6xUksrP9+LscrtXLuome7GeEQIFu96uUIHmJwYFRNlH5lSZf48LvrO/DWLVH8oqHiwsXWpAX
JE+prXnLz38JRjTpqgzbUC5UD+HKMJKYqi91i49v572roHBilELmWWrgu1dpzDCWVcthKGkkg6LP
vc1YwH/++CqHDw2XIYoF9B0y9tjJd69i9gVMCMdIVkoW9WoRTG4hYUbnjWm/fnylw/uhPuBYLA6L
bTlR0e6VKs7NC3oea9gkzy98YZPTxwlh8/FV3lmBEFQL8ohLFERYu7fyt9hRWUYV0o87JP6VKsfh
LUIosq4bsE0DQ/NLlLZxQE8ursnd3K9So+vX0FerVZTXVDyh61ykkYILn3TukT3+8Gkj6jKIZGGY
QHzZLwJRVzDCME1pPhXVa5ikJgDMxrqNvaR9OfIcDicmDIyFfkehD+3y/sS0oP+whCRaAJqwZfrN
RhLEhtmcI/6MN0M84k6vsaetUMOa69CRzX2HTOeR0Nn8bcoClT6azxGdGHDy0I3tvvo452A4UChi
u1P43OnzeOaYUXLstHtYmyE69DmGI+1f/JT3xnKkdRN6I0CMuVknDz5BQKA86jOglxGxCD0mQwEy
P2n77tXidLkGg9F/+/i5H75hlNE031AJo64N4Wf3Vmljpt+RLYt+B0dt5cRhkeRGB6O/OvZU39nG
uEdOROxktF1w0d1r4eDHmpvhYejJAjsgu0iXbL1KW+OiL+wcWK+07R9pMbsqWIKYq2lie16FukA8
JXCmxa9L7ymHzI0Xu0fCvve+HY9hiZp/KvX3X3o+WeFgNFlG1qUj/OohMp6Y9P7et6gt78G61+ex
3utqFVl0L3mpik7gdN96uUcLycRB4iyygBYc+VqHqxAaYDT2FBgIiZgZu88M44lUam2SYb/SpWjb
RHbmgOP+3a0IjTWyZpTs/LkMiN2rGGPc6pS38hV1Ke1bmariglL6TLnf1o8k4Q5uiEstPZHLIk7K
fP+G4F+JMvcQpPgDlnx9bEUnnNp/O4NLcQIdrLNgJCA+7qOe8lDDqnAA5k6HQnmK4gp2d+25648n
zzI5duJV4vWF7MKgYQYfJL5V6s5jCPt2lXr5+FAlynqwYJI9ulajn6GDdoLI0evTETw7jMu5+P23
JiwHHR5rx8/T5u5bU2HvF7nDGQuxypJs9fOT0uswiCkwcvr4Tg8ORYhBOMny2hZrTCKn3UuRMcik
1sDhMM0CcFUW5KaBRdW5JFK22mNEVIRJh0+WwxeNifxHiLQvBvIGFnmvwhOEszm+EUMHdG9FNk1H
gpKbg7+ykxEPiTGzok9Ol2FiN6Hu/prWZMgCr7DEq4oQBZ5IOxq+zq01XVBD7k4qE9TrKjMcE+18
lrPFRKU90fxP/XtGouPPLYtxiqhzjozuFumD09JBUun2HZYSnQhoPkCoRV4U9y1pTPW9DM3WXolo
ADoRtgOkO7cepuxcuCY6zZwFb0U3NjQ2PdIwYm6H3qCPuRWJWkunMK8bzQ9jWCB9c9HBSwKBn0vv
LZNTf+qUY6phdhTPwPDRldIs3Tv19cJ1iqEaDhgu+nVnyRWVfO1r7Krhwpc44tAIryzGQxRhmd0N
rvZSQEn8ErmhSRG7np46t7Feo7jQXkpd2TlIH1sWQWcmrs+622nXOORq+KuLoYQYSERSXfYL7WZd
9i2ET+IZkHyJPoPxQesSa2ezLtXJKADwnGSRI+egMksYkF5R0uyPh5y+1hrTf8nwG+AGaRZ7KjG9
FYHe6ZhZaRNdXJ9aKVgUDDiJiPGyEVukLp0cZ9PZFV5TaTzDcYZcy2sacUqPt1RTy+c+KzIT6Hkz
g+lq4/G+TStTrF2gAg/4MGT5uvNbDEtQ39ZuUKBFr9Y0vVBysI0JeFFD23YZDFPZPc7YG95DQ6e6
HJdVm29TRkmEELAci42Ph2JxPpegi6D05hn1gA6+LB4FJNfXPeTtPmCUOfYarjLVqbp2cLka8xKw
HIdHc1w7S7vaOnHn9DWem5FJBNfeDKLRM54tA8lJEPk2LkNIqLrHzs9mHbZgT1RH6jfxMDIbilfk
Ed145+td9ZgIW6DpQwbFCOHUd0mCXjdWrdGgqlYELBJFlNXf6C3IxVUu3XpplvcAcWSTLBfL8wSI
BPNJBlE4uA8QPuJiZUnfuy7nur+0eJr8OjdaTOWsXsybmR5HPHGreUBKni4mBQxEd9HaJRiaFQXW
GuRlWfI+XngOl1g2JsNYovAldbe/MwlEAHOXEuwaFQ0xK+q4cusjE7yslBKf59GeHoa0BFSC22CQ
kVk5EgEfyhIX7tLSXkY2yFiON7srXwPqyS970nUZRAva2fx8zbzNzipn8NBhzM7aTOL+BNivtbI8
XMNoXiZ54yHNMpCoBMTxasMS1d9+/GDe2UdJgVr0P/7FC98LDBAyzVTpBdh1vfQ+FXk63jWN7h95
/IdREbfPGYC00dJYgjBz9/ZJxJiZLuNspQ2UPoZ5GwofU2T93o7srZvbj2iJLmNvhgqJ6eskkGVU
kf6pzvojuauDQBVtNa3jSMFRnhsEzbtfxDBLrx1MuphCawq/+ZhCrPNibi4qB3+j3320TAXqC7gK
EKCTF9q91CCqISX+XJwLSvektNLwR9m4v21dQHlvKS6RQ6VBhdG1exXhT7bbUFHCObNNtoOIxL1S
TXTk7P/OY0NaszDcXFJcVBP3ruKMnHFL8jN12Cd4ddTzFnuzhXrqHjnBHQ5IRFpL5Q4lzzt6mNqi
Qu5izL2yPSZFotxpG5ZIcj9+N4caKd4ItpgUB6ELLnL73Rvq7EY2scK/3YdBgltSTt5mNevJ7G26
MA/LoKjGrgLMgi9BoMXT8KWynKFYjfYQL6D5qjvrrC7tj0yUd+6eWYIekIwO69R+BaWRVSrqfgAx
UufOhqZEb5MYkH+O3P1hXMSuQ1REdpQk6cGgMSkeKrNYzJ8GhaXBKJM7uDK02rdltaWQa1+TLPQ/
G6OFDXdu0yJnaq3Ee6K0b1wjjR94Nrinka/3763UdwIS7cPvPwqH86yBMgceCeH+7hsK5zGu44Ri
kh9hdaLrLVG4T7fMx4/inQfOb/+ZuiUu5ZC0e5XErBrMOcncuqmBpZzfDdd6mhpHhts70weJEa5K
/LckX/cmqd0lTj/ERrkY3tTQcdDa2ZmqTtNQ5Mfe7UEGZOnRX14uwgmEjgc+AGFRsJ9XnCbcXr+R
OMc8xrM/PXTKlqcmnu43XWckn6MwUlhYmM4X0Sf2fdVzWv740f486u6ea/gmZL3QBSzuLftvUJZQ
v0OFHs+BLabOp3DWn2TStd84iyhUX/TMN8FQDbl3ARXMejSGKpbnvaOmdJV5rbgLqdQ8GEmBAWCe
dHqQmkV3NrXuKDcptM7vAFnRlJokeS9Sfyqb7TwP+mvSDtiiEreSVY/LLPvhhUNtrouoIKGoxOw8
fHyfhy+XQgviRioNxtLGvTeE2tgZSwOx4QrUbLxmaxdwi2PzyaBj5MilDs9P9KXDQuXwhHoJAsnu
aLVJIdPS0nIpy1Lmea2bsxeUcSGuPYvC2anL/6ENH+zqmKfIO1em04TCKlke8gf7bh9OXU3ggTAX
Gs2hfcxj4NeYazRby62sF1Mm41aEVfL48ZM9XKZIn+HowHtkvdJ/lg5/yTiDw24YQQBRvblBOBoO
tv0Fopd91YRqJpRIjjUjH2LyFtQs/E8SGFQ9ea27DzjhzKOngk6KJDGqu8ybMUk26PO0tlXkddbZ
FFlRjU+bpd1K06dl0EvK9M718w5LsjaVN2oIOe0UpQbVy0BHepeA9V5bmIk2iA0gyZ5R+am+F01e
30p2F8qAtlTPODb5YD9x47ppaH/G5zGnkIQdltYFVqfF6aaMiiS5HMPE0QLsICt6t7qypiXM0zJj
7QjENGuOYeKH5k5NfhrjBy0Col0YslWNUamak+mp1mpXLtLGsDsdI8KEIOew3v3uaoemgmm/JE4W
d6j9YK+2MSXFwBBvsrlpLkn0d7QrYKAs6FRYfzxCDhQHpCy8Ra3KS4M/4C/L+y8jJKLVytNV35HT
dtOrxKQxbGF01ad4k1SnnLgjWihc8zosEuiAH1/7YOvg2qzmRA/k+6hb740V+r20iI5K8Cl0hJ2j
QKAHz/Stv04O//F9/F/RW3Hz13rZ/Os/+fv3AuMaFcl276//ulLfcQUtfrT/uXzs//yz3Q/961P5
lt+19dtbe/W13P+XOx/k9/99/fXX9uvOX0gaqHb63L3V0+1b06Xtz4vwTZd/+f/7w3+8/fwt91P5
9s8/MJfJ2+W3Rbj0/PH3j85e//nHgsj+j19//d8/u/6a8bEVf9Z8dP8Tb1+b9p9/GM6f9MfS6rWU
u+nAcFivhrflJ96fpK+h3ACzJ450iPL++EdORkDyIetPzqZEr1SXCZd/Zqmbovv5oz9hetKqBGCd
wFNfOCT//mY7r+j/vrJ/5F12U6i8bf75x96OQLHHBChAUI5ZOi0i+4XWguJ4aOEg18MdP3XCZr6o
LHSMsTZPR3b7vRXy7ytxIZ4Ge77Yi8tx0IhxtUzXae7R2igrO84oNKhki//ENxKOMCd/eQl/3+qv
t7Y34X5ekMIn0FemDa1Uy89/mXBzFw5SQNOVMlEndTtiKxW34/QDwekiUKETmZrd4jM+sugc2Q7e
e6wUBJlr8MZ4vHsbLXl1VUhci3OdRXqNILueTgQGIvlaL5IoPfJo37satSoGELAuG7Lv7p2OMmwx
6CjoFCRV+EUL6xy/iMErvWAou6q/+f3nyqmHW2PVRDS8t5gog+6EIi3WtRtnJ8KctXWbuE84Ctln
YeFiJ4mU9AZHFOvIdff29eV9AllHq0W/MRkAa69u2Dt2UiZese6BgaxmwgYkZA5hqvUdq5KGNiUQ
PL99p0tzB9J/Agm6/Peeq0mho8ZcaG0A113EIq5/muDKekVSC0t4rFQvDX2e1yZR/5GzPyEn7+yX
iBSBDV1olBtNEh7EQvunPjRPhRgTzCFbjf6CaawxluH1DylpS2G94lUVXslCC/1Tspx2tTVa6ZzB
I9DvtVGPhtWAdQhbru1Mt5Nm4meCeMF6M9q5f7Bjq8WSQtX9vGqnRMewKO+KSwuSOGg8o8u/DTWx
YeBTD77RfKceT0azMbIHkSZWsbhxLjr7Zoygm3oV4mIHhj/dOV1OX/UQ97dQY9tx7Xlx/rljWADb
rWGmbjC+KM9BU9C7lMRpaAR4jVpDkIrZnjZY1JGtnRO3M1eaKmiapsmgKC68CLxvTPiPS9yWzDMh
CGhbP5kM2lBi8lBTKehVklZGEDKOcU8RtctB9Lr9kL22aT0+xbWmIG4YKrm1Z9E4n3u/tMk/1FWO
OaeTYB6Fo88qrXIfuK1V5YqDtWs29Iepvj4tzbRlJnt5+uhpFVICjSrIC/U7BagXpbEVDHFpPReY
OhVoXzU8L726SF4iB1uZoEYHaK79KjceAIaK/MRvGgcCm+bk6Tb2aH/cNCawXU70UXsN8sAUWHt6
4kyfnfZNNn07bVrPj18tPGirpdsknjekrZxz8Pt9eEpE3YtHS0Y5TVFjlORnGUkcGcwwHabnuFBT
Qbq3t40n35KNadCt0LjZtZ1E8L7rAfe9YhPj4C4fUQUVehSwX8ALG1vsZD/PWaJrF1MVpzZW7V1D
k00AECGpABlHg7sF9ynldV+YGmkILe+qZLjOx1ZUnxKzx+UuE4WIt7LNFAb1yoM3YRSjM7AW5p3u
rzG585JbHUqWPAdaOokrKXvy3Q1SdlAQyk40F/KwHmfRJXZStvYkM55HjrO51qKPkjhbF2rtTVAB
nk0KX9Ol59ZmekljUDNgNd731WtVqGpQKzkmejQHtdP2IG5pHxXONTayKvqud1ph3AlvDK0thz9F
FqWsNNde25kch6dZNwsnKH29rtamXYvwmflFNMspj2z55LZ1EmRt4f7oiMarIG6TBMCFMQ9MR2yO
oxVOfkmPZ/TQ32du1c4URqwGa2TguT/RwdMTTS7D/TSOHB/oig+HlVvS8xWoMNfuIpiwT6WlqtsO
OC/GKnMjjaAGbYIsH33sVerWzrMVIVDL5iWFp3fFVFI+iQXeGpkvrvWyWQ6kxYhoSsy11mIIXjjy
MkLexuyLJ+NOOvhoZ1Y6fdeM0fjqo31/xkli+E75aHEW4ju1G1SW6U2US/1b3eBelExh+XUwQ7tf
6WndtdvR42QOtpGmArzJHe2zU8kQ+gcV0e8RiA0T0kIu7nIovlWgS3xM18gKh0dAaqw7Hrhh/Cua
JPlh4d5MEYlw/6vbpmTzYaxhuCt6fcpeKmXZk7Vy7RBN5Vkv8vgZjR+sRQ6E4hViSFQGlRPTvJoU
oVr7UuCQkeSZ/TxDC1rspmh5DYBWhNpqHvXyEdGfMa1A4NsGXvcyzBG0ldljEhXofwcj1ap1T3Un
gpzsQDWOkMDjQC/IEASaVVJq8UxQkSva4XGVnmCbwY4mFAtIhqp7zc5RNoSCUtyqVr39VHqJAala
upGzrkMtZLCjubptFR7fK3AaYDkrIbKXpo8boOaJobKtiAvwy45LWXxjWzMlkqxBVAbpCf/gK8+f
wywYNOTfQW1E01XYZA4Nu6Yb3TacLWZw140889yylJ8U6QwohY0vCyp+YQZbU5n5NN2UdVerM4tz
YI2pSGeCzRCjO5yLgtrhSUMBEiddZlu4LrCySwLAYxbojCpVV1abhOG9DyCRjgVdpBmrO37lQH5E
qoK8cqjE1NqUMu6GxsKpPR7gQGmVM8L7lzCDN0OqeQ0O8LqQ0Ru1h8h/iEo3ii6ljq0ZaGlMwU9c
F0+rizZO5zJAYpvKV0M0fX1ZV96U4TnmienMqKoSw2ZrGqqbpGxLccGa6yomIgam7NOUmU6TRGvK
7+RgkksOq7a2CYkHhxoIta7nF5MoM3HFfc3zU9N541KUCqOJ7UTYqr1FetSZn3rXjvBIVng2nBCp
1P2F05j6dC71OU63learrllFA+zIb05u9saGhUA0JR30kz2c9UNvFeuuX9jxpRrUHVbTs3UKQKVI
Ars3H6JONT9kKeUt9qDqonVhUQddoWmvTdU1p4gQsRuYjELGJ/EohbsyJmeZeYJSXNDXkTutTIdL
bRPbBp2PzKa+KDw7oyBmZBQhmzmxh1UfVmNz0pKDq9eGEu53KPSkMMfIb04M1Wr2Zszs9hmArHhU
OFZLshi1972Z8oL1RzXVt0GylW8Sv6kspKLYP59GOrmw7TDm4aOTTnisUj4OvW5LlXh8QggMx86A
v3thxR2O5Y0+zOlZqcuy+TTN6YzDuEtfbBA6KG/XTlx3l35XNPPVEOeGcWeN0ntsotGXeCa63rxp
pOs1qxzIi7kRsOPa9WCrobjr0X14ZzO1DncdqTEBb58Ybnbeu6LProqcVE3QVeSmvqg6mp0nFm/c
3BOt6LDoKkOvXg2j775G9O0/VXPrf7VbR7uOBiPnTbaOcW3luLyRQ3KmU1tXuH3NtUUOXNpOYW3b
qBjaYHTGlpx8knn1etFmqFXBxjSD+mjpHKdyadMXzyoPF4npMwRzOi2PVfNwNG+ciuobQLPohbT7
dKU4jfFie4KfgMK19oKfj3nVpEbcEuBJAOgQSIs8sEJnfhV4uV0WOCiYV1WOI+cqEdLFWdZuadzV
ssirvwxa12rbRjWW8230JkQUMALC9DSseDknbTfTJ6A5mNufI0+jvwb0IwsnAUYVbiUW6dFWawXU
fSAflX1R1Y1T3JOx9brLOhl7eaGrkWUmEE5YWpusi1Djx5JQAnOViInRFhpHo8Ac4oSRVynxhBYY
+ExGBdYHFyealMjAzZsNzuWhJFBrItQFZHJWrS/Lb64xT+4qcs2JgNSfruap9+pNHbIVEelkib81
BtDA66xNWIbjUSmjDsbOgo9ftmHnvA6OMqoiIFkLPZ/+0yj8EVsFjq8m2gtFakqq+EvmWwDLAp/H
5333lUNeK2WIPdIXUHzTfDvmdrBrrwNTdws8CznJfy0ifZrPgee6eCxLaf7ox1Rdt4MxPjdVnt3O
iEes4VZlqi7WpuZn/qrJFecnmons7ZjL6WSmqKWdAsiR1zk2gi8QovIvJABpEFHC6px1p3p2ba+P
1AuoexOgKkxrEUS6VV6PNKv+cGAzfPZpNYDyWtT1c2VOsUA0OSABdkQrsssZ6/pPkrbsKWD9BTw9
TUmUrBEtM90bkbK+Gn01bVQ3Je1Jj3qgCQiNsdtIi8b8Oqt4/pLSCUTpZ3LVqwemQGyMvDJ5h7o9
XMmqalyuWHlfO+lXd77AojLg1eunrVHES5dhON+QbdcdNvxaP531gmSAonpCXSc0tG+0v8OGoUV+
XLp6HRQTnO8jgM9J+rVrOv9GUBjVxMrKpr7STtjL5ZnVJF6zNg2OKIRcVYxnj6qzhzlXA90URIzu
xuFwkQWtUzVoXIWZ3WDBgQ4hDhvrqWiz4UtJN/4XkYbJNRGZkW8JRKOrsI7r58nt/HhrKSO5tK02
vXdwNcgCQ9BcTXtynWIGWUL1CtSgRS8sV1a58a1ePg2hkaHG8Gv3XGnK5Nxkhs4XI+6az80wz/dt
lLBJuq6ORxlEmX6A7T+ZF3aW23Jb1gbyERlL674M4UQHpeC4dQGeQ7hrpwoTb9Uov/NRn3hCnIRs
5J/TMlTFCn5pfZmZNLGtOgt6cpCDV8WZhNDpvh06jgHQNMtr3Z+yfGsUDoe43ErbSzSxecHEBv75
V/rzf5KDf4Bw+SWtsCQfd7KDd1+Lf9wX2X/9byBi2g1tHN9V+fZrqvDn5//KFbp/kuojjbCUL+ha
obj671yhw08QmVOUMyg0INokF/HvXOGf1GkoxGJwR26EhCE/+jtXqOl/kiZc2qMQzHkLAhxR5e+k
C/f7REnCoPsjAUkqG5tftAmkLX5JqnHEIWMOg69QAj1jW55BlWnG1SCsUz1V9VUSggZeDW1MlOam
XXjmZog6aDuU1nkPzZae2sTNHui3q26wUUGR1EbT/DJVvbZGol/cCydqjzl5/hTr7SZTkPBhJsS5
mD9Jwu9+awgiU1q7z71dJmYQ9oZxI1WEeVqbNPFnYL5xIL0+/yys0JCYx4bRp9Rzqh/0LVlXVmqJ
c6sxx0dNr+NP6ei4Laa7nnExJsPM3NX6AVlWmd/zonWxyfSZE7uunEsKYzQHeCrVvtc0g72R/S9v
h3wct3Zn9d9i0asrLQrdTS97sUio8vhyKsxt2neJCnSOajld2EkzB140Nz/sJKTnTBX2pYUaaYXV
ilasfhmZ76RMd1Ns5PRMusVJ0S5tfNhL7euzW9Qhqbs8J7ddI8O6lh2eT0ldiI3pthPhY/33q/mf
ZYFlgTTt/7tocN/VgAn3FgI+8ddCIMSfSH6WHsMF/7C0QP17ITDtP8l9ukuLKNbFpCcZy38vBML8
E3wPIeGCDSJXujQv/L0QWDa/D1U1x2waT2Fc/VbRYJkuv0wn8osAYBBd8uWWdqifuctfFgHX7xqn
JH+5Ssr4uZPDZZ/6F1lFPWscvv7yUN4Zkax871yMjstFM4QejRG4N3e7xmzziiwDcWMGOjaGh3fe
5AYA8q4tyAJxGDSNK0Kr+EcNz9Y7yeRSwjA4vp3qTYavFHki1iAPklL5WfMqTAWTKIqbG7Oyvfw0
V0UrtzbAJe2s4uw8XtB52Vanjju4V5ZKq+JTIlvz0m5UG13nMlbTevDxzbuQNmitLQeNFF13hivN
2mxnu9nS2ZvVgRHX8yapzBkHiDpdPmSbI2FxCCuFKLttb1SLEHjbW0lunXdlhsg+zassOxWDAIdd
mv9N2Hnsxq5cbfuKCDCHKUNHtbqVpT0htBNTMRRDMVz9/7T/iY8N+JsYOIZ91IFdtdYb1XXNKO0J
x6VRZeR2dfeFNNKVYVtB60ZMWdIOe5XzUTBQWDdwAp9cwGp2qNvqtwAkhH9BNJuCAK6g3eiyUzqS
/nD09Vy7zMuiH203aKe4H1k1azBIsL1947ZG/aA6lLJ2LCadmLdyc9PxaAZNSW3XOqGBxvI/gdrg
rURzvLUFm92s6Us0ZHyJoa+XAU1rw5S9k2GwUbbUKvujBJQK8eVqP7OS3ihDe+qU48ZIQ7qw2TQg
RpPG6bkAGjYHIB3ckUNozfd/UwUuQ4R1RWOUh/RwSmzceDiDhjGe8iWjwtB5DDrvGTFuFxvp+E6n
FCJiPWvjrR8pKDM/88l7ddfyWWvGKgG/uPKMs0Z19C6JDaTay3YqtfWo1ul+5NE/ytXHGFo7aVhk
9xb0LQBJ4jVg2JEnYu1PwYo5giF8B7NLFYA17ttasmU5RVR6xKAt80GpbY6L2T4IaPS4quYn08rP
DIKooUtt54+48SSjZ4wnx48lX3ZdpL+B20K7p+zdMORp1tVKS+5wqAkFvZiL82w3kGWrmX0D6J5W
L7t0vujo6HAVgYAUZRrNsGNSvPlctzSDd4RKaY/KmHab3z+vRvZYcbccumE8KRrSWdAz0LMBgXjZ
X7R0jtEbXwZtRm3erHtvXg/b2lwBHg9117oPratujpn/gYdCGNP3r/2kXqxJT0gdeFwtQePalL5Z
ozrrdnrQbPBqNMkzn196XNyN5jht/PQFQlyTPWkz1yrU3e3+2liSR6Bak6vGBQ8jwnbxw2bc+sjw
SaC3EbBHPb8TOMT8w+7ZXLRguip/bWnM04BwdB3ALw8bLfhtaEGLwnh59ApZooof/gyLyba94iXz
0zKBF42RHu/SzVjCrhounVG/ulVLCJ8MzrO5PTRbcWvNbA0tw4sItnxc0iZDTewAqeiVvasbAoDS
rl12gH41MKDxzg4g4sInwDjYhr0vSBp1x09e6IPp81aCUf8VaFUiiTC7bQW9k2J4TpFuhEag9r10
z42YPoFJDqQtk4rcaDkg+PAzB+6NptSadpSxk5bYplq89tZFC8yzt/KmEfAHYSqHn1TvsWKk27EE
DHpAIrdhJS5v6CHtfdB1N1rtxse+VGWo5HYA+PZDK/f+MHnu6tZvzyyCz+SG80tc3DlBdr6FtqR/
cOrp82qb7QFLcB/VZguSYVV/4WaAcVTwjmIDKfbWnL2p+0oDlSZp45D22v3B8GmEmal5AGzOzrGn
xFlKLVR1sYS9H0AL3JEED1Bts/hvxuI85FiyCs3dWXS8R6vn54DKwZXCuFO+Wscsrc4wAk1I4n+i
q/QJkNMON8kv1PTqpzJF9NgXd4DLEWNUWc575mN7MD2VR52mGF1TM9950v1hOOqMvta/QfZ4yUh5
RVK23usiXe9Yyvkgneo4yJkWvUweStRweMeOyF8YZ3sXjK2yKcWi1ue54poOW7u+LI1M99VELXJb
eQdMRliXvN9zn7dxA+uhMV6HystI8csnxNPUO8QcFr82YcRYhMzQDhbCBdCdJZk0d0gOlwd9kLgt
bFUeG6WdgGt4pcgywBdlpb/ndZofJm/apRntgRbtdPROPwkve3Tr/pd0eL5bJZjWcycJfAny6zCx
+qke6WuB+D+Iyff0QpcEt6h3+oFzN3scJPr2tWdfhgBJuCSaR571NjH0uTcuBEMGkTEP2lW36J0O
ppxkIFFCaMCagFJVO0HauIf+EUwGSIaGunMrxUl21hD1gffXmpG9hUZVcS9m985X3xhJV9XlkYzP
k8SLeHZ8+m0KO60OE7TFwWyKJ/bXL9jvC3j060jSdVi33r63dHdGu+N9gE9Yf+CntEd8OgFiWHHx
RHtp8gl9LEK0SDjrDgvpz6DLX02ksn/WGlLUceXVAyt9quQq9mhId1x+Pzev/RqxPpBxK9djqemH
1BRL7KTdIZ/w5JVN5yf93B7xIulh6qU/1yU7YCz8q4iAiUzV+YeS6JCbqsv5TE8FKCnsK1dkU78S
PdzvJ0Qf0SSExQfFl9Toyxt5YkY4KUozh3kJhds9m2zrsV0YFxCdvzV71i6Yui5cVuuxgBmDXUO4
5BQNiaUbIEPROFyz/XSdgiHDaLESIZ/VzUfDrBZ13eDzw6+YF4LpPQ1SWNvKE2GTY8du6Lo8eX13
xt7XH/W+Aouoi3PJswFwQP5B7pVfDeHZgLXOp792MBPt9iPr6ieN4ylFcBTOfdBfzNoxY6uo7Afd
qrbIXEBUFehPXNvlYcurE3Tdk9P2F99rXhwf9BhTinu/++bEyU37GfXnvzKnRERrjnjBCvHlLJMZ
rgp4o6VWu7X04qBlkDJENExPcujKM0bvSzcA/KOR+CJTg0PT0KcHNyhXTnPXS4K51n7Plvg1LUv7
aCzFM1h+xRfHyEOllfGO7njXAB7vUVFohJO5X1heuh0KyjvHiQHMwNISSm21rlY/7ocNILvZ6GdU
enqsRivx6/xom9OVLf17tpcLT7j94Coqg91U7CaR1aHmBI9TDYWLYa6NqpHLoa4MRmbPo0knizN7
OxsVcFTbqN+tLsCPjLMonD60gurbrazr1gfXcixeO2XHhi4ulK2X2LnEryog2yzNuN1aV4+LDUSt
cG5YBZ/IWtuvpv25ACBTWtrfB7k8Gn2Jk0Po36OPaLqdnHfeLcS+XH6q2XzT4TTDwpvPBJm9BjyI
tan3J3tyFSbQmciyPiuuNWk54RIQRtIO8qsrkTtPW2o+tryY5Vj2GUOZ3a3k0vv90uVPhV9iIsrJ
bV8i5c7Nn2I2veqY51KZUbWK+jlDArRcai4eIyoqyNe43xzn3BW17u7J30em2JZ4Fw5EM+jNN6XR
1cdcTi2GYfovuSHtLLAuw2TrjISoKqISJ0oe217TDFe9t9L/yyryHwIj1iBAwvtKRXQZ6Mx/1ltD
UzlKM3s9mvh759pDHExzq3YpWRFuWtdpF9l6Kc0Ps1b+H8qUfy7qpE/wp7Fr36VNIDv88z+Xoqwx
+eZErkdt7TFul8ps45bn/aFReQpQWiAYiUonHf6PDKx/yU7+ufqRV3qPuePZB764Q1//jv90PdZs
fIwTktpWA8TvNLtA/zASuSl8n6xqDTqzjHCCGibanJpHjjgeU+crDgYwBa96IVtL7TUprE/Aoju8
bzR66NVjhvpj9AV0vtbqzKKbc86hEsLaqryShM3m7insHZ3NuqVNPNPUcvvfy+Z/f6os1TTPY/2k
eA5V6D/fnKQa3RPKm6Kx7sX74ATiXeniQIomAwDR/N6nKytfT/73X/3v6HGyHdFkA7kQuWyjIf7n
n600jHSZTjst7TGiiO2mw1UrYTd3PaXSsLqmWhHqOgU/4rpeWHCW1QdR52ijXzKQSGb/9yv6r/3+
X6ADSALQoe+AG/zzBRm55k/QHyO6/Dn7qbK7kmxptj6jubDko++9zfX/Pz78D+3ov6v1ADT+gSlQ
JgH5gcwejBPP7X9ZkMyl97zUzuIJIrD2Dk06JVP7+b/f2L9e+b8/vrR3kXzjkQrpEqlJ5sE/35kz
W9tAeAuSrpdgJ+LteK3deD+EP3+oU7NrP9EhP3FpGDLWzSjyDxz6u//9Eu4a+P98q4Ac6MTJ3vE4
g53/fBFVyYrnZW0aURR3xtSDpZbxq6vYTCyvTV8WkhBjIL4TZpdrVzvHbuTopVVyONzL60PGvPu9
nDehHDnmWi8YTouX/3W16Zhmk6iieqTbl7uyejKJko6NAX4Cq/7H2HkVx7zd7W1XxF6QR6jVd2QL
RM7avrTCOXmFe+vKOXaNPna19nHszcNIbk3oav2RLJ4WDf8YpQ0t2qPyua9R98Ox6c2DT1BdwhKf
h3M93yYr/ez1NAmc+gW98C/iHM8+bc8xy8ujcOcPpNcE9/ApO6v6SKf5yxyWL111H6llUmjYnOlE
gEUbqfjuWCkXA0Ko1iQGxOAVo3NcZ3xHqb6rkHahlDvqhrwGyvbOg+//Kk1th0xDRHMGKoXpgjFE
lC9GXj+iFtutxbwfPP9UW37sLuzegf5jTuUL5O53IdOHucoO62w9E08dTYrIHscdvmqD4dDqP/hU
XltFiQRpGjsiH/blWpxqzflkQmNrzh7zeiWpmv+xlo1h300fymNZKQ3ynLAsZba2h8P9VXG/mqg7
uCTVn9ZuXzksKTAbtz1qhFOKKRAbqkPYffrW+JkF5T0mWz5E2Myec/zETpVjEq/ft4CG9tpGy6pX
etjhc/AoZck7F1qrOkI6x+g1vprFOWYbl1QpH+EDP+asuM/Gh0rNO1z13/UcqHCy2mermF8Enm5Z
Y4cejB+a6x18lCiVwRerxHYdBvGaZ8aptqWIRzVEmw1pxSfZtrtsa9hlyubLLQBzshLkwWVMizw9
f2GgfJvHQcYgcvd6RJ4ikhmMJxJTHyDMr6PVvGbTOu8ksgSkT7341bTET/W68ZCW7X4zm7NbTxSS
Uw5TW3odw6o/2Jt3WoINJ3rNd4xVb0skOAXqqb3Wo3xrIDA7sT3gV8ZnYw1P2mSNSNRoFmzG8tHy
hzOL8FXDfBC7a+2T/2efSrc7s5qeAiKmw2n1yl0XYIMy1ObtUTJaiZaZxSGvq/VakV+vymqfptMG
QFHS16TP5UEoNsxpYOiztvVIrPqbDTp2pKpGewKc+VsKpJcoOz9GMf5o7dGLNm3dIr2uR0zg3ZAU
bfE1BuOrW6f3RHZ3iQc+C93b9pwHRPKvLWXtHBrIgB60xo3GtLryuWIQpVoRNVcQuRsiEXMlOl0i
uYuKnrlPN1cdSLBPEOZcvCE9kDxivq8LNuN1nV6DjmtGrik+D9V+EDCp4xfQGhobgjRqGRNDpxsR
cI+zD7k6TudhkX8Rn56aKZOALm2eSAPrvtfblyAPnvFVfGjD/DzntIcM+XZvfiwjzwIi6/i1s4hD
/fc6kWsyP2zISsEiHHrJgktXrgl5Vq+44e49BV7stRuhubx6VzlX3VWPzpJ9DZA5kyH3vbkcjNrZ
dymT9OB0MDz2x9auj8VkXNPA2UFJPfRt8d1240n0WmLSfKPAJzT64TqfvMy1uk5r8ZN8hCRv9UMh
7Nvi6hGdL+dhzZzQEGKnB+0e1udr2r7pt/iYtq48BeVoU0JVCy3/gMhW+3H2htC761xmKP6hmbSk
nfuu4w1nvLhCJpMX7I3a/eNqM6VYNhVd+O7p/ynKYjumTmMNeKc77dtryBNI6YaO3L5sXoRXOM8T
hk4gYT50egvizOzOhgZtJccCKpf8j/0abCTAD9W7zW7Iw79W74GXz2E3LAsxD2b5agSVvAEi/yY3
+7gpDT0nYdLOrP3VJtcBC1SLExMjPs5HKpXSZO7Hm9e1foTBUv+7EIJqnvJxAuBMBfjb4usXpAXn
2q8ocSocgvszRX9Zvm2XrtDfHNRPz7pO0xe4poexT5uScrCHSIjZvDX3sPuIfND5jGKWmdLyxp9Z
RaQbiXQrUKSO009kFR4jbzXjzB+v8yqavRTD0Q2Kc6N0O9LucQetv23Rhh4lXGf3UqD7vIvKHvzZ
v40zilqUdlmMOWOI8pT7PZvKU0NdBQXNqG7cmfmSRo73ER2AXBYRoulEiuUNpD+5UjtZvnwclvlp
VeODvTYYnTxvbH+Z6/jbqsd5T5mugVyZpvuwlinollGk41egE+CweI3QfqLQ8OtwHcE81YYCdG3l
lz6jhlaY/JAd+qznz7WxFUAdtSiuYFX2H7o5xt1gDGS9l9I2VEi7rAOiSDXyhk5tLK142NapRWht
iXezSK89k7t25GjNFWgMDH9Md46DdKhJF1J8Unv5UeT2rynTnfoQeLPxOAb1hHAzJ4JJq9NdpgFY
xKXCcbwr9GUYwoqAuwv4CVWR/CfZRdbT2s39rk1T9q5+7toh4bdcJK3awE6Fb7ZouYbpM5NCPtaT
kdGr6mtDXBIEBlZOLOgw1V5SKdE9kyySHrOifKA8EfmSvjz6uSq0o3IsJSOG3+BZMV+8jlrWk/FB
UEQUjEX9VE0rD3JpUMmB1dfv0uqBh3EMux5v35DfEMZ4e19r3xWA9uJbkLA4wGNTR9mNssGJ1Nrt
/Zwi+LbQ5o/c6Z8NlGY00HAAFmp2n6Ss6SNVXvCJXssC4CpS+2+D/+J1q3t7TSiHiuylvNKBFAWl
l9gd5ct9SRt2K/132XZGqPE4EsHTdJHsl/JAuLqngW+24oVRhDZGuflHdC7iOaib/E1H9rG+Bq2d
qbu454jeZbnMhbQ/0MtiLLb1dGfWdpYEIF37pqRKzLH6GdlsutxKY3b21RbMBzuYqvHg0L+8ZzmV
JXCg4kA37KIILX7PB6TvMklHMNIlUw+Nj8AZXsyNl216gUvczv2o3dv20hR8pAr8V879a+/N8kRS
DrLylgEv6is52ztG7HLvt+B9ln6unO6bj+ZryYPHcjJ3cF/Hfuv25bbsjWzwYunN5Q7xbaaDp/fe
gX42/49y8uYhzbZd6TUdqLqjL0eEqOk+47m8355qs3eWqcR5MTlEaRonCgtG7AxHRF86OhXOTdXG
Nj1vR993nvAcDnzywo2k53S31lv3floMT43TJ/NWGwdPBUlLQtIRSkQPZ1u0Z9TDF34h1AgaU59o
cgbS7qtvbv/6MOlzsubS3xVt9T1mfDljIJxYmvNtqLs4p6MIRsCj3HD6k7nOs2tqA6tLfzLh8mdz
niMQ71vlB79kGWyxVk7hCjYTK2fMQlgYFFiZcSjJSu4toF+t4gHUsvmiN7iTyjk4lRrKYy0fL9L3
b1mlRcU2VAdbBSg1Fb4Mu1DJkkHpwWVwGxb9IWsKtPiI+N58I32jJcKMoO2mkHSYV5E2Mrk7Sz5t
anEMaAdmCGxmPnaOyfwxM4RV4X2itGY6dFtIGP1YFuT3dBKBJQotp7hNM5zrsFmCaQA3SuX4t16k
1oWOO3uvob38BK4cTykpb5QweGFnBiIZJfNrCD/JHitxm0AGULXlbb3jHfkUGuJ65YoYzjvMC9Ea
Ytr0Xz050CoL4Y5+F+Ug9hqYwXVsrCch7OURQ7/1ot/LwuTi37pB1DuntslQnYeLWmoEskG+ny1t
e5INk2rmVG8yKN9Hp6CWOy0nMFP76qVErzYGDZiVtZ6yHvw3m/sfvjsO6DjGoOCC84ZrO63qb1PJ
LuZk+cJ04p1Kv+FA1tVnQ/HgYd2q4qHO+B2lukQUylK+k/3aRWixp2TO4LkGsyhjO239XW1NaLJV
dlvTYIsAxB5bvRW/Uf4vTyaRRLHhdYn1r5U/bY+bI/cVZx5TNjR0Pe6aUnvfGu/pLljUVEewJQFF
GRnLRTOQ5DMb3XMxbFEzimTQl7EO0zQf9wv1vz9HbI+gmGnANHcfSrIVj4JQZRE73Hq0tLl29mJZ
SrystjO/u2psun0GDj/dlNuiTu7GRsMaItIEWd0bWY1ghS5+FZB0Dnp4Ui5LcyZrfC7p7w72zNfd
ASv20z3AO2+Hq7vJ69KXSaV1+BngqsFW9noLs4XjaI36IfjbV343hdTwfNizppDiehEwnn7ul1Tb
rUZBMgGe5WhasdGRkJdGJnnoYb6Z+I7nep+NWnFA/x9xtHwrYygR25oXnExnY2pPwDu/oDLshAMx
oYHRTnyX+3oGnERg3ymaUAm7zZf+hjHrPA08Aa0qX0SDPQqms/YRxgftjP4dxZzZwaN5Wf8oR7O/
LZRZBF5fPdsCGbbZMDuknjgqOd+ES33affXCAwytPVXLFNWd/lGsI6dkZh0XpSMNTBtqGE3zWwrz
zdFS5xnmnYHKHucvzyC92Cto9hkb/AzlXH+ktXnXu45fyGl9igGFfSyK7VVbg/YpoHINH4HlJ7Pj
tyGWmXTHz+foDEEbFWbW7awSSMBNcwn3ulC7BjT16HG4k/+bf+oUs0WBaqCKnPKB9JmaUCpmbGxu
XHxmyDOJwKBJ3bPpKmtHZCQ/6MJ8yobgmRz8byW9v71p0HtZBk+UA2ZJIanjWFrcMLbGiu40j0Gz
mnvhQ8ULfY7WZryh8j+joK6PBbNNmAcsRGTlbSfK19ekJBfwxG+3QdgwBn8oo73VTOLT5vQRZY/f
Fpm/si77W9WCDSjvfeQKZqWwjiSopUcxWCejgV4yrMznx9u/U7bRhSPczbPtl7cKnumistq/B5sR
CzVPD0qbnH1W4fSZwTLRUVJOepZzD95NPD11olVoryQGmvU6REPfiEM2meshVdkL7IYW2hQ2HBhC
yIRxx2ynl9pT0TvHSVP1J3bDLFRlq6JVs3i/TRr3OUwmGSfhqKuXkXArKq2HR4EV7FU5JaR4tWUx
uowi6YRucDdsLd/w8L4M03KY/Mk9BVXOToU+/9A7yonoVzuYbfHT3prldzvb2MAowT4t1fZT703/
FLRrJAgvltIGBvK6r9rqbwRyN8mYuRq6PeKPqjkfEOx1r6hu/qQFeuiNMzZpauvbKSgoI6HIILlY
fxxop0r8coHSI7lq64pTPkgMP0t2E0VDKkLF1zQS3eXa7qO3InK/Iw+mrV78ZbryCRXYOuvDovDf
T/A9SOnP2IAoj0Bmv5ccx6C/V/xuLRN2F1xBS3+gte5xqfhv62T8hW+cQq1tj4gnb7mh7INZFZ8E
0bl79l8NLTN2o6x2G2JxTHc/z+K2ZiWsi9j8Q1Dn3FMEWjGDyp/dAHQ9jhW66EZ7HGz7Blwso6ar
roPsaCjGtxk6mvOTlmb+hGfnx83FpSS77rlSFl1dZGXHxqSfm1pRh5xPYc4EeMpRFP8WojH3qOeP
yi0/J5MfJz66h5af6kV0y0uVA3hLn619GrpHc0G/O27FEudm9yal/rYG3i2rl3ApWosXQsxa6mh9
hDH01XCK69Txg9Z08QTt/QPXwhAiVD931rJSsCbx+03F2VjGxQqpWez5weDEdhbjii7yd2bzyykc
Lc4rbGZ5w4hYSx3xUWFBYahgCVei7tHfOFq0zspmPidUaeNGWWmviW3+u1Ck68Owdm9kA71s934k
WWqvgxIfrZ0f+BSdUCfZRV/FbemaT4bfYyDZcNk9gBP7pYpXZBw8IwEVe9ZEdogJoW2MWuLI7kXN
/ZtYgXm0QT6V9CKRXdGfS5ldLH0+TCVWzVSUtPrp0y1NyZY2fcxRwzMJIF3YD867PdRj1NPwEJV6
/dEQcbjk4opV7M2zoa+6Qu0Qih6XVHzjBnwrS32PzJvgZav+dJF4v+s27T6z0oko1PsHIPsBSK9u
Q5dbGx9H+bBggUUlmSM56+3yqDv2L7l0NDaNaMfH5lZMHn9XfToMqENZsWLUpR5mFW3skkRHzbTB
0ECUFmcPbX51M/QP04B85t4lZC/faPEPlD4zeZRdu5tFoPhHwNm2019Ul7/LfPvDj9s+260oY6gg
kWSpTKqhTUHI/CdqzF48ntzAgGuePUPtfDUejKm8ugsTpeb0aegsGnsgjBXzF3w+i/0u74sbi2HB
RrRZTCz+jXo3CcQk2h2MaVKPbvUZlCZlaBbG8JkjiNJsZFUEziSWW8tk1Xwep6b8FtnwgHhP7Vlz
d51JykbdzHncLOomXVnjy3cegRCe57v3JkDLJ2wCFDn6xiaISeTbCYLSD23B/7EMgOiIMmJ0doND
K1BczHbf/3CW/pfIA2fPhrVxKi5aRMsGkAwxjFiM88YZTzNHcWxaS8Wor998Vm/cMxgAtTS9ro54
WHX1AO90ySTwlNVP1GHpi//sOYTvLXOfWGL6whtbQVZZe91NT2j6aPDbuAhbg4E+nbxQp9jhMd9U
gDjP/fYnXIbtwJ+laSFN/Gl+Mhw8kaOH+soRxCyiVzhVwfyut9lrO7C0BrJ+oPyuIN6werVXO+WB
aA6idvt4Kgl0gX0FFp0vmS4fu5kcw9Q66y1FRbkoBKI89WscOALySbzkjb4XNmTcpnwGJqmOs72d
ZDUwQ+VwwCod7Lu7o4m3Vn8fbW713DeZ2M1ijOZVApWbhETMhRdqRFbHlP1OITJDiy0YmykIjR4M
hwV99907+2Ru7ZIIGKQLPWkvq5xJNLEz/5AZLARW0eCB3UwH593Cb4p0ZM/+pjl6/NQlwBmWQw40
iwJRfC0ExOjPg81NF1ZmoZ3WJf2tesQPJv6Ln0ttaBdv7ESEnTgx5vSMEs8CAG3WZyPdgLGD6dz2
99QvdvJoGfTgnLfC2jcdeWpzX1yHUgceSx1wx4JzBpvH65ACJQgxUTaedsZO67UIkrW7pjytoV24
LuFiHlGnuY+ij+T37h2l7PDqpu1wW4We3jBVt0nXN9PykLpIKMifnyzmrGkOF7zA+TnTuSw5OXHf
UXBvVWpXBAVnD2NcK3867oSzBTb5gXTKYNeT7RrCe2517Km+f1j7/LlY9O3envMtSn89qM1PD4x8
rPn6Z7PQc6617lE6ztsmEZyixpKh4YvfVZ3hgyZnPKzc+QsToBZuuXurFn2NDXN6R9bwUQRY50sG
CEol7z+ZjmYnKLPfddYZCXlAV8pIiki3KeuBkM/2hrZ48TgsQIGr+UNkCN7djbfvjuNhzpdnrPfW
UYdCT1zL/BNUBq2dpsGGnYuzpjbObyIrEh2lSOgZ8kPmFUOf1yZ65p9Xy9xOnZa9UTlc7JAcJrLa
mgSmEHWkwcQ+mUu5l/+SuICLDSkC5BSXWA8H32wC46irWEIV2hgRGMc655uqPA5Hi4aPCUQHlR7z
XE+kWzzhPQ0bz/k55emjbc9ZBCDrxWimnMfRGLuL7gQzH8zah4OT85kZp86X+aMGDBYTtATCba1k
D6xVU2Eqc3ruBsR4hCNlVDwYnbwSHvbmts7MwUu+fBnz2kS1I591AG8lHShy3QJ+xxgNs947BKE2
ST+gUw6N/k4kuazlNeOO454GxzPo1Zaovu4Idm4MbKxVd8Cl/NhsNInijW6TTZK+C9CPa861brKD
seLAOarG23U5A7il0m0XND6lMqpw6h1xXCHhYCgDDVZbj4UwnrQ1Mev5BP34oTT3Z91NPK5eSxhf
G7yZVB0QifeigZ6L7A384RpMtXhcEdnG0xrIA2d8hUTTPiwNpueNqnVaR+z2/mYq0gFMsv3hxQgb
2DQyKDZJiWgHmlF/OWmwBwoHbnLEpaHcJRSF54SeNh7rDZUaJZwIvud93wavWC8LoBTzS5vVezA3
F0W6ZOKyJgFYrFNKfTR2BuRQ2Ueaq081b6xxQO9L7es7Gk/eyK5+mXluvW5aY6B30NsgWRp+nTnj
ZDb8qHOlQ3M1dkJwLLW4Nmu27d87v9p3xCrJqJrjWqaXSem/Fst87hfjobNSciy2IY2DdcwiYanH
Bn1R4G0xXpkEm3UbOm31TFhwn1Qj6kpe8V/Eso96mQ97kaqnap7NqHErPd7qhRJMWyQysA7Z5p/T
HnGaUzKdVZX6tuqN00gZMe1nx1TSUuotAE+duln5j9qSxFRM2klrgsTXRMwr+4Bvfk2HP+RCEBjZ
3+gJjez+V1aO3FqBiTm7yA+tZ3/Obf7cehLSjWQwrudzBng6UFHAQnmYlv6HsW0JDt2EGj0gpBHS
1X+eiMYLvXG8VFTIDF5+XUAGeGqOrCx7pyt+kJ6CxRBBx1Es3mF0DFSayzE37GPt5fkec/wLMbf8
0Mz2PKZrs5PIr9geN7QRRflHpNnfzqn/anK7pY59ZR7/qApxNrrsDmNb75ku0JV6KRn/mc3Uvmko
R7zKmEmHcBHvOgx7JKm8lfX6xPyFPS83diwb56AWsf3/2DuPHMmRNVtvpdFzFqiMYuo6PNxDR2RE
TogMRWVURhrVInpTvbH3MfPiVVa+En1Hb9K4F4VCIYUHnTSanf+c7zSonEQ6K2+XDV7AhUH1XcN+
vraB8p+tbkJeK/qeXKXHgUDr5k7EdQQ/godxlQ8QwyfXOuZk93AzY69Onbog824g849LGNjwNVFS
o/M+W2nHj2Gs4l0+E6lSNnhpuBjFcBGZNHGKytnaU/lop/OMX9bCJse4V2l8EYPp1xunyHqwJBYe
zjwp971Hffpyek+DJFpHkf8WxUNzX5UIpCudeNHakWJAcLJ8ve1nQeoo5cfNamcNwPqig+XJLSl8
sONYVOA9xwgycqj7veOaXxFKFU9jcgh4t17PvsMSUZvWnj3dWyv98Dpw6ufZZZoDR/GqS2DW8Bpt
saYFVLB2ehsnrnmXxrbYOJN3mrEZ4IIAo4zZxvXxWNeqvk8BN2ApL3jy3GFl5tifndp4t+s02JQe
xnTIJpjSRV1dJbXlsRUJ91ij9+Y491vfnhMsteJNcVi66mP3wY+S28hnE6fmN0RMsbWqxtjO5KH5
iWOEv+X44/jxOx3famO0fnwxJcQCsvjJn9wLGdb3UESPMJTWuaiWZdIsvpUFp+W8vbRHU+4l69MK
L31KMlPNm1CGb+xNCIBAl8JdG7zH0ohes5m1PCztZlc3ToBg2RgpVjqPYs3JKdH6gvbWlRMfIe7K
yyFPDhLu94ZB1YnwQ0O2lz7DCodtFnn5IelImFQcBtc6C54pFXucvfranPwB4CFTvgIe/qA8sRbV
aHGx/K0/M4B1s7Bd1QORa2FzwpjDW3YJGyYrmhCwcw8JAsf02G8o4/4Sl+1bkxPntypGg/6pmGk4
i4FcWOBlpNvd6ErbW58iyF0r9VbOvNUR3vUqzjy1CgSjTvahl1lNysOJCWvbQcEr3VVHqDTbZCZy
2lGj3NmMfOs5nHctjNopcIot3/sRqkVzoSoEcnK9V6rPjobrfClKjKKw481d2sY3s6P7szFlLyrt
HqvBny66NojQI7IYTo2A4CK6Oz8vd6FMwIu2ybjWZc6TAk5f1bm/FaglzPxcXqnwR/DdNpempZ/n
DFwH7l6OkRE/3iawJDQAtwCVH2X+ZUZuvoYutMK2Gt2DfAPLoeZnzDR6zZ77JpPWbsi9CFePO76b
2qCWWfOJtcBCyphlBR/E52yYJnuuhgIYH2TPYOQ/EuV0925fEmQoWxbl3J4ZyeMOmUb29iXX16yL
S5FhbXYKA75MToA6iZ07UuRs0/NW8LZhfL1WePahN6Yh3Ir6Cef5SczLLqRl310FT3R6aMZkHFfz
MGeK3vBmbFAwmDlNeoPceSFBsmL2ao4epO+LKWWnonX+4A/2bV6A109Dae91R59dN+QIJXiLFr+7
LsEemeBTFMJvbeJlMyzX3uPGtHvIKW0fX/Ld04uX1j6O5sBSrX/tJA1BlmGKSf8PjTVNl73rx6ir
oPHEpUwWtcuk5Gfj4HifAF0Wyr6GZSXy8+RV/FXlPJKaMWK3X9eNNtOH0Uag3I456ZMj0/7Q31qi
7GhPp7+Xh8ZhRp4ThwIsqfX0zbd96EddZdXe1vI4NW3FAHcFz4ent3MAxvK6z43io9fsbYymZvlu
Ov7QUyogV259weaOoE3OA9mGbDM4RmXZh5eOWflUjjzloFfwFm06Ksr1RyFbXvoWjrDDRDGm+qKQ
WyUDwSfEUa5+rLvln3GH+7F0pnxCfwbkCkHFMhwaPULinmh/7y6JbqY4GTvzihaHTdTTmnkCjtGr
I4MhvhgoMOFLrEo+1+iBfUT4kuZrY3XZ9DbYfR+8jZhPnpIhMtOty5PAxwKLe5hjNql3Pf2y7sYG
2HB2rB6YiJXJaj8StZjOpg4ljWVs18u9N8ROs8URDE8JNxaWjYDzUr62lMzNe2H13d6OfK12FNUH
2YG357gAPc0h2uXKm/wboChheJnPZqBf2PURW28xWVbrSLJ0roYwGIznrE1rE5oGs0Ue184zERsS
RDijnWFtKKghepPisN8CR7JzHBvwOzD+OvM+niSW/qgdrAfXj8J0S8DDmve9LGFHrfpWp+fa8wEH
AFJu8Q4RAyze0WSScQ9vO8dllHmaLW4y6NpBjc3LPjoyWs/psZRDo64FuanivqXxmc0V8+LxtqK5
Yzq2Lq77jWxc2z3GEKbs8wCnxEIbYeABchVhJFeOYUJPMEcoK9bQv6FilQNbrqA2z0nvs6s3TVgz
F9Kk6+nO8ibx3MVqmLZOo3EsOC0D4FtbGbLETJcNuyD2FAPRpLWwUzSWDV4GZ/LR1G2i8MPAYuGI
p+tKrwK3t31yHpw17GsLR3t/58nZc+GeAoTdMS7GcarroPJPPse5ixlLrFpzKW2O/mM99RsDB1zA
jEtmxnVasnc/5bbv8Wcpf7qsyIPbF8LwKv9q9iQvEZZ1HMqhVfXDIZ+hq67NvkVcNRLcAKu0ilg+
sBEm926+VDKauVc/lipOBCMzOVfnxqyDywx/z7tBawXvTRFXADLC4YRj/5wBXwqWak1cJ73Rd7dF
XbTJuhrLmnmimLrH2YA5nNQ5hjakPgDlXdzORDHQro99XfQE4yJq4kEqScagy9gyGGlfSiXK82pM
IEls8EeUbIhoq0h77kWreMUxYr2mGS+WldN/t2OytzI2rtMJ96kWval2S8a6Ptt5lo6EbXqpsOpz
dW4KlrJFhqw/nbKdy32ZYrZeD+aIVS3DLu5cBK0HxVGQZACF65PxSIYRo07cBjq7wFXKAT6zC4mz
L+t6cahJmL9p7RnjnfCShzwdMefCPjamAeLWYNfH0iuGz5i/N78qkU2Q2xLJuUW5VR9xLGZcRTrT
fQAFCgAobnPRbe0aniLhiFShXAg3efPHJvBWZcabRYMS/Fbksr4Z+7C9Ea6BqpPYGVM5NCw0pjGe
Hv1s5FEO27yzr8eMj7Nm0CUvRDYEHoWTbvdW2TbGb0XLk33usfodXFkQ1JlhQBKAE0V3ZNsA4sJt
TRZPiAH5UScqH9iyORi42DwbLV0QIfNXN6XDG/F+ZOm08FWRc/huPYfPfSqnwsKn0JYRsw+1OMun
aNQbRKnmimwzSySjlceua0m9OHYLyr5qAPKmk8XXQhdMitc26IwHQWgo3mSO4xwip0hOHaLvTWUS
gaIVuQDChAmh2XV+YT3YU6h7PqyZElMx5EUbDdO9TirrBkkDwbxuUCvXyiyLTSDTOr6oLIdHs0cF
pIarQWbbe7pkZWuowbzGmFU9Y7ZlCUFZaqm2BWI4HRxzTrrNPMSsj5yjqCEoisn5IH1Cy5SjyAl2
aW71myyajBCJAjs3XPXshO5Tql1tetVJpXPQrcJwqi6gfPXPXh/gJYfgyntIjYjLVVXxwq0Cvqex
8oavygPUsvZoba44jQgx0CNktedk8sxXfE7s/uuF1GbB8brGX8Nvc1klSLuMZoUZk/1xAsGwNz8L
fMfrMCVavoaVSlI3yAB4reIZTXPL8jKqHcUnnBsnYpXZkv/rvW0NKyc7mkFhYCHhaVjlSWt8k3PW
v7TZiJU3GMYbos5BsGGnL5+WKrFpS8UZbk/TwC7KnDd2r3JNNc3aMkc32tRtFXyabd0twBeJcaCv
8US1vDgda+pKkg1F8NJXY/2ABUqfU5/ssmq4EdbEBLiXKOAmrJrGrXfflh6GTwyAxPjcKfgWzZCN
cNjxa2GA6fkm4LyVbCD65kxeINbchaquMCO0vnyIkvbkdrLttpzF2a233fhQdlPyDFwLtcv0Cxen
SZ7I8ltr2uXtCKzsVUhcB8AiitfUsxpkO0Fs2wB1xTBlrlF/pC7umJ7gtjON2tngbKJ+Oa/d/qLV
yvtM65qN1GSyKyGBbO9Q4eQT1tSEHJKgkzgaZqw5cDVNZwPDSNxr2bTGwWXUcoUK02/toW74iZxk
uOO8SxURdT1rtvAYmTsxZQ+TisoP3cPsAdC79VDiaNXp79j2xzc2b6PbgLlhfpn5CnP4CP9n5SUh
QVzlqXXDZBSHyZLU9ZvkhnJKfaKSKNzk0s98jFRGd0WTnsZunljJWxqHEb4Rt60eUwl7Y57x9qwZ
9eUEgHsStqY1q1tsEsE7P3a8oD4wGMHqMk6ibs1Hpf30rcJxYhCr02Gw6xkLM+ZDlXY35Hv1RRog
m7MbMCgNjNF2sROa3NqZdHml2c6SyZVq8uitIylxlXGsUNsZH/S4h5rKgvMjNDEHutd7x5mocrYK
68b2Zu5Ldnvc9xZoFeqf/CJbO4Fk5DC1tEAfja4UnwzojWsrpgPqjQEx8vf339enIcNb4kbNBjfF
fIm7K/yq0856M2ciaRvkufouSXSoCMg7ChEFz9FFbpisGelYsMLI0uE2jnCJ7p3IwW7T+hj62wzk
46riDY3nSPDLzOV5knFZ4ce0J3Fhm0z3h7ZHPMTviO+q4TATRyMb7qSNwU2maAW43itLYEXJsvxV
YarZCCsTl2bjser2C7trlSCMHcvGCNi14th6G6feaXedFrJcF2QGPjheROeK5PHGp99uZ8Z+vslA
OKzZNjAK9Gckx9Vo5gHRGGNcDuLsmQGvwYXcF6Hdt6uWcG65JZcpX4eS0zuYmYRwzxS1PuQjsujb
ENH7E6Oy7a2c2PKeBh5kljJLNsO+tHy3XnNQSMb7lqo1RnhOSV2z0ZARCQezt9+77xer68AUPqGm
yCceYIEZkaNIDAOnGxFfI5JR5Wxp3p3snz0VlIQUJVeksxC3+NcgOuMVh4s/BOm6DMPxRpkpfNsV
vmhSCHw2MAN5URHuKrK4DB+9II73pMzde7ticDrqUTwlnsPmsmDXZa4yTnTPrjWWBBvdAOeS1yW3
STvOVzis7Nth9mK1MbtycayTHk1vPXyy0YrCxMbdhgaUy5WakuTW1xCJjk5XzDvdqPpZMjN6SiDr
wYdQj1SYMigMmvzdmhugWqSKX1F4vTMzAHbsqYlnleiWsvndHlHdhjy93EHjZCSRmz23SzmBBca6
y9luVVVMBFfVXOk7q5jUsVZuesWU882C/KHXZmyFwTbuoW48VXY+eVtCG3yhtNfxHslVZ7sHM0wM
tf3x9qeYGq81kUwerRSD+6Z2p/Fm1klSr4NIcYf36Cz9JexCcu7hKDhR+t/DZ+HyqjmXrdE6u4I7
RUFITpCZv/8BKOE8ERXpXCwHWdWON14Ts+VywuXk5mnBS2qwK/6LO448+PBguS8Jzi8tzx7NHt0a
X5b5mi/3Ci57Io7CNKdd582ZffboSsnP3QSOdjdTu3MpdBd6RGV6LlAOos9cE/vkBTV005gfHCWb
cAtBRGDLmDUnY7sb+hya5Miv/7EKMJSJvGMASSDmgJQ34xoPa07e8/sCRszAnwRKVJ8G66gbcMzp
xIVKJGRKbi/BIoshhrqzduf5Ip8HHjpGOHodAI12zQMeTvz0+BWMDhPagLKWH2eRc5bosdeZxAK9
YnLXpH9R99fB9w1hy+JjPhbdnNeXSAROcYM/LYTHpHEkrsnH2vkuFr4bHsLE6xbI5uKHHHhQ93NE
xxwmSp4LnM4yfzJop2nXaL8ew1zcPdzV+DQ/QsX7dDXi5YAQ0neev9YdG6nV1EBupR+Oc9U69VK+
ycmsZXmqp9HKDlryd4NhzMtkYxgVrMRUewib1Sji7ShHjTIVKVwoFELhPbfdML7vWhWxmem6+Fin
JZVxltea5KzTnDRHY9uTZGSEL5pu21IY+8RKyaKvMAba3aPgBBJs2RaR5NONh1PKN5bte0Z17NOP
71AhxLc7CSNXH/oyN8Wq4VdXa86r4RtTyt7ZowQxEzadFqRNKqRmVQm6YG0mJsy/SUM+XskkEsEu
c+hZHkzy67ecFyJ/742pSThhKIo3x0PkZM2fJiqU5gnJVQyd+UDlstvcj7hzoiMne24/V43MYTBF
5U+tE3LLpygv5abw84X2lQ32NT6LSHJOTABzIC7KlglhTo4/1GMZHtrRcr6yyw+egalvswBsLN7I
lbW4eY04vjNq7r0hLp/i1B55hcirfnAJejgce5AiVjDr4rs4Y4pN0qzDrdR92ip8IT7IiigEL+td
Z45fvsf2/i1OFRQ3/v9rXcUfai7+Z/UX+49qaY5of/2jlk/z9lOzxr8+3YKU+//VfGFDoPtriNXq
g57tRn/8AWfH7/gBsYJZZzpLotYO6ItdosQ/ei/s3wQ0J3KeJp5/ThMO+dJ/IayE9ZvARWPRFxTQ
V+/5v7Ps3JC6DMcPfcf8Abf6txBWv0R9TRKm5G1pWLSD75nQXwLUDLBH2YCFwr88mcz1uH8r/QWE
92XUq25HUdP+pwvzJyCr5cL9HHD98Td6CzUv4Fjjil/+xpRSJxow3AU9axMHy7+lybSCiITfQN/b
ob4NalgV0eB8CbV4Mx11l6X161QgQSkDqUuLj0SIU95Bbmja58qZMPj2rBguZIe//6x8Pb98WDhb
1OJAFfTE0vAglsv3E+ELcy147ShiKYwZGTmIW6RPmvwqSUMGt3ynJS6tJDt0QWc/8DKZb/M036tE
DTj+58eJll6CO6Va9Q5F78AomYaPnC0928bU6CQvYCvqVeZEiDQOtUzkjW+VS/sQ9NKVoxP7OAfX
MSQdRv7ODiAG62nnO9tex/1jia1zI3xilhC+D7YZZv0WRvPraHdXIwryit0COy+DCKtj0XxqL3vT
FnnEVpAwtHKa/RxiDCY3Fp9ofPU3pubEofzqa8H+fNPDY8FilViSqVMbbBJ099um642liczbkeRI
GZzXzkGjEa+a2ccBDf4o5ETiW16wi4omYTKXcRqPciP/aBcIvo6NcdPZ87gShMJMmgSwvaT3baDk
jsLUL0lHzaQf+AzR6nvBjqOKKSxpR5kf4cxAeqY5dk9oZD6ZdMNdZEP0ZBHhwJaEM68ZuUAmo8SN
G9jGHpQ38IqqadksGcewbx7jqTDv5r6G/T335dYyeuOcD9J+DTnN7SNMTHx/4aFZ0h7YiZK1JB93
TgtGskn2PqRGcSPDKD2J0tTWpkSu26cpQ5K8SPI9SvS+Jy+bb7rGFBcijAJMehRWXgaTJNkm5+S+
wRC9rdhJrZsk23aZ4QIehymNrrHiCXQfeVuSpM3DCypEv5Xh0rpRWQxBFgYs2U9wYdK5EXPKfKGD
qFa2DDLSRFVXYklI9HnFlLomHE1DXIcBStdniVl/XQbAfdmTvMej+IbwRu17LzlgpV7SHWqvqG4B
ZmWkia1xbXjcoVnA0KvxlYPDwiWW0SfxDjzIW+nP6Tc7MJ4GzizXRLDz04zzYo/i4VwmVvzNJ/bw
3PDqv88nBenC9JeyZRAMTNxj96y0Q/DQJ6DH4D4ZSLTV5VFF9VVoRvXXZoz8Q2YBbyLsS2yLl+mF
AQt7Y0xWvnUVHGdVe9dJZsFvTf2MiyOKi0KVPoOPKruKoq7e5dhdX30oAYRYmNObDOh37pjcMKTs
lmEFy00RhgfWvvixMce7Clw5Dyg+etVNZEGjQ5oM4ar21LBRVtdSHFxjIIyTg1LFuA2aIboDAJpf
CV2LvV261ZVB4vZlsv2BWGTk3srJImejkiKF2JJEexuS/spn1Fi2+hLNHw+gmIYzTaCuXkVJgIjn
R/uOJgUHt4x+laO49izOqbVUWxP/Bb52+NeD/0ii6R2+kXsKy8Hfo9rAkWIoj5Cddd1tX0TglAxs
7Spw8eNRVDsMfgNrxbLbbZu66SbXY/Pekx5fx8r1XqKofSowkx4m9vVQwuuQTVqdemDbcXVQT/Ft
tgHkWnngHnzlfckgHzyyzW9vW0dHV1VrxWeWIIhlfWtt8zgot60l7Ouyw2Gvqsm+CeYx+DoZnENT
7tXbGnvwif2hvLEz6iD8ilRX5FF8Yqd0w/UpszubQgWc/e0eRnL3iTefTAd0t2vhsuN1U7gUg91V
zxgUvk7FyLXU3V03MYRPWuFeEtr1V9owr7t4eMBJ+mUU5pPIqQpfU/QWn3NJyjZ3le2t7ay37lrk
Uo4VtnUhgow6GxbID46L/qXFA3zACYRdzUeL8VdlXTBV6jOmARRYcCf22Ij9jiTlxmdLeHD8mue6
LXoX5aABBOuAjcP5i+wPozgVq2pq6uu6EfjnnJEUTYUb6QXIDIl6GWmX9mw0inxdRuw3K1qpubKq
/HRrXRzmziaIbkV+dgIWu+/8CHpbKt/tjkBoilP60q2H6jByaCpWoR/5r8KKq51jpNGmD8Nllimt
lKGRo46xwJNRLqfuqIrFOWCEdkvOPL92pZwO8Uh2Mo4c/IMY+d/mNG1G+m109ND6GiKNXhw2VGsM
V4Dzk2M3t+VtnGlry219gdACEDxv60UtV9POgI+0AUxo72LP6XHIIiRtinA2gHeJ8KZSCCZcMXnU
5C3LOhRMCgXyQ0g+qEdKP+d1GH0iNPY3HC4GkObwh2aemh1DZeLudjYg7rvg2mBBUqiBl0qGJx0l
n4PRhk8VQZqtwTv+W9f71aWt3QEWpDHrS5s2rPqq5lCzH2SGpZBIARyMoi+u6yxyX42pRQ5yhvkw
Ys63G1TzBFPkZQy1ZVtD/t7Wof5IiliSiGWoDyTTwgQwHJXf5tvMybubllPRrhXFFwUFjXEJG17e
BlVymNLSXMcSVGE5BtlZmlTeTWXvsUxMjNuEDM3byrC7LZZdXKV5EEChRWHkOzTGF1HhgRb4HrUM
d4C5rpN2Tq8wSXUXfR6dkDuGMzuDDAYC9OyV7HlJapQnVDk53Nc+PCejSwcsu/3cXkVhftcVLtWQ
yo5ORhc6Xxz2HUvXeclkr3EPkxaHos9p3M26YUq2nWFiimKUdwJdY13krhV9aoxWzPCt6tJg0Haw
3FodUEQ+0zYg1kGY5bIh4fyUttykLNnGiNW51VPDZC6r+/EuNSlGIuhhdsfAcYPD1I1EZCKHjmRZ
ti4loUm2QSofz0C0GkS/T+YcLk6iikm6LMabSbQlnEyLgGVnxhChrJpWGDvcwILsd6R5J6iJmrda
LVxeSZ64GpSAn6gNDrXpGB2auaoOrYtzNhkjPO39mH2JjRRLBvZGNBXEYNWPwLJw0o67AJnvCD2h
fsVYGGFV8doPA3sX/SMFbVB2UQ3ngVTZ3hGJunO94bYbNOOmMr4fWou6FjsA1+aa9j50SshRESKn
GIS5cXK7OwQsP1sd0yPuZ1V2WTH2vibB7a2DznFPTFnaY4mbbj8L/wZGaLiWI/qrG+QfwqWaQBi5
efCT8pAH5Pi0RnSJO/LlpWLIX9BztNHOQBCib8oDmTcLEJj8kvciPSF33M2l8h+GQrRrlpfyyJT0
vayGimkudkVROE81BQy3cT8fmBBX68pU7yruNtWsLHgDeBZwg7N9T7Jb3wCHn9a9vtWBbnmxzQHo
tZr8QK95eaJRABLImoZij2yF/Tg+lWHmfUROW59bam6fUsTsL0HH9ENkU7ieqXIbN3VWejcJ0vnN
gFoMzyRmmj6jFmGSHHS/KtOsvoSBSxggzZ59FbF5pC1sQ3YdTJMj1RWeFTaEhsxYu6ubCNyli8CF
zrlMd5pM7B0tjtjy0vu89s5k7Bf9XG0735AnBGtG8Ym36rxQkp3V/a5iGITg1+9E7d+z0qW4pDFO
Cp83WZ9kn7XSOKIC5515yzewkw9TRaEUfJ6zzIO32nO+EdVPHqowiVZWbJ/zoHio2WQfoT4+E3ag
241Pht/Eyn+ooqEh2U0W3HwDTWW7nDkZ4dSIHjiLLKOUQh+I3QsEu6nYVAyG1z7hi+u5mO+pMAh2
tFkySWqBYSAkcr3cG75JUraTOmOrqO9qGzvYVPAGdRfMnltF74ZHbrpGNF33bDenYLHqTUm7FWac
gW3lq8+6iXCpExmLyaV+8Nw8OWEAgvHiIWHhURMxZnuzbYuzFLK4YAbcEmEmQuu0hctmNLBvTHgT
hHkSmlM6DMv23OG88oddhql/BzpO3A1j/U7IAXb5tFRaOP66MzNG0QK1bPCcYy8784ocL6NKVPOt
H/tf/ZokMkag8dot0mM2yG4X01p/WdYuinlpqOQ0kWRGHObARSxhnUts/ZNv3UqqgYLKczekYtxT
rVDnmFxRdtDZWLIysr3t6GtQKbmsvnQtRoYynU/5OAbvKKBfZlm+ms08bNCiwTc4PnGlwTZ7wA7L
3td35L3dxbpaWAHcqBg9D2WtAgxgyIkwRm0UOdmBvO1cR69KEeuDbhACtXGYyprYk09VJey8bKi5
9ThizlH3GaOLbQHSshynlZeu5w4MCDDhaaNa86VpP4d4HC9gNDMnqNPxZRj68HpM7PDNyGnw61Q1
UFghIT62cqnJicfdmFfFPhXuHUjobu3Wzq3Kw9dSmfeySygkod+R8TzHyG7y79Mk6w62cKznsfTS
fcORfCy8xy4k4AVX8Gshm+nKXFY6P5SSSodo3IchRsyigAyxdkNOs1T65NUpLKwLCIv4fW28xqFd
vbd6Lu7zGKdUWwpz78bYrXn4NrxZ5lWlgJQOAHfRG/lkjQ6PfKYXb3qSUzztSqu65rCOJ9kf94Mn
SV4U43Qn6GncBZnfvqC0ckrGPrLXUY4rbdFw3Ww5ao6CHy1k6qiwlK/5fP3OHJbLhL10Vdcq25CY
KL73dBVbRTqzLvJixw209RKIOOHIFtgcCcHLbNdyDof+chdOeX4eSsR/GQLW9WzvsfLlwY07vnTa
a07pzMl1NkNatVgXl+npvYNi/sSem0Sm400XBbBKzAic1z34ukfHFJsZfO8XleujnxOQrZEw135Y
ORtwBpjDxFBD9MlqGydvbT62aV/vIwai5xl946IjIrzzVSVWTE2Sj9mZalhVKtupjLzc/2qI/5P2
XCuAnPjXIuJ//5f8aP/j5pv69vYhf1YSv/++H1KiZdm/oSHSoGJakBYdmz/xh5hoWdZvrGwcwX3T
FwiHIN3+JSZa/m+WbfqUBQaOJZa6p//8DxgW30t0BaUZwvxe0MoQRVAO+2+U6Fp/VBMNGzT98j9r
0fx+ksmAysCFiPr2KFR2leUI51FxzFmLcxx0eBMvesd4zv3yagTcYisCDSGdgakTH0DGEKBy6jfy
OmuG84efruCfqI2C6/GT2vj7J1qEvZ8+0Sg6e7HDtsesNo+ITPEmqdBH4LyUl0ECQLpSpIxUsTWc
qTsFIguWFDFGhlm/0wT/1CDorUeyYVZvfXP9hviJEcBfam2xTgtWDauUDz4jox3GByLdM8ceTCF3
NkC7O/a/MIsK8yh1+uI6FHrNFcCU7ApE39OE94tAsBoOJcOMQ6FoGJuDqgNuwwfkFPghAmgwRbXJ
5vgGv8hDYsqHptBXPpUhwD5INw8ie3boRFs3hvU2KPPJ0qO3L6V5Py3Hg6rnH7rzrmf6Wf/+gjp/
ZCL+3wu6dCr8fEGJ/nj4Bcce1pMkDtkEa20t3U9JkMKVtVZ1SDICX4dOOa1H9WmiEqEq/YsKjtGK
cNymbznQi4Gwe1Qditj7UCCYi/6r9tmEGONNl5G5DXIZ74irFxf4edDRYLTBlbH7rWLYsRrmnjGi
SwhkBlNMEtR78C3wHb3fQ6rxf9R4/yWJcRHm/+ze+bUw2WMoid017I9TBLNAsvMvs1sPzjgX+UDI
xYTly/4kobcFSh/3L57zFzeVGXECEkqCzoTBy3D4xvfsN/YitN8029j93LJx8GP57FSYgbnZy9tk
im+Ahs3/AK60F37j73zH37+lX/TqvArhZRhkNelugcYx7AtxTJfeVXbOvgNigh1+oHZkgoimhPKl
98wnL+/AHCebHLmr9tntSuosVlQIyg2omGxVhNYphBgV+tVdPA73f39DfafD/tlH/YX2mZSkr3I/
UUet9dpicFbG4PV6sPg9/JBujN8UUBRg7A/Sye4Xn806SmLz4PYewlJ9KhbBZKRP6u8/z1996ct/
/2nB8DIedCEKxQGUIS55LaF5ssZ/+mKY2/zpF/PL1KNMQuIUpsKZPNUcnJtT22FLbLwZM0hvh9io
sGdzMIWo4Vp7iszp2UzSCJdJcR8XGKoyM7mO4g4vNJp4LPPlaAl1Q6YvpszvkfcOVeZ//P21+Ivl
3PyFDurn7B8m0CjHkZ5ylyrKZeSeoUxQzyt9/x+WFOuPQ5bfb9blWv10yQXrHxVwujla1XBhM5Mm
WcX1ifccj3EFVRtf1Veac2dIudjf/2S/TKF+/zt/eVPRXNCWI+0ilJPO99jTLrM86Fe4hxhOD95n
ni4Iimk0HvNYrzGeHDKPRjrbgFmkuo4bg7PTCLWIqY75nDXkAFvVv4JCYS0LJuAOPtvYf/isf/U1
/PIOQxQ1vGgK6iNOhhfgHzZu5RD9yoWbE7izDWZG7r2YBKLd7hIxj+vARW0ixUVR0tIc28ZbqoWf
CyK8URyT3xzQ3iKCd5xyEu9yGNO3JrXvBvAdK/YcJsXpxrYtzH8o8f6L1YhB5x+/4BnOPNXzTnOc
04U/45aQAD0O4d4DsecvjNUBSOl94aL7MrKZam+nQYRiHLmuw/Y8QeJxHO/WIJcy2/puqMzLovXf
WGgPUZECIyOV/g/Pp7Pc2v/vauT92q4DEkVi+A4h7rX06RkQKU5zV9NHmaf9VYhLaBsTuV4no55W
PcfQVWzld5VXm/+HuvNYkhw5g/QTgQYEgABwzUTq0l3VJS6wqu5qaBUB/Qb71vuBYm2md3p6eVnb
vZBmJIeVAhnCf/fPuVbEEq8R1jpvoAYlj4nTlqIhfEqtcRVht+5yrY+FiJ6MMftKtRZjQfsNyBZX
orw49Dp9N7WVcBIho0qiuQ5xLl6w0vYhdT2PNpe8v3+grF+9yZ92B4zcnV871AaJLCFnmV4kif1S
BvDHrGNd9Te5euHruriLvXdUdzEruYePZfzmBy//PAL+z4+Pgfifnwfsw6oXPJlnzAwYYhYcFhSG
4Xa0gNU1HClQr9EHq9LaGub4kdvOt8aACAAuoma7stWBZreN6c9xWMxEs4P++1ROsHBdHGWdJvPk
lBbCYaNawDlTWxKz6O5xdzrHKebqJpFR1aUssDoZVJg4VYLonPj/rIQI9lUvrrAhcWUz4mMRUfAo
DJ+jGfTCtswRZ4ixYltdnha/ONnanki8YRmPWvMBvOyIXg1zIaJvsXWjO3dOqMeoqZupuiesms+J
nb8OLOI4gWsQWWvPLU6aUap9mzivf/8Fi79eUTnZ//kD9kyNTDiI/mxOHGh13AIdcdoQUH6z6W0T
UH0iOoZD4IvpPrU3xcg0UrIohuzE+Z4gR0sXnPNOvSjH88Yp6XGPEzh53VmNxODVxEH471+r89cn
dKr7/vxaB4Jt7UB87Rw5Cem2a2+4sZvqzrGLiwasv3FQ4QjdiXDiKq04F/gWTsoVtB9wYNAxNRUl
rdrJ8iOr1G0+vS5xce0Z/qFtSEH57bGBmDWmEienc1SLDfch5r1GMIXJceTUTrc93dhvkR8cS1tY
NKyoh1x6l9oeDhJa7xxZzA7uC8m4CuXeuCqH75PwmGQI3DzF7u8/h19+Z+uP9Q+7YLSwziUjmSWX
hDgzwLR4JDuPjm1RRG35FJ4yRvY3NeHOLWa6LU+mGRpLcOhx672nhsL2n0HTIii/ks5abxWcGBOL
odzYiGlHDdj2dy923Zr/aplc//M/vFhj9i1cZUQSsjInalcHc3yiE5ay7SqJOCtjVsAtGtbrD9C0
e2/r1ACO46BGtrbiB1peCXsmbpLe+WnWfxlLn/bxxVHXULYETrqa5O9iGlt+s9kOUf3vP2P5q4Xv
p12fVhLcey48P+2aZAUc6jjyLpfHXKf0jgXNsrMTuNLKZgo1O/UYDiUV51gYAZnG7VW2pA9eG902
PUw7q2E64nJmRslOdlMP9432C3eTUlODQyTrdsizBR5BYW4gzcoNIxcgZDl9D9pKX/sgvuvqMt6K
GJsmJEe8i6JdSzXofygYKG0xwrK1m/MMZg5snaKqi+m52qynRmI5NWAifRzm4tVXyV06WoeGwMg1
v6JTG8U3vlHtsogh/cZjHraLbSLUNkbjU4TmxO9oPdWb1XTAMvNMMTCHaq+Od4PP1ySA0e48oMa/
Q73/6mn56QBj0QxN+KNozkSg+bwaLhNag0plShLRfkHbxzamvochcP85OQLGktEsEHY1pbFVP+5q
W7u7traeLe2eqXq7HzL7igpNMB6t7d5OYrhyqgpvhG39Zov6xa1E+j8dWeqxqRwva4pznvvPydC9
dSs60GU6gdM1uaOy9FkI75nE9O1ETIHks2KllLBCl8oi1CHSO11a73OWPvz9s/vLV7Sun3/4yTEo
jhPouSgZrZXeWnMGKz4dRPclsqtjYsjxK70cbUhQyd3BDrDCNCNCV0AgJNeUeAcWGDTgBc3oOiaL
cVB9FP/md/UL3Uf6Px0oxDB7ne7M5hwn+GFNGxu8a+v4YBfS3XGImk5U+uFAkgzjuTYvQYcxWLrm
jnTQQHxwcm4T4iN7Y+wBy1kmwU4exM1vPrlf7Ib+T8cNarhSvGQWxnonP4nFOox1HJqGf+359Ym0
YOj3y951/W1pJfe/+Zvr//dfLJC+++dvqxSlaYlihlyfMqXPo4NZUkKYpv4lifwwcsyDDoKwdb2Q
inAyA9GT1qs/BGJzE5DsXuyFgEx3+c3L+cUm6/+0yfKluwSKrensDcMTrEO5tdeRQp1Pd3Qbc6vT
6ChuXn2W4AgrVgk7qb84q9CdOaAR7M7IdhTlfaPmFqycyt6lb/zGZCfW1/BXH9X/vvGZTW9M/Rko
Azxoj5p37DvJD2u2grMaan2kboS4KIfRNB3Ix8LQ0/rNdNfAFmrAQEPwcfBBf6IYpGdOl4xZYwh6
tlU8uIO9W2T26nlc6Cpz3lVt97sOmF89Vz9tghGVFCh/fn8mbPTkMtvYEbsCaWT4RMrLVyvv3saY
DQJU1dlxuneP9ZnQI31Mbp/clNK41mlcc8DxbDBnPO98CGKbtOlnXHGq/c1Xv65Yf/Xx/rTnycYg
5Tm6/VlYI5YQM7u22gmIm1l9JzzL7amObzmVJcw12ivfqa+smu3OM5nUOAyxiem6j4vPhtVGz57i
cNaPodGI7vDP1/d/zVD8/6BX2ONJ/huZ/390kMSaP1ferv/IvxR+x/tHQCWLtxZc05MM2vQ/Cr+N
9B+AMaFj6X8Zif+j8FOTCyear4vYnMBUzG/s3wq//Y9V3CdA7vFfuLbkMvhfKPyME/70OHm4L+jo
8WhjQ+zHF/vPC/QftiOShJPZSUow4tyqvTNpDPdONG6LkTERK548Y6iJ96KqZYkXwMb/Fw75Yrxq
pXC/qox9/qUFCwh3JJAxo2YPO4C6pF6RvYL5GJJzQnIzDT2GtjI0C5IaO4seD/9EBLlIz6on/LNJ
ysxy8Nh60atHOu5O18s6dshzq2HURY02koFVfifrnr/l9IsBz825VhwgUyzwVUQ7h6nCq7zlrN3Q
TuY3tFkX05jeY8Pt7igRIwHnytidDhiZYqKbHHjBfrYjsnTWcY0UQRe7QDoW2uMQgxScvcptLAZr
TGRP2L64NBRzULS8/SqOV5IH2stAXWe8J/VBOsQ228C8rZzZUOi0zBj2tLui7i+x8PVW4v0K0GEN
VQ5iM062TetZ3REGI75JrfZWR+2MnUky1Bs3Y9cpvWvkYlKLVHke5lL65RowP/gQHDCSU8YpoJ8B
jy9fsJXE+nHIMaUvpzWhpv0PQcXU1F8wtXRmfz94gMmibTsYSUZd22jCb4OxQbVLuyVXXvclrN7J
1RB50h4G4vLAYivyfjvwphpo2LriojYM1KgEW+AMGA1AeQfenmGy7nfSohdyU8rWbgj9ZGV3Sanr
ebMMPJz9hg6f1r/Da2QBlZmSucfSq6rhSwxg3dw5GYnTjTvh13io2xY4oa2JVRxAGo9kootMGaGs
/LXupyVasvFVEAEqiZca5E5KdO0EnKnGVRHlY+Nt67ENcD+S2Dxp0ow67Dtw1JuMiN8QqswV486J
1eTt5Qxeg+9mMO2zmBOzvq5nrpe7KU2rx6AqiSVPLP138TDwT5LltTzUI88Jid16+tDBq7pLNKGP
UI8OICZgjsMV31B2m7IBNwz2gcjC306nF8/LRjoUan9cn1sZDelecqNncA/AktOfZPSC3Qp1bTcC
KhAHxl3kcpwsZbI2Fb5b0bGsJvEmGNlgYliJ2LQgDX17YRwNrHn2SyEZadGWqe5pLvYeAgvmLtxZ
E3oH3blRhMylTGU9semb5YGe3tHdk8IvVnutQQw0LqJEnKKgGCjwy/TiZtfu7Gl8ZylEOfliYj+s
KMpiCE6dKKyw5GXIB6+7nTEeFocu6wrnrVtg+qQ43lyQuGkXGF667TAcRLe0toz2tcuPf7hJiH9T
vFJ1bv3NymCdbDkSyzuzHSpuXMkSgVrJyX8KWeLuydv2hlTi6GxR9P37FqRUcSymZgBFXGvjQmYP
3tpYY5PdpHmPEx44oFVvXXy096hThbUzjWR2Qz/Gf8eGCC4QdFDkf+n92T0GJLMZEFjpuOwwjiT3
8USNNX8Ve4cGSUAbt5NARXTaUuOY6h0qcMyyT08eBbIOnDLAUWE2Qg46SCmbD2AKc7BLo3FaNgz8
GakZmRGcwWTacVjxjNzLOaLqKEsTGKJE6WE4IpcBMqrxbG1iomgOtsqaW4pX+/FTVg8z2WjbzClj
LONlM6bamvatE/FboNGy+IzTf+r53OU/psVqnbA2W/NN4uuzwtaK/JODNXMClGvl5ygyyWG2zD4p
bJ1dCCek7dbUqQaLuauDiEFWAcJ4wZOXmOclVpgc+YWUPzyjKi6qU87TUOG4PRGujJL6GSL8+EW6
6zrCMW/4lK7wGFHZejWJZ1HzSBrEuWksE9OpHEyJnXm0MFARSptv5ES13k70JqxZQjPaPyQsdLQk
DVLdL6okycjZGfSSspVO9+xkCYYc1rw7BJWc4yx3NG8bQ36pQmK31isjTdxjlkPxqXKbGO4lgQ/o
JHEjev8Wwmw6YNEAtIbnEJemv1mkxtuzbQKIJUzUcpuvQJUa7opZlA47nY9J9bnJYhTiqGPx2njC
mCo8Qz4mbixWMcjndgSwtnESlXQbJH55n2ZB2iG5wglJ2DPdBWQsQE7AOPDRzmAEIZNK0Ql/CwwG
xEJQOdZ3YSqu+q4HYuzcFBMDPdzj7H5Fpdpi53SM97YEYa3vlTYXdSAaBos1n5quV9AZcYjt7alQ
clsaVXRpAEquMTK/T8Mqz+1rcgpJTjqvgY2BjV5GyJowMPqnMXD6LxHWQ4S1omjv+AnwXgNpzsxp
lDGcwJnxtgPbwgIleDY2GPQYR1sE/TDGCjD9F9kvuWCclNIs/KNKUs8/8WwwhCgt+LEYVwnz8yJn
lbtQGYCObC1PFl89bit6A0Wnjx8N+lop+0k7p/3INKzAeiPqmqF5HsEDdHbdokBmZL3f1mlYwkYw
oT12sdhpv5nIpgPpMENNjICSOLBdpHRGDwC+2USqIyTdAamleHW+y/nwEIFqg3mDEXVWtHWHIMkB
9+fFO/+7+as3dMEDQ1ckOFFM8yNZaO9m1IVvboKxbV9cixLtTTVNnn1expV0vagxIGfNeJ9MbF+R
fBjTL0QBujsRRI1PpV2wPAdd5LzxUofXzFDLdZrHwLA9lTYIkol6tIeGbE8Mubfflw7bI6OpAEIC
jxhm40qkMDjLpA4kzQ3pCAo2WBn+eN0xK+Z2TZmzG8RY8IqpdJLdWE4L2hISL17DMj6yo3YYVCUl
xjJt4/KQSKc7V7wVWPZMBx8MdxqZj9kmRq1cqHqHil5/1f6oIM5FAnQUtVAPftbo75gU3Yc8j8q1
rLWxGEn5GcYnGbWc/brEiBBmV//eUI3VYSnJK5wAZOMTKcYG32C6upj3JjzlJ9dMmzN6p1IhjbzN
d5LmLgTvZFIvnNC4QlVBYn9jgV15b46brJUYOVgKk5DzbULOJNkGy0Dsl+dk9fEFEfBbnqbx2FVR
Wm5HoCJXs90IDpwAiL5JKKxYHdJRBfQcMBXY+FAiGIi3snpcQEFWl6mMgTAAx+DMU6Fe2hsSVFLD
bqS9E8DZIF9NC+w0seJaVlcJP9CGRg6VsdgbvaIivsMsslvM3MLkFgSxH2qPjDneBj289sLJXjIb
sWvTl4RIqe+RhCRMDjCaTve+JKNlWDFAE28xvqveT8m7Y3NkeE3Yv8AKN0cdYGnNTEoSpX5a//64
01ME4wsMNLWJzHOJG0A8JRYLF7NsIfSOsZEErHF2y1QoHqdynzeLBF9pJwJLxmQ3GPdgyGC/Lo1r
ZjPKooFjAuspg4WzeeM4Uodx0pvHqYoYmtSacG9dqIjSj9KgCC1yEImY4Njkcv3E4RPbEAmzCxAJ
xPtq3pL5ZZw0SfWinaqvzKyw9W8ixyH4TJc09wgvEIv5gO3J8h6VdoI0lHWur+hGHsAUd11zb3RW
UPL2RvUcULVSEA8OqBLYz4uhWJFTr0YRpvMKG+R1Cx2oQJakH0qHM3ka6tzZsxd3n/ttcK+WAGFb
IV4j/PfTAzRjRMzabqxpU+HTMjcmx0grNERd0gdD6hF+eNSVnBZah+5jp9RBv4+HZv7qx4BuLlVu
MPArk7Gir7CUmkQS7qT3FNQJj8dc1BxN/Kg44ONkUJFXkMnDpsRn/S9x4L+6fP+fRXVvm8/qS6c+
P7vr9+b/h7wu99Zf38E3qYJQ+ecruOCf+LfJzsRKJ6lt8ly+O9tdpdh/mewC8Q8Lm4xlcvc1MdJJ
xJZ/X8GFT5rX8+k8sPgXX6ymiX9fwYN/BC6B1sB3HUu4BG7lf3MF/0kI9nzSCTa0jYCojO8FlPRy
Q//DDTxx+4oLfy2PjCjsJVzI5BggcUIBhfEPH8rdv0SiP3bRCmn/WZzzfP4Iiy3/xjEM36H8Sc90
MBXaAWjqwxQv7XClxQLCwkD4xXnMiQvSMTs9xd5ilmfLt7oYpKsxqdBHEL6MIgUO4MXRSDOd04iH
OfHUs2O21Uxv3kC6F1D9y8QttmCoOqOEcUdkKIw3iMo1BazQ3HsUbNthy4wjDbF/YcsF00gEjFoV
BFRqcFR16GeBdGVT0cYJlpDjSwKslz+58B2StGLUiF6AraasKduY2xmUPmSSmHFoxDnkiLV8YUID
X8QLZbN2A+V5ETFaUMF7mdjQJw3VgD6ux9mAK6VGorRj0eJ/rsbPtOkcCbap8YGmFri8+KvW1VTY
THaj2Ynfra4gMDLnMPunzu3sg17mpA+XQLBzgJah6GLKE7pfVAE1IKydnqn3kASvrXB7KF3OKJhX
mvYi4XzH7q2aGoCS6PkuN2i+c7WlNS9+BYLp04UpDAeDb6wyNnuyHeRC2mp4bogHoLeIRD4qM3En
POdsE/j0YvUER0l/FXPe/iAFoFLkQNtruUdPFUuc6fKSEpbfhyQCrIvDvRkwOmCKrrg2NNOH0WOy
pIc0gkpAuZDDdKkv69uaTVNsLIBGtIEOlso3BUZHqoKgJVxgdOcrkTU35m3SmOX31nbQolPIQMgE
VCW9SLbDR7deN6N88gGqULGWXS9yTuPbwVO4bgD/A9sgMeR+58QTcVpEFvjQqjVf6Gdr72aqqFBF
qoaaNl1oGOFGNvU/PIufO/Yp3D8k/WYwn8rRI7ctIognoKRk/9x2nTNXiy9+TENmnaAo1c1Rg8Ex
tp3r4dBWo5g/FxoYBw6jLfZGt5tWI8Wg5CWiqo37gcyo0JxpZC0BBBqcGXy/n20uKpPfsNdm9FAk
qTRPMzmGb5p2JvYBCwol4HYaQ/dwg3W3JfWWUWEWc3XdOkCTOUqXuX3bgjxnOzDM/kFCwnvpFBS8
szKN7FlOMvd36AUOzKhS+xDYmwR4ToNcFm3jlJv1RliyKBhuE5c7iBjc5V3OOU+TP2qygi5a8IjX
i1dO9dGNSbVUTjtwCut8IGd52kwPM+UvuDEsL2+A3ZbVPUF/yY8tKLxvHsMpa+cNNj/cnkkL77JY
z89jPfgMG2i8MrdN5mDiUHph6AlLLmBciYkjDTu7HD/o3Jpf2wmEEXeBLim34G98fvLCHLEJp2vv
QiCE+b2mFIcxjp7eZ+JfkIQKJhRoZR5aHu1KTJ9gUBHWx0a9NBuWgc64MSDz3khujN128WlYDjWn
BXpMCPBbOJ/cgG7ppWIYQ8gHamg9Q1tvvYibtmHq1ak/yg2iJo4BjV+t1g7MY+B43sVcGv85L5uU
M6CnIcmRLbOuYsNxzoSiu8egdDqwOJwxl21EgC0Ljco1nuDGIt+1cYY3ZWpNIvRTtww3pk8by27u
hP6up6BpyIOsFU0kO5aXKKcOfuPNFXbJYBqNp7aQU8RpM2mm1ZdASI9ca73sWTmn7qh4IqdQpsXw
zJ/lMzWypUYfNf3k0PNlzshKQVpsa9ELvLec3u9jlhvjaUDhI0DVxliVG0uTOvfHwrsNKJtcMF+2
UM7hCpJhS6CL37u0YLckQxYcanNjOT7VHinNcxytvQj90WW9nc2h0lvYcYQ5TJxeQRjkbvrk171H
whHw3EeQrNd6szEk+BOOdHgH+kZjrSaPfJ1wfP8wnZznupOFP+ySsraKLVAIE/vtGAjaxDrNNhNn
jVWcEJ1YpBMxuG9reytoervPrktv4jdouhKKwNg45r5NB1JcopE4RjzfWr75CGx3gBIpnjMS2yhY
k8tBhgNr2oKc0Mh4D3ovAYmuhjzAG1An+pQvBTdrfHicIHUriL7aXbrcZ7IYi2MpxunZweFAea4j
g1eP/iYB99EmYKdMngX6ViYWbu0vLmwHTh7TxiJGN3K4HmpqSGZRPkAOwo9TsuzSCKWzmuxOvN5Z
xeQmb/kU6BfMH1PFbUq6ZL3rabiN54wyktxcbUxpXK6NpPQgHYIuENxXsmSApIbGi5Q8uQQkOwRd
zGaFfU7XDPiFss0+CAFn6xL+EXiIrrYza3Xt09oqm4CE86QKB1XUdSt4hXVcrMgolqvFsZBP/d5H
LHXAcol9tEh0Vmk0EUjb2u48FNGFiNaSlcUXwjbEkqUIAnsLz9xdzuMS8MqXHt5rbeQdT1ods8lV
wM2u6BCqgRX2sDKJVM/R2uvp9dZm6Sp5b9cQKbZkOMvX2GPsVletGC4w9nR/BNDnc181irbaNeAi
KCUfAUHy44H8S2U3nUZzZGJNqTibbCyq2oxbB57ffK5TCVxAoHYCjo8j4yOeKspWu5EeIbDwupnp
WKC0FyWmUzsIX/7HwgKdUwFfJbcuJyPzRIkJN7NCpEruPNHTLOLoLPpB0QU6cOAu49HJVcD3V/Tt
F7mKftsi0PhBWiPgwKNBVlHVM7Z9eljqcYAhssQ1ofNl7KB9aoEnMZ5miux8jnI7zfhguLSwjz4G
36aji6VZHTJtl+cIc8O5sPOU3lxkxq01Zhn9Au0yfxqVmJ/qnOXYrJsP2TkXAGLXHXkHBD3Z0g85
1756rcqGUQ5O0p3nlTsS/efEKUcMMVlyykkyw9ZU+2q2KaCtSb2NOE38QAVHLsgnGALduUdQQKrq
F/7brrTMT1fiio/W1TbhJAI0MoprhCqCd8CX7Tj/sbiYQkAutojaY04skIBeUUVuvqPck6IdIFy8
dZuauiurWdziCA2DTVlmUJ8IwIH9ZrGXT/bsHcs+uMuHifNUZHm73iQcZbflLaQlc8ulk5AhFSGl
6WqUoJ4jEJi6nvo96QO/IAAIqiTpACN6pD/p/UtqqCBTxBXQYp1rKyEfaDHOvzYeyhmHFQUVXI4u
dkR85NwdmAcMBlRumCVh4xMZE0FqfUR+7m6zppkYWEdBAxO7BwMuPfnqI3zE0tghnbBRiAaFrq7n
PQ8XpReS+6awK4f7LMDAtcSqDe0pSTBbiefScPy9rlbmQLqY0csoaHqZPO/UR+YwHZk+gYLJXdP5
DJapvGmdOD1axjB4W0/986tlvw3LaYquPUj5WwLh4wZ6BDSYyLD764XWgBUUp4t3GcfBWzd355bG
iU02sKEqig+Am6JWJEF0g5hJKVKJU6assbKhzQFtHHLCjJFvHEBuK/CBBh9S2i17TzfVPZdvA90h
3WtV3IGweQsgC35hZJ1fejA6PPyF3kIleMgWaAacBHO4pzM8RAhh5NUAwYUJ/a7H1mv4W4271M/1
6pam8RviQkUjQ6NL8VUrmAqcifruGuHEuDbzNn+0F/uqbdCb69YrSSbg62ENrXc0/nyNxuLU00dz
v3Dbo4+okvUJOcg4NA7cQdp7w742CBF24MwHV+5mvdx0TsUDBQEV0zgLr73o5qhSFw2wdH9kvUlf
bd/ND6O23jjAozHiHsFj1sXDQQOr24P/4qMnDkBMYBnw/fVe/zSZZXHfBDWnO/AI+97OomNnsAj0
Vtv8oF5wvibNH+9pLx4YNvV1ezRXR/KkIlbT1le7oR6gS8YMNmyjejRZgnN8YBWBAq4H8LdpKsv8
8kNBl8FlTctU3FDvtaxOFsVh1IRPvsUU160jT7SLxAo2wgVnnCy3KMi05jH3upi++4AmeW9lPrBG
ouvIj5V1I4kWH4bIOrBwP9sBxo1YfddpsVtGE7IB2dYdIHMHRSnbO3NfnOdkfsz5WU3K0BfLI31k
ynlX2tlr0IoTTaLvZN4+ZkuTIECwQ0Ax+VEiXnEp8GUSBg2VEEnr/rDH0d/Okz8xL6GrsuMJvJ4N
/rLvjJQwRhKsy7xePrxCb0C4M5Hp/AVMhzdO9JVTl4FBDh2KRszqitOdODWSVpaxgEQuxhyUZ/m1
LJrxNEia74p+NreYV+adUt21pQfIlwwhUfwcm5sALJwDcwtoO8byQWngM7M7hVcwV7csSW+JNzwy
5usmElaZRpRKKxtUjBvF10GVT1uhcXaU64ydNHiznRdn2Zre+NhW+Ze+8e661LqvFPMrSgYHvevh
mN6knrxr/cLYdyLjqMVawPNGG9Xizsrddb4ZHLygetOlvnim5rPO+XkBJ362sZDuJgFY1psc+qqs
sXtDCPmeejSv9U5VM2mozHeODlf8diLiafGrbxjHOBjusKxOUKe6q4o7n3bdvVHUw0UJ4MsUQK2X
sSF+9og0fHG8+CVYOwCbNrKPhKLHfWoZwXtv5+RfTPyitNcMQ0GJKQxU7gegBHsMu7yvqntGYrsy
GWhvEtvfO0P+ubCZYC5IFL1StXFi0HceFkGFeOnfceBjuObBugIFv6XEnouX5R34ZepQ2c61DBAA
o5Tuk6Y2zq5pfaYemag05z9yS+D7KvPrHU6EF1wHnFf5BMxxM7iR9SqsxHtyff/cjvVpsj25AzJB
csDmnHTJ64luoMKFQ23TSWiYNDTFdM5tyMJstRfJQ6f4yt21sjmRLymlaYHXklWXlzooX6NpGq5i
T36jQfTcmuN3nBrzpW26W1+MzBy7kR4Bw7DuYxCa1y3ooa2EVsF9Ya+gaoAiTWi9zSkyqeb0RsT2
QdGkxLyXtJFKfP+W8zbSqsfRNuuMF7DkIwIpCCI/pVMmN4sHMDxYyUXukGGjcnpximM0m48E3O+X
uT6rtQKmrFsxka1sSbFrJuFwQOJlvMKZER+ESZERW1mTQFWcuY7HE4TxYqTXSnHZk850tGxkbe1k
lKWKZrya7MJmDmo9z12P3TZC8IUWB5GJlEWhjyXPqQtely6sIBjfxEqp1bI3wwnOGM1S/XBK7ExH
gAvi1RPLrSUMlja4pQmiukKBLV+yJo7f4mSYw1Lo/JWnqX/ptUeB6IRNubJpTNFUp8VlAGh53g5O
Y4Xo1wtmACSwmzmbXwxm5MN+7ursPufukrDwtOZ9kQzf4fWTuTEJqNPFsVP0NPGJJmFrxze23X2g
q/eHkfK+puq6UBhx/UIs7r4HIvaVB/gKDKeBuUDGV43Ezl4H+fKS1sXyiVrOI6FHrl1Rdu9gVgk0
LGVazWhQC3J/TvbZZJufQCec08hMGyjcrQ0c3PZBEiS95b8ydPCOnmA4hccD3IfX7q106V4CfJku
twjZnuugeXWt+uB3Mru09XAFYOEaI96XjvJvgAPlG6UQ42aW6qDj8iNS1d00LFdZ3j87RO7vHEe7
L3JyiIXSNGoV7SOwJfp5WtwZtIn9aEeZXoNI2RNBHxmdCOjFKVidCBAMs8+tZQjgUM15tJyX3OgO
Axang2vPyCTg1QvL5WnV1CTOWjS7LJ/y27H3jadgoZCuJO7hIzHBsVbuHoWfr2XoqCvzy9p+wDLM
1XiKO3YuozwPkCy2ls09IxF5GZK8e+XMnW+wct3bIwUIok+eTasvONaa/kZ1OUX08xlcw9GwmP1w
U222A7OPDgDCTdSPb2VrfKLS4l3RiiHHOh6oImxNRon/cpakZlNrqD7ipG33ss+vi2QOjcCAvxg1
qA3GWHU7p2DSx1BtpKBIjlmYcpOiW8X/kdPNvASVBkBARdkZAFfCT3PE2Ik6g4RnBfs5aNor7qHv
bJvwsLTxxn5XbV3Nn+bdOOLK5G9v4Pd5u9qCluUQx40qQgPID6m9WRpEHT8KbqqgnQ9uv1wWkAzc
0gOa1GfzGFQ1lc6JWJcDWiouo5TsagZMEJWGHLAecy+lfozO9yG+jMAQH7DvQCiiy34z9UG6de3p
05PtuDd83hrethva3Axa5bqTcKdHK+rALiK8eqHl0o9XEhrGjrhbbBcdeaYwAjIfNGzFpT9N2rtR
AJbbDAoOjPJa4+gZDlDlDBMTCwNIvszJxd6ruTA1HSnSoKqWXUKzWIkNP6T6wn1sFhYoii4sMBSp
fUwavWCdifGIaep9rzGqXLXuANVuDAdo5rUF/BgSw2fAJWWrO+SLTcbQeRcjdWMKoE2cN8XLd9GX
8TTZYseCsDfs2OWENaJ0EcSzVzmwmpG/hqHO3uaWcu6dKhe2q4nnLBtVe6T3gAuSGIgOCUZirQkU
HL6JeZZ2fG5i4tPYHH6Y1XyC8bute+cwB92zRqa7dvOYWiwgVtaovg7O8K02610QsZKu10ZWpblE
1gNijJTKd0LDZfSoXP+B6Yaf7yMMowh7A92LTjAy7mv6t8GfUdUMAlw8Jw7Sexxc/DHgqtQRbOIe
5yHWZn10QDVy9rQNwLUEApkK+R5MYFfqavxR582+qn0qKetpPgGZr8Oi6D4rq9FbBl6PQV0c6ER5
XoLkYxroQhm75hhxZXyfBccp5n/s21Z+33tK7425Wc6+6T2VbXZS2Uzj3MIIsyFOApEuHHPESiNp
TbRifFojw+R1Jsiy6aDM5y8sDuh1sfXCNwmDzrNuSzZgDNz5drLjtVrZQN72cRPB7ziITl+mHuGg
zRhtbzobfYosrrn162XgYlYttC0n9hnaHAeASv2Igs7dIgGIl4KUN4tePKirFBMg7RvpG7c0c4d/
a9iA5b4qR/0SM0gJ8UBGeAoT/57K8fG6YldRjMU3FH5fAgL+G959sl8GBhhiJOSPbPClVtQkuZ51
oyOfSuDCWtvEyy92G/ErBme5TXEmxT17OeioB5M1NWmxUOE/THXCLTGdqgPmU/dr5Jk/+qw6Zu70
P7k7k+W4kXRLv0vvUQY44A74NuYITuI8bGCkKGIeHDPw9P2FyurelLJvpmXvujdlZZWVIhUBuP/D
Od8hecu+mTUzt3mpn0wFKZoDWKxl3z+7NZjqSBfPfjD4R9TaAKzsyGZFUe3Zz6bbUWcvs8dZ09Ex
6TFOtkPUHSPF1wHdbXz0h5pRFes3RHKw0SNic2fuB2VyfEAxXhDLsbI7bcL2gUbCAIdbnAOBTu2u
Me6tGbzgguxgc+PXzomkxfyxkB6MmMbFYCSK1KzQrxAnayp6w0wyIlXvXM+4zIH/xGu7motdhdt9
bdoUztHYkYpFvEMnz1CCuiLyIkeai5m/kOYGvoUCzpzpz8DOB7pU6yCnILoe7cZhbKr1tmB/sibm
M91ph3THGLfB1rC1pV+OnO3SVd2JIBizZzj55IcFur3FQIWS7K2Jd/qE9acvIdv3kpEmYddT3r0V
kBLHNaT3Ytd0PQHqbTjsGRPUK5j9J9/Pf7hoYsp5PGjdfBBowCxZte2TGW0fEVlAF7OVtTjL3toA
wkAJ0m8bo5eEPLCQgsgDCSow7rL5mRaCLG0Fw3RnImpNSYLAsrYw07HwVghKmUTS63Glf8w2Ugy2
1fP9VEHEHXsz34+QSLHtSAl8sdeM5nRel4TB0XOHtW2+L2pElyZsakNG5/YWiUW8GWmtSHBZxmND
s8tTNNfEuKISo9LPWNt14Tjecf/1ULmbbJ84xT35K3qdlvH7nLlYQG1/woztedNYbzSromStunaL
hqq8mipDiIapuZmbWMP1szEULlm5XHrcmuQWU2w2ssm/xBK8pHBWQLC5qLv65bMbyLVE44CwsM3W
i+qKBzHQBBZ2mxziFC9itLTdyYt1tBn8ufssFpBhTcyYz/dldxdhOd0Azxuv4SiS2zxB6MRChA7K
D6NdI6PymQTEsxXsA7VHs2nsdh85DtDWmRXuZKlrmTbOwfQ8tIMVlkenQOzhBAst2lw6LRNWFcvd
QO7bPbwf7xXy5I94TN7nMrrNekdvuwR9BJqPQ2PjsipYkV54zMguJj/5Wgj12NTh+J2U5g8b3DhJ
EsE9gQsV6IepeIjaEBeGEz+wHrxBmnib4xl5zBZCA/Js6bYyNU8sCfkireVYVu7NMOWcA+BAUNKE
4rkq3WcGby3SqvD7soRU6RCklaFtxK0evMcp4nCjGGEySGRxBm9tNUwz96NEfVX4KrtyRrZ+Trww
xTH9myI/bgu99AMNd//DrlGarxFYymM5Ou9BEgKt7CuKiWTm/z7WaCpLWicdX0aBm53aIk2eK8n6
Lk3vGraAmyYGIFlGwIEXqgbK33NigssLiiCpn1GfKuuaLIht7tvlxRx6O4K0d1nPJLSwdx5Kwn7u
3G/+1DNMTJZs50/uyVYkmU72SPoZ87uWz+hI4YdYV92YosnWXYMMd4UQbXoa8XfC/hr1vtSkSxVG
ALAPcLlUs6fADNYEQXGl74hguDCugoSZul9o++4sR7AMMN4uTTyqtii4o5OXq2CgYHNbFe8mnpML
0Ir7SbvHClKlQTEGUif06pMmhjNd9/Xw0JPrtrK75Ig6p0chli8s7CfvNiniCz9eDkRVmsNZL7zG
Az6dphH7Onsdf5v1GXOukF2eNpZ7Z6bAAYU6jvNbzkL62kuIz2ChBeatca9RpX0UlNRsF8anjH0K
EObE/RwlgC0aWnSxC8lqJ9s37rHV5bdYDkeYwyl8qkq8ACpNN2Fpl5vMDpBCQvCBPdFoBgooL4CX
+Cp+JccpvmKMON4BTaP7C6nRGOYKIfclr/cdv2v/idXMOcWNkTs39gHzNaRffQRdglHHcc+FjGJX
WG4jkbBiD+ZO06ZAHPOMP7IbCM8ugjlfQn9jFrv5gZCrJBu0OffwicV8Ms5CNul1QONdCiLoGzmd
5hlOvyXYVnMbM5ZrPSJDKw/ZXFKeTYJt633JmtOLocO7oHcjtc+zr0lStaJNnVn+Q2dqVFF+6MCi
niL/dmoBGa6QHHkf5zQrCDKzX3zXbTUcWLMxwcGsFZUortZ95VtrE0T+pioB1nmTddEl5feOMLGx
dQds9BXJm0pScwZJYe4XkT7j82AJn/vxVmh5YBHI7eni8OWPLe77QmeUrxO4wJTmPyQvAYK2O71a
rVW8NB6e6xEIS+KCKsSML+QJ7B5FXOxNnP1DOiMhUKmMr5qlruBR+MgOVl6wdGymcmuwd4J04tdq
agdyaKzsOGHNfkFITRaLwUHD2sWKYJRXnndnVYIhjWAxTRh5PAwxK500ePOzpGCRm9fLA58Kx80E
93o9xw1lrVMnC5i2QZWvxnhnaFGYKvpUsGjKqxrgaRw+/TLtE1T+KzSkwZtN5ku2sC8UcVQdzvlt
D5CCjdzQaxAZbec6+YztCTu2XkjSIOjnWrZgzDvpOOsCcOVJZKH3zM4p4QSen8umLW6WKOL+aMeE
E9F1L+EHAz8g24tvKe/clSAu6gWeOPpkp23ZuEzLQ41mdmd822zA5LL5DrnJXnWStbdh2kMMUs1T
GJYcJQ1LYGtrVJZcedXS2VuRjfJgO3G/z1zor51BPKvE4FyVocaEMc7tRIjLbJ8F2VZFJV8t+0mB
PXVnSOzFuKCtpA9DEbfs8gaxYQs99+gFPH2pkzDLwEUMJpYs7MLNwgdkJN4dQmGCk1NlzJWDOOWk
MrY/aPIOyUAdxWGdHIiW48mNnP4RB4HD/t3YG8nttq2U9QE8+NCM9lcahUScWtEtOeMNA72pZyVE
nOdmRuv7RkAepfqszrOJwqfXzPvoPiAsY0OFgolRCojjaDpHrPpD+5pZZIoBj704g1OuBW/oD4xN
0Qu1fpAdc1G2fAJELNutsC7bchj24EWpRmWRtPYe1nD1SDp7t8GhHR9FaR2ZUgGGFGg5/S7Q7NkJ
t9TLHF03OEsLwcJMdsSOWazFSLQKxi3u0uqH2/W42Zn+HuAp1Svg7cHONbK/oD0f1qAL0QyE7LpJ
Jdq1ZPk8Zg5BllC7iUEOp3yGYJGMu0Z48U3gB+P3VLDGkoDyd9hazg07dNTIqvsP43Xhaond8TlI
lUsoeDutQ1HFL9GQT89M5dPPXtiyv0yNv6yB+k8PqGMwMGUEBvMapPFTyHl2mPwU3Ww1BfueB+Qx
SLwl3cimtYhqLPEHdtqGNBoXhjCmMMlQIzAu+NZn5AtoshBXaN8RMjSWtWEt/0aD3OC0cmb7bjJO
hi4h+Soz76yW9fEzEHywrFy3cdbuZDPqTjAo9pabf5W107/jcYfUTa23QqfmXqcj8b/hjHrJ6x6s
ovOvfJF1W+JYoUkmKTVFsLh1iFxpmlmozyRMJ22XbhdH9nrFf1rXPeqEB41y59FCSlqSPDqR2yTL
ibtgcdAthR7RCeSzQg6hnHmKwyRFgiXs1mNpJbIbiwAl3nsEEBcUN4tNaTex/iSZnOuqqMqQjhPX
5cn2RvmqiPNkEdHkLr1DnJ0m7NcISDk+1lZL1uhqiAdNFsS8sB/MSOO96Iquvm/aipYrmLRaiLxO
fY/NcYenySf8C2YG2GNnShiPiqWMQfIj0VaWOaFNSOy12yLOFar9yOtpvIkrZ3qcQ16Jsov0peVW
QBVSdFOZOwZYaYbhQrN+hifX56xYUYGvYk+86VowiDYls2IRPdvj3F01+EBoH4NvaCh0zxlekGPY
nKH8K6cvAea0i95G9lRfEouVIUbvzivUtDLrVIkK9cgE4QnT2VEU7QstG1Z/2ofV7CVc3Y061b3H
+pBZ5Clt5ps4zAj9yMxJMBlCMqaIYi+8G0REGzwByLBDCyxrhpZn5jmq7my8GUjLkP6vEnVGlOgl
GA+YyZBMqzYIVsz+3DOdeO04zHLXTdkD6D0n2kHjMWsrzt8Q9K6RaxE33dCyPbGCaPchsVFf4EHq
s9kGcd4KtoJd8YRn0XtM58MQJci9yzaIH8jxJBRUs1FZZyEyhvO8R4bb/OyjmjEBruOhlgRsJcUB
UXcNzHr2pw1iYntH7UkNiMxkxVwXhbE0VfhMmAX1FaY/4qlcFGgPVthOQDcapAPdWSlk0uSbjXJp
38x98W50lTwrZaxnB4WEt0aHrV/Z96bXhMwk57PC1k/McGmHBFZejBDkFwV5SCfsdJ6DLl6j68CE
5J7aIHeewRjHd7LEr2R59livHeaHn4w4mwuwR+omn/RnabePSYL4wYmdH1mJ2mhEBbfBk5WvOrtR
ZBS1T361bD0WZRuFqqzeOWy0kH24Gbmx/aNh2cTM1yXoaLno+vRyRvTx1AINTFekSNOoKqJNZNB+
Rp6+x8oYHxfy6AZSw69Hn1ESifWNG0IQ7NtP1+n0t6Srud2SAUqgjXaPJVm5BcFMJnI67/uye6E4
84n/MNabjp2ei6/YDE15KAJ/vrQAj8CCDR+wjJqtJwDokUtLj+K2wZbA3ZQDreUhdQmCI4Pb8zOC
JtOPLLTz0zhYr0vhfhVcXMdsBLSDuOpc8j3Mru5vgJlUF/UoT8GE6C30neMIJILgDxJKgzhehb28
TsrZPBNAdmG51IT9dMLHxRBjxu6p3BiRHLLjcK2Wml1ywzKSPlDU4pJmdHbXTTYzMWGUzCAAXj3c
HIe9J8fWQWoWE7rG15AqNDtTcTdP8X0ZL9Omq/TezjtfnqNueZFDD6PImjKhfJ+8cfmWJf11YGc3
3OnlZ0Yo7isHC/qZFivi3cjI9JhGdX0r64zfWBCcWjFvJ7NCBwNnkON2DJKwM/rfUHSkWEiSUFw0
Wc61w1yNDPRTVoYAN8HyJCuQpuVTL138ak1uxY9UC/kprJqvFnfqToXQqFfKBgS4qqBdwNnwxXyD
hB9vAfOrF0Q75Y2awF+s7LFpgi2UPEYefSIqbkGLppeX3JZXnSEDT1DpXRPWnT1A62gpjxReSUwd
BTJhM7nTFtVlx0TBMheEQ28S9KlW9eLWOHeMrK1tPNGZ1PQQ6VJ/gxF2XUJywmW4buseSWDtTvNV
DfbhFI0A7K4QN08kqWinGddiqmIGESN+t12EuzNd43+B5I6aC5hn2+XQiTlUWV9hrxy+k5pJwxVU
uZt81MznF26PoeaEJ+47K75qK08K/Lsemw17WOzhm4z9rsEC5daPRpvpNuXwlG9uXVT3eky6x26q
E5wZQwxTocgE3wMEjyDYBs7QmO1Y5eVtO3jg4pw6LEsw1kWcn49clVwQHe8lR5El9nDENokl1e6c
JTxC+xZk/lRw6rhzl2FGkjWBVF2aanCwe0++3s513RUbhbaz3FmJEmAPcq2rK9D+ZBO1kHjEcZiK
BgIiqTzllTuVDMHyoWNmOTVOHDwhDFOfzPoxbfnGI6CcR31+QDLISiPuFtJGMWW13Y8zRZr70mLt
xjjMzmJ/5w+Lw5BTiQILbyWCTZMMMriQxYhlzhoCf3hbWq7vqzrL83tMdv19kjWs+YOGa5a7hiX/
xqPrdi4UsP95i7xduA9xM8mZOGErWNhnkem3niM2RgfCdh19y4iio6dgSg9zDN46RL4K/wfLekJM
N4KkBLkrRVknhwSbqfhMXEs+IcXMuQTLs0YyC880FD9E37lpmAEC4w6zeWap59G1uJENh3aKev2q
kPYkV1lES8Nv7BWf7hibKx+gnI3Y1fJGEpcqBu9ANtyvPEUXiaoiyL5VNsNRXtPFBYM0dgmP3DJj
J6iZF+UnjVn/PDHIUFLMkGXoeLOeZnOWyMR2c4JG6UBiXoTDFdGffSDq0593AcOkZo0L2jY30Nec
Z2mXmJEWYGSwX6sCgQFSltzae3k9E/RHbGt6PikwcuZ2h7GR+g1RqZs4tb0pxlm01oZ4P+QOGq8T
iqREgUipx6VLvuoGbsXG71xkW0R3j+qBrATDmNRxCQOuewFynsdAHNuqduWKTROEGiIDCBzNsqXo
L5LFy+pNTeembkoWCNZNnixze9CkrdfbkX1pzWFTGYBio5fJA4JXwJHENhE6fxghM4ccDSiIGfY5
rL5SY/Rz5w6+uY4C5VYX+OYMNzPqQ29blXgDLhCOjmZFQ6Uouyl4X2Z23UzoUsdHHcheSzARyDNv
7yZJ0x11pmS09/wSWe0iMXp9aigBQU/7A0XhKgVn0Dy7C232a1fbANLcrokuwyyakiPyxmW6pwCo
qMbTMOiLTZcMBZUbhtl0E3mFkntIj3LaWdyZYj/wkaXXyk17Hl7L6dRxCFVXX1Y+NuF67B1nR8RO
6m3GpLHqTQb9PHpG8lpEV6pixcP1ihBtTXWKBaTGhZhvGFNHrzFBFQIBJFvxRx6z8TYM8zonNBXH
6ZoQlti/TklBny8VDerIcZpFbwxOYB7WlU4I3Owq/2sInMl7DprGrymyTF7dxljzymNmNwABYoMk
8ybGhkH3pmzpXqGZRc3HWjAivXolGbPnxyr1jHePRLEjk6D13XldmhoUgazsuVxjEYlYD2P6ibbs
84r4Bv7DEDAkrmT/TC6mSwpUEonp1OQqn+9qFyUfNyzbR4rDCfUuox3WEC+zmofwsUb6Nh7SaWjz
K6/0UKvIGX/crkeFKfkO0L/u4eKDOUVjrYO1gzHtUyo9TJsW5/O4tsZ4yNZ5ErTuEU+1RxCVbMZb
xNGkKadxorFZeu10zZC6j1AMC402r0Rp9WOA8F9dOFbaPiDlZnnGZ0kBY9nKpkKIklDfjsMy5Xt/
kagtlaQUIXYJM/KecVI2bzs77sP17BLWu0GC371PfXBOa1NnEWpSc1Pse/RTwanB6Ml813TyqaZI
ig6TbXWKQblv623cNr63HXBsDAdJHhnFXOtwSQs0/OM6zKueB4QrV5Eq08yvECgSQzaqnWHo9NOh
2yNGnvodDIvYO0EqirzdEHY51YclCcsTeA4YcbAs/kF/igoKdENXr0lWdYqta0fLd4VwF6YxXmK9
8bopeNSW7q8qYDg1jm7jmOu5D1xx5DnOkl3XVurdk7j3tkRrth21Htl3h5pW+jsf02TYj2bBRzW7
yXfPHyvkwp4lsVjZHu8yP2u50Unb7kc9uuM2l0mS3yR5W8xbRt99f4XIKfcRCUI1WKOWFO4dFTmn
6v86m9j+kZ3v/zWjnvxLo976vbaefjTdH3H453/j30Y9S4h/KWx6oD999BoB+Pv/OPUsIf/l4l7w
Akl6ghA2/9J/YDng8PGj+1rgxzuz7yEj/QeH7/2LGY9w9JlvI3xbOv/EqeedEUv/jV6S/PuBL3TA
L0Bcp/S930BREW/4KJEKEcxtSZKSCv5r2Gr1itIdNRpEu7ca4gDcvwZ1QB2fUac6c91dGQXFe+Wk
pzjsldmSwKs2E8+loFy28xuF5+zdCypx0Qd2cZ7mjgw7QtRtcBjKOXgJtWPdpH02kvc2V8UzU7H+
EhXaZqIBWhm2Qe4BkYj13BsA22vWefu49+QH6lzr3StmxhY1OmDP5pCWin06C8L56NvBSNctksef
j+3/DFo/fw6/fE5BEBDI6HrskpXj/TQh/sHRWM1pbgDFfWFGFI8AC5k64vsdUZ00IWY2rGOcbUV8
iGSJuiVW/Xc5o/bCJO07bPejaLq3ktTB/OyL4QmINiEipDU169SKryrctPk2tezBXnUNhxYTiz7Z
MoVaLv8v/h6+DrB62oL3F5/nL85Md2gjH0vTF8l08V0Rhj+Avs77vE4xsys0zjjuP5t6whJZor2j
DFd3mhgSTgSmJTMKQ3KnIxTh1P6nkPEEEjebefHIKRXFzUVWDt43F5XuMXKq5G+4578C63hW2VNj
zdEi4LXxpPMbZrBx6a5aHX0RK1JclnbgXRKsTgZ1N4hLhKDV5q8/q9+g3+efp3FGc/fyYsD4cH4D
LS5jnsx4UX4gs3+xMvkY56zMZZ12h465+AXbX8QEVVKux7ri2ceE/te/gPunl5NfwFe2UAFeeE8E
v31ZRcokvJuqH+RE4pGwUhoCZFKp+azCUnwtOVxfMCcspqxOJlsz2PNH4Qki05dEzu+jY+JhWzRF
cJlP4kaWPkubfsnN2xAOaJmz2Y83nt3V1G6FlVyQb6SYdju+9QSKlIuRef8ucrlfV2zM7ha2W/2h
yJvouSQl7M4KaQtWfR7Uf0MCPAeE/PquaU4lfCBUE4SE4On99Rn1XCCIcdx9dwdYoFg21XyaLX98
aSZY3RBokmpXuYn9xZoDXYoXTt75LAhJqw1ydQ+pj3nF1Ld8ZIjQ5uu+Q1ABo7TunxVy1mtAEcuy
m2Rwq4JWPk3xNF7zP6Griw2bMMToR8D/zZUjq+QBnMutT57I8a+/2j89ytpBB0jRLDRmRs/5/dh1
KnqtRn7UhtmpDPNlm2dWDAKKkdo53O9vXNLu/+nn8SMdDjDn/Dj/Rtozqe2jSzIffaenFxTaLOpJ
kd2w3SnSIzs08e5m2j9QMV7EXchgKAvbOzGwuGSozHlEZshwWdWNRQwhWs9D65RZtGk8z8I0of0j
fj3jgkAJun7dZ0jnMIW1t0lghgeBftNamXPUJWOaTeer7gIfKZ7Eyke8DXxaMLd30Z5L3Zy0m/Rf
vP3OjVSDC2iogQ/y15/9nx8vJ/A9hW2UWGvl/cTH/eEoL2iUGTIt30eN9yCLGnsz84mtprSJL1Dm
r1pul7/5kWcL+i+3Bx54XmSucpg/yE9+40jGSeKTcjV9P6PiaJq6ZcNaMdrILNR/d2j96czgneGQ
5GsmgYeXh6Lij9Z7rurCEk37fdbDi2qo3RETtvmrU4bYIXRFBAwx0Qf6toD8rcDP39i7Z1es9sfp
b34V4f3pb/3zgbOlsPmFAvXbr5LpwkcmpT8qb7Jfs3lBodxrr/km0qYcWYPWhKvG0+w/puHIWsvy
IuuFaLbxBSQxEaM50qnJ7WlfHYR1PKVT+YPcGQl5SLK2Q2gf9ofB1EhJ/KYpL0SYMHcisRpjuQhD
xY8s/OZvvslzufbbV4mUg7f2LMnUPs/ur5+vnbAYzC31nmcsC1Yqn9SnjU8Hp6TQN8PcIdMog5Iq
J1eBs615e35MTaDP3iRcp34kSKNrHOTrdZKN1wub+q2TxEmwkaVTvo9JNH/NauBUINBhopJYxL2H
O/w6i2bvZZncAZVbKG44i0Hupc4hC01ym8VdxUJ+DpBaJFXAB2B3Z9VlE1blQeDOfc1rcma3tWXd
I5LxT9YimPXjLLh02BoAmhnSSePzo09gBeqlt8wLSBVmMivLv/kEf8u14FoFt+D6PmP9wPF8no1f
P0F36NoRA+A7KRD2q9c3rE6c2BvblR2fw8Dbcm4Q1OqpuFCVmo5+PFnrbEnz824hYtEH2AIOFKrZ
vMiffdHJO7BP7V2bdVjL6tpFuzFFivUlwyeISPRNtz8PkH/Uw/x/iiQ51zj/M5Pkvuo/38s/Njr0
If/pdFzoIgFMEt87l5VQpvkn/0aSCOdfyDL1uY9xMQXCBPmvRofuSJAxK2xugYAS64ze/y8kiUfN
HfDneNT6nB7inzQ60j6/mP99BqNddj2sLFJz2XpaYe//9bHzAiagS6deeFl79RCbwfgBa9I0tZvL
AKKU/yNiMJ/Gm67EAte8ed1oiXkbhVjHDzTVrKOapQp3YA41UzmDTYOtVO6hbNb71luIAglrDBMC
bZGZS0zFSYCIOY1l6mEDpwdsDxnwIhD5yYjKE1SXatHgVB4DwzacXHGdTgngiQ1xqCU6pRkltI/c
UcF+3kcMcNRHRGjpTAhCNZdttwODTjzRAT+WO2xMm/ucjCxi1BZJivawIy8JzH1daxt7RKUIBLRT
MSXRrpdzHjWklSJlRmuZpf4pUxbS2y3WF4HgLzKmTTb5+btEMVZL+ZmWMrCvKtnIfjfPTFfPAape
mex80RYYx5eggU/ST2kNBbFxxAoha43/ggRLZsTgl7oN0ck2oP2g7q5MBaoFK/A4m3JVtGlWf7k/
0WjuIkGCrWw38oGm9XDUr7FvVrDDKBfRiSw/gWvm3/S18ieKrUDYx4rfo1I7dm0aZF9z5TG4Znd1
BrnZP6FuDKs4reefsLfgzH0L8a3FTKOhweHEXM5HBqthNjvw4nozBEDJNBQ5vi7ZP2Lm6twL+LEZ
rtm07N2r6SeGzvxE0gkS4S/QvLRqbfrS6oiuWkbgcAxpifmuoLM1+7wsxaf8CbyrGRLmW5ytAhBe
H4PTA3fdlSfUm+TyxiRAfhJtjaHb4EQP1v5PtF6ZuVF/kmq0n+FCsOj2QJlidQT1D5UvWQr/topD
KnW4bYD7INvC7l7b3RnpV47TTCrFT9SfY2b+lv5QLhqvSwEO0Go7UALBT0xgvjCzmEi5QpyDEX4y
cUA3f0YLwoXMqcXjn9BBVePaZXUZWO60wfWQfI5wt8a9r0rXtY+DIyf3PRoz477YdXW2SrPOrIlh
1QsqTzSZ7eKm+yEbw3Ezkecp6CIW7CITFk6x6aPEvSn1ZMJtQ+gcnpcUxO1mSeiR15UnS+wwSZhj
9i50Pe+zwEIaNcVp/K3HbPPJhZJHbHDRyqHYhlDFnLCGwDDOCgGgw5TrG2/s9MRTy8c42i0pK4Qo
SbnG5NHdNHHGHy3QyrI8G8JGb1lytqRY9279qvHZtFswbuF+tAZocVHadG8lbrt7P1y8t8Ueffby
DcOAYXLLS3qlyjlQZEXjZU9uug+sUKDMaqWtzw4nNXm8ISkPGwNncAOyETALNUbUBQ9FgPHU74Bb
Ys3BxwvLo8LCwNb4LigQoeWyjtsVktzRWdf+zG9dkuCO9CdWw6vxOGIAg6IIOtS2N8MjXyzMy6PM
g7cptjvMEa0H1+Gms0VArkKN5gybxVggGcgnRIinTgFx3XFUze4mrYTs7isnEPlVGXXIlrJxqdh0
RzWqMzLOVeoxQYCcm4Lfk7ChFpIbtIUotNPdlKwtM4Zo9GYxL0imGjZE3lXk8ppiuBQkrKNyECZZ
o2JmnyB0G1O8+NB/bchko+00R6wmutiMA43fNikcoy4s6CXdMaukIYepjwPrgvc29k+k5CJX3Yws
FxsE4pWt1hYgSnZgXTCULn89hRXgu3DteHibNEqylRzDHk+eJsb6uQwGBEzxJq9ZwsGvsGA/AV3w
UIR8aDr1JTuWqUWVrUAbNnZ60GOqoscFKu0NFAuKUSov73G0Bz+/jMDauXuhhqbZ13k/2ap4EegP
2EAPVumeOVIOqCX7XpF2h2Wb+PcECytK1u45bbPMugQ8Xfd3ZaKc+hjHLVoNinoR32NNc/GYkOBb
bCaAvGemhkZtBzqmJ288Aj6zFQih3Dui2Wx/HWCpuQ2cViIxJaA1x4AAbWiv5zoMNyYdi+twMGwe
S88W71gIMLwVYQ+ETlCVXbfSozDMUZulvFTnR9LGIS7I22sNQvFRlfmVNCP66NRTClo8Gv6CAK88
ux5cZ+EybWWX4OxmpnlDOxLOe2PlxbhvZzJZwiqJw1WK5WI+Vl7DUtFWnfnRKoXTuVyWead16l8N
Zq6vIu6m86Nh26ciKthlj4mt0wMIlYXdwciWlLCXltuz4t4Vm9DhUNn5DCejXdyzF4ngGAw4Dxem
Ru9WVdSfEaaf7MpqhIGZ0pdYPsJUI1WlcHXIbVQjM4cc0TlrT7IRTuNcpc0mqbgAqlVWQLjGM36W
nRlT6WDV6QIRAzo9mWwCP3IuEtfMCYpiOb4FYNwgaTU6znchrTVJFJmP7DoegHOv44COYD2LMDt5
WFgnHC2LIdeDx/XA7rYdCYWu5dtEKBNIljzza7MNfIeVwoSnfznYbd4td8q0sVpruO17EgdUdeKB
mnBk6UnRozSjug9sUycAjez4U4U5iVbELM0n6CFlsKlhg1Q7t66H5rovw+ZEXPZdTvA8f2Qx5tda
Y65CYzSX70Xf1g+jhVdvOw2QMtmeCAzgV0ZGPGNJVDrz48x2N8Zpl4TWIWyFuKErn1pgHqmTsr3K
luqYdjMnP8VHfMtJ4r66FdSfA/il5IfkW+YDLVJXvAyd8PrHEh9Lv4e+U5WMDHQsTgGOMXtf+oMx
h7LzF84gciJpCD0jQeqowtTW7SRrt/tM2IGKERWjTws22nq5CptEfMRmiu6NizQVD5Zjf4cMG2Ip
yfue26YyRb+d+ayZhbg18+ux8c8XH55HNTr2Z8PiBD5CHPl8r/DPvucTj/vOlwWK56BFFLeK/dJ/
zyY3YDCODgkRcuC6F3YnM77hdi5J2QQoO+LrsgXGbT4IsB0eQDdU9MNVHDktwKSmth+bsnNApROf
Cesg7agTrYVN+Go00Rxty6FNOI67nF8+dRbzQa/kYxC32Y5pB2+PItL22RpKol9jNYutP2deyilX
DVfg1dnu8ihSZnkkfJTbpOsMulJu2COQ3+JrkDK+bP0u/Grhb7/0lH71fh5cuVe53WfrBhmzAQYe
NcQ0o5r+Qcy9OvPTTPhkJ2P7FZNsFD6bBmEVN1tdTFuNz1K8ToRHDg+VAmhQghEAG7gXCYihjZXT
K7jrP3Qr3/5d7P8RFvjrFOzcAvguLYpmnsrCBQrXry2AHoxMLP5SyJDAYPJN1HnOwNNmUuVn0Klb
M6Dz/Ic/0wPRyCzGRYSsbc/7bfTD9E8OQQsUzHey4sJDPbBfMmvaziGRV9kZfPDXP48u69c2h5/n
M1rER8APVL//PHxRKZcCVNpqjm4V9y1OLdGzMjyrH61u3HSTM2xEX+qtS434N4Ejv458+IQ9Nl0g
ryVPMXX0z5H6H2ZrS2bmLkZ/t5oqEARakak0ifLzr/+Kv45gzj9Es0sTNJq2OuOCfhtmEm1ABAGH
OdIYHCn1rBjbtq4tttH/Zu88luRGtjT9KmO9RxmEO8SiN6FSRyTJTKoNjGSxoLXGG/VzzIvNB1bd
mkwvBqMvzHoxZrPsvixPBODHxTnn//6kL76s+Vv2koYXJgkfJRftG3ET1BGihI5DF72tWvYBNrZ+
39UxOoRf/y0Vm/njhwn+EKJbYUmhLz/8xdvTDFrawcDj1QgQfmtPyPwBXuvzdV1Rd8tavK9KTt07
nBKqWyez3K8YPtv70Ko4cKLJWfYd8WEcq/YL/QDT7ayV9aVU5j+/sEe627EpavIJiKjXz4jS1iqS
gZcfU5bb0x+DJ7wW+4cfr+L/p1j+g6qSbQmm0fk0y58u69dfvhbZl+hltuXv//YvCKywf4PjKk3w
pxSp9KV+9JfTupC/uZQVFhsU/FAsh5n0V2lZWL/ZkpQs5WMBqo20w98ZF/6npbCm06VP6hgrdvHv
ZFyUhYgMKXVSNmSH2jJFDl3Jt0weHWrgOepnDgdXssIYVdAY1dhAObsd//EBHOEVZd0LKxDKx9cr
4I8/jDUNrSl4yrCvLvn/F1FEUcms2tZqn8sQsI3D/VqIZ4rWew1iPfQiDNWHpuJ41T/Q/4SwuUcu
WjRDDSNUboHaXg15smtEcytG+2CG2ed4nvZhVF7nZv82rvV9Gne7QC9vhqp8HIqvdPJdTYi2sWJ5
k6XJE3Cy0G0OWAXfc6zArZbGr6l/8Gza4uhl3ycj3l45BtIIe6zY/gRNG98l4T3prQ6AqaILxh/i
r8sey6HuCCpi6UL/giq/u+lr9ynI0j0dN59M3XoWlKYs9uo0QvaT+0B2WfXr8W1vo53L+xI1ak0r
aeo8RfX0dhmyaeubfuBRGm24SWr3hKENgDDTDw/smqSlBJdyXlbSHDpb7sZOu43hD7SmLfZcACi8
+t8mDog3wNAxB4x/52IbH5JkEFfOUH70fH9fWvNnGixROHD+O+ijdjDnfm/a1rMuisdRQAmj9AOr
VNhHLm30/tfJjuZB/L89eo4rewfe6LYsba4j2b3hansbgoaglTu1u92L0PrJmcBTdpNlutB6AbGY
+xVz1VM26IoWn27EwuYZrOsOz4S7UDYHgBL7KpJvJh+BtGUPJ1oYn3o7wJoD4wI6iPFLPdLFjfip
fFe2zoG8CtqWaJHHj+9T2vbborwKNXltgjeP8f8I2XVlJK6dzHwzt+UVXU43U0XrNKD3Y25Xj4U/
vuc6gac2nz227y1ZfzQWtdGA9iUY7xaZFO68lDb5OihB9iABdzV0SLoZu7e6XCa4a+2jgNsZFAdA
UBJ2mb3DN/ozdZhNksr7qhmwvNFgomAemnWSxD8Wvt1UfkplfTv3ydEx5XVnBW88O3sE3Xsfp+Mp
sMZTWVXvvMCHgqAh2xTP+EddW575DLPmAD4YWGv26BAmEBeO0PYP5OMe+oBGJMCnWfYYoCdA1woz
kPOfwQwx8HZIsxs375BTuPc4pFxoFkCG/891gMQxfTeSjdWCSP16HeiTus7ywW6ea917Auf5hEBw
76buYerqj7Wel9D0xxPw/n3Zxg8tTVdlXbxFwU76cOvL8RRP1RUuofcR2Hm9AK8X4+BQmg/lcu3M
y0fb157Af+2i1Lkv5+qmsxYzKPrINGO8Y8u+kaO8Ek7/QOXqZoIQ0jqQ7cv2A+YzZHy5/FviCmnV
LgaRFFEMK+3iiszWLamSnVXHX2Hg3w+9Tcd4GO+qfHhfu1B1O4snGvdFlO1tYBtJ2x68qbiyAhYr
OK2Tbh76DguPNttq4/Lqy0fcRPAP6h5KALKcL4jhZO+wCgER2LZlQyqmP2VWt4ubHoXzeGfW814L
m0NsDA8Uh6+oh5M+MTJKV4gDIL0XhYfnzXth9yd/KK+L5HdvYQdSLNJGB0Dyt9rkJ5jaLR/hlpsi
kuPiEQeMHlGNfUN/+BVw5MdfR7JS5KZZikgm5WsYbDeeY5jK8Sl24NTLqGyeedcPXcuSEsirYJLb
RuRo26aTh/DQ9YM3SDofS5q+6Qu+gkq3w9wOIW+6L/Pik4izPexQ/APS4hoKwWG26gOF7msfF1US
C0cX9tNYdB8aN7+Bw/tc+dG3JUrou7gKWPZrG8PSybuxC/dYe96FM6JyhfnxGy2dTd1dzqNcZF5P
apGaFQr0uX1G5w8Cm78JVYb+dzIeIzrDX79R42droyWktAgiIR21bt1rNRZEA1up4AYps+LANYYe
3hJg+l1byWffGe6mXt7XNdlbEql6B1PX6LERpD92/+uHsdV45kS8/GCX+rbUhaX6nlLrCBxr6Idn
sqEkeKsbzTPJSbGTVbl9T8qe4h+njFRc1dgp0757PUA2oXhxyIgnPcGrvLCPcWsdWxTmrNe3ZGTv
i7D6OOb5Y5wH4KNQifT5DZm0B7MvHtFxPEYSHPwc3HF3BC1uPmda/xbiAq2sU/choyEZIPd79HP3
NfmjIA5+z7Lqqg/wZpq6Bz3F0CuJvjfs2qY9nvD/vqs4AmVuDqQHpRR3dxCATtVsXX96b/BvgMaW
n4LMeiP4BzTjs86b2lOj22DG6E8gaXbhIy8z5kVdzLM4AnKVpqdQN+gN+XEpeXFconFGRBCPhmdb
o+OOXdxK/T8/3f/Aaf5sWXX5W98ATNRRELbN3w2nuy/tl1f/xz5vo3Z6033nNPO96dL2X06Cy7/8
7/6P/+v7j1GepvL7f/7HtwLZ1TJaAFb/5Wl8OVieP8Rv/vd/gbhW//2fB3frNxrwDAwPOZ5yReec
+q+Du/7bj6sVp+aluVYsh/C/T+6GiU+izX/BwRqGDZXUv0/u9m/cAdjrXGrq0OVosf93Tu7Wj066
F3PC5IonyDdxrXB1HQ+qZc68mBOg9v3eJcs4QHobo6te1q7AIQpgZU7m1LQPCJ+HaotIB133BiMz
BDq9PxTfB21Ol7arZvwmMgPaFynZiSWDnbXbSrwMyP65SFS2qRbn0KXyygshUFam3NcYZxkwN4xR
25m5azy1o7SPIefEcJ8MwZziZu1W6LPGGi/WATZE/sChE/kbfxh6sz4w5PUc+hNGaXgfxBtHpkNx
h0CC5nbKQkF34zSRGT7GlZZEtMXE5Kg508FGcjSyr9AN9fADsno8AhvSuO5tMwx0RdBgQqp3aAGj
bLSyB2NRIh0YDR5+Q+/ZdDcGDX0X9KnhjLaopP6o0Pq+7WI52XuGgKzQVSbcnMAAk3Eg11g9wanx
UP9gwvLshw27DWAGjr5VKuEumU3dvCO7U2oIdlrcb0UJaXVDR+7wJapqtuDKN2oLnoee56ARZ/CD
kWiMPzgH1d2+d7vAgsVKxyon0EwU4HyXtCK5ytE9ZXkf4zsnfcRQA0ZU3aEpqbVikUQOM08ak77U
hG7XLYrt8n3LCbW4GvE9ho0gaOjfw3gtjrkwY4rnngzlThN0jW3JPICzctIJ9RHtR415ZWIoER0s
TRjOwRt953NcdcNDFJvd917PzfRO1jGGtxGLLkwts06hXGoynW68Cg++6w4pCGfEeYDVhggPfwLO
78hM4i50pp1BY7x9lWOK8MfkayPeH7zRjyTPW/km6rmyFVIOVL+9PsaCBMKPMz7j1oP4u4kdK7pq
zTYOaJN02uSQRCj0t1m/MGla0WePclx2L5yp4k9LGxtYnERyCOtYJFHpNK31uZhK50tsSkNejbNV
PVIpoHXXbG3ws7EHvpBDUgmhonIpiaEJ6u17t5eISvQGxBRiaYqMG9+l6RBxQgJ0GLQGVUsLu10f
ILdsvzVNkL7TA19/l/OC4BG3ffgs46F7B2C4gJ3nshtuigyMF/W60f0dcbn4EA8L8cisnUV3T2nw
q2502rGC36mjTwpGHEj6fqRu0xv5x342rY9JFdMtiRU31X1kNtZ1a0T+HwPeoneCssTveTWZb1t6
br60gI2xSchz/2tL7eqPiArZJ7Prq1vQLeKZhqv8k24B97u24h6OQ0lafDpQnjPjPeTwEQYNTN6A
Zm2ZVRuhB5O7aymSMTEJSIiLQRF9cgp74rbojzRNRzQIlVgcLsz9ou87vAEGaB8bh9tRSd9rzH/q
om2DLG5XHHgNZGHTpvI41DlBCgHAkpazi6WRPkZ1TovEYFkZ5QjDDr8WMBs+Wi56Qzj2wbsQsly2
q8LaJKTZuL/bP751a1TNMcgG85HPi2i4MdqbLCzrr5huohY0R1F/1eKKH1XjqEpZqrF6jxK8pnlk
/x35HRJJm++AfS/nyRIK/ibpI+NzaxXtHe4JGF+GiWiW2k/gOzxw4HiHxJBJtEV93D1FKM4Q1GqN
5d/nI/hTMtRz7+2MOLapbYbYMGyE1rbTyW1HC/7/yLqQ7jsauMJg29O2ED1ibWBdaXGRnDhDUILj
Zj1VhyFs6q8kIik3a7JsxE4r4qQ+wAHJHrxOE/Z9A99jU4uyFlvKe0b8NkLBbRzkZPQgjIpQ68g7
zCyPWVEa1p67klkhx0uRwu0FsAq4IBLCd92bcbL3A8N+zgz0UjxWbNjVs0ttSwcY4IY3WgRw4KFq
MK27KiMX44fMn2rjAx1rxkQfo2t+IsGpl3szZXm79kBWPnpFCZw3cbMG4mirLTXTMO1OIe6y3HSb
HsSyP2g22nvNrJbO0r79EgS6me9nWWER6Q8+SHc28FDf06lQPiN01j8HmJ2/N1Pbf2SqEyy+aWR/
DM4UHtlzMaGYx94x7s2wl38ajP8PHJD+X9POLP2T5w9J2zDKv788Iy3//K/kpiV+cyjVmKZLcxg5
TA5CfyY3Hes3qePqzAkKsRuXPjKPfyU3Jf/T0uGFK7LE/PnHwaopujb8z/8w5G/kQ91FgKPrSw3h
32one31oZuKRuOASpmbo27nPXEQ+waOew+NGoO3AycS/78VL+ElO6tzoyrGLSebXY6sFjz4X+u2A
6vxQx3X6Z279rJbl3OhKPiTp5Zj5veGeknpOtk4X4x3gi/J63bOTVn55ZAwAndgS141T6YNab7Xo
oepqZ7tucKXiEy7FZofc3Ek23rMl3WdS7M7Kl67kqd24xu5BmOKUheHViCp2SIzdmsemZfj1O5lr
a0hkbImTputP0vcxNMhw7/v14IpM5V9zERHX69GHwqYrotfEaSqL5EOYeN1trbf5Z0/HCrqgN3Cf
FgUi+rwxr6NqindsrvHDr//4z+cS94XXfxvCiW1U1CFPddHQ9xjL67k3v60be0mBvLh8YC9V0g7J
B5HwYYJFRFXoZPHXDc5683JwPdG0EkGpRd8TSf5oDk75AoNZN/jytl48uUO/qDsaKVqbyf5WVvOz
nVosf3+vj//tpeEfWerWqKn0oPoB1cWXnOXwUA6muWploDD++rmLjkEjQMmnNi7FgS4o/dp043BV
8CLzfT26DnowEG1skn4zofzCzqrdlS9cid1yKuo0x6fkEc/OejG4EKRAO+9q1TtXE07SSm29xWLp
EaUtECxTFg1sRdkH657eVQJYWlXfO33NhZSi+dYE27SBz/b864dXymF/Lw+qzEUDpS0deiE5AcZP
ZlJ5u2igUAXDmSueoeX9ge4d47vtddgCxLIGitLiCBJn47vWjSlWaKUpV/5SJaSxtEMqDWHyRD0d
EKlwrwFLZDe//qVn1iJXCemunxBlOGF1ovnlnd8L2olmf92mSUnx9eQNTPwwaDhwT7Ly9I2syq8g
XC4I3s49uLIhk3VqYQi65SkyHf1ZcOoHLuZf+P7nBldiupsjaGLZWJ7oHSTbITDu2SEVp3t23VtX
orqyBiqlWVaeHKgbSDM6jBz60HpaN7oS2F4V2WU3+gWNwCbOwp4YHmgqnj7+evRlZvzfNNffoeEo
+7I14ADgeo1zGvpy2BW42pBPyuWtrLkf/vpPnHn9JORebQWWTy+qD1n3ZA9y7wvu2IDW1n1aR9l8
oafgLVEJ+9TZXJks1AjbBvzfuuVa7XiBH8CNyUAwCsDogQ7B+ypIPq97KUqk5qhGzBnkGtXUyta5
eXbTh9ovq3XrtbN8ixfbL/5/aVVXhnOyAD+52tPYOvtfP/i5CaNEKhnyvMJq3TlFIhR7P/Hs92af
wiSLOuPCRzWXtfBnk1IJWFtzS9+qGzJ0DqiO1DOa2ypol+JyuyVTESGv14L8fYSMo5+rP+YYfXY1
yvl5shDdY1hoXOEXC6wv7nP7Fk1Zw4ZIA2kYjsmboGm+6lLHHKss3nZFdONGo7c1Sjqo6yozvdsx
Mt//+l2dmflSWesh1kDUanXjNDhckSRw5kNU1PGFL3FmdFXIqjt9UFdQOU+YcU9bAFG0Keq5f0Em
f250ZdkZiqgvK3M2T1EXf+sHHGF6882q17JcWl9Ozn6wUhp3cXVxtOGDZY+P83ypL+7MU9vKWoO2
BLOcufBOnW5mNGyXJ9/x1t1JqTq8fu5sykUYjwweSOfOvhuM7MLutzzdT+a7SiLwOzp3WgY9wYnX
jyRHG+iMwGD4vua+HYrqixuWcutqhrjQInQmiu3l//9ifbBaEE1BUjonAXPnvvLT5NabKREGVBp2
677y8ole/Alkub2s9Ng7FYTVpvTSB6dP1925ftRHX4wNFlKS5Kq9k43H6RP8+IpG3Lo/rHtyZfnJ
SJ3HpsWe6AK1pD32c2mGF770ufeuHBWsqc4EBiPuqTbS6CgtjbpmqJl3MJ/6C5uWUrH+e0u3lchN
wrJz89lyTz2dOSh/JQloG9050uvmCaBZ8cZxa3DUGY5q9OKU81VCVzo8udy4nuPSeMymtgKPSjsl
Dp75t1UvVSpBjyJSy4JSl+iYQ30jRHJl2OWHdWMrUZ9Etl1LK+aE4SXXrp4H2BZHF+XOPw/OhWfz
ch7nFhVj34EO3yW1eRCFHh8AwX5c9+RKHM7GgNZI7w2umzTklbTnfOhJgK9baKUSglZvkDj2I/PU
kXzZJ1NAh32Bj8y6Z1dOAjQemw5cSfsUJOlSDKifU4wd1m0/UolBjAcwWZUMDjL0rZ2RoY5quXK6
KEGoSxEPOCWYp7Ec72KvxGWkuv71OzHObEBSCb6+p3mxCCr7FIshvavdIfgqOid8Z/sCwE1HxW1D
V377VqAlhDIYOe+K2fkGxTN7yiPRbg17dD+E1VRdQj2ceSChxJ2bdCP1EJmeEB6XQNNA4VEWpKrx
6x98bngl9ChdeR5te9mpkvYVm+5XLNKMdRNMKJGHcyoNMMJOTwGQ2cPQ1JR4dLyL1j25cjjzPT/U
6BmH/KU59oPr1psCSNu6DeoHOuHlBgVO10bUl1JjFu/oC74Kg2y37rmXL/FiaM0uIe5h33TiIHyP
l4JtyAv9gue+pRLQiajsYLaN9OTp6dc5mg+NkaycJko4Z3OWIa6dZmAN+te8xsWubrFVWPdGlHhO
3BrhOoLmE5VvzKRiE7KbixBi3ehKRDepm6SW5fonf4SxR/mwwnDKmNY9u6WEp9PZxmREAOkMuvCu
R3iSKJrcS5WIJVJ+crBcCkcv54oeQlSqgIFDSte/z3nW7rE/zd9C2qFltYMf3MBCv1n1nlQ1xABr
UIyO456mjv6xwgyyPW6QzcrRlWjFdQzbI5klp9zkPA8w4EmPmwuL9pl5bymbcBfo0skbEhRdXDo3
dJuEh26kV3Xde1n+6ot4DfsOgumA9Y3mpw3WAz0mPoZ+4bWc+8BKyM7NYNgx8PuTI9F4bjHn7B5k
N6RiU7QDFncWVeTloIVX8LpfowSyLtHzW/7Er7G5FG46E5pBOJVY2a0bX4llb6LnDwR5fGpBP+xK
UR2mQDP26wZXQlnDSwITvy45TQHaVtniLdK3crwwjc5VoUwllvUQn3iMVkm6VFG3x5kU9tNsJFeo
jv2FetveVr2HfMKg6l7UnvjeFganvlW/TZV61HhyYmaCmDTDeQX8JS3p9Z+l+X+zWgpp8fUMTqpK
r3Ra7U+Bm+66UHwf/ebDuqdWwjrD6y8YjGY+CfpuFgL4tutAQq8bXInrcNZGYYDUOCGEpGcMkPkW
ON+6sZWoNvl05mD5/tHUxe9ayu2tqOTKK4epRPXoAIRiLxtPzrD4ZAzB0YaysS7CVOUnC34+6kUc
U/sOoTNQ3Jef2kkOa4a3USe+niyaHuvxYLsIOQzzY5QmnxMcZFa8c4ZW1p4RC53JSkR6FE6GZMqg
Sa8WX9aN/Y91x8R2EYPk46xNb2ILp59yKFbFJg+urDuVAb6K23dy7JziDuIcBqqR/RdO9t+LTrpE
lFUntyVYjjbKjkQO7mhdCzmrXnV7WNTCr7+mO+k9CA83PkYh/t26DWvMiso1h0IGV9aVzojDBOJ1
ckSJ/G0wAMrPA3rZVR9UzanBrTEBY/cZXe6IQFrtK0TtVcVtHlxZWCR0xMEe+Z7wH3CIzouPTfBX
H9S//TmVhaXvCywIqik5BqjocVq25bafzOhq3VtRoxO5iAVmPDviuqa9q9L+tjD6+d26wZX4LEdj
mjKBLkRMc3gNAiK9KSHbXPigy8v9x1mWl64EUeohT6jwlDiGWBvs4dzWOJTIAHpjUa97O2qOClIb
PuFOlxwtvAzlmL6VfbxufVm4Xy9PgaVcuN5jHx0ro3wa6+Tr1BUXzh0/Pb6CDVHCKI3pyqxw3Tw2
I8ZwPU1gQOrTYM2ZidGVHXqA6M9RjxkzjJ29iYR3C+Zg5cIolUAioe6lmBpnR1MUd6ybIXNdrtr+
eXIlknS/x2ecQ/BRRmCRPNqm9c5cVfNlcCWQyHsUPbBwVl2aW++BAXkbvdCyCy99ebk/metq9gvv
rcqpHJkcMVRG2i8/tD6CzDp7jr14uBBP56aNsuNNoUgnsxTJcba+AfgJNn0SfVq1EKhJMKcDRYj9
MXEU58+YR0LsT/V6t2pwNaElpTbNXtAmRyyk4Xe11bjx/faSFvbMW1nkKC/j1EiFNjadw+iGgOJv
PU+mWPdWVBwF3RimiT18crTn/mNTHbLBWbe4qOTywTDDJHOCGGpedZMO8VOSwmP+9etejhE/mYo/
qOkvrq81ACyg0nWMKR/85LuqdJznAKw1foh5c8r0OPS3yPwb5AB5aH4du85fc3EGA6Es+C5qMrMB
JX1s8IME9iyrDcnFP379s858ZzXvUgmr8Tuc5o+WbTpXMOLEVVv03YWXdm50ZbXHbi/NJjkmR00z
r/vax7kHf5CVgyvrvd2OWJx0OsempLeeYK+KHcqM/sIeeGab/aEsffG97aBeaNRhekyq0bu2wwlI
nJbJP5qURWndQV5NuLh4YehdgcQ6qlO8hTso9zgHr3w9SgRTGhS1qDkPlzL8nvko/mewPOtmjbLq
9wMAFLQxyXGa0qMzIt1NEH2tG9t8vfL02P7YddRlxxqHSAgB5sFw8DdZN7iy2OMhAm0Pd+Nj7S4l
RzN4rPJ53fnDUuLU6fp0GAJCaZC1hXKnsuIvNDzHFybkmVhSsyqFmNDUxFV6NBMHNZrdecUmBsK9
cr6oiRNpT0aTiTI7RrZ4B6EpRUjrZesmjJo6QS8hoirKOc2XRrIVJqbCMqgu0XLOxOqP/pkXsRqn
boeQjK9qznFyE87tfK0lmbmViakdVk0cVUgOw1XGU9qmWBOG1aZttoVutBdm/LnHVyI1MJ0QvyWu
UYZO7yooyKTeV8mYv4nCsr9Q01gWxZ9sX2oqBcuxtEKzmR0tHZ8okIXDtsuNjsMaE2hwnI8dEL0L
f+vcTFUiWE4DBT6rB1MS6M5pCl2gDpFYeTn5wZJ+8bFre87TNOMqjvnTVRF/AW2ybnEwlQDugXDh
dSXjY2tJNJMCKZ9WrerQW1wMXi9rVj3gxTxwbfNbh3ZUM3DRi44X2inOvHHVBsMT9VBlI2uDb5rZ
VndQmGlW93HV1DeUfRbWcQo0dY6Po7C/ZSVMUGNGZr9ucOVapYPlSTK7JbFSWNl1Kvz2VqT5usTK
j86QV1NFkyKnxn1EPUBHc+t9xQbted2DK0E7TYY70KMbHzu39W7GGS4O/tTjuuXmRwf3iyePU3r7
a+mw2MvxbYWhLJQvoIjrHl2JT6cGP+zqXEsS+s9uQ7vOHpvQa1Y+urLFTqA0S3SFbINN8btrjnfo
Ti4sLMuk+Mki9qPg8OKtdOhb9NiKmeZ05LWbdvb0Qz0b+ryl3tZc54VhXzhz/8hH/ORP6Uq4RvM4
69iWpccpTdONHWF4kcDiuu6btruRdYueKRi/W6WHDxku7WKDgViz6eKwuYbUFt3XDpL4MajMK79G
Fw2+Iny07E7spk7v3ngtCMcp9o3rkh6JQ9HSTON33Iu2sgHquIPRN4AZ963D4GEDlINj0oEgtbCC
OgDZxxbrrr2Yp+dQyzMEYWMhDsZYlOPW8jzwo904FLDv0tJ8SiKTlDkSsqzfhZmvPZj+3F7PaWbt
db0p8x0e1NZVhswDgn44Awx3Q5lCTC3xHZnov/A/is7I3om5g+lDD6n53jWb6dHxNPPGcTnooK0r
H8fYyy985TOLma5cGsLZLqYsYavtTOeIufIux+z21zP/zE6rOmEMkv4lDT3sUesjaFxFBGOW5rC9
1Prg5td/4tzTKwsa/XL1mETMUXORIdeV/qEo20s+GucGX37XiwDQHBE7fCnO3TAX0Z5aBRwEGu7X
PbqypGWV7wL8beJj1kCkBsxlrhLU2SCGXz93786tVk4kFJtksq6zYqKnk9m5bj37gfl/8VYou7qA
Bzk/zT3GuG4Nj2twm2LdqUBX1rOgxljXKsv4KEwYs1YnT43lrLzsqEQ8qWF2SZKVo58WXNteHm7J
t6w70QMJef3WDTMlN5cVAJen5oAC/z7K1gmVkLcqQaqDak+kTJiJoGa3k6YHzx4siKdfz8SfK5UY
XjlzIHKXVpmb3IxF4NxZnIu/J8KydqMo8byffP09nGUsyEp8DCwWw0M+6BbYEGOyb2Lo9hH/kn+1
aoK5at1KQiYBO5pFRxvA2r3wza9NnfQXFoyfb2rAX15/JdvwrV5EfnTMNJr5IQlP5rF0qTjtKiAL
9castGZdHLo/wHcvIsW1MuBnMomPbujf41H96I5YYv36m/18bUJU/fp3eFY6mHXrx0fALAmHLRAN
QJnlqih0VSRfTp5H5wIWH/OgGTeu24hNlI9rCvvMNuVABIahk4HjRMe8svTNEOAwTQHnsO69KOtH
FA4DDtmsTgWwhK2fO+yi43DprnU2UpRLi2PNs5fWFSlyMTXvohi+3FRBX3D0tsHijGTe/WQHPsC5
LDo1WZo+5i5Uk7FP/RoSFoSEsR6sC3P5p3MAIyTlt7qB2cBrsiPa/QA3eN12doo16Q+GVn5nOadJ
FbgiOukOODu4nOCrNkakrRtevZ45c59SgQmQeYwlKLHWe9eN2IOsmAKOqV7PDOy0wmDWQSYm8n1r
pzhZGeNKNYZ6PStDbaZtPRhPc+M2e3MavA0AwXK37tGV1Sks6YiYDcM4pU4sfh8xloFI1Lvv142u
nGc8TU6iwg0F8nv9HUbryZsuNessQ/zjAM87V5YjE/hPr5d9ewqnJnr06wFvZoAdz7UzNE/rnl45
1XiQR+GHAiwCvxe/0arA3oZZJj6sG11ZlOqxMMmdO80p5GxzXWel+0ArtXshUpfv97PXo0RqGPSN
5uhVc3LCXHzBGyndxQOYnCnwu6uqC5Lqwtxfduyf/SElbu0hkj6GLvWpanV7k5S188WBD/N+dKfg
bSuqMtgUnQguHPDPLEDqtQ26GheqqXGPZiUPkadttWhld616LYHKC0hGH6uT3uHeYLnuuK0khmur
vrZ6M4mTwY2DzHCPSVHdF8Y7o4rXXKfwVlMi2C4EAvtKuMc57sgbD+PVLIZVHSAMrgRwhP1CP4c5
j20JjoGJA3pq8lel+hhdiWGR+zjaWJZ21GS4LRqSrvlKDod6I8ktb9QG3dSOsVNcm7P2OJBFWPcp
lcCNOh8vc2Q+RzsbNwWGIV6wqgbAC1GiVsMvDRupmaG7/J1ecJoHibbmhMXYSqBC0OrDItS1I4hi
C+NTR8Noo7i0DPw8MA31LpKaVmTXidTI83kYWSQaUOduXJPnw5RXuYzIDqKi04A1M8iS4XZYXfki
tld9Tiiyr8+1fe9FQYFv+rHQhmdNj7ZBEqxJ2/LcSmiaQeyTLeNzVnDzsTe+ibP805pJiGfu66e2
u8awc5enbvIEGvP7Rk9Xvg8lKHuj87CvmLSjrmf3Pd1HZROuWgQN9ZDfu7KeZp/IMVvxpq9t7HLa
dWcweMCvXwh+oUnXNzw2SbmHsRv3aWn/se5dK1EZmFY7FV6roVh1g20mu0+yuXS+Pxc3SlRKqOMZ
frjMPsigm3kYH4XZPa96bhVmko4TFYmG6QdH5m2X2SRlwCyu+5YqyQT2dpDgi8gErJxNJ/VrelbX
zUAVY2L7dZ2YsefRFQT9cZq4a3Sinw/r3ooSlElmVSRwByZKMV7bUtsh5Fr54EpQNkltRZrQ/WPr
5PsaPAMoizVXWMdQoSTsYGYjPZ467PMj5wdtLC+cFM/MQNd6HTgLDBFD+147TnEhMUVotsI1V+W/
eGwlKrO+YdluHO8oqunZqMUMlQTftXVfUonLKhCDh/1cdZrNTtsYnfVsaPYlmsfyzf55rjVcJTC9
NshxYprrE5ZV76NYpofJmd+CmtP2q55eJZI0ddt45ZjxB0pgtZFJ209oc75aN7q6ZZYGJxNhA5oJ
w2AT52B2UTasHFzZMmU0GHMfOeUpdjtrmwd1usF1cN2mqcJIEnehvlgzTy5xJw097LOFq19SFS5R
/pPPurikvMywp7ppDXMGOciIR3pfvdTcFnPZXZtJIjdp4eiXcopn5o9KJikL2mYE15+TYyWggmPk
S/tWs7wnbHaIsV9/5XN/RIldv09nOten8tQ0bvIoZse5c6P4ax7N8urXf2GZLz97X2oAl4mGVlLC
lxCiwcwRXPtuDgQteOVsvK3qFGsijGUOY67P0crppcR15E69o9XasidaT+hXo22u1d9+/XvOrHZq
qjdy4mpw/So/mdh3XXewrA8tmedVdzEEzq9nlxPjZzfPPreOYPTuRD3fVJj3rjsFqxqFkuQSV+1g
wdeF4UMpfP3tjMfXhYromRejihRMcoia7809yY74SfTDpwGvkAvT9NzYypYbAFTLLDOmjdJJHqs4
eOzt0l03WVSNwpC3sZ7jwXmSemVuyqQ86PH8edVksZff8yKd3tbmIKo4a0560H3zdZjAabpyaCVy
O1jRVW+mzQnQeHAvzKragT3pLqRJzqwLi+HTywcvAOvKUHP7E9ameDQ0GfePSEfU4vYtasl1b0cJ
UxjA6VQv6q3Shb2Lg+Gd0XRv142t7L6GoZmtOeHfAfr+VvOdT53d/b5qaFX8oLGjyKHN3OPYaPam
6Yx7u7H03brB1W23qkLb6KMQafkUb0SevIVruW7KqPqHFmZT32OgDHKhe0xm/7PTmuW6b6mqH8aq
o6161LxjXdH6YJjNG+muzMUYqvqhjeYu6soM+5iIiYLxNWaqXmqtfHQlSDksxPhb5e1ptt173Z3u
/bh+Wvc1lSDNg94cc0srTk7B2iIma2OR6Vy3KP5D+9D7ml1VXn3CKPNTIKxgW5DHW3fJkUpsWkJy
RKOTDqxI9RiRK43DS6F55gSlih4oxnaJEbOD6oP9vcyNYNv59qeubez/w9mVLbeNs8sXOqwCSay3
pGTZjkVncZaZG1Yy+cMdXMHt6U9rrhKMZVXhNqmCYBD41v6671vhWC+FcMafFowpKEGkm4dfEeh8
lBO/E4Yubm6aWq8UUpkLiBjT8pnrebpXPlSom0bfiJgu9+6ViMlm8yih7wmykA5zp4KHp8KTLGqg
L3bDsl9b3XKlzRjm5TLnJbSHBCh/MeAd/1sndLrwNp1H07Yy1+1UYCpdvUDxGmz7xI03AUTef37R
7qLqKQNSPK97cdpZ+s8OhXA3G2CPnICTsh72WRbPgc4/QKj+F9tap/Eq4dtDJ0HloykmZjRXUyPO
qpj0XzQPPcfvaT1U1RSNB33G4pmX3kfSLD8nPc+Op2I5USifVF5YtMVzC0lkeDoyRWNdULd7bk+W
jBB4aXIoqj/XknyVjH4x9eiEYARVrPVADZ8E2vh99lxt4FRbMshD92nmZnhtAg8ygul9Hi800B5U
aeR6kV9u1RenF2SPlYCwJig1w85JsbaxZFCNKlfuNJeBc7Gz133Kx1nOaaKgwhoPCip1a7U51lNC
64WKxms3rxlRdyvV34E0j73fvHc7FsuTetm4120JBTla8FMfDi+i9h3j0DD407DMM9/mDoi2xCsZ
gcr5lB3aQZeOt8V6oBS63JW/tQLlMfUVNbhDN/PPbodivc/OjHkPTQqRVM3SQnB+86Kicjxxe5wE
mAFF29VLk1Z74z3EU0/eVru1YX17lqSjGowlY8XBULDKv9dy47/Wiy6tm+Gyp0najvjdkpc02boe
eiKG+kdTqV9Op24Pk0B7qfQWaKck6Ml+Flv3bu9mtwjdHiIJdjDd8oUHSTZA6qmNA6jWOB6J9TbN
SEoPzCdL4tVUH2dwQnCTN3duR2K9zn2vUgIl9yWhi3zn0YsjCt2qeTYLB6R5NDSk/CVhG1HPwx6S
/q7OJuFGdePbiKStl7IFH8yUFHtVoTdTLHE9jW7G3MYkgToU2p59OEHwb9RRGO7/Uxtxu4Y2IKmv
0gmEW8GUeEByr3lGIDklHU2iDUjqAfmeoR09JUsDLLjxPpr0Vvh/JQC14UgMMJhuRS0ZGMYwx6QI
AOKAKL04XURbmDAPJV0B752STOs73qhvCmrCbi/IHhYpxnmCJJkaE17SJg54fQfucsdQy0YjKT80
O9S5RowW0c+Vqd6LuXEzKvaoSLUMQ9e06Ziwkqos8qXxHyC0zNwCUN/ynmVhOGhy5GX5/GdDUGzl
i3J0nr7lPHdQHi1zwcakD/M1ZrIWUP4bP7ldFst9+nKuShQU22SFvEUsTc4ggwYFNqfVbaQRZeOO
91+2SarmaDP1wafELXK2kUalzCEs6BctsBIBtH2/Q0TOzZDbKCOjmoZNE1Ye+ZrdNdnaHSCg6rg4
/zPOgvwS7ady1cmq0uapqZYA4l8YMbpFBnHFsthYI6NMbiBQp5OAb2l/gAL5uJ3Acb67AXeIDT/o
62xWhOxTovf6ke0mPORqcTsdYuMPNuJNSx34XUL2lMWYU/3gZern23fx9XIuseVUIAG+DUidsTYL
5WM6hWCyQAjWRuHSOjpSG4u1y5FsGGnWCUaX3s1mTLQkLnMnwrexWOjljDMkAHUCVpuxiHzAV0Xk
M691MwT2fAgUsMPaY32TzB2atXE4rPqXD0Gwj2+f/rV7aRkxfzcpaDGXNmH13H7xupRH0FMP3AIk
G5YVNv2ocj9rEtWMLxXrfxraf3XZOLExWXtfi27rSpP02996JP9AANbJJxEbkLWPLPXqCitPix+z
fYcy8i0ejtdPm9hwLPQRDaZdC5PMZOgjTUlcZoNbYkFsQFbJRbYEOp2S1DD9DwpG+2dkSS9ux20l
5zIDtT0QlDopJDj5s3D7xHfmBNIg9vAFn2RWyJTqpNt6dWzGer1H0+IWu+a1M7c8aRfusiroMiT+
wDvIiM5Luz8X7chuqa9c+QEbiZQ2oGMeh31IZAbtyajDMR03j4Y/nU7exiJtIWDUS7Z0yc6z53rG
0OMKZiinAgCx0UityTcpyn1MyqI/B6v3XKSlU0eXSMujSjBCmXJvEHvN5YuahxNjg5NZIbZCEqvb
Hd3FCma89ESMxPGl4d4Pt+O+fOXf2qJ5Oc29Doo+makHbMkePqwjFDfdFrdzUZPtuRdmPXhZwvWD
TIMdg7RddiP0Etjif4vzxMYjCbZPkKDwumTSRLUH1c7y7xZapHnUTGDdYIOp47LhtWPIIS3fsY9r
nxZ90yfe6tM4rdGsOkoAY4fD26d1RUKG2DCloZwloek4JB1YQ8T33e/JfJZTqr+hdy3N54aDIRAa
vmUm9Amib1A5gdwG6b4sRATDIxUYy48L3xu7R1S5S2hLh4PZoqmrSkQXfrjHkyrB5yur2XtJ+yrD
2O5AXtZxUMvDkm6ieVd4U2hOs86hyltkK6SqvVC0btfBRklhRBjCy2vQJbnoTsB0fxvWW9n9FR5b
Ygs2SYzDhrnX9RgLMzt/XFVL5F/MK5D+yHYaLuJZ2/i5bbdqeeiM7uu7IR3NEi3tGB7f/n5XDKPd
0x2zag1H4LKTKh3uULT8Ae5kNx9tt3Szi97xCMnGZK/Gg1TtnZ8vN3LGK/GorUZVSr2kA+R8E1EM
Rh0naVZymPai7JHOeNINB0RsJBhpW78bq7BP5E4PytfiUHFo2jmdvA0E672gMbIK+mQjnfno16I/
5iYb3b6rjf4KuA8JvmrqEzAG9C+6acK7wjOVW2Bnc89ysUD/XcG4h1sKtlLsmoOv3c3f2eyzi8QQ
3mRwb3o0YaMwlY+18NzupC3ltM/gtAsmEBxsdYrxGjXXEajT3YT7iI3tIpyZvNdrjwoPG6MgYw/C
a28c+ZUrbyO7TDo1czqnfZLuNYsJylIPohCQYmvW9MaN/Lc694pzsgFeQV1TArE0OItGNd8rPf6a
m1Tfw8SD6XrP1r+gM5q+87y0Pawr2aKxasy9UWS883uTf2jCOT9MdYfO51qK8SFPA/mYg0Z+iHz8
142DuGaxrNacVl3ojx3eTZZXv4a6nuMiXdeT06O0QWhcTE1FMH2fzGHxYQ/7/MBmwMvdFreirQaM
FuUCHkUQmtX/g1D9Q9e7ydvgov0ZEYXh3Oz5Vg8JZepoePUO6gM/3XZ9+Q6/BVvCg4gwG9s+CVrZ
P+HiqXszNtONO3fla9oCU3z3W9QWYcnHcjkT8T5lnlPST2wIWrXyNm2N6hPV+y/C5PzZE+XmlPET
boVVGPZcgePNUEELV+Qrm9QxJCVe3E7cyoZSk4M2vEIRTem2imUuQcoo8YjeXl28HoHa8LOcrdPg
ZdmQEINCLhgH53O5Ef04MlY/NjRsvyCyMjemBq5YLRt5lWUQF2rZgMSo9tK4NU0VbV4LHC+gwm7u
wmaf7YX0xbB2XUJ97xF56WkYdrf0yOaeDfNGd4ogOCrEzL5UqDl8WHk3udkaG39FWZvnVY3PDIFa
LwZVDFBArVstk9j4q3qoinXx8GqL2Wvv6gU6vyKTP96+QlcerY3AQpmUFnnatEjXxU+aLWW0dk3h
FrnYwKulzdKNVMi/+OCtByhgFBGI5RzzIRt5hakerw8q0ybEK97tmGzH2CfSdadzsZFXO2lqs4xo
CLR7/q1DMD3Ws5s1o5bvSBETqQqcCgnvvelxbFWM9vrgds9t1FXWpeuC+b02kSE9QNv6a6XrL25H
crlCv3mPPW/RNZJYmgMudijq7J92V24dNWKjrvpl6lNTdUheCDQ5V579Pe6BY3xuw65CCMB7IPjv
knYaq/uAeu9l2i53bsdi+Y9xWFLVhEQnM5QKjhvwV4eikI6f0/IfWel3HasudUBv+gHqx3e6FzcS
rysv38ZcNayc63XdukTleXhaTBZGgezEo9Op2Kirwlug2LaiAeNX8BFF5j3ovrvhia7t/OIOf7uI
W1+BGzFbdOJ1h5pShgH78BZj/rW1rcdJW9DFSA4/QWb9T52PDwV0Im6462trW5HdmA/QmlEoLZYh
2L7SNB4yx3jUhlvlxbxzj8GMg1r9C5jb9zH95vYhrRpaBQTk7OsZ14SDCL6PBeXK8TyCP79j2i2Z
7oqiTqTEmt2U1vFCb2SHV6KV0HqVcgqqINMcdyRTiFREadZfgynBWzfty4vb0ViPU60CIlgDiBeR
5NZHT5bPK1t6N99pY65QR1eLUhBX0aiYeTR9MOny1WnfNuJqyHe9BQS+TcjqMdzoXSr6n28vfeXY
bbTVMGUYduy2NumQbT5MVPdxibLOAxW74+atB1q2xIDLO0XAsozB0WeSnsuuc6NpITbqqt0G0qBO
3ILz2dzRZsiBHKkLN4sbXOzCb3bL3zwfdbSsAy8VO1X8oHO3uVvMHf65shm8KvOqIk8AAyJRrcdP
U1W4WVsbdWUgljNjYqZLvH4zkezF8+h7bu7NRlwV01xSf4BFRA3nG4iJzsUwuEUrNt5qrAIh2FZ3
iazNF7PJj2wo3GJmG24VzjKc2qG9tIimOVKqQ6Wb3TiRS+njlbqNjbYKIf5SNV3TQfOEdDEP8/Aj
uuDlSfJJHSRLF6iyEy/us/5WG+Nfi/LaT1rulM17U4xCtkndT9u3bVww2wv2z/JolCjeNYWPX5/9
Ieq8aa+joVHVR7UThK+t6L6Wg1w/cj2ZGNUE81z5aXOq6nJ7IQ2dDlkhPoblUMdt1e3xqFT1NGGe
PaqqzhyGsZOnogPp+bAs8q7c0r/bsfFOZFtJ5uZibBbYmaTM36YNeiacf6iV+sdPfachR2LjyyQz
GfWI7sCSPTURZpBMNOjBMVawEWaqK0Cbz3HHphHJJNnFHpWDG1cOsRFmswJ8mkDKPOFZBv3MsYg3
0DMe3nYBF2v22nWybFFd6ixIRaXB9+8fxRaUUaqEG96e2Aiztp2FCgpQ7foN5Bk9Jt+rsPif28at
kEGU/oL5SQjrZH7/jTN1D6kXJ/0JDH5bI0iyH5pKSjwaUWb/ZF7zI1ikW6BgI8A2zHuq1OBISp9N
d5U4rig9uOU2NgasEJMPRSCRgWkqaB8C0tZP/qxuUfFfsXX/YZsS3rzUNWSSysCvT9uy1fc7wALd
LvK4EtQ7eFSzaJmZG3EfsVFhXqurfEa/IxnmYM6PxmBQjjU+bJHTDbJxTyYXTUc6rWESglMIVsXI
61o3WCixkU/bJviUNkgF56L47NFlPPT5rk5uO7dC8S0FgSrkgEFcS4YwmkuSRwVzm+4hNhPVvqPV
QCC3k/QoOUdpFdTQpBYf3HZuBeGchsNUN6hKtF7/rVgpVKsm7VSV4MpGPUHp1wuBp26TvJxTpPVP
Ozhlb1yWi3v9j53E2pdX8Vs0OAKsEQR5pgGOSzd6IFB1iDFN0Mf9wIMH2pjxXZtpp3AIv2Y5+UJU
ZqOYkwEsv/iUNw+Uk68OHwArWwF5hXY34JsT5PEWXUWh5ktEtubj24tfFnntkC55xm+H5Hee3hoR
ANG2qbtcqQMr5Ymo+i9/v4UK+NelvvYbF0f222/oghXhtEOWbJskWY8LL35qpov3Xo3BS2/O/Zd9
yfi7zJcTjaqZVE8Q1IS3b0zYv6epwE46fym22E/z9Z959OtbuOGrW7N8KagTfEOAMksKfx/7aO7g
Tess7Z4KDc6RuAmbFqz2NCjuO+Qpp1wM4RMVXvBNb0X4KPpqu/eWOj+3QvADgF+OYkQ2QFUFGeih
e69JdrGxQ01qDBuNTqVXXCjLD09k57Sk8MMGBPV3bAnqeFPAYr59o14NT7C6ZS/A8sm9qR1b8KjN
OeaYFn1IQdvmtroNTuuHgIdGdyg7+JjynvbMROvolHdwZUPTKMpcE5D1SH3JAvUnqAGAXzW8YY6u
nIsNTdNpbjYuoPwX7kvc1uRXGni7SxSOjVsmwlcligINqgL1KHBVNC0jsLbdyJheLTlgcctEkLkb
PN5q9F6yMo/3PFhjvYXy3Vo3TvAX/IRlIWoN6j0KvbOkmaQ8DFPzOG/FrStzbf/WGwcXV8HRDmgw
uSeXBwnm0LgCKTMecy9cUhXs3/LuRREiBG/LJuk5Gz/XS/E+9Cb9xelB2bC0CpRNDQFRcYJupA/o
m/qSTUCSuC1uvdYFnfBV6wU7v0xOiPaplt57p6VtNFi+0nmQaeOdUQXnERSY0wjCID/eXvyKc7eb
ysGul2D0oWFVT6umcdZV5I77Yfml7UESYgTfnlYT1se3f+3K27U7YWkzijyYwYCfbqaJezK8jLVw
Oya7Eba1eSlLTPUlZsvbGI5PxRObHC2D3QsDYkDzrYS+Y0NJ+GlRqCj4wVLfuPdXvoINyqsb1ID0
gKe17e0xrYd3ctT3bSiPBWblAp67hKCQqrZiq60bFCMpXkCVpd9Upp6UhvyJ06e1cWtNqoJlD+Vl
7fl/lOT3mWIvby99JbayUWvzjJY1AxIRhb0epf0cIgoPBBCgk66M+ppRWX16+4cuSe4rAZYNYNPg
jhZkVReNr4tIQc3bHi3PTZ+mnSwPeoMaqaZrO0QyJRUwQON8axDl37rAKz9tt0MV0zqHu29QRe/m
87ps5KOYKAiM5kzfTZNnIsA/VFzoAjywLPPiQJfFC9eieGp271aL8HUTL+2oYKGNzHZzkSFT8u8x
x6RW1mkPaqDreKOn/Pq3lHZoMEPP2FM5K4C9abaYoB2J75lpVCclm6s4bzu3OEHacUK2+um6MwVt
U74/zfjToqIOb/wVr9sxdH3+iMTfvmzX1rDCAdG1fADLJ2Qr+ALVxqWESFFlTm6LX370t1SBGeih
K4M0GdxJ/Kh6th1F5X1+e/HXMcRc2uyZ5c6XFdFpmfijv8SYuwVkKJ9nIDJBGYTkuR7vB9XXZbQL
ukWgrBzOXoUhrrd//trBWUFCABaIxnQFVDNY8L3MqhM0Om7Y4WtLWxG9Djc5cQ49u5qaD2IDzyN4
DJ3YonFqVohQ9z1kmXp8Ez2uwJlP0+e1vakb+29N/78GRP4nSljmbUs9KPq0G6nBT9mn/NO4ojAe
lXLXe7Ro1v5Ti2pM43SBcuqhCMu0i6udTPd+t9MTm1LvSzZXeCdDnR6CNAweN1h0lEAmGYEzsP8x
pAFxGdXgaJv+eUEBHloEsE1FgsGAOzm1NaBCmVMkIG1IqdjBodRtewZAZSgiRTcZefs3p8tngzXD
lLM9D3mOYzZxvbWfqfEcl/7TqPxfhzxgqgs/T4AH3Q/T1JdPoDJ2QlHgwC1zI8el90QNqbRc6fD9
tLLpR12Jys3e2AHMEnTB4JmtTPhsXmSpMZC41tQptJB22NJkIcsh8lQkfREXKxo8jAW3SrtXXrwd
tohN0aWEUFxilmA7rkEwYx4mu2Eory1un7k/dFVP0eBkTfNzg7x1is6OU8Ih7VgFAkurkZjbSKjX
+RGX2fNEiFOcKG2ovVnovhYt1Ju2snlI4aSgyev4OG2kPQvUsJdrXSSp6LJYTX4s+mVxvCmW/RZg
gFgzo4pkzsbvY1DOUZiF89Ht6V++8m8+FZkSG/E5kYcx/imTzftW9R/dlg7/XLqqdKA5XbF0rbtY
ha08jKF0tCuWv5SANUCZlXtnVTZdvDanbh0ntwO308ewY0GJ4SnvPKPpHvteWkS06za3O84tj5kL
Uq2IkbDzevKfGF7RS2nmyc3Z26BkjL2FKZvXHJqe1THvDmp0gpNy+a/+5m83pdpDeMt8yBMq+1Pf
LvcbXX443RR7doo2fQiCxiXHOP8mDpRPG5rtcnWLa+3xqbbp94b42Hi1D2NEfch6DQV1Qk3jWCxz
SPcB2p01PqfJF/K00JLEMuCpW1hoY7LLAUCEci6989AU6QmcuNvBIItyO3brgWbiItowifRcZd17
T5t3c88db7mNyc53NG4AbcQbqjR8W42CndcNjpfcsoir2QOOPmueeDy4Z36b3Xeryu/dTsV6n7LL
4OmLrkjEttfHkhQyZnq7NRp0xXvaoGwVNiDYW7D6uDxv6vuU/nLatV2EAuFwkQ8+wokwgxYCN+e+
uNX6vJYZ2UWobhaNz30P4WE10g8MA8NRFajs0LeVfLfM/FdWaX3u03xOPGPm2My9E1aCS7tCNcHT
5fmW5ZB4gOhFuu3zMVt1eXA7NOvtbvwi7jbyLGE4tDHfqqgymZvVsUkyPR9fGVpOAIWRootDb39c
Q+KkcIVjsV4u11m9ZB7NEjkUh46amLpRtmNpy7EqswhoHvpYOuUl5Ab2v8K8v9EsuHb5rXdLeowR
eRXWrgb+pIr+V6uBfnH7ltazNQvPK4xJZ9ATy4pIk7W8XxCVuaUCNly7XBpvreiA1adljqAPdNSp
2dy2bqO1q4rXWWB0ljTlSKK89HhsJjC2Oh2MTZIJ/m3Qe644mH1ovoBf7bOacqchEC5tjswMClE9
rWuEeK0/39NUf86pqN0MsU2RKX09LA2ZcVuCEGra3uNSNC6oSuzbinpbBEhBRyTc6gplrpTsQbRI
NzUTrG69TpbpnoNCJEuEt7G4W0IEkfnAbhiti3F6pSZik2SCnKQClEl559Lz0wjq2NB5lPV62IHk
dDx5650Cz6GWyg+88wTGsmiuMozLQ6zS7T5aD1V6reJTXWdJOzMd72HxafT7H05r27DtwPiQaq8D
dc4RyGzlfC995fZIbdh2FWZd2UJp/iww/ZBoX5n7SSzUrXJkI7ebQs5LlW/qDDWgOm4GXxz6dPvs
dipWDUZMBdRLNgNBeciOpsX6bhD6xqlclnjlMtqI7SaogNnuFu8MrS59R8d2eSjTcHqY+cS+oVJV
3jn9CTbMDjPxTZrNgwKWIjt467YBmMadRHC4tJHhW7EIuSPNO4NmzTyWYOi7X9ry6LRzGxwuMyUb
r0OQnW4NOU495glm7d0S2Pr3+r32ASx3bXaRFbXBU0WBtzwQQtrHaoOi3lLN39dlgPkhwXrGGFMR
Lal5L+jwXGuSHjZ1oalX2cd84fy0QroshgI5gSTf/qkNWR33PSMnU+dfa1Nnn1jR3/vT8DyWQNQR
ptqIiTl/8v2mjEHH8cXtrCy7s6xbhj7Knp5z/EHB2oPlmvcvbmtbZocHQSCl78nzVgT9IU/z93yt
b40CXwlsbEz6Xta6WM2GTIo2T3IFXFjjet54Y9cWl3/WUVoNIYeShOqcduJpovJ9r3c3y2BTgE7a
y72Gl+pcD+EyRvVKvC7u6NiUbsbehmkrtZRDHvjqjGm3KV6M+hvQJTdjb4O0Q98MvhEzxHYzkvHD
NBdLEfvaEzci+CuO1sZpQ+MMzcIFNrmqsiFOgVO7X5gpj/6U7W7GwWYEDfI1KIaJq/PAybnutY5G
2TgmCTZae2PFvs21Sc/AzvEmApYASLVVdRl1K07YnKCl6gD9SVd13ifeA4Nf6zvt6Vu6x9euvfVg
RZCammKs4ZyZ9ePgkW8bZW4bt/Hgyz7DRu4dXlSwHRp9JF3u6KcsMAIUo4I27Fo8KErvGHrRScf8
Ww3aawryNmQ7rIHxnMsSX3Q25WEtjLwbg32Mm3TtHoM2rw7wkfV3tIqgu14PPH1YROcde6HqU1nD
X86gVb5xdV/nOOHShnOn3BeGd2F6Fh0ZHztZ6Ue1oNgWFTvJjo2sKWTwwPj3ZViGtIl9QJvniC0z
kIqBz4tH9OuKQxWK3kTGL7fHJtunu0sLtohIXlQnv8I4/Nu2//WXLGyQLJJk3+RDL896CvUxDabw
adcrfwFnlHByL8JWcW0oCAj4EspzkdF/sqD73vfcidqDC5syMC0bDPwMDVxX3lKIhAwsmlfuFOsL
m0p1XHfgCcZKnrM2+MzGoIsN6f56+9xff8KYDfnTcwH/OWHKSIqzHEZ+zOv9xOgwHlwWBzfan4uv
AAiHmZHqTKj3To3m5LP6o9vSVgKHkM0TVCDa7Pfgsx4mEPTMg5MQN96NdSh5g5ew16M6h4Z+rLrl
ocFjddu3FT/NPAwG2k4wmal8nzbB91kFD25LW9aYl8EYjj6WHoPtsUzlL68UTksLG+a/TjkDpBZP
J2S6ipmYMLgBhLDLvoWN88+LfmznWsqz4kt1SI15YGtf3bCB1+63Ze1pmDZrizL6eZWZjkjV7MAa
CqdLKGwgtgINZki2Tp79PTWnFDj/w8Dop7eP5fW8Tdg4bAo5rBUtaIl8k8+npSlJREW6H+plh4Up
fXUjr72cxH/TE2FjrzCQEwQjNRLRvEEpYQHrYA7CAL87cE6qe6JmHYc5SDje/rOufBAbiAXZs37f
qk6c+478rTRkoXzfqQKI1sif5kYCyhjk3iDOGg3HiHHzvLPqvdu2L1/pt9YaMMMYYgT7znlg66du
zL6DQdgp1BE2PpuLfOJZGcAvjW0K7b28+AzOXyeKTy5saDYPqNpXyCqd5ZbOB+Dvv/ZM+E7WTNiA
rL2cgy5NsXjV7zJ6UhRgsrfP+5I5vXYrgz/PewlpHuSgED73ZUjfhSUtH4uynE8h2E+jOuyLu8o3
3p0mWXfjvV15Bzb4ABIR+SqXXpwLzVDH7IuoaLJfYg3PAp2bQ1DPL2//addegOUC6kJJ5KGQt9og
Mpp03ujHtSfcUGrCRnuFl7HbnM/iDH3a8LD2l4Gy1XPzAzbYa696AwhXyVFhq+tDBhGq4zjfGmW6
ci42lqds82HgouNnACme6rU66SH96XTkNpKHFflcYfaQn0NZqMNeqvfthUjbbXHLNFRm7HdqOENl
AdYaGWL+Cfib7EZD5kprDzP5f74ERkwQTFWL66IoaSMNebuvuWJhotbxr9bvt2Nb7dMRj8VE/TpP
7xBsuYGrhQ32MZKMK9DV7ExrLztMOqzuaFBTN99sQ3LM3AbZtgt29rc0hNMn9HknbXgrpbjiQG3+
yzrIB7D1Cn5WQ86e5MbLA8Z1kbGkA1k/7GgVucWLwubCzEm6Bwzp15n7dPzI+LjGK6u7Gw76yruw
IYtF5pOmLCk/s1zJ44ARkpW4JcPQefvzcgFc4G/zPrHzrIfHrAt/Zoa+OD0LG7FYkyLr/SlgZzJu
5siCLXwY2dId3Fa3Hx2uvCHldjny1cQtbeiBgSTZbXHryc1eyPuqoTiVZakiVPa8h7ARTtqMXNhC
x9mgu2H2cVuE34LluFr9EwrQ/7htPfzzgxZzQQOvVDBGHiik2+CMrp8TVwQ2bvlko/Y6q3IYupFX
JOp2cwdRQkcraiO6IIWbd3O7s3M2euSQ1ilmAECm7XhdrNyI9Wu7FXzFmS/FLzHzJe6yzUmHmAsb
0NWmFUHppsFdrHU5xmQCSpSnlDlxV2F965FC6ETBONY493n7SFC/iyZKHeNDG9i16Xlo/Uqzc0G8
9GEaup+QaJvcLLyN68p2hs4T4PJnNW3jQzrL9q4YMGLkdNdtXJcIqmIK0iBALu3/Taj/tPbjX28v
fXnpr4Sf/wF1jRPvfLkHZ1pVwQe9Ev3QDelwn61V6WbWbcJNhAhLDxkRir5c58VNKSIw8XO3LMvG
dlFSEZ81Hj2HPuujjLV3rAxvTV1fcUg232Y47LIhS4/Fi2WK1BY8cr275Vk23aYXoO7isfxy1wkI
HBbU20F77FYiETa0C/ir1MeAMDvnUpzapo6BSHXbuI3uMozhyvCWncE+9L+hLP+qAnYjM7ly3ja4
K80zPxxq7Dqs5PO+lqfZv0XLf21py41Oe5rrLi+Cc1i37LAufRf1reeGIxD2cFmd5osoaRecQV33
l194h5HQX28/0Gsbv/z7b/k4pMIZ6wtwFRkFohLQOeiozeh+cFvd8qLzHOxAALf0PPn6q2I1bjlA
bm75gg3f6kzF2Iz09ox2wBpVZZZFBWB1bi+fWtklk1O3MG+mZwwDdxGYiH/sa/PN7VgsL7r3IhtG
tdBz24hfwUB+yZ59dlraRm8NRStVMXP/3A0gZ41yQusvmsrZrcb4H/wAGdo5I31wHrOWRbQl7yo1
uT1PGxs2BJIPiIsCeFBy4LoicZ3nbpg5YUPD2mkpSJrp8MzS+idFy6Wu3V7Qf4Bh89j6FPzyZ7LT
9/4wvVM+FA/dvqYVQAfzUqZZv/jnie7LUcw16rqZTN38vg0N070q1EYH/1zVdUy35nNZdjcaylfM
io0LawE4qEK/x9KU/U9l+cempXduZ2JFzzpAow/g/ODMwY0Qwxr+rzOOlc//kHkOw1yEyxac/XIi
x6aVdzN0ztzKqqH16qGPkJXQognPudb/z9m5NMttcl34D31UCQmQNFX3ubklX2I7iTNROXGsG5LQ
DYR+/bf6HfkQt7uKiQce0BwEG9g8e63P0dFXkD9a//AaFJcGU9EsiF5RRzkuu8z2WbxXSEP7hUKX
B7PjnsC1W4ZFPIrh76gL6o8Vrf/167mTbL76vdl23MJiJnZ/jkz3YVx3z1eL/9gml3CprzSlhZ2I
fYyWiZwT41d/ErtAGItgPdiior1Y1fBJxxMUj1Yv+TkRuyhVrZoeOZaVFrrq5lMF0c3soEAz/Mbc
WULVUfbtqnCpld34fa8MVhD8N/zadvZNvaa9ONowKJq2508x6ddTlKDCza91Zw1VC8yaaqqCoj8G
2IaEOWHt315Nu2BTDTs2FQ4yQDQ8iponv+veeBVxxK7WppnDadp5eRTdDnngEypl2ed128tPv+75
jUuWizb1K4PUuwmCYjNr3Z/jdh6Rwiwj8lcFa5k7uZwbCgexyzcBlNVyOKqgiPqGlycWKfmbDHpo
bB6jPCXHprKdDdZkuHjTEBILkOXcCcLoQSr7D1d1/fDrP/fnewte1l8fWYO+U+nE+qNIoLv6lBDx
ZdoSfSdI3xrL6///cB4eD1ZHW1raQrXTPp2WeYs7mH/SBGokZTLsfpuYC1ypPRLxEqRHMdhhf7KT
Eafe+9jtslaDKle1LJhvvTXfUxAoJ9bds9IRP7/Ru6jVoNPUxjs9ijgFxs/aUH6BBVX4YIOev9nm
seV+S91FrgKMR9WE8YEsGbdf4obPJ5qG9N5zwDUe/SQz4Qq2qkNPTdI2R5FGqX5AAUv7bzMl4h8C
iu8FZlU1PnswzQ+jPuhZcKjRsJgSSKMdrZf7LiSvnIlchXO9aIlgdrBvMUJxNgeNZ27BpYgruq8j
Hk+Cgu4jP/WQxI+abr4ze/+nbfyTwXPlOg2hsUKx7lHYJaieDwkBjJ03PF9rO57LNmmeuEJhoNn7
4VSyg2YybYdTR0folcGTIhML7KBmVIHXWTKT6MFaibfUWkOSitXWPrUqiPpzOcy910UUr8yvl7XR
/RgustsLONdtD0uKd+0jsH7HdAjzvG5dNUpcq9DR+lDVGV7m9WPMEuPZ9+tK/CEkBWTuy2CX+5Wi
QT2nlVmdVH7btXBhLhkCQ16OxBSmw8vUIE1G98YzW+xCfCBu4fdmEYcIhR5z2T6P+McvPLhMXmqP
tW7S8Sg0s39NspHgSblfDsrlrQYmElPR4SggMPZVvz+69h+frSt2pVVXFJvAgnBBYB76CQKicLGH
TxOkP72mSuwCVzI4JCq666NgYZ9cEqPUic3bPQHvn2+8sSuvupV6UKpURyHYGmYQ8RseLAy+PD+o
c7SD72A4ThNah1h+mYl6CjLNO68TmHC5QoI6AFtLYYsJfsef2oXa92JZiFfXhQsWjvAG6EOS2GKo
R/kgLepRU7b61cwJFy0krWTjQCddwNXj75DO7XlsqJ9KpXDRq6prgdFNO+omet2eFiPLJ3CL1Z2N
4hpe/7tPCJe9wokmCod63Qsquvhxh5WsPKdNEOey4+1XfjVz3eMKJEG6rp5/kcthlUlklGbNVuw1
gs00o9Y7sF4ZE2gAvQ7FSGY0E1uqrQCrsL2UEaWPHIXCfgdbl7uKmJECxrtrEc4UiptNHD9RvFF7
tu5sI0ZRC3xDLEU3sGe5fgQe7wVeQRjg9agsURqux8iWYunKb0HzvYFCoN/Kcqkr1u+xLnEzKwZ+
PEJGbs5WE3z3CcYoXnzdbaIPVJuE6wKq9hJ3u8oAXzV3+n3d+X8y8V0hTDvMLUeJ3lKkap4fubLr
A4CP6DmCzvmbQZfh17jS96rWfx6XhSuMKTXFpbjGHwJLdJrxPtUf9mVp//IbJicuy3RV+7FGM2py
tuMFfLvOVt37wUogvl9/BCvGCnVY/VxAMP1fUwYFR720V8ddDioaOrqMMZsKVMv8zsn+V5MSv81K
uCDU2ukUZkWY8sOyjEUbCnW+hh2/peqKGo2cRCUhei5g9X3SPAiydG/85CrwDP56xIe23mB9iK4j
lrWX+ABKIony0ncXwiWdoqUje7UaCMa1R3u2wYZCiH394PdFnRULWA5GcJCQL1S3PhI452XQ8fSr
PUPO7fW4xLjqi0WLqYAPLXle2rR/snLxXKMuRBURWpUC9vPFMIQfUYRw6vf9669H5UZmBhfJ1z3f
UeaETzlNRRQu4rnc4+fJaGwd46mMxveE8oc5jb+IytRv5Fq1FzYAfrJ7f+8d4cYu74JVtt6R8jH7
VCRUWoWSFsmelikJ/xnqes8hUFvRzMjIfG2muvWbCi5wBZ1uZo8kVcVAlyUfx1k9DAObP/16SG9E
VJe52jBuXYKjbgFTSXnWZP1DSb87gBDOPhyYraWLXFWxDL/vSHBk4zKYO9vOrX47azseOTw6BjYW
0EE9z3RFZcS9vM+tpq///8Mt1MLBD3oWHYbEJB8fKf7xG2pnTc8qTmwrDdpFwQ/E9ruMEeZXrCpc
0kpFC0m52FWBMDc9xlArfYgoK09+Xb+mln4Yko6P5f8O58UWlzRTVZ/NqDH1bNxZ1B001jZJ6FiY
UzcEcbbYwXPzcjkrsAorzifRWMx1MORimnUejn51tsKFrPpwWuqk4X2xNPTl0Ovnftd3UtA3pqCL
WIVwcGnhgjAUrUj+QhlalU2m+c3rW7qEVSf6EjSIHQuWhJ802fOW4wzu17azKmFVHQYN3uUKwkQr
s161VQ4hgcYvFLqMVbpvLJChkEWyb9OpgSfWCUbrntuii1fVyWjLIUyHgqXlV9KUR7ati9/ad+mq
sA3rpk4iibmy0IcjIsu5o817v1F3VudYrgxFj9dRn4NnXFF+n+E++uumrx/uJ6d7F65qItbAA8nK
ApUO4s8xIfzMD7wTLGUpvB7QhUtYQd/HRmU5IpIz8mmOYccRpcTvvuYiViSOwnYXhyzYrpMziecK
iOjgJykoXMoq6MVGK1oNRTJoe4r76c0Bffo7S+nGyLsiWXytxT6QURWQclg+rCw057hMpossQe17
fVwXtrqK0KOmsBmL8MByOpa1PYlprB+aPTi8kEXhCmapSh8mWVusKTEW2q7PsLa5k3G5ESNduax6
DA7ckLu+2MO+Keyoy4d2j/Y7Y3Or9fD1jtd26w7f50UVPcSIO1WmcEYzv/uNu7NekyaChhAZ+6IO
+uOlMjzJldrL89zP9x5FbtzKmbOnGoiABJqXfUGJCj4SY2STRZ1ZLk2bgDcmrXiwdSjuRIkbg+V6
Ti6tWuYJgnKFHew70fwNn2m/jdC1nIQqA/z0YJ9ezAf/PSXjh6iL/Jp2+bFgrkKwaclYLPEiH9Y5
P6bQT9FduIAXkam0yEvj3DGOcda3+g2F65vf1HQBr7UJ9JSaqC/WsYYCBNFdVk1e9qEQEHfO7Ekc
QKILUjAFp99tAtpQN8Izeexqf3WzVktoGlV0tkR6Kw27l2XT92w+rz38yVblMl5rGEdLQyZZrEBg
kjcs5HV7AjVpBric8OpfyZWfRoZwma8ZoJq2apAQwQ2e4lV/VLr8/OvYcGMpuUJgZknCLhrNUHR9
9xXZtD8VgQTQr9u+saW4zNdoAEirEYeQOq3ldJICnqLdUqE8soUqpt9p3mW/+k12JaU4o+2L0adE
Hm/XqLynjHRjdFz4CycRlMHYUBY0YumJiq1/UMks7ozPjaDp0l+sITzt1wX7eTpNF2NKWCXGY59c
X+NbfaJhrJ5sL+mdAHTjc7jyYHwZA3NMesDbGx1hemBCYHIoYqTSy34Td0JnMbOKU4kaVWyRpMuS
EN4VIa/8dAmEC4WNS7lsW4nGzchY3tPtaRLtPZ2YW2NznQA/XDgHs6T7Ct/HooOay0NaT9/gfdu8
6cJQ3vnYt6ZS9PoX+jSOerPQvpChOS0l3AfY3n/69UK71bZzeFhTYxvSL7LQovq3JurzQqY7B6ob
c9Rlt7aJLEdlTV9M3Ky/CWCWf0yo9qzg/8vnbGym4W3AEj+WWLg4l+51OePhHJ+BN/RJ7FNzTktW
+4UKl+bSyXAIJNwRKtrl3yZcnilUov02SZfh0mJv1WGVRMa6Hs57Hb0T3To8eH1fep21P8zOfZCo
muvQcRmHyTkVKn7ooLbil813iamtgSFJmG6y4Hv7NsKdJUvn9atfz51Zv9WM1oBYZDHu4mVcRJ1V
aeV5H3KBqWY4gngsVVcYBq+4wLzp183v5u8iUpvdWhxNaFsMUw1Js2ncM7qsj36D4hyWSZiyrYtN
W8DSpz+B9iGnih5+V1AXfUI6bl+3gzbFPJS/d7gnHnK90/SNWOCST2QtG7WgPLEQ6x4gG92o8oWp
eX1jgpG+rwih//al7L54jZJLQqVQYBpghtYUY7KlzyFcS07IZ5Z31uuNgO8CNPVSScG7oyk2ON39
Zew6P1YhtW/Wmgx3QueNqOxyNLxsbdXsa1MMTYnyHLjFnuRE2dlveK6/+kNMWEuZQNm2Quvcvuhx
rx/2SSx+FyyXpoGB/K6WXlSo6dDvFN+ey+XwM/sRLklDxb6WTEZV0YJ4PMlKRBlpmB+ALVySpkPl
7KBjWxUm3f7s6v5xjuuPfiPuLNt4k1scgvwD280/l8v8to+GP32a5i54W7JKrUkj0bRJnjc5/hFK
8o9f0w5YMYsD9t/VVBXNtkCfhx24wgk/PI//B8+L9kmVIyF5LJez6ZcXTdUffv12zpIhMQFyaGi6
pOHn8BAqawks0fwadzbUCXu1Fm1TFQQpu4cdQDIkF2D/69e6szTxvryNTZiSnAfD+4btRbl5OcXD
wN7ZT6sB1WHVHpI8aVT8brVj/K7aSq9Nj7s4VLiZql9VXRXbGOl3Sc3MwwQnVa+8K3d5KEtiQ+3I
K/BQ9Fp93kAnNqB3zhk/35q4i0PVDdZPH6HrzdaQOksJm95x6DgPkPsP16cNL9pnmpJ7N9ufv8ty
l4QCeqkTuhmSdxNp+GknY3MeK7F+T+QqHpFsGx6tmsjpYLz2CslQfXwd7ymBbV0TNyS3xzZ+JwlZ
z7hQlF7Vh9wFpOiuabUvG/4gqr4udfU+hsiZ12pwHAH/ry5H3kM6GHuJ+A55/fHchDy8swne+g7O
OmbRgqPIQKpiSCDE1AulHg+6dm+kxGuQjFI4fKOs/w3eav0SzMAPX38GUW5wBl0Xkg87ZnHSLqiP
VX5FvdzlpmqWasxe5Nborh4g0flezdWds9u1f//NVnEXmyrTNWrBIab5pu3n3rRvj9Z6nXNQgvJ6
SGptGjKgZKFgpY0zZewfa8k9J4+z5wbGQlpuwJ7LAvsmisX3Pp39cEbuAlJhCFtvAfWpfBuWF2nL
PgspDfx2GBeR2hi0kHllyrzr+he5sC8W9ateC8olpJY6jlZdRSQHM/mNKqOeQrr6KYVwF5CCnVw/
zcee5mvQf68peOEZ+TS/jdEFpJjE3A7LGVuAgixDIvVfcbD5vQXz//BRqZqa2Qxpblv7BUYzH7Qy
f/qNuLPrsnVtyj3gZd4ckAk9Iv3Vzry6E3r/9yb7k6Xp4lFy4kxU2EhyiO0MhaXx+qjXZHtbtVuw
vWlwiXiaUDKflUNcPsUVJ+8R4oYXC2tKeEPOm/mTpmv1PqQwMcogaMRO676mSaZ0t35jKIP5FI9R
908rDlZlYd2JD1s7xFU29AJ5nCqNtu8N+MA/o4CBbSJTJ0E6mvBBVok8rUmwfa0TdTzigQFFwabv
39U1hevu3q4Gxqw4CGeKpOuW1ZgyxSjYcbIkDE+iSgboKcnAZKyu8Thv5vgC8KL9siekhjxnovkj
nJG7vOqJfCIQ030Rxih0yaR+0BxkA1/HJsVq+EJEUZnDdajJjnbBU76fsyN34TDLF3D6c1rmHCYu
oxFjtoUIIr+ecj9/XeAu+aXioe62a8cVat6/z7jsvcCW9N8m7qu3VTiuz7/+mRvbggt7Lbua+cRE
mdMpeCoT+dHgSH/nT7jV9vWs9sMNtRES8jcwaM/LAO86RNoHziY/0xjusl6yT8QBZKLMxRblTck/
Q5/Q76Dq+oGWGvkZmS5JLmlSZhH5SCi9V3r387QDd5W1kjEeAyyeNC87lMCvka2e+mWjp2E5/AyO
uXCClej1svVTXearWIZMMFu08L/1/Kbh629qDsC5HRFJjqTMCz1aeho1bf22B1dgK9TgoOPuSPKV
a3u+Wl+dpm6cHvymunOUqMZmJTX02vNpKb81I/0HTq+//brpG7cPF/vixwqBqmAt81qz/txUoX6I
I/hrtwmse9KBHC8HxPPv/NiNZeViYBJpmR1q6WW+qzZEEm54z/vYKxXMXQ4MxeVsrhtEHbumy2lK
94fKxH7IIHdBMM3Zkgx8QcfLQD6qQL2tltJPbY+7SlsoTQlhxIyvq4eEQYogaR+46JPzrz/wrTG/
/v8PoYz3u4BqAE5FyyLKE6FTm6VHqPwWlQuCLSqG7SNE23Km8OwHDxCdHaz97Nd1Z8VWLW2u9tdp
LoYNNizBt4aVfoHSVdna6n3ubI9RgZrxczI9j/Hkd1txMTBVwT2OHDTNYfRUoMQWgh589styuPxX
TOZhY+baa4EC66DsTnFC/EoAuAuAJR09hqk90nyE70ytyJ4xeBr4zROX/8K0q6JyYGm+j+nbod/m
cx20jd8Ud/mvxkYLNAWqON+b4WloI31qk9pz6bvk15K0teyaSuTN3lyivnxJds9jv0t87XUjRsFr
kUemmrOBmqdwTv/yWjsu8qVoTeFs0Iq8W35f2fCuG7VfEHcVtnroaAdx24hcNljtaSheAja89+u1
c+btEZloYhXMEVeSE/1X1B0f/Vp2ttC9pP0Q0OtYExHklLTkeZ+RbvNq3QWkZA/vstn2Ikcuj0MY
wOynLqF3Drr/e7D+yS3LRaS2Xu6wegD6BrFiLHc7bMFpb0X1AhsXHN95+i0lcZ3ZZOeXgPfiK9Zy
/2wXxJ66nKImq7rAPIho5XhmJCguqLChvdtVWFO8UcvyZNuJ+gVWFwyJIGMuTCp5vtPsOqkXr4dH
7hIgotpG3kq0GwhhoGMyBtnQ3rnG3tgiXUqsDBdc8MIoxjrsLqi1jLIwjv3cy7lLiRk1pLymVuRI
d/wjgv7LhtXoN+ucFOIAq3JBw5TndgjMuQlm8xjx416C8taoOAeHrm7HhVYVzyfNPvJOtRmgH788
kEuF7SmFWQ84mbzp0xPOl/+k++GX8HCpMLLBQpsTxvMUl2fI0Ghka7rEc5N0ubA0rXAyWyBqATm9
f3UCTTcW+Xn9chcHO2QHvXENyK9hikAwZxqhGnGX8rhREMZdIEyG0TxKjdlyhZAyfTWiiAVsizKK
/e00VEn0virD+VNQwjD1VK7p3GTwtUqfBruaE10n6zdtXdSqXCYdkLQMr0Zxb8mhclRWeVX0cxe0
ahqkF2a7sXypo7xXY07LyrNpZzkkjd3EoJIoDzRYNwLD52ht7+F0N9aaq+yFmNYE2xCFuWq2cyTk
Ez203800dA7Rq+JqARwZ5nhIfWh4fal3fqfpGxmB/7DMrMGDQoqRFqMaYJNqv0cLn85HF0q/i6/L
NE9hM8iVkTDHQfrloMsb79Xm0mFja9oAIllhvvYYExF8UDL1myouCkZxEEh3bWkeJeWWxaS50KPy
C28uCBbwRilFqUV4m9pzWm9xBgWbwe+lzkXBSKRClCPVQa728JudJ7yLNHc6fmOyuCBYuMXMxttx
5E2d2ovqr5N81W2mU+Z5CnNpMC73o95UeOSjmPosLcsvqk3v3aNvZDVd+ax5noemSqYDr2dKfxpY
1X6QZqq/8L2pntnUzp63AhcNO5B8ZCm3Ox4D0o+orwQruvoddFw0rAx78JCGmzzR0j6TahxP8Rb7
1YHAs+p1piFI8YhBR7SeRvF5TZbpUTYB85uZLhu2xvboKr1gVLbeZGRN301I5905vt+Ymy4ddsit
mw9cIvMGwebU00E+L01SPem6C+/EyhsR3kXCULu/pcmAyudqBMsCYa/TPIb3bte3+u8AJyQgMlQ2
MHlsY7huU9XnUFVp3umSKb/zt0uElXU3wYRjMXlUT9PzQiBj3SKTffY6ybraShCXGSGRjdGJgCNk
Mgy/RPHmd9Z0gbBJji2svuSOopUWogZpnM2wbbozc259Vmd3bcNtmmHbs+cBH/VjBAecp6BH3bLf
sLjX4SClieoSnYtkOM/N/M4My51wfKvjzmLVU5SWqt90PhD7PpF1cgqrbfGa7MxlwpCuW1amgjmX
Kzlvwz/whfF6VGeuZFvIuNDy2JecpRRun8P4YHTn94DMXCRMT2zdQ0vmnJGxOrEq+UDa2s/qlrke
nFPM+qQNxiWv089d0G+49nS+432NCz/keEmqAxQwoO2NjV+aavkN1a1eK5O5GlmyU90k63YB10Ga
DHKeU7RKr8XDXCKs7iOkv3i14IYJOqIOgxMRU+K1YTCXCLP70Fezvna81sdJjeUbsUbhg8/CxFx7
PeB7N0IXBK4+OUzGii6Iv9q0/ejXtLMwjwlyqTvK7fIS8i5ZG63vm9Rv/2cu+7VNG7bRpJ/zrQ/+
LbX4FEjjhTwzl/FC5njuzIqmy0W+Le1TsC5e10Xm8l0bL2uVwiY6r+lWnaVq6AmeDfceq38eB5mL
eEmYKk8KVqr5glewIhqoeLym8P0CoSuChSTdKHlFVG7T/VM40KJW3SeveeLSXCxoYbExVioXVhyP
sg++kSP2K2ZhLs11HGrqWlQB5mu1/x0CTNnWu4etWyPubJlxmabDYZsx32NTiFmdrNm9kt7Mxbla
XnfQ3d+HfIPF4SUVqX4JaO8nAMlc8z8F3mNjYJZyHG2bE6oPz2yHUZ/X53SJrkg2DQ2RqM8HKCM/
KDZuD3Ey0fd+rSev41VpJBwa9nDKrU1fOM8jLe4cUX7+fsxcomvQLGzxhjHkadmR9WHSI8ieJdjG
f2IY236guk6eYyMP5beiXMgr7lJYetIV48RE8FDGW3rqlvmr3zA5+2jIe+j4iljm8Uz+mYa4z5Kp
7P32DBfyKlE3Sg+S9nk1j58pDIqblHod5pjrrimq4JiadexzEm/R87bwsyyP1Ovkz1zGi9smDct1
7fOFg0leCYqEkwAZQ78hd3ZSxMdEjVvb57wP1HnUM6ovIc/v2bqzmepd1T00tYf8qOKv/WjzcoNa
4K97/r/k3H+fZZjLOYE/SlIUoQ45Rmd7FqWqh2waZnveWN+/hbJX88gneryfTbwVa7vYh56O9IUP
pEXsi1f4gTWyP1+DYZoZJsvlBCnG6VK2m6YPfAb1FU69xWhDjfokGY4DY1vpAo6zfrg/FGxfx4Vg
g2HT1GD1Rjb+phl9mjbrlWtgrlpWHcatpXBvy5epzEYFc02+Mb80PHMRqp4d+0Rb5JFkWMKBa3pX
dp7+5MxlqJoo0RFimb3osX+W8MH9Xpux/vbrSXNj83MhqvTojN5oe1xIo7/1S3o2YerHYjCXntpY
OSFL3R2XOoggO0UXaFqhOsnPcpK5b5zj3iV70pTiAgjhLThKk7Vj+7vfsDhngmDcAWDb/rhAoH46
7ai6fFpi5icLx1w4S5iSJGm52ku87eGlZH2bQdFj8wI+sOs4a6hfk0T1nF/2bTheaNQ2J9kc1u9c
4PJZbVri0brq4gvh+lOMpE5WpyXxC48ujxXDnEjVvBKQOol4ZnCSzNqK++nOwZHx9cCsPV4kJ7HZ
C3jy6dEsdfdoSj/fVlz7Xzc+c4isLTGNLobHX6qheWSL8iuIZi6Q1QYbQjnvossImVabfh7K0W8v
dVW58AyQCDEk4SVKsfbjeo5OSCv7XZRcFktHCw4YMAy8kHa7lBs8toPYsyiAuapc7SDKAdf18ILK
WXte0pid28gvRcdcGitJ4nSspyW8HBOdT/uIDEMJUdw7G/WNmOsSWcmAOm6qy/0yslr+2YeJWZ7r
I6gDv0yDi2cQ1INBY0NGl7hGbVvSZH3Q+YHIzEUT6ngkuAscGHah5owaKCFehTS9oq6LJsAATgo7
qP0SGL1nY73E5xkblF9wcWG1XYdweoAl16WjVZNBMvONTO5Rqzc+qcuqVQaWIockCOZjozKjlucp
0J+9RsVF1VJtWQRd6PAyRTV7HAiKAHSKpINf607cSkzUQTtv3S/tasNTF64vJVn8KGTmsmpDc4hj
q+LwIk7SRioT1ew5EV1Wrd+imB9lGl6qnT1DLwt2mf2955dbXzN6HctTO8VJNwlxkVv6yazlI0r6
7gm33WrbOVnoXsVdNZj4QuvoPSqKP3Ib+238rhmkigY5t0O6X2ZSyeo0t+FV4p9b+HH4zRXnZCGo
pXSOGVYQZDnxkP9Hu8k/vJp29aUCOVSiKbERIR0Dc5J1FHCzFI3fVdfVl4ISJ5A1OMRdeIhLUIVn
o/fNvm/Pfn13pkurwigaRpzkRjIvWaySR4gz/+bXtjNdKgm1dLJs4WXb9YWu5tkeh2e0dW6608GF
Ta0OLxAU3R8J2/CEmZjAM5Hp0kPpugOCpRhzZQF4jGXUfkriiPiNuQsPTUcKEW8x7Be5xtFjgiPv
Q9fv0m8ludAgXZoe8kKTvaw1ZRne2U02BKjl8vqmLjoIScUWZrDNfumFaYF6hPPzgMcBv5yRSzOt
LF6lqcfoEgT1283oN1bHvj138lHpHIyhFcRcuA7SN2lt9bOgO/NL2YfXkPnDq1Gv4VAEvzlzaQ+4
dK1dLT/HbOZnv1F3VilNmcIjWBthw0jOogwe4ArmVerBXKRpMXHDmqW3l1aJKSPI65xgfuRnq85c
qgm3FjEtFh1P5yl8SRPbP5RQivBcSE5MjyaethXDoAe8a15os82Xsj/uSRJeJ8ZPUlIu1BRrU0cS
NzgEgWp9pEEcfZOp6D9Gdpvv/AHXg8rPfiJ5PWuCdZYEkuL0MsdD8q5KmvksxSwe9j4h2EMiP7iV
uaBTOsGsfDIxvcRj/YXF0/uyjPxOeC7lJIkmyzQwChSuC95FSTRk1SqEX+LLBZ10yHCta66tm/hD
kJI+2+bgb69F5RJOc8MVBK7MfoFrafe5l7V5Z+IIOuO/bv76DX/2bZ01G9stiMFCm0tPlP2oKExt
Mhg7qwfZheR8RP38vpkr1D/0dd3//uvfjH/6m9F/5C92bFUQ7touo6T8yRJcXRtCHgNAbn/A0de+
X+mETOivf+zGadBlq+wajbabGQIq17+hBuBrnDZ+e5jLVk2iNlwN2GUGk5y2cfm7UofnPuCSVS1c
wSe4JmmkDWR90krj7SDx8xVhLlnFYxlAxn/Sl7AT2wus3/QD7pqT3xnWRasoY2qDhoy+rDNEJ64P
UbBk81zILlQVyRhpAvA2F8nHKEso/qn2O/PyxlRxVbZ4WKqdTBQdp4ac9yvJMse9n9YTc3GqNohB
gwWY9X0FHRxDdLYFZv/gNctdmmreYbshYZ98wQW2fW5iUmabnZI7L343NgCXp9oXiSIXJc1FQ1Pt
0xpCbS6TLd5x6VpDy25tPaWOmCu3RVZiS1RCmktzhF9WvmalRl7bb4yc0/gCWq4bBqEvull4BlWU
Dhzt9Kdf484mr0YuQf0ajS2gGmCAmxb7tntl+SKXrdJYS31npu2Sxrt8gLvJiBRl/M2n45GLV/Xb
CJBAb+YyV2x5WtSeQEMDVjF+rV+3gB8OnDAkMCKOJnOZqkqcgkP3WZDw2bP163z9ofWxhHE6HuL0
5WimLesWaL/36XhPQv3nJ6vItcTcli0dJRTyL0jgsscAETmv2Jg8W1F2XjtI5KJWYKNro6tquRgS
vUUxwHdDhZ+jZ+SiVgOtWjF1mO6hatcHvgU2Q5Wz3zMrbBNeD/3ap2u5luV6IcyOb0M16Odu5fGd
E+fPI3HkwlZpWgfYpA5zsbMasz1MP7YN/+g1JV0i6rphi3Jt9cWw4KXt/9KVX5VL5AJRCetCwYPQ
XEZjx5NdjzA7om30Cl+RC0VBtDLqqcGYRIHUD4FdmzND7ZlXqiJyoSja6ZBMKQJvENr2Mmw1xPBh
HOTZ9+sS+2Ghmi2i8aI7tA718cfmWObTlCxe1/HIxaLSLu12EjT6MiX0M0Qm38ZH4DcP/5+zM2mO
VMei8C9SBJIYxBZycqZdtmuu2ijq1QCSkAAx8+v7uFf9eM/tCJY1GGcKDVf3nvudrSgKU3xwRmPM
a2bdUTv55AKynPZNxM0SCp0C2Srg/U2hiT4vAu/y1r3x7Ff2rq0sykaDgWojHW6wNpxz2/jqPPed
OahJ78vJ8a02KgrDUhW96m8a/3bqkHU9qyraF7bzrTjKFS6Y21X0NwFdyz0h6xc6uvoNSfEro7PF
Xa0jx5U2CeYbMqLGXID5q55N0Oq7rmDxW7/klT1sK5NKhtrBDpr2N6b7i6PhlyUpd0V7AIn9fTkN
iw2rF4OPW009z3pPfGaC5Y2H//uNEDn+vz9cAd4cwDsY+6OK0F/vx/Q4zQNcW6Fm/kB75nLWFEHe
SrT77loIW5kUOrIYaNTjePONZ/kQB9UxKNZ9qAC+VUqxKVooUCH+plV3P0fiiWv3RjrttXm0WcEq
rBoW9Egbx46Fd2RqIX0fWHNoARJ6I0J47VdsgtZAoGOtSlCwEyWbf9dBqo/TgFWXeZe+FUa9ch/f
oqEEcFg163GPTVs9/Bx0GRyHjtcHrRZ6V8Qdv0RLUO0KlPm2vEkGvONqLcxtWetfTrf6GAe4aO2a
SVt9VhqAwSp8M94sF1+KZlKZL9DTuu/hLwvmfw6xEipWEsxRhyph9Bt941c0Df3Z9+hNmFzrEGm8
/uUIg56nzrgbq7/arqH7TFH4VjxlYlXSJk2mG6tY9VjIEq6fY72r24Zv1VNONyoaZNfdxJxNq1O/
fCWDn/sG5mVz/Z8xT+DFMdoh9UhP1V8sU8++FuvO97lJfXFYBUAZsNS3QS1d1hXRXWvYGxnBVzbR
reFg2b80m7ZRfSsk7XNe3ljgVDY2hmYmmh5VItdTVO2rePKt2km6GKllwONuUMmpnNMyymJRqcu+
d7C52qZBasGQXobbwIv6OxIiwWWkIGLvevpW7cSXdKypw1vo4AL+KBcjz3Scyzc2hJcT8Z/pTb6V
O81BOIwkpcOtDxdeZ/UkeJ7AQaaAsAInmU0Y2TebttKnMOoEaINBdxtfQIM1nKUyJhf3Rk7tlWNg
q32KY0tGU6/+FsSL/KAcLASqxtFTL4AAeeN3pK+M1ebgJzVxwyqK6ZbOFc2XBA1RC3PkYWKDPpi0
LE41Ms+ZmCgD3hG31p0jt1njMH4PehN39BrNsjmu8Mw+knmfPoJvFVJ+HFk7ryO9kqLkmVwj6Jl3
dpLwrUJqqkKUFiM8vCorlwHvV0di34mw1UfFnscNp3h0GoN7Inpnsx7yrn1rbrOi3bKOY52w8Zau
E0IJDlDzrTXJ/Eax7pXJupUBLUrFRRJC1lyN5SCztqvL+8Il/GZnwd+IUl8mx78s7K0cyBDWBLNF
fnyO1R/UinLVg27x/4fnvwn8f3v45jgurYend9H5GySvZYqBh4p5eakdlHAbPaJLsLnIwvi7adE2
74vGnoLRyiOvrf39/z/Ca19vE+EnprLDhLd0iywoqUL8iGX7Y9+jN8vcsHnu3dKNN0JneDm918k+
ajPfCoZ0u8I0MewRxVjzBNAHH/epBfkWbTVFkEy6FAWLKCLPyH3+CIt9ZnT8H2wrV0r0VHmshUD9
iRP0InfC/LVvqDfBuxslPJ2XtX1xV//Rzc+M9DuX8NbCsKomN/SipFebWgR085Hb9I3b8Stzb6v6
lpTPlVsKbD0WsoakmfJwcl92jchWOGnSbi1DiWcXg4L+sHNogIj3aUr4VtyIhg/Naa3MbXDuG7fR
TfFgn2CNb9VTfAhII5M0uJbD8iENyadkMG/Eiq/EKFvplKrjybmeBNeCt8OFrIgcwqYR7+wQRAcQ
jdaP+8Z+G+/2gavXRAZXUDMzaeQ70K0/7Xs0+3uY3iH1ruFGSa8ydb91pw4DrGXf2I1fm46bRaTJ
vETxJIIremB+B0nydfHyLYrCa8/eHIRENnHhCgxJ4Zp3rWXRAZ648XHXoGwFVFiemIcMH7y1zZMS
LWw0024fPohv9VMensC6lVFwTSf/WPDhMiz7KNR8K54CHi61wuDRYla54NGPIg7e6qB6ZcC30qna
h2MTdiE+NkdpOK1/ElyT9k2ULQnK8EYUSvDgGgvz0VXNZ1G7NyKa1z72y9//zzVUTQwEKI+PzVd6
N6r07Lto3/1ny4Hy8NNKVPsyIuWP2i9X4eI3UkevfejNogysY2NFMR6sNkfR57NVp30ze7MkudSk
ReT7spOYz4FZs6XZ10PGt/gntoAY6hWGw+vi0VUmU7zad4/dKqWKZSgjGIDZWxeMTSbsvB7WsnvL
ZOWV0d4SoNYwiafBaAYXxuJjSRbw09Zl5+Vyq4wqSzbxwCt2TQf5TY/pN2HmfSfyVhk1iHaa+fiy
alr5zk0qj12wb2pvZVG2LtNunDBN5ID7XF8oEMNkctg1B7e6qCotzFKg6fjmVaMuoPfzw6D5W3fh
197m5qysIHkPiKVY8Onwbaz8cW6GfdAkvlUkCbEqXZvVQG3IRcZt+Fczzftit60kSSsWS1JYCkkq
yfpxOK+T3fnozVnp9CyVGIm+MfghhTqbu2+73uRWjZSw2qZyxoPR1IENts7tIPbFJVspUgTOJFzh
h/U6RiPPdOxndEqCPrLvg2+uiTNhRkY01bdx0A9UVz/buN0nouJbLVIfriZRUrsbFhAEVAGktDwD
Hqzf9za3aiT4XIyTCbrqNppyvcQFt4d43JvS2cqR5sJ0adSZ+qZ1893z5qdPpn1Qf74VI1VE2srO
br3CiiTOFjYGGVPhvphtqz9a23pkOrHr1fLmEFr5ifPyrbTCK3vK1uyvFTbwkHa7G+Hmm1zR9t7Z
aOc1NtiszqAToq7rgV2Hfp6rPPI6AW5fj/u8pdlWgyRHhc2K+uomSfSdgLehA70vwmdbCdJckcDT
InGoJEswH5tuPnGVvtVOG/1rpohtEU9TF3QAmaX1bWma+sdkwuC9rwf1oRhTft6zEbAt6EmAERqK
lbvbOi3fK20fmAp2ab9A9v175OlZG0iKNuNbWlv1EDZJcGeidnhjuv9XP//PTBesQv7++KSP9DxP
lbuB7G0PyWzbE6/D5VRUC81ZFI550daBzKjq+09rLNbzhDn8YyJT/xVlgeIrw/kuD/A1l2czlvGP
2SPFEVNfujMYlX0OBx0qjyyI/KFQXXxau8jtigDYVuDEywFMQIz7FcWnAwz7TOZnw3ZdJthW37Rw
tUThBHaqGNZM2+Zs+rf6Af/LJf63Qd+Ez3oNYVhB6/qmCLbgXEENfQCZcUguGjKZJu/hDhPlgW5B
f4Pr1wWSV9LkhMg5H9MiPHYmRFYw6jU5sEpQnaGlo/vIKxrcZDGqc1mMwcEAa3JO0En+dWhF8g5N
6mgkV2nqD5IueDH0JapxPKSfp0GWJ4B1/YNnKC9b1c13oBXWN9m2b9Uv/n3vY1vRleyU0W2H4Yzt
Lz+lt2DYZyDDtmLyBB4pg2u6GmFJGDy3Yz9nrE+TXbVNTNO/r4+4h2JRNxG9dpyty5OM52rWWQ9j
93TXrQSWJX//DVVt0sFXS3B1auyHm0+LNL02umCfd+1N2+PScBS++BLxaxIdnW/aFIWjdpJvjM8r
m+v2vASRL+QAlKzI501df8eJkQDQp4hVWIPeyH0r/R8nZzUABR8V/DqKsP4cezd/kVz4fVvs9uhM
qGd9F8Oxb5i73h8IgdB5DuA39kZd7d/nPt0enY0uua2LerkaT4YuG7pZlJknjdk1g+j2+IQ1Awfc
ybPrKvyclS9C8xMMLPy467ZPtwco7ASmIpxKdq06muToe3NJRpaaiF1bLd2enqXxnjsn5muwEvWt
RUXqPh2L9I0j7rXR36xgYhMfdB0S5dxaGEDZNvGHXull30GBHre/r99gSWQTtn6+9imrVBbC8vag
ymTZJ/uk21OuSEi/LtQHV2p1h4q17XDQldruu8TQ7UEHU1IhpxYruArC6AjSPQxglnKdnvdsP3Sr
5O0cLtLU1tM1NYY+scnU8lDDT17sXFybuDepRl8ObFyuUSWHHw68x8uK3OX7XZ9+e2wBG9HwoSun
a1cE062sFT63ELbf5wtHt4phBkA/NLcYnWjt0hqaOhq8h7pu/r3v428uqFXLQ7+IZb5WdqoOgUlK
A9c/7vfJeulWNDxGcY9sLp+uErqBD7hsDMvRGBPZffv+dnhUP459WiBqgHXbu3j6ana2EbGtmDqF
axiyc+gNlnFxAHrgmyDRvtYtth2V2sDKWUbE3NrZf0hLCVdLuWszY1u4pEkIq9DCX94aPZmsF16f
4Z23D1XDtkJqy+bENVVT3VbS8oc5qWfgy3Z6nrGtlhoi4SiVZapusU7exUEAoWe1K4PE/mEXHMzc
VkBh3tCV8Jck/tNKwzcCnH8/PthWSN2MMF8nSqkbhv4pIagnJnbeZ0iPUtDfzw6rVR3CRVDdCmQE
s8VCnNIUelf6n20V1OgDowmxE7mGmnw3Peot6FLdd+qxrYK66C1ZirUnV76oL6yob2G1T1cO252/
D4qqytAUNRLpve/0w+zUXWt5/LRnR2Rb5XRHliouxVii4aZ7hxhvzHTX7BMysa1yepBzFCZhU9wc
K+fD0DgYFhXrrmQj24qkuSvCAu6h0BpRJY8gECyIBdyuTD3baqQdhx8sQS30ZisyH2smRYZe7A/7
xnxTh1r7RqwzVtEVNaP+LhLrerCe7RN4sa1n7lKLqRpKKq79GrYPFrKIS2DTfeJxtpVG23KBzwNM
Pq8+nMe81hHPhnIkuyJrtpUru9pTMwHPfO1oavKOroe5Lfep6tkW9LgUCcL1eBFXUtci02HyPWr6
flfYxbaox86DpkeBebgqwst3kvDvJO7bfbNxq1YWPa1agcD6Gpf6g6z5dKyi9a3e55e4/1+SL1u1
sigrD+MHGV+BNAhPScjLK/TL7aFu+L4LE9sSH9uGEjOXQXzt54EeaMuWj+ns0zcu9P+FdfzbN+B/
3yD5urY8KKvk6pOOJd/BUUg+TFUaZOWq6LWHiVcecyBbx1aap9B5mCN2dPmwlOH43MPm/VcPO6bq
FEZga8uq4qdId9P7hMngMUSq6ATLzeATtak5j/Ga5gP8Ge7QkOegnoQz/K49YauWjcqRhmNromvE
bfMOqFD+0NUxQGq7Hr+VX8MdA8JVGUfXcJJfW1J/oEgQ7Xv0JnlHCabMSyxzJRVdcOVu57yI07fy
ZK/Nzk1E4EQKTGw7R1ewsSygC2285iz29D1Vo9sXGGwV1z2L4Gs5DxFKBcXyTQxiOSZV+dZ98uWY
/pfZuVVc1wGchR1cHa8KirT3pi3mO43Ns8jbIe14HjQeqL84ZG/RoeNXft/L3/+PNAPSo2Gs1za6
TqlIDyBKLOcSaagDgGLq5BCm/Hzjvb+8gn/7Yi+v7H9+UUBX0+sJ6gxWDXT8UIdC+7zxjh5E5W1e
wwMkW3hUfyhsFIQH+DUzNJjTesAb7Dy8gtKXrhfmo/AuNjr8oqK5+GjMkj5DeN3VWdiOHOvRBtBN
rhPENwTeJQhqn0VQlY+6J8UZ/MvpYwWc2d3gfNllQeHiG5L2n1YdFse6rM3Zop3VV5ngIz2ni1vO
LSfuU8Vrcl9XcT9lUcJ1Vleq+1Iw5EPeGJxXxmaTBHG9cZVq5Xp1gwPHmLr5mCj+RqnytTe83e/8
6FE5MPFVY1WfgQHSp8iG9dEa37zv1KLfyKP919fp397wJlApl063Lm1wNMAdILhr7NTCbgtqxWyC
AeARCmP3BaCg9idaE6OjYeVvykyYUbtUmYIM4dyVi3hDFPjKveMfWtqwpaZA1861q9dfHZhwmbQY
2l2vayunJW0N8m6IjGE4xN9nm1Vd/8a+/sq72qppOSmMjisE7wFxczY65fMgmKIsWUOR+yDdlzhh
WxCfMTZWVLYMr8rwnMj+7JKd3VLsH9r7rmgB/k/oFWsp+dMkQp48vCL++v+DL15ZK5stfhgWwDEH
GiJjlaafk6Cfr1zH9j7USX3siqI+TY1Yrkkopn3lya0e3wfjEo+mDa8axc9riKl6gKOx3Hel2irx
adkiXdjb8Nqmob8q52jmFU0//P/Rem0dbG6DSx3zANULfnXr7Fzma0QkxSTYp///eC5eK4FuraRR
bm4qhYLttQ7isgjzUoPO7vM64CRkWQrMWPB+nca4+6VQRU5dplc9g/PD9ESA8lOCRdJnq8F50GQw
lnU6fiog7Rmr3Hd0GMu8F7GAaGatu4WanCS8Cj/3/12CWT9DxPSnGNq0mDMU8Yf1nY5NVPwESsgg
NTUXsG2iWbNa7d4xNVVHv6TsXMDDhBy7oMZhMY+DulhgNsSxBEnhay9bf4aI7p6ZRcMI2C0SjWcu
CvLQltEB8GRgWWmJAzjt0YB+aYmI7iuQfZ+pCmR4CFZVTtkgTXmCXcGfQpH1l3wB3FVDr7M2SPsv
Mpnlu7qo4m82nYfHtnTBqUzgSTKt0uo/S7f4OqvmuJKPHvCqr1aIgJxLMFKqx2ToMD2yDtGfxSRX
mmSG0/YxVcYfOhvoDGw0vOPFjOLgh8jirsvbe0VV+UvVbZOZuPrQmDW8T/EdYNdQ9nOOyoQ8xMTo
3OjBPid+hjky821yavA6nwIA3sZ3aSXnOpeRix7h0CIfiUzUpRosJdkAJ47crODxI3s8s+YDmqHi
Oitt+pVoAFVFUsTswC37FBYq+ClD9ideTI06nfKfo1QUdYZm4EDlUG+bA/qnooNtuu7gw344aVF0
EGAqIlHKTYDz9WPXfG66isGBqyrhMe7LlA2XqVxZ8JiSGS1w5Ti100V7OfNPbd20yZHUDj8/LNH8
UgUOncnHJLaXVsX0Di+gxqd0Gq1td81UAMvWTMj+9JmCMa7+LAsxgfvZmXQpj9g2a93nxFXC3VOB
H824qsd89UXwpGwRhHmFfuaTLGoLJ/thCgdy6LupLu56U6ny0c2DPynM9/tqgf/wwJsOBrNJkxxc
p3gW4VLiDq6yvnlOjKiCU9S1SXByqArGJx3NqZeHxq7ICWQoYdfNo0vIIB6iVrblZ9e2cfBYC7r2
cSYROQa5K51pDT5JW5EzkodsdblyEHJc49AN1Ykt3eRPwFcU/MfYj2p9ItLBlU2haa75itqAmeDL
WXM2tRmDXmDMTDOO7p6xoOL3M2Qh6qdaC6ruqerwXy3GJHqGh1xAsgUvIzqVKnLxiXc+FZfJSS9y
F0jIu7MmgIddPnZLKh6kS9LiW4LOFH9CnxmoeKLGDxxWWxMggaY57OUzHJgA00SrVTydyrYJ1W8g
NjsoaXA5G4vHhmMinsUwjvG1rhsNj9XGKuQbmmKAxqyHvfv4ZMRQHLUnEpKqtmjHJOvSaYq/VJzz
5lu7wLj5WYQ2QsQSCCzPcKANv6wuTOY/mpVkBOtgUi3sVGZS3HELENKBllqXd31cNv1vnnrNH0Sg
Tf/N+HQWF7RDKPKpsGGDALLukllAD6l5mItkauRn/JQbnpo2WoMkmzgR7p1Kgm44A3gcD8fQdoH7
WCXhPDwkFPMaUH5LkmPL4qX5ArrlEOGmWZWYxzCpSs+NGdL2YeVFX15SrW37NVgFsw9L2HQFzUff
BkORwSKTx3cJAEDul5f6pZuzRk/nWVOQwS7VbJfi1qDhgV7iMkXkji6quVrv5tSOU5GbKKrVoQ/m
8GV3HSgZv7g1rvtTM7QNv2fYjZboWKta6qtRaGj+MoZxDP5e7NKYZc5NMiwyNLJDNFthr7B3M76T
fvbo/K2PMpVddAdcSFR9c3LpkmsJk+eT8mVUnasJ/x8WIGstj2Bxi/ZZMhhEVpmmhtUXhDHLZA+R
G4PqgnZ/NbvTmgoYmiwVXsw7EofQ4sDffbDxGQcRuvZoqlR/N9XD5H4n8NiOL6wGmCBTwEYVWedj
7w9NZyr6a/UjGc6WAh2rM++TccniMiKHoqOK2DywdTv8qFkyB0+ucsbpDDuNKkB5pEFbIE0VI43U
VakO1mylNQ6oNLJK/gWOxkTeJy2lw9WBizefQ1sl4p4aOoqfumaUfuoBFHQnHfNefuXUT+zBJmHb
vw81JumfkZExuSshnmqDrCGMhn+BDtb7C19DEtw6N84ui9Bv1/5OxnFcyoyPqGR9SZjq6KlWaFp6
MH0Qz/dTy3E5yqqxEObH0A8yfSdo1ZXfZiyEsczCZOrkJ7EoSU5aTiw+sWSZi3uF9j2St3yhUXmw
LOQA35KJnI0f2ug2QUOmfiB3xKoWvcMj1d1BKpYizxLgMAl+woc2UAf8ImvM4WVxdEsuwb1fpow5
5oPkyGIamXvFKHrk8xU8rPHXatvO/NAu0v2PflUkwfVs0csnUQtTfuQ1NJq/h0rxpT54QeIhOsWK
I5907PuGinvwW61/ZpoEXXmxoNGKKQfJoW8vQ9nOvLg0qVTLb4tmMRwPKuKhPAK7kFqViSpuojmL
V6uiGLYEYH6EWc8aMt4z0SqZuVSGCU5bKTtg6GPf+4geocqLRXcouYvq8JwMUKx86xQwdtF5gh8R
YNhLCJ36dz1Ebb/k8TBCqmYXiTbsTCyuGOMsdpSIEU24aj7LStSdOUsACwp6UHEqiLsiPT/wZzYC
3TvlfE7j9oe2bmiajBtaqmtdviAd81DRyq5ZJabEoHN4bNb4IMbeJWWeQhEUnLUjcDIEK5br6A6I
58VcEuLo+CcKmjg5T0yR5lwi9SQO0Rr7Ke8SqxEwzaorI3WidSKLCkWZMXbHWI/rcq7iybBvRJau
O86DCP/oNXH0d2JHbi7NDLu0noUsr3rlnhiZoyCLDdXhuUK4IW5pwYIZNqqRmJdLtFJ+FfCcWHBe
T9acpCdj8MlxU6zHOCUy0ueCzYbcLx0Z6U9hWXAJQxrqs4BLvD7C/6KLxjwd4ZH7oMqAsod6XkDq
y5GlY9DyQuPzVNjCgdlix7FF+yFf7sjg3bGYBsDimwF84REEn3OKMMp/h4gKsnF8ZQgC7rxJpzbN
SjenyVFwAd1xtsKUyN1NiCyxayithiwFf/pZQAHt2gxR1RS682J6xt7TNZ4LcuJJ0M5XG9dKPxPa
ASALkwmGcA1Ll4KQlXCXln8VhLf+IlRypVD33JUMeEfssGn9bWpSsEHbbjXqoJOFibuIdl7g3zpH
uowgC6f+MotE9+M6lqS8IrKO+dfe4+R6hMTesveyWQNzN/YCEzCGOhCFjV5HvT3PnrT4JMKE63DB
+5vN8xpHcBvvrPqFohMOQy3XSwFz4z9J0pUQ7kyjG5snDleM4T5pykU/cjQFR4/LjOTuh4WjCeaC
LgGrymysygjmEBVflhMMkbr6d0opiU5V0QfiWzgkw/QhGtBm9UEW1sufGp8V8Y5JkrX8LvuExAHa
ddYyflxtqmuAC6qqD/DNgthlZVAptDZ24YL167txpjkytmrJ6iBMijuB/PZJzzX0xqAnNurMzJh0
2Ctmox9lPBQEEWUVwGMaokKVWgg2j6MQzH+M4gAOy3mgrCcfhrpVzXREYUJGzaWqdHVOE4Gjuk+k
SMvcp45wBGdrlPySAKDyNo/HZgrexeMUqTs2r1GdMbhMnFcb6g+JtkWDUD/BPe5U6zpUIpuCIbAP
ofCuKTOjhW3fMWmqmmZDvAwxzmfiWYcXRwq9PoAXXg51rptlyfD3BNLmKiqH5w4HBLY/tLFIyJ+K
TrkDX/zc/IrkQp7jNcTt3QJye3MI0/sVOxrzK/J1ISk+YtaCPp4AKj3ddQJBdIZG7iV4R/tWoBgr
0ygt7mNY8YYIGcZaDEc8uLoYYITmj2XSpNP80Ka0aZ+mWi7JoRqqKnhGoKACgAzM0hcnYoM4eT+k
iFZOzseDePZpU07nbkjkfSh6QDvSqDgj5CoMGj8Dk9ozGqA4fVwRBtpjwzCv6qMH4aNr78aojpoW
EfVLfq+kI3lQg27HP92k++SvCaCjz1PMxG9cTrGZndLFAvM/MjkPhwag718LDBJzhVLiqe9AepO5
F7IIXY7Nh4/LUU9on23P4YCMaHtX2KZuj7jgp0YcwoHb6WPZlMXUH1CR7dviQMJVcPjwDJ4NT1Ha
TewJVvLkm2onAbFqgZuByPnilBGfcTMGzWswDRx84f8IZ/gk18THBMxGpFbD6FCGrgc6s0/7h3Lm
wY+Ox23Z5LMmmskDGxtCk8xq9OF9bWlIpgPhsxtMZtZJjg/tPGnYpfUSkeyAcldQsWM3F7L5LlQj
pqPBiojeC3yJ4Zq2yRRVOUo+/UG3zTJAtiXqKrMkfjGOdWDSM1x3m2r8UfOI0vMiXvzw8mQmnnzG
Jmtjj7srMctxLWFKNmWpZ3MYZW0DrPE5NmVUPiyz5/wywQN8+D0KAM3KrC8syi3dispE9AHeesbf
W0CpWQoG74CTVAY8S7ypcTwiR3CNqxfP8BBc5KOYhujgeMHZwZtg/qYmQc4JY+GjGxZCDmTGn5F7
579bME2aU69b/YC5Et9CYVIUofqF5P3Y8DvLl/GjnuP6w5BEZs5AE01xXUMis88oqkVLFnCa1OnH
OAxnlCFc85traHyQWofkBEK3NZuLNH4WI65YCEkAgaW4Fp4VdloIwdcQDfSTeeq4xw4/y5VfVW39
Dauro3kNIzskutP1zgBslUNe2yP6nsZLFPQIUGYfQVkobI4eJn/WzVgcKJRRl45H8pwUcrpqhQ1K
0LHOG1tHD5QiYUPLRiNggyxdhNLDe2YNjknnaQYirskF41MOx+H6PI5h860bO2xa4HoetEzoESTI
GCECFI1cTF98nxpcy0IETj2u3GvVBcdSY88YWLLmpo+nTNQwEl84Eh69jj/zcuwx5dB2ho1CHgny
JwxjQOSpN4HHjanu7xYy/+zDJkbUWODCZhN8HlWbOadzJzH+BaNdbk3f3gRCBNwCwuFP28b0U1Nh
+wgVGb9VdTflbejjJ5in6k+aa3kHq2N51aJ12E/aLuOkjXMIHIvjojjYaTS2xRE9WwibyrQlF6gq
h8PSaoR0sKPqvw+LFlkj0bykoRP5iJ5tVJtiXpyEZPZiGgSBkL3Pa5hHxEogc3FtXqA9OkNhHd+g
NqmbLMLWcC7qMYa7Ped9eZxlKCzgkdH8FySRCIBxuQ2fWlMrXP+TufmN1oXg0oVkeR8Cu3Cui2Q0
aDhcMWiFig6FboP/cHQdy3HjWvSLWAUGEOSWoYOklmRJI4cNS5ZtgAEEAQaEr39Hb+cqj+1RNwnc
e2I7pXr5nA9b3O95vr5ytyR48pMeZEoOJFngYThpytF6MSzZhQ5ctqiqwINu5HyZeuND7cvNnmSk
R1ER3Ym/fJL901Cm/IeyY14lRyRlm4pYvU9z5/xphLQyv+uJGk+93PK9ibNpfqWcL9+WbKIfXbz0
/9CmGqHYMcdgVhbFf0FFUXpDbZB4OszcXW0iyqhyyH1qEAuDGcCPuzr3IIE+NpyD+pIHwFzNIHh3
HmiHvuFsmYioQ9/5S1fGXLSKRJGtGBmHuFmUogC31sMbQEfDPjcjrq+2C52Pf67S4V6uesjG7+OM
he09oRsKb0p6RH07YY9ZW2zrWVatoRSPaWD8lsb5uKM6nU0AkaT/JMTLnzn0Brc8QtQqvjusiFgr
D+AJuCejdmOFeUWGKRK2zY6isX9dP4xLTTBDPfIhcTkMHVsmKjaG9ZnHGDG3MOx3fk/QtznHheaP
YMOW8TFg/OXtuGX8KUvKuWwC11/ryIT5oi5w1X/kuWNX6PzUKckj86/biAnAPG13B2eNYNWMWZXW
eDoGXk8E3aF1AsvXU8osXiN7fNWIspgigmcykaWnxFFmKsPKErHsK1skUhSGVF8nhtuvlTLVX5Ug
S48JUtJvItFrfovMVvwhrJ9FnaNYEjve4ORPsmQMTzEYANJCEIMxheFbVe1U+O0XZrz1O0pXu79K
m5RWcRHxpM5thtFY7PMBL5bDlln7ozx2vCwr+dEruz/iUIg/jBb2rwEt92wLWPcrQkY8k5EN283a
Mr+zgovPfNrob4xs7PtMJMNOxucjuvfoHvknOsxvENlnfmg45qTHI6wi1JlLy/uYrwkO821NXsYN
01tF8PyLKhwTv08wgYhaD3Oynjq3hvnE1+xQ1zxW8k7HXxAIwz9WVvgr5g1zpwSoMWkx1Sl8iOx7
X/BsajjdYfNJYPGj9W7RAPy4UTIiqZstsIM/r47hZCsynH/PIexd9MNhqrujxm3tiGjZvAnEAXFF
8uBYthB4bK8IKUaHDclcQVEE1/HyWwDXegHigd0MhyLpAAwVk3rQGyG6ZrOP4IvROC+E0nnyXfCl
fAqJU28qRqZnE9jWmTpD3x7k3rpbw47rwK36dcqz8LltiEF1pFizNvJyfkm3LPoVKcnOyhRbf7/r
FOMf1dm4Xrzt+/c89OnREOyz3yyirP8OYZzGCyR2Ya+NA7R3yiVCE2BHnOTPCWakJ1if58eFwTPb
dlQJ0wKzyI96xg7C7zhQ+f2CP1HeJZAYzeeUxfnQZLlR+J5Ir3ntCmKWNs/h8KkFYQI7BzQfW7OZ
LP1WWo8vFH+30BUTc3giEs6hSuGyQJVW6nBlKURVz/eWD/ajp+tqKu0n8Bm5zoozycwGAMV7DOHZ
auEBOvrRMoCzXDQi8VFo+9RxddeHCW/qCKlGcsXnxvOWpttw7UswfHbeYnJN8NF9RLsF9D5hMLmV
KXyBp44sq7+ycVTZdS4z9sPs6hifWd4nc7WPYcYLgZst11eAB2JsDQNAdgmRO/I622Vx3wnn4etE
Sxhg7fw44ifMXn7DlnBsoi4OR3qscMNhG9gTvu7fpFNleeEbH79nPRHLt3KLRfSN+TjxNQZ05c7R
uqAhZfQsft6PefgYt4BFmvYecCYC1UZwK3EWf06CYQJJC7ryNt4WWKAIDAr7LYM+fsNOexDX9Lpn
T8sQHb/NtvfIxxxV2WLDA7ACY+0yoYZRTB/0GNKGhX1I8Kj7QzRzjsnAYDFTp6K04mwQdsCqsafR
ZzgYuwGRKPKzT7W/ftVGD5/pYsjLYbjELmQ6+bCQXepnJlJyBQT5LCabPsWogr5DLis+WeUVkg1M
0jGAjbMU6XleHSSrc7/zn0s5+aEicXpcZb4NWZ30jp9Dgv6YHxvqgFqiV4MBX9mHJRsybOnWzbqh
jnJyjli8fNfLmpQNpl6j4BxT+3LW/hhxJe9YzKplTIpWAagsK6li1HMdmVhuSVwMW7VispRVlsrt
RcyIW8LpYuVZxVP4I9IdrPAkEK/+uCSH2dqyRNjGHdU4+oHyFpguaD+vX4l9EYY1kmjEfVUb7TPR
uDyoo02yshwuY06KvAY6msoTwhClbWaS92VtOWJ08tXm4Dx8Dl9G3gOxqWJicaKm2Vw+0iJydZQV
/adLx/HAjtGT4zQQoxg6mR1mHuL5KU/mcqiiEk1k2BwQgVtxoeR2DfPidTMrL4pqmg4lG6khYUOB
yjJe2Z7mT8CtaTNMKX8sugzPSdKz93xLgFcVWHMrBE918p1HG1oJRldOGPWG8v+lmNkwNhR049eP
AhFIZcud68rG6XaGYyaQSq7p1DpK5c9uF9spsTuWfrFK8CxHaV52o/wvSnaKXBsJAqG2BiN3u/c9
TgKoywvyLNDt8jaFMCIBs1vGl2hEGeKjLlDmhmXdImZLgZrwLe0iB3QUEuXlrBxQ3BovHpurdUF3
SwUqzb8orv3eANPHPZDswP+qbSHLdiV8Yh+8FOP8L6SLHSqsl0ALyKLwIc1oqb/vTDok9TxnM/S4
nYjCs855N56Nig6NCXkrH6DV3567HdGlbT73RdH0EK1tjWPlGGrTaf7i4Ks8ao+Eozcwa+bvEjOP
yrIhHi50iocz7nncTFzLOwlcDBZjbI1fzMIhnnqLZwpRsX6i90Jbsd75nuULCDXgDJedl9K10+Cn
Dw2wu+Wq63/YLD9+IpDd//FYbO4AwOOpS717Q3Yi3G8TrLLFaex09rRjtbni1ept49NMT/VsYBfG
djOxFMGBabS+xSrb8nMu1bRcvyTyvgY5YB/nDLqAexBYc/nLuxCDjTOYvnFgGPl3WYz/NEEk/GTJ
Eb8NHOwY73V8hXIhv99t3KHee6Hr2YWux4QOMubvlhs8BbxwMeQz6cJADOcae2+HnnSaA/g74NR8
K6x9SjqaNZJm43HBgKCqIfECM4Xe/pTKrccNXedz0s45D/djlifXQqfmYbOSngUpwlIDlhMUmC+6
DBvdSXdV+KIBkCLF/irZigsO01y/VtJlBrAD4FJUKMMocYa8PvkjNEiV6ohAzsCrdfw74L7tcdQf
Y6V43737STuGx2tlquGROXDwWL3daOT6fzIrMQRT2OAomowysCyM9/a2bLNWF7UV46uLBEhOWLb/
c7jacBmvoQeA6TIQwbqY7zpZxi8+SpFPLCLSHkui2piAKxtwxuCgSzEZpoVgLeJr+F1Y9vlkU/zz
MdnEae0VML8SZqddguSpZlaIE2DhhVeWHb1u4GXUL+NYYhNDyDWod0O629IrjLzH6LaPYxh10xlK
catEk6yWIgmnrke+Ljgr3tXqKJOLZfPxzty+T/VmcIbAccJuVrLlkvpuzsDt9PkTNjDw3SDN6nmi
BiBAx9Of69Qfp01y/g3KgaLZcmYbt1D7fY9W3ySgnF80i6YnibKyGjCnugjWRe942yEXJWiwqYCG
xee9M6S1KwAE3IX8PKXwdEH30WEtKVBHWkvZ472UYcYI5+H3yK34iGON8ANaKKxu/f5oJPSeRYe5
t45BbV2SFRgAMby/7emcVIBEHVbODVHFzmSmQr8kGg/KLG281C8HVCFNksLITB2jF6k6d8likLHz
7P0Dlg1/cngjng8a9RdIkuh1mlRx2iIZzsj8mh62iZbtrIfPGUbyGn8UlujFdH21qxFF5171vlGl
K5/HgZJ326ukATFJngDqTo9LL+NPPOxpEzKh6jQ9uq5xioDl4AmvVCpI1c2ha7vxGD5SDswwlYRf
1j4WDeNhxSkeRR+Qm3UANPuP2OfyjNLy4nQU0GPhucj+MBj/d9EGFJPwZsjZ9E2wfjsBkQYt2jnX
pIbtZ7Z5FlV9d/xG0C2gmWEPV62yPxi4/2pu8xeEZPhmR6jPoxvAWVng9G+EE3YG7Zs0feTKa1Ga
6HG1+iNf1NKOWoBd4V2Jfm1Qe1hBBtyWA8vegCysZ4BW4x2hsIxDdKhxkfvhb5Jt6gIcMv82me1t
ZVP/PpEcpag7ZgA4lNYO4ajjeI/c8uIlnnrWBAM84hTlpaxGYcqkUsrLym+MNN0cf8LVveLzPGgT
SiOhXxE+Z+2MzAxTQ8kyV6Wlh60F1BMClz2sC40eIWvSbuPPDi7SZECG54ewc+qQ083InGctR7Ny
vYsgZHq2246LcMwj8DHP2g+EP8h9TdLo5HNYq4BKbRsPFC+ApMf3I5RuvmBs8+4VUOqgQFZ5k5X/
ifXIPunolXgiwjHdqrjw5l/v07CNlbMjXRqxCp3cQokyg4+i10Td4eNGWAxNoCQAzW0W8ZSgqCV9
CEaOTcYPmXz3aRz0XTLGEnRjulmhX0pYygyuvSPGLUkmHdv/4BwX+m8R2Vz7al762EDOi9/AtIG4
aVuh+2EX9Z4NHJiuj8tf+zZhhs5YwR9Bf45xa465+38WwNAmbNvehN17Wdm1MFHbHXrwNUBdhtEy
2yAdx42IindoSBeViA+vxwycVxdl+fTY806/Y6FcMCNNOG5k3U/BvxM0c5hvZV9YcUKsZEzqctLL
DaBKAjnD2I3LvwPqvfltGaifX2LU7Zi67HHxO3RvWTNUPV7W4UGti5Z1GSPfGnsnaKyswrU8z0/z
tgV80jwAra1GD8C6nmxsQDWkGSQzd2WZZv4BaQsd/7FFyhdPmLZI/+4tDUsV9myx7/2s8TAlCain
uE29TX6CeC3i5xEgC/8nEL77b2dQYiPgFUL1vjkoKbDNKiAMV2X2OK2BNIXoGaPPxtu1ENFbafGU
IH0+G4UmECb0DMZ4rinVFY/2fkaf6tYDN97ogV6FuhDF7l43AXKm6VeonqKKKQh9oaVVm5OgfUlH
9n+xXaDga8HnqYw+uEmgrG/NO0gfcO9vpi27ONp/jDSa7d8SkFKRILbWODNjHkOSuqs1rnVgyrie
epB/q1v493SIwIgjnSstoqtcxFrIZlggN7ubEkiORpDxqPq5lZ7K+AK9j/HX1USrVA1bZTE9rs64
8szEUCz6ivJGjrEIlffhV3bskteWwPwOEdoOpqmREhn0/wlAW+k3h0KiRTduZXveIaqKIlKvyuNA
H1GjVe4grRMoNEiGT+ioaAfBwFJFEXcPa4yOB3mPnRTbbjUniCr9Qz2ldD2lR94HyH+EAmRxj1gN
rszJ9QcwsJ3wfLpp8GHTJwisOXxfcWDRf0O8ERCTeT/ZnlwIbKCZxKzAoJUDtzXiZ2+2RPZF3IY4
n2fsTmKLNuSHhzgC2nCW+DL5dMV5ggUOJbMqCT8IP9jSpOtW9OMLyAJv1WNBEiZJg+wvHX7nMc/d
x8R2MYLh9vn02wER2PWpT1MuTkvRO73Ua0KDvvEAAhttDzkyPRzgAXkOX8k1L0tA0y8I+GPTNfhQ
js0IYc4EptAB/oQKucXJP+D9I2vx9k3F0RSbNzeo0qf5FlOsZuqEu5QVU9XtFPuJT3FO4JOW0/Ib
L/OQ3ciW9LrSNrXZKR42gbd/REF6fcRrgfSvrfzHBek/Dsw/bgPPJWix1uitLiU/LxkP00uXr7iu
A5HmGYdJPlxBbkn6Ohb93j1ZMh3bLVqgTr1DTBS6S7vVyAaaddoOeNwwmxy6+CPKYSwrlw4aryjH
WIGRUW/Ru8SZrVr8/NPe9pBGT0ivKdI2zknYH7sMgM4H5SFffkHxlfzRqQsFoAUQqIC1bZE9UJDU
2DlAbaTnLjcQXMWqnF6KpS/R3+lykufNMZHEIMwnm34IiGz2pxLrha9BjDJ9gxu86E8+xfvbLiVI
4CrdXViSWgtYA9+t2mzaljFxa4X9ITx5pWxQ1QGDR6iHAfjrcwTVCz2BYkYt2oCQDo+BxOl7nejd
1V03deKCxFYBVlJ4tNXh5YGbUyXuRfPIZt+JzYn7IHORxI3fsZADHD38u0viw2A4RmjyzyMu1Xmz
UKylPGfXMt0A+1FoS+tknFCvVyQErxKAjAEves+AYJfosKpL3GOhUQoqgIoGwVBggwcgeetGCpRo
maIJXvVhel6zQudPK6ZdDC1i2x3YwkHejWPPwjVHwswV8vX8k5aOiBaCDfIDVrLjleObRfCv1R6J
6TKHGpQR82KgEWB/cmDzv7sOb8vFjbOdG6QQARlkBKPglYF9z+4gSji+ZX3mAfLLuUDVISXHox2j
YbwfRqEwbaRy/8iWMnWPxJXLL3B57o/smBzrculEVqk9y8DqcfhEIqhXa1t2R1EPxyAkLg70mAFm
xC93TMKgmvBl8aoP0XRbpiJvZy6PMy2YG9D0YgFDkK8XWSUl2BC/mF/CIjamXkGn4644Fs4AhSbj
e7Ie6u8EovAP+gdUeA0Z1b98BNvBtwFFhN29MWOEhH8fHeWpA0NuWggnw9KU8yoxmNhUzI/U9xaP
bQ8Q5QTP1xC95NB3wOwVRvMblNyXzvgLrl8r59QORN+JBZTdyInpwMTwIa1tv0MBR31aKhRoFumI
C5WS7gkALrxeFfSu4/oPzY48bgWkLBi2SLmXYzNTL+NztJgo+UFUp/Q73ipmv/wPALisRn33UwkY
21T44iT7u5bL+LuPlY7xDIVdnJCCveT30JDhqu5X+L7yctSsDlGcXCBQGpCNIgAsbKtavh15ogFu
GkgV+meeqIy/AKjKXwDBjvxPvmKnIPtw/FBITv4Gi6mb6zjH+QDL1L7i7I/2KXrhOLu+ZZ3jrGbs
oEWbOzFCdsp0lPX3dlrS6fuYLTOOSy4ierFYwNilLAAZnVgOeOQEhVe/Nwh/gERF+gLeHco1ND5s
Goh/1fhdZyq0vWU4l1g2F35t0f2DsKuUc528SQdw152nRIa0GWHce+YbOnzaDKokPFdBWlkLVMQD
nrVJCeFKhVoWpp6EH0X3a6LTQB8ACB1dUedLV2QVQKSg21TnjN4KjtH4Cc2Q5ipVn2YgoY3GubQP
5Xq3Fd6+LWvQooposoqq1BKsgwLFeZZ+51cmcdJfDr+vFlXIEPCB4MA5dL/4NST3kI+S8VXhVoKo
fc48fjy+AKj8QcOustaWyDxp08MeprGhx0+R98gfz/dufi2dZW+kzMvvicaTXKNMlUT/vFsEfk3n
7m+ypeZXQQ6mTg4M1oHAoMXxdgqAjusIY1n+meDsi0S1l8j4eilsTkN7SLHq9wzO/ug0IVms+zNj
zGDfw0KPb4Yn032EUedlXQoNDQoyZS5y6qgHx7DvrCJRNqwAjplHzka1T7MWz5meJ/J0xNChPkzd
Fj0sEooW3Jyzf1wijFVQZw/j+Kg3AU4Fyk8YrqSYppayCEEabNoCBVse8/Rthm7uquIt58+zNKK2
2BKqBcv0UVmalxczQ995zJH+gfK+tawmnoinJUbw3TPFqSiaMGzqJzYTDgGAzjB1KYA4822Uk0Hj
J/oEJ+iWxkHUpMgcDrE5KRHKlroEZ1Qhws/cx6qGbHndv+TyyfO0roR/k8dg1GuBOu3hasSkv2Z/
vCpV8CngJX+k9MXlWw/tdQKB31lg+pdbxTofoH0BVvmKjaRUrTbJ8ZglM73xpdPXEvMChBZllKQv
ULS4rMGyta7vYUogr2Q2l9Nbv3RkbnvuoNiJwcEAEbTdyh8J2qCfxpjMFAzDuI4nbjtZXObloP0D
RHwDAOJDb90/UArD9lOX06LeujSAFcIgteEbCHK9dQBksxM08FsB6PHY8ZvrpvQZ8VbQ/XMBjulS
qu2w1wnK3pdhT8bktCRLNzWghj1/jkMHqltEEGM+SpBhiHeTMXbzKlUJsS8h2vHYLyPfNrgkcPPR
Gwhu/BBzn0CoOOCtglOernk1d2HTtxSFNfKSjUEEECwbtJzAyMN5VZE8TdD4XLXFUVEN8FscNQbV
7XGN1v3OFAjEm5Xi30q2qrvtSNBtX0Y51ECRh3rKgGuhLUW3+I2D/6rVHqHHWpsuTX9govB5zaJM
pdcs0PBvWPAWvdkw9bfJJfrXCssJrwaFftEa67r1t20rc+grcHVsNYhYKP8WT+Lhfgc7ZFupo/Vq
kTGM/02t2DPtvoLooz3dH/209L9NmS9n5jYCf9KWOnKBhJ+aU2kDQ7ZvwJBcz18ozx2wzA44TifC
OUOd+PG3KClldXbYeK73fpuvkCGYF62iTGDe9JkvG6pwddWQgVnxfOwBKgS8iRtWNUb+QToha7mp
ZGzxj+sMdIPO0/tUR0t5XaU2UwM7GNpluxE7+Cee6v0XD35rofOCHSHLO2XaJZbY7bNJJscp4euC
gTByT1QfxWngw+jrY98RyLnFOKwapcl21mFVfzBhje1BR/tAs1ie4JjcG4fx7mHnwDUVPAe/bKkG
PJDLiBjCsKgmWzf5HA/dIs9T78cnUCPyImInn3TUpy3OsgSco/PHyWAWqoYylBe6DP4Zn/K2txgJ
pwVqkpxsNTZcqEvThZ92Dr7g24LLxuALRAjVK3Fo6MvKZW8gqUCUuuM7xKqZKaHoViMzgAWDxX2x
rhk4EWVuGQ38J10yl/w3mHiLs7OFiyj5YczQo/JnsNNDshL6moi8+N5B+cZreIy6oyoikMQM5tW1
MnJI/jqoo0JFysPeBFX2MqUjRDAygKCdzRdsgO6Se9SXFByfvUk/UzXm6gRyFd4B0NuTrI8ZxTBX
HqCfkHHClwvpaJliJEiQF0l49oBvDGOAMx2EVWOs0SpAsseu6AGR5ksWbScKd86TE3674S/5AdkW
gk0QRBBe4T2EqXUszBjXndjJJVCojVo+jZGqDfRyAZmIuCuKsPIrt5GrFqxfF8jH11c1mrQDppQf
/oUVM4CGgFxcVY2GRf4RglnowjH0Rf/lRwo63Jrj664P6hwntNjOILq8a2dcieQvIXuCjiQoncYa
wAQ0hjZNp9Bs2HP9E3BhiNVwsGi6tFGIpUXXQ4y7IsDYo87InsuiRoMdFS8gl9BauEclFosK5J7G
YDmQMirvukF0BmKfCdtRCcURvWfbDobU44K+4BiEMGublw4LplXHM/b57KNc1hyWo+wQrpqijL/n
ELfdERbpZ4oszazNglHxI8bNvWtiBYn8d9KPEWBBEhUtsw7TMh7a4qLxTGBuw4Ataor1EbRYjLbO
Bqau3VeS5co8h9mKDmCeizWQ75V3UHRAW/uKSeXY8Wd7DkvGpOY3hISz6M4u2PjatYz1f1mmXIMD
hb+hvQmjLWJte4zffShzFKSCkhIVdNo4CAAn4hQnIAEekU2LoQus/NHiO44/CBaTVuwZpSdcldAq
cMiGwHmNmKQrY0coT6yHwvZ2YGDNa9ymbn1AFYweTjFEIP453vUagzRB+dzp6xxG6xxoSVJUdIKK
oYaXJBYtD0OeP1sHb3i15IvLn0pJWXiCkE/YK3QRX71BBG/VbcCrKu8ORtfs4vnSY/cjzmbnUnWx
+JvAcoC03qgH1CFAuNqKjF3xs1RFlj+j437N8FJHIoHTSE28yQVBYezuujGvNxwKc22WDTaTSkP7
pr/5DXcvjn4+QYRVIyuZzDXyyzqQEXu3Qc1Z+xRi24dy14ZCRAswO/oP/+2RXR1sx6ilT4sHaZTq
brFJp661s+Pv6T6LD9jDAHdnglrWGOMp4Nsyy4r9HWxsNt9Ly0D6AKaEbBNyVg1ddqrX00KwQVcH
LFMJcFVoAJoR6niARev6XwLTznKSK+vJeS7Y8ZeLBfGFeViXy5ZiX6hQS+5PDKpPDnZm3x+12nZ5
CocvzMsc9jGC6KXnqGnqxGJEe5Tz+BmBxF8fZ8GLtc2y0p9zFllfWTWJqBq+XAaYlyU/+a7vYR6B
WbnOXV78gc4se9Hd0j8IxcCAFiLBZlvYHmKTEDZ/MhglXA2XDFnewNvio484I0DhUbYwVHw60u6y
q0V2j2kUyJfbc5tTCMoJ1GK3DPHA809l1/5pnmfmq93n9I0uKP/Gjk6K4SGhcE3e7Apy4i8fGXxe
YRbs1XzJuEDQgUO+y4Boy1My0AA6KnLhhgcpxiQ92nBZV9o9TwHSyleJhf05w6ULDQF8dU1HVxce
kqEf2akAzf0LwxYSbZMZp2hfQeccvpONlgZeQAPldeHTA1D/3mfVmASKB0fpn2up58aA+fmbc+Ix
qiBN9hIdVnwXdp3f8DaDuKRdctnB8n7qnoZX52j+kMxr+O37YTohE2l4YITl6LOCpgHsAwSGvRk+
EXSxzPWUUA/TNXUPEYR5a70b7cD6cfNDwtCA1XTZ2aOEMxQ3BO7OOJolnIkjIHKWbMvPss8j0GlT
eIeI0T0FsI/XKWLwDsqu7NsBRTL3kVP9Yzwd2IxDFwH9YhrROFjFEgaFOd9POk6OM6Qj2y/oyqIn
K3ow7FBi3sNYqssWhrb5D6RRpIZjBmj9aqO3QljzovziPtCJ4R5imFWeHXN3Ix6kM2Yl/UoOjbuL
MLOfIT7nd8VhzFVFCdTV0YgZE/FfpI3p8QlcAm6cVQwPUIXBBZa4GNVpJf0J4fCCFB9Xfl2MEqIc
dK+ra+CUXBI7+xvDKQzBiVTfFYeoNsI38imOXv2bpxxmFrdFbw6qoRfkGdiH8XD7NYMI5CFNB/Nn
9Gl0Bdhnr/irsNlgrBa3Ih/LB358KfrWLp6gJIxh8zSYi6djMQ1OsgLAYzxzkGHEt+BMwUJCkE0B
jzlobsoB3CRc9HDB8D1fXpDJ5A5IwIpIV1g95bckgcCR2mhuk623P+QhAbkC3BJl4xHqeFmF27AW
ozGmNgOWviPN+mZhMsGVSiA6RS38iswbCoS75lMJecS2mB0aQKb5bY00pAimU1NNxvhjHVl0RT1U
d9cVjv10UZYClCvoDRzI9tsP0Q7RBhnebczAuuw2eQDBYq/REfZ7GGHmpitN0XLEI98te9Q30cDd
O2hRxKAXxFUbJt8v92F8TrG8IgncnWCQ+mDQ1162UB4XLLPpR6GX7X4NVH0DaAj0NV0xayO5ro4W
dkygW0iGI6+PztDGjrAmkPLkYMJEnHYXPkMMp9kAM/j/ODuzHseRLM3+lUK+s5qLcRt0FjAitbok
39cXwiPCg/tuXIy/fo6iq2cyfaomBw7kSyA8FXJRpJnde75znx1Zdd9iEjS3tMYJPE80KhutGLeM
SJWskHyNoI+7IaSAZfaBqtzlie8v0Epbe48R/a08NEc9/qnySlvTCODMSs/6bHDP0bwdIl2yK9Wr
U69y2whsSxj3sWa3M615vTyoOG84SGezeeIUph8aGp4sNgxDAGKma8PII6OHK0jtp0R1MsjbIU5X
DPgkIu1N7CDMpQ9zcwACoqqi7qU2NN5G5Kp49hxBFZYS3JrzEKycO/bZDUwYVR0KBdpeNX65qy16
gAzJJTjEM7pasfPPQzJ3w3enctIX8hk9TQ93QjQm8lMTJ+Wd3yunvi0FKYIkacqXvmJK/MpX2FpW
iRQeBxxy0STqCogiU+bnJrdAuADLtoWdZYehjCh7R5ac6QHO6pA2Qr8iod1tNXov5Zq9b/4wsymE
/yPlRhhDK+gwMgbUNhvruazzt8pzWnLHcmAhHJyMmTxIUmhMOpYZGBNw9S5THZAuLlM60KS2Q3YV
Y+hQUwAfGsqtyJT9bgLlnXuyJKHpVay0XFaHVWTiCJTQmwjYFecB37L5SQcyG1a0xsjfOczk29v6
DEze9pzQE61KNxM0BLl2+g3ugTykdVtPTncbL4vatUaZj3SXkwGqqTV+5tlSHoio6/D8pQZ36AsO
YEBZrf/RUlmNV+oS/QsMi2HwphjyEwYc6V7R3M1sovkcDXcg6gq6CbYoW7HZqaLVRChtx1bQO7VJ
F60pBoOTdI0VlIzo+UaujUYyJJhc630rHyMymMYzKgP/djYUoEbcpkORrRxrIgNIGGXYuKU09mUH
qkPkc9ioMSbzlbRlNASjLt1DW8RY+Wq/ruaDgZuArZk0qq3sZwM3vd4sN7bDpj33m3EMXadYniMn
iYIywYq+zdHxvMW103+wqbB3iiPVZrELfU18pn4wF894WKzR+Ghq0iv24EWsSwstv8kq4rekG80E
vMcUx6Ss5BoXO5gx9Rw7X1kk9yjATcjY/VQzDhAXE3VIqb1JnzAeBWY3f2ynUuxLmWrvlBhEtVMk
oK8Il6Foz8t0P+ltd7JjrQLy9Ov2mGsj3w0m+J0Txe/m2+xtuaMoSeGIT8gw9ZO/ovo1/xRO2q9J
HNi8J91+mJh7k65oedOXg969xwEWnXTglXNsNdWWcltDHqlVG0n5QKy0eGySNfq9+n6sWw5rWUEp
Jsms+qzSqv5WpVp1o/mOtrPddnloob/If1KMWgLpD01G1iWjUuk4/sYc8uJ2WSZrY0yLTfGh9j8c
8kkIDBb9AmPn+U5iMWIwufRvrM5Lj3mkpqcLEnM26ew/uq4YX4qE3Qd5quVHZ/TA4nLk7LDiAFsc
KKGpwOqG/qDB/99eQobEXjS+FEHr6+Np7kvCNNJcvie6Zd25oNZ7JOPlTWYuwzersyaL8IaT1zzt
aTVA+lJlRbOW0wTgUNcTgTB4EAp3iDZijsYzJB+SQ7RqVRaIPqOYDRzhQEbFXv3ojWRm16w06jqW
Q1ate6b53js6y0ROvvXbPAjQotmnEX3WyWJl72lk0GcyFJS4T+3kpw5puBbdUCwfKSqyTS/F4F17
owFXJLViOHYxuYsDcwv1p76nTLVObL0FAZSNm+2TGMakpigcyzyM+gwGJ81Q421JXnvlPaoV31j3
KqlPkMLao9lQhN74lWiTTe3SwQ5yeMd4Q5jI/tEkkVNvVUtSZpV4rN/IkMxSf8oNxzG2HZNRzUAV
XASEGuO4dA7UX0Uqex606NCrcfbboGEZwFunbCNSAQe+qT1C2SmG9fodcSrKSdlok/lJBsUZlJD0
RgyalVEPALOZN52U9l5zVWu+lTTkA1lExnjHIujKh2ny4mS/1OYkblGrLfMqbzXuXA5z1pWrfuHl
faSuQb+84lhGWoHNjY101p/tvs1mSR3OWDaYOkDC5y4VXqg17ajVG8t22hAI3WSEXefqTcOP4nkf
9FAlrj69Audf2oWcdDUiR03toTVBEnMs8O9ZTxX9JP+B3mxe82QscvXcJFRg01Pj9BZMQ9VOxlov
UQmqbb8ozru0ZXP7hC3FnAKqOy1sJM7xerybZc4xKHeAX8pIF80cZLbouxNtNM8jbVLaXQxH5kLf
rey46parZvCt6m7pIO+udUcH/g6IGy7djeVxbodytm3/Qa90VNHzKIb5SLVNvdu1DwyyIiczbOqE
Pqe/6iJwNjbUru2MDJUkvIK0AIs+MEV9GwHgEBtiUu+bM3vkMygQzlZA/yy9K9mjvNAnbA9cwv7e
t/OIMoImCGu4tvjW0u9+iwmtHIZWQOkbEwqHuiqpKvl0zL5xu1AY7zDVcNrsrhNDpkFtQxjaXgeC
MkmHNAUBvtfKkhXnRL84qaTxHlgV/K1oJAtTmrP2ml6/XeBWOSNQAw85MYtXp9CthlwDerUVJIMR
ZN2FiqHsWAaFx0ErTKmZMDmprjZOAcre91lhUzeNChFCIJk3eRHbV7Ib6wNkW30HSv/NaPyU2F7W
v7JtzDa96WRrFXNr+KI07nWvkTco0ouHeRij2x5xgB1AEesnp3PJ3+t9P0b3+aV8HjjaGI9hu2is
NPQt640xKIQHSxvnL8KP2ulpilK32foZdQJMJTztUbJ1McueMMQIpSmwP3gTfHPIqjEyyqueq2Sb
2DyJ2ZGnXbNxspmFdYzgFTEYeJTZf1VGy8mcjB1deO+W65EV62X2DP9cZ56FmEOC9Yd54SX1jwTZ
R7RJMbc4Z5ihUgXMxuvKk1vNabYxk6VttzaNa54Ms6udCtIrsFlEV9+cYSHr29bpe2+Cwa1BL6wb
PWpn9pcO5niaN5rlv6JZoittAtg0mzYfuJVnH0vP3oncRe7p3VF3mLqqf58A7dM90apCI+A2MwrR
IE/ro7vJYBVdkLriUDnN9N5O7ghuASohqEe0nr6yOp3UG7HjLt+NZcVjAcSiN28WpvANN44XZ3Lb
2aZyH1xot6MpVZOulUIEsqN4NNK874dcBqAtslzHdmwu60KZaXlnUlXg0A3gRIACqKN+yctFjce2
Imoejkk2sI+2a8NYlUCAHHLYCzRHBtizZXJ1mmLrnCpCME/lPN5Uusu7zLNGq8Imqhd707j22IDR
5P2yIkBmcrjJBuenVZQsKSwx7tNgNv1Ozmn+5lGtsS9lupGntuPvddYWO1rB/ToDAdTcjk7uSLTi
tdV90jv6TOPirrd1Mzt2THvWV2ogI8RUiHTsb1RChz8tU+O+FwTYQlLMaiuJUHUAqpXXrMwIpoXi
FrmzdT0zmyEw57gyQYipeGwo0jBUQufCApnEOq1g6LE5uyaF0rw5fYPQcWzEwFYIx+G8mhA80DmL
O540/cj4KDYD4/JQLVn8luX9xOPRragzQgA5WHCMtCF5TrJnPiZZ4b6oKRF2kDNRKd0PjKdZZ+Zc
aUfR5Hm/lRcDyRbCsmhWiBzjeWtQ+tQ+EKOPWdCncXfhc/ws/l5ws01MxBtNBX1uIGZ912y/gV1F
x1Pld8qPSm6lQeboBoZIJOLHmGZt+VOWLh1+Cvt5sVeIC9iiRDNynKQrkjH0za4CvvO8jkTHkhRp
fKUSZku8kVx2XVYHt7KbO7/SE5EEguPTeCjENLlbkrxDT4Cp7u2tlU5ut0M3UN3RSfHvusYYH+TU
zOa646KUIevxXJ40WQ7TFTWT7LZinOzzMjqqCBwPJGpjOeUUbQpENbu6Ec1VWuXUXzn203BBQWEc
Zr53QZK33lMqOxIngg3r99SMVHSwanYXrxlCIIdkBNpROD2l3hV125YJZVP/DuyNQm0c2GJe2Z0f
uVsKzna0bkFVT3FupO8zYaR7S1PiWbL3oUEO7sJDyU5ScRiQKqhV1ww6CiR2ut493YOpvc+iOgAG
odxUso42nn8V4RZYe9lAus0jljGvcaxB84OXyLua8u3GlIt+VkgJTjQSbUgQLZb4HDEa4T2j1PII
wJABqOZxtLlAVfBfGegO5zM7DcrBHvZZZNjDappMMCO9qN7i4lK8XEZveqcMnd0nw1x8zDM9z4A7
DGJOsgkKeYCVO0o30Yax20zeoLnXPA3oyLajmzhXZYRAQvimdvZjlp2hofa8jY1pAq3V6MSVvPLZ
l55rbotF9uceLxURzT5yj7MDNZP5Zp+tk4jdZZDref7gD5rxUvmlheXXHIw9J9mMw3qczevJims9
pE5v038C6WeJWLQMaocC21ZElh36nkE/vVFujYKDEMpqaUqDMFQptYj2bJdSxsvId+Q9coKudXW6
Zova2wQPkeC0YtlGHD1WeIfH99ZtJqL2ufSn/eArd9Ox/dzYXVZdw0Mh4gFzKQ51xqQ5OnzTuSjz
y04hSs5VnUUANdJ6dEvNyA9ZUZLtHuhRnD3Z+lsr87Wws/1bpQvjIHDw0J6Lcv/AWbj5IemY7Nxs
7p2bqo38/kSz8jHm+LLOXLMOWzXjlvK1hCcTDTNu63a55V3YJ2VyIKBw3yOVnSSqMMAFVCzlgdyq
YH9a2fueg568LpDMEFrDExyjJvDggKM0KT80bM1X9dzmBwJnU7A4Eem+vI+/g47KFy+tOrg/Qvro
BHqUIo7Hx2sj5FsZI0VpWg0dmVamEeZHvu9yW2DzWBfF0HNeIC96ORlcGjjT0BH3dKCcw0hYNu+A
qR9rshvPWCrswLGaH6XZGGdZIdbjCUPQOBnLbeUv9sOQ6v33cvY6OhrS33dpbt3XsC34jTlUxtwK
BoyN54JxeEaztTSKYhRm6MszM6xlq0Ha0VlhNVBXVj9P7DnYua24xwxBuVAICVBZdRFFwZLiUlPn
FF+dJTnBknqHcmxn/owicQnIclZPc2s06wh/yzFphPfe5FP/rUZTdFTOxUnjKCgoGsk74nwGwBft
kUPvoAZxTRGfxVQ4d6ysY1gaVFZRYdj3nFK0o1NMw7E1kkKGgqtfHQAAjYMjmH/LzY9SpCaeesEA
Bv+pgq83gpk1OT2Komje264zdk3i8bHaMAXrWMhsVyKIvcqjYbpEueW0Gxlzu6cfPIRRLM1vbA/U
gx6ZtLq9ua07SlVxuyb26mymiSFETpb5O5NhiuShooItF/ru195uYfZb4kMrG5J4S9WU25FBT41a
Cw6r8c6r8/bB64zpiWkUMchapWHAa6AFZpMvJpgCFxBUplmN/cj2pycsvLAVvMOUaB894xcnMZkt
ey6NhyrtWrNZlVKvzmzlJNyZTSEgWiDJi6Rrd6roq5Od+NFaikhezRmNdeje6CBaTX/sqB92NLo0
ogv1xQW36lv9R9NyvJsKsiCGYyR3LOr5teMkbRibTvOk50OxA1FwTjRS+40yZ54BDXXebdZKP6SW
lh94sNGucZK0erVAbca1LBcHayW7jgi67tIO4l6l/fyqG8p+nvpB22izyE6cmghLG0Oxdi3wy7j2
RmRtWJJ+5ES+vy2X561yzfyas5qhQi8t55Mx1GQxh0Vma0QRBtmXmnMaJi2cnROzFlKMqWJfmCio
1MZnREKGZCHFjf4ty2qzOWYsaglppMlue2bVgNgXK6Rh7JhXneba0VlP2LRRPWc43XAHZJmKjE1x
U1L3zDDhYGG0Et8rYT2xhcE+QQSVNw7ndBuPS5RIHqyl0yz9mbI35wuOLrLMr1mHSTevaqeAsTzR
Xmc292ZBMRJ/qBLh9MZboN3uNBCz+uP/7Uz9d0rWTyJsGU9AOG5sHNjNnX2QypY8+9de+pMbF49D
6U6qMQ98OK9tPx+qTv8Li/S/edeWj473D/rutBeGWxSVcSAiSSRs2xfyi1N5rIvp9w8vrRnQKTnb
6MMsFUe3xVn1+tR8zdVsfRLgxlpE7aPLzUPcD9ccd55Z+v5CeP3vPpJP6nQV8RADyzMPaO4Ia8f3
Wg7w/aUraX36kjiTDitiEpOoy+ibkOrN5av+xde+/D5/+LzpMsC5WO5wwGJT8Kw29qn2xdkT1mfZ
uEUs06TqfUhg6kMrNS0UNF73xYv5yTAOPu9lto4KgS0lIad8A/z0Nau/9WkuQdk2iBlSuzlgBV7V
L1am/uLTvlyxf2FFtz7dkx0LaMKZrDk4sBdaUMDBgc8A4aQIZL84Z8X8dHcK1yZ4UXf8I0b+02rK
a7LA4Ze+ieanu3OmOMAaXzWHwvfe8q6+oZLx82sv/fnebC2Zl26uDiyo17pYk3H92rQf89OtObdD
R0MpVQcdEb0339gq/5pY3vx0YyKdS0lKx+oQM1E4FMZlugqHi699wX/NLPnDrek2ht6avTZz23vW
NbREu4e4HL54KT/dnEkPW9x7w3RwpvGqN+KtXmdfmlNo/rKD/+GNcyWXFj/9eKhMuWZ802vvyi9+
4p/uTM9CACiNfjxEDKJeA9rYa7dV5hc/8U+3Jz4s0u7AOwdDZdG5mznioq1Pv7ZqGp/uyxx5Q2tb
sKr9JSfeDM5HFNlfe+fGpxsz8+EYpg5jrJ3Q+fe1msNCKfK/eGz9m8XN+HRvdlrZRKW5SKySrgTI
pqYUJcbXLqnx6fb0/D7JsZaWzH9xgfXjYyfqr22BjE/3pxb3Xj7GXXsAowCxL4hVtwZCry89sYzL
p/WHr7mIZxsFNeZyHuBIIrT4MZuz6WtL0K+5Gn94ceZYL6adD80hMoxLHM1lM5ujUvraW/+0dnoG
KMni1vUhrhYPUcZ4pihfB1978U/3aIUDKTNS3jphkHyFGWRjEHL94ot/ukWHok/LYWRxS/XiAbsL
vZhqyP7iY7F/LcT/YoHWP92jRLh0S2U2HwwZ2QdTy7a1GJ7oImJMa5iziJemvgDL7r5xl8Ncd4Hq
q+Voe365bPBJxE8EGvN9ZjPPxo16n7NOVweXgw5t2v6HPUO4gHANF+N8F9Dqvo06Trs4GqBJNLKl
nYJJHKAMbWXah1ahd5/G7+6MGpX04opigHczVX5+XejQi5Br85k0RnpwkUmtkkTbF4O4Tzv/OmNC
1TCNz7NK5vW85BTJOOYtFf9s41ba9OBVVb6Rjh6vwWr8Td75l65qc5sTL1kX8WDAAyfj3gAQtEEU
cKerq3l2481S20P/yACAnVV0U70i1qX9QAHsUjmwRwgIbLwjUhQgHmvb0GM/kkStKUJliGST9Npv
o+gaH+Zaj/vxlenBJBylEzL811rD818ZXvey0K7di6G41qqR5kPSag9uV8/vs8/OwNGvyirHJBM1
7s7QEPKQqURK4KUX069rjIgd5hEAU+vnlWFVAChkdSsCOmJFieGYxgPAZn1lNMWeQ2t1P3tRtLU1
5NcOGPsZdRnRNgXiN2IEFObNaFs3o2dPGw6BJaFRdybNRSA8qCJNrq1sGgIn84vnLAWrSqW2NUBE
bnIEVzjYzjSrqrCss8elKL2A3VmlNkuj7fCVPDSamiiLEKFkvxn6dMRUiF/5RpDCCYBCkR11s9rh
DUBlnyfeESvjBGWgjhpZS7JvdmDEUcQgXSzummW7ZPedeRthFt05lkHIoHI38Ff9E1VGcISRjjLO
f6qVbun42GoKKMbARL4VIDbRN86kmU5AspYsmmN2V56FoR6bjWgxLNO3k1Zv75tWyWPky3PNl/Ei
p117Ppq+rdexy8KjM9lBOardIJ3jFFePk1RbI/eGal2PhJuE7xR3PZ36o7L1U4aJct1jCw4S1yey
ZKDOHPHMXpFukoFs9UcDImSjY8Hmi5b5ZWB7ZX5wF5qxLly945H0FfEWYT69x/7S1/X4QJvhp597
Kixd8tguxaf9QCQqbAUBydjxSiZaLHiBB/1jEcutlIyduvFjt0dj3ne4hYz5iPlO4XNmTHTqnD0T
iobGy3xSDEPDhaLahXwk/SLignK0DjFzKl7EMJCC7Dz9Hi2Fc7SnmiAB7tryecL2wocgpoCBV766
R15zsqlrmI9RPTDooN7nlqMfU5SuL33b65vB9G9aLWt2y0R3yE1CNEZ7x6Kv78/jpr/0mom3GevW
7laDoH7pwWBtvTTGj4OvAF8C3+ngEu0hAzPf5piANuWUHmRuXeEx++bGo3c2MhN7k+y4s9XSLC9L
WhRoEdLU3qL+N4N6omY6tsmh1C16XmWvUEyguGXKhA9A7thuumzaMbWOtulmcWgOs77B13yyU9/0
QtzjgGnYuNZQFZEWVqq57KzekoShFlhOisDOnPrDiCqNwnnePqUpLW+jr7p1Qt7zOC7RU5E6l3zY
MpbXgtLPxizrAz147g3ku/5wqWHVAmoQaH6FN4fHTCR2pAzeCUgaT77GIQ5knYmwdE/bUKPCCQMI
PsufR/3aRnSxniel0YdvLnCT22na2iMN85iQllp7feeGHuPfeQtxx7VICNepVK+OvSquAWuiE2Mb
rjUe4U1FBdCyNOBsGBpmiUwoxngcGCjEXw2n2VV5t+MLpl3HRHY2kZsgPabB4M1wWnVXQgfYLRYt
gn7czlG7/GgqwKi8t/J7AC4TmnCKXwzNn+4zXTgvXTVoJ72GfAymQfr+G83x4buGfLfDqlO1D1E3
fACuaVe472AlFZcSwnU4xBpKOsUVDVvpLndsKpaNLJNmCUGAQQDokn0fRcd5enSYx6YRQNFLEkBK
FG8UxhUjTcec8Fxjrv2la8PE7yqM7d2NnAji5ZJRe5aQMZxJN3NlRO34qMH9N0qK8U6XbfoMEiDr
w6iJUQUSAu+YTaPvBpYvX7seDtRCJH4YywmcLu89RSPHke8D/ENQ+XIByxD2g29dYBJJADGicRCi
NyFRhqOY9AcKGgN1SNA3Tbfzx8bbLnkdH2mcoHw2ugM54IRsdStuQCzK0KLduNd8nZaD2awtG5l0
oMr4hrojA4oWMUwTKh8roaU6/6R967hXGtbw9s2lvRPkcxdv7cZF5+V3D2NSGM86lxSuryRthY6i
Fo3dPOJuWobQa7vaCr3MdF+K0afT1uq6d27LZYePWe2EDfszM/5h22YLIVdN5O9xnjhlSCG9Ajiz
fqLV8O7qjo6pLNIflk6rDqrOqF8GVelXzejHL+OlQ96S7w0LHsh4JurEzVbsaYogSQdJ7CPFe5EV
xnitDeSph6jETuVKz9ojdX8goWXsY2hBYqZu8ui2jbrWslJsL20OiGAxG2vfJISGgI4uE7K/60yO
y43QFw4eln3ggRajTCww0G+avnAzplgAdQQufdw2KPWiY8mqLVhs36DpUTZVfwVNiK6KwUzD7UTo
8aHOxv7ouWP1SFhqWEvbip/AUhs2CPDwcsNUILWj+z/Xh9xgChAmvsRm2lRPm25IKp5BWVGvpobD
s7YIAhwi0ULA9XUatbj0HWWFUy1OE6LcFZFpnmpT8Sj6aGJUQXTbwnAbhJe6YmuykrKvw1VjDfwL
+a9sSdo+RmzEAliy6kbFGVeudLWvzcTUP53kZA3ShipMHGQt2jzIzNaGbO+haP7iqHg5V/2rLe6n
wxxRU4lkQFk4SyB/V0gS+ORNdDjIxE0Ezmqavnay0z+d7LKEfHvCLufACsMucuiJcFJ+RXDx66Dx
H9/n/xF/1Df/9ab7f/wnf/5eN6ojgSI//fEfD3XJf/95+X/+98/8+f/4x/ajPr+XH/3nH/rT/8Pr
/vPfDd/l+5/+sK5opqvb4aNTdx/9UMhfr887vPzk/+9f/u3j16s8qObj99++10MlL68Wp3X12z//
av/j99/My8HjP/74+v/8y8sv8Ptv//Nnl7bDx99+DH+7H378X//jx3svf//N8v7OYcVCO+Loho4b
jkPe9HH5G8P5O/scACQfAPEyWRsZv0x+/00zzb8bQGembtiMXfVsnyNtXw+//k44fwf68W1X13WX
Likv99/v709X6P9csb9VQ3lTp5Xs+SehWP70/bPZ53meZ+iMdNN909I/H7WYPWl79miaqxTrgvnL
C7CyzaKHuRTE716RwANkj8zzdI+JpYNfBxamOlStsd03ZzhCOCGnHHj6d/TyMYcJwQyJwCqS5SxE
NsBVtZYfg2EtMo7uciG68Vhl7IbXlt74LOclAurcFnF8MKfGYJYqcRMiE6kjpvHeWdAzgylUFUss
E+t5fseyVf17YRgunSjyr7HhhTN+9dtq6Jc5JPKjnDe9J4XiB4gezHibZ7Nn84xpIzVfWyxaTc0Z
TETjekJQJR8nl/kpqIQEh4nZUwuuuJqc+pZV2cvudWQS+Z2ZwgZ8I+Xs3gIcOvqtPTjCO9BI7hGX
zYD7oUkmdtyUZBoZ1zTi8HsYIAvsPkxHupsh+dKq+FaCYWQ7iS11EaEpo7rcZ046+qexlh0T2cbF
ddXJ4huTka7Era7btKSXKT4bXjuQKebXq9WrTVp9OUyIY5oPzH0+tSzQ4J6BPgmN1NBHxEC8CLkA
nBWR5Ko3d4ibjPy2wWeC0INNY39OHc1DKwUrdhElEaH76UEjDzs6h0v/odAukmkgWsVSBXY1WZoZ
Fjqjh+KQwasVxsukm1MQdIm0dNllMZfk56wXjh2mFTYhlB9GzWVrEXdb7A4BBuPrahIWVlMCe47D
Lzhi4UxA98Dj+CDSIhouP98V/XUxjLV1JvzmLy8a+5MUeGpOyQjux8Ix+jeWwD56Wahstk+tnOr6
xm0r2G2cJQvKRyRz4iqfrPwJzYMkGXtxU+Xui1BO84PVimkO2ji+6F7c0NcGObp8cW8TBL+BYNZL
mNQTkFOJl4bVMY5nPoh5Lm6yuHatZysW0fDaYpyZrmzzsmnUIZP0kMlBbKK9AabLCxkmVNlzwHCp
8qGYa0ZPZSKr8Zguyy0n1mbDRcX3hLpxRmap2XyNLT8hl2Qjew1mpM8x4rDMeW0jy8j2vk1BgXOQ
P6X6mekunX4zaRD1EQgujvEQNWzq5CsDRnc4popd/DZF6ISbSRgRnUF7zm3znGd+vVwXJm7bZ6xR
w2sOwLduBef3oJYKkRzOoHHDHRa98qNMH2sGC/5aIHQLmM0WtyeCSZ1z0I0U5lDXAUTutMtoR2IY
CHVIMADTcuNKTMnaSzqqfvymSt+ffnii97297pSavQNkhQtusZuZPztdz0E+kYhFlMEBpdaJroZh
tcwcTuR1B1ghdwuCrjth4Y8NpGojNgZIXaxgYcItEqQedSP6DRS/wmVEWMAEifpVGwF6wyy34PKx
bpjLuYm4Z4iokAFEco6Kk5kT3hxCqXo7xrhgAsLsrK1FTXgv8IGL/fVlHxCY/lC0QTdo2TFXOscY
A+jJugJBZ9MocZ2iaIhqxmHoDYaytTnV5csIgUZup/PzK83qxhtsgFoRWlnmYE7Hwd+vCozcLwMi
lQ/UOBeLDH5JJl9OP2rTG3GyojosE+9lwflxBx0grH3KL22gF2TO12QyZop4krOOONuZwYzDG1FB
Am64uHq9d1uIK1TC0zp1UMAzCKTvX2d/xpdAODb9zoFfe64EE/okrxnmDuOAC2WpOxjWYtuAKm7b
aFDHyizKhxjB1G0PJ2ceIrf/6egOObYorcSm1ZbmtVn8+jFzJ3b7ujSQdJkGkGF3qVcx+wKJ5qWQ
sS6Bfx9iZr0TIqrG+KcuLffFLUynCMgGyACIyFmza86KwwAiTCXEs58EeDUlhQj+KEGXma1MrAlH
OZacxRkC014zosBdXzyTULAIgThR9tb8MXTjo+ycX/KOsXoRld4+8AQwoTaFRsi8BELfD54nfngc
Ac600uOQ8Ti0RytTnYquj96mJFmMI2aJaT0OBVF2z6R05raZe8vHPO8doiRvfTOg2CBYPqC55JfC
Z6+Lyx4uHtNg1olCVUyQa3YNJPbzxGIfh6CKTrt1RyHuigtGKA03eaGCgYB2ZOIJdKx4cJK+e+30
adgYngNWM7vpXSOsfo3wXd+NhMuVl6SrxGoe9Hxuz5Pwp+ha4b/cdRlnEdqNaDmmzlZXEt00f5a7
1JTEcvQI9uVySiHooduPnZF+E21DbotxcXni28aqmGz5ZDQNNm0cBSdXDNe58oqHZlmWUOHhIsO6
kCqrcW6MaXREY+EEyPO724HYzBUHBbYCVmOWr2nEmECT2tvdRPAulHhBrnWGsIZmrsVEW8duy+yQ
cd3qtvazYFLoHPgtGctVQ+PkloBxm+8Bm1GmCj6FoCc2t9H0LD0Wy8AQ1+zad9N91bbRa2SYN0xO
6O9F22prJpiK51ZLq8BKm7NbyFNntOCMSXPxOtel/hOHaYlQNmHCBrNTgLqSJ03TTabZ4OikY7P3
Y/JGS98fWl/DSa2PPFgsQVyshZklLrZMEeHT2qZyu/wwrYismOPWivLssPXzDB3sVG2qqsvacOwL
u9k3Zgcc1qKGIwsnr6nOz1dschAPxK1/LEEvt2UZ209sgzTnDapqjH/MKHAYo4DZ5y7nsJ6smgIj
AZkqBFZR9r+oO6/dyJVty/5Q84A2SL4ymT5T3lTphSipSvQ2gkHz9Xfk7gOc3Rvo22igX/q5jKQU
Tay55hwzUQidLTXCg2rnFxC0so4BT44dzRHpQLtZ4HFYO9QphxLqy8zJ/1mFlv7MAjw3MUGY5fBX
CQe5ApP4h/VNISc+IB5y9Z+SV/4dPRbvaMrFT/A/PJ7bft1gua1x/IKcPjudzg+JoohHm/mNV+ll
PF8Aw+PjNXuALUa58UTe7fyQbkd63MpL3S3BD+4Mg1YmRNI93/yIPp1VKQkcNb7Nlc5RzrvbU3u0
Ul9sRhYYtDcMy/I1Z8ZINJ/8L/FBN4FLBhrny5tBNrf5QErbmqoPnRQ1+GBT6DgROuR3bNghWqJP
JGxxMd913b1d0F67dQM/IfXfprHRV3jscJbVl0TBimnxwCO5sU1Ipp48UNc0lyWhWDBslmaP6tJ2
5BV8a0eAQ4MGMQwbXphNYtuVPE8jMaXTbl7tcSu1M12cJEDqz+cOgnFaTr9h/zXPTYkBLCAs9wMy
mvtjxgv1NIfY46PUX/sdJODgPRikOmhdNrt5bH9jTzIPKFYUVRRmcO2spr62YpI7P1ir31iynP0I
SPOQlZMgMjcOPCid+n7QkJhI2Y+xpEbsSU8UY8nMsHbJVNevQD7Wk0du8z3zu9eKXQ5H5MDct8Wq
/9gewMa58v+0XA17HVZyQ6aeGt4Mq7Au9RPHBMnLNEdd6XvKTITs0aGbJDtSIpheh9Dnkg1mUnXU
KF3LVv7JyZ6Sichxw2Ge7J8GfpvOSUqkFTmO9Ts0fSNuAUvtNViDT3CK4kD/PDectK3yVXoNtl1Z
N3d0jrgfU9tUL+S8ULeYRLBagnP392ruOJ76zZLdu9MwRnDSCbglrF3KTaMo9yiZ+hrOZjOAVPT8
7ybH6gwunvo9OdNpOZHHHjbEeICTeyWpGhtVYtza3SSOlDRzaGiGhjODYbvHwcG/vSXCQz6YTH9i
nIJgLbpNMgfjXqrEfq2LrCSZYXUqboN0TKI5sd0fhj1431CMq0+4iNM1xxZIq4I7fGDJtWN4UNi9
h8IURaRk0/1y7KA+WVQRU26ZwFFcVqSj1Em6uDeGXj9STJpl8STWlCOdfKjIhd3peh72Ft1rW5Lp
6glEjHenYCOpjQRHCdehhUPiYvSPRnvsSZyOTX4S9moOUUWMxiIq4jc+2Z+C9Gtf2NA5ulpuLFBo
NHgZ2oAkUZde7NpVFSOjrhcYg755bbm2KzRme+BHoqrCuaWOmQS5Yqe7cPTLl3lFz0YDhpF2nr3C
P2T0IjzhuiSn25ZucdJD7pM2Je/1OnUmowc1aBYbPnehmsW34Iqwq7bm91Eu18FugCOCHKgyDtpm
dliyxtlyhPEenEQb+z51gTXaEzVkpNLGBzA61dFdyuICKiX99AG+ymNqprZPAAWq0uR6C819i+Ch
VeatTZ1gMcMuKyoiZrSP4SZzJLhxHI/lTwNn6TmpxPCSzpJbseXcGGUsdb8hZNU0cSXF0eAp956O
1Dre1rHbVhX6x9DK5n50eT5ZAu6BzdqdRxWpxPtxHdP7SQEW2YBor94SYAYo2Q4RwoFS+ju3DEf6
u3x4onQLBRweHPMux71/h/4+/bI4Um6XXrhfuqXpFxYoFMSoKpKBRaXQR1oF3AsElualCcLmJ5sP
jtOs/eDZzp3qnrouNHcw5KrzYirzQ5SppHErEUdTDRhvef0kv0makaCqk+k5cIbpkS1WmEfLIqd+
Tw42iE1PWftS5F8h+ew3KgaLDeD57KpQIgCA1UlBaZcjnyy3WQ86h97PcO8Xl54KhBOgxGnPNg66
EEA1utqCdYk9033PsEQfB6WX5yUxij+AHio6sRy6NFsuRezjyZeXCgl9WGZ3op7LJxhENi8eyJAQ
l+jCJNpXcYHN8lcbduEjyOSEWqVQboUVHAFbjpeKgrETZIrSigJ+fLjrVf8cuHXyoVRfX+1uYOCe
Rkgq9c0qDzFvufO4ig3bO1QJdI+IsvBi3uRQ1D+8JKnPwLix0TpgJ9mJPMuVQ0s0W7BNQqfIBWs+
uQQRSOp8P1VJfrIgXm2sMfcGTrRDBRpQTs4G5KvJA60CTwzRreT5XVuP9KrJ96YHKrAR7TJxgGfn
RXFckq78i0mEj9hoQZ8XjGY0wTUZwzXqCYdqRLCIJh5xUJyaSKMCIw1jH28WZvDW/THOcnrtLNpT
gNB4kL3S3grerGYFWkH5WnhUo9eFLKr6vPhcWzZQh6LnjD9hm4Xb5oLI2ZnMeHLPUfl3RYopTsjr
PejGBQKk++AbKoymYrcy5RmC7VjckzhBTwo46MP6reACok5+Sm+Y55dCl9y4s503RFyn9D0E9nCQ
syufET6SPYYSYWwmmz6Uo+P1pU+xTbocJvK0BBhqKr5Ruh0wzXa6CNIyy9Ccbq48usv7cLo0lOoW
W0h8IcUcq+NgSpbUcNCq+BscTL9PSrrPtlXGaZyFMYRZXBQGpJ/K/CNWHAJVa9pb0K01TbuWLssd
4+k6bbnGLfdIAaemzSOwIcKqQQGeS/EytLwu6cvwtAFjwLTcSJtd/0obAL1FdEWieoVpG/l1Xn+N
yvJO8lbHN/riOU9GHQ94279MibcI3iFSwOrMzxnr7gsHVKjEHemzubbNO6Ogn5YqmmZvQ+mKqCP1
r5D25mciOrSXOQ6DmFGXt1joIOOO7NlmkHVNkSGRnbslMLJtPawdPoCuSKMgCKH2eMty7W8cvShE
ZmS3XwAa8tqheBJtkm1y2VThluYnG/QsOLQHcUvrUZfYeubVojyLABNYVYfDwOz4pxGwoPk0VKFG
d6NYpTqjdqRBXOZ2VmzymfwRcGDHcJ6HTrbpg5F0UHq2XFkTOUO7zFzxx63XsfkcU5gMu9IbelXF
KhgoQRtEv7ZvOSDf4DCWJeHDWynDnPxQcAwGk6tQJMaepWs2htTSwT/YV4Vfeg+SYdw9Jn5BxpEm
JgYZwjxhcs5svazbAOiT+JMpz794cxd8T4Uqwo85kBDII1PxcNq20hHDRSe1/8Dk4BavtA4LFVFp
lsuj2wZFsMvGNgmuCXNt8ujRC9buKqaG6bhOPCp3q8JgH+fgJoCBOmuPDaEgJQwIdo1yp6kLoBQ+
ky2Ut8JN4cp4dmJtE9/nz7WDCvWY1dCMD4WlDbrxeI2xMFtJvqejVmd3yhSgjJrXzNMtHLruSAzX
yd7kbvKuWgZqPQ9lubgUdQAIOaAP1f65al1r3IObRpGM1nG1kieDxEgYSwOKWhzwg6Z7lMJFs7GS
tXpYiN8t1E+W2bIvAt80dmVmNvVBSdswHooc6AnIb0quIrFICuJDlyTCpTJxYJA6bxfzFS1d8Nht
itHhuFW4LER9psSHcKWpE5Ia7QWb/yFpwyGkw7aWhQFWjGltOB0Dhcusm2c4oYRpycJ0jYNEthff
SuaVLR2UrZ2wma02xmSZwLi8WjzIuZ4uySiQmBMb7a/n9mQ6qQ54IGixMAYOSEqA45drvXeIr23I
u3DuqGvxmUsQ+SDykldkDKig5uAfR9TDY13aYNiXdTgmYwKTwGaKL2nv2BKH+BLQiTbBOP5I23Ck
ZsSGucln9eLVwXCvAamXZJV9PUUVo9v9rJrffTK/zgE7YD0EP4alnqNiDSG3yJOtFAYBUd6yNbrd
cupi/Z3RWtWbpR2tJdCGTKFosQV6H1gWR7ro4DSCx4SdYAw75a63XWVKYHqWcME07EFSMUzsKozK
ctpLxxdbFdBX0HnrtEtqc4ksTLBbhHHrAaZAsmHd7tTQA0EnHD2oeeDtbLNEVOEBvgAs2wYN2Ufp
ZMEOeAc3eimtJdzQkuYQ8hjW4kAX3NnQMj1A24ADAUV619t4VALvVy6qGxeHR/xjGiQkCc20PFJL
KI8Z0YoXVYruewlEBoTUmoZbiK+6QcN4d/Ukm4KuHa/WOPY/XdNSZAnt6sgZn5hgx5f7mFyTuclr
nLjmnjpTODR/B5R1R7BnubFFXup90lniMys0Zoi5eoPynr5rgLox04b/5SSF/2nWOZIlH+wPH+gj
GaUsf14WOEHWbOk7y6qW7cCKaINe1lBURA+so0EJU7A47EyoeDuzy95FGy7FXlm9yUOsB6gIkiN9
MoBNHaTI/7hlI455v9w7CIqgZ/xXq8m62CoNHtV9biKEgtsL5+QbSlpxtLI6+CT6WWxqxPHern8v
HftoJ3S7eF299xEjS2T5rhVD+wIBQangGetF90CG9RdHehAPlH9tbvJM1Hpl+pAHSxALCzk29v3x
kTPYZ81Neytd5e0zFw8V6xu6j3MWuGvW/FjhTzbbyrXUtsu7/rmEitVQtD5XT2u7PFrjmjC0jRRL
G1N3rG9VEbSUzlGbmODfq9za0B7/DD3JiJI+pPYw4Zbdl5nsfunSfFqV84QT4nWBpCIai22Han8Y
GNTORS0AYNJO05dcV4Uz/Wyseb3m43JKZk0dveMSCCeFt0+sRp01gfUr2HVwAh5yz8S59tjbBnNP
B1fSyj1rH65gwXJ23mkfWH/6UHGc8wP7JgHj9BC9GI++M3zlA+srHHFYo3q/x1VCPxPtrxtbhdUO
HznAK2ANjI1uLMt0ibVI6QCQ4gfPUP2TpfrJrXRyzPG6bJyxEHo70uN1q7qSB1wWp6WyDZLCXYW6
WDvQcYjo0nRha+c+IEPtxpmjPKiMg9ucmNyaLLa4X6Z9lYj87CSJuHMEl2235vOBZBIuN129d2bB
O3VIrFfykGSXjRumTYXNyc+ASi01Fca917wOqfiRDlyZZa5mjEMNj2/feseR7AJDyW8TGyHUW4Ur
alguA/B0pni3KuurFWTkgFIyorm0AnEWqLc6b7yLi3vmN6BKI7Koxth0k99u1qx9JbBeHmbCcMEG
YyEZ4kraJ6GLW7djn77TVMnZbx7lLvehma5l0W9yDBo/NfvD7QCLNk41Jr+uYNnG4Fh4j+Djp73K
bw9yuotuLwI6NhhEOWvYlQXenWcjz8GO67hNu9OE9gsvurmMJBbfrKGzNnQcQatLZm5KKooPOJhu
KUXfmDFQeuIwpuOeaYb6JzyJLr2I5jKBTs0vY33DDkBAhzI74omr5ONCePPM77D5465FgsDQMKSY
efaKc01eJtD5L1nLYQOr3dzwoxUY5W7i8LehOE6DYGhf7QUSP46zANGE1VFcVxkJXNPBWbJYNClc
h45L9ui73seMhoyzpmvdDUKnVNvZx4kS0rHJwXC0nwXLQ0Kl82dmA2WNR2NICtBtU+7EY2mYIA4a
F0fM5NvOaS4G9Q6ntTu3Cy9L2jq7R7bbRLENjKflTUrbmDksJicD7YSAwSHaKPeMPNbVdlT1uibF
snMgqWIqzH8HC0VQiFKPVhM+KqMMeBwlM4WZa7nGRb9Slu2aCNklDdVukSl9A53iBhp7Oza74Csv
1A2BYYpkS9sz9e0r830X9W5FKYD9F71mSRGEhQfVlU0ap9ravtfsXhGAXLnTORbgZnZw37VCsGUe
umm3rCAkAT/BVe4WwuqZWZkHDDZs8kKr+jOuzanw5wrl3VzO8AKMe57XdFwuvJo5rJLUplv3hQAu
3PFl0te/WQz+vcL/+8r+Zpb/j1/EE1j4XAp+hO+6JmwT/x+Bkb4G8es0C5V5tj4wodH+OYLAWRb/
/+C+vvnm//OFbi0JuJ5sy7KwsYWu7f/DNpJM3lT6SV1sBgdI0qkGcjqfF2+1zPi//4luVpq/fSF+
DGE5vuV6jmV6vhD/sNokYP2Lrm7yrcM21ced6sPFYbuS/NQtZ8c45ENdOaaF2QslM57e//df/i8P
/z++vh2Gju3QYSJ8R9w+iL95/Kc+gDgjoGnmjQHLjmpbxjIvx7jgZr5Dr5Hhh90P/BOFvppjZT2Y
8PxlROgliVmoGxkWqs4Mr5YaMT799c39v/bUXPMvNKP2W/3TVPO/+HD+P3LeWB4+lf+98+baVr9/
6fzP3z03f/2Tf3tuzH9ZwgH/IVwTx0vIPfI/LTe2+BeOG9ekspdshR9YfJV/u27c4F8uTrcAyoOH
S8cKuAz/bbpxPYw6vhWE/s0qEzhe+H/nufkrkvKfK45BBUEDRxDfCD4f3775e/5+xYFRc4Y+w5WK
JnfWk1FPW4jA6rEA40W9Av0Nxh5G+gMS81/wGGublyPwSMa5e0T+uji0uTAlu5o8YKzmjWMfvCWZ
nxqxnByA4Tsj0L+dgRmaWugenjTm3dBnvE7l7L2ZgF/wunZnu1uMH2k9hXuQLsXTikaD0ORePWGE
+wrx72SSTUOzM76RvwmUi+UZaM1vJGwNbsOcuwlshpooTJGj5oXZ96t7ym4c7My1Rwrla8AFXiLZ
SLFufPDytmxi+rTyMi4gCAS7oJ8M9dVq+o1fyhVa5W4a6cgu+4XtkTPXL9hYPuy2C3CP2I3iXW/Z
Vh2TXSBbb2HevFlV8HnSnT1u7NSjKy1fGSsGRLGrtvs3HA3GsLfh7j11rUwp3SAuNG4yWBZUH8z5
EdsBZ0FRCLn1yj69L6R6tevMfketd0GOSKrGJuZnzr9LGqVOE+JPklQoj1gRsS+DGpj0L1hnsGCG
1rwd2Br/vtLYhyJ/TsS2RHi4R7PrPnEwT1Ht1jZiqwCMCov+PqWrUZ+GNPRemUMD+wDct2ZC5DX4
EhqW9yjdiiOl8jzry/SaIhYLv5zINXp5SpQLeYwgNdgMcn54SMdp/OXVfnXJKAE8aTd1DezMeNOr
0C22fdDpr8wbCMZABgCONDQfJZz6iNIgTs/ewMatFoZ31uxJzriEjHtVdpxskUD02Z9grsW+474m
t29+ZCPLupQNC7vdfjuw5wUM9NCm6ACEgXQYszspPuyBjpKKSaaSpX0tNcDiyO/6/CKLMD/MesBb
WYrpttLgN07ZaUytMkN5kIqD5nZknIZD1styBJCQhzs1cMR0RwpJZT2e5zZ4T4VqY9CQI3paixGn
mXYGfUCAV9yY+t6rwGQZ5aErtq1fxFM3efvQoNuyTBr6VgN/0/gVilFBcHmBAkuN86Y3xCOguUds
QP6Fyyt2hlsBbukX23LNrahl1R8Z5prEXrP+TFn2IRpyNWQr5n/29B4JB71bRciGybLFTidrfZu4
QKkBDj/CprlMKjmF5eNUAVlZkp5YmVqBWUp6jUlcqFPQuyljymic2NqXUV6Gzx7w2b0bwI5UY4UR
C3jVwWMatZTeuFAeI5PjyRakEWU2BvQ0bB4Y9xQV4fFMPRvb41RHPj8Ev+TlbATtvVxyuCwJ6Okk
iFqtph3blk3Kit8juRga1SvQ3PwVxjhETreIS229+kspLghoTdQEmMNAVWn4xJ7aZE7+vcJV3QzB
9Ll2vthhgXu1BwtaRO8/Lrgc0lBX17ZXXCH1CnF5COouGuf5Edt7BrxmWY4pfZEBFTq7XAjxqXSx
7tEVwjQyQHJgDFCH3gjMN5/hZzM2DQ6GgLIomnyg2xR9vpHcbt9e0tBuRQsXw+ioZ5sluNlOsSiL
ZjN5uJuQFOsYytXdunKr0+zr0U+TFbObbWk1r16JYdh0SI2yo/CXpt77JnBiZZXYQXRyEQs9y5Gk
X5x8+n528BuxyH5ctbE+GqsRkLFK/4xT19KF7E0Hw8rFnvULk+UCJ+RAexZoYtr5fjkJtcZ92x+q
jvWV7XfBdrTbsb3mEzEZnCx5+OZ1Yq3iwqjKZ+WTn4yMZq4QxUp6AoraZx3Vu9aWkGLxyIUC8mRV
NjrHEhwpBvZJVfTuYy1lzm9ddSxYyJa9wVZObhOT6Xg7j6dosEX5uDWnscS2jSCjacun2BJz5DDv
6V/BkcG9sWvbzDpWLkYxhQrC5b4AY26rll4XJcWvNM0SElWVS9i48Q5+G2ISDVYEKL9N2DUatZ1t
pWeNJgR/JHiVIAOakLe3lUYLBc1+2yv79l3Xh93FqGfCSKpcnzAMuBfgjsk2xOKFZjOll7a0cdkM
1G7j7Decpzyjboa0Te56MTNS/oHs5t8zIoY706vB96Jn0nDF1cZteJVwGqcFGyHfuSeGg2M126wV
+bWj+wCeWrsdTP5uAsPvXBp2dR9MKJPMRcOwcVo6I6pyTTas2eoYk4TNdqEQatdwrTJBsqhTOKuS
1DhlpmwfqtTyCMYtycMK++wm4m4FV5M9KhfnZXvJbxJVXTf3tZ6rLfCs7n7s+l2pDRSiKTZZr4a9
wdQPs227IJex4CvnS2JT7NCMGCjMQvYbw1InIauUgkLeO773nM/pJ3qNs6GBwThIPxz26G4Q5leQ
6tGwEJTbAsp4CDHqIpPSXBb4D44ZdienAq48AhR/Lqr+W5bWt2Z+u3SGbr+o4mB3biEEjsWdDxl1
z8pWHBgVbDa4/NCRB9ys0c7Nvac4GTdQfBDE7EMoivrCtG4+NKIuToE3s3Wv+ODtOu3vi6buHtir
8L3L2vq0kO5BYyYaaazFzlC4V5r8XnBgtD9tq88OQrpcj6P9Nhh0QLhtx/srJ8MYgZnklsioLLih
Ase56x8BD6TPFQi9t2WW3/D/SdpNk9rM7ZTc5V3Z7yiWRLVBhI8g9z7pubv9lxQu2YD09kLVDquj
ofoEh62jbjbIrtBtwDAt5bXxsotTT8EmMztgvFn2KzOG7tk0dfGMctqdBQ5Y7vtmPZodB6XGKqar
441shwtKUOFc/azoEd3zS0o2OfQqHtmzHVwSt6OuyYQ6YLIbNU1e5HkIzFCUNbVcOJS/5GRT+ocd
EQ2IjV3rvxVps6sGZzppawB164XNg6+TeZsrv92qrPFfJ0yw9w0H4/usal6tIIdP5fhxxqKR1inh
PhnUR6BnaGQrM2zPA4+VZ0KN83ntCnrg2pQ1jh30nqT3xs9/9o5rWLHi7vD2OE67M37U5lkp0lvg
HTw2VI6wz1AO6VZVQwmRDwd0FwsgJ79Kz8zyuB3CX+sQtj9oKcqv9IIH01FBC9walMv8mrSDJlAs
cvygycB7EiRo40rN7Rulm+7DMoYBMCVPnqhjel0UvlKHtznRVZ6Lw5yZj2FPVirqZJZhxc7Sn5PI
9HcJoHHbQbOOkQMwFnahwVJsrPvDGszTN04F/UQlsX8u6XNHvwiXbcYf/679sT+ZjpV9r6n4U9Rj
smkmMR4GJJ5dupTqAqtPPCnHU1ufJz9e1K5F45vqZmMvrplusFPZh8XVbDVWLzCuKhOtEYvK81+K
6vYLJ8NKVs8hNUPLnod3jEgw1m22+ooFF89ToyiOiRfM51l5zolahTs23MNBBDwZjRBuodOqddex
Nr1D6Le/UMY9viNiG41a5Tf3SMM6ajWzXd77RcbBMnRPYpjfMbADhS3KP8rj2YxoKd5Ur4cz11/3
MAXqs/B1epxTjgsFTLMNAdUW+0nLpqD0xtcubKudG+Q/fRHMW9sCVx4AHU+zABQd7fGuefRs8+QJ
OimD1k/2mS27fTcBZF9xho12zydoypdmTJ971bLUxjHg08lWFA8mQe2oMNbNCCqK4lfst5ny93g2
QhovMrGfG/nQBOZ4IFP2qw2Mu7yifpBxIcRFMfFMYiNLC3Vw6+41c3z+1paEHudrXB/SVTEFd3uO
IJgJpb4OhdPtC6nlsc3c8sR1DLplcqZDr418Y/H3z4birksHENXGYjUxsMbgMUurZgvMnXznWmRX
Wm2TaMlDOGBrEx5yxMs4H/BserDZIz+b37wJGx9HHXzltH/Q22HHiI5fWBXgomkbkdBjUQDHdzuz
2wWmuXUg0CHGLzuT00YDbmxr+llJOC/5toruxAInPCYMERtjcepngLTJEWcAxbZheoO06YrYKSUh
akrCE1JzuiuLHL9VltBqQSvTZraTZFv5U37wLOOEMJ9sHAo/Dtpbm0vashJzPU9DXRw+LRa9IMxx
XpW4Ugf8vLG9TuWlHx29ofQRKY37WXJuuFn91fTLtKziWhuGc8+T+L1R/fCMOSXZY0rlpLWU1cln
67iu9CTxl3ihV7hMNMfjS8eoF+FnBEvINiUwq5Qd4fwwyiA8tJP7UmW2xRVNI2GINuqMmymYjwTM
KIgZihmSbvimeJ6EjiEu1kAzTO3StIFgxv+TpuO28zIHI9dMvn01eIC2Y4HCbhAGDJtPoxcQYn36
MYhwBxfLdpP7IFh+smuqDyaPZz+Z4mxwtrzyjYzE7TLIQy4dxZKVcN40O+0+cQVsRCfbegbQ7cE1
+8PMkT8Gwj8cqqV7dZ113FBWNx1CCc0zzLLXCkPTR5heczzTBEnFFPCVtD435TKRtpAYOZBDN1WY
PN16bXaL21+sif9YdtCp7eQQAnuPLU05L372nv4syhlePViWeFwJUtCqeWh9jmo3j/E8hLsJUi23
LQ1vTokJtHTebrVj3H5gFNJ+Gs/GqCYmToDhorR5KXLC8Iecnb48zT7849LPtv5aNLsU+GNUh9VL
g/KKfMzWpk4Og5ZsXBJVxLK59QWgsUMikLExBVVMJXEJp9KudoYxZvu1GNdodvnmeeYfbZtoBtaI
U7HgXcds6h3WRvYRUjRGAKt5WKpuOJTriJEMatlhKWRyEF6oeHIbw9ZeWs6bVPzW61amzXLEziWQ
1HMM50bxe86cB3mjI4viIUXiO7D0zw7QbX6g+Rsbp3Y+SHn4cWWVIp54NFzC+n7UfyZmVfrZsLQs
tnUMC0LtFlDZoftRCszCov4AX9weVrbbUzWh5Gggpo343ar6w/BtzT9hErbr8bVseyLezBCldFnn
X6cRP3og3p05+ExSZMlFyiquPHFWJZXGupivE1rPhi33zP68jAy78Ji4h/XodNyVRgf0gjd6SDOI
OZ8LinIIYvb48OygwzOFRc0YR1CcKWZV16PgiG6aDla6bcfMtfU5M01QjZ56ZOE9bgrF9nJVP317
IXrUT89z0rhbXl6aqRK0DQGVCHc9C/o2lxtPBzjC8MLxKbA6QjehR5gi1GA9rsLbouO7bE6UQj8Y
+o1EBOM4kVkHCtTZcfiLYooV+gd3xF0ObbCdx4OyQR9Mdoj14JbR7jinIteonhUF/SBFLc+VeguI
cMRa4zOy0a144q2Az632TF8q/TEUbsdmv6zHpWWVyCIU6EQ9h7GRUaFny4FBRRSSOuA0dB8XntRg
JU9W3wfbpSCROdMmpzN5X3fTfYoVlLAQwkGfowPg/EkSfzrxvMF0Os1/yXVncq/cAaOgLZTHrwid
l9yxrxl6TcQmYowpmIJdufTkrjMr2FpL6x6CGkitresn7OcR90m7AfcMunkiiu8l9yFNd1Emg+7z
1sEaObTR3M1dkR0Mo/jOfYZYUjrdsV+x11MWgUZh8LPNHvVuzsIjs/GwOtRz86EJcN/TnceKTrnG
yTJMcaod6th6aXxZ2C4osmtXsKXgPRtiKhEmyHrfWsBJc291oozo1bZwJBMAa8D7ZDXDOJxswNS+
V145xt8mUueZK/cxIBWxlIm6UjRmIH2k2KWNno9mxiLrWPYLbUJXsKZbPEJfSS/3uIOfaibyQ6/y
J4+kesQc9jTAfTnb1XIkDv4YYA++2S5Oixp2AMjfbGH+Jhhf7qyKUPewwoJxa3idLPjDuLd5HNpj
gFkgeYR8XXNKJW2W1HQ1gTfgaKf2XsgyCSr3PssC0JvsHswiuAI92U5wn/ESNE/wGV7S4UZfCfhW
ptbK44oZoRxpu9Pzuw578waSyskOsFkcUmpy/J5Ivk97dJZTut43XZS7o2B6cO+drDj5Kn31J71f
jRbHeJM+kM9VtJ5iEIA+/92kc6wzejqJ7HG80D9Raw90R96vpn4yU8OPjfZPWU+/pE97hDPALjVT
LImBLp6CPHsu1uDTlbS41e3ix07g4PUPnHA36vRX5VSQXPgUbLY6wwAbpqB/SrvaRr8rGWSyqibx
kD7KvOT1GRg/dVB9EGN9QJx2Yz5FKsBpFastI6ZuXEV2Rt9ToR5ZTr4hS0ykmzoouk1eR64AQOBD
GY1gxvK6oj9mXy7NvaL5YvbfaVD6xpLKs8gHDpNk9UMomnzDwa56sENBRNyq+n1GTjNaceWgEo+R
uch9CwNlJ2Qa7khIMGNwwsuGJUpvVeO5uo7QVEho9X9mW72loFjnwv611KWEPwMDP3HxZ3i5fxhQ
Y2JQ3pw2s7qPof6Sv1qC+yqfP1gCfGYt9Fen5MSYqeJL+3hm6Kjt4inFk2eEHDErH/0y6ReskTbW
AFEF0VIER/I6mlf++Filt1Sc2afb1uHCrwr1XCG13MqOseksJMEM/MBonD2bYUIEEX5fa4OPvI1E
1b8ak/mBIbqmCzV3XqhLe2Nsw7E2CiydZUFvoPHcri721OaLGoI4tegdEVT3gkjJMYggyGw6n9CT
dvzfvglMJlAgKwmA7oapvhcLjrmZnuwYyTrf5FbzCP8gp7KEJOM02EdKF09YFZFIxdJtNF8OTywU
xsmFv2Euy39xd2ZLcuNIun4itnEHeBtLLhEpZabWkm5oJZXEfd/59PMha/p0BiM6eLKujh3rsbKe
lpUQAAGHw/1fjL1Vg6jHoknfWrNG+3WS0abRfPZNpf1l+4AFzcjBRleO3ZZeGtMq4ga3VMopaCh8
TZCBxmyah7kf0K+l2uAymobJLOrq8i7g0NEDR283GKbntPZMfql+S4npow8qbFfS1rsJYcJsm3gC
RjzRyB5K7beI+3utSn5JjKF113jyx+Qe8Zk/A1qNW3O2vkQIYkLoCR+nOIcjEt51Y3sEq55t5kHO
WwRtK1XchvmEZeSdI2Em6VCWofZ22U5kIJNCXXp7jwrWVkDS3sQGl6kYkw/ULOA/hvtUM5T/lfsF
DfDjVOo/eF0Pt2g992N/i1bHUxTYn0eQdse+D1T52D+MJNhN+msyop9GGR9Cp/8DbOPGqP6MTO8r
GiLfe9t3v2QtJhdCzOJg6NxFhe3fI9OrDHmQqwqx/bilL00PHL7grhH5nSHn27F1vzim/aNtjS8J
ruF39Jjwja4ktErSgeKXJM8qoZ4GqLOh4D59b2usoNE7/YOnZMbMTAeiDAAIilwwuTBcQc4ngXIA
fcMtf5ZcjTtdJN0htQQ/ALLBvV3Bzuap4dy5xvA4UOj7M1ZFX8i9zxOyxk6dfpKD9SxL7Q8H+jzm
1FqxN3XUiquSdMjB8ijU2+qd32t8h+67RItyK/tO3+gSfoTAUm4fRk7IB5xcGDcS8y/Nro+U149j
6h1ty3ugbW/AWpq/FbOGYHuB7lIhuB0zkYEjyLTqFwI1uGL6dXhTu86jLVClbvzkeexaejO2sTG6
4FPh209ZZz+NMYHaQGu/hzXmSOwp88x5bAtr5n6FGdDosObSHr48SKHsTpJybDRkwUiSyNWcwXiG
3gmnGLSzNYTxrouaneOTNum5N2EF6SW7sBHWZnRRw9dl430IqVdQ5x6KR8Sjfry9t/x/1zh+LH9R
tal//Wrf/VkuW8z/T+o20Lz9793jj7+mn+GvNP3VvO4fm0rj4+/+seP+i6axlCATTNd2bUmD9u8G
MvILJqxN6VHm8eSL/MK/G8ia9S9h6K6n63jbGrb0lMLpv2UbDJ1/zxYGnHMLHgz/9ltayKcYEEAZ
0uG9LA2X5rGti6VWYz51tel7po9xDC6SUwECDTovHYpp9P4GIIALuKwQoVrR/2lV/+9QAgkpbJCY
0Usr+xU4IrfhidmmxJ7An8KdAEa0KUX6RqwJE0LGQOD0w6oJ2vILOUFaIFMfVdjZQKjJdm7d2Ptc
C+QK0uN8LsJRWhce7uwmX2GhKtgRNiY/rfFQm8b5DgdEY9u0TfS3DMp/XbEXkc/TJROgWITUKZ0J
BwLOaXff1k2Hngl2eFJMf1Vo8wPTU8jmLuY1Rc02IHSXAOuKKX1wsKXuMh3TomJXUP3WsVSciyez
1Emaw4+vdvnT3z/hNXRIScqc/jDPNjwQU7ZhYmznAn54DTtowwZwsW4GPJoM2hdt9rEInHbjyXDY
sZMmXNNwCL8+5gLroDYQ4CFPAK2wINZDJjkdFBgyrc6Y693LyYzGQivuW52+EbJGJPw0ALlEqmEv
kxhdKK/Xt7WBv1KIep4La+U+BEIG9ieQ++u/yzw/Q4ioWMJB9MSheW4vvlI9mKj4NmSbaa5N0w7g
7Y1Nr1LbCZrjCPEbAOA2gTEZH+Z0/OiOJtiDyCtQtteAuNkwOyW0qttZhAFdLhH80sADUiewAjik
XVkE37vZ0Y7SNucPvdmP+Q7n+ZIyJgZQfqOZ9EmR4n6bfvjLasOyk0Qm3TbBUy1mRRWnHWAx0tER
84gOWpQqBtywu754Cvq12Ej0COjo67wHLWcpoTsnFqWYCANRDf3SfVq4mJsHGbBSslzQjLFYCUKX
vhUbE8kTyX88NG9ONq5tR1UpIBhvJRjx7UAhFnLPhFblhPvA9amdxwjPAflmuRZhn2BhnQ5Vp1Oi
l7hpbPHxoGepG/C1YzNf230q1CxW0LWFx4EQtNSBv58OY3RlG8ZQunlsezm4Yn18FLKt8a6VSHyV
Qr9BXsO66eBLbsmExaMfGyaIgiHcDO96vEV7McBG/diGmKOEU5s9hRmUiAjYxx3mfd957NFbwdXw
Bu2PeW9iS4GU46jvAUb2mz6A2mumwEKBvqUr8U/B9ZZTc9W1hFIiG8ReHHgdD7mx432JNJqVkHvJ
hpQ7SXfCQ8qwQ/oFQbXuHfD/aGWXXPh0vEI914XlgjKSpXbtq6vKrC2ehLiAkARDXaFURfKFA+PK
3r8QRLl2IUW7tgNu0VJ//moUnnZpnaNHtu0lmJBYTuMtOiX+DsQLip0DbXKfgLYy6KU1FSQdKEk5
ADKXys+l0+o912MIfQW2NUj75EHzZPIxBeJ0V0dG9LWjynMjRf42leyXgMK9TIohBJA4fAFOp5tw
RuYBLZnt1E3dVsupejYCB97rp+7CAfe4FiltcEmQRC0OuGztFPcDHtqpowsY2uZ4J7Bi3pWxFqxs
z5fk6PX+JH8z2CKQxxAdoli43CYYWUqjhY6f1Mb3Eq5yiDWdSxntlicv1e2i+RiItgFCV0ZPEAY/
oTsyUMSQ5m2OteVtWVnd/Wim3hYYUHx/fSGWe/jvHyckYFiAiESH0+X2UHiVFgo+QJyd8HkAnvLO
RzNy5aS8aNafr8F/hll8VbDOmEC2OhC4kOamAYJ4G/aYKWnzNP9IdCj8uIU2D3iST5+UyfCm6BxY
aWg6PkcguOjl+j9HHt+bKEKVpvaMjk5Y9o0rQ+6FHILn3qPTgBhptreGJLrJcGPdG5336/pqqYz6
JNaQU5MHmypWc/Rdb7FcBOYprcEcUo6VSK9G1V+4IIOZcfGywtGy+9H6eUS+YybKQULEznaAdaRv
uok8i65w+g2X1sDY2hxetBcMEQDXywRal4VlfExzCG6bqXAMTIW8FnGhJIL/u+WtH4F86iO8MU3k
Cl/sv4Ittdc1BewlNtlkgqZnAmTlpiBmK5W419EGvnU2iIZOQdWBo4LSPXxjWuke1S3vQNZR7HjH
oMDq6XQ6dDl8iIAhRl5OTRXDsQzRoJVIdGHFBVBnMKsuu9NR0NrXP6gxq8BLbDpyvizGL6lj/dYq
6EHo8AJXs9NpZThDqZSf7lRb2Mzc1qW0XG7l0/Eo7No4wHnwiwek2XrjIXFdpAhGzGG7jrZtQkKJ
UIvvAjurkn2RUD23vHHlWJoqbzr9GRwJgj75K9FXX57LCeimelFQTDdRzB70JPgEArLdkm53D0hd
zrsRYM07dPOKo4Zl0XbwqnoLr17uy7HJwKfFxp+lmRE+qG0cIjBCm1SzvU8IaVQQZ+xflumtGG0s
gyrPUIDOtskRcYkr3uKQG05hlbPfYjeFHh5Ox9pPoEj0aXKk6K6fw4sjObbkYQve2vEW2UxbVWXd
g+TF7Db/nWVZdVsCw6RDBXr/+kjL25c5AdHXwUzj0Q1Me3EeJrTNDKf2gm1UGc7d9/vRc52bIkMb
dqR8uZILnu11QwjPlWw/lUnr3mIwKGwdLPGCTKaZzVs77FFWTW2qz3uZtmsPpfOZSd5khmPzrsc9
zFwcLK+sRnx4CVY+Gh9QtnvEKFBBrdD/cernRKbz0QiTeOUmeHlZn2xsIgyFCd7DmHmT9y42yQgU
BLhOnkBManZAKD6hG/Ku6G04+N4xjoZDIuzbOBxgmCcrh+ps13CcTItLjhmzddzFWyWdnG5CBJHu
rgK1oWbib2OcIsi8IQm+cdswlEti6NgMSelk4YUQ+2VbCZMsJsWaddejybYJYW7uc0XXSWLEfYay
+l891P9eCFBZy+naQq/SEcnSTZIbBNVPY1dv1hlY85YkmEfZbUVbYhdjM3qohiG4BcG4BRmyFfSU
H8ugtTGF9NtHJCCwuQuSz9cX4DyOQhtiDZg99SKEQxd7WUZ9NY98w+3YjtrOFA0waq+iluoCVN2m
vgCM4/f6Y+neZDmJpg4FqtW7FfLS+X2m2BOEI3QEBNvcXfwMfYDVRJ+l3Gpk10+EkvKda5bFDdDz
GWJq8Ffi1GCD6iFC7Hk0HrGUxLl2wNGOyoHzE87j7cvCvIlg8/9rEZRd/t+LoE9hlEZlCcewOa2C
8m/9XQUFmf4vB3VY+tOmRdC1CVl/V0H5cv9SpSQKJy4kFqo6/4dGYxpo13LAJEfNsUxT3ZT/ptEo
7o1hIl/rQKKB6+W8pQZqnxwuHkPsYVg86hGNSK6hq3j66h2GlGUz1X2uP9RhglGk6OmFoPy6EqPO
R7HhArmKsEP8R6n3dBQjzkq7RCnowcN8Asn5CtBCmA1/b8L/GikujaJuMw4FYZg04nSUqW8lQhge
YouqsTG3QN1kg3Loq+/79HfgeV3+W8QAtWQqRXExuhdq6ZZOVug0yMIV5fhgDUWjoxgvmmAj7ND9
rCEB/jg77vBbb5zqU1oZdL5dP5DOznFR0NpFWkKL//rvuTBrSi3S9BwqBWykRSzobNA9oxkya71v
dno4VIfJt4r99VEuzdpVSbSk5klBYpmcuFU2ativDg84glCGmJOoq0BBN13GxTND7A0Gi1I6Fbq0
38J3yr5gjNxBk6+SItwB2Byerv8iNa//XAvqM6i8jFuBYpYLGWxx7+XIzyM01/QP0Vz8gG4FdKEu
/oI8UN1cH+g0f3kZSAE2SJc4LKokc7qtwtJqS3Ql+ocpCIufAQ+WfTq7KD0E1vi+kIW3Mt6FpaY6
gXyU0HlgExUWOQzYmCaOdGbWC+BOCPvlqK8O4zenKJqvoMOBxWhZL377yH78hSxm+BtfCfq9Hsbl
b91cNrEGWWtCEI1tT3VwXoeHphixueCKP8bEjx00cLA2HMGVI3W2hdWZVYUL+he0Lpa3KqhLL1Kq
mUeNHOA2KN3fWAu6d9c/44VBXKIm0Cj1xOUteDoVaeUG27IsHyrUdrYt6PvPkSiMr9dHUfHyZFdC
8aWia+rCpb9lL2NQ3VGzrgo/fbCMADuRMMvjat8JRKz3M7DBb6WERALc1pH2yqdSpMuzodmeLx0T
wUtvsU8pN6A31SuJlrpEXFFDlCzf1RRCjm0/huBJZtFQhS9rWI4UbyAHuwPURup9FnKYyRQ+a7LV
2g9vXhBJjY8GoCR34p+nyw6DD2oTPk0PsZw7ZM1xYAAAVOv5b5CRlcQCZbZ/V3HbrLUmzo6tbfHM
sXjzGrQRaZqcDhySvVVDGqUPWOTat5FwsC3qpL9rdL19qBJ7rSJ2vr/UeHBO4HtTRlkW3zIojgHK
FOkD1HITyKo57D0Blur6cqrlOt1f8Kv5xvBuJYFvGYxsPI7LLq/Sh6KJLWSodfpbGMrY7XiT+tgZ
H0FRjbDm7fhXg0pVsLLJLkySfIQ73LU89X+LJypSkWNaI4PyAOGA2zUBDdCXgIeuT9I4i+2Q+1wX
KjJisIDcl7PUXZEFRYVuhDlraPoN0LZcwMm59j1UAP97M+3Gnz2uOtomaIrqM4Yr2VfPrZJuG0yi
+YI0K2ZtbqOheotZdj1skzjjBbryMy+sBn1QCq3sbY67rU7k6+TJKkonSc38QUNNUTlDhbdmDUdR
DPhH4bfSfymDYf5sjlF8C+EXlxFgH/eeo0df9Tb37yxsinZUmdKVILR4jnJlISKh01LitUTvxV12
lpBLiAcahdMx1drwfZf00JssE/ScB4nkkFG1PEITaO8GCLt39jy4KI5FyV/Xl+dsdV5+BK0EtotD
5rDYKxUAPsOsvBE/FNF9wug6O+gYtax9hLOwxzC0h2kVszPpSS/C3hhKHfT0MB59nv3uJu2VaxG8
8Ryagj14n0AOpd/woLM+luCEcKBDRbvemqATb4oEjLRiToLsvD73sw0sCP42uAIyf9XAWQQfSDoF
xuXjeNRGx9qGjdfcT4453Fjoc64swIWhKPdjckHNg8rey7XwahOamQX9o626Y+xY6Embk3GMpnk8
9jJyf1+f1YUvSv+AWxpYhmW90P5f73eHPVUieNcdsaqyDpYDNdhronJlQmeBm0cSpVHsCxhDFW5P
T5U+x3pm2SDJugQPhbRXOTRaljfdYJfPVW35K6aUF8fDWoQKCs1R/stivLxPAbMxnm5qKA2OZbK3
phb3NpyZEFDGbPD6Kp6lCOhjUH7jhSJVCF3mVO3g+kMViOoYjDqvdVk+owX3pbXkx1EbnvwcHfDr
A57vENegW0M2Kbk4AKCcTtCoE9j2JD3HKSObI/nAk2CSYPw7LN+er4/18nVOLihekibeH3ShhI4k
jtpDr7ZjUE84+MHnPmo1acfGjgzQi3ZWJAZYSJpRaEJDu9v0nhFH92IcYV66FUTFLRkJwEEUo9tP
JlQXbRt2sddtm4JgvyVc5uFNSCchwLYItaZdmaZtvoXL7xoPta6QdGWDUOGWFJWOc9wr4exYU7qn
U49Q0sZxJujhUWdOGdxfYwi2Ui/tb9dnf35AmDyqVzyP0OOjsX86+QFdvabBfesYm00JXXpObxvk
Em7ePgoPH5fzzlGhcnA6ih1C/8sD2zh6RTX+Qr3R3oaO5Xy+Psr5riGlN8BgcTDoQi/zJ3sqcq3E
+OTY1NnwLvU9gLFdBvYc4uDKBr20bDyqyf5VWYunwOmEoAGmhZ9NOip/NLytKIIf7Eb+Sky+cCsy
I95xqqDCe3kZKTPeayiiafoxQt1rW+XIB8NUdSB7THOI9fIwpd/4Kd37VovtbVv6AESbLn+Tf5S6
mz204GzwFxTxuCQWSYNRw5/Hws04imTAEW8uFOdDDitLev4aUMOgEooEreny9dXnfXUOzXCe9bTI
jaMFWPkeMhfKJ7FspkeYzTAfqpZiK7hSO/8ssSsw0YrSdAhgcZWC484goj9baQyL8vqmuvSlqWgB
rHGoV9OKX/yqknscIJNxLMM533rwdlE+8dcM6S+NQsijMU1zmoaKisCv5j45tVWmLaqREtj6pvWE
/4gSgPUmT7OXD0k0pfYCMouLQ19Uw/3OCzp7lO1RuEkOba20DkOZr52Ns9sJxA6pMNkl+T7Ob4u5
uBrK2gW6AUe7SMI/9dx0vjtU2JCr8cSHduiKt95OkqsC0BMlRtMQHMnTtYujfuiptgxHLY00slNf
1J8icHh/RJ1VPxTW5ENMjKqVQ3G+XWnXCMpYlqNqAWcNUR0NUoixrXHMonk45mVe6ShWNfozUKIO
5R0D3WwoO9EzSo7joTas7oth9q2FDF1W3umzld1f36nn0YLMmeSDlxz7VKX3pwvRA02wnTS1jt5g
u0jj9HazoydnP4umFodKd7N3gOqCd8hw6PdYxGceYtuaWIn1Z+899StskgTSWxZnmQw1WRxzkArr
qGWhTu/dt5HBL/vyBsOicF9hJ4uAtuX80DU/eWvBRA2NCLFh00zjcbPY35aXo80a9NZR5G7y3R/H
8AeONx+uL/PZUZX89bzUQTaCWOEOOF3l0ZPRlLuteZyzHKmfwMeWurAK58ebh6GUJhUOmaIhFczT
YQreB5gHhOYRa4v0W1pgkMFlpO3fPApyWOwXLk5yH2dxVoFiNiGCjObRbeL0S1xXGUowM6bSbx/G
hQxNYY5SAIt3OhkUNUsk1UvzGPtIVQ6BpRRwQeD8g1EMth6VOaAKzuLzRwjNNk0em8dK+tiy6Ga0
xxt7XrmnLnx/MBm2eiRCJCCZOZ1LIqrCbEXFKDEucLwUW8hnUl85zGrhT5JSklHczqW6d8nKlsAv
Nx9b+umddezoYX6IHW/6jr63s9NjRWfos+Bdio7YSip8HrmJHw5vMklCSNtS/fmrW6gW4xyZWprR
cI6qY9cl7heClXbX5s2EsTeCKCv74kIQtahsClAuqvfN6+J0RAtDzwDD4vwosFTexm5VvEvtAO1j
o0c5RJaIQLRT5Bza2baPnqzgYmJBgch1Ut1ngZe1az/ofN35QVRCKQCASKekc/qDRuDbk8yr7Fi5
KHmhTV8WH9w6dx+KTu9/SXNwH5HGhvHvdn6Aq1fgthJBXr35E5+EAFMZlHqifSOtsLzFsqHMtip1
+wg2NzY2mo3n+9ovVoHgdKdwBwEVMlyinySJOP3Fte9PCgaDTfAIkxIYkP9gYiL0kc6NcwzKqE/2
TYO6hVSqy37Wo9vRDS3g5euHTz3JFj+DF/ZLmdqg8y0XC5eYQOMB4ZRHB3kl/NAyKW5ar8zv8eNB
vjV2rTTfFsCV3hX+DGUmRAj+bWhC8hvCJIYNLAYVTZjei9DcBRCjKvp12EfgOI7FCQxVUgNQX7q/
cj7Po4CKZ5wWgg1WB8uINk5eymVTmgcUlZp700dKtiAl+gej0L7CzxcgmBrp9NsmTaaFTYmDK/td
3FZhX937cZCtRLSzdxPLpm4AQPEU4ZxlHXgI9aiIJ90CnSTe64b3E7pnvjF8DB2u75ELA5lcnVQs
ALyAdDFPp2NaJIQGkhwHOw+6w5C3Dvg9LTtEmMJdH+nC5wFQ6tA30WmgUEs4HclLoX7bYEsPUotw
w+nGHNUrZED+ySjgNXluUvRdYmhQGIxMJ+AWCHvEpJwGtTJc7KqVO/rCqpHVANQhMBOVlvl04VQV
7i6WPCA5a26qKirvotzTtgg8y5UJXR6K5qSKgNyki2Wjs1HDqfPkofCt8mcE80ywxBQh7FHsrq/d
paHI2Lk/AVW7ZG2nX6gtaKBoYSwPHR38n3ZlixvQnvGDkSBydn2o84z0BasAqMtSZW+pQteray0z
9FKAUPQPWQ1ZOPXw4YoptJK1aWW2o8nWHttCRLuhiYM1ALet4t5pXGRwwVuIa9xTUz0dHBegROLY
4x+GCqOLLUG4AIszm96fSQvT5N7IIowL2iL7DsYNy6MW6eVfBU4191EsUanW2BQfYZ+VSiobeZst
6vF5j7VZUv1wazPCn64ZASboWJW20H/z+qFFZgJGUWziSNrSKuN/DszhL9wUIDWQ3OGV2EgOxkbi
zvm5nbPZ2U2zpC9ddFJuuSLCW9y+ISuODsngrqy85kMFngwqsC+weJ/RMtjakiixr9pS/9COpTnt
yzJx/sRq3Poah02VHGEhzDUAUUTiVz7o+SVNJclik0rq1UpV9XRNAR0GyAj68mAV3ue0LD550VRv
ulx7ymL/SQvb2+sb6EI0AfQCEphSjNpFi29ojfR6dWwFDi5QKcUUHw6ZX0crVd1Lo/CSpPhueILM
T/35q23qoL4hwNXKA8BpJCl8iZl6nYk3gUNf7kjeytRzyBhoPojFKOaI2SV+8fIAQVfca/CZnuyc
fYed19q5u/SZiPcKv6yWbkkhLOu6dIceBZusnduda4/5e4ocUPkNPEfvKIqC4GzKf7SMpM4gOBVA
SCw2h4yVHVtKDPMTWdwmEaKGdTT2Kx/rPN1R2BJ1MfP8ZxlVeHv1sdC7DK0ZYiFY7CpEwQXZq2kq
u/tyqPunYC4MTg2CbGaAsmvbxdNKoL7w1qcjyhvfQzmbt8jyFVLnzlDUY+4d2h78Zk9t+bb2A3Nr
9OrpM0/lofBsUBhDti+7JnpERVGugSsvbVhwjvwOLgveK4vspO0KE/RU4h3I+wpjg57K8D1xhvDm
+um7cFPYtMOps9GspgOxOH1pW+CANNkMM1feRuvLDAUOEVkPAhz1SoXs0meF1vbyFoFwpi8+q5Oa
8AZmyzuYheZ/S412eO7pG/8Cdz7eWVbrvyu77gc2DOajhj3Xz+szvbCgtECp9ipyIj3Qxdks4zxI
7UHTDiPeoaD+yxYXrjFGyeYfjAOsHj4MoDOOyenmtQKzcrCO0w51WU/v9U4XO5Io58PbR1EIWNXl
VICGxbUbmS1/vef5BzMukUNs026Hu9Pbaz4gEcGvkIUR1OiInc5lDHN8sXvpHzojk7vORP8nR+p5
f30uao8tbvEXRBFgHN2R9EpOR8E3EFOxzhWHPCIbn0Vu/IpqiTJK3oSfGguTk5VPdGHT07GkBMDc
mJy92Ii5juZgkLSklqNqyVDaOgxdGe8CV1vrR1/YdVB1OWDmS93shdb8KpT1hh+GsVnJQ2+19h1t
FXnPe3atSnthQtDYqDKpFvP5yQoDczKzyZHoiszyHuKA+75qQ+8YFcUa5vnCvQNNHwwx9F7qZ8t2
5dRjydEJ1k7OTrFNK6nv4rienpJSE3d9HxmfLL+r7q7vEOviBCUQS3jmzHHZq0l72vSUPMXBQ8Hx
gD2t9k6BmH4XjQl5RVbwNvtWJB9FZwht6yQNStk51lRHnbaOhWql6f5Bex+0JdbZptg0zTB/G9si
oZnsuPieI/6sf7EwhSkxNupaXOiQWOJepS6A0mXrjPWmdgPHveVxIB+8yWiTTYnuhIskTu5+s8a8
fJJhPn7RLDf5wySMYpXXB9ktvniVUh8NIN5dX5QLmTdXJL1VWu88xl5QM6+2VjhOeLdZE+rDePje
Qiks7jvbzO7zsMaGLfGMQxK3QCCyInJWEOcXdjVDk6sh3g/E4uVzvRq6yMa0qgpDHqYcd8FKJPIw
ptj4XJ/gpY8OjhWgMJ0OmAyLiJ0IrlU068lEHbDtZlfgYTjC5WjtYS2bujSUCnF04TyP0uMy0FVF
XiZ5SQjqEDEIDFQgjRJFP6cWzkqOeGntLAl41BW8O70lSbnLCl3mficOEn7AY1+ZzmasIApcX7tL
o0DEBA9LBkXOu7iFbK3I44RHziHoxvqurmMPc+bm+/VBLq0aqHM2gMKK86Y9DdwkZjjQx4E4FCKE
f2/Ezr2DDtxtMprG8/WhzlGwIOZBv3vsc3oDZ5hxwjMp4TgSAdpw2uZYeAIaqB4iNyi3+KuZm2BC
OL2287vM7JCFn45jWXz5Bz8C9jXJr2J78Jw4nTD6Eo2G3rA8gJLnFVHF8R5JYx/HCR89aRiHu87D
Z3zssnd8WO3e8YPk1pcI26w80i6tPFBgugqUyjl/5ukPkTZPbG2OeOBPdXTr9H1612kDolEWjI/r
k75wO5MBU4Gh4QgY92zOBo5/JZhgFKx9saXBGnwMh8y708kGjnbqvo0b/fKGghnNbiKFUkQJNfVX
sSVve0xxULUgEXDaG0/E5c6DNLaygJfOB+449BeBL5JyqFm/GsXRa/xwAkcceHyKu7J3jIOJuN1K
BLs0igqRJBqcdRq3p6NEjtWHBQ2vQ6OhwUF7BqnbHqvC61/o0pWMbA6nnWSGJ8sif9JiE0c8XbMP
QlYGrhy+vW1s/OmCmadRjWwKXtp583h90PMdCJ6HtzQnkX4QV9Dp1MAKG1ExhS5qyUa37UWNjo0S
g+PorAXnhfaL2hKMRSSDesld4IjFbtfaQWjSTJxDWPb4Upsy8JBt8GuByFtK/WBTFl7yqU4wa8Tq
qgPcnFkQrZGB0ZFKC1Jq86YeZreBrRyrXb8qK6RRchsd1wYBZ8xTtR5LAhQqVl4852cHUSKiL2kt
4A56m6eLpFlSC4Hu29jBB/RMs6l8N+CvejckrgNT3kGb7PpXOd9wDEgxg/aZKs+KRb8ijboSTFdl
I+QIBLDtLCUu7ciVbX3hgYzAhnLNsnkzAjRcxMF4mAeZU/Q+tDIAPh4oMxTP7Ux8VGrexRjJ3mMh
7CFomolDGiTDby+q1yQxLs2VKir1DxCVsKMWi4u3Tu57sWUfLPR3bsfK+Yld9lqSdWkQRawi54Rh
5S2jUa/rldfxSjxgHiq32D7OO3w9w931z3Zpn5BLcVeTfNL5XsQ8H9iP1geGewiGgPymgX5LhCy3
GSn4Dc/JtZbxpcMrkZl5YcLzj0VxITRao8Gs0TnMHh6nzZhUhyHTJCLMuHlfn9qFBaQxTYmW0h7n
eBkC7crtxgBzjgPdpQ5HuGqojuhElMbbdz7jqLc9AYY33WJL+iZC7lPvI7tKH+ZdYwMLibXkw/XJ
nEda/nJIBPQCqUs55iLSoouQs/Fb92CVDZ5qORrxjq+7D23qoxPmmOEBX1p7JZU7L5uwIXhzcZ45
b1A5ToOIKDVv0N3KOwC5mCEA9Xr3Za4rKiUjghBYi+A+oA0NQmJ2HXrf08k066fr8770ERVNhr4S
U6dpdvoTXOlHtdfgiztMvf2xCg3v0elW77ELu1IFFVJicmO6rotdyTOygPjvUYsa7I9SM61HvVKS
mO20JjdzYT6Q9jhshsWdAkXjdD60Ypwms3P/UJFWbiFqGrsgF9rKh7s8CsumeGLcYIstWZrIUldx
6B/QvfeeMphiG7pM2UpmfGkUoH2gMhUJ2Vi+J9LInnlJsD1cr/DfW0hRo3cZFyuvFvWFT2s0oLyV
Xg05OBiTJazesNHijHtXHlKByLmNi9kt0TY5ul5M7a6vxoeh1s0bsy/t+zfvPYIHWB3YWhDgFF/2
daY2zHKmZphQ6Sql8R49ZgTKYTLXa1en+nsWMyQAu9C1FJ+GV//pOBEd5yxN5/Ioo6g4YnaCAKmX
IFO+0QEI75IwafYVZtbB7s3zYyeijcUDB1WEs0w0cXPfDnxUtXPD3IcazpwxtNWVMPwi2rKcHi9B
wCAvO8Vd5mt2O2kYAsXHFDUa7RbfJ42dT4k/3KTSKG/bbLAwRwos83etSfuDPloxKl3DMB9LB4Yr
euY5GsWhhjAiiqCRaW1dvcIWnpysTe6CdA6T3RRP83fNTlolJVHq1k3fpSiMJIkrP4GTsPQ9FgeR
vx1lh+Nta/mtcdOiVofOKndIuB+60Pwy+3Dq0S12sXjpCIe/0QyCYmoKiSRKFokIqVItTIYnTHJC
axenQZHcj8jGxRsSbGzoksiVH9NCb9FrrdMu+BrNoRjwAvB8TO5CA/nfycFwk+447ha6Viao500D
VrkdlxQYfORB8Rox3UzsS3xq7K01Vt20F2OD45I5R9H3wOmMdFfItmo3kR+M3yfkxTBxSOweT9tx
KD76vYOhs/SF/uiUTgwTZWysuyjBE2ITuQ0hG/UpbxNgXfO1iWqkSWPq05TFMzPt99zN7oBuau78
EYust98FfoCQrNJFiB5sXN8sVKOy8jdC588ChJnMLdh0Cd52E9d5lKZ3hZtaCKobJQJa2JhhRiD1
3rgtA6XzYQSgOjeOn6a/rSzTjnPt+OMO7Aj2GmKO/K/Xt/hLKrbYfArRBfpBKljHsnyHdlHWhbHb
Ictb5x/AB/nvZG5bH+Ou0ZFxCbv23p3j4U5oWn/jjlpzg0cbrsptLbHaSwN/Y5Wx99HQ024lbbj4
0xCtJGtWMqIU006PPUaHLaufj0ecx5InnJjMo171s7bVCqibIKA7v/ldgxOY7vWE/weHsqQtHv20
S9jNIs1/FDix/uVnRoGAvNc32vb64p3Hd0WdUDc/zzvgHerPX71UrYFbrIBIekwyX6/R53GS945T
Fmsv4vPbl3EQU8UFl2DL8/t0HL0rAw8rhu6orBbvm1wzno3SNG8oI7lfrk/pBcF/uh8YC69e8Hfw
lPjH6VglZmiFHuvNUYRGYu0MN+o/eX2QNsh04tq29yavjvZ92CIRgFMF7iNN7zxY7N3PpixClIBn
ctZdKuv8/ZgrZckm71B1GXkH5+inT7Dte8cbcXmQ4WEO4hyRbjr8j6iAYUMrM2T9NpWR5fZ25Jvh
EpEn4/ehc5EHoNsW1AfZzPjIp5jtOSs77vyeQZhFYeCUDI6Af3M6d3ceu9gd0+44EBB2JorJv8uo
jW6HecpvBkgrW5EP4/76il/6uDyjFWxH8eSXRE3LrKOY9KE7TkluHoSTRQ/gesabOAq0lTfvhf0K
oIoiKjQDYHPLwoCdR0RLI2yObOl6i8aPf1/2WHNcn9DFUUBVSYVFJRFfnIoZkh4Ed6OG9GIUu6E0
yp1vx2v02gvLBlmZi0XlPlBfFmeiw+wiio2oPiZOb27TSSKS1RbDvojCtYfmxaEg0jIdJDnZIafb
IhVB6raI2h61wsWsKtH1zajDTKxyrV6JKBdqqbxllWQICRU1tmVvGQ2LKnJVqgN9EF3sNJZ7Zwxw
AdH68MOILuIzTY3mAcYmNiSgUvp5U4I83wdlXt5c/47njxtapTA2yXvASEPEOZ021y1a/ah6AbDU
qoMTO/K9BjM1pIKTwhQLpqq+KXGVv0uJF3u9wxHo7T8AIroq5hLzzsqbJm7YfeAZ1bEejAFXMIHs
KqaqU47BTt79qWmCyRsNhmGcq5sQ2P8K2OF8J6vykOqjkALSYVpcQFqJ/RqOvvNRKl+QPOvmPV7k
2co6XxhFdTpRdrHgioEMO13neIy1pjaBb5teZwDccOq73NXbN59KheulBUm3icC+BE7gA92bEw9Q
/M06be8qQXfdW42gF+YCWo02ABBuep7LfjH8iyTEtsg6xnZbKCRqhzGcof0PZ+e1G7eSreEnIsAc
bskOkmlZtiVbtm4Ip81YTMVUfPrz0efG3WqooQEGG4OZDVWz4gp/uBIxXxyFm4x+KlhUkrjTGaML
SeE7K+046/LhFoPa+TMG9W+X1Ng60ZTXadFw9FEZPh0GUwQ86IIEVYa6lPf9lKV3KJF6V6q1lz6G
Jj47nMVH89M8HcVrWmwEUs2KVaXRb3Kq+n7UFuPh9bP09+06fdeDLW8HTLK1119Aaqsu6MgFcztu
MXYY97Y+a59MJwtQjRx00HYy+KgWMe78WSx7qab2t63NQROKLm/2aVmJwzgK/C+KdiKjwIQlR/Z4
39d1vSe81CJ7mpt9ZeNSOfdJu6cSN9+ZMzZJ7QYKMvQuO4pBpDsBCvrKpfnyfqbjTQ5v0bWzgSSd
lQwmzyJK90ozppugYLB6QSRzH8dG6kW716fxwlCoqyCORHEdeNc5PWFs8olryID3NAf+c1C4+I1w
jX8xU4zlXh/qZTDCp1Cbpn5POfAFLXBdKNkv5D7svqzeE/Ia9y2stcey26xsUAj/rw7EfOWWuPR9
ICIoKHDdwcDY3oR/Itqkmj3V5D6Dtqq6WafOuXMgsuFuNxn6lbrF387tyZak+wlgbaP5/NUGOtv5
VmtqmIa7cyyy1v1do3Ww3o5lglb6PMo6wT6uTEFK15ifIRKIEOm+9DVvn6N/iiMPWrExCDHr2RwM
t4hlgKBH0K9GiY2tge+4ZcpsjYCTJP8NWdkZO2K/LsY2C4nT1mlkh6plRfLX1ia0sEKR0YWjOZoB
6nWdNWCViXEcfpeyD5D9nizzMPWz+vz6Ir84/GQ31IVACbCpqDScbd1Bp1TuldoSW16SfwQSghdL
dbUc/2JVISbAP4ZR60IyfRHAJBqOuTVEhNjBOhlrXlg0HayFQ4Oh75UN9DKA4cn8WxAFV8MVfV6/
yzx9CALNzmO7xoALnJTcGZWRH/PONvPIxYbxo97P020hCmuvOWMdoujdRA2yCVde75ckG34K2HHa
wZvE2Iu+dJavCFej6BF3uic/kdnjm+gB/Y2FZ6Bcm2l+Wh+bWjq/8NRevvgNmi2hvrb6jwU/7M0/
mubrlRTjwlJQCAc5QeBKd+Q8xRiyEUyt75Vxbyhs4obJPFRLjc069Y23Rvt8PggQssbt4qcfeHqW
80mNXl35DDWtU1iMGB0VtpVfuaYu7GCgDDDpmektFd7+/39uDAhuHsGYU6KRgEuGMVZlJD2sB18/
J5e2FRk2x5mtbOskwqfDAGohYe1UEfMmF/nexHD5bpBDQR3KZ4nDJKhWLwLGln5HYtMpojL1tV+q
VO0DxAFlvzVmo1wHHo72KvB2yz03ecCJjBdd08pYdcA3WsxvsBzqrrUXLs3ttnAblogo2D4rDOpC
SM1P2jJO1m7ak17Pt93cjFfu4W3qzq5hso1N8xw58q3aeTq1VKYSGyfULgZUnyOvnPZ7gPvyFnmW
OqqdxryyYy4cAdjKAL2B1BHen1eNVW7p/eqiqqFnyrhN0J7Y98taf7A1s31roAjHbsutaSVsTPbz
Ag3+piOmRTqcPtNrwj4JcKhHtuLKJX5pc8KK3RCfyJhzrM9ucXNeyH5Q2Yu1dsSguZC2+JKWrsID
QCHxaWIVfLSRKvjtGQqj5qGnFhWOwdJi3TeXxtuUdbebDirYVr0haSN6OAegNg0+ll21iHgAfbOf
4OT5kSqb4dgZgcjDkTFBPVj2teT1RcTCuLwwm1wC+FoIaacbyfcHQNGBVsW6bL1b30pL3E5HPWrH
FQZIbqxYtmqkIVf2k7UFJWcbGGI/N8OmILY15E7HTdZSduZY1XFq9jrPvzeByq4Sw3hgV2cCzwI5
fJwoaGpf0y6rfiEX0VbhnNnuL010dbV3yrqOjdpdYfz0QAxxAc6qZ76ifF6rcfxUjmt7TMxs8aKB
jjMYBgQsUejWcuM76P78Ry9NxCHo7lX4FOqluEGEEfrQ0Dar2DfmgoUcqPR53RFflb+k8Cmndb6F
A/LUac4X7OESnZ8JUSb0FYZ84IuSW72djelKqHzhRiGZRU0aPCoJ2nmxqTJSZfbzXKNR4CSRR011
33j2tQ34ckGQBuHZAdFNx9A+3wjVtNCYN+sizks4TjlcoC/ARPIH2Qi7OwyLXmUhdnXrb8TL3RBS
Zvf19ediy8xOdwTdNlA3m1cUwNDzMBY5gt6oNb9A3SXlpTfdLs3wJJvr375TDe8EEobvMjngiLy6
2rVL5+Ux4LYhnjNgPwG/O+eWG1YDzWmtik3TogqXrLixTWkcVtiYYTYpdg/6c29eV7Y9Y1EZRAQG
6OvpEaiMjkfX4Xksy8H9aBUNLCeRJdnT6/P6V47sbGJJIRkDxBwFmXNgBz4KazuWWR9jWBrs/aIP
auQLp/F3Ynubw/Piyy1u15MW47rtPOkSa+4ITyTtZ9dIcBNaoxICH3QEU1was/WXnwXZeOChwMM0
G12kBSYeiB+TDTzqyk3x8uVB9w/CNWARIAJIdZzOEl7lc2C29Dpy9sUhCeTvILc+ExOZV8KDiwMR
IvicNDqW58VJa1goegQ9NV2I+CN2wV67Q9YyiUXr+2+tHxCFsBqoJbDhCHDOnm+8R+1MILARZ5Ov
x3OV6beYQQzXjJa2P3O68nD/ienp/oP8I7I8nbu5z5PAkgFuyYU2wlOHIhcm2lLsWwHAMi80zMVe
32wXJnFr+gBsgYQBTO/sOemLamz7xRFxWSBvMgUOnuZqMferoy9XovKX1yIf989QZ4HWvE5Oqxq4
5LrT9bvVhnSoxrfrTgI2/HcU83QKVTbUhpV5IhYkoZG++iP+cle1Di9OGxefi5AC+++8GmLrxez6
imkTxfBFoHMVdaVhU3dJ1uPrC3Rx1qjAo64M3hDGy+n3gKAlxrMZCTOG7tbTRL+HK+lfObQv73Jm
7Z9RztbGVmM1UjMXsTfiElUEjXtoWsynO6oKn0oTp2vgJPIWEtGb4RtEURuuAUg4ttEUoU+/Ly9g
eokpaGIvkM6+Mip3Z6rs++uTeGG5WCm0aInAt/z87PMygfU8JSU+bwr0CHeX4kaqUmCOZxb714e6
sF5IFBGdoSCJDJJ/tv+E02tLC0gjns1U/sS4jf/mU3t4+ygeK04xmz0BFeF01mau+aRPGUXVI68Q
0I0ttmq8x7cPw0XEod2E+QCxnQ7jCQiAWZKCpNR9I5wdb94hcFjdvj7KhdUBxE0xGy1tiLfnAm7C
yfzWt+kIVv2YfTWmYN2LQKkHxKTfnkgjYUTwvHHQKQmdp+sWrjLS0UgimgTnpXHwsetG6OPKabpw
jSN8xxeRnwISPa8/tIRDGaz6FlPv2nka/bE9qNz03i9lVTx4Yhyu8BAu7DlySiISG/4UGLWzPTf1
fqurwG1jHLTt964wVeSJpriSwl4chf32//0NZHBON0NWY8ddmaqNNctsD5kElenr83hl7l4GdjTm
2HPb7nagfW6b5Z9SR+X66AQsBD++FPmncl7pZ2ejiorKG+7xVrKOk3ZVhO5CcrnxbEGRcZVuRPqz
UZWTLo27BoCf2DvvXHPGHzIRbbozRme6T900vTWAsN8Zk94dU5o/d97cyceiS67BHS7tnU2lFmQ+
zH6ukdPv91SCJJ9M2lgmBnyuxs6OXTHmzzgF97ijN/61mONCBY+1BJrCmMTzFItPR4TntkW9SxPr
VRt72uDsTU/lO7W47b7UwBiEyLpp99mIN7UorQWX4bY46v5iYi8u0iv355mZB0gUkhnbJ9DiV9FH
P6/6uEanmUufOnGHXm64eHaCw3oD0Elqdvq+W6sBk2gRPBTpYj+4M86uZYeYX5b7yyM4MzfM1kB7
W/j39zfx/NKZ3vYllbHTKSrwXmX5Jyc2dHIc/LqGgzRxm37TPfh3FITV0AcGLLxNxOkorTALt8c0
L64oK25aDf4Bb/tmlwyWceXK/Uvx/CfS3MaiE8o9CAKU9sc5UF4UujGsKrFjGO3Z/TzWJmkagW8f
ZZ2dP+aDJFlGmtH/OVkSvHdn91aB0M7UpdEyrvlh9ocsjzRt8eew90T3q6n1OgsngRJ3uAyz/6gm
ExnSOhmCbEflRr7TMOf+o0xNf0x7w6kiNWTg1UtVO/i4GlRtDtJrhB4NvHpz1LVmcOt7Czpvs2Uu
JQQ4P1lDqMBijgjAqDO3o6BbVkvLwN/H9ptnsfo9PhTJsr6bq7Wed2W5GrEzZf0n0x6lux8Gi25Z
DhrkWnJ4zgnYKvLkIOwNZomJPVeFEcIvbCWQIbPrpQE0Kargrq/MtAjJHeb95NXprduqLloUp2sT
gmoOaxVcwxZd/B0gizabUYSK2K2nu4gCZ4rARWDEdW8CLmvtHB+K2Wha7YAIM2cWNGEwhjpUMZT3
1xXRwDWz0ab1sKS7omN49mT8nRNwDdQFedUBGZztaPQJsiYH9hBnarY/llbWfRyRbbjSg7g8CikT
6C0YBOf9cJAZw1BoOl33xW8Pngn9c9Gb4kogfn5P/v0YlpXNxz+wbTl7I2rAo5MlTDPWZrXkR7wI
Dec4zZb8BZakf/J9aXxRbJI+TFSf/YDm2IOoVHP+xP1ZP5AXd9ec/OiysJpn53jT1d40PejD0HQ+
Xe0MTUIfjOkay2mSzxqL8BvScvEwA3gIqHYlEtHhIFn2LkKRIqwaPxU41Dt1fUxqIaZQd9M83SeZ
167U2qQ1HUqNJjY1hQz8aZVSbsR8d8IPT+9WnQafZidL6NrdylVheYt3NPpqLna6s5S3DgbBX9dR
IFY7mUN145XL/MkdM+CEfYledeTA87hvhd5hX2XqENtL9uoYefkyl9GcBXm27+ci+QC0Ct+U3pLy
Puuz9dntl9Q4THaRg9eRHQpkkJg0OP/rOhY7NaYd2rVNpz2olT8blpVNz2u2Ov9P4lCz2fd9CppG
SsP/1QQz0lAiEeanns+29xYKHk0IoCIp8GMI2nnXU302dqxk8YRdg/NNLCkXld64NYrMSzsrOFR2
8c33u3FD6Xm44SWaL++EDrJvP2suNa/WCcZHja6qGZJ7DAcBzqLFvE6rrX0+9mjt5IkQD9bs4ZMt
jJ4J7ga7HyOLW7HHKK2ZMO9GhIcDmw/UshwdG42gCowP0lySH0bT/JmlaX7JspwGK4Zy2QfdmuVh
VXp3EAtthjDHA+fBLrz6Q1f202NCj/upcwffOiJratyOWB2yO9wkv+ldOf6Hf4/VHFxnHewwCCoa
u2Uw9PdpOuLbUBcWqtSV75M72VopjXf+UjS31eiYxbEWGdXGee7wrc0cc/rlK7vvo6Vbuyd9WoOb
zJP9bzddFzPs4bKDZx3q/ofjq5bdmIz1Q9VPw21iWvJ31hflELlB5QNRdFb9V70a2l3fphj9Nkuv
7gZ6iN8Ho+iO9Ea54Si9N85uw4xj0qt3zU+66NQWtLzzYurJ83AE/at/rCwNiUPhBMN3vemKn12q
1vtibNcfM8oBnxVGJmsoCxtE88oEh47KsFhPRT7t89ytb1u7NB67XA4NMiGJ+8XnHKzhIPWhYjuY
TmxiHO1H8zxVdyJ1m4dgsOwyykQ3FWFnO20bDcva3s9loRehHG3voYLeNO41LU80QukmtW+Gysm+
BkY9P3ZCT36g0OY/iBlizWEKvHLdFb6pPQ3DqKuwbvtmjkxtspqIjWzOnxS9nc/Ccb00apK8bKOV
TyqPvrTG5S7NACvu6mYe70TZ209rYwLvXWRtE9CAWfmzuClIlBa2lbxJcbEVD5UtjOFuNhvzJ2YC
06MDLi3fGapDRsAzUj0NDZFl/cdpsPUHtJ2HDdiiBd8k7TM8UQfhG5E5LT3ODvnmyKe8BlvqUkij
5Rmfqzp0ikV1dyqzh49ZIfh9I0aBIlzKweNGqRvtTlV6jd45qgMEG3Mu3HBwWhglPK99BDVo3utO
EazIIVZrh/7U2n9BIIeaYF86D8rV3F9ICZc6T77lPZZT2vwuO5t9kC8jbhlG1Y60q2cKre+GJs9/
l1Myp59T2RqP+uLb+d5J4VOFJTaczTtDLi4x+NCJO5SJOiLNvtCnUA1+ibO3EQx5NCPc8tMEs6xC
rj7zB1jGNf2UO4Yo98nUDEGoNFuC18pF9X4xwBN+3DSE9aMhJMj9XkovD9siLf8DkBEkYSacJduX
TeH/4bGfO3blpG7kSHIZ6W69JlHKRfafMc3jcvCmUQM8BFWq+bUkDvLETjJ/Lw2tyHdj4XRNGPBh
JDZm0v4YIJkDT4X3t4ORH/wpZUkjRFi5aKKkXeY5TAZHOtj5ZbAZBnS6RegpGWC03dYZPrdLwztg
5fjPRxbqATe21w19yKZkP4pRt24sp28H0Ou1/y1b5RKZsDz6aNZT7V3l19M3aLveF6nP61fQKJr/
QZmB9l3Xq7I4LIs5ZAcL3NMQaUUXrGFt9uMKIqfjok+XMnla8TgHfTQKbuYhKcEwK/i4XxLKDM9F
N6x3Vbrypsi54IHIEAEkhVyGpH10lRLVTZfNRn1X58BQ8AQslw9jv0AFGRut+AbHJfmag0eP7dSR
sF4wOAWSig7VdzMXwbu213iGtH7NP+P4oqX7HOBObMydbgFPHxZ7h+Iews3R1NVtHo9Z1s43Gtzk
/o7zjTXNZGSL876UowpC6LsF/kuIawRhrtX+97Wa/CVq7LUjbF4T/wZ/6PTTUFs9Zmpo9zd7twTH
Aum/TSdWVLhYiWqpa4YtpB1OcNrX/g4kQc3OLoUbHP2x2Jwccp6nvSZrmX/wMf1cozSox2I/8E0m
C9mWS+SrYv2cOhAliOmlXUTYyZsIoOeDel9llgAoDmy22G36PkUoCqP4bzSJZ8NCq3M4ZN1qELj7
g4sDZZu0T6tX9t1RzYlWH8CY8tKLHq+HCDuS9SZIaOl+qGkyVWHjF4b1YCe11hFtVF1+i3WpfiOo
Sh86382yHf9rgnTrQKv+KBev00Edyel3Y3TFXTqMSRk6KbyVaCQkHshTU/brVM6ljIzGQbwOGz9n
jrTeNp96e+kCan/temcDsq15jILVPSJu2nwQcuqbz5mkHIWUsIkwvpH0GnkNyyTDZJ1ARdEMKO+z
YMYmxZssjURnyp+7LC3uYQJbbqSjEYMvg8jcKpoyu3+A6tHrO5otWcCvNFaNQvFk+PBgzOkGcW97
c4L2rf9gqg72fvSwazgujWr9MPXs5kY6DVPcEqG8r42xfgoonePgUNsr5y313Du8kwv+cktevMOw
OPtpaa79n+1pdHu40TT988RSLcxHrqm9RSRGsLVixRW1qkzSMOFiCsJm2maxSZrAiiDvTH/qXEz/
JY7dy7DdWvMh0MCZTq/rL7tc7+WnxS8gn1P+rp5bW0uXvcgLD2J3EyzqRuC691WRKy4gzRIne05c
Wc93nqKhGy5BxWlDKKelhkIyGKZ+aT+uSZ4gJjF7ehYigN32ezvAJ3FHCwvb8jIofypgP/Agsul9
A7jyR5nC3EJQtO/DYc2Lz8nqtFlU57NF3yRZxiZMMCD/ltklAIvEGTQz1KrBeD/mY9qHmkRVbSeH
fJP+L9V4S3Wkn5A1yxvrsGab5GFHyCJDu55KEAW6kTo7F8uwr5UMyuFW1bX6RWxUFvsJV793dZEa
5MgbIgNnoaG4R19hHMKlrawyhJ07GxCYGvVnRa4gDzXaug3u56oiUKPTMIS1dNMHvCEzHF2LVDuO
7mL5e0qJTuzUkicV6amljZZiWG4rvcc8RHdLfD3GLuv3E+ZFdQTRqG92epLMH8o0UOWevzZ/naGR
dp+CQhDYNQPST9FcaGxnexBIy2K5nRC8VdOGA9ScBgC6n3zP7MDMQxhqKDwmeWp/kmMwvU+XNpch
HD2KMjyp0g6zxihpwk+i+AMdX/S7ojeNd9kIYGmXVFbCcVEDAYOmtQhEwhaensGtDDbpvF5/NO2J
vz8jcoWMTl1y0OrcnPMHS9DSjLDWwP4ZSEiPvEm6zOKmrfwMj7Yg959dK3e8ELV0hb7DrPIfhqs1
EiBAF2AAYuOCFNo9ivSRZ01Cxo6wp4/losjHS54S6itpHzxU3br2h4q0r9+j41f/rhca3jtrzoPm
Frmj/kkZRdPuqgxjoZ9qWBv7aMmMRzTt/KqN+gzpsTBYfDGHteZiKYUOBS3oeiE9D3lyHZPrV9Z/
hFWPn9BCUsm+ytrs0SH+aY+imrTlYTDK4Ec9BOkfXFHL74YjOHFqUajcp6n3JSvm5JfbT8GxCGAL
7bPMJ1sXCwtyt0ylwq0qQxl6JzvXRoE0y7nnQDolerSUcoVSVDPJu9WaZmefws8CjUC1r9u3CEGk
u6lSbns/mpQyI/LB6Y6q56YQObrqi40LVnuboBY+v1/nabqfZm+D+HQWR9jlpfvo+NKbw0VpRgrY
oM+SP7Zf8uWFvi4fUq3sBrI6BPFCq0CGBMsCJ/vCDU7PmtOAB85kVNYQuovh/h4TQxyJ+pN5lyql
ffVmyy/eI82CxULVyfHeTGauQY2y1Wczk15wlKDJs5vWbswv+MDZH6w+cOQfDyyXuSs1ifBcXeT1
l1qT7K4MWqC1n7OkSAiRkvaPVjeUNue+gQTVgELmJwHWdfcakkf9LXIHbrNDZC6zPlaecL/D21dT
1BINJyHpj/+kKqY9TClmfvUa6T06RVroYVD76ilL/dWIspLGwhwsJcUWbSXm17qkFwh06N0PMDT6
+9bXh3y3KkP/4cm6+9XOZY80sqmcD07vQjANTLXRs4nnkqjz3PqnT+rwAYwPQSK0nSkN3bpL0psV
wsaNHExfRo25Dv8tm+MZxjEiKW61IbHSvYVlhb5zkOIYIIzWg3WlanvWP9xqIyC/oBACTtwwGVtV
+5+qPb7LfjL2rRWv/Hvv6nZqt/q5ohwzi7Vc9oFddQ7R2hDkbJxcXZPQ22ovJ2UQGogUd1GLpJRt
0EE4HZ8CDAp6DWBl1+3bqEBgOBKpPvye17Z6o3jE9q3UgMAL/kUUI4pxOlYqRY1FXKPHeu9Yn1FJ
cFBXcdwbztQ1dcqzZsA2FGLnfBUgX3wbX6AGt6pMBbg5HlrrY28u9XtqF/ke8KbxPAb1lSr3xdGg
QG49eoc64Vnl0AZ6LdvUMeKkNe+rZTOhUtRJW2ovx75VT69Xu42Xw6EIBBxSpwpN4+/c+WfoBrdb
hnyJsdI1y50zilQ7LN1UHuBL68VOG9KUNrQmK4IJzx37SOPOfcoq2/pmEMbO4Zi4lX7X+1kKCq9b
52+Gi0NTmNVpco0o8HKDAQDZ9thm9wtY9GxuhK8WrMimlUWHHa9I2qIlWShBT5r5tj4bi45QOmV+
ynkAC+g3nO0vX7OyrSEVI+hn7BdtaXaOP1ofX5/+sz7b31HwfnDZxXwSzhmno2SJVzRK61Xswjh9
pwDK3U9204SOZvaPGDAZu0HO17SVX1Zq0WXHugVKAvAm8Aang0IhMKRoWxVLpRtRYkxjFFD22L3+
aZdGARZHUdShmwcX63QUP6n9lVKziifPbwghA/tGZOvbIAV/58/S0fjZbj0gGGefMm5KbXYuVcxj
oMcoNGT7CdLEEwYT4+H177mw92jNYRi+KYOgdHg2VKd0WQiyrBil0OzGadb50Xfx1xktuoPh28fa
RIXYg/T7kTU7nbt17LwcUaE1Hsg4dzgAUuJq13rPUMWVz7pw/mHtcMHBKYIDfe7UnTSeMaYuHkcd
ZQJzGKj3YvKcaEZCdcg2rmyKS/sdDAgAbE4WC3f2YT1Pb+3VKFzxYiqsiRaEG8HoJh9avaA6vsoK
yYVlurJLLm3Ff0c9eyt0v/BItQXuZmhEPdZm9xjItPv59jWjt8Im3MziXrT/6XklAyG8gYeJmm9M
pxPHRGrJs1rW8b/Xh7r4PZtIU4AHxkuvHSVzq6aiYsSmZkyEyY4TJcm0XrkBL+0M8BmgjHUXvPH5
WoHnLmvl4dzZT7rYr4OT3hZUvvNoM8yYws5UqMy/8cPoOtNzBeQCf5Ou6NlCmWVCbJLiA2PkQh6r
gXJl0HfGlUv3xfRto8D3BZoPWgPC7+npkvaSAaIO6LpWIjsYYuoiAvjyCqbv0ijbEnGOCR7gf52O
gr9O3ZTbKHOGtU5mtH0o+mL8X0axfYADvIwAPrcD90/I56f+4LWNY8fSWLp9VbU61i9uc/vmdUHh
GfAbjHrgEOeyLQ5xfGmthhfnoLp3blmKaKqC6sq3nOM/tnY4cGLQR4A7dWAHZ2+uLfwloGnkxVPt
mJ+tXuCo2a4BwbndHB0fHflsha1Rz7a5D6rcP3ZY4xxVASz9jd/LxQuuHwQtnWT6pmc/ZBZFP0j0
JmPDxbS8G6avpieT3f8wyBYq8/j/JS+cLl2ZiKZL8TeMOwT7I8qhWph5uKO/PsqlZwv0E7EygZPN
aT4dRdVNRRvEMGKt08mgaSzsiDrTvZs7zZWn5NLljm8WFxPewjzHZ0OZNuVT4CrcgIZJ7RN09a2e
WOpdCRPuni/1qewKtUxXLo3tzTjNOpi9Dab019yGIPb0C82Gq1/OmLv6peGihNbPR6qjASlWXyVj
6Mx59bU219qMaoMU6croFz4ayC6BTmCh5v7C0R1LwCxPoHPGRlrI5xShZ/tgLmN60EFR5FHfC72K
Wtvtroz7N944+2zcATgyXDIm1KyzPdr2Bt4LhpxiXDWrx7zP0NDL2yTP94thdfqxHmX3XSBZspCJ
ZSU0hGBsPtlOjYqSpja2a+GmUPKyoBY3CAw6dO4tu0WQxwnUN/RWkPCafGPIdtK25UMFHPW5yE33
J0IJ9NJUrZoi7IspTe66JkOgKvVpL+7sUa+Q7+mU+mpqXfVuLChz7FY4rCqyRGL/1NPZme/ARrRp
aGGwpkJr0vsnSrhavqv0af4OjJ4Elfqwae/6VFEWW9MMjbmkBJca6b0a3otmUQu4Yi/7jrYRpSHH
zxBKricLLTy7o5RYkZ8uO3pa6XfPqIbqkGB8gz4kDvVfsqkZqXDzuW44zTOSjZYtn+VkZze+2Agz
CKTVKH0tibdbaYLfVWwcLUZ4wyzvukkLfi1aYt21iMR4kUy06QtCFb17yFeiaGhsTvuOgBg3MIUa
bo6fQGt/C7qcWpA5lsaTZQox3Jo06ZJoro32kyh9UYQ6Lio/S2l54mg0NkUsX8eSJGxbY/7CS+V/
xhJlKO58VbcG5XQx38+qbI39qEFz39Mht6xwoEV4zYjixUOGwCasMjJSiJw4Bp0FvvlQ0Sa1IEoX
bIlDLuf+cVaSLfD6RXXpIDGXweYnwCVyjrvyUw1ZM+6HuF0mynOQAI6IRFUfRTP1d3rtAWZAcf1K
jHMp/WU/e7DIAHyBvj67PKzKoLuaTUtcwc+9VXNQHdqi735Zs9nu5SjLCHKNvvd7S93R7fQPqCCm
N4FVO59qKWYEtVpUAnzdaFG2Xpud7U7a79cn5q/u5tlJ53YBmw3Zhk7guSaSp6dtZZfdEoPOar/r
mjI/KJWmPzVz6KN1yn8V1qJFCU2PmK2X7pfZHj8EIgluR+yHaPP4Lj02vY7StDGPr/+4C0EiFBMq
TgT0BFXnih4y93i0cxJYwCPGfTm35udUNzcpBH34lllB++3N421QJsxmCHjQKzm79eYF5JrWmoTy
bYXpqFkHFriNOXlPB31qwJ+l6RWQ94UHlGIagT1iUZugxNmI3CiOJFk2YjsZfpelXwNfq7qd8Ori
zZUfk40IQn6jcm2c6dOHTDeFZJkNOzZHw4cmVJKCNcvyTqzNEHqgZK6M9xLkSZBN4WerbpHRAlY7
HdAZU5Ja2gexYwJzaNF7+dG2OpVfjapPaEvNOLRGanu0gQrvPbZ01Tu9teqfWbf0T4DmGjoT2lVa
vfXyPQcPCaENvVsqvuek2VkHMuJMnh1T1GGys6Hcu9hB/RcUcvluea3xdQEtSUe6Fvc4Xw0I80sH
uEhj1bf+bPUfumQtyreHUaw+0MLNNhJowtlUNVPXY9KWOXE5kbL2NWV0z8iXkBbyNQL4hQ236fwi
vwQTDK/z7T7+J6Tny62RN86Ou8T6pTuVezMGzpMtF3klqr9wdtGZ3MpcfBo2x2ffFCypX5QokMZr
vprfilbVd6ZZ7nPQtfu1MpIrR/fCd/3F42+luy0BO/uuFqVua4JBF/sLdbtM0H1DJmWlk6nLK5nE
paHYPeygDX6JRs/pFKaJLSCY1nM8KnruQi4OPasp20sjuVY/2X716eVsEe2SKlhUiTfs/+lQ+bjN
W4rHBxKPTtzTjtjl3dhfuWZfPo6skk4mSZkLqum5efgyOQVKVLmKgWcEH3XqJI8pLNuvEGnt75mu
u4+tP9Fuff2yvTgq3EF32yFE9ttJ/WcnGmudWanuzXGFoD9Gc6suv45oDj87fS2eC6+tb1ZVwEB+
fdgLU4rGK2RuTttfW4fTYbEPzxw5TyMlaenvjaFF5Eb01/CqL3c/8Fze/E1uACK5b56N4s94biUD
6n8QxvcdDXBaqrSKH7lN7M9zklxTCn+5KS1UXblDqLOxmuca1OlkKB6SZYo9EFTHZliCG5gi8hAs
ovn+5hlEZwtOF3I6PCfnt1XgjI6t9eYQy1XoRwcLmmheXPvm9VEuzCBFFIYBhvvXjft0BpcGpGRf
l2u8ZtL47NhLcKjMKT8WNga069oCVX/7gJvy0cbIoExwzvZXDYyUovFVjDFy1oeUPvRjYvfJTlOV
e9tmICJeH/DCTsQmmTo5ZbbtP2cHAL0oQ8sRm41bMaePRjGpd1Pe+lfu4Qtg8U3QiVFgWnDcznlk
S+OMNIAtRYNphidPVvR/nJ3HjtvIFoafiABz2JKSukV1cvZ4Q9gemzmzmJ7+ftWrESW00HdjLwy4
RLLq1Al/+KAKuGReUmlBPK/mnZ4m+kEa4oaxDvOrV6N3WpDKqCLB4bQ8mKVhFb65DEa0IO1CmdfT
SDg4Lo6j7pYSMeoE6Pr73yr1goepHdYXAMY30dnwYs2ZQKWeoqFWPlbj+InEtLtx27y6gm0CMwwW
qQRGEIFMtMmmvCmNKdXs5RT3Y323qE36qQA8Efaum79YHaC9dUYdwHFnBbRzZO3mutGRVSnE/cz0
efQTtDrDBmQtmriG911v8ul+MtTuQ9QwyV+yAuUV6V5d1Hp8g0p2JTNDXANCIbkuQsnQW8+PVtmk
K1q++QTVZWZ6jwv9VAeAhrN/YZDDModDBBqjziJ1eh47MGh30MK0v1oXx+6Rlk/Un5opAzqiu5M9
fnr7VFw595bNTURWTGGDXNz5jxtt/D+y1Vwgw9qoU9lpe2eMgJ5SB5nELHL0Gxn4lQJIDlykmB+b
kyU3C6IqDDfRKJZT2YJPQ3AIFSWQ7EzenWZuPuhZD+C6y732ZXFTJ4aKNNV3RpRP9UOfRNovBaTJ
HybwwCmXefK+D85EK+D9L4VsCiY8ARF9002oAEplcmd5C7q9qefrY5z62rx8XkTe7fVEq4N3Lycn
Gi5GRHSfkDA7/wZYDal2AvLppK9mi1Q9YtptHKWPhpepH7VKn26sd+XyoouIFgIq6FLKTP77f1KB
eOoE8KhsOWnzXAa6My+7Kk7rAJTiLeudK0tJ2iEUSkYPJLubR3MyxZz7ZDFPmCM2JKJOC2C6G49K
NSU3nupKfGekT2CH2ATndUtznNRIb7pIN09um//sV6QSmLx6+q+3v9XVVV55z3S4UajabF84XHaU
mJRZWqOLe4NWxuPQdcbnt1e5fG38164cJEsMrPl6iP7zhaAElBkwWOOEC1AOXCWGgyWxykZUuDe6
JpcPhFsQWBPILq9ChJsHUpvBElig6aeqTmExMIRFj7xrb9CWPLbUeQBnHCkPvhSykGS88y1nL+po
itnVYPc339wkeYRR+4RXTU9vEIGvYnEaf9BvkdSvPBuZBc1BbnuZf24uJ6talblAn/lUFVG96+Z+
2U2jre7e/ljyt2+ezUYxm+JbEtW4Bc+fzQSNlVYaI+toNjN6CU2Y2saEupZe0NHR9pnrvne2xpyL
2AmwhCuRwL0FzEwZSYOe596xSb3pka6v2JXICd44UduPJlfx6F8AKgE3wYc7f7AYiHqm6dg/lnO+
gre0s+6nDjHxudL1nt6ystrPtZ5VRxP4JU3L4Ran8uLq5Bew/R3ZP0CqQd9+QCy4zapSiujo1HYm
wGYZ8FLjpTSPCLCDfO3j+c6FN/U4iKn6rOG9mdNC1eyvYH0niCPCee7g+9z44OTFm0/++rvI7qSK
q03HZZOP1LaSojipRceoEconC77X4I/UfJGfaaswAgcllS50ShMBpgLPPHgdfY5luitEC2Ws0qB4
Fn2MKSTQXzPZDYOZonM1iybnlh+sIYgVvbR3FfolP3Mv8T4p2TR7dytKvKFWWEw5Bfjwxs8SJgNw
kzzlMZHol8ACbtn6sDtUuBnC/llYml0gT566NjRFU0T35BPqEWKK6R3U2Ml0OKkAF+4jw1Ee5z6O
gNc6pE+gaZf6Cy4Cnu6LbI0AAasJJJcRVaqdOitaArgxW4sgj1xnpxlZX+8MxbPgpalLox3LzCru
09ZIPnat0D40ZiOe9MKGGzSbuRv0dZP/aTQ6VnTtV4wW0gLxn33UKIW5K7y+tuhZdRYEi1R44Aqa
NP/UmBHQxrUdas8v9ZToCHNGyB7vMIUOCsQ5DiIagvqQQBz1s11m6fjgrqmRBnpvTl+StLXyoGxM
Hbn3uEn/UfpUpL5T6NpP1+qrRyOG6QLEX8dabXTLTqNWbe0Z4vyy/rHiwniskrxBNgY3lL8txAEw
47U1Prb6qhVBbTfVqS+UKgdmi31KMGQDxly4jLmBVy3Zd6CTzZfVWqIfTSQSqHuxUhx0CBfRoWio
R4KoN6oEh4fYNfzchfjWmLEmkKwGirBDy3n5x1kN61/cohbCZTTOZmAXE+jk1NHngzdW0ehDsIAr
wDCl+FAkgB/zwfBe+hw/9P1s6cqvWo280YfnYkAEGZPiSz9A9vYNMSx9MNex1vsukLh8p0F+eu6G
Jvt3Bg7x3fQEXD0jmjprV88qNt2Dp4joMKwmAoquGNox0IS6/kD+BvFM8N3dLw1qJFK8TTp/KQGC
oXEmJ2C7aHbWHwuydJnvFX1RkmGROuOW5tGpbJNRnw4UnEZBk0KJX8gVV+acGgaU+64uiyQQRl4/
CjevP8/mbMF1jJYVkkSkpGOgJFX/MxYz5L8+H4uXdulWWJudlvxr1UKz9qDDjSgwuqn7t0A+Rds5
k2n8AWdez3eaplSnBPe7ap96ffcnL8v4bx/n0gEA0+Da1zJF+5aZUf3DarzyU8XtnAR9VehPc1lN
32GKDZ+HkeEP7MUsl3Q9MEhEhjxrSPCtGeJbx5ng5Mxl56f1NH0aTFd/yABQdL619PBZm8VR1r3D
lxgDt4wz46D1rbL6xlwDvFRgCXw107T4O+XmLPZAu9Wn1iuXKuhds/4eR23V+jTI3O6InbT7y20d
98k0i+gTU0BIN7S9DHif8yz6nWG0uQjiZp4y3KvbPGbkAczrAbNETCdikMhPqjrNyk5tPP0ZhxbC
XJp0zj9OpCzjvlS0/Fl0WrTu69EYczyskmbe8TWh2CteZT9GzIj+WUfj9wSCvOGVVf6aW1LFjn31
k57TnAWLXsW936Pw/5KqZfyF8nwEYq7WuuLjbFDHBwX4fPVgtXH6AuMghnEgorL1ASvTtW6RYf3e
Far+Zxy9rNt3UR1/WlLJ9RmMUsRwm5b4G+QE6pmlToBCJaaimL4QHtul1NzsWUkUxAxTe4i/WE1q
NdBLUxPgb9HF32Iz6V+0nE2zq1IPC8TSE8V3EaXecSAAD/uxJKj5mg3tsrZnByKKkja1X1hF++Xt
PGNbqnEGyKLpK8hagcbr5tLpoHmVWPRCE3XXh8Ur7K+9ndSHxNDFsdIS50ZHaJvWvC6HrblUSJXa
CZvbfxaTbsQRrFQNxO8zvs/RQ9GZ0eecCn2H7KsJvT01brUutinb66pwgT3J+gdqs6lNMm2ZqMgN
LXRWbQhbKF4HAdH3RoF3bRW0ccidZI+GUeh5ZjO3dd2rSqGFShNBL84q9oOWFzdS620WL58F+JMt
C2zkfF/p7//J4rPCdFFwmPlgwJtPiaevAfEU/OQA5uW9e4PDjGouyBDKagxQzh8oSRBklOofR7uz
lrtJScSPIS2r3y0N+acuybO/b693uTkYETIrJBGC7ck07Xy9qTQF1GYNOQk4pb9KZ+jvoCDUjxaU
GcNfhg5xxglE8Y0y4vK7ATWUqGHZcsLAUz9f1tOnFWnMwTtaGdHBULL5R5Iv6Y0a7/K7sQroSWIz
lQpf8XyVMoJdNasZUpa4TEG8cDw/GeFKqll2q/S/+kD/WWrzHhn/lmVO8/po1+uyKySORzOKW96+
F2Asma8iRyMFDWhqMHI9f6K4ybUyxWvqaBfAV3wV5NfjzIsTPrFPai42qpUG9UKDyi/MjmvCzaEK
BQjTm8+gxZvyRmlx5bkdQN+cDTqygLI2NRN3vFq7XuwdUxjcR3dxtQ9FXSk3jvnrNvxvacZzM1Zm
JCAdU4HFbqIJTUMNE/nBOXrrAJ4lwksiPRRLiidU2mrpbrbs6UM3VBBTrNJGW50s0ng2VMCs9EXy
+FcN2jQKVNPCIRpvagOdlBY1AoBIsGGOWmHO79/h0neXouu13flaefwnZkAyNhJci9yj0pbmTpsW
Z7cMMADfPr6Xr5+RNGUdOiJUrGzz8/2Q0g7l8m2s41qnU4BPXRqkjR7d+MgXvXAZALk4EJSEagEE
cHOFIEMQWW6X62EBafvJUJX01AJs+5I3DqVxGsdh7FkQr8i97/V4bHcjmrc3BuOXh5mmKwgk6nKM
7Qn254+a44XSyfZnKCoYNJm3RP/2aRkHk6WU399+q1fKVZAMXJUUy3LUsNUwzNUMWdZlUUMrVzlD
uMkuT5glm/7kRKCnhjG6V5o0O+iaU4Y52t8Ps61XATon1bPX5vWTY9Tun7d/lDza50eAvgu3Au8A
msBFqVrhL6IkTqeGeivmo9oWgIycztt5UUMvWoef+vZ6V943NEt6fsROjp+1Odk26oNCgcmNUG2J
hr5Xmv6wrNmeQHerTXsB+GFnwcthmEmrzOKi3URP/FSEiY3oHGpKl5+8tkVELdK9O31mp4GkTYNl
yco9AI3l0R5BeUV4rSM70U+fY4widt1qUVNPcfa5Fr0ZQEz0bh0BucU3r5/oAz+D5idtw62k75Al
SgEfZAipN+GqzuZ+bIpPitD+KuiFuBi0WN38pU7gPCqD9qhgDrh/+4NcnnXcE5j7IvyOVSMg6fMD
UCXABIfEmsKmgNjvODD+5ghE5durXNlmr71KNF1pil6QAcC6ztlqtHO4mpF4MY21+UB2rAXdXKeH
fFnnG7nVtaeSnSHswEx5jWw+PcC6GJyjMYd1liufdZiHMG3z96qUydBFdATCzBiE9pPc7P+JxquW
NY01m3QX7FUcB6sdD13Ti09vv7srz4K+KmNkil+Qa9svJFAQ0mcUT0PLq6wd3EonqOEev38fsIpE
N4Bjl43D82dRDTwbs4gvVNa2COx8aA69Vr8XW4NAN5065oCOPJPAWc9XqXtLyXAcEmGLus4ODR71
zknNKhD0TG5EmsvXBrRI8oTkVI0/Nhu7LOpMykboYSTiKlxgn/qlsJIbG+0yngHgktpu3CIAubaQ
MdRjpjR3hBE25KOPo9bGd7PZirsWm6279+4DlsIUnK4r3X9orufvDtvW3kOexAj1MbF3o15XARLg
txAZlyeVVXSdRryELyCOd76KYc6ROy6sUnSaPSMeNKfPqaNVAQZurS+6On18+7GuXIus6CC+jdyf
HDNudp6pt0sfLXwohy7cczv1xalK6uUY18CvlhrVPzReFHwx8vS5RW/8z1gudAwh/f9QJ5GfrKnI
Pt74TfLaP4/LvGaEMKCNIPl+cS1mCxFxWXo97KvEeqmY7D0kajfcWbFsjzmNa++7tp13k97ZH/Ds
aQKz0rNkVxgG2lDqoE1PjdI13+Mx0Z/Sysg/Gcbs+Eju9rtOLW6xca/+XGB9lpyC8yY3WYyj5N48
I9kY5lYc78RgdP9w27kv8CvtOz2z7KBXJDZdqW9BJq9tF7AIjN6BKtEI2GzK3rSmekCfNCQ/dlyf
bC8Ls0LvfBQ5zMeiHesPb3+a6wtKS3CmoQyJN7ulcVdA56mrh1M8qcdCURRf5aL/ltM5OxhIxn15
e71rYYQBES0O8iMcBjYP2C7Y1Atj1MMFBcXnMfK0g+mltw7BlTBClCL/JN3mLt7WlEgDIpdkl0aY
JVxV5dAlB7BQtJIn7923iQxVQA3kX+A7Nkm3jZ1FiVCvHqJBVISFQuO8zMZbeNMrb03SyVgGIjUM
kc2GtJqyGSIVXQqrtctDktZZ6KE0df/2t7myF2gigBVghEwAceS//+f+rbw6iSpmaCHtJvNECVug
OdLY9xXqcyintcMN3cMrX+lsvc3tNbXVGlsDLba6HIZ9FptLoCnoGAiBRcbbj3btBUoqHr4WlMCI
NZ8/GtrmGRZ1iRbSYJyDxNXHADLALVOHaw9EeoyPFphuwFabzzTTNCWlLLVwLssUHPk4kpsN412V
Ne8dtnLz42UCkZu6nhxjm4xnSHMsKcSlcBqGbqciXOJnNUpjb7+2V3DCJnBzhiSJmw0Bpcs4f28d
HPfc7VU1VLHGtncqUvQ/afT1fUCgbw/2gEF30CFt8k/ZNrlFX89WUN7C9VMPaG6rT3T8LKlUM8WL
r2vFgrgkjIA5QILPPYq4aNvdkLrlb3Mtld+SG4XcSNRIiPBk8B9hKKrsKGiYBuCrvYr3JzUyayKL
gjlH3baJRlMjEijSlhvmpnB3wzImjH+mW4ILV84VJ0ZuO1mZ0Bg6f4mm2RirmhteqCgLqo7MoQjv
XhssOLUeyibKbqQAV7YhTEAKcCICo4wtSsyuFbMB/O2EM0HloPbKeDfZiRpMvW3cCBnXlpJYMfJ2
QMNk0+ePljLfnywzdcOk643DxDjDN5nyHSKr/Pv2VryyEt/JlAoGXBz0OM5XgjMwj9PgGSE6XFCH
BKK83MnKw6q54vj+pVDulmNwmp+UV5ul4mxpPGZ/oTpVw4+qVz0/ghj1I6tT5/0b8FWIAxqB1DLY
kjJixbFVJSmcUPRFxjxV9/YDZfINGNiV6OeSdTG1A10A42RziscB48AubtWw6ivnYKNdidAk6nfv
fm1yUOLILJcx/VZ+Y+gnezXVXg1zIF2hqSn5vkgb8y5u1mH/9lJXThQe5/RXZdPDBYF5/oW8Aj4c
NGU1HIoyv/eYKe49JBL2lTYi6p7bP99eTl5E51HQpYqTDhaECE7VJokf9FJXaqevaStU4wHMQX6c
dDXe14rK8JcgPSPLRSfk7VUvdzzEGWA0wKzA1MDbOX/IXJo+ZMwXw8q0632kmu3XqjTKbw5SZTeW
utwg0nWEsounZAK6re+9Se8ZCzZlOFC0kvA2DEN7hHbffqCLVUhgUGaQos7cjuzE8wey9NXqxWKv
YROtAjpYMZysvrvVErtchZSPSRPaGTyTuz29+MpXjDfbKIwciI7Q/CtU0Bbzxg6UMeBsS0g1GwBj
JJc4F/BQ589i6Bk+tVnnhW0NhTD1li713cy2dhD/i32HxmfhG2pVPtqpYd8oki92P2sDu6NOBkNG
lbLJ2SOpWGjVZRQuKXptZex1vq1133Td+jwP2se3P9rFLnxdCOKOg9gFD7r5aMvct2IxZjd0UJF6
VhEWe0FtPTugoNjduLeufDkU6kgy0O2go6vr5+8Up1fcP+GuhRHIab9LlSEwocTd+HLXHohEkAEh
w3epEXK+CsLPhOLI8sI8j+ZjR6R/QFKz201WNd5IcF9v9s0ugd1iggWSH+xiqjutmT2NiNCH2pLM
922MEKhYtOJh0O34L4Lr9j1KDQVqCrr9gDSZlHn1vI9OIrLA1fPyORo861hZeRIyXlwtH8EtdAgR
uE4AOFTd4d2fmlkmTR7ZS2bauNlXYIYqTJodJ1RcZbm3tLYJDX7Pd7eb1v9jKaa0FjvYlqOXzRU7
9x1qfV3LR4DGv4vLybkHtIPfoZvcYiLAArg4q9L7SnYf6Fsb7nZf4SySgJEwiQiTM+KS3NXqANJ5
ndCSVCX2oJqtSKPCAQ1+4B6FUTw1Xeeg3Ffrv+e8m77Z81gYfmMvVXaXRVFSBQOGhZ6/Kqn1Mcr6
kgkWVO7JV8ANfUuQiXuAV29U5JRLFIVaouQgyqMkGnZIb1trYA1c14jLJs6XGUrcB3vGlEuSFutn
4tqCwPfclp/0waV5XtVJ6s8A6J+UJNYAMamNDWRKLzvSVWQ//gLEa75HTZd2O5o/FiCvOdaftGSs
ns1VGR7M0sv/GYSm5b6G5AmyyVVrxTsljcev9kQLAF3DYfrG/Kj5YCtO9aNxO7MkqsXO3zQu22w/
MdfRPzeeVlc7uMVqHRTZMtwz6+//VJ47eGCaPQWfL4AtxXGuFnMI5Rzkeaqt3tkVaDnEfokVRhP0
bSNY0Bwr1YczkMT3M7gYOFK4K/x1UkOBOlBkM+DYOqVDtkB68OtpdMeDrS7dvWnnvY48cm8YQZrO
yodVB6/v66Zi7cC1ptPBaIX1zVAL8TlhTAVONDa+GSiqpSCcuqE82Fmqtbu4s1BqdjN9WKCue+pj
CfCFoXDlDbrvYXzQ+95Qr+4uzizkRu0qzj8i/Rr1e1NwIBHDM3pky9Ue/2fRYvoS4C0TrQ9Oa+T/
2MMKDlDJ1/qznZnpl4xy7s9kwsUCMVbp/zrIfLW7RMEbEBq07Rwcox2eahwBJV6xtd1wMJoWEOBo
eO0+ruzG24PaNdQPilVItYspUX/PusKG86wIufGcHMG4aytEsQOnMiF1WoUBKcNItGp8dwClsYLA
EqWFxMhsm84WEqXQ5rTqhG41UrU2277w88bFLE83MP54OyhdTtPBPJD1QwCDQU/Ct0mDZmCE9PLL
7rQOjf5ZXVZtRowjihxfIaH+Vwcr9kdfuQR37soLB9FVLbAw884FrlSXaDHc+kGX8UQSF5GmgUXN
nbi9EoEMAEpfEFLu3Nyyd4JJ5LITkWv/qj07rwN3VpWTIgroP0tuK9GRrq+jPpgx+onInmvG6Ovl
WM17xoMUx05foGKicslmB8NN9Z/pjIcxMhFV8rPDLqa70xNXfAVOKn7lxWRAWF/qPNnraVf8asch
Q5kx7uMX5ESR00I4P3c/VjUq6P2KmDX36KqV4Qio9FtLwRmdijhSMyooq/1Tml4LXhXghXKXqrWR
7ZEPVfP9OLlgE/KuRGOiVfLaDY0sz14c3AlHn2aifVeOfZ/tiij2fqv0u2JfrE79vbW1UsAnbjWx
yy2nfUm1qv1RJAvsRwP+/x1qvEsTFFieIHzuGIW3Xw1UZv2lKPrcNypVie5sN+c9TZnXzfd4Fphw
pVs0Q33NLd2Hvo4wa3CHxbhDeBZsW1JHGZKeOfVGQF45ZEfEe6uvjZgxmSYNQ+JVJAV61xUWzw5I
317UAWL7aEzT+VVeOq20413jTvW8q5faTQI6RebvkQ5ijLz8jBYFv1+p7uOZ+8XvraLz/DbK2vqR
ShR77rJTgJzamTfndx4iIi+ztLIKZs2t4GAbrfJlnrGs3HmD4n4b+JI/MDdIkiC207Xns2fd53hx
CN3USiKkcyraxzjuRobXcdxiz2Cov3JvnJbQS6N4uKvcqhGSWDVUx1FTVlCwOX3pG4X9RclD95RO
BTkmCnRo32/y2yFFQX+y6vrUD7EJYDbuv5KwmfcdeN5gxuHgUPJHdeNsXWaArIorsIuTFROT7Wxu
HvpmzD2rxqIkHQ8V++MjesLNjQB2mT/LVWQdRzbggMo4zwAZPxhRZfU1NHkpE0IvQX2eU0ccQMaM
D0IbbiGCrgQMrClJrSjADdXa+pIXlZhbW03aE2JqywkscHmKjdV77nOh3vhuV5eSilPUxhIbscmh
DXVGOgLt8dM0Wg4tOEwC1kxlEj1gMfp2ILy6FJNanKRpalnWZqmubJB1sdf2BJUPWySrDla1xkF3
AQnw9kpXtgVwA7hTjLQYaxlys/6nMb0acN+LOW1OrWWNx9JeHeyRbOW9bR8uGjmUkHX+qynv+SoI
+c4OZDm2RYbkbUf30tdwY9nl0HVvvLprDyRHYYgUGDZ4/036q+lqF42R25wWoSnhnJruY63a399+
a69tnfPqAyqkRGyQhjFM2mqPDXXB8M/sk1MVKX3pV3Up8wJDWz/ZCTYJwPxp5vjzamWnNu8jpHuN
LvmcG4PWMKirJvV+9rwKZZbaHNU9RmrwKHS8ccBtTU0RtthiI/qNXZRB+mVnv4vInn5YsRqHSUl/
kmGjjmXO2w915exaIOrkgIIx54VqSoe8Ra9PS3LCqWb4baiJ4TtrUX40wDUflxRQ2dvrXflSSJlJ
CyhkaumCbzb5vHr9ao9WgtJDNvjDJLTvXul5NxpM11ZB59OjPUI5T0V0vvVcPMskLyQ9VZmS7Jep
wFpLRaP67We5EtNR7IFjSfTDTmzbh9aGQR3zZGAVzEPCVSMt0O3cRGF7GZuDzlj6KyOFWzJqV55N
sqbARDJSIiJtmo9YrqbKTEfwpDmVi22SscKuSGnr3dgZryIv59udOZxH+0r2RdjzmyghzMWMOneI
T/gZtKavjUO83ptRK6Yg1qwk3ll5mpmfJluPv0dTHxu+i7QZ6t9rJ77WVjF+izGCwmxDTOsjcvKd
G6RTPJt+hajUcu9pBblS1brN56FYIg+TD+ZyvhhtHKQQUPeFWkpY+jrPvxGcEEngTqv7D5LexveM
+moM9MScPjHiyx5taIB/ao1q1BdoIX3GKBRbbo1B7OwPuTIAefTwsPW1vJmahzjp12FXDXH2Y41H
u99Z1HsjqcjslU9xY6XTrm4Fvidm5dpxYEf0DYPZiYdil9X5+KsW5Wrv8EjQnzq9dT8tSdu7O3UR
y+dZzeECziQ1SP7PWlwGJixvLFyiHA8sA7bMsG+BQVe7kv679yictkhJ/jztQx0r6bfJKrUXdRo9
+4B7QHavYsr2kDdx4917eKQ4/jCkVuqPqiiMfeVV6xAYXs3TCFMrfqs9pvZQSVyrO6ULFm8+KV01
4YAn4mdqzfqXWGoFFoSX6pqPWQJW6YtZ2MSbKl0T3647ISS2cHmx5yJ+subBfOIn9RhcNR5E/6rK
TGJUwuvHPiVHMuXtE3URjeipEYtoNtpIsjJBOj+3LeMDjJTnLFRML7tLE6Pxp0o3sQJYoruxuAWV
voR4SsVpOQUG5KZLNN75eknd1mqPUl3oZqtzMhuv+wa2YvwdtRCOSqPQ90ZX51gWRIqS+3yB+CeN
6/JGW+vyRDMakQAFKcdhIK91/ivWZHXXrImzE0LF4pCN7fpA4XaLYXyZXtAMRDRTIpeRvd12i1Mr
6Tl4rR56jRfv+wjroiEyJ3J6x37vZwSiYyIZxDUJp/RSzieLY1ToeiPsk9j8XTqL+jRYnDD4xiXu
7Pb09e1t84py2IQqNguaZBSRACG24+isxuZCQak6NMhE7+nx05KBUntUG3arVXr1Qe+19q7FnONJ
Se3lo2dV0a7EQuVZi0wqpbysP2eivonxlBv2/IfJKS9gZTItsGvbTDWiayApjdlpzgzt6xpFtsZ1
RAruF4ZpFIGYkBzcp2uGVWZmC3PvOCN19qwp4uXGO5J33uan0GEA2EZ6xPlyNrusZI6wOm0Vn4wi
tXniJFq+MhN3/1rDXP4uS1P/Bl68esSs0Bzhik24JTkqVhy+owrjFxUmYcCDuXAfjc76u8gQ/tvB
BVnEbiwF3jeVqg0u6mDr6Px++7dfHhBAGip9TYl5Qtl4cxPhVLjSgVujMK8ydpFqtzv4L8aNC+/K
KrweU/L94QxdFEtI65fojFRR6EYlsn9l9FuN7Xfa+dK1BpPJWA9IA2mXtz2FLuj9FNsVN3QT7P8a
I3oWPSzONfW+FVV9Y055YVFJz1ny8FmG9jMjh01enPNzVCQpouNS1gX1eNRlQd2V5XMWi+wvWraF
z5Az2tc0LI4DZPpdLyz1WfeWOvYLfG/ywzu/JENGohx5MER6XvEm4MLBjmZvEdYxKWYIkSZRt5uq
6Eb8ufiSPC9jUxJAyZtA3uU8oAoliWxPAFov4cPtuxG97XRUbokEX1sFrLhUPJVqG9tG2tQ28Trw
NkMjchc06aI4iCZN3BhOXSSZxA4J4aU3iGnGhaxyYwyxKtwm5lkG/W4qXF1aysTcwWW7S+Ol2KeV
2d+YHL1uw7NgIVel2JFNOWK4unmDc0Iv1NK7OExBpevD/CWZvcCcmhe4vOHgIQPUTA91Nt0Vc/Pv
iHa/E+dYyvRPiVifOssMViM/DsI6IFR37Pp42tc5FoyNc6OckBt48zsJsIB2+In81C1FxivxZrG6
MQvRc0sTGl6j9aOZ7eLXjHTCwYAw8GMgM8KwClfPGy/p4kKV78gBvI1GOOPXLdYABIA87BwcuhTe
oVnTfG8qtLa7Wo8+vH1sruRFnGQ4XcyTdDoemwDYW3CgVhHF4ZggfOpgqgULIysB9Jrp19TEWvDG
e7226xAdQ3iCepoKYHNZRJHOIC9iTiYQVwRiZHq+uqgH+Nq5j7dKWLbRe10NXqEU/1lys+XsGqHk
CXXgME3L712p6fslh9STu/Gt9OTy4CLqiowp5Q01KDD88/CweIKNUc28zVVbj0UU/Rj7Rtxg7lzi
hqUOOokQeQa3Cjfu+Sqi7SbVtdo8zCZirN+aCVOeKXFbwqsm/kSaV0x7psGJ7etDmk0+lEeTIl8p
et1PtQhRYlJh+1EtADzt3t5PV7YuxgASEk5QIRXYvOtBU6URNceGYiLeg0HxHinpmKsNdvHn7aWu
vGyKcHlpGwwb+PP8NSwmvKnCWLOwqkq02KDb74c2u9URvLqKDVEIzAXp37bRyTjS4MQ7WWj1+bIz
p7l6ju1Bey+9DYlKNGvoMJk0zai/z59lamwtKq0qC6nI8Al2+pGB+mTdyEOuHHZm3PBduSFJRtRN
EUScF0mn2HmYmHb7GCWq/aDOsXI/61j5+olqTjeumGsLyorAhV/BulumL8NWmL5qXoYA3VCDHlWL
SI0SJshzAWY5Gw/v3hJMnhiLk5LAYd7Oe3p0Xr201pOwZt8H6YpY3pLl5vtfI3AVSUihASnHS+cf
q6n7tlxSeXFOWnpQev2Ym3qyj+r2w5gxN377mV6Rm5ubyJLYFSgQNmFlS1BJRmW0DcSxw6TRi+Q+
7qb2Gc+/6GucrGO4CimOAMZJ+211SiF8Bq7Tv7jOI6ThVXGNiKxXVPpB9hrKU7UuCK1g+9pr96zU
f5BOcmgB9LaaBgzaWyzsx7YNorwRzEwtSderMfABW78M851QZ7U4QS5TrYCZ9WzvoDa1OwPbS3vf
L5oj/CSLyh8jorwfLb0olhu3x+WGkl0j0CDg39Gz3p5GRtbpkDmRFk65cALF6cGfVmBBqQlRUEeb
/caGuqTSUf0xtCSrlrrdcAzOv/WaJgOumd4aprXSmMEw2uWPtI3aOmhiY5p93Zkay++VetR2qWE2
JmbCuW4cxCC8GOht4sgpo96+6E1mRIdcxWHV0TMm3nlCD+rtrXIZq/ixspgByEJD2d40J9NcNBSn
/NgOT60H4WaPfRXN7+0pyDfCDU4HVMLstiWTrg8DejDKGua0o3e2gbO7Jpz5xhm7vEckyFcy2WjZ
ELA2oSrSaxRrWksP80yYOxxOm3u0fMdnCcV5r1eUpFMQDEmEaS6QdW9yoFSrkRZZhBlOOBL5qWWX
Ox29oBtPdOXahjxPaoCEA1AwAsf5VnKBQ4zMLfuQdDsoFZHfZV2yG/MqhFXjN3lykNNU0VuPdIMe
1rg/pvJwrV55Cyx+ZZ/Ql6JcRDVYglo3L7dRNOC/qdcCsyHBRkUd0ZDSeK85DK8VaqWMWZRlcvR0
/rzk7Lm2CL1DKMN2v3VkQsH8P87Oo7ltpFvDvwhVyGELJpGULEuO4w3KYQaNHBvp198HuhsTZBGl
bzOzsMtNNBqnT3hDGL+bpsIqhALCMVAHEGn65Soos492ndj1Cfaytw+Vut1BZg3ff+iZrqIDS1pu
oy+2CANgK0RtKEF1sl3h7HNXy49FRU/i/vd7o2uI7iuzJiC5wOr4hi8fxtNFa2VKXp/a0AqO2B8U
T9hT2zjdp+kHJWuigzZIO/ZR2Qn3E+Xwk9IPwcP9X3Hj03PoGQIfIEkgyVycDqerxwqjiuqENYS1
sXWRHRXbDh41vYtXBnnXkBG+tvlzQKCYBJ007vKBK0MvdHa0OoXWiHpWnm1Bs5gbI4g/YMOqQBWP
wWgqGoOIykyhTQ8l+mp9++X+I19/ENR6M/5vbs44vOnLn0GuXGXFaNTgRIzwkNay2ipwp1ciwPXl
9SbaNgNxmPLxTVyu4lT4Yjs2F7lVhwptf9vdG0JXkebRxVM4NdHK5XXrqRguU8AiMMn4dxFwjKhX
1LDrgZSIKNrmyJ1sh850tu/eO8IzmvGzNg20j8WZZTBO10lRspPM0mDjTiVKZy1oqfurXB9KiFsQ
tvnQZ8G7Zf9e6xQn01I9P1kSUYBoivRdbGPuKfBaXamvrpcC1cAlR+1NhCRyXb6mKHUl0kUqEWUY
DAUYWGRt3LYPdvQBVhULr9sMxMjZ+GImwFFlLBabDLezTPDVJzUKuo/gRTSsx7B6sIuKc9K1xucy
qMABerVrf7y/pdfHg0Hm3NqYZQznrb18ziB3kJgSleR4dAaG2kX2kuW2dbi/yq3dnPWEQHpzE3CZ
X67Sk0FFRWrLk9d67VM5mNPWdEfYNY5ZrdU3b7zzy1TZYsRjkqwxdYbNvQgnNJ1S0+qyDrBqqW9T
XGPOMgEPgX6x6jzNBgFHusguYludFD46fUi3wQlQvoQIRf2bJwN+1VZCgG1pZeZ7E+H3lRhwYzve
8MVYphFq+DIvt2McZuHKpOtOdTsAMDGT7NDZoN+xjkpf7+/8jfcLiY4OH5h3ksFlp8UsZDHogypP
iFXmu3JyS98BILy7v8p1UHsbg2MLYBBAaUhdPpDErWzSQ0InYqovAQbPcd4E/lQb+zRD0e3+Yrce
ifY2My2uC67HxWJm6UoXba/6hFua+dwqgXsoRbYWp2+ugl0EXI45uViqwKRVhIalrtUndxrH18ku
8B80ZbsSnW+dBBIKKhmkJmnMLDrokTlNLdgmVqm8YZM4wzfUFONt7Yyf7m/a9UI2scygxQv9hnx6
sRD8R0zQkXk7gVNPj/E4dQfEndU9Tu1rJKnrw8CRJrVFxhoWPdqvl4dBYQ4548LrUziE+R4dx8G3
jQTAnDalO0+KNRTarUf7e71F8odiXo1yPHuIjWz91UT4wpdVHHzubDtbmXgYc9pzGVuwiEBIbHYQ
tgBILNKimBbJqA9xA1+qUOsfCQiAD7aRVt4RpT8vB2GNCzlI5IYUJRHp9CeHiWwiZjgFySGhqBa4
pMcYgUtTUSf6IIFomahrSfzoFCha7zj4hrsx1Mwx96I1x68hPZXZvlx6Lxq6SmDYM2v8rle5OKUw
PVN/su3+nyDKVW53WebfcHbWh9kVTGjv/vC4fl2q9tmOiLhqXL7YSjTpxFwvO/Ha3UOein4rCFvb
+yf1ujcMDphWB302pitXhKCq18M0F2V+yrTR+DTSdvs4W3iHftDZ6kG6avq7BN399f6qNw4tVGMM
H2Et0gpfarbhttAYU6TkJ0bL2Kp3CEBOQLQ7clO/KdYYfjdSXhAIzJBoiSFwxiVwuZVhqpdeVdg5
lW2YPlIt4kwM6uaj5SnpQabQ4qIa1U8lhirXtkKeEnza6Y0Xab7yUm8+OAUNQtcOFceSqMntkLcU
8zljyUoN/cSMjFdq1HwnU1E44HUVdSW1mlOKxTdkzFGVAdoMEVzGb6XDSsMKjIRuCpsbJfk/qKm9
1LkFIFj+0yDz4eueue+N6f09uxmxRfo4T6rnBsblrgdqG+nWJNKTbXXikE/Y0iWKlm8lynw7RGDD
lXz1Oq+j7CWzIO+ZoQNL5xVKMyYb+Ceg7aHl8aZm2oH84Gj/COgjFxstTwQKwxgTvQ7amK6c6OsL
jMW5IKniKDMIxpcPOwxxAOvRSE8GsizfQpDuj1qWvlssjbzRootAzU2Rj7jR5Sq54kzCrOPspHR6
tK3ronyqzX5caSHfehbijomRBtygK3BJ6Rap28PpOTUA1ndtoBmPkTCrh/fHAAgCEGLJhUEPLnYs
tDt36JqYzjhWYAfVHLKjVgttH9NnfvDaxFuJdDcuLg7GDJym76QjdHC5d63RTAKfNeBIb+IydpeW
fuaA9RqD0P78/meDjMEscRZrYrXLtfoi4DKD8nOqKgXHxRKUyD7MgnwgulnjEcE2hFrvL3njpc00
RAo2mpAkE4vt9OhetBNk3BPoWW/rGo23FWjgvn8VEk66MkxI56O4aDBFwNOqGDz+KYn0yod813/s
DGGttH5uXEpvCRowrllBdIkACp1J7eOanFM1muxZGJpylGo7Pk34Q33QKzV6VJH6ON7fwBvng8Mx
49VMThh16OU7w4KYa7ArqhMwi+6B3N3awnmrt3lgvr/cJZM2sKQG4MwrWwoBNk5k6a1qFafOUINN
Y+a/seIzILiJ4v2Hfi4R6NTR46I3uDgVsT6kCLeH5QkB8mzXoRNwSOGVHbK4XWM+3XppHD+VfI15
GhYHl/s35EKM3mBCixRtv41ap3t2UKaCdJMUSehPWtntMynWGqu3loVDilUU+8lVs1hW80Id6lxb
nOZvfqvUabiJnPpj28cM2Tx13Kta8W5GOCpv3DQ8KSujZrrY1WJAyFlNxuJU6MlLioLrRsjRXXl1
N1IFLjOA/fRaZzuHRQyxxhaRvIT9VPo6O9bRyBTIVdRHbL7Sf5OoFSvz0BudUObas6UR3WnkWZdm
cDC5KaOLujzZfZ6OPoFbezGiTn2G3BOmW6UcleghqXsooQQ0/di50VD4eJGvgQduhLI3NBUkZHAg
V1gc+GDWEPV2eZKVoT2i9u48IjP/bir8rIY8uy7OYgkzpeHyvOpFPCodlhx87433UBkyf7Drttjd
jyq3juffq8zP+hc7YyxKI/JKvTw5Y2iPPiDiZmerMT2QPDWPYoTM3EN4XqunbwUzci5I/nB754B2
uWzH6D/QwVGewrm0QOQJ7HTeMeIuzUGszcBunVSHpvLsD0NfbZmVqMj2qpHK1CGKodwPBlzsRPSl
LypMPysS+5Uk+sb54HNgHgZShwi6rIxquII4TBb9KR88k2cbq62rRGtD4BtPRa+OKoVdRM/aWNwH
ulE7tejK7kSiVD/EAlCnXclgG6tKtimmVTDhjVc2+wZSxtOUB4Y2n6S/TorVAsaOy7pjxE2i3uEY
8NCYUbZ3W9va3z+UVxs4X3S4BnILIRNCSXu5lOt2cWtkinlM0flL+dINay9UqNTvzRYW6ywOfwrG
uhlrl3NeVcnZzoAFBHEbrHxiV3k/q8xcNapkkGNXypi5kWOjShJ5VJ08sx7LxFZfWntocLrW8uax
M1sD3HBY119Gq4lXzuKtxWeV5FneB3GAZfsTvkbWTV1iHt1Qzb9bcsCIsartVNvKuPO8hy7WtYeh
Gzz5kNWZLD+9/01yYtC6mpUUqAwu36SKYHSHepJxFFKgcamOim8Z4f/yHqFJkbNQd9BVXhzNyoWx
Thg1jtR7YmNGibVDodRYOS1XoZLvDBbgjFCDNwx0ZfksVuB4pRMcrVIVhzGMnWfDHeB5Z/WbXY3Y
dGksX+9v4NVXNy86N+UxuIKBuMQc6qFuBDSCg6NnieGTUvBtI9YojhCU19ry18B2wjGJCk0WsOPk
zosHbGojrY0hd46dXRo/cRLsDiB1ki9abilPShhmH4I6EU+o3BeHtKyVQyxs+5B6WblPPFX52nVa
JA99ZDcrX9B1POCHcYL4fbSrkJG63PlAjpHTkbEdS0zm96mIy4/TaK8JXd7YavA088B/BvPSIL1c
pdfNRrpd5BwFHaF/xKS1j5L2/79TIvWVXOYtOF90Pd5uPtS90K+eOQSLE2t0jju1pc5aAv9wO40J
cy3AkXbTl7jq+r2S662vgjD5UYRq/Wxhbj5skMsKrA3NdN3hb8ThE34vVbfFoVp8ZZnsmSlWCQd6
9KLfeIo01YZ/E125SanRYPNyfcCdr6Jj2MAaMpLY5+iawSbntrBgAerBN7o8UKtElsnaxwCEPlAM
qcBvgXOsNYav8zn2YEbrwYYhLwd2sNhvy+OkJIZ9nBSJprNDb+SLbMcy9qVltHvXS7IHbjXzSRP9
8GvS9GpCY1QPt/e/sFuHi4IAbO0MxCfTuvwZsSEhuWUYhAlMgGYtjRiGWy9WVrmGevC089wVWSgd
nabl9TmkkexD+NrHSeP7oBtlSL/IqhpflSjfi7QZPgewzoETld4zAtHJiG99jcH7pOu+TqF3AuUj
/rz/2WcFJISB5+C5bDymaaxqfYqzqx6BWNeLWt/V/ftb8jy6S+iilkRXHuDU5Q53aSoizxpx6AQI
uzGmCh29ym03sfTWkuabh4qrDq0YJn4M7xZNvdGa4NjkuIHWaec0flbAkBz70Tq1nYqXVxNaG60b
c9g5rufLxEUjwZFO83B/X2+Eklkon5wTQgStvsWvUEBUllWQMwdwKvM7/gHdqzN6SB2ABou+3V/r
Kg+cyT6zsjMrYlGwXGtMA1zBGPWQLNUt+mautkMe2Ux80RrWxpzS7t1acaw4G7XAgEK/DYjN5fs0
9D5sPEQhASkhexNalXxok+A7PkXvVihkJQivQIYQsQR7slgJAYnQxcNMOfZDi982UhAKHPXOUHAY
mrT/4aXNnW+AC5TpfKOXj0U25IxTqitH1NyM5zbI+11udOZLglbLyoV263zMNwwXO5B3vMsvlzIz
WyiV6YWnAbPHs6OY0aGniN0FGHOvBJ4bS5H8EV/pPnC1L1t97TzxzrI0PMWzvMugINGkowq6rQtZ
rSRIt5ai6MbPAMQhHar5z/+qEIy+h4vsTeKkjlr5MLqT+eiKyXtyAZCupLXzBi3uT9p7c0oEN5mo
ujgYkWuVemyH0Ul2eDe7tXAOqIxUul+qSv+pVYviJ3BQ0W2CQXZfhPDWWizXeTVtYdg+1tvEhrB2
+axytkyYAjs6jVMb7J2ZwCtMBMIQ4dqOCsuRYWxIaOzdu792Z24moUeOjA3gmst1rZw0XipFcCzT
Jv4Zh7X5qMRa+iFNJ/ejgWLBSqZy4506gNCZ82GKwKx2+ZxaJ5WglcoRCtwPPaoibElbQQ4aK4f7
TzZf98tXSoUw0yr5CtEgunwyqqAQlhrcdq1xJ29rGq1XPUyel6GCkxr658KrJ9h/3Iz/3F/4LdG4
Whlw3byf88BvkYiIunWCntz1NNiJvu1BTO8mTSIBWHTBNo3136kMXojfyEONzygw7BxX2SEZCS5H
E/l+sqIcv82w24c6+ste7kUrL+HWaac5qs3cLI7a26X314dF+ViYRm8QcL1aO6WhMH/mvZF+s2Wn
HsLOq3wXxZszTK3gpYwQ8bm/QTduGCBPjKfAp8yDkEVinPEZGGrFmWsatdzwVaSvuO01jyjXJN8K
KxNf372ew/yD75tGH4duER0zF8Msir3gmKn4O+XIgO9g+ifPsdvnK4dujumLV//3UktgY4MfbIJ2
RHDsU4yO3HJEPgw9v/fHYFahDKeyoqe+xHV4xUAAjlnF0drwZchUdzspSvFxHPC8vb931+h0erL4
b0AC4p2RgCwOc07zPm/1PDjGk1Ie9SEo/oVCh61qW1Ut+KcYXfAxng60+AsKjLp6KDJ3OmBF32Jn
Kh1xjBJdPwdlYvox6OOvTlh7L/d/5I3gCWwCMUi6SPP9tzhQqrD7WlWG4MjP2ZsFiIa+KF6coT+p
uBox7w2ei1asDG1uRTJ4e/B1yF1Agy1OlWSvwgot3eMocCCVRm6/RsAiHp24Nv+Xpei3gHKmoOB1
XIayhjaZB5VFOTJz/WJbCUQroHz7Vg/WrqFb+S4ha0ZZofBJz3+RtEy92rWYkQXEZ33aRX02PWk5
kMTcySAHmmH7rLpF+xCIati7fTw+ND18vvuv89ZHNMuszCQi7EWW3NTBC8uyQvfrWDmo2XEtB1vI
92tGzjeiEJQuSFEzxw10xuImUosU+mXiesfUGQG+MO0uHxqGnLvC4DvaIgBarLzGW8+FtDhYiDkl
5Pq7fI0y6GKw5BWcSwDQW/wJcYESyhrn9tZzIQU7F8JoccBQulwF2k4+TkC8j30AA5qpc/KoOl1y
HLIq+hTbnfL+NJdrHGYZftFs5lLSBRXLIS4Bhh3RMey/hwldnoIi86VHKGglut765OAq03VAN0tj
Hy8fLaqK2lVsRzlW5lg82mWSf3ewEtniHLG21K13xW0BwZCbgxJzcToa1ErR/kxCWPuRfZIiak5W
mq+hkW6uwjVMdgvNi2r28oHwHCqNHAGIU49xz6aQhvgJmyb5fP97mkP04lKCW8gSKpk7skWL5FbN
UePDIMI+mrkzPTaK5+2cWgoU9Quzf2lTRNzIB7K1D+zqbVGtcj9BIp3XviJSBVUrEjMbUHOJO2c7
VKHxECulu8vtbFo5GFf7OBfGnAs+UpgTxK7LfaRMiYNCKPXZTQfnyfAQsKnKfo1qeB0cZ98DxhXU
xuAcgbxfLmP3qBAnXVifg1TTcNJFgKfcjEKvIqyjsnRgilEaHzDKjTsa8J0O+N5swm1uusp/73yl
/BJyt5mJRay+6h23tOY9jJP5JbbVyy1Z8IBzlZY4z/FYi+FgxI4HFD+y0Ra8v/JV7sj4fmYgA9Vz
yAqWaHKvKMkBJrU5A4tH/zGKVR2RR6fXdu6o6w+N2wR7S83s/8ykUZx9k7nmCkzy+mUzvPRgUBCz
yV2X7Z8yknVQm0V+1vLS+w1C3/yUwORYCWvXQG+6a3MTi94teg/IoFy+7IjLvQyrIT8bRVt/9IrA
2NVqX30DcmP4diZijyRn7Egv6OH/HG2X4tDTcI8apdPubVlAJEiU+hEceAbNKnVWtuHGaaTEIIkn
ryVMIZVx+QONPtUa1QqLs4ALiYgBpvFbSOHJp1LwKyzwB/90jDE/DPgKPI666A8Aud6d8DqUjjMC
YhaX4xadb6O/SonExUDeFWVxbpt2erYS6Z5kHVnvRWi9rfLmbvdGCFzeaeioF2PbFudYcapt3SjZ
Uy2MeHv/aF/jJudlmEXSSHnzLliUjHRUpdaLvjgnlja+uiIWm7GLlFNZ9HzKU9Ed0q4Jny0PgaXK
NPvPWSj7h44q893xbJY7omrlCocNZi8CTVtqejZ2VnKmeW+jj4yI4w/NKttv9x/4xpcEzx9QB3g0
QE7XXDAqDDRN0rOTtnT17cpDmmbVi/T6HiDLesNjgo1keLy4fuLATUo3ytNzkuOu6kO61J7TYbSg
/ebp8OP+I91aDMVLXuTsuUiAuDyPaaK21jghRpOPuvMFXKvyRDbmPfTl1K18gLd2j8jAIIQMEuL0
4vsLwGr3Ze8VZw/BbWNsq43iQg28/zxX2dws0MEgAa7A3E1Ygjw7N0+cws7Kc0N3+LcZ2tq+HfLh
v3iawq1qciTvr/fGRL1IFlgQXDQ9IVJwOvjO5QaOoetgFyPSc4D7mAKW39MGJMzIUjbJaCS5j1Id
YphmlDuPZaB7uLenExZAWd83CFcJ0Ti4KSFaE5poCvrTyAwQbhOS35u6T6w/Y9xJoBJt5X2v6Lif
qrq3Hrq6b6OtplU1Un1h4CS+WQ3BiVFKhWhA08fP0pWMRlNh0rYdi8n4GRcdbBPMvQJag6lafdBT
hotoNCQeYtBKFoXbGs3I2E86Kza3YSuLY9VXbQXSOyoh+7WTHLdFXw2f7MbQw4PRd80PYxaH8wXY
stpXZe8muCQLtT/K3gPcmqLcWiKyXffSdzu11PyhEhHUn6CvQmJvlv/K+i7IXhrplOK48mbY+MWL
gZiItS1aB2zdUnzSrJFxFxEyoSWXForw0OYdJ8kYq60q2d34iGiUzwz4WcYXzNDlGVAoLkQP6/ys
ytjZeSWkA6tVIYuaa/zBa1lSh+jDgAX5bLLtK2ggw0O1nxqWsihLtw3814duSO1dUEv1hJq3e6qU
KfztSqG9Wl5Q7/TCNF9DNO5+lG6jbbKi0xtUCOLwAVXY5BkVr2yTx5njy6JNSW4n8Qh5QZ4mlG93
ppMYfxA6MD/efzc3vlIG+Myi8HVm1+w5VPx1C9qY23r5LOEaKpZBWqAl27FskUUOAnNTxun3+8vd
ej/A+3k1DNUdzsPlcnWqaFCSVYKcjs7ZYKSdX1SuuleCYo24ft3MdMCkoaQGVZEIBKf7ci2DqnWy
6ro5myX3v++Gzphsmzb3XsNp0pqdW5RtcXSJg9IvvcE9qJ4Ye5/qVN3qFQhPLM+DxNm0jgxePTR4
fjcw1OkkTVq9k1ZcyZVb/Ma7QB4Ypv0sQMJ1vrgBiiBzurKt63NcuMN/DO0MNGo6hPuIXOr0FObO
Wt5wnRKbYFL4ImlYMBlZEkcnzlczVrl6Doda26E+hCNA343dv9rA9HubgYZ+TFEPO0aj0580O2iq
/f0DMQflRWyYKUNcerwmRgiLZw7gXs4ydurZap2tYTTq3hXNx9hM/rPyNNmDAFiDyOBgfb0m1xGc
DkiQTIKWtSvqi3We26wpRIr3RNVG4KkI+vr0GKbCqLaljSHtIeEkHJxcBBzU0LUCJKENTOqyqiWx
mcBw8/U2Q2/5HZg2Dw6KFf1BfC45Znk1Dr5pi+CDYsdDfFBze/w2Yb+U+sFAj62yccygjYKOgj+q
Wf5CSJ9ewySTr2ioS3haDVIAhhWVzFEwj+MY9I7ScVO5zWfTykZQZ8P801O9717szuv+lEY44f0B
p/mTJeg4+tVU9N9TPY1/OHEgptfeVuKEWydIPuXg0r+PvSk+wKlyP1eN3v6yQ7OMN2XSx0+5FsbK
rpaB92tKSjvaGF0Yoi+eD92/deg0vZ+hmfI6JhkwHNsMPsH9b9D/tybzVwiVlitW1ZSzGkfBT6HK
XPqdGIGpakGYIdgf913mDym9Kp/Rt/Wl9KIy25Z12H02hEQrH4RG6stIsDmwEgBB1BGMJ+AabBW6
tDXGFpPmNPghZR7dXJdRur6J6np6bjNH/kud6wB4r/P22VGVMNjZVtHLQ9IHotnLfHDlpk6yhtdW
NF7vdzDW2q0jAu3AvYrqSDY46FjGscGkvGr6aRPzg3r0cnq8BIKm6/8oWcc0i2ssq5+sMEuGZywH
ivoQSOT/N1KNUy7fwHSnDbW1qnOnSy8/iA5IKcDEKuRUoZydbeDMpT/cHv1x30g050Oa9OjKgD3j
+bXBblDmn9xoF1uJ9oP0JBupx2O73XCLt8VGVmVUbjS3TLRd1rlxtR2Mzso2bZ9nj01q2MU2wJEB
JV69Vf6jsOdhmyhQbMj1hR5tRDCYv2EGZpmvBLoaPIqpV9xNx/+knzd282smAgm/lLEudyCfUt0P
oji3fXpyypMzJGO0RzSsC/axooW/AMrb7czMGtUNLw8lYdUI+McRhWnxhHPHKsI00Oy+xshz9RtJ
tsuB1TpMI6ICvXw/KMcgPgKDaV/Rj05/JK6T/Omm3up8EiuZruSnN5JgOgHkCsg0wv1Yzi2rGeSk
alI91zDcNpUn4segWI2wNy48KBgminQQ2Ylwc8z/635FV7P3xs6czjR/ih1177RNUbvclo7WrITS
m0uBg6XJQ/UDzPFyqcIwprGZMvXscnc9ZQViS17SjA+hh//B+6P2rJRFKxgEwJWUG3qloiGDn866
nlWnlBHCNnDVbhfkaffLSVw4XKNV/by/6I3nAztDq5Y5mD0DpS6fryzo708Et3OsquVLrgD59Wlh
Fd/CsV4DSl+DlBwacrSp5gYB18SSme9wR7RZo45nDH6Cxje5MQhxuG44/jRl9biBE6U8T5oVIZDt
TuHkR7Cx/sPLRRv9jkv1U0sI+M9Mm1xZec/XBxck5AwfApg4E+IXOVTWhmEzkVtyaVfFdwv97BNa
hHbn39/ueTsvb2b4PPPDc6JmGOSiizS6ThqGoSvPDQbwG9NkEl0UWe6XvN9tKQji99e78VisRx6N
ktQ8H1xkAmqCMEZNS+6sBlwxlTDELsYfcXd/FRr7t54LDTT6Y0hKkHYsjhHyiiMz1fpcMkceN7re
Kyda8fhnaUqcFruRS52Jd+/FzVOii/DUOkOMKoIdWHJr1UGUbQAJp+XWs9ph2FuDpp9Na+jiPcBU
53NuZvqXBn1SZ6umZTP5VhwHDO6bVm+2IehQvHOawvnimHWJHHkZMcEZEm1Qt6FaBeUm8szitx1W
pep3vXSTXVUo4lcQdHTpGsMtP+vOGOgbRS29cV85jqL5ZSuHcmNj8NlskkFxh12LGfYPmYSqIJXI
9MyPIxsc45B3+CW0mlW/OqnWv+aUuJSZozSMfV4PTcxTJsaHjKt2wAkHYPZWV2T60w2j5keqiybZ
yQmjJL+LTRc/INNL0m3LoGbctGQpuW8Nrv1aYWeVbNos6ttzOCo0+II0chO/45dF0DrxJH1OvKnW
P7HpEB2UxG7/DMLTlUMjRPV7zNroZ1jWsvDtOqwZ6Q9ZSw4WVI7qg1BAxNmZ63a0VcIeAzSjKDYo
t+QvfQnCZ8NIRKabBGsUBFdkqZyFZo5fFJAwv3rN6h/McgxDn9tI/jOQL+l7IXEElHmrpHsvsngF
op7QSlN6VZVIWXvoBGtT66k7wYFyDlHftSj/hIo2nYckmYuHFmnmbQ+G8XeQ6lGDcvOEsKSdpc2D
akhZbwFvFn9yq446P7VbihEZmekr96qsdyq6V5/LyDZ+cqoqfYtMh6Jv4Bcn+cY2JoplDe1s/pt0
HjIrSkdGdP+bmAPG8ktn4MFUHjT3rFFw+UVIc9BazRP9uRbRsBW0TY5UU3Hlh11YbEUaTB/7oI7w
u/wfmrAA9QCbajBgeDFLsa3aSXsND6L+3OeV5gN5DTdq1a5B/2+EMtj95PpzKLvud3Uo5nuJ7rbn
3AiiR6gJ9Ysx90DibEy34JzblevxRiijgwfogBsfnPyyb6hObq+JJJIQKWLrw9T3SuZHblC+u7dM
awHUAEAK0CE82uV7U5Kw60ojludpDNLzZMywBRN95/un402zbnE85vkb07D5vgekfLlM5Tp10xRC
nlGwH4yNB13iA3KAZu2j8OvUPozj4ewqsv6hFnlN1jnoJAB8AVnoK05q/9OkTvAdvJYpfVOpatgB
ozC/ahkp7WayEJbxJyqSfGOqhRPBrJ/i33pQi+ZoYq34I9erONrhujGl275VqIabYKQeyXvZB36M
T0K8DRrQ3bTHZC13qdPjHtHGFWLpShc+h2bmPvdq0v6W6RT8Z8oq2XMQq8aHXRyNe9HhAuOHUeSl
W1dFL9bX5YQBEFec9HCQoB2wIYWUGGjAQluj6V7XojMOBrzCG3eJrGaxuZhuNalQ27OovAYrD6k0
GNVE8bERur5DUSr7Lzdr99P9d3qdSrEqKG/ymxlEtZQprKs8rbra4IMwk+CzGJ3mER956wkm5bCS
rdx8wJmAzDCVicBy6oa/UWJ709CeKTPteK9T2r+YiPy9oCHt0eL0irmqWevO3XpA+HRgjtlXQHuL
DnecGH0SBEp7LmnTDH6glsHTpBvpFyW09MP9zbyVUVCw0QKE/0x9ay6/w7BOGeNy27lGaQ2bwQ1M
v6PPv5F2pmyqMB9LXzFk48dqWO25PtSP7TgkT5IMeqPHqrcPqq56SGSk/qCdpdCLSLNnjACGByfR
vV9mKsOnCnu+F8cW2SPfhnaqSjNbeVM39owe0CyOCREZMYFFAmbYXeTKqe3OJs4xZ+rS5IGSbDjV
RSge7m/ZjUMxo3BncDEJNv3Ay1Ov1jhC9rrszrpWNl9pQqTplnKQ7oBKv85OAmWbmRra5veXvXEP
0O5BlBapQkAsS5C/8Ox2jNu+O0sV3KJV0wpwgyY724XafUn6wl15zGtyC2fY8/4/PINDW3b0WqYP
kZua3TksGvWXHlsTsU4p7HijFb35WIP7/xmZbfOaltO06XFl7cbE/T03HGhyFOhH+dh+5v8kptd9
kUHUhDtYEfJrbXflB6zdcZ2uwP5+zUQgy90Q2NWpn7TiuY0U5XPdNsGHVhPtV+Qr09+R7dS6r9XK
VzuiU0DFq2XFfszhU27ub/P19UdMnAdns34hZcoiprnOIFJzSvpzoXgO9qu5YL6srxkyXb/MGc0N
gGdGjYOrmf/8r8o6tGWrGpmbnNOs2zPbLyE29M3XsLX0Y8EYYuWhro8sOlQMmAB1AxlCvGGxXJ6W
Fnj7+CwDMXC9DPtYDUqQsWnqx4H2BeDAGgzlRhFKGoH+/NynhHS0HJyECa5Whe2k5xJx6HRjSzHE
86ULgRAmx5TsdWrin1XYZ/9WFIWVbyI+/B0+FZLnet7DocLuUpE7hiXy3d5v8ITA0MP8ZhI/2/lc
7oebALijgd7icdjR04CUNbcc177Y612/XGUx19ZSTJbUkdDKJe4eZKaMMTVYmJx16gWQfrLb957M
DvcP8A0EBTcVs3SQAbx0YsXlw+FMHXW1HbVnKRHUjcnZX7TanradUmRHl2H7o22KHORo3B+N1tEe
Kjcav6lSszddp7aHRpXWOfUS72NQRunKr7uO0/OPoy4HEPVGCbn8cR7POziOaM8JOCUA97qFxrAq
d15av1uyn5fMGyZ5ntsAmPxcLuUoQzaNTtmeCxIjfMbagTavXNWRnsP9ZYbJMoyI3yCw8wd2uUye
G3oT5uTnJoXnlm5k8C1n0vkcdUOBRkSMNm7gtTumIjqTtS7eKU0/fKkbOzmAdav+h/3F6I93T/eH
RsG8/38FliZUWmpZjeJVTMoZTlr3EUPFej+gT71y5V5HSibkgH9hMeBmQo50uVRdU/3jJcJH1Bit
z99qNk4xxLv7x/k6UsIkADDKoHLO95ZTHt2N6yzQuNjpd0cPlPnSN+hnbWtQibuqmZqVenJtvcVH
WyCnJCS1yXm00vYrRBu5NUeJfGypPA36uCYycAP8wtEBlE+/ihuB8f/lLna4CDel48kzdBykU/DI
K3xH6NlD2ZTia5A3A60PMTiHprfzRzk4+RkV8nqjtlKu0e5ufJxAqpmozYrI14qeTRhEmlNYdM0Y
/fihkk6PyKmiMCnrNSOca5YyKRTwbcuDrGnB1JpP118Hta29rmjdoD0HSuV8TqDTR5umqbFod+r/
4+68lus4sjX9KgpdT/GUNydO90WZbeAdQRA3FQAIlrdZLuuN5jnmxeYrSN0iQY14dDcz6g6GKGDv
2iZrZa71u8EG2MozeetWBJIHyiire8Vxp3vsSXCeLAzGSsHSUs8iSc9DDB/D/p/lcG1l8t19jYMa
Zlpo/gGY34u76spZjHFlhGgnlnOmlzK3/A4N4ElldFOglVq/J0qpD6xJW2//es3/yZ1F/hIyDWLm
iLl+q/DffDYmrtcaO+J0qlR0lklcGXu9G37W3PzpVYAQEHWC1yI5/P4bsJtKFpqIp9MU94Sw7Kdm
by1x8ZP790/WFGxoYNqNG4nC5N33TApfWcfb/WSVGG0aSf7ZlL0TWkA/Pznk/Mn74Uq0MPhGIZR7
b1ccO4k2mwBop/NKRFQ9t1M4kFr9k6v8uKm7jC3oPvmDkJP3BVbywlW3pupR/qhCi6mFSAdIjDLk
GgCkDPtsVX7mkfxnF0XUzodIj8Zc5t15ZWBEn7c5fagC+2knRplCNW3aMFvkfGLMlX3TF4r6E978
j98cqh38LuCIUJfYU75fH5DsuhwpE4nJynI7tBi1dXrzQDZE9pML/QDkU/y4CCo43h3++e9KYNNK
KctKt4h+6KfP8dAauEdV+MnopVDuMoLmi11blc5FjlXKWSqULvzr++2Hd4q4dxskQEGEuPADWtAp
DFARkHenoitcvy+MNex1YQQ5B+qfLJ8fFimX0jeahAGniGu+e6+xqnij4iTd6eDNZZAsjhasM0nt
f/sNwUfAlAcDKQTFb1Fd3xSQGcBy9pQ6O3XUwd4hLbtxSFePhjS5++sL/chTARrkO2N6sKGRmF5+
v0imikyg2MyTU72ANUS8auq0pFkt2B40i2zqgFzRkvH5KotkJw1XXnqyk/d4d2WXmTFNJfHsDcFx
Zlc5FWkbY/LFaia5STAbx0TLjkHG4a9f8w8307asQSwh1nAPI1/6/iUXRD1mZuIqJxJGwhMeVEIh
xdTOTlNzmC9JtMvsoFW76e9Gf1HS4ShvshcuDWb7/WVtb8aWpEmy09KwalyS+jFos7qLyOsuf8aL
+mGqszFiEBMx1qH2bkSv7y+2xMmSzuZqcG7Jy6cMqcX1Wi905HpikeXulVqZH+Qqk5MYXdEUwK9d
qwcxrd2NJnpduTbw1DGvxizJjkWmVK2v6tKuQ8usrBkHHKUzGJV6ihfk+H0O2KqqzuDHhSpecb6M
L2crhw2gVgjz/FyREopihaEYVAGRW+A/TkKwb1Hlari2U2ufDV6jbbyFnk7Mic22OBmspLhOesep
g2JqYrJW7NzodwJXXRz8m3UKl2TurFNPCnnvcZrWQqWz469i0uUNgdvE72oDbY4YJPlqXqwtWB4R
HvhYt5OiHtMK+xNuiNzsAydLrNKftDEbg1S3SysgFL45zLEaE52TdCH3jfFcmXm1+XoU/Vmsl4ke
JGXVxgGSIGvBepFwrN2EgonEmjWDw1Etk3tCUmfyDBTjWbvEntuMlhZ9V1AKacWHYlXgamSMii5q
JwNs47zRibCzVvvSirt1OHjmOqyBZcIoiOxszD+5TdGKAzxsW91JrWxJgxTjUN+YY96KCBJccq+o
I+zEnjwC3lKhjmqoGmBhfOa9yKCupNZz7M0xNxgCYFwTSjPXfFc0TcfmrKcvJUoCUofITcHPS1mJ
9YyrYf5cVpUg0sQTpPHIxVI+GVXh7vRVaA8d1iLzThIJfKn2SqXsyqwqb4lJEzuZWe6ukJWahjNG
tFd80uajlgn9pBs756h7sxdNo9Zfe/Ncf6RLNneeyKvrelgg1TvOR7m2NS8P15h7aeuTCDDeY+kg
q8HZXZqvmB1RaNR1+OxgO/bYOlCQe8L7ih2p6QwjG70eP9e6na47xZ3JTm/TLP1UpUP+wuB88Xw9
p8CFdev0iJTHljkFLtqQhFLXWAKp96lJfmkFQ7vDpqIJ9Vq4FQGGhi38Ytb7124bUaGnHb623OD0
CmvRfF7dNP0EBNvw4AKxUWQ0cZz5CqH2V8LrJyLc1u4zmKr+ZJKY95kPLCmA5lfr1sgzt44KvZnh
w5aVUYVwdHI7SDvNPJ3WPPGCLNb1vSYTrcHmpF9qvqxZxr4pPGBtXPmH/LplwMIRujDVwW9d9Fqd
kO3Bdlq1jCqs6Z8qr92+9qYpFhQM/ej6dq50fNcNFPygdN1aHmNUcnB+RrV/Uuyu/NSv3tCENHx0
KFJh4Lk3kChelUNW9n4nYdAEXR8LIN01r5Yg15bt816GMT/WMPL0wK3d5CUrMm2IVgKMk4DzzvRR
o5hUBLTG00WimPVna+z6eocuKrnNsrV2gwS2onfRwg6+8JJOnuqVoc1+Cl9JJ7zRW2y/9ohU910r
l0tkkXt/SiuJXYaIk+J85mS0ogaewcUns4HT05lTcZ8u+FOS1ZMNxQldrMhyDvcW1gqWNMyo5SYc
g0Erx2OhCztHQbXoN72LA3kwlPrwQh6gNeJolmLhk/SciXaCt+TtPWXoloieqRxCrXXSW27EUT2s
QNUXws4qamKCoYFPHPh4ZcpYzmHFm/J8IaQwg07Grr/k6TztWrqj1Le63O2iJbfILmkRnfhNMbdL
5AzG2vnDvOSYOcduovsuRG07klRH7LQH4ZpYA6XaBPUpb7kNRqqv73o9REDEysnd3OaF7ucj9Jhg
XSiwgbpWbhMllQHrOM0xU6vSQjMDT7Gt58TM3duOXSA+n6Z8eplZQtfmqqyYIFtgoEFs5P1F0UrC
c8w+Wy7U3mn4TgfDvi3aaehCDEAK5tW2Usq93sOaDR3pxON5W2I6cz7kElK5EmvsvJDg2wuv1uqH
WWuJTM+ztv08KDo0dOYAWAf0MOeEP5AFgboGcTQCiliQsh5rsgqMKm8H8PzeOTULI06jgfocJvqa
pMGoe3DiHfLWHiZXg8GrLBazsHZD0OwKbfe+KjP1xqasnhrEkdXhwLT0An69WeFzz6zlpJG6WlBv
zO7BjtfmmHG3A7CT01D6StpI4iVKXLYCSGPc76OexJemSxCMrw6Oulclx44gnaXGjSZm47qpG76W
tGzTISQ4tbR9uHbDTdcWxrjjnK0LAu1765Xtu71ihruaB43a0/t8NPMX6EZ5vxtjRqWX5ui1pm97
+ZCEXhlzP/euszZhrwrxFfDd5ofK4rZb3iqUgGxcy5ntFmLsmTs6oOWWReZ9CBm/cfd57pB+6shF
+erEkv+s5/xvh1Wo1oX1St47sGmZpVdpjn/mbo7JD9rLWlvzLcxkfMUOT8133eg1VoDv4WAd0I6x
HSVTpzoRiXd1H/Wc7R97Sy1ustGcv2oKtJLdCjNDBkamwEhwBpT1XbK0T6NeNi8IL3Lirmv09kjg
9WJX6Wx3fHaJYUealco60qsmz8Jca+n5vM5UDF/FfQvma7ssl6aaZDJiDhFrB4OcXzrQsuv3BDRI
SiRYRedPWFeYftu0eGpra3Gp2MYIsmNUzotYc+8hx2vrsZnXzg41YKh6NyBLuCNtC9JU1WIjkard
jBQS8/fII71g1xoT44xCSWCLlrkkBnVcq1gJCAgwhhDotrpCnpnrwZrBs9VFJ82AGEdDBDOMwTSw
WwNDrdLqDQvzo9Z5MPTavICjk+fXPfyYIuw4BeLsaSrrElZWF0MIsPMWdi66/wskIWxtRD1RCttW
6+B6pEC5wRp3SPWzjrpuze5Uo/TovCsVA9GHYfCUj1YprM5vFaEtsIJMPfcVzW6/jrghfVKFWxpQ
Yu35LLM0PtxFDMpFN6rYrJeeVJ60QlcvNaPS5tBYRhkHOM2sp3a/Fre61LG4EKMBH9Yb2lUPgSST
r8XUa3frqBbPipq5XmT0xPb5g9s3X21Gqobf0BCWfu8UqvSh95JClJaT8ZpB0impZpnM/DoeuyQg
9bU9hWMqq4j8ENcIa4vOJJhHgwVuNNp2yCspxaGosnhBVl8yQZukXjzUk9bcKrIfk8ApN6/KpNGU
5yopIeOUU2wfROyI5yq3nc+STYb1L0ZwUpMRQBeMvaXF3BGyb308q2wEiky+mIgya39Np76pDjMQ
2ldEJCWLNx4m/dBnHkkRlvQGiAhQXG+VapYRCQg8x6pmdRs4VQITwJvrBn1rZeDDrrWNyWGn7LNL
D8kB8NmcFHC+8mVaT5C/YF/CiLQ6m1JDe3AVqeOGvE7WUZXd4ARMM5W7WoV154thLl+qeCZduVG9
qtn3dEI31iBUI2jLmk0wHhxoQnNO7tOh7MR4bY76aASjKNIHa2jmwSdsoe39AvvAE5DS/KUe19QJ
M6w9PuepO532Vl4wG1sZ6/kOYlTrqp5mcg6WuLUKP8HI9dEVRnW9QORV/GUBSAyEnnRKIByO57mU
ColhBANqB8xrlSC39MUMTVfk+t4mTuy5cXD5iEZ0Eo8FSfJewPYbn1ZTYxfXXWxSA1KxDiJQ0Qk+
Lswf7mRaje5jaWfia1PXQxZoMaaMkFkh2ASyxGnMd1idGeZDmXXfT57zWR+csjuk8UwrCn/eWiOz
LMSFyF3p4q/LzgmXahXPSCLwaXAGL0WuBbvsypGuAtVraq3Gn0kEuNOTLFdgCef5TTmSZOqbU95O
fNeqdseQ3fgyYgTS7jrdSazISSWycAbi3s8sTH4Yu26NIfYv2uYwBs753se6UBjRq+wvJ1k6p3s1
ToZ7pqDaudn35dVcEVfiz6bTESiUJeuWPbIc4nJonxwznwLXia3rHtQU1LC25E+IR29TiW8nrr+9
NlTjbJhglO+jcptqmtbMnowTRglJkEzWSKDpwg4fDwVneUtLrF0fuwSGF2a37wZI8mWrJbtilV6g
Lrl2DUzhBiJtjcgS2sqJbphPcjPr94mKo6ir0vD6a9cvu475wG+Dzv94Wf4zeW2ufnuh4p//xd9f
GEn1WZIO7/76z/PspW9E83X4r+1h//617x/0z8v2tb4d+tfX4fypff+b3z2Q5//9+uHT8PTdXyJW
6CCvx9de3ryKsRzeLsIr3X7zv/vDX17fnuVOtq//+PWlYcy1PVuSNfWvv//o+OUfv5I18c2EZXv+
33948VTxOFJLfrl7onv/4TGvT2L4x6+G+eEtfgXVNMjCNvL/9Zf59e0nxgd8zRE7eojb0VVtDjJ1
0w/pP37V9Q8q/3CyYSCHyGab0ohmfPuR9oHn4YewbZlKkrn367/e+3ff0h/f2i/1WF01GOaIf/z6
HoDRDaJ+9W1mrBL+w4h1Gxd9MysDmYFdt7LPlN4ktOeY35kFOWJe/zVuSdOE+ZLibEC3kheD1gZW
Yi5wMNcp544NhDIx2Mqr3rJu3j7Ev7We/l9bKbjF/dVKOXv65eZ//c+xfre+3h7121qxrA8uQ+Bt
4GwwwX8LHfttrfATTFZZLpStN9Y+a/L3taLo6gcXRR7MGEyISJfdvsPfFwsM3Q9b2AIu+hvQwUoy
/s5qeaO0/VGjIDKw5LAfwtiawwnTtW2++81qYaUMdi5ifGScIlUunBnmTeAutVDCaQEv2BkSPYlv
kkAXBybiJqZiulTmU603zQQSs712kRF7WDcpU0OgVLzWnjhqmBPOwQR7lJZKI+bUbxELgFp3BFH7
UEhKVJpARWRk9ql+VfeOQsIN07XSNzWZCl+rnP4LfZpnBFU3GjdDkRMqAU0b6oUomY+F2TyKA9Hj
pBJNRvsgRrt5SZTMeTbhPX75+2v3/89auC2I//hXufmxFPZj/Zp9Wwe33/9taWPr+WEzdwLHxTtk
M/r8VxlkN6ZCYmVFBg61kFiffy9t6wNwFib0/GdQdoC6P8ogjwHi3xha7JTkm+LT+K/X9d8pgwYL
94+FDYkZOiWsJ/hBhK6A1b1b2GurqKmpzdWRZsT2jeSj0hcySrYwGduT97OJJsrLsdU4tmpVHJ1x
yg7r2l7gh/oTL4FtNv3DK+F4gjPjpqt8D5GMIi0Q8GbVEUHfMZYQ8H3dzD5bHqTnb76c3z+E72r/
n71pPkPYnQDQW8zG93dzJ3JD5VRYHQc1/pSa9JCLfgYTzTgYW0ZQG+PhXCQzCb1a0tOmNTKy+zLf
YeabHbRReL+dIb47Qnz7ggBnfnzzmzkWyg9925XeC1cyTVhDRmDYYeiUcAbuvsnjA0ZG9e1UFVNU
pOtpMeJt3LN1Fug/MEwKG2SLp549d3sNJ/9TuXQzEzqR3Hip9ZQISUU4TqXYaULsRIbQycuf5KBj
pdPYqfgSr51ph24lCsbYZ+awh/MxHMZOj31JYHZH20ffakdrNYQcyU4yxQnT8eMoNrufWlku4rLq
16DRz838SA+YfdVQfF5RjsdnXcd1Ws0vxljpd6ZQ9HBM1jOy5j93Xfy5qfK7cTlNvYuEA3SU5+1R
cfPblQMzQEXm+nG5XjTTeLSdIX5u1tKXUzndahpIqNko3ZULPg7xXrOv0q7Pz6WdFhz40VWma9uF
atrL53Rdy09N5kTWhHuAJVN/NRt5xszxvLPX8zqBte2mUyhl9TBbsR5OM+4FqoHe0LHPbWZ6zepF
JXjBBQa3kZaX41XstB9nIzUjS/ayDHJHnXHrzgpGVHoa00UIeMEVvt24MPdMJBc3qEe6E6evmbS4
nkKP4RUrKvrODtypVHf0pY95nFjCnzAcPkC6ByWZ4VF6ujipR1VeN4P2CajFot1UT3oTNorSr19w
Y0gunLhlcpd6X5w+kb4Cp9yvOwSxi86dnEtt2VdsyXsPWPDExssh7OINmOuVJGTuzESKuWRAdB3U
w2Y6VI3RXwpal7Crm/1SDy+5114YFTfGajGQ105q1TzSkBaRrKpHDE7v+3R4SJTWDASxmr4rbXFU
cW061NVsBCiDxrBRRu10LcspKFq+11TU6gFFLONWSFo+QzQ1KHq3Oy8GhCPxKO6StHMYfSgpYMua
3zRgEx+HUvOe5zRRrryq4ozmDKsEMpxdsjP69AU/dXGZ4314rjIq7X3we+NRJLl3mnRsq/wL0mc3
xhoxVVj2GCsmn7TOjG8MrNjTYCYy67mWQr8wcjW9ROtkhTE0u5usxD3fr2yFD22jNN96U7rgSsFg
2/dGTTuvW8N69iqZwpQhee9YAjFdGauyHD17qfeDVULv1IR7HNDg0bQr881gInYMYa7hjSqy4qkm
vPNrVyQxjil1SGB1/aJDyPuEDRNTmrGsryYvwQ9jTe2bGeDrvBLmep6pNG1VoUznY5UwgZkVHIHQ
qXtnUIqaPZ62Lh19j13YhSv74dBKVX5su8y4GjDVPWderuLhNL8UwmYErzvV/Frqxrk91unt2mpK
F3RObYRYNGuTIJDZ9xCAK76BJc5LZ6lfxmFsn2p1eLKW9lJR3ezUbaN0UuJ93ikDEmdwm8AczaMl
HuuZ2oUILGq9FOeqarkvAAoPvTYun5xFg/+qO1frlnTJ7+MaUwUj0xgF+miZV1Qm8ZGp/3pCANJh
KZeIWJFzTbEeTKI5M3wZLccX2ExgOTAT02I+Skeq+8HsvvCRGGE5SkZCCfoKxgyYoR0IFmKIMxdh
XQz9Tl8qvs6TCXNFgXcKfSXuCwdDy8PJK6FasSahcvqjcgcXH/xhb9EmU2lBYCbzucRYF6zACxrB
kGbZIXvYDLr0E9epTtZC+9QaYYb7Pt4onxwFOvE8YWwyhZgUnGbbmNAyT2eGJ2uzm9tPsH5sKYOV
QaitM4p3dGbDmXNljS/jXDtgesMeAeUdKLavabtZPxTO6hslL28az3VHuczzE90oQoItwj7tg856
QvsVwcc+YDqcHnS7ZZ6FYAmVYgCnpArMutaPqUigd49d6XftITHGw2rc0i8Gfa34YvqqFEoaSbsN
kg6dNBV2UsdTBJYMH8sgzuKr0ez3Vt94GDj3u9QBK1yRD9hU8qHilWDnFySMtbIJZaRXBaXT+JrR
+p3iBAr2M5l6nWCN5xmtFtnbTrOu+1LeORS0Mb/MW/O0VLnnpjtM6J8N99Vu0NKUJMfvW3xlwjjN
L/rlXInlrbJ0DJk9jPA5SF+lCBdXUtbOF1B+rFxyH6cKMGpRBy29hm/NxkVfa6cUkJ8wPaw3R7R3
BxmcGiAY00PSs7w3wKWbwSLMatDTMzGcmoyjU3Ixm0xpO0pH21v3dR0zJGuUKClOGM7q0WC6D7oU
6b5a9pwYd2KyvcgjWuw4zHuQNhmRXs1ot1lWZo16iFVaqMU4kM2q0twgGNWuxpqWVSjms5Wnl90K
IN3k2kNM+xtCrU58gmLSFMXAanY7YYuPueJmwTSN3FNpP4UYPPE1ZPFn1TSxZ5hLHwqfC5q3otHX
3Ys4Z+w2G3Fz3w9mC8gx1Z91oVwwpWvgt6Z3qoRja+XTJ2UyAzXLyfAjZr3X9Vtt1SVT0SQ9bxbv
nBC3vSChwo+BoavEwrxkKU60UdnRgLuHHHId0x92pj7hECg4cbB3xf7QVHPUAAXdslZOzaQuLvE3
gn41uOgBeOsOo3xcexArMqKfob7MHeqVDusWvxMlNWGCQEopGpX081AqZ5mJI72HNYbFWWWR3gXh
KZGbtR/VuXpIxxn/CgM1obpvxIuN3tZflSw+5H3RHMembVG+ihZeqncQjX7goPowyeES893XgpF/
0Ft2s3flQtJtI4O5Q0YG6Y/R8TgeWvQVaMCMjwlbNEjNsxKn3Gxdw4vDW6FpXJ8IKn8euv0KwzGs
Rp1o84TzcG8n1Zk1Jg/qEKv7SVg92lKCQHpR5j5t8G3fD5pfZ92FSHCRRWekRhSOJFJFfEVaau9L
k19o7HtHY4F4cqwiNavc+2Ek1UKX+aPe4P1QkfrtF7XcE5jDoReRXsgnX3AKA83xGl0/WVwL1Hcm
kqidnlrhmB8RDz8vqtbtZGWBygFm1NMYuR44Q+ssVBUjylr9TKr6nnQUqo26RHV3zJ3uxVTQxRaS
qDs1UlIOcU4KoJamRqikw4lSJUDLOJenWo0HUwx1xJ1vYkW/hrA++HmjnBRVc6HGg282+E2ZpRKq
06CHSEWidchu1lwLJIlvobqUB+yh7/U1u1kM+5z2IFAmNqwFhkXdnwrtVvfqY7J8SVL9rNSXoF1K
POiidrTCkuiCoX5WSbu3pv7oxv05NSFqkyLIID3h/Hh0mtuEXgKRDKabTPkVy3dz1V8AcMY6nEUV
6V18Uo1qIEYR2NVZM0SwwzEGQRSwXBedd++qwcgQwEuaK2JFjFrbm9ar01s7A99/BSv+HGB+b5jF
BWcDsqiYRqcXHmbnY7+X00z7skbqGqoDu9fymAgwYWptMZ6N3SWI7K7pKfbdo+XKJzN9ascviuSz
xy9EyX0n/zIoKnYPV4n2sQe83bxXVIYOqgiXdgEShkoAoSP5ApAX9OnXZQUEz3bt8CWbkeCO4Vop
p4O+GXGfLNVNbYgQi8ZonvypZfFkMjTt4aKqqD/aEC6ouJUC0TD7BglYkeJx1z2WS+gYdDHEvQ3x
pj3f7GpuFpNblKNKNl+0DaYbJZ/wANbZoDz20guIgY2unprsm3EB8NeZJ5nqhQrnr5wDfZGwaqdq
NwiI+RxUK/va6F6sao2kgXGV2CtgUm5i7twqvdQJO8hrNwKTa3Q7GBBnWgM+8nMZ9sMS6AO3YqVC
JjB8nbmKXoM51n6R7zgp31id5ffJLYewaHLd0G7b/azqeJyku64D25fI4csE2Oqhwod+XKPVy6OZ
FVjOcTgu8wEdv69lelj0nMx1eWrrTxig7vJMASJWz6bVPUkabvo9KN69HZdwK8xzPS8uVTD/xbJ8
Sz2TVb8H0zpFa8Nt1YSiVw7rZEZrHuGYcGNiWmVa/VmD0S4i+NC2T+3U2qrHeW0hdTcvc/1R07Kg
qrTQlvW1MVK0+6e5vkzq2ccdzGog98zn2SJCIvJCi7DyaYYRhXCrHPd6xYYtQItBw/mjBw33O4uw
ZGYoePngIcXRtL0A8YqKwlD3VZFd1717nQ7FXRbn2GNYhtjh9Jgd1CSxeRZwViOVu2KazjHI7sFK
OZtKDkFL1dxXffK1q4bzGeHDCSmrt4uZeKcoBwAQy6I6aSdn50x3ECy+Gvp01Wsh2u49XvtumOFg
26gcDwZstGrSiRLOCpNSvjKbS/ycF0nEdBfYsCLuNdGVUWxV+/8hbKIjnMIpjl3c9xcrDhrnpb75
63Wrtk/yfOvFKgUTUrMsuXSX7PAG8I6iLIwrAzeBx0KLXXQwVr7XEOn8BE3R3uzX/zh+MMN5M3jb
YqoRjGET/Y5w2HaLUslaT47twMgmnJ1uuaE3BO6G1st/HNuTeOtP1o3s0/bqdFUSFXXkXWUUr62n
ibfuptr6nPit5XG37qd+a4Tyt6YIBwLrJt46JXPrmZqte1q2Psp8a6narlBuFEekn7R2EV9cJc+O
7HU4ISRuT+5zL7zTrMrNR5TYhDYhRnfOXQhVlzX+Uy8F0qYTQ+HMYGUW7V7T98oVsGL8nJBATMaU
kt+0eFCcKQm94qiNdwUabhpMnI0wkVYDe+st163LJM5a7GLomQktjEaPv7TEog9yVa5Lbx5fhqKZ
bmvD+4T/BaCoSXltzYfE0z1yH5OrYtDOFgvgG4eYp9WGOWWKNj9dmgXy4BRfrgltTpVHcjUYXBTW
Xh1xn0hBFIMMPypMjFKq6AChRDif8L5iXzKmh6KeJhZnUnv5EbOC8SGVAiJOv5ROtC5Nl/gQ9L0T
QcvtQDXSpyIimHVjMelijFIdxoYvPZTX1xXL6VZsLV2zNXcYycuPztbwkQRF77e89YH91hJiPe+d
zemKcexbx1huzWO6tZHl1lBOW2s5bE3muLWbeFHUV+vWgmIean+qt7Z0oj9tt0a12lpWiFPFE3r6
n6V2M9Z8PwN0NoSSkTa6GBCB7wdzjqc00lPV8hg3UAQTy3uY3SqL+paQR3t2wgrZDMdZ++NfDwT/
ZPr23WXf3TIKBiIa9OTyOKMuCmqLc5VWQATXXPf6r6/0J0POb6/kvGP0jwzty6LXSpLj5mclyfZx
Pk3wQ5wvZfazd6Vts9vvKwFALy4I22fJmPM99fiPSpV2GC6UW8XhVndPza0KDVs9Aib0yAucgbK2
arViXnNUsq2EyURo+2Kra+qs17/Hif8tkOuuqfj/exz0O/z0v4cl7F+bDZEU75/q/0JI1WQS/X+G
EQDJ2vG5zLrx9Zcv4y9BUyfNt6DC9ujfQQX3AzaRKCr5hz8ZmP8BKnygXEI1h3CONwrqin+DCsaH
TZiLKzDCSLYNyuofcNkGOADAb/ZRyHax+/47oILztoy/WXmwu7C/dxgY85SbaGa74b6FyxSkk2yg
O9tGG0liqEzOPUR0xtnSkR93NvUKfDp3FUUZzUROLSfMLPuH1BwzDsaG3nQ4diiuGaxQXPNwjscx
D5PV2vJkYHo04QhRxAsKr6lu6Tcs3IgkjiwRzmHZvV5iHxuUSbXIqNHntAqNIo2/1lah9rCnR/NO
OJh2+GPqjOeoEOCYr6qxGoeRAF1j7zAmniJzGRyIks6KW8/iJct9lzledRyBiuUnzEU6eaLJQek3
dW1ih12mmQdda4gHn6wFSVuLvRxTqbWPH80hW9twhrjKoYJNCqbP2uOWRzxkMkHXrFJcZTl6nXuK
RCFg6yMMm1Vjk/JJbyqeK5DwR9WedDVYDAtbhrx3vfs1y7OHjjOV3CWLN1wUbt3GUD1L7StRMDG2
vU6PAyDGTDbxa/OA/TMWhVdpo0H3NFq9cQPYFnoWrSY1N0pmbVD9rNkIUtaKY1OWL33PW8qkGdpG
p7g+Gqv1ds4yWw1qfIp262w1TTT3vJkQf37FjowlGzlKIRvcZ7UxPAI6lKBHdu1c2bHdX9SjDZ8J
8Sb84mXsPZgyYoYfaqot48WMHM2n3uv7G3LjMia82WCzLZZ4e4bO6hhnxLmt415dpwS+HBJXPdRS
6K8BZOBe2/Wq01Xo5WwEBR2igfxm6QmqvlmrjqMkQeOTOEo0OO1RjHnH8ZZ2IY0STxvXUNZb71l5
fcycpJ1qLRCtgMdk94rVMyQhwHFv2ZkpIysZVmWvWJk6nBWlNw5nGQzqapfadruEmt0TDgTnoe5O
BNwVOPKOkj+7MteZo/I6unBU6KkZxtidFnUwNJnO5UaXhxXnVuCCDt/zqBw6bQgqjODHMwkLQQ9E
ZkAW7pZStlHX9kt/gDjWSI6XeaHRXk2Z9r/ZO6/txrEmS79KX3ZfsBcAAiB4iwNDL1FeeYOVcnCE
Iwj7UPMS82LzHVX3tH5WTnL697U6SyUpJVIkcEyciB07dlj2eKrCyV1RdHR0DtUyPQjYVHWyOqbd
5DFGArT3opjEETBCEsabuJyqM2iY8Lzg/mlJRJR3GrrnLE4y9KQO7Sm+I+pFXDNFTW7Vd7M2W8cx
Ad4u7HGfro6n+alD5bmvLa8cc+jNbQP59umkzVP9g+uekHwYYkslhV1NDK8eBjV20HEsyr3RtTkl
jpS1xV5EAXXsUtKGVlkZhad4qSZWSTED+j2jk5lDddgZaJNZV4f8OI5sln4yXU3HsCDGCwxF9aP5
YHzMjPzUOXoa56mrGDSfAsBNAJ6PlCUUXtWaEa0VjS6LFv2U3JQ/n9IuVVhA0sdtGLRKLiDQltlO
60MsVxCqJ+2tSHJy9ZkSNKfruRrDoqQFcx55RqUkyFoEw8wEyTjgfkb1QTktiwk1rG6Zy0e1aZHG
C+gJpJy0Q1cni45ajGKnqVieRY+xiGjJ1R3KxeGUA5VprKNgRVPw1vLzsexUkUDI1MWMQonAgT6f
TWClRpHq0F+L6uBDcYj1Wz1pUAkvY703nLofrAf0zbgcZp8/yme1tQpQUKucyCqS51SbHT8gmxsf
Q9qrpUP/7OJR6eS7Z/WUX6BPeKTNoBJACWxU6maEpQdlgH1TeLQ1NcxNBHeemdCruVsFiKB4+qQ/
XeGWQm+ej+VsF7Wj8lbqRlEt8GShI3RBgptfdLP4nTaws106MK7owDbFY2QWx4+TMirBotb14wfk
Y+ODptY5MjtVQeltrtKmXGTRoXi0yKVowKZ18RZQ4MF8GVTlYIyUHsJ0UAIo0Bw+NihEGJ7nnZK3
6DKZCrKHWt/TDqsP6Z4VG2M5kOdrLNqmNkqn24cYjbPl0bKSxhvpB/PQKXpUbdQsTu8QW45Sv0O8
dLJsYbgXggNjUjrTQJ8+GQq9oSaLkOwcOAKCr5NEZHlTbJohBUU75X0zCj1hsUERztr7jIz+e9zp
qeKY82a4QSy5OiKuq4Qdxb6NchdFhrE0iVcqLywmwXxBbT3Ue/rwvh0bEAibjCdc86N6Qkj2FCT9
4AR6U1AdQB5goxUmsqTqfMhoSFtbxQ7JB02F4T1M74oQ+ij8D+00t3NNpwWNTvPgDcz+GFHWaTbs
iRh03ccdbOb2jMpLbNHQT2ckNqbTfF0F8yhFkF3R7irePoU4nxuRNzYDvcbCnsqZ3JzXsWhgpsY2
LezHu5J6nz0NYszHZBIDYMo2MSsqzTOYMdM2IgwiD+BCygtpTJgTcaU9KXa77CpzoLqqGqlBgQd9
NyrHdGMqlZV4k2NyfKYZS7jt5p0KPobU9a5CC/qxPGXdY44G3dNE6ckNB7qWXTdmVYfCLAACQY/g
frstFcmVq8XH7F49VcmU0DOdcsZQdVo7CPhEy2OSFNXE14eJMtEh8iQEXtqsojC9BY8J3XLMDNVJ
zQRsqEIZ600L8kLx+s5s9+0sr+/KxMhLWyOkCAEFywQZQ6uzrnACTseFUkctBWQUIg7U54wkSQ6K
GihC1ZrZrukLdLyyPj7e0GqseKG5BxKlkdlbHMzTaQUU1lYJI4RKasK6mvXI5Kqx+qh3+fGVamum
Uj/q8TWdDSapH56KGtXHIu5vZpCaXrRwiO8P8TyOndyKKacv+7hsQWiRmPKR7Cx2xWHKyNZVVDul
htqwHVTG8ZsFlPYyNsYBLmthrNWonz4UcyjUjo4g8htpEOAwKigiYPuiBzLXeOHKM+eHYmIfjob+
WGGHSc7loZxkOKqEpxSMicbS6szR5MFBmqGtX+MZkIHQ+mIeC4VmMz3secpqF0BT1eCeTB0aNYWt
CDjHh1IT00OWtM4Egup1pbW67rKewncDeHxYHYY2es7DDibpBCGZVpR4UjiCw2DFjnEyKYlDTonc
MdqSVGIcJ/o1VTUKSz8sALnmkypNvXHaQwlQWz05CSWkYafbp+NY2Ai0Z6uinEwAJWl0YTmqUqSu
WpWBDml2nlwjMaN13qFiywpFHqdUJBggqKOZd8+xcTDXyBNPO/sIIwA++jgkln8kR0C13qxApCfN
2j6wISlXM48yWi11SL0e6OGe02JM1YvuRp/ns4M7pGlwnR3mUe3O8zGENlaYNYkhPJUEWxGHTxOK
ED6OStRnjqIkpDu1ScLl9OEku8fx665y3AJ0FNLTsJ1DftUBR6YxTwumOenViIoBUbVjfvDqMg4M
WosP4YQUVpd/jw9NlQEVTEm8wjIhe1TRj+RbCbH7ISmSBhQ+SgD6E0a0cXpwK3ce5cUB7gGa0aI+
1XMQXNIz78mp6XZZAqdbwNIebgoqEV6nB0pi6D3Rt0+zoub40OcgrILe6GR7cZrxU2NTQ926R+u5
cGa1mV0f60n8alGq+qxaSQ+TA59Bd1IMLH52qCRSbcqANMfy17V1ga+5D7MsHe0uqyh+bBBf1cVh
Wpn7sI5ggQ9ti9OlmNEbHKkZtYBJO96rSlTcj3XY6U4A2z2ylagG8VSCY/mWxhRwuDhRHELoXKTU
KRxCawoZo5mSG7bS4VuSUWlgR+C2BWdbbAauYeTZTUjTTPTcFaXVIaAo6a4H4KM2TYmqCH8tOozw
KzIc+iAM9deyN5DwDKmYfjpV9RTCDuUvr92JTk12V6UIbx5PWjG6Rw44lcRVA3O/riyLBjt9mcG0
OEKZgRWjTB6pLQjMm9qoo5cjCexvA+Kd19ZpSMe9YdZktHOkIE2qzQpmtFHmDe66ccr3lDAEhUO1
VCkLYI5zRZAoDTaogOUg442prGrDalMfItkR8HoKIOxYhhbu4cmBU1MZcaBSt+uS17jslfdIG6g9
mlPVFzqHMew3p0mDXanTjvxdMEyBpyxTO3gmlcS01Rvi1zhXCUoQkewezPLYPPZocr5obT+ZIG2l
Y6OaI+Ct0pzS27pADpSuFRwVNiIe6WNCrh+dx4SlIxoc1b2ez7XdgJbFc5aafS0QHVUNXztZ7fNs
OqSdDS53CB2oIzEFQxWOC2gvVQAzmMIvZMSg9E/ixoD1MswBEVtDP33P6jh+mVCQ/FLXc4gy6XGM
bXpJWMDylO9sVCq/Qptf5zcogpXfCG8ADnOra66Mo14/zZPkoClOPmdrPEG7C08cA4RvNjD08WhP
9Cy9T/u5ea/kxeRFQeerFFYdG0+jZoUTAmCNZT/01ph4oR41N0dqCCmZwd3ZDl2WfYxd3z/2bTi+
zPr6ELhE9PV7E6Fz7rGwstUsz3vIHIcW6NhK0La0Q6gWlB3VSvt0qObFNxA8YyaoeVGhRahRY5HC
hcxvH40DmpNUQgehO6a5eX9CuabbzZMZRIKkPMzpWgUmXiMIhivaTfqIDGU8Ud9idaAUd6QeK9lH
I4QzhABaQxow5NKifMQfzGKTX+Qd7bY7isnUXR/lFADOqFF91A00he1SDeahS1FL+FqnLXItVIWn
VzjFmrZrTgFjHCBaOHWDFGnuWzSz8aXn4ami5Mc8odw7JRGvwb1I2CjHeGTjRmaJnHZZzNRmzaFK
u5SKUl+q6ShGcawKR9HNtLEItvMxRw+zSknn3yDrUcsn9ZHy3GvoTMzoWtdM1FaEJ9o9i+5oFYE7
pbGQ9hgbfXwdlrR0I39kpKfsN9HV/xbc9v+Hpf3RmOdSt/L/DaiJ4rX4l39dv79jh8J/+5d//d//
6/Be/9ufQGr8/W+Q2tz8d3B9OOOAPKZK4QESHb9R0HkExfg5BCpExcjSA2b9JwNdVeGta1KaUbV0
5DT5m/8koKvav2vAbVLeyUK4dAY5/b/B0/3M2nxB1CiWwC3X4Q/Dn4SJfl7AM+pYA84EqqCo9jba
NR14YhowalcZLNajA2Ezy28PuUICAxq6suhPC3O6NkdMAAa5ilYkuFjicWB3kYMiAUQn2ItTE6UI
T29cU3eB28heVPVtS4U3GAckrdTNqSCrNhn8GdXCF/VmwAn5ctptAmClyA0aCswcxG+yfl2Oy7jw
gnYRD3fZsbHrbbSePdR32Vv/3fjov+dk3XZDto+T54Ey4+BC4ksCm1/R7t+N0BmIj35veAwg0/jI
ZNbfhvfZY/Gt+oafbjwq77AdZi+EsLOX4lvxrXnPIxty3/iChYtuM8Ivrxneh5g8ss15XSCajhAE
uonJK7kBUuZ+Mm5JCAyJNxTLU+qr4cJong8TAmn0EroIDsF1NzhfFusPeMpTUNyf3dJ5N6AZWux4
gUx6N3sqj0RTC8VaG5P7UrvWTXs3fkz21lOzye7Gh/R56k4OdvpMgRs6VSD2c06/TFCzVd6gOYxS
AKSwY21P+cO/8DLPxG3+QZd5aYFYcrS/gtL//AvkklU47z/wP88q/MAo4ChTd0stBWrjsizj65xn
6qHKzMycAkhDqWrRvxE0yUFp33TS4WS5P98Jl97tLH35F77bWeEkUsAzMjU63cJkM2Nk484sHqo2
Bb1pYt1vhOnDMnN1kThAyWIu5i4mXox8GCJ2Qi90Qse4YJ7oOP17+/T1As6zmdkhHcsgi3Rf9ztX
cSGRIp+BxjqV1HCSjCdaLGwAUE66aO+s7/1bADpwr1U26tZ8hfeCYhoMyNs5hBoqP0f/SFehl3iF
jMg0IKy2q/vsPdyfaDwHjZQa2/vJDqjttI5h6dn8i6/pe7sgL/TbD3oJ3cqWHekTIj4opPbMTQv7
GJAacvFjT4Ew78LN6YOs0OR+sk1ucIkJvKar8Dp8Hr+D4Te6yHed096QZYBgswnsZgPX5kCJtL1B
Od58Uh/qt9ZPr4bHbg2V/qZClN2Ob1IajhAHGvbd1KMBWFiJ8SAKxANxmYHKnpOlGgGw2vEHXdrC
j/I1fy1fwSxplsD/cGLN3Zuym3Lstgh6cMEkaO4PpqCU/ZD6KB9CtwDGROMh/6atY4fmnl1OjG43
tyc/QBTuIKI1zTMuSjZenOYz+/5rmv+I03zJmszOjse/tjWRlvjMwcXFVvCVDRLQGO0/tdRV26sW
Ldd0v9TC907Tr6lniu3TrB4X6LfQPAbWo/1zc33pLc8Oh7/GW56VHf+HzQbkNLlXzfq9SrOhwfOc
5nCg3UH0Ti3uHkc32onmwr1dfKOzwyH9c99I+9GhhxggQQl1azqhyZ9OXKwVkWbVle63QYDuh1WQ
DJjRv1bTk4UW022oLvtwMaMWlUxtMHqTMaaTrJkS6h6RUzCoN0Ffa8iWsMjLVTTRFaHHh8A2xwgY
ecDyHncVanGobGKSkyClb1d612v6waNBxiX9cu1Hi+Lr7Zyd4XmNdMUxTnTygyJDtcdWAG6JmpAV
ICFsoQsCgA/w5XCYtaQ6bOWpj0VfUQkhghZ2vj3rt/l3Et8zp0jFpUP3h9v06/WdzWuYHZR5AnnO
H/DsIevwBWY4EhvJ7fHKejIX1kJ7KokNaCDy0m5hmG/jq5/vm0tTbpyxmP7gU34uRPr3nnK54s4t
45cZl1yfrz5sEWW5ok1w8ypk8wEM7fJ73djRNr9QuXJpaZ33Nf1bLK1L9yopbV9itD/7Xs+5cZ++
MywpWjxDjOO/M6tVt9EhGbtU95+eFHF1BSvUfn6+v729gEp8Ts755H19nzNzElq52c7l+wyr8Oa0
jERlK6vADxen5Uu5PC513HZT4CAva7u3/Yk/FYFd2vh2m3KX29+/rxx34rsrk1+qeKal/Yiml53b
O0QpbdjXF5z6c/rw7wbm3L4ce9IjBfaloEDzBvsXhKLZz73oWo3cVFRIxi0p+81jQQvYVXV1VARZ
E5Qvg/vZ8oKdkSv7J4N33q8h/Btey6UF83neflmZf+6C+eG5/WXBqGe7HSF4oMiMBdN66GyZq/rb
kkMGCi/51QMNXC9t+ktjDMfw647rkqpWlCPzTUnGa9Y786sD4mbC0Jxp5ESxw3lXTvHD7GQxjcV8
epciG0vvUaqJIQQ4VLL8fNIv7ZjPifgy0P/wHXNxxs7Ijn/pjH2ugJ/tijNPuTabOQJzrJA8E4VP
25RUBAtdd9SPqYClkY0OmiI/n5RLVuFTD/rLpPzNV8nFQTizq3+NQfgRgIhWx9yQvFbwpPMe3FO4
dmNXl7rvON8K+1vpdf72W2afnCcvcez30LVrp3asq2exr92pvbi93U0FOUpnsR7E08JZ3Cf24ucT
Q1OCH9nI/7qo8759qOuj4jtyUXRotpF+AQgy94YN1+/O9Bv6uqI4yE/1qljXKzbyk7k9esoeMatX
ngnlYDGw9ZHotx8m3lu1mD4bTiPmi0DQ3cuuXOs+IDjZB+7+4SDUa8RGV+AliyV6hoISpyVAmugX
VNP4J5u+8wAuJ9u/hurqofDgvY+idan/dkr3/bimaEq/uwaamrj4zu/FNnAgXtjvE+EvUx9+DgNo
2sJ9PtnIdLKurTfLeadtnu2Ko72insyLXjiqX0K/9mJe1bRVPxav18bWzjbXqIu6hrtEFGw5EyXX
YToH2629k60sWzHj1zrPqD20dP1gkz/GvKXpGDeznYTLVF9ZPiYfp1XjPbaiX3E/r6l4NZ3Nc+c8
7iz7EXhLPF7fZMLXebvcLpadA2HX9h95aAOnxFitXMvm6dMVGb5RKF6xzO3V7na/z+zUPnmGbbrr
2pUfT51I7fVbf0VRlEedlFO7J2fdiLcHDdOf2Q2HeyLeDP4OJpSL8tCGvtTe07qxt4elwarjgHA6
8bRdJ8ujU7mgQ1fRZk2zEF6sdKjGXnar9qn6GI7kLu1ODKtkkywbKAKCzI/drBIx8fprDfgw2Qyr
6ZV8W3mFgQj4fEhtCFK8/dvu2fCDK8v+vvho7IcHZY/cZm8rtl1tKORkjEu3dpQn9zldnlzTbt1i
+Vw7jdM546rzZluGmb4d9jK0fQoL7EUuFh33d2EnSNfwd2bxy0Y4Q6lKKZKgyt1J+Zl74E65ga23
LPzYvtr2zujlm851rmc+jcpXz/XSVVdcojd4rnAueH2XLIV+doj/XSzFpfE5O+ip6KxOPZU0jI9c
VMF2dtW5WwqP7Up8U53RoehJrL4PG+FOffZAbiteeL1ZrW73F4bnstE6c/N/Ga1fRut/ptE68x3/
lpvykn04cyv/lvZTk5yK3xlz0lq0EUQPC/W+s/B8AittjAqMlTzMKJz05flYu63Xeo3buKM38j17
6L3eI/ck5GPDquKUPH0+T2ak5GMIqnjF93ypeqpnrUZHE6pjeJqLYpOburFLTwm3Xcxu2kW7mAjU
sBzTmfM9xqM29mR8tEbMjl7+AINRmPamcdzWNVat+x29bcdy5Ulq+smycye3A6coOhpex29LkTnk
aYjZ8RgOeDVY011iR/b996n4DkfpM8THafDfM2FdF5yON6l/faM7Jxyj1r4pxEZr7HQz31WvU38U
G07a3N5cbx6fTUCByF7QLtx+KOy5PX6e2hzTb+sH+FE2eMbMxgMchGHvG/tNjs2HvKDbD45vHu94
XDoVb29vZENXInFTL/SQQcd51e3Ba7zSlcMSOfV95Qye6WVO6UunwBIz51JnQObzwlyfufKxBYUr
PBYg/8xew+ihGM+nnPkpR7mcyXXryAynnEZ91bnlMl9afrnsHbS9PYXUI22HRYkXHrvG4uCFbuQl
/JSDr2du5KRM+NSZeRHTL39X+ZE3AcxIvNitxYHHebaHOoA7LjI/5dF+kW6Jecu5o1zRfr51FW/E
BU29ajM8TWDfQUi9Uv2j23n1EiEBB08/cDVb82hFIEK86RIfjJvhQ+WqYjfgNkw+BxfvzZnhcVcu
NfJrZCGvTF/1FICgwxKRACcQ/CXA8ZEFlnqFdxLaohQih0/jRgu7ulOW4w4V+U211DYnX1DF5OQC
ANgeuRx0uhaxbeOeu5Wfe5nrdcvT7rRTPLiEK15pu3dQRBPRKuOvirXFEpau58lRxAFHEsdQxA/0
0HIObuH0vGJLNhnuoYCZ6pzcE0OxBnfCAdX8wkWBgk902x2cdrl5AAYWs818E3uLuWht8264ajyb
AvClQMjdj/yfu32XTcUZYPXLVPxhTYWqSFNw7uN/ORbOg92g0ZH9sjAVrVdjKGrX9FsMfu8F+/4/
DoaAvaRhI+QjxlPgS/ugOoo7sAMDXxEDLIncSbzMn4jXloCVResu46konmrCAVRMXNo+sJ5nbEI4
of7KybfoSyzNp571rNsBOOy4Gq6gHTjsitClEAXvmfiC3UsbAw/lTEe/Uuyd9hTdnMRhNV+e/JPP
5vOmPuyrZbQrliT1hfW5c7B2l2goswvH57mW5rFNrDzqjro/BRKQO7oRRPLbTsjjEUWT19FrnZJj
cfSMp8NyxCrpWMipI+2k/DCFapui8aHrM3q10N2DU/uJFzFuIf+G2LsI3cAJnJ7voVv44Sp2KRPw
UaN8kbY3xbLm2NfEKfzoVv5dBjtFPjfexxy+UOqcasvfYXvVF/kK6oLuEfx95DA3biYCZ8KAt+vM
l8/67Zn1u3xGwUfkya/h6uDFK3VR+XznHWO3ErVPqx5sbu4dvEoc+JpyZXB03dLjmrjHnFPg4DVc
gbT6gRNxH5nP5zbz5f1I5CJcJc64KOT1ePI718mdFDxLvvPn55U8J+TfYWx3KChicqXZneFA0EJa
xOI6XWb4DBuEnfAfUKHZG6t6ebhJbvSnYon55mw97eo7dUWVsWf5ADafTk5PZC+dGYMP1Wn8nFnQ
RSRSTrnG5cTAfpvuwYeAj40unNMO2R+suTxdNOYrXMj12DMHCrskcEuBoJtQnMBObgyhklBIncid
XMde6kVu5DrQrXFOJs6E410eXRUHwtEL3GFx8EOOtMEbnIzHTvSn4UiWhzL7y5NHdeRLnMJifc2c
xM1vBkcVGwpCPwwci0BEW5RhHLQ8rsntrkLntoD149PyROS+dZP4scMxH3CuBQKnZGBvuUdGzmAk
ScnMQYEKMdnOfEPM/WpZb+rNzL/dVhyVR46xbccZqnHhR5E6T6pncNM1A1S71OjZcn8Fbgz5KfWg
5kOEWi/W82VnP8g7tBgYLpnLdxbNgnwuRy6Cfuz7wTm6aFcCbZXubI/AH+89d22Ovta2Z6AGo7hf
ULgBwrNZAIUv6+V0VW9UX3vSX81XeO2vISuTkrKNtWkXS+JqasxloG1rAvcrs9dAOc529J681p1s
mVo8z9CHpXY9WfX+wRUfVDeKj4+D2L+RThe397vviX1/39lveH0BEyaaRXJv7py19Pao8bBvJMRS
23fyXWi3YRe81xz3cAbcI329h/ni6ACDOHKZVW63mF+HzLDFSFX40yjc4sm2nuFYPP3ogTf53aJY
F0yMtIVytAKmpmIdDHbskBfC69lAvALe67zpKlqsmEnpjhcMfyfkYiJbzhIKRCJwllkOA+s1w8BW
+Jli5hfLma8ycNOV+TQBGsp9bkvsNMcQAwOzEdFCwnu2O/fdqZtdhVcf1PjjRASs/ZwPeG3cgjTU
1NgwkfJSTTfiZSYXIAvK1i4cPWeQjl6iDdf2NXmST7SOMsLPmERuWOmhyk1BBuUzPumfZOwhNzS6
ZK7qhQvNNTyaS94ZHvpDQt2grCSaXbie8fNpqbjT2A4XtD1k75piK91UY1N6L6rd3GPFnPzq01PF
qkk7hsfq5V66avwKe4f3uh/uG/94e3Cabe2rNtaO52EJfXVd+NhpLHOCBS44q6Stw/MF26Sc8POD
MGNeCv2q32u32m28aZ7VnbFNN+HS2LWPhd/bE/4KNUIsGsjq9ZzYQNpCaYdVm2uTVpaTIfVRQsPy
TThS5WtP+CncUGxOxKTjw7JsFqFnscnkLEmAEd96rbq9iB46j2cB56KbI7rrVpjLfo1l9g+3oSuv
8rQAsHUA7k4uHmx+T40QPja49GP3ePQbp8LvpGaQbW7xqoGb+JSv+gmbeODQHllN349C4FYjRgzx
Rs5g5NcvB4Ka0tH2xHHsfxkCIcm0BA1lFQKXSu+W760nZ5oqZtyNBlcDNWTwdPkvYEaO/AoiDzoQ
/NSyEPEZ/PhqAOOc8Iq5j0omr/L54SYY7YoFLA/lhsGIWNUq+HiDW01jP2fud4Rb5ccOLqQ320iQ
dvZpxkJ8dx5yNJtGbOyfwZOeeAPE2jNq8s97dyRWmBNzTG25heV2nWOw54SpISOCKiZjNr3OHjFz
y0BkhDPMFSshw7TJgJfAE8aoTGCceH0Z7jRLxRZYcLYTbZP4+ByZxYSXnD1368kyYjN/fniHVeuf
xHyZ7xTIkvlDuzK2TJcE3e3o+2TPQe4GtybJAZbSLnCsJZ+fS9GCrvrbgUq3oseUS5BBBMK1zpRP
ebim98FycsPBvM7u20W/lgezXHDyFSaEJsGnU4FT4uUOmmEceSOb6IXIu17WlD/ENucQH3I2kEAT
mrfRvJn7KhdyjFPQ+REhIE4HQ5Btxm1zVfqL2MuFOLw3ANUWs9uQCKmYv7kTs5RPfoTSsi3eWMcM
kBxt/Sby5aqWEXL1KEebU5Fgh7V+J4+hyZ18rvwtjUoW8t/Gkt5PN/LklNFg5BNGEQ3ybMGyu+AQ
XoyxpZLM1yzvrxj7V4z9pVfKpXDiDK6fmUhuHzrQuATnVxr3GifvuzST2vYSKdO8GLzIq/mSa/4V
vPwKXn4FL7+Cl1/By9cOZV/bi0gE9Geo2VlmR51kWTiX5huqAZj00qf5q7hQBHjpPc4SNn/We1wO
ws5SBb+CsF9B2K8gDL/rVxD2jw/C1Ete9Fmi6i/yoj+bTPzE5p+XaChKlWZzFKVIjuufeY9yKRPn
+WZ6JROrkjlG/tEGrCC7a3zmENGyIEIlte7oLvJKgKmpO4LDSHz7N9QInp7lvL5LXDYV7wiJK2+P
4wp4m3pJ1/A7YIMGEKeH9Fg4IfQ3CchIzOM3nHUt4+NLvK+Ld3rG+/rj3unF9NdnJv1LZPQ/NP2l
zn/ojKA6Sz81RTHo3finEWR3bDV6k5/k4getA6+TmNvDw9vDIF4AVQvIDw/8onRA09fQBDu+TiW0
LvE+cKjl6LzcjPZVxVNrAah+N7GvoBKs8qv8qvat69Ojdj3dTbf9Xr8rXWTsgCBJ+pCuqoGW7Ovr
61c6NNrXoJoH+xooalyNK2UJJ3U1+pVjAPU3XgE6GnmqKJYDZNbKkVUftFkADrP5a5oEr57pBrz/
+LiN7FvSAFzrxHmLnf0HOYAp90BjcbD6QTxI2ubEWz+sAb43dFYRb2+JgPtB5g/0/+HoPADegQsa
8oahcMIKaeR3+Yi8+/0DY/E5RrzyyeMLz5Ckgv3bz7P1P0bRv8zMWWx/iNN5aqWNDldZfqxJ+Yhv
nds7hf00s707CnEeWzu0b3r77rOW3Ye8bLsbG/7LBgbNPTUyLk1VnJiUh0zbtSRXPAS1APliEhPc
CyLX4uENqs3wOWofcF8S92Owf34nnynU3xnYL3dy5lT3NPw0eo18gPmtfAreoVn73Wp2G38398pe
2/fXtTtDIC6ib4dN6SPacr0qJqON1P0txYG6hmSIrKbpX4pXkySfQ8NjBCTrgAovQeGgtjdddBXb
559fN31PfxAMfLnuM0d93tSztgzYG8NOjcnTvssUaCZeVXJGTmjH2zgU95mXeQd34qS36W201WyZ
uUM30JeYtuQH//yaPgvsfjaWZ2796Rjq07SUuRUyVLogE0UqZOqdNhY8LpnPgxBj14tProk4Ucav
ugVMIPWx81Zwl6iYIrNJFpAeNkD1U9Z8wqXCiSFH1JHCPGzJGeE15b7xTInqhaXwW0uFn13/2cme
5JEyiydcv8wWWFyvTNKSN9hKys9AylZmB2R+KIe41LnhjaQvtWTiggdyP/DRTleSjVbfH/gu09sy
yRyQfpbpdElnkulvSbKX6x01VLLvPv0zQt2Z7sO743xd0dyPNgUAz8MigX5dk8GsnXjTg9J9N69G
dyEpP5YoOe5J/DKLFonTmrxf632m0wCh5RUflvTI5pG5k8Jf068kX6F1pysFFyEnUfxBQ5P121vg
fnzcb94z/+aanh55brP/sFGxw5eIPXj7MXdqGGoSHZeYtzz35dcO5Ju8NYmCZiF/llkgiZWTXgRc
P37mk0nZ/oXLSzsrV230PEZCjiWPEOMnB4F63YUc3u5+uqhsmT1DBFLEmBIM72qFxbgtxWCX4l6x
7zPn/v62cNB4lneITdy/veXU3kkb+fN98GMP8b/25meB5pfznf72cTttuNDq5nClm3hdMM381i8k
C8ynZZgzbrTHC2966bT8rP358q6/Tsu/12l5cT2cZW3+KuvhkjHWzpynf9xu+ZH6EboD/9fN+yQR
f1m4v8zuP5fZPfOQ/slO9UuO0qdQxJfV9fdwlC45ndqZo/TP4nRecvu1Mwfpn9ftn/1I8sqa0XID
RTED43NmHRG1DxEdwdWz9t9amDtXRb9YXuW39VZdQPJ23mFSuAf7Pd2GeHJwD5zmHhq9iFe4F4ts
BbfHhuxDePdKpw2fLqUCzSrf9MZtARKT2BD12m36yaugQQLOU3Q/x/OOUxHtS7/I7WR/rOz9gUiP
Ys0LruzF2zuLz/5gt2f+EIKzlJmqKialvOcSgDQ7z+KTdLDoCpDfNVBk9MeZ8yRdc8mF7R2ccXG8
I/wgAEkX6dr85IpWotlKHmjiyTIRBG5NdLLtZgbRCt6eLB5wkitIVl62nRPyS8pRQ4ZcEi6h8ogp
cxqK3g+pIChUuzN9Q/XmjftzR+7izZ15C3+om5v+kPn9ZebO9t2gpCGNC1r0OmaAHev9A7jGwxNx
NNw7BRTE96/prgrj6BOdvPav9yXlMqogHrkQTshj63fB3pcrOdsitEKozYPBlVx5y9Xtz+fw4m2e
nZl/w9s05Ij+7D7PgAJjSofI5ghUU7mSS5ruRkAaL8Z6vUjw5WW50+zvzxuf9o5Yt+UOyAZ1Gh65
eoHsyNMKAYYmYYXB/Tb166XuZdfaxlyYa2uR3SJnXSx+Pnryin52xWen4xjMZ4XVc8Vo23prAL2f
v7z+Q1jxy8yfnWJ0C9QLbYb1OCILTzHQINKHF1lMpm5oecz3HAamsZAMTclEPzjqwlPXkjYuI/jI
i5ybOhMI8lOVD2LRbegwh3FA6l8cblBrtyGn2W3nBjc/v/AL4zI/j397U5lEI+OS7Z8pHdtfCrB/
fGr818DMzyB4Wk5Gp2nFG6xPVBGPsEJRyxK0cRVAqBP7Tq6Mkdj7BVzVW9o+lWw5vzC8lxF0753/
36/Rurk/2s8lPu3R5iopaJMIYUQUvjraN5yFFDjdguN9KLYCLe/jwuxO5Sj8ZPXMNR7/4u9NynFC
M0tuAqsycPFPc/upAgCWaPG3rfxN61SSzsoB/3/Y+7LdynFsy18p3HclOEgUCfRtoKUz2Mf2sSPs
GF8EO8KhWZREavyj/o7+sV5yZHXaSpdPRyMvqi76ZiAT6bB9JJKbe1x7L7u9/LIcnrNvg83bh3Xq
3qmVGv/Xv3dq0STPdu5X790p8V0p3O4vF9+V0v3PKb4rdf0fJb4nrKNa6eBfso6nFPBTJuuZoP3L
KGD2+q6gEOWDiBOTH1cauModajwxuPuHBO1JZq8xuAfJxk/QdeEtXJQP0Hcb9FIsRaoTnQtgg3xV
sf3x8JV2LsCaqx0+or8WZC7HDB1FM3php+3V02Sv63LLzyqA7Rc4v0Iz1YhhU8B53npohHq4aG/j
NpBNAEp2g2CmQU/XouExU4Of9ZvoCyDpu+ORYB1s8yPDKvq9vCAo/2ZBia4cveHhLfiBNtP5uF9a
jTIk7NMdOcswPyRGFwmKNEuiNduysxzxT7nLtmDqDvFNdH8wONBsQzZsc7/40Q2+8bayxdzNE5uz
0vpTk2IKZYST2fjopAbz1JPGvwDTEIwAZjjiSwLVf/WVPHXTLL016DbG3/jB579XsZYubPCzo2S+
2AgdLL0BXxV+E+w02OufnThLP+LyaV+bAN/7+Se5WX4G84MRFN6hBQwg/gXmD4rHpWS4ZSgOygDd
huGI9q6lyo6RW8vXgPujIwlt4T46BvqnBosBv4XeqSpQ+5/ofXqgMFAj5tG8vWX/wD79IU4r+1TG
tOx0DnEiiJKa4CEOzpvw/V0MVw+uoQmqzW75i0VGym11/vXrp2nziYeYXFfD6bm//44JNrDhWfD9
3Y9DCqkH2SCEodycOtuTgr+yS/8/Cf6rY6Ok/OMUV0a1aaOqr0E6iRTFQxosmYrlz3Joi/uW7e7O
79BDhF4iNJA/Of0pzvfu4aGBY/bux8ePGD3w+Cgx+ylHPBydLx4e+mkvDz9+/EAv4e1Z+MNBOXY5
3AOo8HCfw1u06KVo0anRh1ft0eC21Guzw22ynYITOu/k6lYW/T/X6k4rrZWt/y+ldVJprdySf5rS
OukprGLMv9RTeNXRVpRQENpQxp+SE8/cqygSaTGNsIWwUgbXHZzBUPAYdTcHh3uxI0FxOKGjXx05
K589crXclIEwNWN4ZOLT7yMo+Q6lbEHAYh/cBO2nPe33ZUbbTZ6X5a6aMSPVpRg16uaBIu7nYcCg
/aasTOiQ+qbs2UOdNGFfTe3e83PwiQ09OfXGrzoMf7yxu3LlyizPvchAcWISSY8+XEBykrA+58F0
hfygRWPvGfgfdx/uF1DC4RhjPv8JC/yU5f9TpPrsFVYOXdn67iRcvAIC60VFv4+3S6PcMs6uCJax
MEvfYAyc0Dt4V7c/CmAh3vYB2OIVvfUGK6+pHDuTJw3e4GqJjr+/u1oGIl7vMNPPwkO5/HDIgncn
Hnlq39dux1+/70+TzN9a9cqfMHVnB8fBqumugScHXFgTIveFVEcDWEGzn3FflsEImOTTB8PmiD6+
xTUsg3cV0ATpBvCB6QxHsni/HtL+yHIApPTj49s79bqueyYeK9M+yt5xWIXX/Ahr/bB4mPDK4HYi
pbG4tJ83+z7EPKI6uFmGLH5zMVhoGdu4P7ZLHLI0dp+d3S2ewPLqw5KPCdGI/vHjj9sfb7/pSUFe
zvyZwvnrBfnkka4s6T/pSE+pyYX17PlG/fPV5KnbutLrZZzzIa8hg2VwdXN59rbcnPjwNbb51z78
iWjijVv+hI94JpTZyD0SDTBJuC0GF5hiTAkGk4T5VfbJBpdLF3waFkcNSFWHkWOYr4FxX3VwxHCG
BfH0fak4fNm+veJTd3qN/P3n3Wl6wolYD5H/K5yIE9boafOendhfYI1OCslKx5ZzKnzQ4EJISIhR
YjGAvPCWYAFMuIy+XWyCE3wdN4j59x5AdBMSIPkuOgKLuAeW8Ra9+eEJz+TkO6216b/CO6306195
mf4D2DD/R2dse1+k99Xfgq59vO/+pn/87dbeg5vUpt/Mf1se+U2DFzmNE/vfX35pfn4dP+rNvb1/
8cW2Atv39K57bKf3j6Yr8Kv4oN9/8v/2m397fPqUu6l+/Pd/+6a7yi6fFoNf9wW/Je7KP+bHvG3T
v13eV/n9+ld+UmJKsFv6PqfUJ8Jz2RPB2E9KTF/95jEOdkvfFUTxpYX7d0pM9ZvknsTYRpA9E1D5
Lhb3d0pMDwSbxEXdXRCpXN/HPf37wm9+KmDs2c+N+P3r502Nyw37Q037rvQ43goQDMEkF8xd3cC6
igSL+m7c0rb33ikxNhdW0AZuWVYOu2e78sqzXhqc358lha8IcSXz1OpmpWORV6lfjVs/L5JNyp3q
aq7r8izq6/gmzxg9cZVfW5svPEl9110odVbW0x+Fyiu/HrdGm3jTD24ZgKe63LiNf2qy++I5rLfR
9wVlYD31lfsUjz7TnW7qO4YJBu44Fakb6pj2oYum7s4fGKVg/42iqzaTegJbcmv87dv7+trDpUd9
ikczzrzVGY5OqszUOOM296rqjPtGzuCbJhh3w1J9RTxqbgjL5HlWRNm3tx+9+OrrdSuXEg/LwDD3
9YRmFlPuoP903EZOVl4xUeZnvO7SE4ESXUKx1WMo84kinoDsuGuIol9MhTdpO24LOuYH3dvuUg46
Qyq+YbftIlIxKLQ1GOSm/EaYDoTLpZ1u5qzv+uCXV0yZhDwpV3m+XJNpAPJvwQBPxm0DdvuNo4UD
Xjqtr95+ytPHrFfMCS4/RfcNZuSv4uOY6THNJM6UyWHGbFKa08u5KVKYRdeZvrpKlMi0D6ZKdnYW
QNIILuM7KgtLT2z+S0/k6dYuBReQvBAwisl1KcqNW9WnFm8CKB9okfoy/ujawb1wujH+lg59sqkw
7f/92+t/Ra7wUCgkiSP3QToJgXh2n6RsBpTiimlLogyHq+JHOql4/+sPwQEC+eoq9ueHKFv7uQQG
ZTvUIPTNRZKH0Ef/DwLDfCmg/UF6DEW0OklAP+pkyBeB4Sq56Mo4C8EVXxx+eS2gXfa5xxRuonxK
5T7bMCaGSPS0GbdjnkcgNUzqsGWlOqHBX5EFzjA7FKPIuQK9ykrTtH4BTnYaDVtrJIYu0bjHWLUu
1R8mwdHcMFpnL3zXnpDAV/Q4ZzB01OVQM8Rb3urZ2nge2T5tDXZwmMqdW1TID/TQOaTM+QmTQfmf
NQ0kwaUSlw5n9UTi+OxZRVO7VWlmTJNKHdcPVJXye4lRmdlGzi3hAZ3dptqPFNQhe6foK3BT+lP2
iIn55jqhWdRsqryJx3OpaX5qSOsr+6A8QZGTcAUEan0p5mziacy43bbgij+Ug6p2VHfqMLgsOXHQ
r+ifpeEPFk25xIMaWp207Ulv9DhMWzDWgTSw3sO+3KVOf6AkvvSGLgm8zN+WdXKRO6Bw+0VhFni0
gjWBhuWEy9Xt77uITlQ6mH/ne3E4s6jcaunGJ8TqT+6IoB6HQcEzuOvJdQqyH1Xr27S229nhWajr
ZgpaQpGeneNhz0F//fai2KpICk0qYL0Ad/WZANweN/WlHA+dnmeHZHrLJp9joulYdCCXhk+BfsfE
RqCdkQn7Xju6xfzofAQ5Hi38FMO4ah8Ep2IgCQ9iA2ncMUGm+MBIV6H/rRHdZVFSVp8p2+tvUZyU
aIST05TuiqLKZFDmBuzbWWJdd2u9qJvCaOzBcp2mJga1q47QwRZVid/s3cz1h431gOUIeVzydwlv
Z8wtkyX56GfS00Eho+Rz2RUU0M4UxnjTlTKJd7aQcN8M5R3dZp407EPbOqMKaOLJbONXOsUw1J5l
CTqdaj1dzJUW8qYZRcS3k5qwA4ObJd9oPYFpW07z6ARpN+mzyu05KLJG1d2akWa3uYzGOGR0RPva
4PiqvK36LEVPKV6orIOucr1408geKqKWjY5DN6YgN7RGxFXYeUNxLds0t8Gs8/qmItxJQ9mJ5r6I
CgZmE51WJKx9PEgnTZSEkedn95E1BcCqUTo9mrgEJWNGCvMYUcLmbQelS86c2E2S80g16WXWqXkA
lXmnMXuTs3kzNb2XqwDtmi4ohrq5cY+sm2N90Xjc6EvPr2fQywg5qRSn2zgcOZG4dcmm6z2k8K3q
GRiIZQbUAfgeQLjsezVFbx5ufn7eO5Eh5yxyqq+C27kK4jRH32Ndteoh1oYm57Rmub/Vc5nuWh4R
e3AlZUfGR/+TtXWfBq3nR9mW5BCU971q+uzgWwZCdCdHO6WONHwpPlYSbXYGTkiQt/A5wpxakgej
NB3YU9om7QItY3VfC9UV+3a0og6cQrbouxQ2dQ593rg+Xn/qbFhZGl25VT9FF1MPly9s5sI5NNjk
OtRD5mY7han1+oL3Dok3DGoH4/mmyL3J45i3B4c1Xh1w7ObdVMyjPsiqsxhfPuetvdC+212Xrpe4
m7ikabwZfQfT8LJxYqEs4oRsq3hk12kfoaevaIwBkXBX/YAPMH2CskuAD/cS8yWeKheMLHXkN4Fl
HRe7JI+aeN+WMisDnuj0m5V+hlbiarL3blF7ABMsznUQzWX7o4AGQONeURe3qRjxGWPdZMA3Zsmc
nfmJbXaeIY24Hbnj8LCRMsNIQo2j3bau9cebeZznEihcpsF0bHnn7pRX105Y156xkAhiTBcSaRxv
Q3q3LEPWaNaBHpoU8lxLMUCQoRTQgs2Kxjnaqai7b37cJOUHMyrlBEp09YdaaDF+TuLKvBt7SUhg
oQWhKxKeQn7raI52jgdJx+VLEhVGExRXmAuPnPOu8+Y0YElkL11lo0/ccFEFcGwKuetUzH7yZP4H
JBqu68fq1raPj/bqvn6ZR/iXTCvQJQT+x3mFfZdW/+t/PkLVGXPfPU8uPP3iz+yCQ/lvguOPgpFG
n/6TU/YzveBQ8ZtPYW0IFwDr+0hC/J8EA2W/CdDmUoIkAqWUL0WF3xMMlCDDwOCzwyum4Hz/lfTC
S4cRlhV08UgsMBddAkJItvj5z9ypsYmmnkbZdUwcAZ4syK8TtKwi+wi/tK1Hp/1AipY6JxyIlfvy
87loK1EMjpKHUuzKfSmrXjd9nV4n8dal+qr3TJCUtgra4VKk5aNbsK2JUoyS5vnnZ0f0SpLjtUcz
DveRwXUBvdlTf8GzJU/QGsXQtNd9ytuLMqubfpupat6pLKU2RO4hia/knOrdHHcEvLdCDEOIn2Xx
KR/upS/7tAlw3hRexuMcHvTy/WdvMlATC3dKrtMqTlgAf4Vh+njhgtx8mGOKVmYzoyZciIo+DBpp
iSArm6gJqSryOoy5TC5Y5sDQCmHqUy7eK4LhMupCXuEJgad65QtVKnfEOKtjknV0CNxCViBd69vy
wzTacdoiKib6ome2qk94fcsH/xFY/9wUF5kSnBGK8z5d+ZbeJN0y0fE1gQw8aK/TD6NWYhOxMT0U
tKSf+tLzbxzV6I9EgDT+belY5O5PT0eiZlkxR0izCgZL4hrhGXXM4jb5COtgH5DQQdLbsl8Lbn9f
p0QgiDvAkEdcB01JMjazEx2jhJMPkprmDIAzuv/15XgKKke6vkQgvbrevfZiHUf8GEduvSncePww
xoRsbWPth7eftHzSeuMk7jFobCQj/jrRVPTMsynPrzsqurvGiObaV1lz/vZDXjsd5FShrqgP1hx/
tWdd7uXMFOl1RdUEQKGXlOfEbdz3mbbTCWzVa+sBBSICdqgJqdZ3Uw9DRKM0v3bbGXMNbBK3mEfQ
deMJeXv1MRiJBDW+pIqfen+fqQCrhsm3eYrNyue7rKxj8Oth0MDb27ZKzz3JmgftwTluswt9s0Ra
z54y1DquJ5lc6xQMy5vGb/pqV0VGhQjz2s8VL+3twGYPs/VHy6B5M1liHHDNqL8XER1Ptd+9smjP
5bhejMD8IFX+8nXmQmivLOTR2Ko9z+OZnPVOPm7fXvTL6PHnmhWnCuKI9LL/1GP6bM11WfA2auiR
sR5A0y5CGVNXn5Iif0Bc+UvJnadnIROG5Dxy/p7vPvF5PHuWb71SKW88DlEen/tILG8Ij71T5mLR
fKsrJsRSUUCSCqHxU0ny2VOWPnBFCnZUU88OpVlcurZONhAu4JdcAr6fiGGklZ4AYmZR5n32xOzA
Z8345dw50TkD3fwd2PGyW5bFPfAOpEUU6WQgS+hUdULzLFdx/bI+g0BLhgIGHJWXZ+x2rG6QqToK
1jrXs+7rBxEjMGgnF3CLKSZnZCDeiaTkK6YDduOPZ7KXz7QJGbvMuseM4Z3CdMgwdH0cy4ta9pii
w2sRBVVh/T6kXjFdCiOcE+idVwRb+EjwIxvrL9Wa1T3raqNSKJWjHyEV3jutuYJvnp4QtlUK7Ke0
SSIpMkyE+UIsb/FMDoymDa0sOcKv4HzbjQguNiyhLgDYs+o/e6VJvji1MbedmuDRzBzRIXo5ZbV1
M+LEm5IXwgk6p3RODTVesUf/fDVcuoW7Zql+rY33TFlWK0TQkGNMcWl18p7atHjQCeIrRIDpx4YP
1YYawwEhLz0wCFQe3SZpn+L/lLpJo5H+KEp7qvyzGjHx+4vBkSEwhLhA647YfvbUYBQ5dmlGD36i
WRYWed8fTG/cM+2N6W3XGv1FVKO+aNshRcxkfYwJasyE6f/w4bcibtn5WFf5oSqd+u5tZfWa4CjJ
uYLMSBcG7uWRirozBGHC0Wm9am8q1QZZLrsTNYtXNKIPRl94Aq7AGa2tZzzRJfvQH8sa2dFNY93k
Q0kyEaQziia7ClWTE+b6NbvjewzVGDh0KE7IxZ4/k9R67gfqUnMcSWcvqM1ZaPLM/dqKgd0MLbJG
GBaV5IANkIFeuUhXnbke6W+jmSOD8ss7jCuJEgmVSBpzf+XY5TrTPJHtsYgdsZ3T7gdhY3HCZ3h1
vRKeIzL93EMMuFqvrRiP8sQcy5Z54SCzIkxaA+YGnfD36dQOML2JaeBIRDoNuklZJ5wnm2yrtiUn
9v4VY+EvbotA/VgRvjZ/rW39NnXa45AgVigZ/YI01uMgyUOkwfw3z3vj81MG6hUp9qHeOAwgYKko
Bbw87ryWwni6PnLkCgOnboFgzVwvdKlCE6xLz92qBiHuxJDbmT85i57k3TtvQp8h1V/jxef49TNH
gLfceenB21iFEjOXTa9sdVRz3J5DvKsNMpn+iVX/edGKwiAjil88ABfh+AsZd8DpN7S6OZYjSz6k
JAXNUaLFL69ELVP+IFLSRTvDGm2k6VSUjTccy85tv/FB5IfZy+sTK1ne9KXJxkMkGrcYQ24fCuLl
SipHaQfdW0dLBnZb29meR/NcoR+198ryxHVc5doXhYyghC9QAywHumglK5Mg2eAm7dEv0moKXFQP
3iWjl37kZhzRHjTKMWR1xj+QqOzOR0Qu9xNlyUFxdhWbwqs3jt8rjNWyo2mCwU452pG5qYfN2yL0
p2wBthsFTrJMUYDN+rPe8DzM1IrYUWdjhNze0NF5Q1BwvfA8kVahNF6KXmelSo4CgHHwXzuBAcZo
r/hFGVjeBHECbphCzgal9pfHk/OxkEkzHUXug3IbwO/NTFJy4lzWMoCHyKWER1HbQQWRrFzzScrY
sXF3HKo2D9shG64EGQN3qrITg7TpYtKeS9vTk5a4Fx4M6nhy9aSuLflgIQDlaNt3syMyL0QJyD+k
g+K71KTonJuEv2+H5F1b9ahLeIPzaFWjDrXfzHcnjpm//Tbrcn7qx7FAjveYusZcwYhUNw0buhtC
hqvGcTHbNZ6SD4UAIrKb5kMda3DgyZGe+SJmKDEyB13yb7/Ssv439mfdbD5Oc5q1UXucB4eAUIvS
71FhinfDIEwQ5X6G6YCut83zZAho3fyqVltOh3mUS2QagexYd4l3VSq71DNHv6RDKBvLwtR45QmF
s44Rnh4CVaPgGbhKEfFSoqPeadoihwjUlr3XVkS7oZmuWDvuId7tZhqq8fLtTf2ThV4eySlSB8if
IokgV25A4VTZrGxzNEYSG4wDY5elmeZbqbSOscu2q0JGdAz3QKbvs7FNQWtKEPkFnGqqTty2Vy+B
Rz1caYTCPtySlzvAs8p6tDCIWGJ1Mfclknlp74o6jDLnM/Qb2AkRapyryiXhCEjJpksl2SEwqG50
WTf3J3Zn2fC1zMFv4cqDl+Thn5evY/tSatSpjrafHAc1D9RaaGp8Gc7wKjGPu1LDlW4m02xHpILS
IPJr8VjHk20OTp0qsL+5sseM1qgD6WA6cZBqFYT2B7ds8scT77oYiPW7QjFDJUIZws1Z6Q9YDaJH
XR57v4rnLc9dkYSSzBLnNfjKD4rcOkhixAatMsoQe9N5sf/IZwBiMJ1GleKEpVj7AYtkIZsBJa08
4ILW1rMtALcRfX2kTjOnYd2RYS9o0Z1Cq7wqMspXksIswe0Qq0tTSF4BNrasm1eI+KDNszBXvIBT
lVfgw8pLfV41ms+o7aGaGc5JTkFs3KBumUZxA77Jauh+NW2KxQOHgMiPAca3xKQvBUdiCBqbpboy
KJNexqjOvetpknxN53q4ffvcX9lm4A44UEdwUvDv6gL7CZqiosK50pM/nqO4JgCoaZwTauKVe4As
I+fChfZDymyxFs/iFh9OedQxeVUDHHQWRahwVkgXv8vzuk0CBVDJ2duLesXLAHAL3WgAPCBdBczn
ywdWc9SX7dBfmZSZz6StrRvO1VDVwSAxqBDog3kkOzMrmgUq64sC2miYvld9ZNMTZgd6Z32x4JOh
3oSRg4iTFWokL98F0VMydl19xRN3Bhfn0DfxlqPO8HlsZ/XZ43b4AN8O1Ygkh/f1zXX7AQgU5JXM
zYjUFYrkqLZ7V1kZRSYolQ8KsTlKVHdeqnjO94zq2flEHOODXbYpyMHpuEHNs7PY2671OjTmzmXc
h0zY8UjnOr9tMq/5hnqAa0OP0LIOzSzbNvDnygVYdHQSTGUvfeehq7r8HZBIOfr4YRO/WUPiox7G
6ZsnTOxudVMYzKVKC/9snLyJn8dlPporK/px2DWdV36bLC/A7IdkKMbZ8LJ7b1zagsKvQIQR0I5F
3Y74MQAaM2P5d79iTRwMPXXeN3Ovq7BnpuoDAuflPM/08KWu+IRuYObMmISQ50Wz8XvOv1Ieszro
HQ8Frnie5XWact2EeDjDTGRCqu4wZqoDY+HIuzNboVpFMZkg8VUwNaJEomekUGl7VStabwc5aZ1u
bJtK1L1zUo2hiWFFNgnK1TZgwzSBujeXDma7qFaCoLbXADxkfZ/kXoDf8os4qBA1O6Hv8E6eta5g
3lUkRTIHkxpT0A53jhpvVNXLPY8Mfly5re3ODI/ojypLCSApfBgx7W3OqzmwUTw0AVnUcyDrocQc
a9nOx5I3OYyrFU0eWA2M3KYVxYgDzAvtBRGF9v9gs6HoNpnr5nes99puo3qTigAwh6rYYHwBkUEz
Cw/UsDaesqA3OJ3NrOL2nVNymE0mCgyUHgpGj64ZfejAqBdlWHqGFtvZdF17RnG4X/LMxDK0LDEI
VJOyAncnsyg/OkWXmMBXKX00DnK50eyMX3XHivlQET05+9iN2m9a5GY+NulUlSGdfQuO+tjqW1sA
0rGZXJm5geUZpaFIqXczWZa/j+cGEkQmgBqCrqllFURq9FWoW6UBiEGPeh2qqDYk5AbI2WDweDbu
9FTRGFle3mM2dY1UatiPU4HUwQC0JVCXUdluk9Jx+SUruqzb1DqL712bWLKLeeXfajGNd3wC7Hfn
plnS71DwGhNM5B7zOzICqRS2JE+TEFFrf9NHQ/+OahTmgg6mv9ymo2LfRT7WdNf2im3RDdJf+B6w
ZrzQuKVDb850zBN+Hnn4mLBRkQiGoQZhqz/RMoi6NrlLm4pe+tx1LhoRJ1XgGzonQSnrTpxrp7J3
tlPp9WgjUwVpkjZD0CBZ9NESWfGQjYkqtt08uNAhcQOQeO324++Npv+FX/g3upSt/jF+4ZjGj+0L
2MLy8z9hCxRtDMidLG0McM99ukSCP1EL5DcgG9EkgcqKRKYAITFcs9/bIhj/bcG5A2GP5C9KZ0sZ
8O+oBfqbgJ9GgIBHvQsZIvlLuIUnX/QP/w/tGjBQBOABZLeQD/HW4XDaNlMaN3obxQUDeXY2a8wf
JHNehFCX3neUlzOMme8i4p859dRjTpdpLDnwUkfOHvlFOodJ3gOOHjmqLw4REIHu90ROaXMzSO4c
CeBA+T7K6gpEIUMTfSpqKYdgFGP1DUDa5MGMmbxCeonKoPOKOgF6ouGHjrQ6fkBXAUp5DqPzQTKr
97DC0a6oot6/mEhFil1EAVEfNgq9obO3VSTP1PnUunV7NdkW98pDa86HtmpFHxSIAsuAZVUzQ4Ul
eRl6cZXMP6a5nvxL0SNBzfI8q89kJvxsWyMrCGpvkTnDvMmKxCX7CfDnFuVSryePVVOopgIMqOhd
CWywlj4a34dKuWclSpF8a7NojL5KyyaACWEk+VHojtMQTSiZwKwToLBFMPctR/e140Xfu053n5p8
GqagmSIY+0lW4Efp+96Eg5D9+8mPhzwkzQSAKOmG5CbvjFdteOfUl1q7KdiUWYM5c2hLiKKNJaRD
+ANs3KbNava+bgEptnApLiJBIkwdnYrPE3U4Zsw4KgN4ypHQmZMov+nezUGEMVbJrTI1iCPGXJFg
aFm/AeQs+1ryuM6CoVBof6A6LaOA1G17HqFPoIQHzRJUiyaCqhrVkXtEB4ypNykSvaAyzsAWPAzW
hL2crw1Lhm0+2XGfasZ3bcLE+7R2629IqRhQjzVDCnJiWn2eLE3OZtwv8JrDFn2ci9L7XgFsSEOw
1gu9RSznFDsOCGQXApqcbyVN2G3Ju54MgaP1HJ0NLMZeATxu8w1yzrG+K3rL6w16Ovzua9y0Y35Z
xnqQl5Vr5QiEpSeQr9rPsTD8fsiqUtEAmCTYqxqRwLRrgSrEgM5U4GAdNlMkL0yT6x0xrr6bJy+7
cJtWbbxcXPZ6vEKw/KPTNebt1B0G3UVNESRFeh73BSaLOhHgianXbUijwM0rAXM1A2YkJUX1kHnt
3dS27VbGMbCSNVFxMPry29DWzYaPDD5Ek6HrtO8xSXCY5a71MDmU1W2QJEV/lsUjJsYmzkdbkI+5
G/G9dq3ZzUOeB8VUF3vSdJdjrTZ0SPOdxZrPAKPbM+N/jAjf6io9M9J3AmDlge2c4Dc7qHZu85l8
N2P1eZ7EQyOKi1SjGDCKeOcOrnycC/e7U8xBJqMbZ5rZbdUSP3QHzGNIdY67D5xzVDO24ZPKwilL
QEA9+N9jmM9ATAjWEzbEGzGCoRkI3b3s6PXcgP4iiRwT6tFgOqAd0oce530xRmovyvhSmQZCM3js
U6XjT1bHB6Xir0Ah3QJrmYRwVr8qz0abxi3lpne6Y+1n8Zc6Kd+h7nKOBhp+ltGsRV6qPcx+UYe2
dq7jJDrLouJTEjuYTxXPKLkpAmJnRqIPiAbFe1PXH7x6+OKU9nqYMd3G2AuSxcWZp7urMdJAImpg
n2Vn9Q+RUWenB2B1WepBWYz+OB2GWrzPhhnMSn2vt0k8iqCNYbwLRLxhW7hsy+ZyzIK0ArKrJ4Aj
1qKfF1wzBs/WRbqTQpOgYl19lhX2K09bMDR44rvM2vyqmUlxRBHsJq76YUN7YNJoJNSlaXvsiM+K
YPKMPJJKtAi0vfetoZ+KgexQ4iGBStz8nVX2LINLF3DtnRuitsjefkmE+1CppgjrTBGgYcZPdoxA
hjy20Q4gBG8ruEmuKowgbnIL3nukqM/iHugBx+Obrm3ag1cbsJen/Iqnqr2IG5YdOh9VVD9h9Vbk
/YXMza3fmZvayaBC6jTZdP78DUHf+5J6zUH0/5u9b2uSE8fW/SsnzjsT3MTlFchMsm522VW2yy+E
yxdJSAKEBAh+/fmyu/e0ndtZdabfdsSOmJgHR9skIKS1vtuS42FJl09SUvV+7CNXysXpavHRGnBI
L+qgsXUYzO4uG2VU0RR+osH34cXTN9ZBHR4qjJ0XXvvEl+gwxvQZSub4Ada5N1KZqrdTD0wAy7TV
QV4rxjF92s5DTZYR2tLpm0r6WyH4dTegetbr9EH10ZPJAJRgs/HunF3TU38kS+sN95ITBG+E7tH6
DumzcXDlL4hvPm30izxA5hCWgUErJBL0gviiCpk2Bx5j/uIU9HXCzN7281zGUX/oCZzAK0a/WO29
hefrW++rq5XquyjQR7P53nHu4nvsb+ou3XDPNrPIlOZhUhAyfFs790j87kdo1qskRpCSHiAd7vub
ma/5YQQ5st867176M0XtDim+57yj0vHVMBv7zBA1OjTKlapfaAk1f1vGUqYl2/TXvl/fQokCv8pg
IcGN1ypjvLuOQZ0V2QKXpTXhXvj03TblUZWapFJz/s1z2xtrZXzft+QKct7bLcjaDflxTaa6Gke7
4KC+QontrvOJ1T98qLEfbI/FWGgqez9G9+XjDeRLFO+jHtrkok99r//qIJyPcaSkkSlzZrfgQ8zU
um9oagOLpjbEmtqb3mr3NYXy3/BC2jAYu92GtngrIgpGbajyLeOnc2zJZIZJ25MQy41Vuj3Cm6Q8
jDixE+HJfZipPtd7H63T1P8Igynt1VFjyzjp5mXOYCxpTDsHJWd0QfQzfqxB5RSaJbzmwUK3z7Gv
rcOwc1C5WXBwvshleIg6byGYthL1oQOZba3zDoyars7HeA4f8fLCfr5bqedf+SvL37pVu3tjuP+s
fXxH1YCzIixRPxDm4B0koid16rEkhDl0jvZ61BslH8XSyQQeCAEGuehirKF7OARY6O0QArj49hi3
PQU1hJOXeLtka6H0rDw/Hqj61KwAmKqs7x+BJizSe8P9kZvgOGXCf3IdGhtbsdYC9sTBR8Jus5hH
P8Wxdjdtu2TgexquWfwOik3E0XCiXCGERzX8jlIQROFEdDGHMG83wcANAQWsZBON662CI0SHyByS
ROlKqiHN8HijrSNR0TD4GnZZH3UYcyVUREqTyRT7gthw0NyxZhzNW9P4EO3LEdX1/arWNUW7qDEz
3kLbXdI8M/ypC8bPFgcBfwzAQqXv4cqw9AjqcuifOVi/docS6u3oTS3OE1h30nHfjJbeMpBXGP+S
jzP06QvfFqYEPCkD6+aDma1GUkooqU2KboRF5TtAn5W/XUTm7CfbK2gHmtl3GOijUZaVzuGhxzHn
JwemdNtDRkmc7GfjLe2bLYvkmu2QSJile7vkc4F5MA07iEW1yH1P59Z97FRo3jUKkC0cNUkw7hI9
yBDg+EldwmbH+gIhTnw5dE76A1wYrTVXwG6SusmlTg+s8Vsfn3ccVAwls9p5KscBugH47QAK5AKm
UFQ0Fb50BXQ0yj0rCg94IzWF7ozVCtk10Pevb8aVdum+gZdNwqyBcO4PbLETlERgfUU1qM3kOwdF
SY+HNmeioNEGQrIHtKPXzdpy9JLxU5BFEOQ7CLNMJuSVsqHZT2C+4cUYto9hEw1Pk4Q1JcCBJcec
75wh4WERbQOgwKOmGpyaqog5e8xbQ0DGWO/GIQf6mCQivhHztNRb7JYjYDX9rpfY7cjqTaQw5oTN
SOyb25bebC4L61QSduVn2LZwl94uZyar0jHhgMUbI+pENzjHNiquMzmpMgXrtI940j8Y6dnS+Jks
s36Ib715kF9sm05XLfPaD61L/RtvouOPbtWoElPU+N9l4yc/xmFzovDT0HvOpklJGBPC4c4lst0F
KiTFwMVWARpC1xD02YS6h4d7lqp2LyLjP69AybwCzIir29VHA6LtXd6w8XSuPENxkBWIHmhKr9fw
KwWJeEbPynbD6MFj3Iu2dq5ncWlwVh5H7rs9Yeuz15PlOAq11mSE7Lvk3kZL+GUxXI1iY/SoSI4U
bOQe5iCMcgy7Tzh2ZBmvbvgUrzPdQR29lDBhsA+Dr1wFV+813Le2iqQPYk4MaE/SKTml32O/Kbo5
mj/mphmrceVpxdBClRmirWqn7XeTabo3hPWg9vRbCOPVDeVY9tsSpSXsVApFq2zLQKUCDZnKwypc
dPzo+PQIQIwdWz/2dplK9jFNu6qnc7Kjg49YTJojd1Bz/lWNp0Y2Vf2t6uAQCqagrQCAyfeaAlcM
l9jB3DUPH3EnKFHXfMIkJjWv6CTb5Jg2wXa3KIO5ms2Y4sZnd4jC1VW4Eyv2f8AP/4vE/F8IaV9C
Ym4m910999NIf4FjTn/pTzgmQRAFZFu+D3EhvL0APP4LjiH/Anp2ok/zE7JyyqL4NxpDANVk8MHD
MAsZ1p8a87/QmDj/Vxwn+LdAJf1hI/mP0Bi4Mn8hDQABxfgNBDYXYEWgx89Jg3UgjEYTjYsQB34R
TbAIWEXRNmI7+6qHIS8dkOCatSq4XwF0lkR70a71W1WxQLXlLDYFx8eIdM4xC8Gc5dmHPJTPxGz2
sKH5rqKBRkVO7Reuki9D2nyAC/Npc6pkOkr3GeE/ojB58NduKRI0oHA2DgC/xwg1Z3djGcmv0pW+
S73sG84ljNmLB310QGWLgTGMa8scpmGE0rvu8hVYCWuetcuXJxuMa+k2xt+7ha/lQNsJSKSPvTOA
HCRJ1q7qqI80PBVi6qzFQEM3mKFYO7PtMxr4FetV/MZv/LxuksXd5LDnlRSwcwXx8yGN1sesaz5T
NdsrEYp71kRA1338yjInsz60ZBVXAN9pIXialDAIfAZXfx+y1h3mTn9NmZNXuZXo8ky/c0FznTE3
Fg3MIfuuV8/k1CZwm5uyQ3u2b8Mcefwm2fb+BoMrXg5U9CiSy62nU9kr4uOWsi+LRbE1L9xWbcLs
FSS09NrY7PNgRsz3SEf4MnzIqSDwTEkdh2q8Zi16ZOn3YUGX9BEAF850T623coXEbQj9tmxP3Ebg
gbaBLfCoMu9mQcm1lyjn7pZ+DSqbwczB1xWgWNi9Y7HD4bXlOPm6BOgXD28lMS1+KLaskbOk0A5D
BsgwfgC+nRaNXjP8n50KnuvHqF0xl5Sua+lP5EMy9Q/+3GAwIHFbJdn8YRgsxn8G6y1ZTFAug5vu
QpR0xWjXrMSTHgrJVuT8emsNzpQWcQMSgwXzR7v0WRWH+r0JdFOsZr61MQyYfdf1O39UWL3Dugfr
syenX9Bm8kszNCBEghsCvWXRBgowuWZ329zA6tOEz7AJJ7tJt3h6Q78fYv9pSkDdCkzTDBRTFXaC
a2nFBlJttUWXB8/jjP5Idtsbj3aPW5bsRZ8w1BY47wz5CENhs4dV0e1XkumdBSMF57QbETbQAcGP
pvFhGfw6i1gKx2z8jS7QKfXd8jExcVy2PToxBgUWbMSt2eXj9DRG9GFgrnlPPD3XnLbRLmLskEHK
CqojvApNVkNGAuqkGYDo6zR0+OU82PPedjsQZ2NhBmeOPjwbRcbHJ5PKGLRmFhTrmAKmmFbAUXa+
8ufJ1cC2jn6bZXW+RoeBdO1hxvr66Nvx2Sa+qIKunypgERhHw6Jln3gaM2Xn7LM/0a/ZrB/nSMFw
nVD0cdLvMGV0SEBBbvkhmKDJYyl+p5zl3ZA7Bq0CHnRv0mu0q/lxDoftxjE6XJkOruAOAHjVEsx+
jhybIRjgn7EnMDjA8V6ZC/0KpcbHEV36nsciQGu4vI8I2nKO7IVt2KosnKODF42grdggihlN6hF7
Y3iIUZSXPcm2MleazdUpR2CfefaOjNtuRZ1e2i2jRdYNEVDgie9R+KqCpj48xXDVAk415CHtOoQS
00VW0yYDzNDF7l8FwXqtIns0LYiiwEswqUeCwguF6XbTzO/9MLoOQSYeWo8DgvwCYMu9Qz96RPkZ
lp6E5KZRG4C5zQcKEKLMouvz2Czi4CHCJCtJ03xjFC5oDXRV8/Qxz9upBOqD5UcBpPBpe5y69Hlu
1I2cgRLD3w3urtXRvmk0EJpcVN3C6k7kSPLU/vNG8ZZlmujSyLbZNy2+ztEimN2b1usW6HK1LHOO
zwe/J7CO1g1Pv4txwmQMKXSRRfOtC9038HIOYAFI8cX0x4jydJc2y1+B4P9RbfLQK/zv3Lj6SzrW
Lf869qb/YV/8rw7f+7sv6vv/hGit0yDyyxTSUX43/+f2i+xhhf1ufi5eTn/vLwcsSU8218iH1yeG
rILkEHX85YBNgn9FMWSG0BlABgybCP7WX1ySR4J/+QEKGMjHoUTEAgfP9Ff5AnHwv2BrAysV4Z/E
RxGG/wmbdKZGBQ8Dg9DpEmcK4ZGjdZjR2dXCkTcOiFAxwI1VcsKjPXSJ0WcfYNtjGkn3iYsB5Dz6
4j3080m5Nm7FNwP8yd8Gvpv9Jvggxlm/oio63f9PMqe/f9mZMgwtFQI+sljUMmLqOozX4Ua4EQGs
aP1vw040pT/mBLrE1AeIvsr3NtoeZ48F+9Cn6L/WhgB62yQ4F3iG9k3IAbuDVTmcZgftJFTc7356
72//ZN5+Dio707D8/UtPpeFPYhm/n1Ak5ELUSAXJymicxkJ6gwKiJdhXX8bsOoldv5tBP8iCNDGk
ChrBCv/w6meStSgzTT6zUdS+DskeaYVL5XFKdpkmQJqZVbXpB+jwwUtXQ7DM1+hvX9PM/Kq1//vO
T1qln+687yK+obgWNVTSQC6AcPN7Cg3A0SPo0cmS++94BIiysCm8JC/f8Om+/qY//74mCNufrznn
PSx8sNnUg5jUflETdtisk7d94397+Qp/mHV+dwlwuD9fAm2Ip3wwLfUcUHa9DZpBY9X1DyrhS91C
y7NrYzGXOB38Mh2AeKpttqh2N5BmqN6I56o87txtLsxzp5N43/MQBJcXNK+89LO82L8fwkkb+NOD
9zzZdyZZ2jpEdkTZQW+zS7Le7CGOy+sIyWpXKGvEFYUsGwBGwh4Q/NTuaKDzXT/5FB8vYJ51lOkh
Eg5gyILIDfgj3HWkh/Xom3wqhU6hXnKrfUX3fOm9namqlEE5LTPS1VuDnqXNia6ca+dDN6TvX35v
f1iz//t7A0H/61OZmKAybpe+lrMvr4AhQwbVZV4Nctpdz0o7tEO8P3gm76sN4eFHcBrqalaoH2Cc
C+6RvLLu2MjIm15oBV3MLD7ajsY1HdhUp+1qIXAKurKBFOMQEentgK3MB8ICjAYzCJYRIAV1jOAn
SL/C/Yy8k+t4ntBmDa6tBoJbBlPjrmMKOYcRPaadUxwTSAm4DemU7Rc6Rn9GU/x/pif+1wKBcP/X
R9GuZGuTOEE+TbNhrskA1GVNgND7oMz/xCwuXuLCvgehxK/X0GMKuHB1eNxpa/Zcar+asVej3QRJ
R9XHpRmfYsu6CkAOihUVra+86DMp6N93d7bjDtDXpvEY97XA6DpXJKTFEO0FcVEffMrm72rO0q6A
+yhNqixdRVxOQ5AfTG4p2r3EEb/eQCf0r+xIF3/O2RY8uGzot57gYQ8qugGdOCO3wXBVr3DboDeK
r7qMyp1GCEIRTv2y8wIhSmk06v1Y2dd+xq/C4L+fytluPHeIMVA+mCek0fG6g8e1gL4DnQ9tHmE7
jCreKb1bfesVbNHZbhvz7JBl21S+/P39CoX8ff2znZkgGNGbW0/W2TKnZeB7aFLQYF93gEzRDiR0
9/J1fr+TQJ3z67pr1gxf1pzJGji5Opg1gX8O0UaVH+iHl69wWsG/20jOttdR5vnWDDkGg9qpRfJC
QKpWeDneYDAdNZRtuzZcg48vX+zSd3TuzJs6iFkUOJ3adSbaryIR91KkHg4e7DoiSEyFABN29OLh
xwT7E/j1tnvlSzpLaP/3Ozt3oqfpihgujVQ8zll3ZQbk/fh9tj2tkLndDkHQ7SB3y7fSY2Q8gPqn
Do95BoUArIk8+xYVGfJ+Ak2raOH5Xbc2TVSNZJ1qTha19+KO1hG64aF0cT48Cz9Tn2LOhkM++cyW
XqhQqulOu7HiQJcpWphhfaNtktvDy48XPNyFt3l+8rh26iJ0vjX0VOs35BB0GGWJO79KyOblgJ7x
3AuBYZ9pMY1SXkvqIxIMFAeEdkOcS1tmNoF0IhnGBPwC8sEhsKwROdkkpQTjcevkmABWBjr/lYS2
+aJVE0ATwqL2SaxmemLgZSvFbL8nU+KP8EQygXg6grMKzq2TPnjtWC4QNcDTt342jQh7g/UB8oMs
nf1ideGtmeb1LkIG2LTb5JQf5WoylHc88LadVM1JWoncMlclqIAPCRp4uACiaHrrwYU+FkvapW8o
ydSK58vaa54jH610iepI0ZnQ+7jGo/iRZ55yOwtSRd2AkqRPBGXbNZ9al93NeRdAEODiqGyJonkx
IA8mL6Z2aRMQtalOdmzo6D5yPbWHEAbAh2hqYfJcu3774cHN8RW0Rr5DElhGar120b0Gx9IXQ+7F
N2Ob5A+ryWGFDuKGD7jo2jUVBagYF2i9xk8kbxZopBlurzA638adyqKR3KzgLSLP4g+h2KynSF5J
f0NyXOc4BJiQ2p7M7uHUfmn9CEpQrsQbYebhqOGDPxCKsSSFHQnevJyjIStmyNjWIkziBfKZ1XCv
6kIglnjQMzlA2xt8Svx5BhAxIC6tXACBvEnaNPeumCXme58Q+WOBAfx61OkAnHQA8IAarN/BMA6Q
0eOjxQyJzjYzgtsmBTxwdNmDyja85UAs8l2nuhP7OYQZomKB837ykMMDSZWBsqtAPKcYinQO1KdF
8Q7w2wY+cxcPAjp5FlJP1YB1ok/tmsw1AsjGx7Zr2y+BSJKvKvYAsU0UgtpHqACTr0BXN28Pg4UD
yDmHjt4nPOqQrYN0P4je2wz1fCjC/h0sBuoD0l7hg9xkKPxaaOh3yyiAxraB4yI+6tmER9C/3rTn
CzAc9Wc0g+v5jSFrHhWRN4sRyCBITuDMC56MY/50H1t891Dg+RoOK27C91PshfQkA0FEQrBC8LwM
BIKDnMEFNOb5NRkBfrXR1iDYs1lskY3IEcxaNKcAfNvtCeZWrUuWbwlk1o2z7zUQNBDY8eq1e6jq
LCzJMTuAJoS0J2a5vacB1nU5NRkWu7T0B2EdQPOYLI6UNGjJDhQnJaCyNl170A7sYbYc2jeLDZL3
Fi6BT6PvIZ/RS3qsQywdWhEXoRhK/Ki9N4g+kIVRSf7c41vTRSrH9H0zDd0PLzLJ14zOAXj2dSbf
9RrBWhfoaQTxr6f5sUVaMxIVYYZ8ttBwsJKYqPve07h95D3AooL6awRWPXYuLmDgAFirg6n7on14
Fye4Gz6u8DDsQ2+cHpKRD6YwwMSPNuubYdcQr4GekYV3mcl21A3AT4dp4j8cEip2rcpIkTEyXFFM
CXqwgcJkQIfkpS8plpNATJU/6jrsT/zkwiJIwPoseprN5ODjpv3Vonx21LYZg9K2gYYs00kM14Nc
3dU2lmlYNvCQPoscLo96Ne2KAXi09W4ag7TgApuCegeVncOuaYcnmL9WdeUPjX/Lp2g76onZtIiG
tP8QmxYvHhEP2U2gN2F3YtT7OPOWEeu84XeBxueLF6lrohfIsxbS86lEzEwL+UGK3EMFnU/R2ZXX
8xpjoM+I7LnvpPd5s1NQU31VFGGrmEHEiTh2uZueNTqCbg/ltgwKaBWoKpPYk7dr3luowZFxjMA9
C4nl2KUMhyXNThGQQ/zk51Z9meWC3VaaMFIFgE8+FIkQWM9mnpsGezj2zJLrHB4QnzFyk7sY3+HL
R+CFgik9awb0Ek1kGkbUp3Y1e9JF9CibZC36LWqqly9xqjF/UzGdRyu4CRPXteqhehIYygQ7clTT
Fj7gl//1P2K0f/fPnxX8fAv7fEvDrnaql7ugE/4B5UQMsSddy1j05r0kctlvIawhgB3iEl7l5Goa
URrmPWegOkhTZWQKEE4NDRKgc7aPt5Z/GOY0OHihVZWThtct4jQLvEKcsovYrnScmTt/hJ3h5fs4
c2H+u9w698q7dkGyo90kUP+lvfE3aAMJwOiqDeN5z7c12Bnan7623BxhDc0PsoHmJhjm8JXa+feo
GgxOv9bOKco4JTLNa7K2/pt2jptbB8PCJ0978LqA5q44jWjtTR07tICnX+kVwwsV9Ulm/zNgsaar
nNkU87ppW/2thfOZ7Hk3gqRMl+FmilRCCkInBPXOWi2PlsTmi0W7AjxyWmf/kAwiAsqfG1iAUpCe
oPoWzks/njn+oJn1B3T+I0ZjJgTEvYNF58GTMFHhY5J9vkvYnDx51s3X0KvCaaTjqMEGgpTPV97s
ped61pN08YAIrgwlCJtciKoHQ83abZAW6TSLIQViBgn61HAAQdz5TfcNBChsLy+vqkuf91m3so19
Z8GZ0ToHU/iUUFDPqze6qh3a4T9KUPn3uj33qo+Op6POTIvKLSxd68FDBZlVyTz+zUWQTP6jGzlP
VaZQPkJENoiaz1F8Q42bq1Gh/F4SFJkvX+LSF3juUu26LfEkkgTqiGxsD3N9XEp+UiytfZBWKY6f
0oG7fNudMmggkMqPS7a1B5+GzfdXfsJpzf9mM8vONrN08JCZC4QKX5ntj0OzrpDKdextICy/1xTy
gQmA7mMXdBOgjQhOQq3I/aYFHHIGe+rQSPVKc3ThszzPpwEnzrEwrahhU94KUIaiVD5Zil72HhQ3
fbtLEbb1zzCp7GzvARqWCkjxMFApi5YySWBAgyLU2yGmrH/38rO98ClkZ9uMXWHfcmN0AhnbcK+p
6FDsiLkSC2KzX77EhZMuO/vSkf+8zUj67YEqurCIuOkrI5B2/vK/fgFDyc6+5axZgAWkSVdrTcYy
zfOHflT5tZEQHS8rfS0W6sJ2lZ21xFCVZ51Gd18zyO92UOcup1ygW4TkbTcQyAJMW/F5J3CElsnc
hK88uj9c/b9Z+SeG7OdToHMKYlXT9bVqfP1BZBw3lCB/zcB3GG+fONxTrAigw0fTu8DCWYyy6WGz
EWobS/hUxI2Vo1mLBsGEPzroVz/0MRrhwiTz6B3aHjHOKOhODbW3Yi/eOokdPyK6P6yDWt4Oys2f
Uscb+A3GDrHU4cmv2KQxa4pT9PRw8IVBb5Z6OkcHka3jfSCGAQZEuD1J6ayZ73kziQ/dqsA6xXCZ
b6/sSxc+xPPk/NwuYLMk1HpNDxBEim3YD8ZuN5HMTNly0X7STNJXFtnvaRtkQfz6GpJgiYY+G3gt
wu17FNn7bQsM2pf2TnpzcID/Un6GmO7VcLQLwOS5OR4ppWvbZ6CouondBNBA3vu9Qow5y5oiDfmw
nwzL9zIXX5ot9T7lRPhIZ7Pu7cvf1IVN4TyUSgSNhAKzFXVsgGT5EikSwbTxY6gkf4WQuXSJs61t
BOWSubljNai46djw0C+t4v01rrW9cspfWiFnW9uWdUINk0drGyFqBwbjeYc9QtwMYzAcnZ4nNICx
9/WfPbKzTQ5JdBk694zW6B1NmS1+ckRoRl4uzn9tNtCFnS452+kYZuJsG1qgGg75/i1s7jAcdBGc
0RD7HDBP47XV98fsxN9sOufjTRB2QpDijPIIFpruuh3WqDRJ38ACFyP0zYu82ykz4sr40xtEV+Rv
0wRq6TTohw8YXhB86Rcodn0WfO/QYhRdH8DTbf0HGAK6ei4SqH5qyWBqZlR83DhP9hts0KcmuStP
Q0SLdaJi7432ACEcEKlBkd2cQc/RTbN4swbkawsIFh0uh2GHeHk9w1EMARzTiOtEAeQSOJ06vN5d
I0Ycx+0ioNcxY2lMmFRb0nzGiAi9T9GDvrLQLpVI58EiFkIsKBlCdAEZhDus7fq2gCkzKRPZJxXs
k9mBjaFfj97S7GctvSf4DKYyUtJ/pd+7sNbJWcPaw7Keb1FAa6NS+jlEzsH7LYRvKZz8oERUKtry
sY/nVwqy8PQJ/WaFnI9vSfXsIT9X0BrZmP5tmkBJGDXdVkPuNx4XxJodbGJgQI9MWMXprArugAmq
cI6LhidNCXb/MWdeXholRgxxGH3Y6WBWMirePiegWk4UYVuRUIYV2nCIJRFYsHv5S730qM6KyXzO
jZfyidapc2YXhZ1fYCNa7zZFPlou+D1mFPFXXsvFlXHa/n6indeVCkT0alqHCr14HK3m4Eu7Pqfz
Ol8jw3K+mpEMcM0kY+8X5LAge6U1FSTYr93theLrPM65FTnnnm9xt9aD/I6PXqk4fW328yUm5jyF
RBtMkgopKAsaUMC3YcDrflvGXbrhFM6dS68Hz8HZp7b2OBJIZ5EfnrzSYl04QsjZlusHGx9mqPYR
/SQhaZhcV8EUzaulg5jt5bVyYcs9n3gK0KmNt9Vjdbqu4SeEurlb3zRfMY2twwSPEG7Ll69zNiP0
3+0iOSsvs7WDnChJWS1SiD907tb7aNnU9QLzLVKVmvCQEenvF0mDamsdv4cP0tvxhKPkS4YWNAaw
/cI4b93NcHRdrfAgVSZNmn/2rM/n7kWURhC64riWY9feNyHg4GBD9jxHqOWHl5/Bhdf53yb5rlk/
DfPEa8tEfrAeXKHMz8ibeEKU1suXuFDGnbTyP3+NZpG+SyOM37GmNVfpEkCH44l8HyKM+RAPPEQq
RzDtwBkNr1zx0k2dbTbwyeltgDOxxuuzZeJCcYUla0oEdqlXKqkL4pvkfN5jBCvXHMscCBU8bw+A
YNVhzsfwrRzHoYRpLsLAmn5+j+vqI0h2VsNVpJEIkG17zNnDKJY4EDuSOgQI5U5WcZdMGL6DdTeO
7rX26cKHFJ+Ve1Ou7QJyiKN9IkBzFyJghk7XfZ+A5Un5pg8vv+FL1zkdWD/tt02ivTCl2L9h8SQg
0xXmEvV5sGeA00r4IuUrR/6l93q298ASBo2YJhzo7bQd5QzfstfkiM5epHplT7iwc5/HsfZgA22w
QZwwz0uz22wew33VrbuXH9SlGzjbcIJkRo6yyrsaNq4EYZoZ2TUhTohsBWv/jy5xPg9C6B6TbiT0
S20HWwfMKumdGbY3CM1cXjleL9xEdFb1wK40ZeMqcRMsz94MoofErB+3t/OMETov38SFBXUet+cx
vp3iCFVNMc/oQ9P4A0aciOCY+PBsQApqjy9f50JV8scI458WLn766CYRtTV0lu8xnOOOtiZBroQn
qxl+AD+JX4u6vfTQTn/+05W2BAfLgvDTGtm6MN90HOkFqQ6AImAm0Ms3c0lAEJ197paGnc2GuT05
6idU9a658h33kAvbwaO4GFvqE2UTAl7YcQGf8oh00atRZekOFuhX6/JLL+9sN8gYASyAWNKa9XqA
ZS3PEMgRkCD43Oh+GIpwbUfI+Jsph8Jg+gJDTPCZTGboy3mKo69IClmuckxgLWKBngPSOIk2Ah4d
ACgvP6g/VupvCunzFO/e4wTtPTS70aQL0W7++zWewN0jySkcxbizDnArpIcQ9SZ9VhrESJTgkad9
TqfTjBVCKki31jsu8RoXGXdge1P9caJBdrAkZHAZNW4H7eVWqWahu5YiQWMS7Bqmohs9KwM7wwZO
MIaFCGzhzQxzyceEZfNB0UjsYc68xhvUh9l6eRVjVCGCuU0VjK/tERdO5JNe++fFKE9jtJAt3tbg
/8NjGyCOBPZK6G79Ec3iFv7wNjgH6Ih8kZefOEIG8U//7pGf7XxQajJYkFlbL1vuQ/CMPJtrrpUP
qySKsK1C8jg9kEwmeTk0nroNeD9PAO6B7+0iwnmF9hGSlAyU8VjCXQx3UeoGnKhLi2ltI4nyK5Bv
CKMj3n4eKQUa1eHZlh6Vy/9j7zyWI0fWLP0qbXc9KINyOGDWPYsIhKJWKTcwJsmE1nCoF5oHmReb
D6yqW2RUkezczaLtbm4lM4kIwOHi/Of/zvc8m2j07Est2HWp2xKwwLlglaPBPkZ90AygUprmik63
/hJbk3WbWcZ4pWpHPEZ1ERl+q/dZu+4gnJ0PlKHjlde1KlpapYLL3NNECfDDG25CSqu9HxIIprYa
ka6oc+U6n4ASk9VG2y7HLmoQ8DZOyCaoEtr/O7B0wsKsJCcdh3pM+ZAAaeDvEXQeme3VPFIV1KQ2
ZyCxDQLogpacxxUgiPzJQcghmE1o0o9Hq/3W9Hp873YuRkp4rR71CF3oEx9tDu51Q42fYTncdE40
nIiJ+mpreJdV2ENDmCcoL3YTwfPpJ0ejstBK86wcCsLMMj2yexhodOhs+H7xo8oy4yxIwkCsHYu0
Dh+TTLN16jK6NyVofpzjCVY9aMtZtLEK2/gKWME8yaKi3kSR29Y7PS+QKoDZWskqHYbGWLtVUO9J
sSbLmrw/uXZZuqIrGNrgjIpAJQCjrGJ8KvWq629wTtY3iUx6SuWul9EnV6XeQw3uzlqTHpDtQ52O
Y7+g51+tUIpzDbcW7O+LztOyx6JqxNcMJiXIUwDNwVrOdvLZhY0X00oTpV+GOBJyPQ4uPfIAzdxP
HXHJ9D3OYfWDHiheFdBVYAKbcOoPxphYaqVTTV/jSajNLRYd8DvZbDqUKanC00QttAEQkgEwJjZ6
91NFA9tPDetTvCtaUrR9mbfBfuwKuMptU1CWtydsGCt7sBLsDq4IspUTdsreZbCb7jhxFHiYVFwn
W04kYsYhnNsjPfl2vLKsfgkDS0JaxEQk4/PBiWeDk9qgXw9hNNPP5HQufAAv+hRaBn8BgDLtEXo1
6tahn2cdINIUZsWmzD3cW3WrFT/izqbxZ1Sd9x1e6zZw0b3X1VhMV643TQQZZp7c9TrDch3G9rBO
nJYUjxha7tmQVVO6RdWqv010w9238GW2Wp8li4oVJWvTAfly0lNOIxjFJbuhGiiDnsBlIqoRImN4
rWRYuXu2d1S+3EaTQOaaigfK7G3/8JJIfSK4EawDb4U8Ifh8HNdLg3q7ogM3uSS+Rn0NVN2fUnJs
AiCsDVARqknebRjDDcRvSz2U0jYskhuU5nJXJJp46J2p8hkLWr5SNFqh9aV1TMdUIB9LJVIW7SQf
uSVe24abuCtKXNI1lYJt51VzyKwdVOfhMMI7srSsvQYMpU9rF91DwGDxIAXQjgY0sqPVIVyV0Szw
UqghvdPqETMY6k3+CUu0Zq/GNHJ/uAZIcz917HqmVWHx57R0+AJnWEz8Zdo7mZ/IDqCLB8Zvo3mB
mLc1YuIFcIG0X43MIPEq9WYAhaLqNbpLshY7mQLzspksrTL8zKJrgGhLt9vaelDd0TKD3bvX5Vlq
AY7YRl7ePfY9eOTVbMh5O8WeTpnHoJ+MduM2W822mbmQzxgNJKeik8MePe/t1o1X/D53bY5BuG9g
lJgnSs0VeJxhwDZYRU326Hn9oPx8MNS2RXT8BrFSZ+pKu4k7VPe9e7Bs/FH0zQq+AcO3Px3nNITl
ZsziUofzSyNc0w2H3BqTeOV6sbjmrSeD1oogV61zRvLkT6E7gM4pVLMLUfF/gFg7d/P6c6g7cM0M
qLmno6mFTzn/npGAmWflGEV8aefSegjAM41+n1RArxLHFFC1TENuiakoIAzMIIYolgt5TftkGm9L
fVE9x0zaK6dmQQUIqfqArU5H3aAt0smnHS+k9p4bRr1CndHhnAxmtu/y4LKOLXmZW71xF8PSvJlT
HYBGbVa01qokg8ChI/4EeK8KG4ZXhhHJqobgatQzQdBlVxnfZOmpciNarEZ4qepLmle78zGePmFY
XGwTXlLcaemswf6A/POYjU45rVuMXfCIVJp/z7yMD1fGsLjWSWA3JyiM+bw2GLL+VJUadK0YHJpv
dqm6wZE23ESJN34PS7uddi6xhCSwpKIhlbeOh4m9ZwbegCVdpzxVEidUcAtWvQd5bIQldTeXRX5R
WRlNt6EeztWqoPEx9kct0Pq1w8DZ62U7WasyXaBAuhwjtY7ptqTrlIa0h4h39xsbgwboDH7jCptd
G+A47MNmXvy6gEx1LyDWwnBkcLBVgdhHRVedUdcWoBtaa4d6rq0wrJ3FfQNGZhQATf6X1zMw2DW4
dG8n+Rf8Ony0SCuqL+9viN7YgT1LvC+OA0nALKl0x9slLpOVERsP9pC1lx5z14HUEZviFitNnyrv
A73ijfMHbXivtnxMnfD2lguyHlXXKUbgn5xzwUZk8cP7X+ktVfK5CejFdxqI5Itson12skcVKyzQ
PWUepVvgqi1dwZICdNdnkFjaZh9jN/S7rBx/fHDxN/aX5tH+Uscl6mioeLveGO5CkizXUx/RzJIO
0ElDvffB1MYbLWRsm8zKh6we9NOhHtxNZadADoGmwI/q79//OG883udmwRe3YpxNOLH94Oz0oWTZ
gfWxbeaivfDiqNxhXMzWgR6rbcgm5YMrvnHoOg50YtnsUsdMaZTQkvSzSZ+Qb+Ujew4mLBBb80eA
/jfG0XG2mVEOOsH2g9yJzi42UWZm5+wte78y4/T6/Zv31iWWr/ji5s1ZUKUNxKXdPE+oL55zmUGB
3jTB/JG75q0rLH/+4gotcAtLo3i0c1wNlLFlXSWZUWBimT5K93nrcRwdxeu8yKiZ2RQA4tqE/Nzm
p1CWjS1doeXOUO74wVH2DQHjOYLsxTcJGlBfdP3DO06jrxxiD5ox4DXOo8c6LqdD6nTyA1fMs1z7
Dye4Z9XhxaWcJmt0TPnRPlB0bNZlFl7BcOsvqTTBGe1aZ285CndqmxTn9KBZIJNDY2NG0ehbLB6f
vcz7mQ9kK5Vxl571BIh9TvLBosfHGnyTkxEEStwLdqlNfqi6fIMn2tmYWexcWd1YbWNJrdVBl8ax
VsjDoAFT7CYbYhRVyG1tTNjXIZFchrMR7yxZpeeBdKihqmk467Vq3ERSzw95llIezmJW1cKeN8WQ
wO3Bqu5LhVWCk2iHnxBY3vtD+a1K1POfv7hpNO0nWOgybVc7RXsw2GduyjGLfJoYW98O7MQvINn6
HViykzbu9JvIMNiQuVH0wQA5Snz7d43jebZ+8QlSE/phE+TBridXzfJdY84uqRJazRLx1+yIWK1N
3+0yz8BtSHxyb/a574yO2kGP6jlBTFAThkSICy9Bn/7gY70xXR/H11hw5jpbgzHQZLWxK2LWJLyc
pv/+bX/j/TaP/DsqNcCgB7x9gi6BdZlFHqfsqdtyCP7I5vC8cP7D63CcWaVo8I0syMN7ALuez0OF
JxIisHuWDB8AriQAFeaB3lpowGURhPBCcBwnI9wp05ynk8zkYAdvPdzNAyGEeesF50EIRgKxgp7M
0LsqoR9ep1350Agv3r5/Z94qeT0bX18Mh6gMwkJl1HvmYO420MvFOu/TYft7G/bcyavGch5Gt7bO
sskWewjramPGus267XpXluGNF1hkefUC27slP0BAEvKMDwLa3pg2zaOp3wUma88eNzVwK3ntOQqz
BVrp2vTg/HNT7f37t+GNafPZv/3iLqSQgFJyhMDPedMVMRblLvVatZKOCFY8RKi8dDW8f6m3vtLR
SpC7vTKa0gx2YG37swlfGPGf+rA1XZ2+Q5o9fr91v4S/eDe+/RUF47J/IgCgeQINUbX/sVXF430X
l8UxE2O5+kNZTU0cRl37ewR8+FT69939q/+AnBR307V6aqabJ3Bu3f/+z9/7c5e/+d/94X88Pf+W
u6l6+q9/PZSq6JbfFvKxXmIrjKVU+Tbv4iz+MT397e//zrkwxW+G7RgAHW3w5/QOoX/+jrnwfuMP
deyKhDjyI3NxdPxBubAscOrkxpBMaeo07THX/MG4MEB0AfWiWPOcW8lPfwVx8XqcAO0nCYY8E3bH
9O87/L+jvclkEQsKCA57BEd9hMZRbdxCi69o5Ghu4f/9mt1MmgQTmYSbUwAiNk3YC7Ds5WZItJCu
nT7i/DVmiU9JQPNptfvRF9B2XzyBq98nxZfkCRJe+V1/TZbSwmdgk12nS+LrgMwft1/otpslbgcy
FiS6ye4gq5wg0m8rz9KsCVwneccF9J8l7IWGNObKOWIzo6dNZmzzxpl7MhXiCPIHbUFGEu4np7Pc
tTSG9tFq7REyFoDAvVOUaBeZY1UXUgN+G2iYNP22FOmt6lwE4swdrc7XlJNZNLDQEX6IMm+gVGlU
CvKAlhvlwwitFQhhOchw58jZ4Ymwqy7rfUHAVkgKp9Fmfp6mQUd3kzspTDVubl8EkhaTq9JxYnMD
m3eiC7MKxwdVxe1pQ8yOvM+TsbQJrg/lVSji4JxO9/ghG7M+XpOxmg/U7NoKbl8gvZl28TRhqeSo
6pG+cZklenBegmm0vFUsUyoiUQfFaPKdAAk8R5OZSveMjJUG5bu1EIiMSEPxXcHOxg6zDO+HkHau
7FuhRR2y6qDlSX06Tgp+6ahDjStJt0CZOCXBbqymlRhLt8VCmnJWJAMFwU6QmYwuMFugbN0C5TEr
c6D2qy520zjxa1WVAybQZKjPRagVxR0pGdMAjbREcyHNpNZ7/bMcxpRNVmVatEBQiQ4w7W3cQQxz
tyVQr9SalTNqRdPRMa0RXLFty5q4uU2KtjLbJ0muRZUE7Vs7eXsda3ktOVcKQQ1hrQ9B7upYYSGx
dOsSMXe+kl1NLw4de5Rp8stZSaXfIMXU+ZcwAf7abqaKvkQ2ZdrQ3mcFiEqPN4+O42u+ACxev0pa
JYp1mtstaBdRRWWm1rUe0cm+out6qm+kpdr8Ko81+zLohLbI6zEbqdGemy9k0jGIaD+EkF81Zqn5
PEeHQ2esPAEQqVnoUjEqnD93TpLv6UIEbzYaMgi3g8ybhzmp2nnTVQoOxaxXVvhZNXnJIZvfRp8n
ckenwktt1OMQ8kNA27PGvS59syCLmh5iyMI+LQKyXjnFAE/A1kLX2wUelXRQTHMOFz4EyVzQq3op
054aK7Eo3LDCoZntcTDEUJ0MbS7KC8MB3QE0aqxhsnPCptml0idN0uEyR+NtYnVtuw8wfPJXM1oM
VyZvBeHSWopqTDvl4IiNjaZtImimNGkmU9VDiA2lUz3pZUZJDrD5BMXOIYxg3YJM/kEYDIbGVMTj
Ie4Ar51UGg2akN8EAJ35pKlZhtSmbdKWmpAbeLPqtzRVamSplAJ7z7pL+xz6heXK0O+AfOEcbsEP
rjo6HEdUwqnam1Pr2KuJ7h1gebGYMEaakSCJvNLI7tIF6Pdt3it9PTQJpXWyax2SWzqM4lBRwcds
6O1NvauUoJ92X6l8uEuN0AzPA15kXHW1qYzbcLQZvhstowPoc1kGIwcmzjUAziy7EHUC0BheChQ+
z+i7c1KgA5IVxxn3Bs2HQvMV2xQ+ixPr4JRBuVZntDnSwqiZblYTvxhEj4VlO6RlzAK4mgN5a9k4
RSEI54VRPpb6fIss30db4VToeDXe+tMU1Cw12nkQ/abPlUAoYUHI/dSI1XjLqBwgckQisj8NmjkO
MOOwjcbpyh49JutvZGRVebprKs+msXXyyPK7CSJjdv1Cc8ep/A6VeDLNbwbxqwvRd0h4m4mHySu6
qsyVbegmZH/6El01PIZ1UbS1u6bbi1yJH30tgtiib3rqNXt4xN9I796n5yXpl3ZL/z0S2Lt7qv8f
90eLgfjt/dH5vWrih9c7pOVf/EExJR4G6VyyTuuWNPS/QGACwKkrTDY5BMMutkHz3zskzdB/s1jT
2T55/NNXGFPN1AGjCrGklRF3qRue+JVN0tF5eomzIUhGusTYmVyIysPrTcuc1JSNUwlTKJXGiVbL
8ZNTJ03kFwpqD+kNVBPa2vGTuqNjtoPcfj/og/wJ03H6wDvyWuN7/iiYF5Zvtezb7OOzBBjSVnMl
zFETjvleUPnzpRbD4akyGa5zO+quUzcMHmrWgl86U0BTg+MKZZYViMBVg03j67vAks6CZc2l72nR
Zxc9dxVQJoWDsAUi+mvB3M8XIzGRBwcpy7Zs7+hiHA4coaVu5Wca+P0pUvdWpaW7F4PwH7aIr/WA
Py9CXpHD19It9+giVEybMEOh9k1gHAetTHp/lpZ1+/5VltHx1zaUq7DrdXlSC1HXZuN+NHqqtu/K
wlCdn/bltYBdsBrD+s6T81NokDk2Vwe3z3HyfeS3WFKVji/MFostPiGMBkSY5ecvzp2l4zVa2Dk0
xLPH8daqJh2T7nS3/hKAjOygv5EfuI5L/d4i0vl81ErvLrKDFIxjXwakiiY552BRLwxFtOtPE74x
a13l3vgltnqCBWxTozWJDSxtsnmN89v3nBkwSDtad13r8tsaqoGD6pcKNktwAGFimi+mkZyagwmj
0kSdgFGxKhssfatesVHAvkj40cpqbCVgYcba5yKxPjfcMpgpjVqQIp0CiS8SAZTSAiZB/J0j4EO+
/9T+NjZ40IbJMYUTGpG3x1paKag+pX1IsbAAbqLpgdo0sfdRU+frI8oyNuAeCtcEf8gJkXTJ14+o
i8c2N6AukfXR1b7XsUrNejBinu/1Ld6YYv3+t3otQTxfD0gyoeECqqEk/fz19UC4VUJRHPQN6fLk
QMCsBqe2sZEk+orAH+EbU/2R8+kfvqRj2RazN9neHHOPqiUeJBQbm3Lny1RdtQ2trF3UQgGwvKti
in8tEPv5K5JSq0vbEMzYRGi9/orst42+wXDlywgOad6gUCsP+vH7N/JZ6371VnuElvHsmINtFi3n
+MkZ1CCIvvB8fK7Fd0JgTYG6ijkEvmns3rl9Bfe+cUIfdYdwrqmW+baI7UatyCCWdw6Ai8u4tQjb
e/5g/7PH+NfzuvveHqMpH15pMMs6/QdrFGaorjsckGzT4aXmBfhThNEM+Rv7PlY2EudNdJ7Ft/yn
CkPa3Z+qDRPpAib4Q4VhgyGlzjBDRHDRUFiH/xSf/lh30K3ehMXZzzrLX6OJ6c5jSdcFgcWGlBwd
j9YIl7BKrZjC+wbay3yaT6lJndrG4rDOC1XXhzAuEiw3YZfbld+NCwl+VY0ObS5MGG4isniXxWZB
NouykFynqwFOaRWcpbwftQcUdPEe2nre/AReOKe4AQtAHHfJYGkevh86ju3g4BjmuPR1WoVUi52g
9eovDN4ys2w/MMhdafzajMc0hAitLUGRrJvMkO4dJzwaj1aRF+ldce7Zo9n1WzWLTN02vITZ1RRy
rPpq2SLDdVOOVnnlcAzH9YD65YFu9/LkxMZDNK0ztlTOxstHjFmpDFNAynmo6yeh2WoBKlWnkzJN
KeFnEGlts+OY0je3wmq86sZTTKKXmBeyb1pdavIgB5Pir573OgYt1wnvqQDR1BAMZpVRwC8S4hhC
d9RXYg7ItQ+Ghk6mTqtbH5mqhr6Mc2sllFv028IEPnQp+1LHwtlXidx69pRq+67JrYzAH6vALdjX
yiFetRPVLha12Lcgar11Z9cd1fxQEdqXZqmGi84V6VcSP6ZzklLhTg5dM/5Em2rVgx2qtLioAoK0
T8nYDu/QVZySwAcreDB0q0121hhXw6dK6DHQdsDzU5tuYt2d43sIM5Z9YuVN5j7V1RQlX8GlzM2l
rEKvPdV7ftNGtSXgpaiXvXWST7V93eOacgHENOOP3MzzcNMVQdqtEsvWb8jDkNHGNoBt04rcmcEm
XrrV11UYEd3RCIdsvLgma3U1W674LoqYjrS8DWGdjWF/1/GqcZBNehfnXYMAJcEPweWxnRYWg5uO
Fr7WZKFYl6X5szeR6tYUxftbYm9jRDtZCH2dRnpz2UgY1yEkafQEuv3SrK3qrVNkEZGAqdVMq6iu
y4LCzuRuDT3OvJPOrOH1pzrByRu25tl83sG8bDazzssMO0wzxIZIJy+9SJRRpVtEqukT6dzVOREj
QXKSi2rEM012bngpiV8O/dBFiqNT0TG+Z66qKULSnPRT7yvX2ukthULMMprlnGe2Zdr+1OnZTV4N
hnsYBk2IXZ+hH6z10J4Q+Eg33OLmTYRPhT67yeTAjqcPNA9QPt1b5dZx7HmGWC4DjH0dydYrHX0S
Tm7bNQ2xWbNbI99VUtupCg0Oxi5enLjRq54HVXr2jDM1qK0DWymZ02KX9jw2KP9j6yulkmCjDz2q
VwYJ3FvxUOr4MJQiarZ2Mw+fgHVG+Y7AJ5IHorLSfHceQUjV3JN+ZSuHEJyIbnzO1Vi3yJrKM+0s
M61wWrkuzDr2ETGx8EYRRigpLq3oBP/Qa8zCKI07RPLw1i6UBE8F1M0FfkZgyR16oz7sYiUGAsk1
/Hp+SGb5jGkmUObazA293Sbw9qKvfT/2Bl+gSmPGI2cEH/KJcc9dHoarsXTs66QjmozIWVPTbtEN
+j1fXNso4Oj3Buld1cEectvhhpM/7yfQlOU6xgsJlYxYM2vbFxbRZYMi8m2VVEY6s1UhHRAbCVxT
kJ6yM7Kt2dWZJL7OJJvDn3PXrL6beVmcPrOur8wK5jii3JQLtIuOLWo9avH93AhxnfeSmdyk5il3
+HyoSdtJWP+UrW3usf/Y1ZdcDUZE6mNMj2RccxI8S7uiID9jMIxwp5TpfYUoWN7ZId1OFwk0pfHM
lsY8bxzZA5nM+8JNts1IvNtmzilAYGFOlsw/SlxTdDH0lW2eUyaWkwaF3zE/q0rKe9duU/WFvknR
bS1uTeUHY5SmtyIYoZU1mm7FexyehjjYpJ32WxEKrbwoEHpuU6CyMHuKxElOIrvT9S3x0eYPBDuB
XS4FLrMxmjS1LvU8Gnh2WgUforHSPPLtSeLhUu08mz4Jv2QzkDs52rC/Ijsn8Dg35p58YyMF4AIL
x3ORifUoraerKLFVItdB3sYqXTszDALezxmzLaeKOCiVSeSk0voT8rIAFtspfcjdEkvXyTOBptv8
IIMS/BcSdIPiTwBFg3tHg+NXPZrd6KarSW9L+8FJS/1TSw8K3s1J9OSgrj0tD5hYemnW8rIh+Nve
l7hGp61MwchRv7b7CLGxQHpi5cMVlvRJrq56gdVvxyGM9ZGIKZJTgRoYZlD47EySnjO9lZo3uUO+
ImI1xFRIuiMFevyAYr5I2sgg2z6JjWk1SRsDe4n0p9acY8xr241RuVcEhNXhQQ81fLiC1NAlFTNp
xZlluZGizhi66VfaUGbqjXQJxKQuZl5J9vwqUpilyZpOADI+xSGgiNM2RRORG9BoY1ZsoaO53b07
52S6rULeMMIj+9gmOQE3n1l8TrJktEw/J3qC4o7Fw60OWWJYekbK3jTQoOB1XTSdF2MgCVGMorw/
tVvVuiethmC/I88h5sHNUaPb01rmo6KlgVWuDYDWBa69gYJhkhxf6lRNENc9XWF3pgY0IpyOqjD6
3WRqI1pqqqC2HBi6IXOTOXkyOs9yS3O+152Y2vPe0Ct1ORQN5x4YfHHQfKEwUImzzkB9OTcVyVyn
kZZ06ZXbpWXhe/UgJa7oppz7q8optOmuDhq9/0asC8HCK/zGnHnZF03xgTIT+3wm8bxpbgSOEBBz
hQytn6TSJMEpOahasbEFAI9v6OFlvckjV94Z8O/PuXHg12ZpFz8qQhRrOvUICe2/D6LNvFURBeF0
6lUYc09idgPp3cTZur9P+y7/sbAT6bcv+6w/Gx1e4wMxZ0O8Ia3CHq4AJPSCiFpPOvtUlUV0OoWW
nZ/AnByKvSSavfuaM9IZhSj6zZcxT8Rtk6vim2NyQv7k5AYpchhHGntXUQ+I92Eqph7qQdFTMnTM
TMfuNjTqYLhDrN1lWVYON4NXilzj/a3jZg9f0MpWfRcZfKiuxsSpM+lv/ufg002Hx//61wIgevvc
c/fUNKQt3CvW/vsld+Gp+4/7ortvHkAcKP77Z3Nf/N//cx+3T+3L49HyW38/HUn523KQ1QUaJ4Vq
dkB/Ho4s7zc42y5EVQ7wJgLtX2cjzTB+E46Lt5F/J+wlpeHfpyONHCkONMSEo5YiM/zK2ehIseBU
5FJH4Mjmugh0xjGoIomnEUE1pG4hovYutWR6SQCmc9/rNtnZFh0lc5fqv4+ltw9ky+n9r/OYa9jE
q1A9pj7O5SnNH4kI2tgGGWzeZJ2l9JyoC0OcZfJH453NyY2dFOu+uW7Nm5rdKJWxVehlvpHc1cWt
TbRhP3xjG7NEdx7y5kdj1uwuNU4NezM4ZHI85FF/cNR10fbbPkggdBNwlJyZ3l1tuBvEppXGugCR
cWO343pSxa6PICty7klIMg44UMgPxYwjVflvX/dIFrKaGkoryZRreeuexxdQNlb5avYJ+F03l9XG
us4+NzTRrM2Vd3gxVv84Cr+s0n905eXnLzTKgZITehdXDhyaFKxxuAyar0BGN3UR/1Qjm4325/tX
PEr1+PuzPTprlwB789ziktWh3WzrzbbzOdStsq3YBXuiE1f59vb9S/5tDL8eTdaRAAbXYnCwKhD5
fIg32eW8trfDBx6mf7wEVQEbnYP2s2PVC1PsbHTm4rOXD+S8bhxxFbJnBwaVJ9/e/zZHJrQ/buCL
ax2Nlkw0wEESrhVeAJKtHt1d/anZj6flbvhaXIRP4Yl5yRbXPi2uo13IvvWO1unhy/uf4rgos4xZ
T0fjw0WCvo6S+nrk2FkLEjrJ0nULLA0X6uc+4swIRWRDulPEaZEQw4/iNY6UzL9d82i05kbj6J0J
pr610k0fq13RzS1WljJfl+m8/eAb/v1qpPDpniMcUOaGd+yVIYBZyzWswmtJe846NLPxmg1wsE2n
yPGL0rL2amq7bTFX+Tngz9a3EGDvp7pR+7a26lO87+rSoSpxqWGXeKLZ0P61Ucf0SJqBYH6mvkFY
xrEP3BAaOLyGVGTEm5gwMd2h3SQOTi1tStZuAMMzCBvxwZRxrMxbjuvYKG4WOqnJDo917OWUQTiv
x645d9YqEoRxuGHDod/9COeyzAIvVgAChJ5rNlRsFmFOHPMIs2noOf63EzYWWiEptzkKWcQpxF2j
69XlWE7yFNLyhI23Qcxa61CHbj4YAEerEHoYyiSaJERSwac4VgWNyqPDLvGMvelW7kYYbATLZqj2
JOgSycf5aEOf4PfIaYpnSO5pEoENw640cULpgpOeaskHOSVH04zQraV84GHNsdnZieN7D2eB6I82
rLadRc+hBtQBdhT6pN24TxZHEJR9ooQ/uA1sJF4+iuWirMOO6xEIRY7RcYIJ4mTS0a7JRacxv61y
xflSeeknaYIviyyrIQkwmmbfDgPX8eFUWgSUWy0RjTDEFx6ugab2wWdapuwXw4PP5PIymaRUIeZK
45gZ0Ju0Sg31XG8jQxK8i2J7GiCqkRGPkU0P3EfA5SdQdsu1Qeum33m180HDwlHjvUtJmmmBjjNy
TCxjEbdfvweIljXJifW4dRgi0doeCoNRQcpLiTxTRjeFk5hYbSM7o1XKdWn8ihpw1XpeOluvGGZm
SQisPz64Mcvb9+rG8F4KBgmVreV/xxg9m4xrracWuNViaxi3s+PNN0mREb0h2vwGcYFARQC1NAIi
GI0PAOGE62dEXhqruWmSKxeyukFzrNTKjazn+VOMshT7H3zKo6l1WSbR0Cj82jxI1/hbScrwOkS3
wtlTtw3OiCrIvxpDisCch85a6yeDlGED7rYMUYcTQzvU01BuWrdDS5nAHWCmJwe8E1e8celupGP2
Awrh357u8gmlS5nOZBNtusfUpXSyWoxjhkNWzcTxE2ILMQB1S29cU5lY78bhpCRsdF/S18bjbXL6
/l1jTf2W1AM5DR8sRsePdfk4DDkMFVgq6Ww4GmxVbXVdRf/iPrElwXwk2mzSoBp4t4yPyoX/cClJ
ZYXJ3cPeYUhOI6/m906oOO9Cuffm8ElvZoqjFhnD+Ow+utJxEY9hYEjbXlJwgcshSR2t50Zb1yO4
wGA/NcnD5MXJrsuNyDctugbjrLDvMJ7U98qi0dzp0oZ85KZZ455yOf0S4i5REz94q59bx16+P8tH
wnKKxUJSjILM/PrbDxaTGEDqYB90XfI4Unu59pRA08GslVgpDV3RglAkWw1MX2N+MqZBYXTCyogW
S2Z5oCn8bD3wetm7HbCarjhJ5zbfdWWSkOvYiI3Rz80Ha/Lfnxmf2uKQJgXnJspprz91xvLlmm0c
7FUv57M49mhtVLW+J+p7+ujdXZ7/0R1yGRyUXBeeDILq62uJNPQcetG9PXnj6s5tULJg/3jVPs1r
Q8C+78LvpHq0T8TmWlszgQBVTjBCtmCtxEeElePN8DKElslzcVB7WIQW79LL0TqIkT/HBrnH+F7f
lkOQXhNS217TJ4XFMgtsckLx+CHpdaLXHgteLWRjm7bkmcbWdtvNSfcJt4FwD/2gASxIavCzawQT
j7JE11tnqm+S+xy/Q7mXZPFWu7wxOAI2VTL/6qq2fBmPNwFHIQZz7A+vvwyxVHUfpnyZoIvkNlcT
+uoQwGBUtdqIHB0wr2SyaXEob7oGTERoSrV7f27+h6HEgdvF9EOVdqmIvv4MTpssYDleAG+U4N+r
DPBlnzmnuZla6/cvdXT4XJ4duzsXc9ky0XpY6V89O7IUHfLpdG0fZYHwldVHPlJDu0nwUfqjjbcl
xX2NoUtWH1z5aHf5+5VdbxFQwErYx+6SzC2GKUlrbV+gEu81UBpllZtY0mdm+bQqfC0vdNJQu+qy
BI64ev97/8MtXnZvVLTxR+CqOxqzcVNlKfzu8FCVoTgL1KRfFYy9lUa+9gdf9HjDuNzil5c6eppj
F+U6tbvwwCvr7hcT84FO5Gw7savzewHRozSy9IMp4h+/H1HDLrYdQXTR0TCmo53lQ6XhoQvdftO1
2hdCOsSFLkl7fP9O/uPXw37osg/0OAYtW9cX8kUfmSaAe4Ovx6nEFzYUJ13G3yRJzlRig//H3pkt
14ms2/pdzj0V9M3lgdlLU71lyTeEJLuApG8TePr94fJZ25rW9txedyviRNSdXEoBSZL5/2N8w7y3
1PnL74f89eJY+jRuK2cgClSn4VTEI2XwBbg4UBjVxsm8ZtMiRd9INfd2vx/q1/djGYp30Ebw5313
ofx8dYqBgdLomCetEGXuq3bJcT+ZiQfHylWs3SZ0OH/NnEqU+MxV/npjKXpbLicNTNwWY7+/seOc
CfJAuLEL92CvuGjQMn0Yrxpn2TkmVbhCrZyf23T9+mnhhUCCsWzrvUVW/X5UQTS3pk1utC/jaom7
1nVMAXMzA2ioZ5nvnTyisOFWUTPsXT3UDiS9wrjQoJ89lwTFntl0fUdDvf/UUXT1MAIZCE0MArPf
/z0s0WMBxMPb1a5drqTZ5jsgs31gw9YNTFaQoC0aa0VAvYVuTkyHlKjqjU3o0DZ0kCoMQxbeYhsB
vBxDmZNV2x9qIaen3BHNugVdss5Hw75IQlHdYCzp9w5C131Gi4oAG9HtuynKbzRyQ46El2QHeoCk
vMmhPowTtvLE7ZwzG4lfnzvLIRKx5Uhleby7768YrgxwN0Qhu5EWcKNfzSjiOuupqK/oVp1ZBj8Y
a9mssKnlHGA7pxrTUZROkzdFtE8SmkR17z3helIvtIrIGq/KHtoZqNDv36gTXAGrPecN00b+rzk2
e6XTikmS6d0cdV60j0T4tdJIFbGJTPKXhep6Vvt21zuh5xO1l2KTNZzLsJzCM7d4Wf3eTyr+BFZ+
DmoaKunTTW8JzKebwY/sU7ccfKpsL0pPVJ09zcA0ZCrOfAF+Xa8MPjRUr8Ajc9WnbzLZEoVRRVG8
d4upP2hKUh/nUR8wfE7dGbf4r1/VpVtgI+Vl70w49MnJYYLiMsm4iPejax+iMgSg4uTOaqHGbFvu
Jvv3MLy3VQmw2ZTizNt6WpHk2S5lKZYte1EtUx54P3fxOxkKZIiEzyocN6SN7r6OjHhdegbJ64Yz
k56WK6/tkGlrIqfm66JUPif2QHrL72fZrxObVE8Wbs5rlkFxdPn5T18lbG9WPsZesoeSS0WgHlca
VrXnPpPGsYkNiGhiOpfxsryY72fVMib6ZoTGaPhPP0thI/D2UAjb20aWrPHLxUe2rPLM3P11MiHr
pGuMLcvGGnkK3ug9t1eK2kWuAgMHiGutIwqesfXP6g9r6//YA/pgMi13cFFuElLOCvH+JnqNIU3p
ZGKflS0I59B6yFQ7vSjhQ+4wR1qBOZTZpahUuMSFOZ2B8P76knKh7A11joLUO78fO356hJVW9im2
ZLEvgPusR1iGG9Jyan8sjf08OO2ZN+ckgmhZlxiPGWqjQ2TM03XJ7DAxkFor9kQCxitpO+N6QKu0
nsARAfd0lauwT9qDGjViw9eKkD63i3f4AQe/7pti06l96Is+SV7VHkEWnXNnN3XkS7GlDdehtMQF
So4lc1b0/GMRbRXcA8dwVlzoJJb1Yg3drWG33affvwofLLjfhcAufcqlMHXaJohSsjX6ohV72p7C
7107X7uIw/w4LKKtcJqLOm7VA3LJfuWO/BB4kXpmk/jhzUWewHeNk6LlnFL9W0X2GuCFdD+SX7mm
RY/HD6WRC5hRe7QsW1wrNSl91ONKcwfht7vUC8t90khw36qDC823rJ97mc/rNrYTv7VtEkIiy9q5
iuFdKmZUrRz214dC47A51BYNSIWQUTYq8sXg94KVKratPatn8D4frTO25bDHZ7Vhu32ySavxVQmI
G2IvNVNs4EEV6xnhDq4zNIA6PCjCgorp5fdP9KMlwLXYE9EcwdujLj//6c0wNaEMFrWRfW33lq8C
OqHMS46v11jlmU/XBy8h1XccxItt2/G+dxJ/GiqJ2l4TXcPcUUrNT0I1uugjFfGXMcLAYyN+ZrwP
1lCdT7JG2Ydr4218f2lwbVGbcwDea61mrwyzSfzYqpsz0/HXXb3JEHyjNJYXlxXm/SjK7FSdEgFr
DyWRmJRE4qBLWvyPGeftTi28K0WXJV7eNjyzv/7w+qjfO0wZm57+cr9/up9dJJDO6q7Yt+jzj5qm
lI+y9Jqb30+Qj54avSi28cxL1jLj/SgormKKGwpL2ehpayhg4XHC1LcDbJneorI9x/3+eDxkApxW
KJ9YJ19b3FqYDHru50DgvOUi/NNtrME0xkxCMc61ID96emwyaHiypaL7dbLJSA3DiPAOib3TavlF
LBFDdRaxDGM6BwCxj3Y9PkXosdf/xk2lC8Zbjh4DWsD7m+rR72nCwhL7uCL5QUAT3kRaBvIynJSj
k6jW7b8xns3ax3A4cE7bb1CwATIPcbq3Kg2s5ZwVYEB5dNKjlDmU8hzG+IOvvQ40Ek/d8tFlf/z+
+oyCvM6k5uxDnVMJpNaL3diybexIeN8rqlmuIaKW1Fi9eCdVJT7TSP1gUWM/rnLCW0q+2umeXIQA
2afRTvcYlKUP82i8GkXzZeztbvf7G/vxSEwd06HgRR/r/YXGdK6hxMTZHiJviOLVa3ZNQq8coXB6
5nX/6Nur07s02Ytz3KFd9n6sSQyj1lJ33uMLiF9TY6735Go7mxpH5T6x+2ofjYV7lOUcBmyG2ify
gM+euJZBTjamOh9+j10jlVg8vu//iAqvRBFqk9irihUGKuLzLfv0cG2QpkLdGC1x5uTajrmPr6Eg
bzSyyRXHDl/tvFwZtr+//fidfvl7bJX6DZYvPi2ccU/eJFMxNE2vZ2WXiFrT/M6Jy7/zztSundKJ
5y2yJuSkXZWaXzN0gjVq8VBejrW0ntuuGiku29q9XYzNkZjxafahDOmfheIMB0sOxuNkSnKigBFk
N7M7JiCf03iKfX2IqFikz0NX3FHU6K97mFDuhgZn/i1MCjmu9Wq0nsfIQK3dfI9lsYihrOY7zOQZ
ROGsXYdsKu4gHVQ3QBKE8AuZdxNWeXUirJy0F2NVhzYR3uSXaalvzEW3GuwCaZMZ47JYSeJ9qcHT
noVE1Gbtthd1xZ7HStGTp6IlXdyyuuytNGb3MScnSvNRgcpXFL/Z0VWz+DPWGDvGfxjTdLalEfo9
Xq80iPsy11dRUduXKrFPx7HWO7EyxJg/6S2rYdNEo72l2cjfNo3ocf3JjNu1hnv/pZ7K9jGfFctZ
aVY+WH7Sdsp9x58NQDmNSFKek1x7Jrcouu/JbnZ9pQPk69dql9yDYq5IJiEtfvRnUqQR8wrrUrrV
N5mIx8hBSr1GO6s91V1SjNj+6bleUWCXr7XqZuAlQtvADqEJJL7CMXbL/YbHOSaEuUkMIxcudZ0i
yHv2YEEymg5RNk0yfXbTIX11Yn3o1jZfmmezdCRi/M6enj2ts50DDW8zW/VD4lxV8xS/WGkSenuo
jJhcG+DGvgAvcDV3ZQt5IpeEazfINMNtYZXuW1JCcvUNsg5FoNh9ePRGu7kPCQu0/AbZg7YGlznD
9e0Lh0+dIiZtpSTefJ+boBdh2JZuuk47Z5iDDIftp9yoxnKLDbLbmXFZ3kmcoPs5tqgwCVs9wrmp
7hy3ocgNO5eGAxL24bYqZmiqTevhRcnmXntQQ1YT+F29uJzVRr2xeeimn4ZjCklPUXA0TbZU422V
qNGut2tjQhlOdMBKa+1jOdnjW1HjDsONQy7qEhSG3bLUVdwnqZWrX+M5TFEswSTG1NRH1ZMuq+EV
Jrsg1F11auG3jVo9wwYvv3lm1t0TlNm/zGqiYWPA7opvaALnaROAdU2a4wRdebKsV6uTjRqEY61W
gY6eRzINY6R/o9Xc9zVRfyAkUCEGRW/ZL20bQ6Uh9L58SUUqxRrrmvekp47YJhQfSQx3kyoHe7z8
HqwbPdHjGknjUB+1V4tiaboN5eje0FyKdL9IS1MEKUcabKWx+ZiYjnso6klIoj21PoRVXgzwbXSz
+AKNRh98t0zQUlfJFCVrQ8+MA/J9tAS9VkNEberUAKbBV/kJXC3AuNhDh+2bCS2qoFfjJgL31E/T
OouhePhymjP6XsLObrCTgagREQwMYwSKwTLQvJXtmH9WDGHu89JDja7GaDr9IhzavSdH45FU+eGr
pASMjiuBFhKAKQ/boE01NwnmUMHMALy5f26k6qWBgdrjS7SYsHxk82690Tw1fJOi7x7llNkI6ymG
ghwywKAF/N1xvooRm5oUks2JwBRSOB7bIs6vMlnjSnPrBhdLlHfWnVBng0N3BWgYhF8z3sSmrB6S
tpI80J6pu4GNon8DoWR9VUMOP7CGoummAQ6goCMQyOTbZrCY6gS937CAR2QKWcaMj2bG7icpt814
mJKBPsiwgApFOr4OYRG/OpMmdV8d0Jj4yM29YWWks3c3tZBpoAvRQLrgdGQ8ZDhpwPvCHMqw8raq
tubNG2OeAK4ImvXZba7W3ZtViYtuTj6Trmz2mypFxcOBpo/Mfeo0lboC0VETKp/OEqtfQwEU6krV
YF9Iyvimik11k2u1U+xKfR4iNPux48Bo05XbfjZssU7E3NxhxIjvPHfwXiU38yHK28vc8j5zdBRi
Zfd8bIKOxR0pbNFfgvCep7VgAj9DLIZyz5rlPakEbs6cbfXJxPmYh/PaTXs9WfdpkjyIzIieU62O
H/n1jYMCavH1zukUHuZowJudKLwsPiWd8m/8jHqPVVzJP+FJgKfdZlhUsgECsa/h/6qgGEAJAWHA
XsSPAQ1hJp8N6w64UrnNxkq/zOrUZG6PWELIpetwj7nSayIfUEjIZIpT8FBI7z18NTRHJJFG6XrC
R9T52OayPU64wSHjOCanvke0VILFBovOnzd6+44YiudhiNqtjOTggn+uci0oISxcMJkNmvdG5Qzw
JWRVrWyY8I6fGWV31fUeAuGpsMtnYqDb64oNYo9vxMOZZccUnANdSXPVh/WNCFSvB+0J05R7dKsZ
Qs/3rcwfOY3/4zglP+3WFkrcD/rb1UsO/e3/Nv0rxYh/gHCL8J768Q//sO39tZyYOY/o7GfR4nEI
/AfipjjqX6CqcNObNjwS2uf86Id/WNP/wiPBp42jPDIw+ur/ksjzI+SSlElxxJtYfknOOTEM/85A
/P1M+9+bXP4sTp6IjDnMU+FCdXVSFFFc0WGkSp1VIbX81lJlikERONmCXIz3uUbvykYe8tC7SnTA
4t/PW7hdRVApc7osZ8NBJUJhFTXqugYEKfxkrLVryjtVDyrAsw5NGSaAlYRzp5OSez+4rbucc/F+
/vmk+l8icv5zYYJLieB/NnQcX7Lk3Sxc/vk/89D8SyeYloaVSlWKDqXOhPoxDZlQiIbgOC71cdtB
lPKvaQiBkC4X+i0kb1S0301DFTihAyWEHhhCM6qTfzINKQe8P9yotExNXPbLC8HhBmHw+8OWqykd
G+x2g3VBtXYojtpilUEK654MyV/WsEQ3brHG8T27QeKRV79S0qiuLzxP6b2tZdfVcGew+jrHXHQO
h7aI1NO/41ov2wtHhgPWcKfq922mp+1eF71RbKLazjDGuVFFQsCsxuGmsrCRPzopcppgNGap7Wry
4LWVRlPRe6odaPexH06ce+5dJEPpV1cuxLplf4KyWi3yvP0q4jSBjQ+uYoVHVyZfx5ZjRdDYTePt
Bccs8zpOmmQ9xykK7V7lU3ubxMuXl5YtaMOWdMvwAcmBh0ud4MJVMikPnfTeSo+0Age8itGkt6Gp
XDas+GEAJhyuHYX6zt3mfafpcaAiuWuPbum5j6rafOm9in74aIaGGujLQWtWnU9mwrmo7sijqb22
WFfWyBdcEbObb4lLcadgrgyOuEXkIO+IbcN9NMuWxlhoKKO5yaqqiy4kBYGD4yZx+2gqQpm3dhu3
wZyMg2QjhswnInWVIv8+5ZB3jbM+vOzRRLSbMlVG2iNUm/yCD9i+1W2Sa+K60R7alo9zEHMASAMX
cH+4n2HQlORVw+wycrMk4wg/rYtPuIzHV8FZddzQWxnVLfZ+I7qZlTo0ggzr+qveauGVQdCLc9vI
OY7YAzcZDv500p/1up9eQBM2tzIBqoah+ShDyyZ93FA4o7i1fecpwycOo/p+SjTjW9ZqnLJFPMtW
LAiFON4UIzrfN3PsrSjgZJiKrWVOY38kc1HkHPi84SmhTlX56kTxKSW+J/siWCCnLQpcsCaUiJFz
TR2bx7s4F+712BHXbWCQjFLnG57mTPuWzlTo79MJ99t+4lzTXGUjp0rdH6rM0HGGk3Ofd1sD/lBN
/kCrzamxa51SgNlZdM7qviJdS3/DEu7UUaBMKgcEDLN5/LnqrNl5dtRJTW7yBknNt4T9cWf7rsG+
1B+aoSyGLTiesCxtv6tdE1YfW6ljP+uh02xUBPzNegI9KNZp2bblqxfKPtpbcPec+wqQRPLJiKDY
STb04CtjMnzKVvqdXnftTat6SXbVYbIF6hiraqbt2EC6bENhAhi+lfSaN2iB4SBPVQIswTnsH7uU
5UUqbHebWkOz1WVbXLm1lwd1axxjayBkKe3FdE+v3PlSpXV0EQpN30SONXxJC5vYUc9JX3M5IfTm
GIVESyVOCAc0sRtskDdzGhc7JU3zrSABJQsQ5ditPy32x0AoFZBOjEcX+uBmo++Qy/mANrR0fDH1
TN+07x+nvm8uWOME7fnZPhSiTFehJ/8Wwoyuxip8yBrNvcPzER1UfOA3hE2wvSRAweaJSt6Hhkrq
dV4BQnIzHUsoADpzq7ISHiT0h4JjspCbCaUxZdTR/qRazXzrVVN7yJSuu2ymZgimtrFXGD6UbZcZ
oBZczxg+mwBAYOfVBukcicdiupFzo25rHbNrB07mQnX7nkgwcpK2InWHHbzO8lkvqhRWY2Ku3cFE
NBS7JieQhCiKygg5I3eTDLpKReIDZmMPBZ3456G90RAEBqJvoQ8WktzaesZIGqa27Y+NzVZTN8cH
x2KL4Imuvxib0VtnMoX/qRFkbg/TkY32+IrsUe4s+hh3XTsmi9jNDdhjkRs16ESgmSlnUVPRLkzk
JIcplvFTNGHJV4ChrkLVbjbO2If7JK/xmSOut21BUj3Vuu1sLcc0SgJXCbTIS0Ft4w62d0IhnlJI
3qhh59uGojzUcfWKHA7owij7p8h1+tu6a4CgRCUFmHrKuCNyq6dmfKEWQl+7uerBcc3x6YnsJZoH
AO7aUuBhymvHaM75J64++5bdEh4y9jqySACjZlOmROIY3i7WbbnvR0c/jrFiPulCty9MkED7oUmq
QxdmF4PetARVd2SFzHSyy6YnOrj1yAW2Bnns7cg4jMjjjlEZh1tDsfTdWJXNyxQOzVprjXpvVyJc
Ed7TI5PuXh0e4dpKdDyJctjkpGFdphFZ3Jo9GRfmHLrPNK/JrUYj5mzMVElyJOwd+FVOyjdVkYkH
ib/nWU+SEaGVW0fbLrGKfel0xo0WTyXVAqKY9m5k9DjlI1k8mpl1S4mIL6Ki6ncKKsuV0sZgOVQA
sQop8reDo94PjeXsjFzYXxpV04gllsYmUVuSQVPDPUizMD57k2OthE7TOLLGNyXrWVoSo9H5fV0o
wsD2wGrgY+csVoXCuFdTW/V1cI8c9l21v+t4c9exbBqfpYviJai1dR1GNROoUo4Ia8iAbzjGkzDH
ASrWlq84jp8iDhQRZg32KcO5rSO7vtTTUfwtZ2qgl1Q0RAJfHR5sn2iD75R9wvu4mWSlxV2/JZog
M7CW2Fie7eipx4SkRTcJfaCh8uu2DW1lTY4P4EDHB3yaNpJQr6wJM5hlLmfnsAdx5gq0GMsDb6AS
q7qmt+q4lz1JYsFAFE9/5dpKm38zqa2HL/SUJiq7bmR1X7pWK/cUBlQmb+FtRuI4oMV2X4iFxTvv
STIZWyu5cTmmkz8TZw/kG2buFruOoW7AJdvp2iO2bkP6jciD3s3Lu45i5apIQ+0oPBvZeGNVtl8B
C9pYXTvv0rnPkOFTiJFONQUTDBbfHJZYus41mj34zmGvKFNySWEvf1ywiBgqK6d8k3rIxsoq4zgY
k7JchUVBllGdfSoo2fuJqTgHg4pj0FipOCpOJF6qOjc+KX0llXWHFWDTpLI7ZNAQyOqrqB4QwzZ9
bluv3OVlmtORma1vYqJeYOsJyRSz8yLDil1c5Gi3LnlABze3uzuC0lg2+IVMGwGSd++JJMa35joF
2zPdpNpr31et6+IfEpCDrUlx33RKsaB5pfOptvKnMJy6+4J9DTWpWDgYgAdjUy+LlqrotfSrPsw2
WSet7qIqCc1ejVGj30sTlgYfnawQ29kojGNfz/GXcfTuNcz/NxW7340d9x5ViVjc1EKRFpgjAvCg
q1QoLY2ip3jS2PmXcTDz45KwspvRix8NGp2BA51vm8WE95XxoOu+07hI4hN7vIRy25FoOOvU8eHz
7l3Rl6vcqm0+GPMr1CfL7wZNh9phFk+dMyUBhVGv8rEYjACg9XKUfgHtY9qRRAgrjoR749ZGs/7U
GzWRay0choEVdLA/QxQ03wCNtJ/4Mg5F0KHe5Ab26RVaLNbw0dD2oEG0h3hy9SMJddFjXobiFfAw
YYRRX46f8FPVO2fEzOd3uYzXxaToR7Lh2mNsj+ox1/LwkPIrvMBUKvWSjCj7odC6+sKcDApfFEVM
c6XN7GMqa4o/0cuPjmabjPNmBpZ7P1BL23ZWg5gbBO3oBuw1QkqG9pDUq1QvTfltzAv3jr/0c6OE
pS/KUCI3b6pE01/dGnTEsalxlF1PoTpGn+tU0fRr0WuD64LpgY/j02yT/QN2yKQ6Kgpp3r5JibFd
UcdvC1Y0TjAmwr4yFcPBy9H4B31DaemoDSpI6ChfNDV5Vo3aAQuVU2ycwUtdf9BR+u5ca8jWdK5x
3GlZRmAiRotGy/euUfNB5lwQiLb+zHWRmigJW24q3qhY4QOIi6WuCCuT9aUilelC9tZrGqbjcSK8
8LatTXGRp23s57lHK0rKykdUgajXAW+eaRS4Ok2JVkvxMLYm6VPXqrD4JVQTnMjeW1b+PKTZba8P
NVxyPvrONDyHOjv0ird6NaZkkZhQW/C76/FXXlDjPmLpDsxO6s+dHONPWu2lB09qJMo5tX1kMSV8
TLG0eaMYqOJbG/TzGA7Gi1qZTncl0Xu8jS2ojJ3ZKFPMUWmU2n6YOA6utMxuxBW7ePsLQEd1PsgB
3Vtgiqyrr7WOSLPPOTgBsJsmn75kpAmzyzV7WIDsIX9ZUTn6rh6k86WPkrxYG2bohRszT3p1rxrZ
GK8mz7T21Na4H0pChF0w51rVACOahgUVIBSVjZ0Nth0VaGWsXadMes5eMVPYQQff73ugSuZBHy3Z
Xk/uVI8vZkSlkojFPnxL7MboqBiWcvJbg08PAh4ndy/7YnLiFwf2m3IMAYbkt7T7uHXwa7rAS3u8
yGgS4/FAjHGpUEtUwTyXVRIifRwr6teW0UfObRaGWhYg06uiW83KnPBoDk1lrdohjOcgnxNprRUu
6ttgW0V55XL0swM3VWZrg7uc2MhUZK65mhX8fSvFic3LuOT2+Ro9YA6rrV43u1pLps7HONLvFNE/
WkmbHUL6w2tj6sNNIjz1Gpx5Qgc4NOEhiOZNnbv4Sz8sJc85sz8rnZjX1awV21AJq60oqNEuxi1a
jLB5ibfLx+x1GsKI/qNhZDtTzfQLdyy8da3aT1ljDcx81ckPcdMqh0jq45oG4+ynS3EMmbbwaRSW
rwOss9oHFGO85ckACUbXM2+dT3lGmbbMmp1iNd3XiejNgyqt8LWigsIaaFWkr0B9MTeTVhWVT2Wl
ngJM4PG8jhZPj1CNaqtQ2UaE3aeKr0alttUjvbvNQy28mLRo2Dpwvm4mtZjXNL61jRN1j045AQ/K
sPipYdpcDGXLmzcX+qULCfAYpQSQQmpq3CePVL01+uju1SgxemVqE29GHbhXnrr6V6XqmouYGs1d
NOnaQiRz5Qb7oCh8ja+N31t9BiEgLsYAqCXnd174jZXb3BQaX9zh8NaYAD2gCQ8vpDmZK47X6d4B
ot2tQ+rzl103LUjY0Lovpyj91EVRikKRG7LK2dPsgY5NPuQlbenzi1XWjyESlZLEJR0XVoco1Lei
jnjtIemOaua6OI3CunoWhDQhPFZoDHjXapsV3aFTwKaxkbSi8aBYVMOvqzr2rG2qNabHmRjM2Q/5
8B8VtP+XtcfqW3HfNd++dSSZ/CfElyz20d9VHKey6769Lzryf/woOlp/URpELY6C4x8K9/8rOpoU
FlEicQ7GDY0lfJGS/Sh98/0DHbNAQ1BCw9jHq/ev2vfyM2qNeG9VyoX89M+qjif6Kwa2sR7iCeCs
ouFWOZHuKLU26EYKlqo0PKRJlEcve5skQCslTLNz8zMCmhMRG8PRCcDZjIQfOxS+6/clTnNknQz7
yuO4TdpHOtmVH1pJE/z0AG7+Kd3/zEU51c78MwwdB6rrHOwp3L4fJs6UuQa6yL6w9uy1M9TRIWXv
AQYnNS4mEdHsbduCol6jJ34j3eGqHM1zkVbfR/nvvsLyUCkaW6A2WMS5XPNEPNPQue7HSnp+jgvt
VWRqdDsTWESi5N9lWVpf234wfaXM2kNuE3I9I0AF01c0zZpI9grKZ6p/4SNAiG1u5PpWhAlV/YHD
YW81wwOYHBHMZAleJq3CMUEtM7CXCq7nwKHN5cZe6G76sTHJQB1GtmMgukmVZ41koc2LoDZE90Z5
zYrXduIwPg3QTRnpPUEAhfwyN9MNXIzwyq4yYp+zuNx4LmkJEOeKAOu8WOWDu6SNOrKJ/3l+/38t
+T84K36ayr800Y4vX1/IVn57ad4tJ8v/9M9yYql/AUzgnYWfi1fCWAwh//QwTEKP3O/eKxobP3i7
/1pOtL/4tyQfLUgUFVcY7Y0fLF6+AX/ZuLaI1EAnyMtJd+wPemkn7zc+DJYsBycHembiijwG+lmk
6laUzbU4pl4W01aYXWIwzIg+/k835YP3e1mUfnqxUPUg4MTCZ6Dt95ZrPhnFJChpJLwwGKz6Ilbr
T0M/fEb2h1kkq/zGpJz0+wFPL4uhwHFBGOfeWqwqJ52Z0SAaXkQESRNxqV4TQxJuPUcq/h+OQpWC
wi5id5TZUFfoT/188wSSKYytU7PE1bQrAIr61mwN84zCd3kE724egcceas3FH+hYqCZPRgH6mRGY
1FL0GOHkUfrp8miTmsklxBZgQ+KtB+lw5tJOPjOLlBh6NDPXQcePO3m5wT+JlyfoiR1sC3x3tIpW
Go33DaUQZW0p+nRJBFR1ZoYsC/z7izRoDTMS5hOsLlDU3o3nTBMYEbvuAsVwnpywdFYMVwZmlHZn
RvplatDeUC08aXSkDayeJ1cWTiTGCTF2IGU5REyzCe6mot7zp1MDhBzSVpqCno7G8eS9GlA02cmC
tozruE4PYqpDhclYt+OZgX55tXQ2G7zD8DOwY+mnM12Y3hDNsUcmdIYMm6jzdOsNpQWPKDE2RDTq
f7fEdOx+f3UfPC1SzcB402BlMTplNalOaM8lUYdBh6BqbZukeSHmVzZFzU7h90OdPi4y4XjBFmqJ
jowfXev7iYHny+5lbRgc5SKxxWpmoORHtvT7UU7u4iJPZUOHUH/pNmPHPHmTqcfFpTvMKTuc8A5h
prkNo+GyAis5khrtpV505rGdvF/f9bC81uiS2TeiijhZEa1ZLSo4wTRr+umCNHWLp+Y5h6zSqXXS
dDvzwD4aTgetxWzk5SJK5f1drFtpujXaVlqpttWuVbcoEn+IKTeA0VS0oDczpzhzT0+eHJfILorp
gb6b8xWCkfdjGhB5wH4nKeAQW9lXRFqmtdX+8YXp3EAMkNxEHLSnDy7W6ERZbckgo2z3kZqbezKr
xDqmWbkepXHOTvLRRS3LE5twXMp8oN9flOkui36OWJSXPtn0BNGsM2j2/8ZVARdZxA80qX+J4Ckw
FU6VRrt45HiOakvJVmWjT0HZ5S2N8lRb/376f3BVfMeYijwv3JynV+WYSj/zSqeIDXMRsHSm60yr
xj/7KDMheERsMvhv2Q2cGjW9qcwGa7LToK4SEsqHFsQMiPbN76/lZG1aRllESzqmSfbwMHXePyEs
DFRw5ykL3CaOaJqgu2vx/xC7hu7gz4dC1K57bNU4NKinQ+la5My4JgNKwDbKbHO8bzUPO7U+iZc/
H4o7h5qFt4kj6MkL3M9Dn6FqI9zcjh6ovY8XQ4Lkr4KH88dzgbPvd/vAEhKEXub9/QtVrUv6KM75
PkZO6g8ExS7NDOffuCDWdmwSy2Gby3o/TGwg4+7aLA9sobTHmSqSdqX3tLKu8GRVZ7wZv85v9rnL
x57P/UJAOlmKpMBF2zgEk6gZiYu8XcNRLSN3//tn9MEoEGVByBostLBbF7nQT3umXKF4RukhD2RD
mVS087M5Zc6Z6f3hILxI7KKZ6ZyY3w+SDJSVQo1BiLPJ1kuj/TpCZnHGkPvBS+Qi8PvXKCdPR6+i
NCnyJg+SkCBpF9UG4FmoOBnx9Pe/v2u/DoVyF8svKq8l/fX00G1JONb1YKSBJXUA03wKU5oUlvhM
8IBy5gl9MBZGcezqHKo5dCFDfPeEvDRNdWnSe3AtYV6kjlNcdmiJXzhLmGfWhl+fE/7w5dtEqYat
i3pyB2WIi3IqGapkXV1bDfT5VNfaM6MsE/enbTOL3YJXYN0GdslJbgl6+XnKEeohoetQEYWEEQ3w
vMvyKYtSt7sY6F5XQaormXtmBv46JoeQpUSC8x+mg3FSJUGwnuOYjLIAoIPhh6naoGqjepmRbRWY
RqOd2Udoy1N5f5ELgFDTMKWCVDBPbfAke0H8K+ssiHoPWTxiYY9YCRCgtM+8yX1UpO2lW1Jh+2aJ
61zyNjCqP+tt1T7BOR/sIBR9pAdVsTDVbS/ur80etxM0iHT8L/bOZDtuJNuyv5I/gFgADO0UgDd0
Ns6eFCdYlIJEa+gM/dfXdqVevqCklJaGVasGEYNQiKA7DIZr956zT7mzyI/VtkTROOcrWqyXP13e
oAsplk9HX5p2+nffVperJDEEr6NplXgmynWEPJ8yEfislXFp/2Y9/LjAeZY4YxNoxXbHV/ZxPaiO
mVqHhzCccrdftrKwzYcOxVwXdng5v7V9/is04CcrwYCohBgYeI1ONfvxamaMQmqQvP8sUahgtlK0
8dVYEpkzzxXMhRERx82vv87Tj/xuLRg6F7PZLEgqc8XHS+qJs6Za4ZSh8k9cTOdtWXVJkEoaZS2K
D8ua7n59wZ99Rp7eE6QO/BpnuY8XHHRL0a3jdZhNs8YEGAnHnF22ZRaHRWlnv1nrP7l/fJl0imAs
gfQ4Ecj/+TyLchSu1llo/jirZKjxVHOvLW1xRh6S+A0F4WfXOr0OUbDSLeGM//FaXmN30zKVVYiL
d96kTq2dE3CUH0pJIO6vv8Sf3DUX7AzfHmxHivXv9t0qrRLHIxU4XH0U/m1buA8m2cebGibghiNk
voGPkvzmHfbjnaOV7Do0TngAT8/ex89Xe2TugY7lWXCUuiSKlyQGnfEp4EMjOCVhbf/0QxI9eCra
TwdjFEDfPekakJk29SjRhmmedt5YZxAYsm64KNNJP+TMoa9RTtjRr6/6413E5wltAbYN5lx4Cx8/
pWJuVbsDV0UsWu7QxVpQWVsZlj3z7F9fyuNHfXz22L+gbSP9Z8wBIuvjpUTuu+VYYcrKzQo1xLpY
8rr1Ox2rE9ibx3ItyrtCIfgIMhSFv8MT/LiGaDewXuEtfu0SffdBS4wiFvhR+NBd11/WpbTD1qJz
GfjrlF9pNqqu2JaYXn/9oX94jyMzP8FAef6h7bDzfPzQBdrCparJhGh86YPaScoLH0rXb77an12F
PdQC4wb8F0/Dx6ushJQsOtGTZP/Y4C0KwJs+Wq7frNAf1gqNLx6E0zcI1pR36cer9HhoR8OmdjQ6
uBWnggwdTs/tSqffwbx+eil6Kif+k4+a6/Rw/qMWxsXY9dIeJB9ocvam08+RpS9yo+favPvjO0SB
BYyTvYzt5XuIljSI3yHKSIZzoyHm0Nltorgr6z/sKX9tGwJYODlfOFtymz5+JOLViAitVg5GClFE
oMdp+eJ42vA75OcPC/10l2idcM5jV6bK+nidRJs7OIy2DH3y55pAefGohV7jd/gbDe1srjUTkKa5
/I7S+JM1yFGWTgqDT0Jcv2caFSK3IX5jyuxsvz10sZZjpRVm9ucPFJcBQ8mhD4ogYcUfVkbSrXnn
OpMMOYAMNm3ebERwSTvsN8via+vnw3bF9whkgIeJtEPX/eHzuEVdDyv3y0I36y0bJ03uyxTnrbTL
s1oX+yajeVPhO/Rab9ihtzB/87z97Bv9x2/gfrdi/HKGagwrMZwGzRlxBjjV02Ct9u2fPwD/vMx3
+zKy3HlRPFzhCKnlUvreg5D1+JuW1M8/y2n7AIJ/qv4/3jZzhPU1xadaCylEt/X0pAkB9vv6b27b
z1Y//jJGwCgz0cp892GqLhuLoTVlaOetE0zWbNwqy2RyKqj4rKB22/jCSKvfHTJ++vEMRg8w2/AV
fc9CXAa79vWay1prVg3kvOfrU5kM4ubXt+pn2yLYDQ5GtOpPRJqP3yIqcY2OJfUdFCi81vWCtsbt
abNYOPyXP36p8DCfcmlOHXQO1t+9VMxssMbJ5jNpzQTYEcpjhnm4q//8ieY6FJEc4k+yiB9O8KIx
BosApBC7a4F0Z7SSHWL17Df13I/fHSd37LMA8lmGTNw+fncuE//GtLAUC7UMQb6qJRohIQeegf7v
17fptJg/bh2UVCarjwkiXUTru2+uXOZRI7OW6c0k4y35n+2u6RZ5TB24kkUl1W/6Uz/qHwBfQlR1
oPhwpDa/T83ObYScpjbMYY5kLj82JSHWr6QMgtKjZuj6m9Ru9KfK7cmzLBq3NB9d7BvuGTWD1tz9
+sP/8D2j46JOZ6BJq4RhyHffc1eZedrU40wiaattMxD6O51mxk0qiAD89aVYJt990x6PG2wW9mjA
tbS0vrtY3FZV3MeZG5Z1RbwGQABt9I/uYsFHgaSo52VUeFM7YPC0NNggyBe8dT12Y+r1O/z4SCRK
2rD3xOgV2Sv5oF0VkaFaq0ChG74qOWnd2kwW7UMx67MKumYyZozLrni28qJ3zudW+jWaeeEgE0MB
kjxovJ++Tkeyqaf/uVLuiY3ZW2B2A8AfJiQz4lR1bo0/m8N0BcOz6W5j4kfR2veIwOJHqZf+XsnU
gi2R5PAoPlt+SZTkhreUh+xUX92TytisFwFaJDPcRnyOzUUSCbs4FBk3S1pokOexSBulCgyA93Tg
/M5V8ryGCF5vht5w8i6YYI+JS5XlsVYHK0423ABi0dwLORZxUm58v4OwEeQ20KQk9PJ1gLJua/F8
wD1dxiBgBLEEwktkRocvhbsS5NU8QshJ1DRnUaWvMn8Ss0gtwADZEju3xML64DXirrKv62HCYdEu
jlBnPTfYDPulBkPlNNai89FxPIDXq/283VnL4PhXxQpDNpwUdvuLuGjb5Yihp9QetESa6jwee3Qy
HrRkkrkzQz+MSVrZgTava/WGXm95y+tBMy8EdLgq9NIM+kfrCvJOHQtY/ZnZVdNwlpxYmHj0aQQ/
+3FbnNiFEwYel/zDvy2KKkAUa1JYepC3VpWci2lOsiSiGZhmT5qVImZO2JTrYLSsbvlSLYKZfiCM
OM1feNqKOIpbu4rv4rgEvGnYjeduVWHO5ic5G0CxRFV1zuuMzaGsaIFkMs2JNTXbZFNUygPBkXYz
mkWMFXFgaZ1yjlWBon4jsTjweabKf+9M33zrEBpNpBs4MtkLLBolBWFDRO1UuLG1TWpdOyoOpEXQ
qCmb78XQxUZYKsuWkUnedvfWwnD7hL1eYad3+N3QuTdYcNY2I++3K6rpQl8crAu08/QVJfjY9kjq
swGoQDyhpzdgsaBl6ors2exM4CGGqm28AwjC2migyTigrkzqZFNalc7aXknGxBQ3iy/GKGUV2P6q
VZjXEi0NKn/OPdZhnR9VnxtfsF4VGRSIZRW7CWPlPc41rzuz9WFSmxSCBXZKi0DKsFB4JyK04q29
rRrdfIN8AfDGg8U+7lYO4jbi/HVG+TkV/Sc3l8K6TBaPCy8rbpAQIYjjBVVCyOOmK2rjvpmA1Ec1
nszp4DY2Z64uLZri4MWLvmzJFUm+TDXHlI0pTVGFleH0LxDI7P4hoxgewg5sASfewqEKogHc3qmq
1pdLt0D3GrZTOqf0Xtfehx8ztm5x1dR6rLaVTYwg4bFeqkejNsr4Mm1iT4QYfj11yFvYFLBOcnG/
IkFOn9bMIQLVzfN8CWRWMV/Pe8N6YOPHAenP8S17t1mQn4Y/7EEjzZXtxmv1dT+xZ753utV/Qhvc
zec0DfJP/qgyeY6JEoZJrFpnjqjBYy3Sh0K+ETRpPKQjg+qACVY/oVk1R4TsPis2nOa4dl7Gesz0
G3KfDPUkm0W/1TutPxqrQfNo0gjgPWcfqo7jiuL2TJMNbhWbjOk1pBfU3jU9qvmwlpr3Pi6xX58t
PWkJOz8HdXHRpIb+SUt1O9k1CymtO5RByZuYDKMBX6n86Uz6rT1EfZU3WpBSMRJ6DNM3v8Ck52Mf
mHT7yUl15QQa8djPUO7bhcxOL9VaHvbZyw5LonvnxrLI9QIYSgWjxMbKC94iEXXoxOk0EopKyNQU
TLUS1zLWUiMqWiVHcFKr5ZHFMU3D55hxfnupJC6xQAzpKDbsJS74MlcuM7Fc+XpTrrTU8H4p/cVz
YhTDSJ4KgyBMzbH2YJhOxpLEFhg6B+LLQgPNdLFjLxmx1HmqIcBriVfnFIGanZg6gnyW59KYi8/N
2JpPDtA2BPqGJhFDiNJgb8h4B3QbuFFjSz9GJO1trJVK3pcFGeFPSdFkyc4teVwhqXIUCWQtzFth
rroVmnmMHcKIfRTznIpkh210ivPIbe0OFjUgkjiqujqvjpBzmvKJAGph7gq/9NYLN0E29pD2TR3D
3mh4SxbpWMqoYEzosRDzDqV+2k0pphtcArtuYZV/wuyWOmHej8OBCPV5OrNWbt7G9zLA3MhyCKRB
0b8U+0rOa/3eMe0n02gY5euUuu4bwlCv+zJDZkIANSIl2GRaXZAViHeaIqGRjv3ItlGKDldCqfs3
7FZK7Wsp0FQ3PKOCMJseLWcwzKfEZDPBofZktk6b3WneoBssds9ZokyfvW53mvOPt4VhNemdbOLe
OjNqo2FJS2+wgKqObiXvPZ2IKNBZqTewStY8qwEOQ7k5oF73y32SWOB6xtWzFqwpnGe6pwrFf1+E
fr9KLK3FKozxpfeZ6r/aPUlTt9lIjNkXMXszj1AWp/ZVKxPvzapxQgaT7vf2IUO2kQVVbizr2eKM
GvhhtKkIVshsQVWOP4dvOKzqOWsfqYxalnGjVaO7n53SsO6tYtGNY4czUn9ygBckdzPf9LBbxnYq
j521tsaW8WI67oAYiTT0xFA+neySy+0yikqL+Ph5+5lpa59gx1gsdPCZ2eIZ0QCThvXXrGtjccXB
VpgIn5t0pSdnGrnsAujc6zmQocnbV25O83w2/Aq7mMK5ErBJ6DCvFuTNEdwjozmqpZvYghpMtkao
rJ4HM0hJwtVepCygQhlpm0xbDZqSfWGZ2eRuOVeWxmVhACAL536WTtCOem5ukaHgCpDJas7XidIK
83HEKntFdlztXoyMc/svja+P05WVLDXdFrewDHWXmuhHAqkms9/2mtsY1wQr5N5O7y0o4r2uq0c3
nqYKjVzjmyUZMNpgb3g90RHFk15bWljEzgJVqp9ST3+FlTRpz22N3Ya+m1wevhbT/1+EiwiXc/J/
F/RfZJ/fuuz1owKXv/GNZuP+hUDohNcH0kGgGi3J/5HgaobxF+8xwVkHvSNqEYO2wDcNrvcXp03E
6Oh2BREJ3glS+U2Ca/0lvureGObZtBsJg/0TBe6/1a//e9q0GVHAlAGOYyNb4Vf9XnHhLaXF+wCg
qRIw5lwNBQuzJeyw8COyuceHrcNTMice4gAcBa+JllPiNcl1DYHrads7QKqnbiudOJZbzLb6GBBc
JzCOr7HSo2IlnieiPNMvcGdRMDpMDG5TQgVPcCWVJlt/SFYIXjQHdmNcZ+lWodCJg1Iraj8avbFz
ghigwRtnG/LVmyHhGEInjZ22XCc8Q8OMqqJ1eREMpaHhFFJj04UAs/xzGhDiqRS99iT7NjX24Nry
ey8u5ZtT1e4ZhdrpvaQR/zI1UEgxni0bvyJvDLf4mkUod/M7YHTV/ZQ1SuOw702f+qI0DyNvtzhw
8qEpgzp2x5ckIyY8tGbAB7sYPIbOS6XqyPBQtf8eKzE+zC4um/O6naztMJ1wkvXqZE6Y1aYiYQgo
Fj4kXXl3rqphSWIcis2It213ixdZvFbKJ0PVd3L9YC8L2LrZhN4lcf1dkG/TDFQnvvk0l0NW7XCC
eXUIgsPrAuEmlhsMuRjPk7bz2qgfzOFTbibTedF2FQlsRuqt6KHc5nqdGg4NtVyJOl/dId/ljTt5
YaOIAYEvfxuvvXeerG7/qTVEw9Y5egBjlZdlZhB7vdcGbbY6lKeNjfe0SIyr1s9cEdqLvzQBcpTu
6Ahcy6S2i/5cFEbxjJOgKyO77N36MPLh7noLI3TQ9uLkoVqahM0qLck9M60G9eo4qflY8iMgbtjK
enNm/5UjEiM1jFs90xnHnhIOkaVznBiZkIlpdKiUPX/9e9SX+Qa9uTXsZG378jxLmp6U30kmG6KJ
2lA0HSdPLIiluMVlUr1Vaqn/TrV+is9GOKM7DLfQ7HpngSHu1Mmw6RYTM4PKrdncl0Up9vAvsF25
WNIvxdoM1dnS4BnZDGUCfXJBn/PkZ6MNegbyXxXqhqyeSEBBuGC2Gtu8mZrJg+rTroNUYbr3sp8h
PzV0s0TYzNryyUD3uoY6pRV6Dr1rroRZZ8Qfy5r7rVdGfbRxMnP0rVq8a3a6ei8L9aAfss6LaYNO
whkvF2MUhIxnLnEfQ2EsCoLF0HoYn4sy3SIpqw4VJee49QiiOQUD+msZpo2T06IgyKUIM3NM/WDJ
8RUG+uBmZdQWADwBHrjx/Sx0+Q6SxRRbjD1Liy1v0J77HsUDJU4tMReq3sUAO9hmDZVj8p9rs4Av
mS4VfRbdmAzWYatu624xLrvKdzG59uPMGc6PEawWnTZs47iZ37uk1VUk13KFAmdK7Vq1ejYEGC9R
BluJrZBcVC0x9loN4Zsga3oQBla3V1AAVli1Zj/x45DkQgksnUva8LhO4xgV4b4pitMRLi1dG9zq
sF8ZUcmos5y62WrTWt/7NB3szWIh8jigOcnfHdXFx5xWKCy9Fvc6B8+51G99M0lfvdhk9wnsFalo
wKt4dSMMQAQNNmORqVtYhEO27WuvGa771LSuYEA67o3nFDid/A7raohFePE2o6ViMsysGoar20Ek
UGmJq6H1VPcsZdIdHDUtPDt1NR2XodWvsu7kDvKg0mEXotL9jJeq/zTOvuJ5Hbj93DUMg4Uz2zxs
MD2/eLSI3c00L357C+GCGL481dfHkqTLZ8kBqQnGePDrOwCYbUZGa1U0+XGaerEcpdaXyxaqY5md
osokp6bcxVusylV61EOlf+TUR+EVijppFFZdr8puhFbD+vAXlaXRqlwmnaUa8+WCsm0pgll1zWWj
KvonCQ/Zi8K/NMCq4CR/cDW9eWyWlBIuwSw6boUmwAwVNeMUEszH3uBAs2LdDk2bUUEklUuP21Az
WeFuMg3Wtu5KFSl36UFB+0X9qfNT/SYul0w/r7K5MqJUEd8FNtQz7yGiOnKfs28BOEfReV2t3tTt
/HosdsmcVHQXmop3ni4LYA/ASeZbZ55p+VX6aM6n7XyKOQfSxZ6Pbt/HVKywJH2Yh6pqjva6dtM2
JQVRjwavUNcaN7IMHRDC4dLk0EfSTA3DTjP+Z7LyR3Xb/3VkQaDOnHcZzvz3suz6rc/6t3+99f/a
da/V32//uh+qzx+KtP/8kG9eKfsvJOP4QE5xhwRBnaBu//ZK2fZfBvYQ/SQRZKCH9vE/dZrp/IUi
FkExv86/UyT/U6ed/ohq65TGw69KR8T5kzqNi/9jJnBqUIMqZ8yGmg+5Ikpp/vwfE23DlOupE2FF
rg5/ZLAU7YL0mZDKz3JIT+vQmLdl+5vMia8Rw/9bG/77qgzcTukFaC4IFfp4Vf4DdJ+cF7bR0JHs
EY0HhCXiJ8nkYbSyK9ws8DodsctleZ3YqRsqaNLnRZc+5JUPq0i3eV1V+Texy//Ti5bh/a/W693S
ZW//XJ9f//9vrmDzr5OqHIUN0Yknh8h/lqaw/8IKYLL00LWfnAhMOL4dIQQnDzL5mD1T2APRNJm0
fDtCCH4eDxDSK1RlyLmZi/yBiQ8VDp/kn6uTrBUyO1weKMhOqMO/aij/sToVDtM57zUzzIQmk3AF
nxv0aayLt+oU7g0+QJp5iNLRlK8UPUoPLUU2DZ3/vN4SaJo0gd30Ewwgp6i9QOAknjeynnEwQVit
SHxP+AXOadXqZuimjffFA0Ydb2eANSutuqH3tIM/aBkzEJBmmX0m9Dh+IMi+AA0zdvpU4vH3Gtxr
GejWFN+87swnWnNrtNlmgW5SfXFkxWg2wPqf+pIuBPHb1ZUBnmO4y9x+tvLAo3fYM4xxHFBDSV8n
8l2QR0EUtQ9aY9MOop/3snQHdUuKUI+5n2cHVHvXIRABblPM9rswBsSxocmoprgcgOrq155mxJ9z
ZnMGRcLCpgIta67y/rEtJTUkAPrW3C29uwLuzWPDDEuIQh7QpcGDNhVIAuBfkmRe7oF8q2M7WIE1
0Iw3mSzsXXJqvtABfKxjcdUnqCKT2b4wy3636IwgZvE2ZOlNW07EqqsK+mA1tBAGWwOwPTUbQ5v6
EsLU9LCmnFJOpcbFSdC3gTJE697XLvi1nsAV8J1mDQ1KiBtjnpwnff86T1fU74CP0vNCOvQ03SHU
6XOfZQ1Fcmel7q3T2xd+UoWO6V0Qnb1Ze2vv1sW2VY4I16J5XNb2suEbNi81WbeHqVNHIOvWGOHY
KwN3Sm+mpMq3SbnmkPz64cAr92qNTXurXEJ5YnsYNqcz2TNV03zlpLZ1NYzGhQ7bt2JhxO6yTwv7
buKXPFHHHkEUij086eJGQhwKRvpBQeLH+wTm1Y6DSbKZMYuFDG8fgBQ34XiiRUgTbtjYaAXHlvhQ
5kzGxkWZl8h7HX+fwZCkZ1ndoVOKzE4+NkWfRL7fwt3rBjsLHVzfLbk6TfowdmZ9cJzuRChqv/Zr
oaT5b4j+kqhCnyYByVGMF1N3MWnUPasbCl0zN1N8qL3lKsH0BN8Mqdp9nfhasmk4KnSRMY1wk1kI
gSebfWZDbrPWjhSKuNqO3XyVuRBsIVqWjLXrq1EAUOfeR2nuh3WX0gp0ltuxJRG3yciHXvtqR6TO
g1FOW5loEEhiOV13HcxGWvRWaKTkIWeZXYOWAVdlF81ITQof/pKmgs5/XA7QxNdzYjjEVg38y1Wu
HQe141wPWpxrjJWNK3IkKsrChEOHkTWfDQIOzKrNPndzYTW0d/O/XZjoDYX++qqULVDSN3PEy10c
Mr/Izl2GgJdONumBVcz7JgaDFfgDSY5esYL7XGKrCdaGtoWqqBZXKS6BGTgc6LX4Ug2Wj3JssSM+
lX9tZokFCzU3nPrEWn0tjPLvSRjVtiHA+oqaoQQnV2sYU8fG2OVlNWccHfjbLZCbaCLBZDNpWmIe
XGY0kPScNEO7wuRoqvqznFPIpoLikWxNkSsRTVW7W0hH4GGrhoGdwDM5m63+IsbApCs8XExMbeVR
ttq7oQ1HlTbvTuyYCnGF5ohrLCD3ah69iLCo+8JtQDXCP0v7/kFva2xJ7LUXuh0fks56Xtyq1D5L
0ZopdLWg8+qz3DihJz0drrURV+KL8nnx61PlXc1a51+ansHEma2wyHyg83GtXVtOeoC0d5WB6zpn
Pw9oiVjHcmS0XKBPY0fzS9jqPewCnbuZOANvAmG8w3n0I6f0yD8Y27cOqcN7l7ovpa9txEh72heF
BLvaeNtljp/icbk0Ch0BWi/XB7MyKbVjvz3LR3FVA6rAg8BQTYSqkcVrHWunwQFBDQRNZJzbKmQT
+bXQxqulSDj31IwPt6OrGVuN3leEccELyRz3IPKDrcIzBK7U7qKmmM6NfL1UFvMWnif+CELWk9G2
WWj5KtVu6HDb57gGsMnxFwlcq+/cPo68FThRo/YcuGm3awNFfToxeNZ3wmrsK9h3/RltfRUxI/Sm
fdOyZTiT9j7bbcieY3MU4oWBjgDh9+LexSL9ZMfTs2vTMF78x75q9zXo/XlsUeiV6mKN45Dz+BlM
zIFzWqwHrj+cVd2FvZ7NCAzGsj0W7cLbdALTK+hArHX7mHR6f57EILrAXfvMPZvzWRXAsrIv7HSI
XNLEvpx907oVs5X8Lca3EsOh4Kk2A02p4jpjc1hgUoFtC2xj3vVxcUHgehrpTXvMVorUUjr6i63a
28WvUCKLW8d7haE6XiR6HnG623drfGxbhSFqUHttkTAI8VowZ0pBoybDsXHtw5Qal7I3DkzobgqT
Vv8Mhg8efHwwgDLNYInnrmb0O11q2XCRLAYDCEN7WBYbGoV2bMlFDpOqO5Nm8sbmOyVnOIgrjoXp
Mcusctv5+YWnvTfGzYDf0VXlluLgaWR+HIBSA9MW+xu/KfzAzYrdqT+URVNbfGnYJ+vm3hSfvSnH
zmoFXf730NRBMtdHaoOtPtNg6C6xQoezRWFRJfeZxZvPQwA+cHjWklApI9TSDPLpVafdSa17aoez
zMz3wN7YkuMoWd9OrVhSpEPHZfwxt9syn/ayGq6clc3nZVVZOLCjuA7vdodID+8KEeklj+w19WRY
MvjIOtKgiTaYBsyBFZtxlkeFanZJNh6UOcMKIvnG/QLQ6ehl4jql6VO0Hg1UxTJqqC8+2doFk23o
HS2DKuh20Tr6l3I47YpPRUk7g/AWmE6m9Xenk25hmtn1MNIIy5LDXDdwK8kw70AM25qiHdFewF0g
ywN+2shL269vVoV3JwXWBXg2Nak/Zv/YeDEZFJKAketWpbnN40DUTZqbl1U90JaZfNaKbjY3uV9Q
i1Aje+HEBBRLn9dFJKOJvR7LMyb8NnEY8yh2Kcd9UFIsnuULadzjYRqIw3bjeWd49hFCGgjTE2SY
m93wGk5WdQMXxjyzGcsfas3O9slCXYowmv6UuiSzl2e/6p8VEOWzvKkRKAFLq+hwx1l3AyX2VnZH
N83r/UigQwSM8Ijv4NzoxnMT7KPwlsh0a9rlBS6WQK+LW1vI5nGGN7t3Eu5A4Y6NH+atRDDw7i40
3f35LOGvoEz0o0lKCG+WFZJ+MuxHMlDDdDFw3XTnHdRwZqPLhaend60o9cjmfcfzd1aWu7qnixFa
U7PhnxBA7rNVTelhmhSr24ppQ3cOZU+uw3vwzPQVwOqZ6+ZPdYKjtZrEHePqTZr5O8EkcHHVmWWX
9yZXRj3ZBZqj78ide7Qyjn8nefdqXln9TWueVrwoo2aASlq5Ie/iSGpZONXLhZHpC/eXL4b2DQlW
LpEjBKfKxttnWb1sSfEl5bQNlswO/YnFms370tGjtNRhuFHiIciJUqYPjaY/C9y9SJWjeGnuYF9f
5TMwPc0VD0rvnk5/y+nKR30u7rJce8Hud+mO/a1m6O897OrJJ36moyQI/HgMe1IpiAv2tSNN0btm
ibdtmW/l3MLTMg6akAc3M3jX6/Q+Z/POsNTDrFeRqD+rksfLRfqr5fJcLx1WgPNC7+mTP0yfMINe
JoO+cUjrBf7vbzUz2VVZ8zDX8ZU12PuhTpxtjkmMw0hlb5JeFw+Ty1HacQjTsj0bOfHasucySNZG
PQttAjLOTshhUq1CXRvSNkgapskysbmRgDztNdlyKMjCljRFJk8v/ZiBLzPndh93JGRS0bcTgTIL
8R99u+lFeZPEB78SnzzMvgVrpZ+TjYxTSqRU55clvrjsfMSJ3iEh0wjZBUwhf97bA8epPP20MsyG
d7moPbKZV5yX0Qw7qU6XiOHyMScXyIodGmzvaW8dareOtNZ/dZWGEse9T8px55BJVUksaqMD1rg4
jzXTD6ymQ7dmpFGV+keHyDNiVGQUC+a6vg5YzbYPGjEv585MdW3ZpIoJOJ3sv8lKfio6p0DYz/qk
78A/b0xTbt2pcQ9pPW1dd7nNSNQ1lHW1pgTgMbqJqVTYZTatql/Kwtk0vNknPd+YrorcEUW1XV40
sX1I12OtM3aynrGrbUT/ntTaZlirm2wZw4zRTF13FH99hL4vsKqjLpk5VX0d2VTG8URVleg3q+ns
bXvcW7zdioTsK9AjusxfAORdao72qPqjW813rZ1eKpJNDAJtqCcjOrXbxHEukUDARp8e61G0YVry
9kDKU9w3i8f7gdheRtjJVc60LYwz7d0RhJAh6wvHbt3GKlnOHWO2y6hMOVdxeGnLL+j8rOEidm3K
PL04kZHjTi2choSXP7lDQWitZ6GJDYe1jr+QRKSV6F6Geb1NwerMYVU1vrVzRcypZ5WL/uaq3Pxi
TH1y26Vk+NKnz5zXtOnki68raYWi7OU7uYds6whseL1I4S93Jw+zYIYA4+4ynfz8TPTNguWTiCPE
Db5Nf9/UAelztCmM48gZTgsW21BIPRzR1WCM++5V54xIlZd6pYC8mlgMT+KYcR5EgOV01EqSiXeW
TF8Ym0kOJVanH4S9YN3Uh5MIzScBYQ68XGk63f2hT7auGNyNXsfz1nWwIIVAfwFjmalx5Thz/STW
BfismeovovWTIhwAUiZIRdEsBcxxlm7TztUm7SiSI8SNPdlUULWdIBuAlvJ/aDODQ9nFm0pzqoZu
tFZSXY106Ih0sp2HRBEsGrLtJ1d2NnpVNCAQjHn9Ld2zhW6uCSV5dmlkikE522LMkgva1XOPdjDP
rvjFpnty65uLydToWeft6t5J12XRZGQI3OdzU9wXrW8/rNDp3yGETk206ohKONxVRcbgSpekFqnT
yWKadV6vcMHyakucCQUc8NWVyt1K4hWzndumYTLajANcNgwXNSTHTQ7KnXMbl419jyp0ZGcB6lkG
RmNP2kWufFkCtqUlulVONXU8dKssNqTczSCDncwGjkoj90g8HrKfeBjco9eWpPJUTT2cU1l6Zrj+
H/bOI0lybDvTW6FxjjRoMeCAAFyE8JAZcgLLyIiAFhfABS6wiN4H1/E21h9KNDOLrGLXgINu46Se
vcrK8HB34OKcXxoeHrBS8bCM7I3j5hyfnTFMc6O4N0aqAhkJAmdl4m9XEnb9Kf2Wl7X2aPTVkh4q
r8z1+3l28u3Us/UXMuwNRFFm0S/xrK3f6e+quADLOocEN/RGi5Z5MX5LpvtbOOf/pymJm5Hpr/DQ
f/yv6uOfLlrZfPtOt8ePwCjr1PZXf4VG0f5/AXMknAoGFjfp5kH/FbWn8fGLRT0K3nQyxgDt/x21
t+0vpHLhAUL2ruOtdVHg/66usL5gaQc23UwSNvIM8+9Ao0jIf0ZGA9I5yPgiogOfMsSCzq/3I24v
WozZmlH0D85U3JWjZp+EQV656xRvwFXdLqNUJK6l6N6QZgX7kp4/xK22e3LNrvtW6tjJwSbXfe5X
ztVClXDUUMoOoKrck21bFRPr+mhbykRe2kga0kbSYLPejyEElwNBfvlxtSySs/TEvliCub2kkYsY
66YMDgRP23E62LcLbfJ7iiS/WV6znNVDzqus/LR6KjhJ3C6L29EWMWMZIb6eXu7XYR5iciaY16YK
J04HEtN1sJ7YPC5aqMyYCuu9RzFdCLz3ygOUbQY77JVfOv2Z51dvxmLd+k19mbMzEYf7BhtNBC//
Ikj0R1QlExtmvffb9WWoHOT0pbjHZnqp6f4QWsWaH1zFjj1p7Wvmg8pN7cgTz+m6PZJwbbfaLoN9
h8ox8ctP00/OCYlKzr1RW8G/yrdskUE0ZO196k0n1Q2CIQGGNp8CeOa+HWDlijfGtynM0iU/+Bm/
f9frxVeBu516hDy79keAsHBs1+UiccblgGHDjOiuvWmsIoMALWymUI9+mYAvqbcT41J17pVkCz8s
rrrpxKs+8mrkr75utlbmceKt9ZlPYftXrVu9zkt/3yzUcaykuJpImEN09JSfiY1CnbTvaNTb2DcY
lEnnPmVLOcd9nXm7OgWO8DMXQix/ZxxHoUGJilDkz3p4S86Hqs/57pXuAPEaZUxhzribSHiOaBHf
dPbsrDpfjxmk/bPSGfm6fgqiviw+qdA5L5ftd5TVa8DeFQc0E+N6bG/EyvdBRbncV83QvXZFQCcR
fTOhQGZ4aTV1e6SNw76iVG+IlTWciEHVaHMD0FIc4Zeem9oi1NYG2nbwavOuSitwP0MXt/kqn7vZ
OaB/3pAw69gCBHZgFqGj2vsMd+dVp5pXqnbuE5uQfato7mmW+SwELg69vjEGvBMr+91+6DXiLM36
jQHmfdlS2m27wrxvWxotcIM6b9rK3ttNh91h676pM41w4+4+oCMkNDPe79iU72brfMXIdQtF3Rwc
kvH3bb4xz2XAR7iU+VWr1wONlw47OxkIjxL532WReKB5Sam1Ea2sN2bvHEdF3rcFMtwv3GdLkH06
i3E7Vb5iVa+47PLm0+lcjcVNI+XA3LSUro68R7OXfbItT0Ohyjio5xMB+6+rS7cgTZPtsSr4aBWl
dg0ydsM6gs/QBqAt6aW7OgBfiePuxnQ9zQ7XjHL4PnVkOntiqlM+i9G47GgIus7NoTmswzDEQYny
onOGdEeDuBkVqeVEMzsz8gl+gGOJORY8x/crwUdhk4nnUXEgyMVN4w75+QHRYfY+tsF3OiDFeaLl
n4lvHxzSqUMe0zFlpm6YTsK58TgWYbssOI/aJtJjbQ5BygcgfVZ3M+UVBeqsWNfWRz5JFw20fqoK
3QYNK1G226gfMoeyEH3I3qd8PlGN8Omranqk76lAQkR+lS2gTHKyz+MhABeaUQ0diOdQZ94m3bHM
/pmOm7fe1L/5+lQxbhH630DBnItElnuDmxtEeeDgs1sz8pcgZw2YOGmRUe/orAUy8lsqHhdHnFNU
JY+lBb9P8fZ69OGEnmWbVRSadA0emaZ/61pXhgTjk2QyydMv140zZt12s+Fa2GDEoF/NSCO+/6gb
XGSK8+io+Uzpds4K7tjyV5/bf8PI8aeDyfZa31vG8BwbCdV6v732Fl/60//ZNVD0y6386Je7D06M
8XcScvsv/2//8LcKwa9LR6vgd+aFcftpVGU2P84M+Dz/XCrwr339j39rfmZf+Qu/ca/uF2ZJixZ2
0sl+GjCIUN3SnJwtcAl8lNnj/3CvtvEFrh4nHbFmhCQZHoTp79yr/8W3URLA4+IYZ8j4m9zrL1E+
P3D0RNy50Lt46j3od2QLm7f0B+61d4cRzY4sdn7f5Pt04GmNL3Mi2B06HlI5jRxhcQDCYT5Yc+0f
UF6+kscRF3l52tJMIuVRy1ycpUv3ZC3uOUviBSHpcdkbx7HntO3EcZ5zO1yAgfd0ooU9K/9jSQXN
RVl0Z6i4w6FmbbN6SpQMKqpe6fser/R04IGz3iZul0DeWOa5Ko0TlQ7fjBL8wMELrRkK4aLTcF17
6i1NWlSCNJxFmkBmamX1vaBVKS8Ap1c5PNJ5gsKym+cz4RTmTdYbAMzrejeOzoHe2uKU2/RK4GCT
t3OxFpEOBbtT02AcVY+5SHP73YBT7Vq290PSPugQhJat6bfQKiOUZ4F2TLJFKMqnQiwrZ2MJO10k
dDhjqQrAj7rrNOmcfVDjq4HrPS5T2u1XVKNvw6RTlmQUZ5O3sS013VZGkxAVr+Vnc7G8CNN0IsOi
sW2t1eUEhBFKY9gXRhnsK5x+B+Vv1oCVIuoeoBlzzsNgwxt59RiWQ/GgUBoea2sybk0os11gpQGq
PQR5i3Y3JC84mSYKo1F2TwUgJC7qWB+Xs3H1njpt+LBMyZBAFH4UoCiORdfEM96RVh8Pzmw9NwSv
oLJcXxOvSynGqOjV67o+bBx5b1LcF3rNgEhLtf0DJDXLnlbhe/VG/RnCiVKlQX8I/Gvdz66WcYrd
kqduF9z1rnseGMl87F2eO0TJwPlvXviURryiwau46NhL51yEWLvHRx57wdUw6M1eX7vX2hjnN05Y
4COtghb17qiGA9tyivWmLhaie6lMwAiZgYSoQoFRm5fmoJbY8mg4luhUxjXxLisQ9TAxp3aXNtqN
kRQfTVAdSurJIxwb51ZbD6z144oDs7xKCGtB5qziopRvhf7Y9sUjTpQmpPpwekPANYZJXgI49rMb
2mJOrs2U52Kt19oeQ8BAp0o2PU7LYp3zXFp2tI8XGN3Ku272tUj4VXrDGJTFxeTxHNNxBiK5Sz5y
yFDqgdUD7KiFcbC3rihbUAD6gaB1WnNjv1nNjYHOdh2F9XekhQDv6bWC9i4bY8vks0kazIuLQCjx
vaSi4DQZ5g4vuRVKyjKm5MwTS3CqBnfDgqoHJjKgDTqiKqJGM5Cp21XJ7pn1miYSWh4evInKw6w1
uDgNaqcWCo2cGYt1Y6V17GjybtMfnJw0beLFE5SgmstbYJfzib47lEGKJkrdKPIdJQkCnII0mHHf
u8QUhoucK1ofPXHKHfoL6sQcHiSsSDSnZnaOkL55IjUquBn0TGzQas9iwqMmpGRJftc0rT4umeqa
qC+c6qTaab0lb6SI8y02MLJxyj0YWmJcl42g0hf3nQk/vUqaKVjE1F2ZFep6bNz5AsFDc+fZ9JCE
3uIL6s0DAbaYk8cWUSuS9aEqKG4lGcXZzRitHoIm46xCQ2i/airLz2Un0AZSr8yNhH49iJ2mp6ss
sHrrW5766VNPOqe1NwjI2Q0sCztjYTRdijI7mlrJVW/7ihZHBMzgFq0e7Iiozh5ryZtZsS2Hk65r
ly7BRC78Ex89YVfOqfDFfKPMaf2OWF9FeaXk2erk41sh2jwsmzGh6E42AXYhbmKpifLNlp4RjV6/
XhkKYJjadGSl2Jbc5NSjsd7jmguWUDPd6RGzYXo5OD2fZEpHe+zZqxdaNQ0cRtca/Jq0GcUWcteL
Xg51PPF+4eozdWutyr1TQu8v7MyZN68UIyWJ1xlW5w5NL6TTg5d32tm8bEkpuFu5q6CRvEhozfsy
ZJS4eJIqPlQ7ewp0zcjWfGDxrBAXMHleXHMUXyHj9J9Tck92WjPOhxyvZBqyF6T4XYoaDTXg0zch
qOMIa7uaXovZ9a9NMx2PojSG25T0wH1Gu88h4YiL8BemRLoZ3R69QvVAyPaG2RryDAU57S4Ybfcl
z9VD79iqiRSiacgOaso/apQAlzIrm9eRs2YNSYDJcYg6AifkZp2YTMTqQ6JveXFhlsG34R9wL0df
DSdAx4x1KVhwH7mojc6W2l2joEWNkZlyODjZuB7gW0CuArgOZefw8KK1s1giINi17TpctmUGajVl
7oWOkeIJH/J6mzp6eZsn6bcxyYx9ukxdaFR+HzWqhe6S7KJDp5FIO7beM/m+w9ui5cVXoNzl3JKm
eQFdxE+3YTXDZdsTpet0ZxlgKvd+XrZHodO+PnRddaOl0t+3K2YlR8wPgHHjMTAdJ+q8hHXStevb
LToe6e88H5Rnj3Fbc9pV3SQuS8l2kJSGF6Om9o6UskgWVl87UtJG32TZWq8L+vYoTVdBI9Hoo+hN
noSfLp82pVSX0qy7Hc7CW03V04PDZksL3bBX1rwz2vEl0Xhsd2xRfBl7qrHU2YTKtrem+zS3dosl
sn1SQLa5/lvfjDvSTOOS1h4aZd9a5Z2rms4y2ODYHlFHs6/HHZ1qUVAXQ2ynOf4tgckKNb9P3Yxz
yCb3OZ0shWxlojmwbFkDJEwgexblpnEgXXX0O7P6mIa1vCP6r3gc1YI4YsiH5wSetvPQKNSLS+Nk
YVincpl1FjA7f/LBJe8WuMWQBGDUPO5MERcZSRS74f1ghrjbfH3lzLyVOxY4SLMzPG2KVeFd13a2
r3sE7dyMcTljy2gzd1+52p0LmhwqYd/Rkfiy6Nr47KTFS60p49KpRH7MGbQ6eQSujzFW7G2qhc8q
P4k7ywcMIqhtP9YLZaQZvYoi/dTgJLOMB7LAWIAJILXY+6hnrUlZc2nytMepBrxFftPaQkSucHKa
HsVXqpO7o6eR9uyUya7EBDHD8oViER8+9+04iztV30tvPqI4fAlyQHLLumIRM6j+SjF5kyoonIMM
3lW73PV9WcNbBaiXOPTjCdO/6OerzO+uaDR9kblf72Z9uhl4ktIFVlGtCXq0QenC3fkWJIgrTY+V
1/cu8qrelzrRHuYQPGgrhInpLZ86ivPd5NKAKyZbUeWaKibUIodP9V580yFozd01TNHnzoTaJK8/
BaQMhPF9N1UDYgKzE1cEsWwmjk/lLg8SRWxsm8bKbER7YUpWieYMly6+jRj7ZRc10yBJrHIRhAiT
BS9Hm8OzT3vWRyM/0FfG42ZARdS4hxaN0SYMojOhXOn6JNrHz72LbpAzhsXktjXhM0ge1vUDTXlL
SCDLbQJodJ06foNBko+rAf4mL82+EP04AndwoPuUNXq0CC0km+wMUX1dNVCcMWmX+wUjBhc8tNiY
pZeVN0QzxuNDoOefbPwOqNfknuGVhoLBLRx5c4PsQSE/QyO8PqX4oSMy8yj7ZTGW4coeQjr5RaAV
/nEMUu8C03iDKs7X2qcZjzdCino+c3q/OudXx13uSeus7VHi9T2AO9du8qAnRkvbY+Bdyywbo8Iv
2/PeXACmTAIT/XyidlVYWuR0rX1IK8RMos2uPb3Vj241mjcGjcUnywuoSpESAzM0zrPN421vjvp6
UWHapBPL9evLVtN5pjWoLBOfnredOW3Na+g+sWv2a9S53oQUBUeMkan8yp4n/xwsyI7snmF0MJYK
WYBXTB9IqeShkA1YkFhBzQTAhWU2xhUdS/4OvVZBa21iXLQWhE6HBiwaZ918kqTTItt0i5tm6xRG
djBedZ0DL6sVOmKlpbilwNgLTavSnjkC/FdZls6FQoEZkQMvL/yRj2eGEIqWpfyWWIzAbq2hXPOE
dkzFXIbO+F6nzRHvuIxkZzwCUtDdnO88xKdr/tTm7rm/fiYzAiLf/DR1jEdjJ4xQmt3Ok/VlPyZH
s0hPiclBXKJ9odjv4AMBl5r/daynD6bt4aw1MgOqdH4BE833fTFeZ+XNYqzUpzJPTe1yqEW23aZL
WcR9UkwH5J8NOO7qnyUBTRNDz3N1msvp2pV4xIx1QkwrbqpxGq1dildp5/bpfHQ6lT63VT6ez/UK
QAxTvauUc9PnOcIUfMgcrxnDeNZqX6ekKjDz+W76rudlt5PDuOKKmdqWKbzs2GBqb2ehvLzNMZFf
59r0ldY2MlF6zaL6qzct8SJNu51DHFtdlFRCvEmoN6yERFYBDorngawqFVpt0hzwsQHAD7LfjUY9
f5i1xv7cdAnXwTIPl7bG71Z29NFqlGLvcYK3SEa96tIU7UOpF+O9WQoVC0Oj86xJ1XDJM5GHRQoV
T58r+x8h0QWJNUnAYr7Y3qJCnFJpWKW2/g0biQ6xnlnjQRgdNIGvt3tXzP6n8qlQwF5u6rwtNz+W
Xj0cem8Odk5HTTd9qv1lk9M4rGghPmT13Jx5Y9aSf0tKhFG03j2NlCPBN9N0LKdxOiCg7vZFniRH
0VTem7ZQf542en9ntmhBZtM2iP8XWX8OO1gdXM4N2PfCOpZLJ87E7D5bk3nAgcDHpluDFzszbS2D
1vs7ERTz89S6VKm67bqTNUQIi80woLEzJOzuMK3f1hSxctyTCnKVFTXzueUtnMzl9DRwUuy1fugY
U6YEMxn8RwgcN+1zd5ShNjJMVl3uX7bMX2zsM25S2hifiJCZtjvUeNH8TdCNSoOQ1ASfedSTRchS
lszFQ80j7nyxK3me+bX+TlVbbYSb4Pjc5BF9UeMCIweDHI+rSU/aXdIn9rLrCzc5p27v5C5e92GK
6gOpQxGuvWPtS/4QdtxrTrlwUWz1BJYqrCywLVU/xShtl31j9kgn7Kr4pPfPi3QvXQ9N4jsvVVvz
MMCaddtU0rww9QGFR6rLh8K0JzeUjovyOSsmbvN6gB8lUHk4BGKacwgb6b7UxopowZ+b4tZNGCsI
STB3IEcIhOrZB28q54qyLGe+aNXoHK3Jml9RHXO8EUtSEnVtqvEVZeFHqUvzRsxWisaIJIsgWMqd
SplBipUIHR5Eds6FkM0n0jAXlEPLNzNdX6hlvklzxWGptRcjIPBSSy/8Bez7b0A8/1/zSfnwmn8O
ex6+1W8/g57bf/8r6qkZ1pctEwzbk6WbPIW3CM1feVXNcL9scdj8e2AM3Aibo/03zwl/i7YNn3Q0
4iN5rLjQnb/hnvwRYUG6uXUiOCZfovN3iFWyPH8iVonnw1CP8QrYk14nx/U3S8oPsCeHKERmVd3S
G0ykFRYI/5XIeOeWzvtNG+oUCbi7beRj8NWbUFJGahDBV7135ve1qzC9prpfsOf5KBmwS1dAn7qv
Ys7c4KwaWutpSnITva7Q7Thgx7rbktSJ8O9stHKi1zztUtAzWhznReYPctTFa2/MPqlApprHvdMT
dXPKyZZBl1RX2It7x/eBGfXp1i0TiXJHCP81yP2WmKY85amak8M1hr5sJyMsptUlDTCfOX/cmudC
aE4zx3mZJfbOZS4eKZjQsAUvciLodyH4NwHxbfpxz49kZmHoIQeiF74dwkck34e18qCVzJLIurWw
sxREzGiTuLB4mhJjDutGhBhKDnchs4PRneL0CIWmzJnUhwmziTkjORmnqWh2Wqmmr50+2lej9FY7
FGJ1PDw1E7r51Q7QUfaQSuBzhgCSw1yjoduxs2UHfUtlqYWx5Am7tqfQMNriae7wTkdGIEgTwTTZ
UD7eF7mxW9mfUNMhD09DD9HcVa5xVoRm0vmEmBEHqY6LV5Qm0ovMKaLU75H6axUis4h6ZTOa7NV8
d4zMJmLA7lQVp3nPw1BYrNDhxLikY66ckaQi5TBnJDgcm8QXSwzNvtLWryPtWrrxOJjZBqR1JYrW
aXXK8Wj0NiQTKkl85wyl1WU1U+m095Ka8HFJPVW9q2qh7qZcT89rRzdQVukp0HKdBau/Y6fAglAW
RiZD2c5A3f9zoIFWv//LP+NZ+6sT7SpP//Fvf8zi2P7K71qRL7jU6LOxEGT4Horg3880+jOJrKdQ
B20J6keas3460jhfrK3xktqdn5M4SAIjLZGYDnzvns7f+p3BuvmVoYH8+vM4+80P+KOLjinGJEnb
xnnqGDr9els46Q9HmkeFgV0Qy4Z3Iu8UBi2FJgqHvx6crZW++FcdNiJia6a8zE5yxEYcW2PVD2d0
zWHLB2ojzkGZbv/Vg/ofNvtCOl8HrYNuF/Uyeb5hii3cP+9GoylQU2JBrFr+BvkSsTFAGOHT0bV8
D4TcF0diEFEasKu1SE1IHeZuQdjYhn2uo7+uR20xtmVwzKKJwQYKB3cy5wcT8SZraEHK5VBaJ9vJ
tNdVy10023JGjeA43nKyhyB9LYvcIlq1JjAuaty64+fVpCwSR1pSNA4P63XoIZHvQ7kyxUdFYhYg
2HMR9DEiChQbWeEBy495JogbmNzW3bl63m0EUukuR7uxq+eAXswrxOWtAeddpdf9OgbfMtjr5zYd
/feOdaWHtke4GtJjPIGASWm4z4nJSz6lhgCIKexZ1aeF2uL6fCYpaENsTbAj6UD0ndlVs7T31lq4
Y7x262zuSm8FCfQ6wiJ3+pQlGdFz0n9sCfgy7nHOyfXkFESzB27CI4d0kopuBibz9bwSiRiuB+BD
9LyF5IHRuWZ5gfdTjWE7zOq5SRME6CLws5ngBtUkjy3jm43uRcvq45BkQK+pKwoEvewdbz3x4UTv
Cd/7nrlNQne0udiPc+2ML3o+as7OqMrxIH3RIRvtGv87zFiL63/OZ6b/tXSwMFC0bkNGO2CRvp/2
F+Q5ajNbhlwcFjiX2EjqAAE7yPMjI6aRteVFCulHcXDAtyGmBN6OsdW094zAKBaIOc/J/hoySJ18
+DQ2Mx1hHIj7B9JxISX8DrF64ef3cm6bnA+oxPVAFJkVaWvf07q9mtaT2UInQsPr4FIeEvg7MILC
hACTehrlWYUvdMJ/p8H/zCB6o6rVs8JzpkdKyOa7OWrEK/gWO1i4us6KBxLkF7QCEAcrVuvTltFM
lFIRx91/EFeTfE+QmV8jNDPecn0tqj2kmAKN8UQD64WoouSf+Uz4mglBo0vd7A+JTuQCAEtgAf2p
Zv1ma053TeaTJEZH9GqFQWh9lL594sCpZaKFPTTzoj03oV6HMNcJ+IhSZ7DIW0tmaH8zJ8jimZaL
5Hs905906OrWbC4cX2KiXWTdDfcNroAMX0OQ07I2ktVjFI55hx6+vDS0FRFz1pf6uxCTue7THB9s
SOSC/1xQ5n47uiOBHJ73S3ikgSCaNXdsz7K5qq9FRaNMWFcmKMeYe2hWgCzSD3NY2C4dZg2dP5yR
KwzCX+rQsVoCtBKlqoc5S0kMscxsZfFoq/SFfni+n6AqNlp5NHxU+cvM0ady8lTJi1QYcTLLFxxS
WKxOgV/UQPS82i4hevZxXWYru57qoacS3SVI7K5Xdp/Elq4h/AIrSI+2SZ7ogTBpZ9ylvauqnVOQ
uoPvoLVR3WhVzQ0lEO+GTW4zMQZJnQ5hKb0Ac1MgrS62G6Ou424iAQPHQsrDOm0xD0ZDQPRbrNnt
JHi/U34aNKbkkJCRoASOoNQ09nsrcfcLsOyLpnvtC1MOdVnzrKGY27jtOR5Vbq1hJf2l4J/pqECH
yOKshmZ+gy7qL4AvgE7SwCGJkY1YdfFAXvsdF6wydgsURkDAqZ3Nu3wRbsUWSO1Q3HHDQWpbK9Em
iS0JkFxcv5h3Hltrdp1kenbWlxJz9mp6xL0x6UFnJqtkfxScyUSdJJicK60mrYwIwhN5gA17V10V
NRhtQeSNzTNIEh3nFKjzknoMdm5SN6+5L7goZJ7ClYyC1FuI9mTF1O1mblyNPO+4rFX+QiPGFmI5
NCiZA261rwgUxgGswmrPk9o0hh3a922WszcsgdOU8ZlnxlatI3Chh6NWI2VQRqWJuEpBVsIWOddj
PmRJE8NIO0YIV0Fyn65IBzHzNsA7JUsuPmaxJouqpnZesjFjTqvaBGugW6zZDiQkgzHxPPtdBbmO
GhD28sV3EtRWZ/Y8OPP8mLg1NzTuh954n8e6uSLcPcd2ZKzeGRt9PZH6ZJafhTKrK0e5zoOp5esL
O3f/PQNAhUhpW/fdGLC4hjQz6Y+qLSDerKFvPwmryQ5q9dqLyljX19ww5SnA8EJaTELRNsN8gcFN
kKxC+I5ojbuFNJsnNKQYAWr80gEq7NV7ToQ1U6AbmOtdyaj8WWrjdE5wRZ5HPbKuw1yRwBtlkxdc
IybLIVV1YivCqTdFFkLkIXIcs8k4c6THNUOZp8vRyE2To4vA5M6NMrlfy1SjVqrsybwKq8Qexd4u
0k7GNrQ48gOn1E8ZqM73QdEcC+PQkbXjVNXi36YW8vdoyJHbXNEKCjCppf68pbwUTR2QvIRO3fpW
BvpIwYVaR0NeMBvX6oYUfUd1eC9n6V+mgTGVl26qTcUmeViT5qsLylfGs1/YXAOlp5Ij0ZZ4/tGe
1rpxttDOod/2GKqNCE0nknEWVezfpWt1J5+4mOqiGTMAd9hj4ztW63l+J7AzFZctHUlazAlcczJV
gSQQbC4Ta/ubyxpVS2a9pZVWzJiwl3pIOIpsOBAhwbzilZjH5GyQi8ye3BXh744+26ZgqZiaNq6g
oopjAt0MhORyyhtR7Sx8MMFowhJl6zAlr9K2B2uHky9A4IZF1cPIieuW3gwskvjH9z2GEf2DwhV+
ec1HOIe0tCCfKEbZ/kuWql/b/mWQj8nyidhUL68GDoh+T7iW359ykEXciXrJxpsFpbE6SN1xcMxo
/Ru92mdzJ70LcrUsVDcrSbuX5mRX6VvL4ok7fFQ6X1Ph1GOU2wSc7cxMovZAzIkcOaxVatnvKEtl
dZ6WE941xEs6KXOM09qhGcSonyfdwmJJLBdsYCU04e7JkCWslcu0tYhzd3OWL30180MqSAYKuZAd
ZBJsoETqOs4mHSlMHAYvwWwYzyrRlHkgIDP51CX9VIemLLBA0Ue2EcKJriMAXLmYiTqr5bj3xeSN
x6bqS3Qy5lKCi+tTzrbdF2K8Ljh4qgvMhvIDcTO6BpV4r4ijdW9v+Eg898SK0bds+VOw7OYmb3Ac
eEayRq0DOxivW8I2H9rUXnX+oEE/SmNzi7pIJi413lgVeUDHEGqM2opYcE+8cSbkcu9MA8stQvKc
RF4LFuF69OhDDA2/slokHUUlmNbg23i+m1TioUzTP9n1SyZ4YAHm73IV1sZrCci/JiMvmth3VTGD
TGN1YEBAgyMcxf2WUMnVhR3PzQc7yDF6cquKry1ulGwvF290on6e7SGqE0NhfvLy4q6jueWzMd2i
jKoJ+P0XzOBi7JJawHH4DnRvg6gibPuBzECyfucg7IPa9c+NLOUj7j09e9KMDiRBIkTQo9HqUUUg
NCoZVaBCshtL9lCPjdOC+05qke2FPVeY8pYsoZF5hXBqjsjYOy/C0g32MElZNiehelIH2soX5kVJ
jCttbVavZbtJelMOEWHMWqzB7kE9ZG7p7Ox2hecq+WGoUaTIEoIE+nIgxIkUsiidhwXnfpHNsASk
AH+ftBUGckUx/pHS2xHsRIJe7K2rOhszkkhJGNsRYdWtMQG6Qwst2nqTLyMrHUlVC9tpxLiLPt3r
jGnP2hHgtfJIOib2oFGw3DtEQ4jVS+T/eFk485PztRmL/sojQB27FZIEmURNT9Ad2lCGfwIeFCF6
DAh9VxPe+D8Awm8AggtY+eeQ6KldN1BUyJ+SeFCS/w4h2PoXHwmZRSeTaXkW5QG/QwiW/gV3MjOe
a/8aIMWf/IaKYh79YnsIPvEcUx7xK2L6GyyKsOYL/KFh6gYmEZ9d52/homAbP0AI/Bg8LbrjcLxR
oE7Lx2ZH+QFC0IlX01JU3aHSDS3kunQua+kXt8IdWGh++Gh+AzD+iW3tpgVOHP7ln0GA/8NrGVT1
4JVizaXq5ufXKpkjJnyuAGfBhFk26X2Ay1RZPPsJDL6w/JKN5K9f8mfQ95e3RwuWYWw5qhvEzPfy
49tzSr+mogLnq+bOYzzRNbBr+iw/++tX+U/eGBA2shXwGM/irP35VTAcIhJ3wFyzFNXXmUcwCE5z
9B1401mDw9lpmubXW+5P0Z//5Ivzg03QQYOJ7XE5/PyaWVV1njOiJUsklsTU3pIQKnpgGMk4/w9/
/w1ifPJp0gn4EP8Y+YqkVRgmxRbhBO9I1ErgvENeiqPQpu6c0rgg+C++t+17+XeNMl4qItBcap0I
msV3xf/+/O64IPWpLVtO9JlAm2F5U1nSXUjpPA6FE1zWjXuRiWH31+/yjxfL9qKgcryizWs6+h/u
hWxMVOtu4lBFWjXBfFRsAEtV/8XF8h9fxUe0gsrbpcHdNP7YnTKJrtZWvQJWNrqJKJ0uP4nBe/vr
t/LHq4PmNwBK192KUX7pgvz581MLVoCuRwbZOUb/EMzlclOiEjvDgVkf//ZLeeaGW2Gao9jsj+9n
sNMiKza1SMHzmSG3bmcnzGEgnq3/zd65LLeNpNv6Xc54oyNxB4aHJEiKutuSJXmCsC0bdyCRCSQu
T38+VNfprnL1roqa7cGO6EG3rTZFEkhk/mutb00Mrv7iO9rWiN9fGCAxWa+w1zF5ZYX8/Rubiq5v
Ot2uOPii9MyBKH3JpRlfVI+RoLEXNihBOYu/uNl+vsH5OKMA2z5t9HyoHDF//6o8lPteRtjoajsY
8M2t8zUe8/bGxfWMPaIlGfXnH+p/uEgATjgQxonGssRvf/+bZZnyCYYjDbOdIu2jJC7c9Byhy//F
bf2fX4UMgMv66Pzhti58z8ICLlcGLZKBV2lnhzn+y9rx//DhxcJmiovsBt/wlyn2b95LWq9ABgSK
+cS58dRVvnUHKDq8OEXY/8jHtn/488/uj2tHFNtOzPqxvTH753zDonTQEEFgmLBlaGLsshEoRLgh
hMIaG+aqGg6Dsv+iE+k/3HGAbbYMqC22ur2fnjTwm51GtcznomEJE0VB17Hj1HhOLUZYf/4G//C1
bWsU/ZmBT1McosT2q/zmA+0DaY21u3hoXMTipjUrT3Bry797CUaotVR/4b7c6nnjny7B1epF6dmN
yzCpYDgHEXU+0Mdif/ybb2ZbpQR8SrItpHJ/7tcr+6iIo6GCdhxAwmH/H/GEBiTzN18FocZhEmdv
D+ggFD/dwLETDUDyucjBdXBAN8y1NSePw5+/yh+uAe5YQXrX31ZCxrw/vcqCTGQijtDYhcAL0iiy
PhD3oSUr0OXxz1/qD9fALy8Ve1QFOoyH7Z9iwoRiioWeeLxEfs5cEJeD8IBHF6GT/PkLbQvq7xbc
2Ed/p1qLtZYE9C955d9cbIpTCerjGqJnBqnNmg5X8FwQjLM2v+O07rez8IJhM6xJzNAgNWL+KKP5
b79fJq/cWTaTP77C8KePlvvVLbMiDCEQmjm7LCkFCCcH+k33F+/3j99hQNXdtnqwUeV1frqP4ckB
RobOv6s3K3ROZ8puHdfxnLnSefrzj/aP32HAC3g+nggSX67z0344ABDQc1yLmKav8j60oI7BGfur
1uv/8Cr0VnLICHkV1vrtDf/mC1zoMp5cxmnkDFvymBUiQTvitP/z9xL/hH6NCMBzX3GGwLPBw4S2
zN+/jl+U5WpCBvgMGYc5qXl+aWZRef8eRkOq3ixqv7xqF/bsTw9DIfE0Y75NKd/LdJW3HwNFivfo
4HJg+SS4gW6IIxMCIiK5uAG1sL6HvnERvsqlUt+ps6JMzUs93YD5AdXzMXO1CY9EbIVK1hJeBiT4
zK7URTCxZtisc5h+xUXHzHEYqdpmwYMAFLfy4jsW6WyJrnqnjIvHMp89c5x0lAVMTdBmzKM/pwSm
Sv7aS9a2He3HkAA403tJ1GcXwvqKgZD4S3iCLa/y67HU8pOfd/hBAD43ewZuWt6nXmyFbzTNLPWt
0E247vDT4HY3JsD+LyDxxWc4eXb7sMaYtK5mvazVo5V6RX+0tTXPN+y3lwaCLtFgn3hFKWOCpFMD
/cOzERgvTgXxLRlA5/gfOj2n+THXQ+QxG/Mt77FqyGocKiftH0vqkNBKCiwTDN31hK5ELReaU0XR
9nH0tdO+klbKxKUbqFV9dgJ6S7I9de1F/aXOYfglMmpdWtgyd8tUCX+EdN9G/XBWngmZ/ttdF2J5
mDbVdgJmUih04wO9XsWzAP6yXkWxtJyDt2AuwQ5Hz+NDSK3Rc5Q79XJm3FJPV+S43B+MNmdxqF25
xngSw07xrZlFqQORu1zumR/mjxl8mW7fhDlcsaCrKHqqG/71x9wyaFpWEwBccylSXUHdBGhwjKLq
4a7KRRBfWlwjDyMs1uBp8SK9XGnttQxaLK+Z4iZRpLIQgMCHZsN4mAjdWF+pDGJoCbaWjr47VXqN
up4K6JWJtEqj3ouGshvlLgDJXLm5utGqOZh5rNXU3jlFAOt+bhBtKJti+Pt1Ub50XQg4IlK4J105
uKAAkSIdQsdpJxwChU0PeiDJmONO4YEsijDvaIRiuPFAmejvIxN/Uk5xNcQbuWlx7TvRRG1Ot0+W
z6T1A7s/80vob5WIWv+UxmHxgIGl/2HpQEOs6RB3rzNgCISW2GA3BPRtywbCaDSGmm8rTUR8q6Oy
YusqntfAfBVT47QnQis1qJy4r5DBKr8JkLrLYTrEJYmrnRK4KveqDaz5SpmiDvdrXvTZ41xv7Ywg
c8HCzeSX9Yn0fPdOMzI+0HzgHv7WaEA3e+Bv7fWwZmK5qRnY1scpkia6cvPKFsnCzTPBIPLN3YBR
MLueEcDrD1HdBd5RNaXjJLnV905iu3lGi1iuoE2mcRrhP00rIxMGvh6zOcCR0Skv0waBEhDECCJM
8jFYS7yyJenS4H6uJvsTHnVhTiH/pJd4BHPw2Yc0em9YI9OdB6dg7j24lJ8QXJR9CvfOZFuDWVh9
X4ewYAOcU4i2Q3/17LM/Tu305lder69yTjzxubBU42LGB8fwMMbZFLxQCDwWH+hRauVVEFFldXK6
CSF4pQyKVGk7xC+9PxS3Qm7sVqcuu+/CxuxPWRuVADvguG2RVKnsZDJlXlR/7LHGc3QSjDf5gsbp
i2figRJqcE1P3VTWMSPDMC5psXNaoJOgdPYj5UbLOcw6jBewrhzMDQEH/vNU5bZ/oI7FMNTlbkQD
tvT2mdXNI1blVsDSqa27agHEwcIfItO7kZWdXDC5KEOtHogwNXCDZNVLshNZNCvA+ClZkjWKSnlP
FE+AjbOGQB91obZEm2tFUSL9kmLYoZ1VdPRsQnX7bqYe7jVjV8PRvaO15caNge3e2VOMHM16gRpi
+1ssMSSd+kZSJS9BqK7xW1Dz4Nw7UTQFP/oeLhuFLTjlr0MNamkHtm5yUGeihmAdVRFAAtu6Di7r
ZGvoc5OACcJDHI1dANhE6gRZtxyFMfYKXG7A3y+1a1FJGCPlYR/shvWSc7fYR4UHH7Ispv7hQuoT
wWwOpE9P16Ld8qoXcAh3WV2XzvMwKPrNCEZl8UXwKF8wQ9DqvZsZCrFHCehdOLotg5ukcmT4lWWt
F7cU5mTHMfO9fs/NIsWR6hm4onnYeeFnuEnAOWarEdVlGTOkAr7JjnlHPjKUkACUweNlY9cdmFUX
5d43nb8msfKy1wWJcdoCXwziU3uz/K6SPsu9NU2U62Q4ibAY25JNoSTR972zqN1MvGKpcRQ7OCl2
2BoQfIxWCH9Ljumhmyo/O+Kb8z4X1Gd9LG10R0LQeHv2da2se2mlZBsdWZppV9c0uR2c0sTlBQOe
hacntpj6x52nymOYm945mB7e74FRY/nDaYAn74fYnsK9HpvlayR7bfal505RUuExYW0PqAlCL7Y1
6rJEa00cUTv1WTQSKHbhGM6rhjqJ/ehMtbNn0Y1TVmQTvEQDve2AXVprTHRuA82kRCMN9mFXLI9M
/QgqBVpiXlKOBZG2C8oaOzKBRJB82vsUrqZFZNJ4GHc6q2GbumZcgIVVKWpcKDsqdFcKKvl9ciRq
v9rqx/pwq7+kQgNsCDn5ptjpqeLEKfyge3V49HHLtyvpc9Or0GHq2LvveUjIf2eBAMZjZVqc5BFP
AgeCpOlRulceBgcVoWrsi7VqvyzK6/CCup39ZCJwqigkDuXqQpX53ka4JCvRlmEC+UuHdy5NlmTu
4miO2CDV/Z4hSZbGeMQd4SSSNsnySO972j9kqeize+pRoFMOWdQMJCFKY6brHknGTSzWd4Ckou3y
26qqZ2dX9xgkPzorXON9F3l+eeeVqGOnyhvK+bzi9MVKkS+BfZ0OVVxdS/YSwxMeNafhTkNeLC7U
tWeSBqpceyECqJ/OYj0Sr4+8q65fuwF10l0K/5vCqSJ5vjp9mB1ixYM0wOvJFIjItwV99zPbFqc7
KMAmyIekuNODZzUjmO4y1CcTZIF/LjL8xDvgYumwp8oEXO7YEtzj2dFSTIxQtL720FTGi6ojzK74
jpHRpy5cHqOx6ONDMcZQcTBkFdVRpcG4EOmFWHFg8KPkgU0XLOecFi0+fgiT8Eaz0b8M2tX6NHpY
9YVFsHkXKH996XIfHkKZ9ZSeZkp5H1QzGbJblVtAIXfGmyx1PfwSiwoG5KYACHnaaVpfpiGNzStk
E/d14WzL5ebQ+3gU6dCGu1g0FRwYGgmzhJ/D1EJUc+f2WfDOrD8Idh3Km0YRdfuH3BNhyvBFEU7D
dW2gNlCCdycUKjqXfJvy63ULI3LDTCFLNCW0r6nIWUEsK8WbNbpsEvE5kG7DEFyOXxQP9QkfjkVS
3zhEe/ew6qaXvoy8lWWYCP5O2jJ40uVa10lr2zjzHFxqwY4wQyFoR8+USRb4hea8NHaNgWbt2ycf
Fw7BM2NBuGHbFz4EIiMi6tb1nBGVzMtXsLSq3HAtM6ipCGo3bD2YVapGnNn14xx9sKfSag5UDNY9
InjWlAR4e7DHgxNk1PJKbsOyL4mVjISX+RM3HD4h8effukoxMl0jTKQHzmzTjzaCphEUZXD20pS9
lKDMsdpxFgAulVmVvllCxb3qK2venjfDrHZNyRAUPRP7MATZuvsyWUN4vbbe3CROVtZBMtd+/oB7
rZHPcaF6zJ55CIomH5cqPPSxB/zVD4V1VGicwZH6UHqKw9afQDl3Lf2wxul56lWQoh/HtgR6EfMw
vcGllGWXvGyt5z7IQvEsIwcTJuFKc7/2nvswkxlyKTz2rA+kS3LoZcIExziH2tQL4427wcdcwaom
u69UGncPZuTIyBabGrmddiCU7b0R+ZavnxrP7XGQpifHG8v5qgw4aDwy85i+Z5Rx/6il8X24sJqn
J6AuR+ESmtsvsxcFHo9cT81636ZmsdN9lfkDx+BwaVfQ24BSWaa5fLpSX4esNvGbtayNeqwE0DR+
xZz48RFVXlTPUBjaAbaqs2QOe2xXOYTQ4ExwV1pSaPKqbID4m1CkkFHwmDxPIbdXUtetb46jBONx
mAbff810aZ48joIYCTmFIsGvLfUVPeHTYd8NVAVQcGWb63ll074PV0qNdtytBRedGIMcjIXjDfl3
1Vva20mQFl/mXo/vGBBys+9IzZOSjyyXPaaFhZITT4ZEzZKB3Y/mWKK+MZGCfdpSvZfgA2YHvNIa
/KkrXPHJlKzeLLY1BepxWI/nsqWfKIGTKO5a8lLArSzcWejhWfOejWkXn8Ior16lX9OaPQxtfazI
5Lj7wFnjV38eLfngVAArOHkFri+/jgUHuae6QST7zGe72AkQjH5JqCAmTFfNY/AM3TOGL2YQQbG9
hQN1bG5jzDHz1tW7bsLRf/ICZ5xPaODsxVin+4F4N+OM8roNrQiwdFjhnHEM5HQGsv03e/E91rYA
f+ouHEYy555NGCFh2MSGHEpdtunjkpOC0bN/9qeNOdGz39Qba2Z9Wldr/JxRcUhbRCXs12jxg9t2
4R/Z02fFo6KYAvNpKpTQ3ByCmleuOPYOjE99nrWjBE4NiGcrRGyUxOujyqw+9VqSgg7guH2jWJUw
v4VKi6MPx6G9H4eQjjCY1RS/5/HmfIgaEmHT2I1frClXxc3kdzZw5CUKaX51/TTdsdUYPyjdFB2P
6Wi+a20AO4nT9RYctpVkwToUdkUImCZaTs+WVZwY+7m81TEKJZfhFJzDcPINswgGzzvfEnZ/10GM
Ytsd1QG1o42dvbYQ/4kdB1LS9uw3zpPVUYLCGspmd6fnYNu71aW6Lppx3iocrfITW76FDWjOM3SP
Z5Wbv58on94rD1jvzsdNKzBux6AdzOipb2GHl2JHu5JhzhPaVY3NrRvkgeuS5bCbwccltK/HGT6d
cvOVEb743E8sMzuo2myzV7HWz1YfrfcpLvfvqulX7vK5UOQ6pTHvXJeZmxBgCosf6wL24yTYG1sX
6LID0dSB5rYdDZJ2fY7UCOoroq8JCrIdgaHm1CsEba4eKBmofVWfKDGsX+e+YN0hW2o/1Di0uis6
sdWb6wV0/UGBUBGliitsCAKaSzQ7zUdogh73Vz8u5WmSbEnGOyGJsx+qfoV+C180V98YHJTNZ1EG
xt5nCiTdSWeSMdWuLzmrP1Vs42AWy8kJrFcYLEX+EVExpGkhlWvFfZr7otYfarf2470fzAguPQF/
DGxpMP2Y5gp839LOFes09tyjwgcHezgMiptqjdLvfm+aH2xuxzdp4twh3CTHejMrluZIJyjuYtot
HLxyeqswyPNM9ifS40P+FAyI1UwB+vJlyIYPbbXAlfDNAMEID/s1dDM2u6XVcizyqc+TvnPmc/6s
G/umb9V9C7mc8251yGX43tbO/FbGkabUOothzk8XvW05LXozomamngD2h/cti7wlv/4vya2UVm3c
4su37PZAjbj1AA/XJbCDN56HpKQKb19aenhjLIF5eyH8we+tJ//+v6JuTpXi+McBnZQs3t1SGISi
crzH3Wt/5GRmF9zROdvTZYr0A73hM8+Yfqye/3yW+vMIOiLKgSICpAtaoetvqZPfTmzb2PhcmVDs
4Ppjk2BEuScpGx80RQZ/IWz+PBzmYIjugoaElyAgl/Lz0HYmJkCrCU5EC7hXxmMQnMUy/03Jm1dB
EqHPdjOzYI75aXivA8yFOFrB8nmhunAIam8wtrh/8Sq/2Cx+K1XwMnHMAZ3NOUKjY/+kDetsUJ4z
gGmOJ6tOISnx1AGT57V9EupquSsGL7qbQsGZosp66znigfdDBC5bn7//BQJ/Y+C+CZ5e+NMvQgbV
sy0Y3CRinXE/DZTQWkJjHO+tX+WK/82i/h+El//ed/V/23e4Dd9xWf2CBNyiXvz8r6mtf2y3D1Ki
IOtJhfKmjf1K+P0HCSVMVTFfCZxd/ED/slx5JLp8MEkYtJC5Nt/Ev4Ko/BXOKLRJ27b5c5TXv5Pa
ip3fCWqEyDZ9CaU4RJ5Gy9oow7+9u52YUnVOhKzTTHa/FhRCPXgzTpclWLErCpYpreruivlR9GwQ
1c4pJ5/ntJc3uDazU1xbSTws+5mfKaFg34NGiHaemYtPM5P3PaJ+lADEiYgwxu0euexbI9TnFUT+
wVjLYyph5YduA+hujCkycrrqqg6weQvdYhfOPEUstfjcz9Ebg5zy0HbuNX06zyLI3WM7LPkp7dW1
zUyMaoD2WQb2eLdO5XdQC5Ay1i3kDm+zJgrVL8Ykul9QJZxuYPA3LInd2GHCAowx356Hb8D0PvCr
NLemAuzSTSqJGbDvOMHQKSEX5z5biYxj6yh3rV7XDXLEXpsdF3DSjtaGabhGGbSOHK3bhAaB9ThM
iharzn2HKc5OBY/3jqE0DtjcPJW1/OBm8h0S6Itn6FgF2uf/gApyieYif0or5QExmM4xHJSzBd8L
5ptcLyu89OtfLta/ddc+dQ3/+YV1+S/25S/pv3//r/8WmIlL7N8/dfre3X1pvuuf/6ntt/nXT/3P
oGra9p/e1VfDl/r3AfNf/g+/3tYR5edh7AlWZC8M/IAb65+3NcBN26eBM/QE/ZAh9uR/39bhP7DI
8XxzeJ6AKqS48P/ny2lC9LA1bHo91h68Pd7fua23Z/K/nz3EOzjCbFKux+/Hs8776UHa+ewzB+xD
u7wYpusyFF8CTOZE0xz3vDqlpmXQzv9JXuVry753D//813/rp2T52f7Z374sdoYQx4nHcxUTgPOz
6wRALRetPQB0SQe9PgMOLNurxoroEYvTkkJNY3QZ3HRkueRdCWk2pJkkZfhUeTwWrznC++oCw6lW
pCFV5CaoFfa8N2It1iuSlYpGuNB5tzPHJvpNFVa9p+EthnJZh4t4Q2kR7lnGnKAugCIaGircUrZU
QNO0UVVEH65lBR4cm7QjX7JsXN6JYVA4sWpB6W8lGH+mTCReDfhaJFf0SGfvxPmkHkhSy49BWeJH
NxP0uQuAcM7gvq5TSmnW2HsFK7hmJyviXMyvNk8jnXV4nNxExy7voSUR7uyIdQI0xCK6nYpBSEzl
ft4MLRx5FOijHOmVOvGBqgGiOYzLpqshbebmA5ktyFZ0/sSnxh5HNGHbBt+YIc9DfRVvTSPurX7O
9YHh5XRLUyVmAQLe1J24U/jatA0ndL/T8L3TKewa4ojdbLGJdBc3QawiAy7WVDiMY8u5PMG4qd4m
uw1eZoG7GzoHuoTP8vMWyUjdizaavo6a0CRh2ArKVlqsvNFuwoW/t8MFQLWg+2tKvB4Pyo4DeU75
pIVbb08AyrHPorL4c+XmMWC4RmLQgyeJs2HJtsSd4340aRX6KAnIrBsfkgicZM64Al8EU7KtheND
sbCgf9QNui0/0vRvgmQqxg/8b3tXuxzPsjlcL2UxdHeV1pZ3oRyjeAoJ0hbHMtNTi+U9Lb8Juq0J
ghQb4quyaifgND8wEQEI7gkiiU1bqdNqHFrb92u0uum9Ki0zvUeumm33QhFiiQDiZVS9XRael91x
8JjvMyAsSv0AWly+CXoy9AOTgA1mSUpNHwdygkXGwKDounteeulBbaZpWyVWGKfqodK2Wz307jhU
p5TSJrRUZ25JpA6Dy/Vlk2XVjzMYByzK3dLhoDhMjuNOD4JsKAwX6eT1DYcm2HkkKrafhmeiR1fs
fv3DaLULc6YcreRoI+gjPOEiDMPqoKoo0C78mCyiV8KeUt+shyJuCTWAPAtB72aUlxyWrEEIk2GQ
W5gdcz61NTdczVCG5JshaMUYvZ/QIYhF8q459PCXmZTRYytbCEaj0b1+W/yZzFMaMFvmTun8wwSW
dU7GBeMyJDGEbIa1ahCnLpzt6tlAfl8OQs4LVgu6zspPEHxU9TAFnmyehgJAU6KagnVj0BEXZBkT
uTnQgaYpLoPOcEUGsFwOiJHEidm9lwxo5pHZDDzP9jtb9eJHrez4w+B00n/LMa3uYKzb0DBs+1JV
tjoyi4s+uRhH4uPka+8pwzl41xGOue2X+swoaocwh3ndcfY5sxWsXfjiSjs8FTqk688ZPo/hok5k
jymF8p+BRJmzn/FVDa1hfl2j2DJAfYhRDx96X1j7sYkKQWC4mK/dyk4/mTUCvITaVISPgdM+tS7I
ti4lRE7gxD8J5LyrETUnJu22pQ4L6EEsxjXgcW/62NoshHXhdO/kgQkfzyJ4ZCh9rhhIHMPMfzEY
TlBDc+8AS/KTjLrvDd/zLXOt/gCK/WzNxKqXXkJkbcevTCHvXeFHiTNMlOal1kerjMvdpCEVxdsX
Ey89kccIyWaJD701P0/FcJKDgGSfF/k+Kqbw1miSkqMxpxHCH4hkO4mZwWOJ6O7ClujYK54zSY9k
VtzFZf4paoDMMn/b1xklZGEXMasDN/CKt8YlgPKJap5rdtobHza7jGt0winSX4ixHFRQ4UlDoKxV
erOisu7IpxU7ly5PmgprZs8r6F1Sx0eBagdmY7gGT8AiNpYfeILRTtBxy2Zec3Ekyyi1VEeWKv9l
DZcnt4bmT6pSnHPNRi51VnXlwYHPYP7saGi5SVPzWUKiw3zAtLfvkSucIIAfX01A5WKFXjm6pxGQ
PEX3NHCNwOjcd+ANVxazH/qq3J3UzfLGrhBgQZrzLeUT4VIDcFja1g3gsic3Lo88+SF7xOxQ11kN
tBRFTe8dEE7zaj+ttBsI40aPvYgtH45Jf+tlAfm2Nr5jFvkopJn2ecPFlMbjizHhoyhzjsm6uCHy
c2bjyVSxyu6cguP/ODOMy7zylMmlTNzKWa7ofH/wifEfbE2/VuC52SXGhEErsN6ofFVbXFky/ort
A88LOa2ypU4nEEiGrI877q3pEfUOhZq1JwGX9WgrZnaHDDjNTg16gFAXLe2XaVhZmiwZNhZilKmT
gsE05a+96RMZ1NPJ2K1/niiTfV4InTf8qhkgQVuR298BFH+NFwgzS7FuBgHUGXkAXlpdVDrLp3YI
7S9x32SfY0tKchMhI2DYt/KGlWO5Z1beHrraj17DqLUvTN7aL3mqFcpFvqwM3cpqSBbJZzar7JCF
fnXOwOU06IuuLJOxd6InLUf64TCpYw5PVyjZeorhaPG8uCVktnFvgfYdBLr025wP9lkJakVl4PTw
U+visWL3yGOiYg4dzEtwP9rxF+H3UPkzy3MpR+zq6mTbWRd89auYMgQaUMmHk7nLyLezWaBcMzLy
JANDpHsYA2C5Vn7f29n8I2Z0eIi7rur3HYjVFz+SnHKAfwb7XnVVdhhtsIu0T8HiSLzU5eSjt0n+
Dp16gbTAlu5FlFiZGohAtFg6uYiOrajEYwZZbiLC1vKmnSm1DhltVHfNmgdsuaQKT6OhTE4bld83
lq1PQA/Cr7EwFerqJC5RVYVwABmVKqK3DFvzknKKuVl4LJYztIWi7ll6A0oHuVIfQ4LkzIHH1T0E
2qr6WwzaBXkUBvTMzbUEb4QPBIvFenb403lPZs2+AtXmUCWnK576WWa+EQhcTq4u7VcsIVT/jeh5
wES9mXo6aGT5mZmc96rHwCQVkUwYsMaK9a7pC/EpnOITDVTlrmjwoKWeaq5EAxBlpzAe4mhK/b2f
Td6tXfbhJUMm/hjN4UtRK3HQ2qC+CoPnapTtXYEVFn9JcNKsiydCd5VzUPg4npROaU7G5b0nzSf3
jNWnE0MD97GoveLssYCeBxyEV4XbAZRl485ySNuT5HF4DTRRndrRjdns1OZqUCOx+6IKHg177cdR
jRNovj64RiX6MYu5vpL1tgiDs09H8v6qS0qC25CXusy+LatRXALwH3egH4gnW3FZiCRLm+Ybhdu6
SUqkfvx1pr1baQscO5WegE5SgAZPARVbAcgIP2CRYYeVBWV62igPh6grra9LrfNXobTiwBLL+ipk
FJ+eQ2NTiy5R52KLqq1VBd01bk3IGHLKv/NMxUEWDTCWw2lWlyXnUIHtO9675EF39CJPjyw9qLI8
hCDhCk72oCvUeF5t6MpkJccIpRilcXDBwlS6mC9pXVnH0lmH54E2IgP8yFrOpRbl9ZCVw7FxJvct
5qDTfffwZwmIjkE8XhuC0/cVAcxPUpCcO8JsJ+lcextGYQnT4WNk+ujWVRCuvbE2HzhRCgonwZei
AhgOadEMt17XI4v14q3QaWqh5ycMIhSPRgwRfhDq55Jm8OJ8zhge7wFKUNcmUDn2vafkdByt2i72
BtPWif7WaNwFqHrYUhoEI9csXxnYy/JIE47B9Rg4830wkcS+QDEoFK2ufk0Ur8y68Fqv/mONHOHv
ZgKqIEwxQ15y222eXPy++BgbfRkrlwoaJJed7qIyqcPym+wHqkMJw5sbH5iBhSUw7x8tOi0vpd+m
iFRunTgFVUSVIJoP5HGyj6un6R5wwVruOgvnJtAQUFZwzZkHJTR5p9l9ztefUREaRDDJOabvfOpt
ECf7pjg5Y+gcUq7MM7GqLxom5wfAiHV1nKZS+we2YtSHDrK+ndLWukK6zuBh06INigxMQl5cs6rb
1xGkwzvkEnunWDVPMdHcoxnBWnqs4vf+1OKGiQqLPUBWPPtTj97aw2LoFie/NRyxD7AgvW/RuMoX
PxD6Zla1wTwrqhMa6zPZ1/6KlqLqxveb9lkhnB5XORfJQO3ECe91d04dR2VH1iB5oBqr32qKAkLO
kTPdVoPDg3qJRUdnS8FGf+VqhjrM4rSJa2YOTj4pIEoz8J8pekZTPV77HCiTfOnNwfVsG6oLj/zT
jJ34SrTGHW5EnlrHbdpxidoAVwO3jHXum6k7uiRJdvCn6OXLl4IdIv4WsC7u2PmfAo2fN205d5cZ
d+3oDw4P8VVvp0r6btOaN1wNdvaQzkFwbJiI3tZAlz9l6bL+KDEgq90gxHrPVPCeA6TGuMxvm2yc
gP3GTaappreq/TxYY3ydluwVrWDoxHUU0cFAVZ7Ht4UBj+rW9QPqiI/rl539qZ6s6iEIOxNjnIUB
sBeDZAHL/BjUM5Py/DLWUzeT6J7XxOlL2LJpXbwzMlySZvTkcckLTx2nxoK12faBi6DtO9sFyTHz
egqnEDAvR8sbCz8KshOEBTAmWOw6bnkP8N/XYBn9j5TqAUXSOtgg0xAWTDFCyxQLXtBdxgFjYzZR
3ZeUnahoGHWzFzer+jcfcy+lHfBSbHfsE3/J0isHiRBzMErNTum6eRon7Fp7mn08XG5VF//wWYqe
iPp9b8BpHVuTsQnOHW2oLXY2wqpmhPCyQJnDjlJK9xtiYQibiAcc2wB6YdWcz5xPh0pe56tTXWlV
GDCjed/sMEJkSQ+EdQ93HQJSpofuyCsTQS/s5uAMKcWganQPlj/qFx5uNANMFEGM64wB2+o3Px/X
jLOfp7b+GBPNu0UJLJ6aYKnuvIVsuZHDyqcfXYd8LZe0VNWxdxdQMSkGWEwDrPE8KGA9vGNg1kdT
j4X7bRnd6gsdGQ1f7BJ+paxnvkhK1E54BborCh8LPwljBeVOVxW8kKLJpscB9EdDJVXYzFejsf2P
azg55iydoX2hVdbDwMk6doOp0MJ0BIiMQyCbqetq6YFKrPWARYa4f3WCOkKP+jJUWPQdzkQJPpng
c21n9bhnZkNThrNKnRH9L4f6HDrVah/rgWzlJKMJnDzifkgDE/0rV7nO2y9guPovwqIefhYjku7c
WTGM3Yl9KZ9ebqnbyaNPjdLGqvGuK4jrx6aM8pc8kGx+eIaK9azYcf5gc4bJuwu3JmqrsIpbR4ts
PCAqqPvZbew3plMQjwZ/oiiHLN9L34RPPL/Rr8Wku/dpBHOwl23c+1xZi/5CJMGhxRyfGOeJbb5F
qSr/vaEYADCjb/KrybLCx8i1jQSJH6jnohrB0Ts5dVP7npHLec37Ve3JWZiLFa19kttiesLjHSYF
KQD2j7Gdv4wyqi9lzVR+0+ZpA5AdgwUfNjonpdRYzBqg+7v1/2PuTHbkRrYt+yuFGhcLJI3t4E28
YXj0nUIRoQmhkEJszWgkje1P1UfUj9Wi8qIgRV4o8SYPDwnkQJlyOukk7dg5e699PohIPY+BK/0k
Xx26ayiN6AxUZGtk0OT7HmmQESSjzagF8kPLS502BTYBb2/IO/gyezULTDc0dCLyWNGLimCHE0fT
+Y6+SHvIv/sGbcM3/jZFP6ELETu1Wr+a3EovyYdL0SRZZaWrI3s3PoSxMce3MvRECU5oj8p+6Wtk
2dJ7ipx+3bMy8b/xTApuXgbDPENCQiX668/Ln30nf+uduIUU52DKLggnyZZdXAYuiX2pbyNPqLAs
kgMGsWiAxiHpO6wnoHszkaa0BnVzK7OSi+E64D9IEluDVV7W8Tgh+9LLRNtJhNpak5DIN8JjZ4BR
d8Ea055Z4lm/KnKwc4D5KJb2G8J73juldCXhCqwzT8JVvRux/RX1U+cs/Pyd0ZE5mXxgFSJZceEL
zhPi9esellP7JmFBCIgsdFj/1cqhf8VFcslWKOlr4Ny4YghboNpuQ0DCsQSMd7Iny573qKrK+Z68
Mf2KjYEPcH0S4liIt96O0NTLl5aVo82eCDWqjoHOODkYc/w/cUMKxLH3Myc4W/yVIdVu6mIu1FB1
nBIqRT7f8DvRedVaNbfQD/j9abQ5Eop8K/vXOiQaiwDqdCVkyUWGfM/rEldjj9+oura8jpsyZ7te
Xctl3hiDC1kg1Q3pr1pejUM1PFP49+azChjhPzkgYIh1JCN6W9CyFFodUz94qpHm02S/8kW7qfHr
m/jnqUaoT4Jz2oBWu1eS0RpLeq9uSuQ0+QEhUTxfRjMZxfS1BG27KADavofMpYZjQej0zCjO4+u7
7jABTNVddlbg/mTN8OSVFYAv7brZ+1zMkcsuNSpP0ne22M5VfvLScQp2/8t2c0W7zfPRI6V4kpS9
gMLSdDMB0k5QV8+jpvdff5mX/pvhwTZz/2Vy4DLPBLzr4R+N0QCgAvh9DFkSn4PIU3DXuqK9BSpS
OPRTxgA5tR12RSKcAVDPn4/p/u2g/N3YRQ3gUAgyCWUa9Ovsk2IakjfFE+wyS7/SvRsRknM3vHds
7w7usPoX3oKebheNlsLsg26U4R6tlp2ZqvaeqeLGkBtt/1i6atip2ZbJIlofBVCE5wQaNFvjFk8T
Eg0jlGLjYqInL7DGx7B18iR2WucCsKCDTDAoUaH/+fy2r//bNeXJhKSBKTOyQX58vKar5WqH5WPZ
sQcuuLeb7jzLq/bQC3++6yZvIjhgYibbZO2nPx/57xfWEbhoBapGe1PTbf/9F5Nfy6M2FmpZoRm6
FJZVHZzTNc7fczIT/U2GgPvhz0d0mJV/OFmKVkimsJsDwdx8U7H8ckhk5f0wEnbCS6JOb1ZvJGXW
t+KLuVyRXbRpHF3Jqg1vLR9GhMLYtKN/32cIGQEcJZZpJgexLElj//DFflfPMF9HAkI7mZkf08LI
/egUVW234e5tds2pO2NxggdW5h3lInGs1AZ/vgq/62f+OhhyZvqbEcM3nqffLwL4gQBIp0MkYyzZ
XCFwJy8hnjPv/M/H+XhSDvIZDMwOTVLbxdP+QVGyjGtJ6As8r9jueSPb9IrqY9fk47CnlcHa8OfD
fbyROZzLfeQKJqTMAeKPCqTFKRTvowZd9bbwFHPB7AHC2fb6Syte+nW/bE0oFgY6yys11uHPX8Dx
/vYVuKcY6rqwD7wtsPDDq6KY3AJxmmHaspp2eM77erWOpeeZgAmkld1Sc3jj0UITx7Qg76vXdK0b
YjvQY9HQCzGeHeB60jExDBVv+ixv0l2qwogADFSphAVGJeaW1AgPu9acjjTZDO+PfZtNBXuM1V1P
sygnKNVWDkcq5RVd7xa7ce2TzrSVH/wBCQOEW9r1QLgMCy2DhK0G9QQjJpfeNIF4VLclutm5/0Iq
kVdcKgpZ94ZJRKAPFu6d5dTVxjZ39TRzneMeCuoTewsWVCY3TAfbcmbRNaPNB0cKkd+uH5DvJrO9
pVLEU8q/kcs21bFqUv+yxTl9n8ULf9r6oY//biI+ZefxxnPOJtvfVmIgVSzvyDlnLqQpzoww/JS8
17KvmUZnlhSlE13IrqcR7JlwuCIiJf5hi5wFnGtcUAOkjBkuBoMq+1nFxDzsOqJ9Pq+dWe9DUhtY
TF0CiMh4T5lKufTfa2KbNQt6DVyrJtnKmtdT7i/L8O4jXVxPDdpw63EuRWrOl2Zkue8HHxIrj1O5
6SEjEKuNiPgcUdBJOrro9xfAhZRUSK9zqqgK+ESf0Kcpzqy55FqmTHPWU9pnljk3GApw25A/yjzv
Zz3it0hJLuYGAEZSCEMrtVfzbJ+MM9nycg4nfIymaGlfE3am2+P48xPIneMgA794eYCtizUcG34R
n5jt/bwIIScdMgbHDGQ1fNmVGr8ksGjM+zszx/q1X0syW1w9p3SapzgBwhk+uwKHl1vazDkWBNE3
KVpqeUwJFGOqb0Vf02q+7kukNySAlcsNzEA2kIhDF+viryoNsNfY8MOOHqLpETsCnc0fTlO590uG
i2CXASHwD1A31/qCbRO+6D8/rB+0DzCseFVswileu4iDoVr/thLEQVVp4eBnKvqCmj5jpnjPOfKe
irzUsvdOm9+U0cBP8Ofjfnz5Yjj3WGZDjr8BFz5WE+7E/jCNJubdcJZT4FW0lg8Nu9t/AIpsL9df
l3WUBTS0gEj9FIihuPj9/OireqMp8ad4wgo/57Ej30tbdO0pJ7Na7lyU5wWWEtuOiN52mhfDQ/Hj
z6f6t0uMZg0iAbQAEuoj9+di/MtiS2iTa6HaZ3AzRfNds1DG02oK7wGMIYoQ/kISDwSof7jAH6sK
zhh1TMS/UW2GyFJ/P3FmcDnQHzpAyovKS+Gwv+GttY27a9W9jlkxOv/w3v/bOsd5op/YpHs+gpbo
g4xm4tklgpkxMDbh+HZe0kkfIIS94zDlVfLna/rx9nFtnzUGVDBqncBBQfT72SlEK7GZS1JYYFnK
Hbv6yrpHa76qtz8f6N/9eBh4ibAARgNMZaukfvnx8iFTXkfUJIzSpnrz/bQgzDGv+YN4JMA27KL5
+1+Cjj8flyefT/71zsVnR6QGIkhPsGdEc/j7kVn0VNCnDt4c29S3tt33BM3Y5OhWS62IpPIgzBZh
Nf/wi8b57oN/JeewjPqvsBIKcyQ2uiW8vOzcI1oV/7JigrgckCLX96EcxZNWobyKZ7qbBOGN5eeY
YfRXSQoGWMc0iqCY091jqR0XGplFoQkJy8YRDVi0SXaKeL5Avuk3B3eKl6/CH3tSI0qrLa94OzNi
aoPmDVea1Z6tDnnbaDNUdDc7eK6ZJXZZ8dLEWAkNkeVtFItdYIVSnEFSZ6EaKAysvWaQJhnsyDA9
N/TEhvfYRZ2+6wE+64upWb2QcZoarROCG97auVcS59MNFiAE72f/IO40f65+NpcsCCDuNY60Nbrz
xoVPIHC+UDe2adKHKswcxrjrZGx5MQRpSWpDZMAzyEFK9rxujzHRU3njsnDG613WixVZSeQhVlk1
60bNfPG6HTsZJcW6ZcxDd7Bu4WzHj/PPRlCedfCnmNl+J4F867AVsX2L7QlfQ4NMh57zQpEQg145
86sa669Q6HocNf6oa0EIb1ABMtiT0obzuIe+ZpPcWdKxxoJuDrDCBlzSWi10OC0/fS5ypcIErEx8
wowkXnpdTJ/9iMriEFmBry+sRviXqsu8jNDVMiqOCpn+WVdubyaDGu/EuDoK9kWTsgTi7zV4+edp
7C77akWcpicfhNa2Jvh0Bzvea6lVXf3VFCq9QvWvOp+2nyqOqAl0VlCP/fX/MwmKsku7AI50VZgu
wo9Gy/Jl9htgHVEw65NZ1hhxaN1bQEe64BNOaTz9lmen6xdkMdUWEdrgQMYkRdecMvfMX2I/mZaY
HJY6nlNSW9ZhSK9LYhjrpJOmb4+oQKS8LgB9jvsap4tz8BH4WHtkh9zMf8lf1m7hKytlMn0WyIiO
db2wdNL+1ljLQSqPkgnc9uOWHTRvMuC6Jr5slvlfYK//Mn3pf0PpKErHX95+W+D7v7Tfm/b1P/7n
p/zr//0/9Vf1/f1XTfjPv/Qv+ajtk8seME3BJhAEtsPr/i/5aBz+b7BG+AbwWrAKIO/+H//icLpg
OIOfpoINYBaABfr/6lE+jM3YFiYEQdPhI/9TUR4flj0A/9s+egMaE3O0xcP//p5G1NiWMir70ygt
c126jsShTcjArhS5/Ccg0IdVfTsYAFG+PmY/tKr+h+WoUFbB0ivAgRBrdrCgAp9w0WfMDKHgT57F
ZOuXX+Lur/XmV53qvztg5NP44V/C5Wn7/exKZ6B2Z150cmMSP3axV+AGdhncB3at7uZgEv9wwA97
x+0MKSNspPr8rrACt2XxlwW3IUpClRjST3Jo6B1hhwov7TxSd/2YLfsmzaEjuIP+Dvh0/Ifuw4cV
l+YfN8N2ePw0PPrBBywnZtdUOXbLJS0BZpRB5ia1hTnzz1f0b/cLR+HEuJqUhIIK5vcTlGL15tXn
KO08mgs4ev5nSfmbdC0Tl3+4mNtn/VJD/Dwj4Ic2bqQYm9CW0PXrxYQe4iviAdoTkIcjvdl+Z8b+
cRD4OoFFP0wqvf3Pn1yMYNuh5uZKfmS2iqkjTTWT7YmO7LBD7JKf7HmyzpbQ//bnI0Ex236P384u
QkpO7mrAL+bwz4dbpShWg7uzgSwQTeO1W9UWUROhQoRDsvJ9i7F73I3pprX15qjc6zwjA5DuE3MC
z/puxbH1RS0gfzoQ5B75FBWQJGjnoZUU4LU7ElLR0Ca+rGa0drZAbTCygjwyJiysPbEE+Xr0aEo+
kp4w37ira4NgaovlZRpTaCZ2I6CqATd37qu2L3ElF5Z4tA37UFqoNSgvqPMuPQqSJzDLF7VqD+gE
5XioYk+lV5A9+uxUlwLv+YhAHGkkcRv3sLXBRey6kPUH9nZFC4JmTmF5DL6KUUY5MOlN8EhDAvj8
XtIQeHHbtJnIjG3DmamGa6pnN3fJmdgtbJiIWRTIUVHsYF0xdDj7FV1RG1rxwoqnfD09D1PQ0pBY
BYSLS/KKYoJzTBqhXRs96EgHNMYxyS2tal+Zu1J8UvONbFVF25LQXE/VUL+qEtOntaOhyPB+Ud3A
6AVZTHg12V5v3dpoxserRsQ5g5c0Z3o7uK71ifE2Mq1Ay4H2aOOEXkIZNty5XMviAD0RsTOu6Cgn
70Pr/MLXZfelpdylj0QCQYMIpBhrkk8KU3vswWPgSJeWu8gpEXa5wq0odNkmi4+Q6TKdKuITnSo0
W9ZATY62batAHx3fxX2PmdmO92R8dfajrTatSxEtbHaYkSM3LEe7Gl7cDZDVxH04fM7U6mq4JoJx
baaXllarLdUI+Vb60TWpObF3hriDwBvVWQa3GRGbm+KMShFtKcikN4/ucw0fTZHPecEHe3cjXWHS
x20ilA6os+kbdFU+rygI6B89LdDBx4PKixqFlZtV8tLxV3CW0VA7CFMQ1oTxFwcqjmVgt4kxvkIT
KYpDlKF53a8AZ4azsWXXeGEDiwc0MMdpdtNLgQ5Gp8IfqLEZekc0StNOkaXqzMg18eG7m2KZiUd9
iLPIpRxsJRoD1xpXrniASOG+yptouOoylDWflb+FdtoAKm4GQ6rCzsW63z3UYP36OwT2wIYw+yPy
0EVW7GUrBQnlxTSJo6n18CyqrT6kYYEEx0NsnpOJzmRIE/i3QTzSkJDbVln5wxhmtBFnHg+5h+s0
eeeeFIK4irwjWJwWWZsUBH5t6W9B3X7ibo+fMmMButGVbZ5Qr9q4lZntT7sm9mfGQ6nKepqPWFqR
KNexnX9vIwXnHjG+69z0HTk6l6kXlvQkeecSMlq3vroPAo3hNmt17xxIc0kJs1tcj/QtR2hnPolR
TiHnifUdxM5c9aigCbRPCGcZIeJk3nJj+qrUh5KIqnLfGYhxlP3wXE7sDVG30bGvrH0ppcR64GOz
3wvZT8MN2EAboU85yffF5PPZKEer3zvwYt4UQBcoDVnYpXuf7np7xtM+3DH90k1CH8h8UyJI3+zS
GqLDHG2AfduVmxQkVEV56GEC8mIrEZnDo+uHe8Bpvb93Usd691FX67NB5OuzJoh1uAh8FGKk+wBf
OGTOUlxg4+hoDPNCoje9lisdUiKD73EE5+4+5aVE2oCnhrveMsx4qiqzSeO1V2Kla4zK0W7hfKd9
3eMkoe9ZpLtJoJXdmEjcEcznKzK7WZvEdahaQpBB/eB/G8z8qLs8dc/SJu/qZBhBQNwQcIvGeB3j
7jYn3IiapohJ9fHZ/UxM9MPiGdFORs/aLZxvwZB1X8e1m7LEbpawS9Leax8HSiYwa6gHKFWWSqoD
nKdYX6P5yI/YxekDCisX+T4cF0wlLXvG84KEEjJ11x5cApBAsFDhGojzkCm72m/pAYzQTOh9Jbwt
r7gdEIbi0bCncgc8SxOlrUXoIRd1vOsOfgq2f+wWV4r0HkwhFrrxwirl+0r00luj3TJRnplfYzZX
Z6x98gVjy/ri9DEx5308Q28gQjPafrOJRUuC6Ga33gDX2hsx0EJ3AcmZHVP5PBlhiY+n1kwWMsc+
uqXblfX4zon68RsZvdai6z4hXgPRRhu8RBtiFanNjr0S4oyRv/mGQgh6K213yA0AD8r7ArNvyaVs
cKpA8SnfXRBe9E4jIBU70QBiLNLMB+2VR2hP+kl/IX6KdGbTHAZNO3YdU+b+Tim6t7pAHxY5flKh
69xXgHGm3ZY3T6ejrT5Zta8u5cSYvlavkG2I/K4hVCBk2JX4vF5l0VrPiGCCZ7P6VyCshmvSQftw
Rzxdf2XYq+/GCIf14FboKzu1MsKc2zy/Mpaejp01yIcWdMAlfIFrLJPDQfZuc+1gamOE17nrHXG+
5gTEkJj4FLCDhkCUxL4lnl3pHAm4eiDnMryT0QJEl9R6/0fL7PTWpI68APk2+3sZo3aOwk02tsby
QGAB0EQAJ9wU5HkGQkYI653wYC/+vYyn4cJzRs/b95a6JNTvklPILgSWEN64a/hqrdq/bjzJZzLt
8C4szCGank8+6F2HZvUdE6n7zbIq790dMJAl4TJGrGfzMzaEH2UzjhdevIq7XtX2SYajOjAMat99
OGy4a2hw04tAKyj3pAtGEFuGjpmCCgDMmgV45WgZ51mn2r4pNVtqv/PNJnWBkFBM4JOOzGesE0Hv
/XHFCI78zrfxDZhxzc9ynsT3oh6a6ozhRnAfcl1ukJsFD/acf5Ol7fNi8TJzKWEBXWuXdOS7Tnfx
FTEgJoFzsFIotQZ+DEFF4qYF+UKgdpsVFzGiymNaOKk6TRGCPARNEt8CfQHmT11Lx21fDqYcLj0b
uh+G+FbbZwb0HuUHcgaeYIT7jLEHlMbAvO71WPCg1uS6omWqCbhhm7YsSEeHJQD177hZt68atBQ7
xOF+cIir8BbIJ8hRSiz/RWNowBGkmvHKU/PwQjB3H71SBHXPUdNM6rGSlfMm0f10px6V0pQYkAv6
JkfOvo+qsRvvs6CFWibXtS5vwzbs1rMVNw7GAm8cxlenA/z9Pae/Jc4XLeaXjhjw5qVZ4uFibh0H
+g4QV9grRLUA54jNOu81jaiA4GiEfppx9SO94JDufVl0u1G4VXhWWSFVF5OY4iVyNGrxyiXQbu8L
K54PqeGkUKEX8jXVgp7YRHFyAGc2mn3buO0PAr/G6zIX4oJaB8fvkHfOg+VjG9sVwqt/zBm2bNSV
uVA4qbHv7yFWyju7X+IXt4ozwt600s9pKhvsy9ie90PlDU+dz14chFbLxgdRCP7napwltfdkuhqJ
UAydNOLmwmJRk//OrqEsvjFVGO7bXo2nGOJaTqaXKZK0lfIy7V2yOtnjgSdKKx5/2Y6fK69cvvXM
T0bAayEWQWtIb1dN3uau92J+aifS6Xwpo5SSECNFWmIzdcHKFD5mG/yNTnkb0YL7FHRLxqwvynkn
ziAY1W0NRtecWaPIXnhiqXZpaw3PqDwjOodu9bVNLTYJQ9+ld03q8F6x10cfYiB1bDGIqzYeHdJu
rDZ+aKK5j3dVmOqnJRpaZCNqVEmVesMlrp947yD17fdeNU2nBdDkWSHy+VyqWN7j2rR5pAMybo0/
H2wLFX1RBOllUJXPFcKKHfa45XNbjGjd9FBdDQWFZmMBzezgWY0ANKX7RIuYSWxAdRGGa0MRNFBg
48QEB+ROwedOxveS5SyJJ7c/6rBrf8xqEzPO7H9Og0PJq2bd7gYnN88AZPMnsdZnUEPa87VrXm0n
vRQAYG8j6Z6XaZH4cyh5j6uKlD9zpdkcHoKgusxSx/tRV/a5U+BEorlwlqLmLeoVJlREkGXm3DJv
47UTs6SGKnuuFGYzUNq4wLTpkjy1k82tBRI2vLFMn6QzgQc7b8F+E2R7vIEDYYTyM5W6h3HfOcsY
wSYZhEhyi9PELu27deAF5GdeQxE0lV/bGPmvE8pLOrqfnCHMn/JxhaWjiSm0PKc+y2Kqf4qu9rxw
o7vF5n0NIQ3+1BptOBZPxZ+HcYErnFFdpyCpcZRdsk70eFz6+dS6RAVmlPfXiibaNteF1TYJg3UR
Z0E2ztMDumOzL9v8hOTTP7c6fzqzhuqxpezaSWC0EbPaJIaFhkB+ck8eM9SdFu1nWtVJVPJ3U6TI
O+BZKkEuDhOhEo8QRvnMgSqPsFlnfY3D9sahOX+Y6in7xsdDFSB/+7DkpBshwX93MAnMfTrcrT26
Quyx1RVQ00SS3LlvXUJAqfziiyrmmNjDCWpr8rdgHd3z0G8xxtpLkah6SrFy09UWCyZJW/f3tpoe
MxCtCabN6yVyzLWpc/Fo6hnCmBU31rnHuOE4kJT5qaarIQ5l7UPjgVA+eUdrEOf2kA3BYSFlioBG
tiM847anzzbD+HMhVyL18qjPn2W3bHr+OsswhYkbGAf1J6HCEYIY020+b32LnOqdcbFDq6Hvs3MF
TAWbGFn3wFJ3UZom/eixWeyj9ssQ+9X1zLb6sBYjs2ucTCVZNehiYzTaQIAOXvy5WqcX3lEIBYo5
BtjpIpIIFzZxDLX2smtvVyXRrjEqvA7JerxKcaIfOjoMx9aarHfB4rCbgknfrKH8waN21cjloRSN
2VPTXTuKMtZpz00QntMcfGT3/YnJbXgVN/IJ2eq4G4QeE4ZL5NgMvsMWhK6gtp5Nnx/rchg+o75s
StS+hT6vLYIqhRbP5B5Xe95mP7JazeCh4oQ9BrLCOYpvGRk1j87k1heVjBsG/xvojciEXQ7/KglS
vN6i6h6C1uU3wHE77hxU99/DyAvuwmGkksus59HL08t6NO2nsPJtcKrZqah6Xoxtx5QszTx1P7tM
NUCIMsQIs8eqbx7bvBKfrTh/ioMiOqgRv3LYzpc+lqUd411sz6qP7sPcU690jNQ3VeXnWdrpm7qF
Jm453HVNal+i3XoY6uxLQ7rdoWaUv0tNypIbDs4XJ5XxS+MCx9pZYq6/cIxzrD0ZUsXB/tYHfoj2
sSdlqXP0cuKO7c+qYp3ZIjlIvKEO0YLCpPdUFXI8V86g3irbl+I6MFjojtyuWA2lncJSq3Mi3QSE
2wRDM0hCUKAw22z6w5D2plvHVP29lxIuc2CQgSec6IMvfslHzUPrn4AFVPdYkeU1dX+0N6Z+HIxY
+RGcxrw5hR3cOLEJuKil+lQ3aDD3iCfrszTbmsQLBf+tnnrCTDt648RW9i7nNIfpcqQn7yRZPJER
jAT1WzgtmGyHjF9ahcEFo7zulIMwPStqex33fWmYetajTbRfX07PwFHdTeRY+Rh+wQjvhyGXd9W6
PGY04XbTEsiroaKQ2Aeuk63JVEPk2/UWPhdwufkhX9RmbcuyAu3Jwnz8yECVTDcl80SshX1vmpnm
WpCRQEufzX+VjhluMrnaRBcSNf/DITXh0K/L8EiLZfIBwqJZ2zOLHxJWtlYdWZ2IgoOz3xI7YFx7
vPR0a7627AZepQ0cez8GoX8vvNk43L8r1iJTcX/vyJgm3YIo6fwKjtrQATCtGGiOCOkfxjWu0r1H
N3e98Le2655APbs42qWsH3uVeVswsUDIFQRzTB72GpCY568Qn3lhR964sz0npoFG8ap3iDM3E2hF
/oRZUzdMfE1XH65kT8wLGzHGkwwCyivCNoP6uHq5iQ9LhS7iEppFvT0TUp5Pm4IrIdy7z3eeLrof
s2F6CRhg6sliRAKO2CmbXPawM74LC6ntrZ4V5lYUQqgo6znuX9y+y7+0mUM96ZQLREDSAmaas2y+
cHTCRXgomrFR7ICnivQqkTnzzkQ0qvCZI2bBwdhiDbV0SmwhoDBeaz75fa+NLDuf+32any1wrPUJ
7+x63xP6Klhw4xqPGJIvMjFc3+rOR+WDn8utMg+SKqoBGg8TVX8iiqEKDjDjYCeuXU2V0g95cyc8
uX5zdKDH/aLzCLH5pD07sf28QiA1A+4mnL28Xqo0JYG8zf0vPt5VCwhcuNbntHGZMxd5BwFXtT06
R+4nu977UQkfPsJtLPivoX5bel+Tmj53zT7jSkNe1znvGKHTqkE+pM1bVUB6IFHSL57WRQfxwQsG
qpvZhhPM1fAhOqQrXRyUlLwrdrNGpXeYSCUiK8hJlxZVdzve+1JGyOZg6g47vkS57sOpDm8bhz7p
UbVZT1VJv5UaRNA3fKKV2N1PYnAs7gg61ty6hQa0uZbFGRbvRtMDpgGxCzDiPDMPD+C2xzauFsqP
Zk0a00FnLSQR2gnq4L44MVW2noKFSE02P1UJ1LGX60vTcq+AT3XEdG7zAv+2ouGugV4a9xYadvbO
Q+dZO/IUsHKsjZtfVEPXLYcQg/W6J8PFRAekvOYT6QveReOOzpUMmejv6LHl9W5ddfTcdl2INwEV
P43yZjrX5A59gTxOo1f3zxOpFC1eqjDt9hN9kRCTul5eg8nXWJQNM6Ex8HLn0KUNyEnG8lg5KLjp
N5WYlhDUusa6IR5q1aj8t5aUGkANH6naaNH6dVN4KBuKwD0AXFvfBFnZ1/TD0u+619AzoapCsCcn
gNzO2jHsXBbUNPPOHevl1Y/E+IbPaSoOwFIjlvF+bflR122uUK0zzNy5GcEWmrzEFzPaFqb/kaXV
TsZpdpyjjuvwGxViYHa2CeU9GpSKJIa+JcIHb/v0ENgNeD1SrAGiMCkbk1GEMPIXpn7clJPGTAzQ
D/Gwk3l2sJkiesBSVVnXexjIbJXbXJakJ5D8DvM3niVNCKfZ1AJzUCGtsK3yeehIcr4I6BG+EIY3
PLSBB1oQAgpmQXrM8NszPfLY2HGBi69Gnriv0zhHdYeDoqAECwsMFIvpv8Vits+btNyOW3N98WsP
PIbpEmLrdzVykBMAbwUoQYxAunr4GVcs6VSRwwCPmQ026wuUFLm+935ISkTnEjiNVSto9GkaS+d8
xaD/I9QA+XeuMw3DezikgX/e5bOP1zUuQnhTU7weuOt9tvLlPPzo6r4dklHpGfwfOSDwz4Xd3nVd
a2OP7oc3nuy02xEu6383ZcqoDNUr9JElWIrslm1VcV3OUZvtYxYgXluVoz5Fympect4jCHYKCUI4
07b8TjsbwCw0XroInFV1WcnOUnsyNTYoToi/aJcB7HC5BZCykJmKNdu1kPyRPRgu4LoAhLwF4eyr
g8RvtO4Mk3YNqsBZHzBFMtxx6xm4WLsKbBgOLHCiH9iU/qhEaT7nadY9VZEnMX/ZuU//0M2DTw3B
Zx3Z1Wp87gD5NLiDAtSYmWt57t6MtPJIXdHZa+2GrHPCKmkhtLP23DPjZv4tSdfcebore95ksh5s
YARr9OoxuP1mtUKVh1ioddqTAZWzzWDbSVbJuuTDAftOj4oI/qJMfAhIbNK87GtdLn6XqNV2rgKm
ZtipS01czCpAqGpcJO+CzNnHrAKtuodiZL1T0+FtcJe6gIi2RNFXevvxFZn1JO5igonDA1RpkgPi
yLfViUIko6mvMyw9UbsRM6LJwUwdUf5MoItcCtSmZebS2NbzOrPgHRh8AJj1t/kP4E2f3QRGkYBJ
wjgsDktkVBWHgI4+FkEz8OAWSvc98GNUQnuCGAqzM6JR9dM6ed3LSKD4N+4uBRPUMd2zYi/zoNKW
lYZQmJWHL9LT5YxfH29ryEzxCFl4Di78VlCKyTSTt52JeOFUvnFWepIRDac52yDV8STt+q7AWE1f
ZTTZN23y9mWczFaYz+60JoHTsmnu8kYj3xazefbK0KZvAfq7vMuYBk9fK91mn2kLciGCIV+W44w0
4xvc/KZ87L0e6zPxwbSMp861p+OIgJ7hUu90btIoPfZnWRl6eRL2tRBJO5I+R0wBccg7gHksrI0S
mUgiDDuvbA9n6wCzdAyuMRuiniJEei76I1b5USeywreyV069UGmgAkbz3ZecZAevvr5clnIUO2dk
d3Qbt07/Njr5ltMRquaFcULbJJ0ZlvSYMTlraT2xlp2zSCwh9zkYpAv2xcqnG8Nh2SywhjDtEKs8
Gu6OLyB/SAs2Umx7lj5jRNliNU38onWn6zD3IVhQEmeEDsPWQOzc+25ztwQDZ1BMTgrQSc71p6l1
gFOZcApw2qbs+JgHM53garbqNHiReY5lNTVXlTsNBLG5jUO5pRslD5nfgeSlpTmSVl3yIj1nJ+oS
W+75kXMol87hpkCc2twiyVXfjRjH6UEG1honfQiJlQiEwnoNXCz2CZGmlGr0XLEs0rhZrCTg1nrL
68Z7Rq85WtSQ+OofGADwnPdlE8afNvUxVT4A2uKsIIsI//Iy0syO0hCxO3fGsJO4p5r96NOSRrkO
32Mf2J13jiazuEC+S6any919kebx+pa5LvhthiP+Uxe1pU6URh++G0jRwdpZdSQ3oNNTJTr6qYa1
TQnNcpT5+WX3/9g7k+TIkSxNXyWl9ohWjAqIVOXCYEYY58HdSffYQJxOEvM8Y1XX6CPkvm+QN+mT
9AePqEo3kElr5rpEcpRwp1IBherT997//WXYxDTeaabq6i2JYbiF0tkMtqr+nlWhnbhzPpKPKKD2
fyf4BHRGl+LyqHHXbVwx9vFNNZhkCP3A4eI8Al+ipm0bU+nGqeazoVBnPSUGQMWISNNOt2bS+OAi
AgsPCiIi7TxOQcFumVF5kafAjlmMcfIJTDzFljgbSMxQLVbtTUWiHLcRRwWfDg7O2qAmt+50B9YU
QsG0/tIrseFvq7nRfgQhyRdu+3N+8n6Xxav2H9oquAbp9FCDmrXXTaimqphWVxbc1rrB/GaJbnpI
qnZ8wNmdAmeEKudId8yqX5tmFY2OcFPlQg2J75VzISyuuJaK0kLSV7vvoWhbmM6UXRU0FzVdURe9
DS6TZ8vVx4tyAOvEVqiaj8z7VZPOIqwTkgYykKO6uTbNBSlEI2AYdXtRqv1nVjnwnM6uduTx8iMk
wFddRzRo0zLNUPTBQzFdfpVfGp6yWrcmoot2Lw0afjdB68e35P7S/UffJFRilUYZoXEtk2LVCmRV
RaYMqmj3PX5PJ1WcYCeOdIMrm196GG2FV++P9/oJMh5IR5r1CHRpWjucFttsSyE1aveizXMsdTTt
SxMhq7Eq37h/fyh1RVJk0ehUdFk0jk6nk7aeG9AkHN20qd1jJ2J60TwJDxRpc1LR0MWIg+PvyKDl
53IyJ9Lw5rzV1L45q7VSfnr/V3n9vfCbGOBmdX4fot/Vy8QjxRypAnf7LItPgR88h8XwDVZCcFKK
f2Hd6JaDN6ZOc5dma4cPmLrpHMgAUTFWb/F+BMa9V5CnXrw/obdWJ72T9MQi/BQ0wR+OApQ5MPGm
b0lG0T7Fl9ady1ytj8zlrceGUTR9XKbEHFhfPbYwjgl88JHYQ6vVfa9OHKW5mRwStOcB6bkCVMJA
tff9qa1XKF2bKqfVMjvwoqzVw6lZpeAOWo7C407TvkjUMeFiTYUpWAnv/dv7g60llyQklh48+lQB
GJum6Swb3y+fOUSppLbtZvSo+mXf8waLlA0NKPGutYU4dcRAYKQL7YvWNOaPMhiI5jJL30M5xO9K
H8sLjfjx7sgvtf5wfv5ShKlstihUsEhe/VKCfkfyMaOHgaKFYXZdf9L7hDS/Nk8uN4lyV4ZGf20U
NILIlNp6m1f+STdFxz7hN94Fmttlq2XHpeq4aoo05zmWZtTMnonM1FMjv3jB/H24Fa1lHVEErVc0
cwazp9P5i0RSZeqHcx4nSXc+QGLPpsThFk2nneJ3qX3IUlgurxv1Ja956VZGZLpaXENLicaYndGL
LEE6su8jm9grc6bAm7gfhEcaPd96fstgbO/oqmiHPpxUos30I6r95M1+RKMeaFCX8PPSDmTlvb9m
3nh8Fnoi9jfaZel8Xj7lX9bx6Ci5ImfRepqNZg1iAHkANTtmGfvGfKxFc+NwVjk0fq82t0wl9uc6
2no4JA0vtRXbeycQ45NVUD/8+IQcybajswtA71+tBzBXVMkM6qsCNSOciPmrnhXHnGnfeGpSLMJm
gy3UNNeNuG0x54QwTuMhcH+Oo9zZTUbbffzVSJS91rLgdJbcaosxW9x8w1E23qyQ5cwNIzzLU6c+
Eki8NRVNlZJIhRZtvtfDBWCTIvJlZ/QezXExXldJfqaSHDl5/628sQDwa0cFbuoIiKmlH46CprYp
welMXjMV2i3cnDpyG81SLmKaB/ojS2B9/PCx2sjvhdAsRNqWuXpwet6KTsfj1COa78kj0YQotvjA
aeNZ0E39p6Sq8+HIkffGY1wEZYgTYF9LlvrhBFndSU3vyejFsYUwFJCkF2Nhekzf+dYwEERUi8Ob
6EhbTW2OiozML7Xcnq736rakAmWdAMbIxQc7v5dnyL811WR9c1audqAic8heOD4YOWvsf0ev3D6p
XA9/RL2c/yCw/1N29uu1oYID11F1qEjjiIEOHx0ZbjKBZES9DNN6T8ejxu3ztvSKkhTV+8vw9ePj
JgIzlTjBBPljrjaHyvFHsMCV4znYEMEZpIU2dcLi+f1RXk9IE8RWYCDQOxAtrz6pyKHLpJKT6vmd
iL2syMdzrbIsNzGy5uFfGYpNgi1vAU6sNtZ2BJZU+qbqGUrZ4VGXUSQekn4r9cQ88uyWT/TX9nyu
MwC0lv2OYptF2ufwNZG96EJhxKpXOCR/oUd14xZzKu07lCyJrW3Rfs5nmhcwFkqO7B6vXxuXAL5m
yQlPIK6vhqaBHjKi5qterccgtGZ/In8ltA/vhPRYchAid13kHGvPEsqewhzVQHoZmaB9Pkv/Agrd
McnPG3NZNvRFF/Pzfrha7cZo0ToBgcvLTL/fagnMVIGS4MNREccf0bdBIEiEKlafL/2lvK5RSJ5Y
5NPvO1jq5PZhjGLuowtwsfegn43QgSNRrNY6Tb1pQ1lWeGHjxNt6MpKtMeoSPUqSf/j9cHCQuIBZ
oy/H4nqLHYpeQjg2l9pvsK1RJp6IDtbT+xN6/X7Q5i6qZzYIDMXXXxTl99J01Nr0jKU0GeCy6NLx
qx15bG+NgoBnIfAsK02u3o8qMtrtnNb0OjUeQGfghBHGYvv+VF7vQ2RcYIdw2wO/YovVoaskVMaB
iZseXavtdYA3LW68RcdNJMXP8f2x3piQQdmZCxHbHp/o6uXkY1RSkZGGJ5Y2UNcicom2ta73H17Y
homNBGsavTiol9V6i3ofkGU6GJ6WTZg2SnPxycMy5f3ZLD/lcK8jsKPHZPGgoVxnrc4JPciwmVJL
ZjPZ5nljKAG56lC4FPTyfSFGcWS8N56eyaYKhmkJJ7m5He6tel3jYieF4Smckqh07BknB+ODDAHO
c5NcHCI10lPEPOtLDNsa5x/gdy+p8yI6HQr8RF06cHzh0m4/9Zi11G1y5Oa0/OqHj5J0G+AY1hh7
BL/D4dQyrettKvCmp42dWt8lzdyRyO86me2NmH6TjR3UTeFhJYGmzSapbtxkc9E3R9bn8sbWvwYB
mmYg61zkiKs32sEop2WnND0Ifc0Z/VrqtakU/smUjOOtofbjdaVXHz+3SESgOuEjh7ZFRutw7hVm
enGTpKYXI0N0TfrRXTUfut37i3WxSlrNzbZ0tkSyc2To9Fesqxw+DNzlxotq3ADQkpnleEIL8SLx
yW3/ym6KxIZeafjGNoooInk0OSQ/ptpW1FNL9vTQ4Kaqla4Zmn29LURRgRZo5QgyHme3+7aNxhEa
Ivjwnakvohks0XPNrSV2mBsc0qz+VCUB2334naEI5PDiX+RTuQkfPr4ErbcJSaVFEIhtK9qC8yAj
oh6xOznl6m27XTBFR4LR118+Y5pw/jgBEKwa2uGYUzRWVomS03OyeL4jlldcGHDOdzWz+ye77vQj
94Y3xiNI5LWRJyEj92q8Yo5DbVIar+POv+2Qh530ha/sJmGaZzY9lJ/eXyyvzwQOAmbI5MjMUSA9
nF80YlOTpkbjNXWcndIxPiGMD2gALv1jCbnXU0NmzPlDaA80EFLK4VCE9MhElZRlWdXtS5qDYEeQ
GFxBtBTbKLCMD8cH5I2JqjjoVMsgn3E4Xid7isC+qL2oENYZmhfLs8zFVP39J/h6r3Zw6dMJ66Uj
KGqsppWSy5+jaKg9sx3ThxFRjZvYQXxk23w1iqVxfVBVQhGObpb/4WTSMhwTjcZtD05fcE7IQsak
Vq3T9+fyajUwCiEvaQacl4B7rXZFFDlL8bfpPaqo6R6RXLh3bLx48rS3vPeHemtClCvYB7i8Wugf
VhPC+NlSQ633Rt/UviSZFKdKhUvRx0exDOJeA38hYvn1GgC/aaHy7D1f0ONld71xP1ZZ3X50DfDc
uA+R3AQhQ5ZhFb7R0YLTs2J3Hm1Axg7yFLqQ0c8/mKznkqBjoCjIVC2QAHW1Bvoi6ca8xyPOCgpy
tT70aruly+Hjj0xySTAYRzOM9Y6AxtKMwQB1NM0XwSfa9RfC4xQ/fnwUlrFJ2MbLYQc6fP2TMdEt
Sf84yeAQnPdcNzjKRWN68uFhlhPeXCIcEyuuZRX+ks70Z4Wobox6fFqCsTjLATWNF0Eks/LjA0GJ
YA/gRkqGaV1JhQ46q3Qmdt4MC+0SCnN9Eo/yGO5qidAPohay+JTdyM7RYspOsP4+BUIhG9atBwlW
jU8CPVTjXZhhI3QJHV+7SQPRy8uh6YXlaolZBh//aJfbPnkm5CCm8RNq9MvjzHvUSAMycq+ry+JK
M1EnFs14LJv6M529niatZ5bKifTz3D18a2iox9GamGaR6vGZFhjRfZIrKj5BYR3ehtpIcdO0w68F
9IhdXfvOzkwi58jNYnmWq1+C3D1mw+TPdKL71Tfdg5Y2MisaPBP27VXYNMUJjXOwx2H+05ppV8ON
RPQyuO+v2De24CUlRUxK/oZDcvVhMG+fL9PpvRxq+UWCyGorzF65bJEu/QtDwTXhestLpRdkdcsw
sRxHVCR6LzSpX9HpMjQ/JnSsF00W4BDw/rzeepxkKRfrT1aObaweZz4lJSUmtfcqB9DuzEF8kdcT
kAKtVcuTMqp40Y1In94f9Y1ThmVEKmxJE6mcn4cryaavk/IyhkrSytTb2O8GYEjN+PGNeblUOyoX
a0FmavUg8cwedbMOBq9NBvqOStGch4ikj7yu5c2vFySfA0cMEeKybR7OhW+hi5K6Zvsfq2lPpGDH
6LRqwOZGSZf4Nlfy6OXjj4/uHUFCAqoJX/3hkKM+VWiJ5t4TlZ98oWKpbVEaWF//lVGIshmAu/Ua
QgPI0oB3wCE9oTU+dWaj2gZpGhy5Fr21FCg2/fcoq+wH6MdcRxjWe6Xv4xhPmON2g+ZsPzoXHeYu
2QK2LooO66Uw0pJED2bUeVRbi91c6nSzqp12ZJTXmwRFVJYCwYaJEnhdb0o5HbQazxKvdoIT+nbt
7ZRDMkgC7Ho+PB9GIjdOZop657rjAYtI+ODJyLtp8RRJ0649BTpsHgnVX59r+DHz9WicoZjw6qvN
Ia0ns5F+AuplnPEXwRaO7DWC2Aq1ctTlX21f3PhZ7yPQSIvhX5gipYblfXEt4dA5XORgiA0VEzH2
CMi5iF0hNXTTUB5Zfq+6WKABEen+Y5jVxh5PGsVBM+g9Gyk1hcgYvjfEarfLxmIbBLG5yxKnpk8S
amSIzTwKGhqLZ+gZ3z7+Spf+JzYsWpOIjg7nC56PxRv5nZf4APTRnRu3Dpa9X94f5fV+z+UL2Rn3
IoJJih+Ho9jl6GBRMXUe+ZwhudIKBcLBVNnDN06X8RxEam/vapPm5SPn9uvvnIQjeQKgz1TfWFOH
Azc1oHhb71qvH4Lq2gJSuMUkTB5ZsctDOtyM6R+mvsfs6EliPz4cZQhjHzvLZomExsKL8V0l4s9y
TKfs+sjKeWsoKhr06JE5o4C0GqpNZ2PoE/Z9CFboFZQ2I0FM73/dq/ZHsx3kjahX0m3EI6Q/b/Ud
+k7dd+Tceq8Ng8soodEeC+bnglAT9Jh2ZF5vvCiS9/QaEOoAi1WXf/5LMDnQMknqRuu8MSnKk9Qv
0UNVXdjcv78Q39hbqFcSSS33DNLEq+8OMVccpAZ3s2nWIAHEYbOjg9baGr1iPIRTwLWwlP2ZgrvJ
kZrpGxM0LYDzZIxJrlCmPZwgmXYrd5AUeMA6yl2f5dM3PYYwf2T/emN9cCekeZPHSKltfZXCh40+
OEhuHhr/KTrVFDqqdxrK62pboOv5/f3HuTyu1cKn1kdfGlvHz2/7cFJmVjt9ikTGazDtcJt6ritX
ympKNsPPTvmxj3x5ZIavxyQJvtTh2LOoB6974XKtiRUsCAEY1bSLkuypPejLT8XYDGfGmKhHAq3X
7414mAYIOG50+9E6cjhFSPF2XVXkGUH0k62aZXFWkLvavv8g37jlYEu9lMoMIn1K3atholgZayG5
5Th24kE7+y5GiORADp6DwNoZQ/RoYI6ybbjyLVL0D1/lltHJpC4rhx6c1eimogQDMQr7MxrIl9rR
mgsoTNPD+5N861FSjAZ1y53GBEJ9+CiBOSG56PkEYgq2rtXG464x6Hj/+CjWUsMgHiLpvS5F5zgw
NTWoIs9W9OAcqISzTwf1yN64PJDDhc/HTBwEZo8MJmWTw6kMOChBd81qj44BjHziwnxq4nQ88WMj
vn1/Pm+sd4bi1kL8yOtZp5OiVqSmjDtcCXHCbtwyGbPP4PGFvje1Xt5lVV1+f3/ENyfnsE8SsmJW
Ya5WQ9SIsaAkXGNgKuNPTgStA3FBh90aIoimPbL03xiN7YO6FhYnFInXEZeKhHfGhhkmrWHWu1FM
9daK8cXyGz3+8DlN1ZaojvIt/yLgOXxrJcAKG/hc7YEPNujWU+Mv9ISOWIkH1ZFZvY54aGbjhAYj
vXxX6xpuV9VY6I2k7ntKKKVbZ3lb36iJ1kUnKI6qGCcXTTwNwk/nI83Yb2wlpAUpggriftbN2vCj
qrDODAyCLVWW9Y0QVXcxxFtTuY/6JHARQVlbWE2lWzX9Fh1y8OH7L8PbPGCGXgLL5Qj+5STXQlWr
gawzfFeEi5O48KIwPnLwvF40yyAWuOglnU+0fjhIS20+bKwO9EZIlbBFULPr8MzbztWxuujrTYuR
yItAfuU/YckejqTaAxJ1awbiBS7rJGjItVclCpSPfnJkJkiGcH2jhQY3gcNRkFXqWVIS/kyauggp
F5lijOWfE/fxka3rjQnRAUwthLSxzQV7+ee/vJ9aVxqtkpyfNFYlv0d4IJ32Q5rtfk7oQ2Tjy+hH
XTTFS/vvB5ziv/473V8/Ch4SJYP2r9flc/6prZ+f28vv5fpPHvzF5q8//3HwXCxY4YP/s8tbTOxu
u+d6untuurT9Ociff/L/9x/+CSr+PJWAin8sso/lpwVRkf/KKl5a0P7Xrz/+gG+ME3X+9789/+Xv
f6u6721RR9/T5/Xf/hN0rP623IR41ySd6Clajvw/QMcLs9jWLPIf1McI4pbb45+kY/23n3960eks
9jI/pR2LF1P4H/+m8PM4I/hrpCdZqctS/a9f8+aPs4sH+E8b73724f9yxC0bP7fvpcpAkYkC/Srd
A2FkySRN7oLUsfE0Xqo+to6WeBNmUf5V6ZT49xhL5MotJwFfidY5msuzHF3iZVoG2ILT0y7NjYad
n6Aui2Z65/cQwPMG7w3XHHDP3XSgY39QklO+m5UpUmhbYVMCH+U2tSVCV7pdrRj2Z5Fj4OPSOG+0
J/id1dc+aCtExhq8Sunnc7fDzbUMT3wDhJFRYsl20UkFbaJSGnV3+ssL/fNJ/YpJXr74gwdjLOpe
jg82ILos1wdyYMwjCDB7I+mAPBNR0X1V1S47HdM5vEhjCEDQ9c1wA5Yq+FgARdc83y09OxiMEt2o
69tLqHaGzrwWE2ZSBVbZXmEEWR4pOv+88v86P/YhFh0dTlRoUfGZq3vfNFRT3VmJiycK5BqkwMMA
uCgxb4WCGlg/xcINuKls8Wa5VXrR38YKJFJMopSuw2BumK062o5dmcBuJ3czAGGgvndhAAEARxVP
cIqUlPvCpku1RatJd7TcqDmJv004NAYWtGh8vqh4LsDRrdulIKSMo+EaI6wJ9LRDS70r0Lut7Cfj
U1IWxtMEHaDYokp2dOBGs0zvukEdv9UgTq+SMNRe6mK0om0ZCFxH8WwU37ErKbBZ1mACo/Se0NYV
NpLfCd+VR4cq7nOZ91h8k3zXq7NMhzawVaZRiXfL2RZfjpaOCpxM5YDMHMElJqCGqL4l8WBUu7mx
62fb6qfWHZPZ1nYJnfrVpogbrIlkkPotJuJQeqCX4s9067Pab5wAQ0U31Yo+3hmlpn7Vmt73XeTi
6AeioC+es6UJYN8P1fhpponZ8LLSQW3Q4GCvbM1YjZxtQKEeVTiyd4wK57QvttKuKeKXRhFomxlr
S+qr1aOB0Q/+4OB3mz92/X+6aayULzQPIMtjV+PGxL5G7m91v1bmIoLn/1TYYYHouFZu+7E1S3Jb
6ggHqt/M1UL0YsLfhhBUAunRqwyq4BZrQowk4B3v/+cYaqfTp//4Nyp/v2xbrzj77t//T/v8l6f/
+5//+7QvovrgDPr5V/84hBTtN0yobbZ4wg/ykY7OT/3jFFLs36hg05q1KHUQubHb/fcxpIrfJP3E
XPrJ2XCfWzLbfx5Dxm84JehL5YOUoqAr90On0B+ypH/sRiTOSZYA8Ediw41kUW4chitxqo9+WuFx
jXq9/TyixW0jt5uR0H9uWgl6kKuJpdTfLBHn0e9dBADprgk6bapPRVCpWbsdnAAU+NOIWzLIrbAs
TZxcgTJ33eXo2/nX2a+RtjphVSoXUT7Wn6q2luU+9538ptd6+zFo+vRR5P7CH5Y0zILatJ1TyGCo
y02E2SE4tBo0aanO4wtwWd/B3bkK801DiajcGok9RhfUD+EK24CcPvcdbLdNVqkdMqEhG4GCDUVy
i960xkHD1p9nKrfTLqy5e255KGpyPYky1j8XqqImXzWVNPgVgk51T28dKKcwq4C/tK2T4QZPef4l
xLj1Vk/nDpKj3YW/G5UCAcgQQX9hKwNYYstp+X39BPl4sElCy+wvhjk2qy0Cz0RsxyYy59spK9AX
tU2QaK5s7U695/YSlRcRZl8FtJJS08OdWkicUCxtxE/PwKP8oYtiIzlHnGKUO4Fr231aSSvdFmqQ
6C6FYrjrQwBo/BQc0hCe0q2BkwKgg6p9zNQmll91HC6bTVmFKPiJIUMLAw/kgpuKDdUBN8PNZqfr
FKJOLMhVYI5LPZk2sWoCIJ0yAVGg19XqyZcBd61OT8sLmqkHSAKNGlw5YDOMjY7HMqQiVW8/K4OW
AVqYrSpxy1YU85UC2/GzxGou2/pYjRk/pIZPoIuvGgQ+Bxfj4Dx0wtpyzUybE0jqMXu7xPO48eKu
AT84G9h/bcCLxDxzU+UHC7xgr3npQ7YrEpH5LpUNkMiVAA6BdidXrR0pO1Bjdqrhlj5TptxIOFr2
phGJc5/nfguJQ/X90wEpukJZAvwNTL/O9t2KqrEN2KA1MF5WWRQ06jXgA3HutJ+G1GHRpU5awy7I
w26iMxqcCnjl1pfnhpHkwQmGR86NHwzz93IE9eROIMHVzVCEDUhH8CSAhktj/N1WtPFOJUf1HR0l
tEfbwlJt0yeaH5wMNMdzdpJZN90+6P3vMQgqxLhd6NyDX9Ur19YgQoGh5mdUgB6+xkqW3/ZygedR
e0ue40pLyVBm5LmCMTKwB7eJOoa+Hvdp3yj0LdJBzudD65rXRGBe9zyd8mWI65yZEax9UUBQ3/Mn
5U0pojrcSQhYn5Iw0i8yJ84HFogOdFqLc63dNMDWwUgbBubPZez032Id8+bNrNY4oXdDChd3CEvt
RQVDeJfrfNxuDWBr2IhkrmAAwfp7CCYLAJHZtGZ8kmKBzPuYqvSKNF6BNUAMrYY4RFynTWDJ7VQZ
GhS8dLauhjEOBgwgEpSgTdbkBh5IEG/8Wvrfs3mMlV1NsmfakHKMzzU1S0sXW0L81blOQQ2YiUh8
Vwvi6cyS5JDF0LSPOkKwaKMTHoIjaolo6BGGyiKS0ASmlYvsy6zGpbFpzDy1T4Ogbi8SRRGPqYO/
PYE7KdutEEV2y6BG7KY1+JmNCX32WhNj9KD5tsmiU9vqvCml9VhMFZfuruLvbdoknO6bzgmvmsov
P1UOoBNAKjL/EvSivZMg/c/HAmzGRtES9aSQEYl9mYXd1wgKxQz/aMqrszKPcArImsb8lsatjE99
5Nw41Cl+dtslmYJ/QJBNxUavbC74JTSwS9KYZbHNRapcoeFKqJo5Wfcp06MR9ypOxE9dXtYAP802
O2fekN9QNc82rO/ISTegFpTYteOqzi5NmSXfutrO7yslq1U3a/pBbBEBLYiSAGLIzlTj6AIfdgBu
mK5DfgosDB9gVgtiWVIHwaOipzl0tCaUcgvzuf6R1Fk8XUii9WGD0Xr6PGYLM8eaff8qExV76Ryh
t4i6brjRg9LCwLDgtwYQUYDGGjHT+KHJMQalmvQtrbrllHeuBcWV21HQUXrXnFJCS89929Manya2
aYgrUC24qr5opdVRXVCCFMEN1SE3CIRTuQX18M8GUlY8E7FpltyOeu2yyfQKqyTQ7+CxCQW+tImv
37FS/Ggj/FB/chZ++04Tefg1CFL9czYK2Nq+UTT3aTQlp4kE4rnRErAzmzip/MdsqDRaOUhpfBtS
c5KeauCEt+nMkmWFRWl3j/Bk7DfxTCPGpp3ALPKqE/sHIMncC3WALRsDZy65DXAsHE8yBe8nl1Mh
C3YxdGdj+d9cwGgoLwO4gTUoo7zJBhLzIB09nK20G9O2omrrG1DANqCm/OtcjzJidTDeyhbHaK4f
iSKGfZsnugNkiC1902UiGDaKnpcQ0kpOw9Gsu9lt2UUbd7DtCYi4rQ/n4LQwGbQhlcFgbYDlwjfP
Q3BKYyrkhvyzNWznPrW+yqauz9LON19U7kQh5B+U/PvS8PnDuuEXuFWp7VCdZALvyW1iAV327Dxt
Va+lE6m57ArYlpvcKfUv5PSU5yaf48+DpScRhOaUmbXamIHMQCXM52/4OUpg7JT1czUNZI7vpqOF
tA41yucs6/kYxikzeVQ5RmPboQxhwHeK8H9XtAxYDVQ9Ew/LGY5Z1vIDtsWUaI9BWcvB1aIhDdg+
bO3WNyr1JZdxfKe2kXyuy3xsAaD7yQv4g6QGKy77fsF4jeel2tXAtPTuhy3Qjm6G0opv+hEFI6eT
OvvQ2eJ65rG3fbPlMjJfBI2W/LCNWQlAhjbmjmYJvjnM4WrnhLbyCcMDkrZXLRmRgadps3x6305/
GFz2h12nWe2w00ZDcjypYfm9aYYx3A566/wYTDDF3CX1e84+GZ+z/n2sGrK5vcRqAEFhWpgOlu4g
FDuYBPl4O4A9eULs03zuSyeLtlGeWte6VhIxFXndwN2q8aFwpdkYz6VTG9amBqB8rZI1GbeU9oXN
0oYUtYFIBhczBP8Hh9eKxSc4T2Zx1oUqtnOF0rbnkRCBuTWntL5Glk8bFMx7S2evCdSrOOcbLSOI
/zwo2RA3WuqMhWdvq5wJ4YB2IJxl+03zNfu8LuL+S1QCpHIVmcdens1D5+asGILRXpY3dUIAsWXb
yy2X/z+cI4nvvinslBW7ZjCcg1A3IHRRq/wJ07ALV404NL2Aus5DNlAGIGfTLdJcTcFXYpqK74D0
Y3FW52p5OiZC/y7bur4L8tHH0wJTX9YNBgKfKnMKIE8WWoPrqqGEFt9VjRF2AAzsZJCKaZ7zrocv
am04Lw6mMVABI8rtO+qYSecZRtcHILhlD7q0K8kJtCSxMStptTOKd8O3YILYS0hV5p9xEIw/mS2Y
PLx4Ddsd9HScdik0uz1itJ1UyDWAX1OsU9Fq6bOO4+3nLsEBdZ/orfIwUn588DEtObeavqzdNlUV
cPlt0yUbEViD2FCFH1ALGwBHii7AfGWMJfFkYCvPcWkRIZRVmjvbBOoAlgvYkACENqIanH2CZAC0
LMZWzqAuXLBCdndZEMpkg/fLfGEPNf32/ew3YhvGvQYrvJsFfhh4+GYnDcWeEz2sWuvEbIrS3KAT
S25qOFLBRsUdQpIRiwj6nSoaISD2gaXgqmJzcvzPrfqPW/VS6/rnyd27v/+t7DCXqLrnv/x4Jj38
/aWOfnyP8oPr9fIz/rhda5KULA3gS8sLnbL8939drlWD5C+Nj0uKjUQeudZ/3K3V37hXa1SP6B1G
Li6oBfx5t9Z+Qy3k0Bi3dC8vmj3rIxlejdvmYSpzMcajwd9ADEqbFoWHVUGs477FZRe4UpFlATYF
g9noyr4t82anKGgwjFr8bjV6iXDP6X43ZtFsq8Fqr0vbKR5UiTAKHxmsOzECyE8grYOoNqJHvSpq
gGPE+UBVI4t2Swn4nztY7ka1MJ+lTvRqZiptF8tPHFmtW6VLHzlv1C0FxhBQm7SLh3DM2uh0MvIS
Jnc53nNtbC8qU0/ujKHGuINsZLyxi5K/HRPNEfLG10U5W1/wIpvu4XdJt+2aJ2NS+YmNqYWnOGnK
fdn2+uWw+AVEKn9XTCP+An6aX6Z5syXSbq9DsgjXkdk9xQSjVzLNxq2V6mDmSyH2OvmtLPCVh4je
ouuizaQbq7J4UIijr0IzyL0uVPpTBHUS16OyecG+6hG/wPB0+ZvKwE8UiW5+VrrhiSrhdM7xkl4E
WK3eDwODA7bDEEQBNRlFdCrZc/woAx7gjGz7urbnWXd/TgOjc2sPl7Z4+Plb2tOQXAsqO1ds0k/g
OB9lMkOmK3WVsm3XwDkzrX0uHHUbKK35YsSieHA6o57Jgg7tdadmYm82YXJtOn54qqnhuG0lP4HM
/QtvdTEyAIl+KhSFi2FTYVSeIuj9grcWDyALxYnV9sNJlDHtYPnFcVohb+HXsNZpCLkeDAvn6YIV
dzVbGjNR+PVNWYrzruOW605WmuCDHmIx0ofpuMPXniNPragj4BGmPWUdP3NIdNo18RmKAcAvL6+a
Wgw7C5l4y8ONQ9vaz2NG0145EXXFMn2s8pQR9eEpq+NHzNK5A1Zmcbo81lxv5d7Be+s6n3jAepU9
knmB2qwwKKGl9ULMV7+YRhBhk8MLwcJK7mO9eSInZV0ZZjJdTUpt/K5RwnZDu79KWnO4yScxuD3C
Z1whm3tBtyJhXwFGljr6qbQjLufdUKWf6qqVO1ze5bUSVcm5Cjnck/1AIEquxb4XiVpvE78W12Y7
2buy0W2uskLsOIpxeyDTXZyo0lLgRg7mVZWJbicwLD+3SKVdAnfNtlLr6m8RbiGuhezh1NGT0EUF
2oOGbEco5o0MnuasNve55LTeAiL097Kz9Sfys9DH2wlLoU3dtQUMutrc6sXcXMK/LF27sNvneDBT
l+J2EHOGO8QCNbgW2pKa64EFbxeSDj+H8sQmw9bFk0Zi3VZi0B/Kzh7uYkMWuxp3uwpa6hR+J2kw
nc9UDs7hMqt78vTD3RTIGFK93j3UoQJtfoRS6yYdQpeiEriVWWp5JudBnKhZNGyspmh0LqlWtSu0
QbtSpsq/cwoZsrRa5waSbLKFhAbGGz+yy2Ry5qugBAmJgYBOig7vgpowDPpuH+PaUuM+EbROvw+F
wPsAOzAbf4w53skhtq5aq9OvSQgOnwQmlSdQwAWmajI4S8sMTwAFm7HLoUv0R4D40ck0puYpRNYf
nbSaO5WtcthAQjfP0sw0d07uXFmRDswyQGqrVs1nNefd7oYkrzHD8vWd7tO8RaqGo7/nk6BB29xq
kWac4rfhu13OxYfutfuicoqbsFMJGa0i+pIIvz7TcsV4bJrSIMuH2/NGsUSoknlEyJtBWCl3uLjp
p2qpfmmEFT1ACzYfutI60xd5O8Zm4WcZ5cXOUlpSX7pSbdG1wKqfkQBthjxsz4y88e9NTcGOK2mn
vQ8r86azwm5fZ7ZeUAPjvjHoSesOcZmct2qsXFpkOu5IpPw/6t5jyXGlW7J+IlyDFlMIaiZTi5rA
KiuroBGIgMbT9+L3/2a3rc160D3rMzyiDpNJIna4+/YVRHpKEiJSOsaP4840WJLs2nbdyAZd1PlF
/dN16V81oKfkGvS0HODR6m7Fy4iRdBg1bMfI57t/73ouIW0sQx+aCHMfPSLP0SCeE81qqQ5qwXns
R1098P7fUT494l/dlDdKFtudj6Twls1yC93FcE650LPHLFu0KE+pllaOvXxRWVCc8y1F3ELpSHo4
ZaGzSEzNyqyT3JRUsiswibowFYAcL/u9jSY/k6JevjDlEOub9okHRKc+6tB9bF5Eddr8rbluDhct
U5nmcWwXN1YFeV/FjY3LkjEFiWzgPAA4PGR2x9c7HaY/kz1eVekvrEvy8/qac4ZsYcdBX09H3V2D
Q5fWy8BX1BHnmlrZBAKRulZS8OswimzRww599AzxT51XM2/ujbsmHyjDkc+53uUHhpIZ2NRCKRkG
55GVEPdDTTo5UzS5P9qa+cwA3Ws/tcVRia5567tge0e+98/rkun3r4T14NGoz0PYXs3TYLQSCmbm
omG6s+Y8FaSIDs6mOUdIh+0lXcV2oG5hSkwozjHmZxuPWuol5mbUD2kLKNXPe7lveCGJFtBhPrGD
HNs+B7KavBOV2NbJndLgxur8kFC6q1EozEnFeVceTVjhT1qWPdfjuD5kzhyci2GrfvAHBQgHGjhr
0b6mlB5E9MGCgrPM5i/wuvbqNsES9pSqUvNsUwmL5/BIn8VLw15xEAo39aiZTee/FuSrIPSXtewj
Hvj9IUgb8+y3rvakN1STcMfuvJPL/zDESJC3AObgT0kyg+oAP3833eVLY8/mTE0qFwLoPO0ucIrm
qe5dcVkzHmqukDKU6TbzcSzEM81xwLyVgeRqUpF+G4R8Wsgl780uv7LJKZ+KO5YJUBCfdjWYB4c/
f+dozeOoLW1MOeL00s59E0Ponvdp3ty63Hmv2Ld4RA2YYgVdPkxlNkV5ABONA9ferObKd3WNMrZo
w963T7On+qjpuuYGuOexxw2l7N18JY1Dm/H2zQS7Ip8X+Q6g4q8gNfiYEsROOqVrfGnxFSiNhIzm
1S9W4VF9yu5CIpxFPzWr5uCqeFqkB0P/ns45G6f50CYGlK6dGMEXtF01fW/TIn7ht4oiTP1C3TbH
WI5ak9q3vtWsCAE/eKZ2ItjT+D6GQZBv5BrVSc369GI4fXqTgFQfnNafElua2W7KrDXmfuXE7uxb
+1L6IqG0Vx0Iq6tk0moryYlE7srVtXbdPNp/rIJGdspaVpmsFlJQPfRvLofbtSkXdhXS1YA1YxKb
C1vQSDPfGtOhsd6V8bq2+pu/NO6fFbDmjnUoM3LAKyQ9oma8piMb3+sAtNK/Q1zFMuz8CQCVPgoo
rNVyyqnsIDvBV/pkOQgY22xFEy0GSU8w7FSiN+wFQJfahnAolcu++tS3D7T127Ff9O6bNTQfpTLn
O7tVJgMWzNGFLbZ3HJgMRb42iV+7Ni23FmDciTusq81PixTlzgoQ/TkcYOtlXhVr1L9TLepsB9Fq
626DdRNhe4OQbxVftHwqzpNEp5L2PB7Quvx9t9ILrNlS/1nzyt2TcVpDvbdwuwInjbNi3M4OiMPH
haGgraT8k1GOHaHo/+oD1mdsuEtPG/PK3goW+yJWm2l48h86J79pG7ObsRAKJqCgv6y6cRvcHNXN
zNA+x9XfczCgpa6eOSUTrZN/gmWzv2pOtz9pvgZHKqj5dAl9M45tS0/wTk9XVHOYm9YVUVTDg3GQ
wKgXGuczIFZ19IBkPPKN7Y4G/cpXv1PwPyXC2Kfu9dXFgaX2kE4wYSCQOMvrNGjyd9FtFMyagm3q
jUfK2EMwNLD9r009b2fYLAhjAFHduKMjESthMuSzY6sW0J+mfeFiKD3SHTfdz1Y/iYRTxasimwaz
xymT2vPIV5SdEWGl346oUkptl/7dScHdMSJt61ErevuNyJNzKwJ3ILDqyD0eI4VXQ1kPC9xJ33+c
g04/eJoOS1a1g3ya8jsdC8TEAvGI8iDMO8gVltt4PxwU29EpJgimg5vlj+5kbvtB8MnLDXL2yOfe
O54HInqeEwXRJ2FcIXM0R/zV8rFAbG2AHRA5jQrfKq8UPV8NyuBi1+u3E85mnnPd8eCRlmYeL1yV
njVjiI2BwcodbQT+rvkNMzVDg+yns7+0RQKbQUWLG6DvkT8nLeN84miubEsYb2SS/AhK04/ib9G1
rTMzipWHNOf0BVQRC9sYFbdm6/pEev7voSu3RLIJcchUDpwv0+vLlA2/q7GBGQjedrdMTOOZxrCe
8qH9QfJCb2+mZ2w8oIWSO8ygv5MYV5E5V6hGLq7C2ASRn0tth2eBJD4516Xsi6ttbvN35arqgTCI
/c8IOuNpBmBzofe+iMcW/OgGNCBZLL05MP484QD9giWnQquYsuvC95XOb9Ya1zl1kcWgQLZy0JKK
GFNcjPKyUDcOCYLGcgWObN/hiDx0aqwOqzcZ7ymQFJTZ1Y1I9EAsM4fLVK0/PDsxNdvcPzQwmYWi
NBWsHrj04D1VzWu1rC/N4DS7AW8VmuH62gJy0VWvh+00vy2N599DKvZXN+fbGWKLB/o3bd+0BSuH
Our3bZy+0mZrH0fHg7znGvhbfBWuXVdymo8/BYZ9UjXG99IIQBBjMMUjMN5QV9Toz5C/d6W1qTdd
E82l5Gc7CubdndzKFySGo5cj29GVUH3WRRlN5bLdUBCseCnU91ro3+19lqJj61UtnJJBCueWyfZU
NpWMFqf6BXC2jAbDeUnvKNSWz+AGW0FfvgSVUzt3mR8bRyCqsy92SVNXO7kEAHZAXuPaYl13S2Eq
9W2K9GtoH8Y084DRtgvWbYlAV4El1GWZBH1lXq2ymxK52eJUZUyTg945J1wRBAu7q9mcKh8YS42w
1IFTlOWSJnqur0kHX/W4mXWB9T9eLGcSfxYBFgFuBrph6RhbHHDIxUOwLK9a5vlnf5uCX6Q++njy
nSyZ6uwkdZPbfmD90Tm5TmwtktrTd34trhClHEry22kPaceOkIH+rexoHueVdN2gYXSncGZ2aQom
YBnBj7rBL2FPL5uyB2IG5rUogvNUTP8Q4P9YmbsD0HoiPQTKi5miGJzgItr0XAjOTZSchzxI9zUy
kGaV51LCgLP1pkmW3odWPKzvtKiftaCkXrqbrzbdvc/AVf0Iauc/2IS7UZk/QIiPWeDncWVwkxuc
6mEcuzkGdqqie8lAMhjGh9SDj4L5NhpMeYALdO4qjjl/ZJlb+P2pxtDq64rxfdbcl4lDsuIDETJa
fhHmYA8xqOx9tsyfsw5LQ6PBfeJaiDasiO1mXK1HsQcPfROak4WmnzuhVTYwK4a6iX1oRZH0Iad3
/faPD/jGf0OnvCH0fdos713mNE80C7PXH7QnEvodAkD9phvZvqkJoDWFHXNsv2tDcOnGejmZ+vgX
fQ6/p1u/6hbCepj31quppR+NpW1PXal/sRLB42ruPw1NPgnH+NvYzYcMgu95zf6VNlXrJDgza+Q2
HkBqM45+x9xt1qaJRzLUeOX58zYOv3Mh5/O8QVMHsTTu3Lo/ZsAkPztq3EOKXqobTBGLWVFPL/BF
y8TRLABlGcikFPJjXNUuTrCSwYETD+Zi36x7GygsOe+QoDo+pKPtp645LcA9lLBPDSDu0NTcAxjr
n3ajaoiX04Pr2c5lKr94M1/APh9EIx5aP1+SvIY3ZNUcq+OxoFUkanINRaBS9YF8JsCOVri3dtQA
g3nwvWfjhe1I1HM57fSia+/+ercTRRBlXvdcMZtnGDFonlybau9xqNO9CJqTP7lHVYjQ5VZxJ2fk
kKzUacmL9xr7TFvzPmzG7LdbWhwiusXUN+8Rm9I3DzORfKOzS8mdhBMWzIE5/knbtCvfhz1/yrO7
lTezUNBwN+cBG/QInWOOVr/+KLP+eeo4KFNxZvFFiwI5xtjFb91GmmfNCw3DFDWjt/MnKuS2kKW9
d3PJT3qd3mz2VNLM0vd1BdIoqIJjngEa8+m9d90uA10Ig1HHN3bT/sx9WBIcgOYDzSs/dDzK9gvd
4yAPPD69eY4kLDqYjNBmvd9KmdzBqzKIBkInUBYrs3vuu+kNkdDY93DZTjkMkIj2a3tftaQvEnbU
+vdNaxXrtfiGpyloNS4/PnyuzuOpmGvDdhW0xh5HoQ87IAsegoP0YhMVeQGx4PHQpB7j5FZD8Jcc
qX+kqoQhIO+X70G0QThg9xL17Kcrk2r7s1Z2/bGBZj32xlacBuI5PRoBPPhQsar54ikc97RvjC8k
NvtQt6P5SB9E/6b6EiSEInVjDqXOtXxIT7VXradM2PEYAGLjJYl3JhMv8gTXH0Ny3esZVGMgsn83
g2YqvrbOjn5C3uA1W3ep7y6PPgiv+3Oif+61/C4aDS5XudxQO8zSKTEA+N6qrUuvK4twiUkT6WMu
uSnbnRF8ViMUvgJeE3TlXL57IM5f+7yufmfgevZg3IcdkA5M5hl7TFczOUxA4fo9oluQEhrvdjHE
668STnrsDnDMQmXi9fX/4bHaXMOIJs17YkPThds6gkMPyF3yhWvpLw39jrrPsCCTHzuFk754ZoeH
Pksj8ppFHnpH1rsp95wDRED7yV+3v2tWpld+pPRY0ii0S0XDpIHpCQgVuN2xLebhxInSUy7kyz2m
GM6Xpyzj0y3n6cqlo01yDt/dSg49njUTmcTKquc8WNeXXIjsSISl/hnHwXvOnf6TnSazj71RuzZc
BuO2YIxnx2cjaGI+gQXKo3ZcBRSnjC+3RNFQvKDfaeGvL53T67tuaBpQPuuyZ4wZvzZ0g7MLuCZq
zUYR21VaNA4+g6tn9GeVafWblESnGoMndte6+SUXtX4ZOf8uvavZMbt31imr1iPRcJSb0emPPimD
Iw0OfsQqj3bL9fLXbCumVbd42SyuLU0nb0OtZ5dOh/A3+O1rYQ/m8xSUJlpzC1B3HHAOw5oLw47K
2SFO72k+WKbtsW4C0s7VVl2UC5SyhE168AgcxgQtjSZs4Gse+WPFn62axnMqWLcC/aYlY3b/xaq2
VKdMjRO+Cu8Dn8wkS12DKhkS0YENX7WxBvZtdMlpvqQhkW7n2Hrwo4qgFEnWr8S0M0W0yzeIjjcj
wPBlyk5FWRu/F4M74mCqMiFLgmYxuN11YYmOF45QbdBinrS8Gbu0ZWu7CEx1YumgiLLFcW71Or2O
3bo+DxZpCpGxuiXWdmJaFhjxdfo0rI6/c1ZVRc1abSdJFiNmR6FJymLmFipWRvK7uArAB7x13uQR
DWvFM5/c4aetDTN0XZmFdYlngmHjxYWpjJ1Xjy/p2E0vmPJVsmHeRHU+tx9VUI4JFEYPIBC/DSRr
EVee6mKF5UsI0ZR7tBZsE1dzHgyJwqTSUj5pleZe08VJd7yeK+E32DqVa13L1moupl/9stWc74bV
ro9jOsl9p3sIKNy5GqeueDoG9onvr/k4GfN4myryb4ClJUGnuToMgIx2TjZ+sRxAZKVy/UtKvhB2
58hW6bp8T0pPCXaQ8EKZ3LLzoC36wzBV009W9ncKbrMZpxVMwD63dXUSupJXrKiSxkDIv7jo0yQB
q9ujwbzdwtaoWyMmZOvvtExzknbuRIRVre8XVAhwmKOeGLld7Eqn+jsVjXUeSjY0QBzMSaaXxre+
tPfFf2uJ86y3o9YxVKRc9NlOz/0dKbblNN2pxS6k+Hjg2bBbuq0NlSZ5ruejf0WD8d4my66vWdqZ
8UyMJOnwgoho9c+qq6uIhq/+tZrLAZKTpLDPlXwDS1+d1tUKSr4+Y30snfo3ZmO9l7U+Xyf+7cgi
WZaUmmfCW9ed14JQJr5/ncJHci55YzPabw7poKySkPcyewlTt+Gb7mk9P+RE1WKgqALlfHKfgO24
isBsT460G9biBe5CvxcN6bzaCwpyAURfoRt27ZNX2ThR1A280fBf3Yw+2A6wmYY/+jB2D9LZ5r/a
iJNpaBMwo6XGFCOlql3XbpP7fqm5hqGpPG5Fi1rheRrKb8F3wGitI1hG69MgSBKPfd28+87UoLva
9bvLzSeudfRnXmbwuIKlPCzWVJ8aD7dwozHnbZLTDyS67KHpmWXQ9d35vZu05aErSEHqW/8T5P9x
cflDRrfVYnP0ACoJd7I/N77ij/rqpTzuDPVp17QzWZrdmFGqO2MapjxlGM2tSv+Qc2biB7vTF1GT
mc0iMTtONNpzxgeiFEFojry2LPf/LQxF6K0Fr9xvAAv39NKfprZd3ks19HHJQPhryUvto5vA7bR+
NpxG15++9AW+uTFQaxZm9JI+WJ3/b26din07vPivxjd6ooWTffM6Qz8Z1UhopVO8mWag83zzkDlo
sLCuKhvEx6Tz7mHO/QsUji8FRinXTQxOe+EdyAY680PoInhDwBh/KHRwsWaWkkddVn5LP5ifINzN
x3YFlJZrtr6XcG1uAsxCHBC5f6wUDVNZkRdMk4Ua/7FN15dxA/MslkvAeOWZ4Llqqn5icOY/Kuej
A6mhjx1vBBFF/Gr6Uit/I1on3qIlh1lOYpH/umyzQ5UP8pGNGfM20SZ7NDz01JFn8tECxvUpTQUb
pa14ZzeLVKy8/7zBhM+9ker6bFNMURZ47q9N1L0WL/6CQzwjCF83kzRcvDobkLxJ1d/TwPopnlAa
2h58y66efhzBhyVoal5+NYnuiM3encSs6VFpj9kh8xrrxkM1eGwdXovuUfcSmUqJ79XprOFndBvZ
aU/8b4az6Sie5Vmh+++GxadPYFqPoWWRidrf35WWn/Ux7Xl2xV3DPy8mC2V3qNft0Z59PDnrW24V
AQHQ1AH7l5XeO9FsFPYBrc8KCUd2ebwtvpGIu1euW/W3yRaztcXSWuafFGk3Ctq6XdFyAqP9wmZX
znMBI3C5qrr1OsZ1+9/aUJgf4Vbn8lJRmTrHKakgFaakwtRDsHTlX5Z6QGuwXNXVt9pRWjz7wjPo
Rik2O9m4SebPZu1BRU11q/dDTTeMmKCCmJK+rR0ASGKruS/zXLC33baNy3uKipK+qLmcxljzs+ey
8E2Pc1PqroibWeNEMlf1YxpGhyPLN2jhCt9s6mEscxCTZt+rT73JuP2ifNfvG7ceTtN+0z6abJu9
j9a1y2ZXkUuYmXWn6lwLk2ljbTqXD2IwuCXHVRl8zk5lqis2zRsJPR4os5Z2v5uMNOODPRmOv1+E
P578QoC97YZUN96LRWhGtFatLo/sQWZrPNelihx+LW+b4LEbGuPmJGyxlp+60zu/J2caHjSojtah
KTLaajenkjaU4az2yMqJHB1Ctk8+QdgIr8kg+wf/YTQPYKK6c0ZMJ4ZggBfn+9ie8V3T2wX1cOil
dt50titmGNVql4/ci7AgyzLMMwFoum78R8RtnhHO2rPRls8DfjNzhn+y7W6pP+Y+Xaq9PRP7j2Cn
lmUyY3/U4x7po8UQFYO8mFIqxMrSrQEeVgsJOZw7w67jfCoL4HekFuZQNKxdMpqN0zXnZQzMv3ab
XtBKfPDtuev+Tae6R76fBRe5Gu03i3QvqL9rh170SJim/MlZt7FuZiWyNoLw1/2DRmjcNKnTJu3x
P3sOVpc7suVtIDe7tpTPOoOSfoYVvlZn3NPORenpiltHdN5OxlkLJrAjEj+MAsqKMtyBwbVMN4T6
QORP9mR6cW7zcScrDb8qajJLq5Pe5MGsh70KgDl4m0e8J5vr+djIoCFp11bbyJ/VaQFIwgWr498i
gjJqFX6158DC5fsXBSk9/1pqNEdrW4ddoOnuDUWk32vUyF4MMZa7gTAOkKd8v+Xd8MqUbPGmDeVf
ridtH5KpH5PAWxNGOzdntqjfmdGuG7qBImCbhoW7Hm0DkKZGWV4k6DGOhFzaJ95N+Kb9+qnBCyXs
vT55AoRoUSOhM4IMkTZaf/Aj75sNw4fkJL7YGOL5mtu70tV+jWKD2jMYT8Bg5Y8aeVh0PDqHwG72
xtwTXCi5maBenxdEkHia3fTSudZLo1QTFbZ/tDOSlZXDDclpW3QJ2hkqbyUFiuqRi3gR4OsZjWNy
gtGKlKYqLtkZ8G5Gld3WjcEX8fwuqg09iDab2zW/P+t1czhkG9d/3TIbhpFEUReZjzLKYwx/KvHo
PU70rPU/qLhp20iyLBGWi25E5ZjxIlYz6VVFoBP2nBm1BSqQgoTzUBSq+CCmyfthdn196WQrX53J
aa7U7bw1kuHQW7v3AIV2TqPAmTUvsiveX8KNq9M8wI30IYxTXQ54VaZsx+NXd2HVBxmt08JJbGEs
j4gG02kTWJGMP8V+GJwkz8AoO0Z99sb5Cfg1mx7Oo711BxTjo8a6QyLtkui2rj0ijtGlJJgvmkY9
0QjHc4DG9SYMhoXgOQVg7EQEz22Nm9v7826wtjzEML3oPvXYWm7cRh09N2jdblfZbDi1GxlnaVff
Gzufu3ZZ2hd9qmTYdYsZzelq7rH79Agl+DwuerVvS0J0ND1uU+gOjI6yv8M+842JnCuQHmdrDlWD
XrBHGSB55mrYs+tZPjW1e86kkUeZuR4zo0401MGjKMoPG7bmPMjsgAyIopV2dX2C2o7CRy3DO17p
/Nuk7PuMYM7SgV98aF1enVur+kU3dP681ObXQsw5GnpHS1hPwzabKRF3VZZYwbTr5GYeqb93Q1Nw
OunpszLmJdFlNR+gxVMiXlrj38BLf4wqR5FqmzWWDcZgbXXvFQYyVHnHfyCViAi35fWlbivtbjiC
Fe+zY61Zy44CJ9Yc2G4LWVfefngyFQjBpCtcKaB8O0rf1cgv5IUhKcrCTdx8+Uw5qMYlF6wb1ygd
2W/uUZ9pP5TRaBBDcez5zXEMMtMDgfZtvSNMIXrd7ALDebDX3/7CpdlqXS4Apf3XIhmf8exqb76x
YVyz1rrj1+omaU+wZFoWMK5++dtrdNYbhIXnZY4kdJx14D0N5oiKjBdso59aUwwVy+IjMpZD7K3b
NTdb/9it3hsrSwsHPjFCMjhYEbrlf4nK9Pa2hYuxOgfUD9i3i/2rnIBvF0rj+vCvas2LaoM//khU
xTXhk/Y8pcMma9VrOWIqGUZxCAwtMRSYe31A9dZOdDY+mgG/9d706+MqLPNhzdMn0v/fZfkCOvtW
aQxHMrBjZLazrpcPtjVM8Vpqj2bWaYdmWAnQWM23p+qYcPuVItT0s5vER0UR2VooBsUZu13qXtyr
NP0zleOuAGX+qhwTP3J9Vr6PrOV7J0Oph9zcRALSk7B69YuLcOx3+T99KI0wINCPahIkM9tQoV9p
uyKdT2ttOQxbVrC3bIcJ3RW3cmH/inTKejKaTCBnZmnSl/7nYnefpTKGqLAqGwJ7aTehbi8XWpZ4
jVOwc2dSMr1nEtAfTOfqcClpxmW+mW5xc536zc/8Y17aRax1zXFDkOIaMnHXmr6DskPvbfIgEVr5
4NTQ0U1PvYkhPw2qitOq+20x/FVS69mebP/0EHjYIxrCOmPpRbBHcyO1zq53+Z55cs/2DynC4SnQ
xbk32ptXzIfND2LUkoNVDA/UhblnIvR3fjksu9CY2pELXR1nbXGyG4J6cJHBtywE/hQSRivEW+4P
e6u10ydV33cOAfduvX0aRhbtJvOhEvLMFccIKx/Adqm5U6i3fOrrHP3f18nFlMu3sVRMDcjZSWoJ
55fFeg9aY16w+APClwRSHVFf5nG9NqkXrmdzp7SFPi6KH56DMbMoFTHQxo2BuKMhG0JDkwd4XJr2
xR0H46G3ObdMPgFplDlUsQLrHBwnL2K2AoZm55Eh3TB0pCEEiwF80YLcJgujr4Gd+EV7NPL0xhaD
dpvrihsPAZGg4oXVM75WxxGzTc4z5O13n3EfVn3bHHxuIOzBcpRznXN5etqbvChps8/LCcapAgre
yCHee22KhpqPR/xLgIjKYvuTq/TjOLLz1bczzl7VRd7oyEvb+D6lD7KP8mp+AqKwBz7KL9mvVKxX
lAwh4finkbXQ/dwv58FSD4XhvHO0nfXW8UJTMSsVtc6CozDcQyUGPgSz3TwN1mw9yqlxIt7+KfKr
9FJmRiLH4sDlBGsSZYjKxn0u1Rwu3TfiNF5DORiRLvzI3nwtLhx1HLz5og0KFSi76pt1FEP9zklE
Xm2JQd+9dfVMwnekxcBldTQL1zT1f2xfOi39EoM5JkRlnL+zbQGph7J8wZ0Mrhl26CkvpEVTDTNh
nE6O/eNazHGFbP5VAcclyZMmbtqCyd3r/SeD6Tia1yqNyeUGMYeO/zBjmV0aXzT/F8sJ/691ypgW
dYD/+72DV5GJ/7lE5j//+v+3YmD8172vzaL05b5KgMz73/v7+n8ZNANT9MNfdIexTfDfPTKG8V8G
C/X8Y4dOO9u48xf+/yUD97+ojrEoEaS+4b6YYPyfLRn8pwrtvxf4KYRgv4A/nwbi//Qo/a89Mp2+
rfSX/fOKynb3LTioi1cyQ185pNweTEig2Dz2xPpgtVygLxg4fAXngo1SjfXXf15OxzYb2276mDVL
+l5SGPsrn6vuTbDRrBMaHK0s1CHct9zJdLNNqHgefnMtlxRWYt+SLzLzTPIokjpTmzONt27Q0i2C
LDd4SOkeazypbYtHq7bVeDCl0rtk1aT1xThur38w75XxYYxlmmMHTGwYZnTQLFdW5e8FxSSv47k0
XPnGBpRgKtUIIb9ZpEgQUAzN39nsC8t4qkUFCM0bXJbGWtEZFlnijo12T+DKHN3VmDpSZ4Ewdovb
GuVzb3fKjoZsoUpm1Gz3omdZc2XdoqJN3hODHVcTJNc7mF19a+Qa5M6nU29kzBfVTdw3pefeKwqE
YrvMs2hNDVWjgS5Ws+3mQk3rTY33klvH8lwGPUksIN7GvPBpZsUNv6z4oWlkS298BQdbAeJmZAl2
m1z1nuihaCaKPtKGXT1Dc7s3p1+cB8w5CqV2fV64khofMxufYCgZP0FWpFOk23P7zwbzccZuXnps
NXtOJA+DOmKqIs/eIQc0od9kPzaJgpUwitNXCWcVq6V6Uxv+bhXs/mEFlurFr8zA2TtZMLHWLkmd
hlNRpSggZrDlxyB1Nn2/lqW8sLibE9GZuooWAb3S6shZ0+zfmPZZF47IMV6k1jpVEYsFEzu6mDSo
WnKTP0TLGLlmyijJPQ1lYYeenrM8xtoKG9C97IO3slYYuWIttNAvG+4/G/vdLnsXMv3s624qOBxL
+zf0o3MRLG235xtps22ZjtWLvFPnQ052siYoLKS9KserHwJH0z+w43pxrth+z6PJ6eslNK3Ze3Ot
ca54lHpmH6aDl6/RPX/6w9IZbW7mZq50RAJy6iLTV1mdIL26D1shi79b4bOo0beFeDJZ0rASQbrs
u/bZ+ctymsCSNNDyhkPBGfqETfb2kz244Zs0g71FIm+8vybk8P64bkH5nQVl/og80xRRQSJei2Rl
cTiauaaZ4dS59KOxf78w23d2Yd0bJrIj5XOFCVaRu855hkFO8NjBVuXgbLUbxeI2iEJyYmtcWsN8
LDdz2tVkrlhp1nPqH8iuMl50xWqR0R10LcTA5bfKLlz9ywq06otFSkHhTlFhRqONqO96tRoaGBp/
iNl18egw9BovPfjCnBqC7wsrkH5h3kvjjJKXOmim+8LQj17rbt3wrRjCZOLZU2nstiBV+2CZcifi
Z/Ccvf8/2DuTJMmNbjtvRaaxQHMA7mgmbxCIPrLvKjMnsMysSvR958AOtBVt421MX5C/PbGSVNH+
qUwTmtGMTEQgAPfr957znUm0FgJpYXZBGOKmXum+Nx57RqRGMKE6+4EVmOz12U5BHy0LjWL8qnaP
5KHUxe0yGPGlzGs6t+mSpz90LLPHmBkv0mWe+3bV10VxF82djw6lnh2gsdYIeKQV+dswxM0rT4wW
G5FlXrVnosHY3Gb+cXS7QlorW0fOo+Wn6NKXCi8CgoMS2UVhlsZJjiH7eYJ2kFJtdC4qcwBfIXNo
HqsE+3W0qXPcrXvaMj2FIF5eZly4W3elj7QC6aOOd7nKnYxxAjiZPzB4Z4obLLafKGT/BYD7A0r2
X//6H/9vUuPQIvxqh39K/vN/9f/t6q34aZs//z//2uaF/9uZqIiFkBwI+Xv+5B+YHlNY7POkUQFp
sykBzoDaf8HiLPs3G9qqyZgVf58tzyz9f23y3m/KISCPaBIqVxyFQO2+sOF+xYojcJNP9mcomuco
h374OfSA0TpmgS9UQXdAeYESq0YrEmPpxchCTvVjVSNqu+zGWU3Xg1Zl+zThjob51MwlxAwLeoSg
fBVdjjzJ6bG57ey4jv1TrIb2e40TvLgdlziLj2HL4OzVDZPauMIDgBIkBtuDBN63Ihp+4wSl2KR8
zat3jtj+sGlI6xKAN3pBGIIStRmENUqPjUiXMDp6jN9vvHAsrn2X7uouIfvCXPcYz96b1M3ulTMn
U0Atb0yfA74gd8NQqDA24nxgvKa9JPwVEDb6pvbAV302yaMdHwH8iwQHf4IWdZPl1uAhdcsR0Se5
YXBQAzRWdA9iaBh5gDHgtK+YZDw1sgaiX9mYvPclYPv6wumQDx/i2KmKHa66+L6pjDI8jCLl77uT
5dVHhMjNEmhU9SFKqBF5C4YuZMXorDhpvA8cxDjWFc2CX0f7jRsQFJ35G0xrEs1qhdif7uzkXUC4
96Dd9y0NMRGnjgpmWr45WqEMyM80i0XejViFzE2HVe2bLC1UnPAYzsfyXDLpD01hzIGq7LFGftNS
aUDIaIaDmco23iOw91Hshx11PoYp5on9WCtrVU8Ibi76tEDyWRoRiSOVCCFV5BxWaaDBdDCqY4G+
6ixBconFqzx3QhyU6EWv5iRUBbgheHRIq/xFrjym8tkKNhQtV6Mid1sQ1JIcUNUiiUDLU9PsqfvK
2KX2bHY1hyrL/F51JkIDRGt+uEaSyN6NoFqm2waOkT7QL7bCjdLJXATMj2p8J2XE6pr7UYNBBnEh
rrVx5mA6WcubZiQ8Bwsywvip0m1irdxFx0/JjIh41YZ93m4ZIyzFKZ5Ve9GMMlMvHbvdu9mjOT1A
mOvkim02jV9ln0GxDlO3L64GkEgJqIlwwIGineo+7uIhv+z9WpffGxmZ3Y+0ZNZ5qOM4WramUeUE
G2H3lUevMYQKUOE092O8RHSkWknicNIAXEI7ZXsfioqjJH3Y1K4KWs5j2ZXRUqM9yUmG3kkVHfI+
GMjLW2iPi97WQI7QgQkvtE822IezSmGsGp5umZhscgAarse2JXV1bhtasYWtYhNfKL3OGUQdKtDq
Fly4xVbng5DExCY7RrWZMDEAWQjDxAoEsEt73FmK0vfYfiKsN0hTYie/4tjezhd2N1kI8emvc3DO
R8R9K49pdvXgIr9AFNLxkZiJJl6PzqXPpC6OZTv4RwxQnfcQgr5LenxQmEQ3mY5o9lO10iO3cyOu
g7KZo5HWV4vAzpaJd5/RSmObp5UTYWMkAXMjNT2W+8Ge5Vu55G237rtlxKLai0HdN3Uvyqc5Rs1h
uSC0DsViQLoaEQ/s6YUyOyIgbgh3gzAwa+QhClJOISPC901uDqr9nigOPxjRZoHn0Jn8dq07hJh4
K2mZrBeabCEdLKZvm0Q6WXFscg/rHUsus67UPvcQ875SLV/HjgQqK3CCAdamNN2BcJ9NGrW6olks
6GbvUmaKzsPQnIs1JNj0XFLOBjnjdME0AKzGmVFSFfJo2TgT1pFHHbJVAoT3Cn5xGz+33tycfwlL
IC6y4iqjXeXbPxoICAwBl6o/hULUxiotFqQASRL23c63RVRvXYaP8coxigpBu8RmSG3S9cuWRqEf
n5wcyzyZTlgmN4a52G+x0/ATydaf801pLNy0CvrNq42at6eeXMo3v8XBu2rcSKe3c7OU4yab04kS
p3H7x5xSvFzjRXsw3fBS+TRnOwd+8EpM/R4dtmToZvmPRGPnq0pG/magyAQ4lVzl/Xg3xPUhyqfo
mBnJ0ZkaVCDtggCVQBcGISkkp3JDgf1kCqgYnhEeOMZiKhud74wtIzxpCNBWcR5eeghKnht9ds2k
icFCbCRrgpBr5swtuZpV8gQUi94IAo0FfWSJTsDBkPCZNmm0Rjn9OpfLs+31exdgEXMBDD/36YBy
MLan+WjIKt9kJtww5dwmZflS5M1bzkzq0iCyJwP/bH/PUul8RsK9nGNxF+XOcCEHRMQVOreAhxMJ
RFugTOIHNnTynDVwkuxB051lkLYrXXXvNpO3KhNa06NNUIMXrjK/+4Zc4ypyh83Q2c7arcEKqVDv
e7+0NjHcyWDwIoz+RXZMRUxQgK73C6fBVVHaAuVzxWDPK/EHTjdWAh9TCFTs1jSu9NKXn0NV8h+A
+DdT19nEpSVeq8pIfjA3gtTDYxEsJaO62fqIYLyPmJpuxqHpzHUHinLVFoyx7RDTSwEsYxFqs/R6
gSoThWvf69xDE7JrQG5jXgrFg8BDGol9tEIFQf+rK6vD4pvFKfKEQZerRLW0MrupYGou6chWqBfk
BJFFN6oJ7JIfW1hDMDZy3VrRsS9kc1AOeUl5WBxthXvvTIZhgdrZujMutbukezQ+627kalFmnSqp
vEMxGMtdkyb01toQut1cbXQ6dNsBI9Sqwyc42wsi8cLot9IWy0rNrE14h/uDh3p8nVJxrbQ5IghW
bfYZqjbZeCz4oISnFzm51UVEu+4x9LvwUJvuxzxmsKdE5pY/nLGws0CNun7Ws1N+d0p66wEY6XFj
LNa9by7EqAgDECuytm/c4OQdQWCxVku+FXZp3alpkg95MVEquO2pIMFxxYvOhgxgKLDAox303G51
hPu4jPoTh0zFqTzKDthOh7UuRvMtnKrF5TNkfNmmEfaPMvMVLU2zRFDd5KdFcuxSVZuezFlukGR2
0N88XIaOqQLbcKGrLyYslaX7wcTdASnaMLKGmbaanLlDYxde5R4jmsab5q3rK02Id3IpWvsFhTEi
Iy2sQIeme8ATyNGzwheBSMfkwK4TkCpQng4zEmzJQi7LTdqYQNU65pZduLz1RPS95rMJCaKl+eFx
Ylu5um6wRjuHXvhP3shsDumPoNBfi9ClG97q6y4WwIBa/6Dj3lwN2q7WUyZvEhxtbVXW66hpGUyi
EEBxp+n+RqLbaAHejb4XvtPO+QQ1FeHOirGBRhy02xyTaaP5zfMOVKKcL3iVN3a2bCKvfSk92vJi
prVU8Nc3itoAJRS6em3oz9pTR9bCI7tztEI4NqAlB3ToquPSRPcjCar7qDIXPB8piZCIROV4pRKn
fZ0WQ36PZ+NtgrC7035y6eX23ncS3CdCbnDfqde6w6MAOTRoHGd+yyzNBAJk5Lw13BBMND43PiBO
SA9tKOtFeCCtpd325PsGlMYjavaMI6/l+4CW7MsSSlmQ4dhAAIX9uRBvqPsejCoyDvbQvA1F5D1b
Mh9PMl1usry1L1SkbrvZoRCjOnUZ1u4nl0XWSt1uJ4BfBbhF540Z1V53KQmlvhgG91qHkPUyq2BM
hDhe3VaOS/05JowRGGevkR0XvNLJqgGZ9xBVAtZhKbroLOC6rhcd7RxRZHt2gWxNc2Bv1kyII5zk
vbHM3wrbu5xqYwiKbGwfIqDG3wkEGNZZXTKja+hjMvoK7ZewV/uk76CpdScDiQT3PtFHVBv2JgxH
vVmIevzBFM/LGKDH094YdJgE4Pmjb10WPrKf3iWtnFc9vYaMKtPRlHi4efszF8pQzCp8RvMVyphK
rdkkD1VXPLM+ece5LobgjDWtlNibw2BjDHa6e7QzNk3BjIToZOTb00dxFsaM3jrVXfOIX9lFzpJ6
13aq/UsPutpbkuT+NWzH5JZeJpOxtiexCTmpYdxgXjauRgNlN4GBNyjwWlY1KW7nqHpGYeSt+Gob
WpvR1oITii7JCPdzCCkT9fSJEu8dLjqa3M6YrX2U2jfDtFzDD3zIfPnkt/l9RLT5N8vJp2nnT63+
YPmCwWc0WyeN5xMRi0iL0Cq4l1QxGMzGZFdhtHrKEqbKpG9FD2SXhp+sBdM1hBbxY0YLPIbJdpqZ
0qqoo/viDdIvt2MmVk1qfoequHfs/pV+k/2CgycLMomBwVLDeFHHgieqjJvmusC0TcXhzZss0Q76
5Hp4JRYsD/zK8NfczfgQaS/66OezMK6co/2wTB9hJItTg9gUDT814+tgUlwL2d/HjMTX2PSGICvL
u9mpAXPHe05SYLSnBWV4Zx8mU9CIaqarxu0e8AZe2NF4nca0ehZZd4/MpqzrzHQNtB9nxYnLgtSh
EiPgJODLiV3mJw+ghKk6atM75gi1mbYirw+qjLBasuOXZCfybpsO6QvFr0epjQzaaUa8vc35Vdf9
e58lD84YGZuxdy+VRT3suV78ox2djBZUiSgFVt79DCtrWhFNpj80A4RNnMEnZDwleQCmJH/P0Ks9
Z7rjVFYgQimK6T0aUnVKLWXb+NRFvhvD0N3lzszuE44R90vo9Hroe/aSEQFYAsbvspchVruuf9GU
QrvEtZ+npdwmg3OmjLh09kvzHGLhbBFavfpkNKwbL3d3TWFsOdqvqH1fwrDk8ljAwvQ2S9ybpEQU
grn1WeXjZWaLQDH3THFKYrQYTu1Ez78ifrYA0MayMTbHuWfhz2mn7irS9Y4Jo9dwxUn6fmpGG9ik
8LCVDVEdbR0fs/WpmjivMVOgHeovJ2EZ82rKNBqlvLyOlDjkjnlQeYMjoNQ0bIGsbELHex9hJN4n
jc/HzpgwsqCcTAPDqJt9a9OMqX/8FFviE2ENJU3IhHWIxBGBRsHyFHHPEBEHGiVH4Jr+Tks+WToB
1dm4qGJDcBSej3Clwi1SCfeghd29FB1YGWOq1yrsbwSiBvRL2V7OzXRndIqJeLVQc4NDwxIOPmfl
NajZG3Szn6HdmUjN3CPsTCfImnxGr44xFc0lR44cE26npuJZFv2u6CeWVMu+hui2L2jdrvLujMLV
2Xb2Sxr855NgYzK7DpxE6MsZHshVg0UAYRykmbYM8Cu+dMnSHu08Ffj46/HYJG21rnHju2tTOyGN
+bT4sLMIal/8kQiqtzFiX3L1mfFB4Jh7CmuTjir7CTiDMFjMikJCn9kfLurIrJvVddY39Qed6nYb
oYhjQlV0J4ZmYyD5rRHgRfj5A9prxZaM6njAjKWGUzGzE7PTI9TowHtKjPnUtX62o72VHgpCrw6l
jLHU5FW0AceXrvBlqaBhQnZqBqv6sGR1kTozR3tli3WdWKc0ivCK0La6AmVBb0pjFcB8ML+HkGro
eQ3Oc0KpGgWuOx11Uo0XjXm2ALX5q8Oyw3SovIrMmSESqruPged2zxr0hMSh+2HJOUSEJIbAN5qU
Q5SjnwH8kN2r3UPhqe5JOYBTJGIipj9JF/S+we2J0T6DuCbNRbiMJyicHLJn16aXFRf0DoureeIf
uZWXgXCNERmfeuVFfyZn4rNOqxeG7DAxNbiUh7LNWKaE3GaeuHOTej5ytGVFjN7dObdudGlmm14U
hzNyD3fLht0kCYo2/IRHe0AwUmPyifLleiqq6qId3eii1+mMvyKLIHwWlr2vUkc+0Mnz12MXXqAh
i7edkQ6BoZrm2CAShtZXP7ZeVO2GbPDXph1G9227wAZtkFHg25Fkz43WOYuQ+SRH2LhCx8RkJjRW
hbKiE66tJcjrqvpmt6N1w4Cw2eTjgqwxLi6QhXVHxaBrM9MR2QB3rra4gdsrrXr0PHiINi7N+tUs
I9a4rHvW7eweI9f9MYj8rKjghGaN2S73XJ5E5Iu5Nzn3oR96SC+cdd5Ol+3SR/zEKUODFF0iSg8a
0z7yEwNPIXmcFkaxrq5XdRTJg+7L9i72pvzOgo4ukRDbrUIdV9vbyjbSbT3X/RgsuaOR0xax5sdP
9rJOe8W+fs7X9HhMDyVgikudxSXOjbYythJTliHRQm7TKPReM2CpyMKxDesaPghpmAJxVfptdqaP
fjHEQ4nEtiOmQvvfB8bIauMUGeIca3mNM+OuzGb5XGTkEVEgPjpWY2yQviY3UR9yWrK8XegMxbpf
Rhlk9WsftXUwtA66nowxJsyL3YjlWU4tRTevBo4oBWeU4jPE0NfwFaLFAdTYfNoUENdGlg1X1LTy
hlyM9gEn7Y9kkQmtMVdDOCvD4tAkaJ+rCetnYOSSE83iHLzOGu6qfqrhoztIOGh3UJGqz77K9ylc
tlWpy3f8FECt0vyq77MrrPj6wCEt2niZYpHTlfoRyWnZdyQ2ryZfnPC1M98FWEIsoEmRWx48fs2m
YsyDew/qJaN4aNGzEcv16LpHaLjKCxZfJzfMhNko7UYYe7ubS5gsjRy+owEOkS4tZzZbRdvAgWNR
HNwhzW5HT4sf9AyZBuaJ6eugAsrHBGquihuDGGuE8ENpfSbzYL+wWYCglRbiG+0V40GVnRrYpL0t
+XootmczeS3gtG2UDZIC7TL0A2VkuAq8yOG1svOo2qOYYSlpQt4F5KAcRQJLcYSwa9xXZZ2aWIXV
gGsH0F59q2VbneKSDioaG1riQtLt7ZnAbdrzyJCfvaAyDVPrTNbJrJWs2vFq7AVBLohrC1C0zeA8
FHAY7CB2ZtJGYKOP0LUzxVgy6vpMb3PCJW9GoDUMtJsTTK8Pr9CAtMDkGczu4INiDTONG4ZoUmKg
1jZOukg8NXYy/ECFn4wI1js0dDIeycqoOtU+W7U4oxjyASEQeIhz9W7ylLLopQ+oX51TxgGC8kMs
t4QKJQvsz5gSKWp4mNzQCp8dMSOkwIzfOkm97T0D5LnHsH2Nptq7IykdbrXHGrsp6bgR1TIBklqj
0BaHhlF7kAm3uzrD5EpkpM+j9TsE2cLwQ9c3ykpypiNoAbNO7zKE1HuFUWhbxulJWq1+5biB0bsR
xZUK4yuP3YNZfm2BqeVJFJl4AE562efJyUjJZCsZpIdGcyfdsGNwDbukLCV6/7mc+UfR7w1Xn6Ax
yLWrqg6tQHUbOYPx/QwyTFUHKMug+Ur9/HEulfQyMlkAL9jolmm01SW0ZgDqYjjp8dA7ixVEM7b2
TczRZ5/ZDvLcUtR7SwNNtejSrNy68i4a20oPGUIGwmmAlBEY7h9QlVBXIBCEIeD7L60GoFC3zb53
bFB7HDTWcW7163agIzh4s70jTpQOhMMxO6MyMMdt4Y3VllyHq6XoNmmWAGoDy0fiMrCTvh9Xsqf+
TP350gmZf8BV7xbEnXQty60DZGY/p819rMWz7OiRjibFfcEsizdKJrdRMT0AumvvUP0kL7GLTZ38
spxA4cpdAZ8KuctlGMF6yn1zJQYEo2G/uHiMFkSNZBl6JFfgHjfu5KimC4T5kCvbqb+VbYYMD8zQ
yPMFeoENL3O2NrAMt1iyg+uws7YKylwydTPxSO3g7huv7sLdbOZ0k+dqmr5nwonPWo65nlf63PLB
KYAcnUZNiaDdhE3mblh/upFpvfJerTnsvhlp3xU7J5m9Szn250FS5HQXRstoczUJlWxp+XERF0g0
k66U+T3RjfBB6AlhEcmttYKQxJHeKk+hzEt6f47Fd1C0eMsNj4fLOoYoZdyqjGnaCsX+rvbc/qoh
Q/51mErg9chGq6cYjMpzjev50hrZSteC9uu+6wfaGj2KnQ28luTxnITqBWmnxZvqpo/BwCsy+C0b
HG01g6Ng0RX9e54Ldh5nsuWyY+vDwmFT1F17qeeCm7GSZTNDwCOugJF8oO0UINw4teYNWscznLNf
UpgqVOaJVx24c91tKyb9jdgFyGCYgZK33qytbdrW1IyopeeTY/k0Sm1Dle8aaMENn/KsM41Y6mGX
gChY0Cs9AEUYAdbIBUGprtfYdabT3NHkRFcJL1VCjNjXZgqJJ06WMwG/TZe9w99CUZguyLOb+J1z
HFa7LNkPeQe2PeOkMGwKut+KRdW1cOyX5dqwkJmafWztZdRV1xOu5YOZ00kKYj0tKE1RZj+HZphd
zv2oPnXqupd+ppstJaH1Y2A7PvF4BBlQwIvaGzySMtDi9kDaVpmYhgcXO92KdKsaImRGdzCZl4DO
dvdIQ7nI2VctcWIBDhZR9CuF9f7bQD4Hwh7AAPeG0YTfI5Hl7ho4rnF+nae2Wrm94O8Niz/DIIHm
kgXUkd67GPgtjw5wJAOfMcVOvTFKZDswMxQe5FFP4w2wIcZVfkvNKYgJ3SSInW4l3Yz3OGsPkVdw
l+l9keyKajUKS3UZO8nBrBP3tnPRkeeTPkNifF4XqzPzni1c8Vm0IeTawAMRG44ftLOav5MxPBOP
Neb6AuGwvTtrn6YgLhPnMS+L7L2XzH7W0q76TeOox5xWEfepusduK45Dv+xC1+3WzLrYCwhDMBhe
QWK/8xSaWXQ4zhUdc7RQVvdWG+m3TiQCTz7665Wo2/wy5R3fgFW0EHCDOELaVmw4QD+XtfavYtce
D1mMgScmtmdj5oV1wQu/MLhuWpgeVek9ZjjRsnK2XoGKJFf4vy7SVJButdgbp1MHz0QDMOqbjCwx
WqyRdxPq7pvnpuIyYy6NvEl+R+Xdropudn9MlfUCEKpnQ2rfUKU+ELzwbCos6vHAWMHsKjq+RmEi
cZbSZ0Nr5C7UAkvNwLsi2Ko2OcdfFDEqCSQyJ5ohShFk4XvojHz/PuUp3SwNQuVVm/XZBaPwF1Ny
ptJ9+lQVtP2XfrGu7BE/ZNt0sl35HO0pCMwet5RL6zulPpJGvWnPQp2dUXgJjb60wZLZvkAxUwcE
HuMSZApZ0Lk/5AronexBAb1fun+VNmkUwqVAf4xK9NFYylNld6cqWgRGIkNSNdJPu+NgyNhzKgcs
eC0AD1pQnyWbqH1p0mMlJg+aCH+ZQOrXqrGY347o/FMvstctXDPIYJCNjn0zM//nFdubRoQDyA1N
xuoVgdccbVX03Z7MxV3h0sx04HJIYdflbaO6pMJo2+k+NQU5grBs1vCZw3urLTghxshA2Y/oSjG9
7J9Mz4BbAq3O5jvU1cEwhqswz/JLa2oHNhZKGzYT+7mXPofZmaYH0bkzpZHx3BJ79RRHBmuXoOfl
BFVSdHB3DOApMw3M1lGbLIpxfE9xxBQJmHqwVBHv6TmXbKzTG5oeGfWSBcHAWI+s8YGTjmpL8e7y
3rP3MqS/Vkkd4vJ2yBMJz2ZgWw8BKstXL0v11hoi0C6Fxzrgk7fQKRl+Y5dR1/jqm0A6YfRia6t9
xmfNicxwVsrFGMKxSlxaFsFVU1Qgr2ZwTz/SLe86S/Vb7oN5WCDJP2MV0sdqJJal4/4VofVJZvpt
aMj94I40lUKr+GSYhzl0GrrpIvGr6BYpKeJCBrk870TNIsG4aOswhNSAA8Tl3eMpiO56tOozN2IY
tri1l2vt4TxEsZ81vEoirB6JbE+Cycic63EYnnJLZveinulLVXpEBDhxoAQhEctQ3jaAli5CPXBW
8ya4OqsyjTx7q1Q/YgqpHMQKCU47dzNzuMoZGDaDDmhrkM6TZy2qmzZa+vuB5om5ShqdXSlxTnUt
p3QmSqCqRsZrY8cG0KleNTdE/0XWmXLQyweOerD8saq5pO2oM+SBeYOFpTCCrfDQQGREnJITlLWW
zkgMsM5tY1f1jpvAFPVwcHlTPU20yTU9gTA1Ry9oeMPegSxiEHMWwby6XJDv0DnoJoXuleCfE3NP
kH2sM86pTsy04KwLWpGdXTVbH+Nwt0lAGshg0a5xVSNCytcSDB32L6xO8AmirHicdZ3kEJY9+2pU
kQ1mVdBMnDwfQh/Ev6fUgyqywhiQrXU4DBdEXyERqKBwvdROXRYXPvTgQ+fqUK4JJaVd56Or+MZY
v5M7LxzmH5E92dcNBKA8yIqE2qKWw9LcjHgPDjXwzHjFNfN6kzoAri6E2bfJ3iYPhtPuYDTvJQI0
6Epa8jJXiYG2yKtRhSB+yUsEnlXZwXMWJhtcSzH/nrjIllZFT6LRyi5EfYAEkUMyjYYR5QGDMMQ6
jMLIg+TKgH9HjUrKq13/2YRBT8NhYva9ZnBaPeMqHC56L5sWNqBiQSvABhFuDasayAAZ3eYlayze
NVTW3/kUDf1J1pjzJM0vmwBQu2lsvaGmGaL7ShJxJkOKbrOd4f8hoPXFyvE4Q557ouZ3XF51c4Sy
fmb6VfzUGHv1WG6taHKK3Qz8KzrxVHPYFig8FhiHjXdVF3GT7lvTJUVl8TzDOQoMrRp6r0mlFKUE
0GGlt2Z1i1iY4lrRJvhcDF8/RIPtPy9U1+MZddA0wH4qK9/XzZTcDdgsPZxAAlMvU892XjH47T9Y
4fqLyErRArjE84DDglTFeLwgIkqeE2NXo2qiz8YWlnwTfkXUqhtrZ9o2E4ezc8Jkg99+CX1sLEPs
mUTVVXkwpORjBuhvoxvN2fzZd2FzsyoWk7Oa3CIXq2XqNbZLOcB9c8AIkkQu2nPOmTkoH+Y8swQ0
dZW/594jHloaxMI75itVF1hRtMTMAAcrf6PXFWdMQYmJvZsn2fskn+mRASr+5vg+NDVI5mVsC/VR
Ziy7d92U0BFFyRPX7VvjW4lFAzI04rN1dSmB5I6s0GROQ+sENDzMGyJ75jYI1cTETRkS5l9nAYu8
/pM6828yYL8EJ3AbbcdC6OjaDjkMpvySkSpjWVR9VM0HdUqOLP7h+ve///+FsP/d4Vb+350u//k/
Iyrkn+I0zv/DHyJY2/nN+93l4iEwpawQZEH+IYK15G8kFEvslMTy2qZQ/0cEa5u/ES+hYDXwO1n8
V/xP/xLBWuZvvi9N23Ph5CvT5kr/hgj2SyywxZ6vHCI9pGt6tqXOYts/52p7xlyZrXSIN/TQI2pA
BFV+JMZwlQIDlszEmuThT7fmbx7Cs6b2z86a36/oEx/CVW0+/lmT+/F2x2y+Ix/0f7DseHG7IFvI
oDraotoVTH1/fYlzqOjfXMNRCqaF4+Pm+fkaOEt70NoehfI6PSwD68fa+QyPlKmra736wTddDc5H
uzrWgX/4h2ufX6Iv388DusJvpjwp+IF+vvacmzWgojAiHO8j7q5zHB6xUxO/xYYeGWsprgqrgvT0
+e9e1wNWzkMEK9t18C19+c5kssEmFly37G0SGKqd0ZpXmOFPjk1DEvxqWt9aOSYA5x9S7b+sKha/
IzHwaLKlw8Jifr3ZNOcqYoyoXSpZUVGMUJpw1dH6Hx8os8mkMFEO/PrL/uWp5ZK+51ncYstEWf7l
GUpGhdsG2lqAzeC903o8uqnXU5YbN6NwH1Ep+3ddgWrg374seD6FMU0pwnHO9rM/P7oC+6KLTT3G
jBlh951M653+YbcBlnEABLC2/SNiJePj11f9ywtzDtwBp4Y72IKT9fWHpZ9jNBkouiA38JLiCO/z
b3NOk3b76+ucU45/enC5Dkp8Wn22qfgpvywFDtq6tmvgxoZdfm6/bDW9LYy/J2ib/3AjWdi+XEoJ
01aOcDHbsyZ+eVadiIaZaiwsZeQgJMuVho1Aa/vX3+ev9+18EYQ6tmeL8zLw869VL3lO9CwRO7Ac
wLC6bNeTHje/vsjffhNcCXgPfd/GdPbzRQpdpCDn7DRo44ryjv4TEkCs1KgG1//+lc42Cs+UBOR6
5pcrUXamFu84j0FMggTidUYsAS/fP3yhv7trEpiAoi3Ic/A1uRgYJAqcGjIdpdSDq9r7hvL619/E
/Ntr8BYRLsVPY3+9acZkDrUgljwYO04oaIWsmzxsqv3YVvf0tvCIT362niFBrW3DJwsDc1FglYO4
s9rRZETdq36jiWD4hw/2N5+Ll4zb67GuOH+5xTqBbSugQQQZsHa8VaQ/bYvKC+9+/f3/5pmxHMlz
abmIbR3xZRmBvMuRPPLIflIQuoAhdmTQSPr9v77MX3dBT7HBemzvPlofBC4/P5s99pG+S0D7gHx6
b32o/ERKPwg/V7i8AWRYogJ2UTkvqkA8EdNvBKrRDN0xoRF90aAj2ktIBQecHsHgDvZnz5AUppAN
WkoM4vuvP+75+f15+eEEAabD510SPqvCz5/WIcIv96XLXZnvc/3dRfMYWLez/fjry/y+//7lOph7
HWm6Hg3OL2sPGb8jPdnfNaO0fGvSnyYm8FdeFTIDxER2DnfpgNCtZktzjrB1ux/w6G+YhEW72cgq
ZyPy5h/W3r9uaJSGcOnORR84q687S1F3lpiHjj0UY6rXzhxo/PEtQ+mtDj1y1H3ZmMY/bKJ/8xja
WLB5BgU1JnaqLzecMGN2FZOzvHQ31eTlK4ADx7Dqj7++41/fKociiNfJOu+cpiCT/efrpCaO6KHg
h60R4F37sR2uh8nq/uEqX3evr1c5f4o/lZVAdUIbtBrvLr3AdQxrF1fO4pys0UaGULTD/+buvHrj
Vtcs/VcGc88GcwCmb8hiZVUplIJ9Q8iSxZw+Zv76eejT3WOXd1vjuRycgw3sLalYTF9437We9ckd
u75618dbfv7T8SLZiTHScFaGuNEVdo5Pyt+OEz8OofEyWAarfVO/vkGl3InW4RAkrSGvd6mzIrzL
PxsmlmHg5xeCw+i6bPI+OEg4mF9+PRM6KF2aFISZGUY4HInSM9F+V+OXHrjWSZZF89o00GXjGYFV
Pt42CqPWXHY0U//8nFwPAD++BzAArH0K7+X16Y6IkIvGnsghwL3cw9BzKQExLiGAb1W590GifvLM
/Jgzfzt1FiKMko6sUuj59dRtY9AMuejhtVvduNGrHKxMNxa4WGgT4aNLHoKG3CoQEDrgvH5lYpBf
o/e4TRHceoBm5qLeatadgpH+glL29Ocr8g/PmI4KlPGb7ZnhyFfPmEEySRAjEfH0YGjeJFujKeQ0
TIVBMJqfXP3PjrW8Xz89zzXBV/jFGRaxx5Cmrr2bE43JuPzklJZn9rcr/tMpXV1x2cyHaKBrh1zE
sY9hUe2hlnmDqZ8nJ75H9ae65OS+WqLMVn++mP8wDNEPWXbOrNVYu18deSbqCzuJ4DE3pY7WqJke
hGp/Ntgpv71NTCtQNcn5s5bTtK6uI5Oj3GIZZ1mzqIbiPN9ObPsoWKOoBEQnkvCxHELiloo91OIN
7ulPBiblegPK0l01ZSr+juVYRNddjYQhceDjbOuEiYThu9Xqp0zLHuTFs4/d9ayIFi+numpwuKsi
2P35Iv/2FF0d++qJbcvekdOmR5msvQ0I4hbX20if889HUdTrp+jqMFcXGfJjiaknEjDuJ9+yOlJf
aB5TYnFNtdqbJG5DmdjVWbfT6KnChKeVpTT95s9fY3lifnmWl29h0Y812ANrxvUGI7VqOokNt7pN
QZxF/T6WJLxfyYOWBT6w8L8eIDneMg4gW2OsNPWri2tD7Us1QJ10zUjY1a0NhDaYe2t6REuey//L
RbZUlbNzZFtlI/XriEAcaN80IfeyHpxtVMX7yOjvGifeF4R1KYlzU5moyuieHcnzwhs72UidxWdj
9PXKaHmaLSBy/NOydEzav34LpMlDN7Swz+ao0LtL2xDQiSu4IX8yRbb4VICWqB4yesNQljNcuvd/
vsm/DRtshG1qbRTv2B/r1tXqpWhGaUbcUrMnGI5c5dDtzegvKyjLZpsJyMCSYqAavy5nlAlAVHWU
BU6e7IuBpiysolu7de5NuXxpg+mThd8/ntJPh1verp+G+gG23RyF2AcSKUY8kNb7se8e/nzZljfw
6t345ZSuLtto6xHFhlksMyvO2EGgSbf8nrbfMiZ8ckIKU/X18dgYayxeKH1pVN2u3w1CgOwoIzUD
wVgtI/heEJIGcgfx0c3mlBHcJgGXAmufBtBkgvIBGzWCzxZ3DIl/c1Dho86axICuYSfV2Q6DLnqO
QtvITjEScmtfTRhSS+JFjflBna3xlA2K9EIkmnXQZnmGBNfUAQFQrY4wpGQ34dJyBbAOywVzrNLY
3TYVtbi10eVV31HPqOdA7kX6iEMNRJYEGvY4kP5GRr2NE02yHuEq5HeDGmF3j9VmsLcT0uUvihM3
5QbBW4l6ptQ8RWkAvWLYG59kGposSWZ7Ouvkz+xGUzN8uVZRCTOxvoRZWN2opWKdEsugQZa21VZP
0w/DaGZ916DFR5rfK7jTQ+wjNUhOhF0t9ms0uxnYgA1tHtotBev5ehMUGjsk1D+vWWqLdQzscF9Q
bSYmivwwip9gTl7IdwFr0gTEJapmaLuoP9CrY73RbtM2wZzQRofBCIJ9raRowVMd7WotzGdZSmex
NSZFpqVX6HfOiEpsSuYHExnkCRlquxvmqIEnKux100XrADY0MOiGNIsAbac/LDGfW6kMyuEbkn28
8G1XDiiu9HaVa7F1Fn2r3rZA7xD5GLm27rijKywpc/eAkEV9NFo06pSk4soAEm04+a63cTcpaSWT
4qLmXLjcx5nf4ToVoNm1Ro5uB3h+g560uDuBCdoy6Y9Var2YoKY/hNxq/tSLG6XBXGpVM3KSCbP5
SJAYTyYGnmz8sBd7DJ0mhElyVEiBW+ebypjIyhkkd850873KpyjxTNT1KQiWlRQPpr+waGlX6aFG
nq6a3mKEke+4X4Qyx7Gs3Dj1/I1uNI1IblroxmHGddYRleKDJYrPKT60ntxMObFvy6WuVEq4NxIc
AkOJyLeAs/ucNvM3S4vNL7Au4dQ2A+KTYvmCcVrt+tKEoVZas+KZ+NjUSv2oNB2FQDrQJM3T2Icq
7XZgV2A5PAKtQSePSMLucYBEnX4fRN8d2v8FMfWTBL+nPE8l95iBCRrppF3oNJbeME+AYiqI2vwS
jgmM83uxTPjSTN+u4leNoOpU4uFgsM5EQ3hAocA0jrKypiV+NpnpvAZe1XbI2dtnAwGkNRY0+ZJp
dQ/UCd2IB+GcshckvMWw8bVAY48YAivZGNRvGn1Dv46z6gZkx7xn6ZSeM96w92Hs5NnTzEgH97GI
Rw8U5pTBcxDnOS/WiM0lyM9ZOz/mxksV+EOnDHjNbLm4I2NpxJA9EJ5ZZETaRA2wKl7MIn0YJBo2
rqzU2PblD52orJVsdwDJnRVg2S+zqr6GEo/ZqMgoVqRGXnHr2wtCaOPQJE322ARQIJU6IV6xojGw
bxna6h7WAH3xdSeZ6lsTS+Y6rhtnB4NSsfxwpD+cKjei0km5aInmGTLgFCSfE4jYZMa+iELcYxV2
5IYXiNA5gqshEvSZgftYVufe0xR0jnZbPoV9Vq1MVVFdBeO6MiTCR9cCTDqz+fth3uhRtNXtxi9m
In0W4JHsfDU6dT0l2aplgshmBJI6qdZJ97y4z+Uk5nDJKkNHhlYe+R2blG2jmH6rV745dtuqI+R6
dBWjRF450JwPVkwEQK5KDPPQnbTnelDGFTG1L4xjqCkzud+TbENsViXYZc4fJoJGPV4cApn11FZj
D/ieYSE0we5DWx+rtUKR7Zsio7boTfUs8VzsdaHPN3A8TIIvE21QwV6wcerDrnlrkvrNDo27Wc6y
rZ2YC7QzyGs41G3g91KiCN8s7Act5E4juonOSTdLJXKOGVeiCOr7MW1n7rdWYfGfVPlWVTJymBBm
f5tn/I79FLzbDWzhHCbSk4wBZEsGy80C2G4j6Qk41UsCSqGyaXiHtn1rgr/wrUbbhhMaCtID6vta
IqTQcUaG10IaCCypR8QzVtg5mLGAJed7gdz4Ll/cVQp2jciNnBopmMX8MGfBc1vgGArsLkGpi0Fv
3OPIKDZOHyJJ4/UOZqn70HNkFGiL4im6FC2Jjxp+sY2EJfQYmlkAJqrJrQMi/khCKT/bXgwP6gaD
ARlASXi07VJaCUEvD4VFGyWjO7R27qJIfmu68VnuR7Pa01CA7N0PwZtjTSMYilGeN7Nh3GZaXrFj
R4ECfO8Ua+W0YVm7Asu1Yr8AMHna22jFMlH5LeowIGOQNafI63C9b2NLRRjsiMCg/NdB5ARXJD8n
pHHpexnglH6Pblb7LpSaJU4F7oU1rE/A340mRzeUSDYNmvCZYGKkzkF9ivtT3FDSw6EFNDgqdxno
PgiT1F2wrJj1vZhEhz1RDMQdajFZPoOdvNhhNGX7JhqBtuiIJNwoH1HukVKOJ6LnFTWCWhU7YeyS
UBNPaPWMvYESwO3kQq3JNC0y5zCGxoxHDUUSD7NMNCDh9WjcqORQJzXRQM3baAjni913yNJhT7SP
M/oOak6Co3kN8cbAx6x5G4QdyWiD8hbiy3hryhnJaImnkZHqlSJ0RdG81UmCGJ3pLlQlxLqwgk6Z
1CfIqAJ5jDGdT9pJ0qCf4DzDWs8Qkw7ZasF1u2NilxVauWDxRUkltIFJXpWGljxiQCuR5pCEuM2c
zvJQZA1E0MiQArZqbXUwGUMnPCVzbX+tRTXg5jZmhynFGImqBn/d0K4rlG7Vx05toDYmF4IEhiQx
XxqQvAtKxRpwGI3HVpV2RlU/oIEqv8aocjYZyNV1ZUqKxdUbBh8f3HDKzXy6jcgPgn3sPGtJW99U
lrQdi3IgbTEy8o1V4dDgt8KzMgLK8CxGaglvkav0BEeCIpyrtVyQRG0kdDvqoVrAT05y0+aI37G7
hS+hWrJAWQKeWgSU2wosfIIfd/6CMvKES9JOFhnzNrIrT9LCOKOB35e37WC3xyAdk7d80si0LJzB
pmQ03gWAXq2+PChGW9+XURivJjbr8KOwN+ZYBI+FPezaSIZjktshSW75FzjGO6TkIvLr9C4P7EtR
Fc3ZCaznXIpBThTaejaqhSYxYvUQFCdRb/b5SzhzVQ7oXNJNxfzgMaYFJ5CB1laf+zOK/QfMP8Q5
TGAR+aUe9Wph5vea0vcY13mXoOhIluQ6mX6f1AD4JFOS9/pUigOg7+Ylm0ZYIMqdFozPEl6Fwcra
cJthuAyy1je0goDlCsH9KwIsrfcDvPc5GmsludXAITL+7pCI9rdxWzYkQRkSOlWwwuLbEBX1cxvY
4h6MpXyuG9LPhmauLt1cHSapz2GeDNU98ZBwC9t2Q0i8BQWlSj9m3IBdIMaXqkJ5hAWYYm2d6U+R
kYwrQ1ZfrS7+jqByPIIGDSvfIYJsL6zuJk7UYaOMnEQJKGQdpfGTppUlAHzMXcO4BMwRdul2Q3YI
cbqfwywBxG6knav3LMebKT6Fsnxsheo7s8LEZjXDQ01q4CqJRyCk5HgTLBO/mgIraV9ZH8IyKRa0
VXjOQX2ZMcBPG0aOYXkmvWy9gzcFzNrys1orj4OiFdu+BJ5ukme+xa1Dpplt472XrCR04TposKZh
LZo5vEXzFnEr7iK1vrEyE1smEKKE1HkMr07K/naoMiZuDE9qf9AI/Yy8UQQbczRRUSokJiQlBV8w
D6S1laOcb1KtnXB0sil560KLPAtjUD0dm+hX0tAcYtzCb6Y69m4XhGh6o+beccqv8JAiv5fDOT/W
KHhdxpCp5QVAwSU6pbupKxZZUduOZwA8MPONasSL6MA1Mzsow6s4Bb4mp9QLXScgebNSzHWNPHur
4wpfzLMCkPEcFB+qFkk7MVaO34O7gbIZkuHrQzSK3dwRFKZgUWC4y+WFCoPRIm6+FRMNzzaIieEK
yDlF07ue4ppBnHjDap2JTt+qVphiiE/xVaFJfiqAEmNBkIhRTT9KtRN3CbaPbK0NTnYGT6CrW2ir
zFhxN7AOVQj2Qewy1GW44sUpXufBceo9u+YAfumsVsVxRNQ3w6eBPZtvUyN27kk6R6LBFjMcV51i
w2wEewQAwhk6MUKRJvwAEw5zZnuT5i2QN1wJTgt+IeW7TYqTmveC6g2GPeYDZRVPMlwQqEzqvgJg
JN/qigmTVcImOWx70Jb4CZNWWkWWqfgdwMvpGdCDqoPUHvgCiQQan/4N+Qytbblpi5HLDU1ZA4cA
vhWrvh4N9UaJfkQId1b1WpsBuW1JmhZLTKWcPU5Nb2X+ME7TI/X9VNvUMGu/hyouqlWPQO/YJ1p0
azVZ++Cg7vzSqUZQ+OE8ReOxSvphz28q0tchtMMcOaCwn9Bw9hMZKdmofYtJaL9l21EyKpMYoJ1Z
kFjDU4TY2g/ANqhuEEuT/dQjOA/OUdWjbQ6r0YqPIHHM8FRqk2yA+4bjCu6lAgDrtMcKi9x2FMP9
UJTzTipqg3MR3wUWPS8yirZxq5yNFnJQQ2h71KS181wSao2lRHVwGEsVgPk0NcABsB5rt+McQxCV
2EeplRGmPpM3RjY1dTDbtsMNPfjXQUkOxZJLHRQ1YFZFKlpBckOfvg0iFGAVhuhYwZhly4WJfmg6
YIAGCN/xEXeFMfSbKrhIzkMci31slmzEE0aV2avMwGMmWTPxVX10KpdwFf07WIoHQRQ7phNbVY9s
zUNs+kO/CnV2sfJGke+MlG3xCOdr9HOhWfk2mlcEaYXxwIZNAo8URCoBjEYnY/WLCYmbZpswv1bx
e9L2gGX1zSmLg4MWG34lTwdNPOvWV9Cv3iyUGEnyVJ7CWGjZnRCqGWwRPQ+dN5OGZpyIXSnvqsJY
WfMtByxfBlWp1tDlvqYJy/1wVthq3cwI43H4mpWnj5hfEPtGiUGFLhH1Okr0bxQ8FpDqBIyqEMWx
auJjVMvtDZ5UybTdSuIqmUNLnEUgiOAY28FNY3nTj7P8vaFrgFnAmAPL0zRbXDL2AkbKizfRkOrF
QbYc7R4CYP00qPVjdbDR4x8xK2TMlhWfLhIvYb8ttfpRhdlKdCn65hVh4X6qKidwq2HBcG460roK
hkhZZ3IanGMT1LQadxGkMrY5HYu9SPqmItsGpEQWckt4FIMs+nE3IX4F27xLErE/9HBo5ynDHgsr
WB5YHXKFLA0Fc0WLcmdAmM4WBXku0VaLYXLB0YX+gx78bpIJ+F3jbI3am9yQ9pGqfnXmaXyzMACv
SlWqkFkPmh15PJBsbqzCfCVng6JLAevKFdTjiyPO+VYA5sgin7ikeNU76gI+yqbmRGBMQEFHCxD8
RPLCilEYDLra0i/thBezI4nNJUvmy5jKO0sEA0s4vRsHvwx54jGgKJNbd9GlRmRW+YOlf2+gUudW
84yXRJW3ed5GFiWrCG4Y7cqTUqAlx4dK3DfvyYU1KdYEp1rDm9VDP4gCY6divCdPTdbO9kQ+1TqT
wtp2tTrvx4tuos+n9AVxSbGDYQVE05fD9gJPuzK/dQqZxAl52lRAYmBRzMyeOhuqpuMWYrwr1hHg
f2mH0fgmhS6yLiOxJ+P71CO9pvLm7Dupqk4dOKOilJXV1NkNEmNM40TldJKhhGi8Bo0MhRxj5NEi
gqxdtSHRTSQWGjdVLTraDX31SvhUMnoTK+29VeQq9YQUxR3FBJI8MP6O5x7o1e2MmZd9mFV+ZBn5
sHeFPcsPTkBfCOPSDEIGnNxzmSbRcZQsuTjjlZpY5bVjsOvsWqiBK9SullwrwLGz70k1PWpIrGyI
QWWDp1BEPGVZOEMRZ4G7TqlelK4zpwUuCmfYzZEZPZeRlhTHJlJLsk/SrMYZY6rpcJ7AqSSbWZ0s
YjfIDmb5NJESIw1z64KS0j/kdMoHv0nZH/aSmqw6CqY7gHDtW6Cbw6Vh0n/PZJGS9WxL4JAzq2Vh
2gcK6KMUrona6HjzhJIjmgURTbkk2zjGFL6lQysfHCUJt8EMS90L0rbUwHyhhNnZNiFtk63Qflgn
WCHqYk3tusqN+wqdfzCyaJod5ju37Cp2o1+GWNPZeUk6jEV2UI3FGI8fNkQFpKyjYOYj6NumWJA2
sxnQ1Y6qisIATrjoljWU/khN/FZr5mKb5pp2gIpunMecjZHSaRJYS1Ik9yG5UpeELFxo4QaAOS+X
e1tnf5Ynhq/WE1X47ZjJ1QCFJhXqXEPQWnjaGPuCDK74OCyhn4wA0/bvugo8fj8UTSYoUHRT1lVL
SlH1OSJ4WeA3xslE+WtiDDedSzB+0vW57jotB6KpZyogFW1El1cNRhUGikMgkCDOCN+ilZDNBjv1
OY3MZzatw4pmFLE8vV5+0sm4bs38OK6BXpw2tazJxvK9fmrNRAjCyeVF7dbnebaRRZie8qmsPtE9
XDcul6MY6NtMZEwG/7i6jGErkXiGO9SL4KRpheKFYAuAGNjrIjf7XdvLxSfNxOu+8I8jLr1Ly6KJ
hnj21/Nqo37SyoFeYpGfpengkJpqRsYnB7nuOS0HoTHqGKifLcSFVxePlWWBom6RCsY7ys7sujDu
a67FnPb3jyH0fLhe1IY0Uu1/PRvM2XquLkIMnRpyKAVQAFJxSruivo+JPv/rgxkIFuiBKgrSy2u9
WjJKWG6zloP17A5ZerDObkrh8fZ+cv1+0y5wAQ36yjomERTsKMN+PS/ZwqyGxJyn78U5F8HaFI8B
RlImh4JwvzFe28bOVD575v/htjHIcYpInXAFXJ9gLJwwlAP2RRm28RXAIPl5JBTaK9KsXMHskz65
oP/wjiGIxOxgGmwqkP78epaAR1WRTTwmThpinpvlxu10xf/zXfvng5hkZaM0VAFr/3oQQ2a9ALBe
gJ2iFIFx1lhpkT59csf+4dI5soXUAxEf2SfX7o2ODmszaFy6wj7n/X0xvOvRvcie/nwuP16cn5u5
PBcchlEQN4qDV+RKeAACGoRYMtaEQtAqS9KnBhIUsx+6nWyP/fYWUc+a6OHSzUgrsoS9TUnJUS14
SoP9qBZcZqkBNO2Uzq1FAO6fv94/XgQbwSjtcwup4dXYErV5AzOqq6k/Kfm2KijZ91NV7AhqVDwN
ndH2z8dbbt2vV0OXVZSaFg8rGmbjavRUBkuDoshbYjfJxgknL7PtUyIIM+im7UCs4xQJcHHZy58P
+/tp6qilbXZHusIbf51IEzP716kFzCev8g0zxwqUtWc05n3Q2p88vP94KN3A5MBb6WA9+PXhHYs6
VWGEcyjKwunCkARygZHN/GQeWt60X68kEwLKUCY6Un24e78ep6Dd5TQV46hWJyvatCvSoukvz+Sn
Ac0BL8cK+ZM35jf5r8XCQcNSiGbHQLrjXL39UKM0IVnM7J2iayBglE0bwV5lC0SrXH5slPRLUzYA
Q1WvhrNOqOZ3cuPvk4Re5p9v6G9nr8MQRwSOAJ4og99mkV5ScH8uqg8j5my1u3KQSVnMXU2wTcu2
xWemmd+e2+V4BqMENhKLZdTVc2vQ55IFRk0PPexte5jdeoXa77n9S1UUF5hVCrxChOeO5lhXr2NB
kBEFXPZ6lMMLwM5A/BEu3VeGdGERCuBT7Vd/vpC/LWeujqj++hgRrWfnKk08z8zeRYarIJPon9CE
gDa8xAv++WjX+jrkg/oiCUKSywKR8f3qCUKqVLehzQxcld1eMYOT1hDTyR51CbULt+rsrMNKWkeV
/q8j/5W98lLm/P9/LX/zVlYTpuio/WH/+z//tvleEsnxvbn+pV/+hqCM/zju6rV9/eVffFgw7XTX
fRfT/fcGZ/l/2guX3/y//eH/+P7jUy5T9f3f/+db2VE64tPCuCx+zgpZ1oH/va3y8ha9vl//+r9M
lYSE/AgIw4iFLtbmHfpPU6Wi/Rv+NxWFEMJpVV6OUJSijf79f/I3FP8s/k7npyaz5n95Kq1/03VF
xiKBaBLihGz/VXoYf3o1sC1fiwUUH+rwP5ZMvz6R6M47vVawF6BRw8hvK0EOpg//bwXvOlLYlqo5
6IrMpsp60ZbQ4XhJBiC7h2JZt4QSR2M6OxfC7Qx9a5oNytH4R5zx/CPauFxSjtUfgccmxiBnnei1
EYB3niUQUDJW+WrdiEIVj5HSEawcSrGiQo3+kcwMZ8roadTBGCUs0ezi8mAkYmianfEj8DnRZnK8
R1PuqXiH8Lu8rIbh71Y6idGRXRa3UVyJDQBTIBgjAfBISTXypiTK6mrIvrbTi2kFmYoGZl7K4WkU
UiGfCIpZAqz5VvKRBMT0ZaatQAE6axXzxS4ygimoHtKZbWk7ynWh3pqq3vhYf5xSnCrLmFciCx67
IgIyBDnKEg1UExgA0rPGR6xSi0bQ/fAjCrxO8xK2hoDdBVXVIUQ8R1ouiNXUKmhWRQuV+0i6Um5E
RIbk2rkQuFLviQTpMJAngVJU72NsJN/rWpIT2leoHVhVyIUePoSR0xr3hiT04ksF9W9aTzOUoQqT
zTt+pyVjnV7lt6i2pg8C2/UaYVmH3c0XVWaeyR5BthBUIDdNLcjjddMY3Y3NziU5szQnXkxqVJXG
UxxI9E4jKVpRt1OmR7uUh++JigLpjp55JKiRtYNl+9jUqwtZyDSTpMlayYSrbWW9j++KeUhZjig9
pCBQIiStNiB8AjXSHqYhb+TKZa+GiTCOLTI54YdiIdI9hYavg2QociA9FUPuEG9Bw6AJEOJn9HFQ
hESWrMNroTnQe/BuyC+dWooCisuQKSrgCnPlIH2WJa2llkR1quL6hrmRuZ2hQ9AYydC0D21IDXLF
UDsuGcAaRS9YAqZ06GKTne8I+vVWDZDn7eeRuXcPTozmdR20eMIIE6H2F9gWICtLpHWxa8rBeKLp
EXoxSQs05MZm07eObNI2razel3HfHqc8p7qX5826NSi6LXwrokq0kPLqiFDhJogk2JI94M+HSUwo
VkpjEttRKfu7MKqmM2IQY6Wm0yidbFacd0NZKBZSQxXPfo647gmzYbEFwG5wrQpeCb+ZlvJn3zET
6IHIHtTSQTAWtVG9q2pVvxtVmhchbcovAY8WC0pLWhBZ2UBlhwibmT51ESKjmLNSq3Z0NZEx2DE6
CZcFOxqwmPRZiaZC2j6bgRFdxqnWTzRWM1f0ak1+8ILRhRjz2HYDzcB3Oo/EnNNQbPXIyiW3bmE9
knvJe1m3/RujwkK9Cqa6Rqw10iIB9bGq8rHj+URUkzqZuqFnRmd8o8l1O8I3VlANfFUV9InqIWrI
5X5wmqRXvBZhuyl7VSglKsEQI6igfEfuQtGVH5UYtD5ZFIiBFSWrJu/i4SiPRVJBVAdfh4MYYl07
UC6kyqQ5+YGORq2AFTfrMa9p5I+tvhYFMBESzLRBX1fOUDiZN1pcfGhYcnoJQpmveaMR2DwMT3kQ
QbTzdFsg9HUNWIvyJkbfBZYhrPSwpjGq4tNurKKPHkvET6gQCtUcolfdCZviyWm7wvyCAq9ML7YK
12pNI7EUwL3aWIC7g5PlO2kkFIQ6qLm6WxiXcD4SkRBB3aYDIELBvsENhGG+djV+Owbp2trmTqxv
Wg35R1nK+deIm+tCLJFcyFnaKjKyaq+xmnmwJ7QKBQJXMMLYmtfmyLgwLXx2V+WDboC2iL2dmvY9
/etwNfWz6YtYE8gKbbuTNg5akK01Ds0Xjd0v4FjVWbQIM3KIIcsBR/fk1pCPSE5O7mRPpP1Y57Cd
isGVS9nx1RJ9mQayw80jS98VbSadO5r03iDUdBuYBdrQiuRhKoKIAuppNL6CYrK8dsijVQ7YfCU7
Tb4lU7o8OgznEtDbebqkwohGJGGYOSksaiSyEtniquqobtSisQTMVdUhL0KQ/wMs49FI8/tZbglr
D/Nuj6jow9Ql5WJVGiKmBMUxZQqh7ZyoKp6yKTHhk3GtN4FmfWvhCYmvFGQ7bd8lfV+/B5nWlDdV
DIzKT0mmrFx2fM3TqPYILNOSyfZLnJt2GaMYgzxK5yvXg5tRZHr4nsZN8mqYpiq9oDxLQzKt08Je
B0kigeljhlvRnaXL04Sq1XukSCLA0IGE36FnqTaxoE1BOdcsTmY6E/elF7oCH5xIz2lNGC+NX0UO
7ZssnptiRRI50c/51G4StZm8WrAtGkkyJL3QQYHSYhKafQ1vrLMamzRxduCJCLrz5wl8EVk1KDIU
AgBnh+hdgsptVHazjNpEJxxS5u28Y/dsHYMkNe+JiAHR3aROKFxNL8ZvBJoDZNKIhkaHMMtgZNt0
HUg/NIDGlD6M1AtMrwui9rU3Ze79toiYZshGJwb5rYmMKDoFaThYa0CYNbzaOKYrl5nqkWQTA9h+
iB5xsqToY5r1cNpQlYY7xQDZdfntj5XjX62d///M6Ft8Gf/9GnoTfxOvWfsqfl5HL3/yr3W0ZPwb
vlMKzpQXcRkq1lIN+xedZPkRa2EkjVj0EbohGfuvpTRME2WBk5DqTtEOFz+r7P/Akyw/gjpFNYqO
hblE6/0NnmSJ9v1lLb2ACHR0vMs3XOp1P1btP5fEgxn6mVGVH4riRrt5V13ye+UF9D/LWnt0UZn6
7+k+30cepOkt8pFyM2zSrXVwDtN349i/t7vqFhjsJdtJ5+w9eccXsM0uoH2st+GpZU3xSr/NK3a8
W76zVT2Ck7a67xzmXf8eoR5RXXhM+2xV3yGjeI1u9Y94W94YR/XViWgRbVlgqU/i0h6bvbRmvXpu
V9maOqaX7dIn9a46Dn5wl+zgSt+rnsrWe/LrO4SUxJTYl9zHYx16zro4l3fDI5A7ftLczUd7Mx67
p3ZX30tn7U3dQ95dD5v2SFrByVijv1+129SX99YaVc9Hclvu+ZYn7WBtg6f8XnJc583+oIEMvTdC
M73tTGgubk3TqVnZ+3oPJ8SBrnt21sZWfgzHc71H1PANOdI+52PDU3Q77Z3z9MQlPHIOH6pfrAk3
cYmT8mTfOBD57loumpWH4KLuyg1f0Gu8Cxwrn5LxUd5rx2hFeO4ahO4l2Bfr1C89fYVkYjN8p7Ys
Oj96IT9wr6ydteQji7wJ7pgvXekQfLW26UZ/QOA+3pFtAXM7WCO0B97UejErfZld6raLbmpWo98y
hVg3bzgYu84zvWI9HnAmVOORdQ1a5C/tw1SwzKRU6Rov8zHfxnfVgRTy3E129dZYIcXkvIi557Ik
u2hnrfNtuQkP2BkuzVfplN/Ytxzh2Vkr0BX9aEdQnM1lTzfxhgbwvbZFrJS8h44nPaeH/jxs7A+4
863bPzv3LE+etUP7IM5EHivRhjwYXd46fFG2Llv5FK8VHyLghrSSdfdKcAksaw9psk+u01l64Pns
vTgqznG+tdaKW97w9ysAqy6hCgc6bfLa4o5sslX1Bf2GW98haWPxSZTsiYuWF565GreU74W8Ui5j
sI4KpoS1DEbt2K8HryPq6BsGh1W9iVYt2veb29xzCYm5T9bsWtbWNntftxe0VeaTWsAEuxlsLtPX
0gcwTU/W67zGV30w0QD5N/XX/GY+FOv2jEkKrXPKR7wnPEbIsHej5erK2WTBlhbHFGuiiyObjV/H
NO+0H5KKm8T5yALy+1B4eICIRu2mdW/fmjVr7NHPDuirPDdArih72mN/Nz0YjwSKYRuo8gP/DRZa
hnch85q3bhW542Pm24oHbtufaVsjxORZzI55vUIzg4jGhQ0Orndw9lDCQGvLb6NOKhPPruwHG5iX
02u9n58LgP/OPvQBsKEV3Qdv5eV/c3cmy5FjZ5Z+FVmvhTTMwF30Bg74PJHOeQMjgwzMMy6mp+/P
S6oupay6qrXsVsrC0jIiSLo7gPsP53xHXhHVxQR2Yxue9s2uDDLnM98nF+up+U2izHZ2buHZ4bnE
JHhfHinwmI3/WM8N1H6/u8hb7RMYobHFuQynGbWct5ysF3OtrZC9+8jQoMSXa/grdzhK2nq5WSNQ
gCsP+v8emESw22pk+5id7OXJRN03bIynds8t7NnPqr4iKekeWTj40Oy8HFEoB+2puprfru7ZwUTH
udKJiliDYXfyU/6Z3JSdvRH6GqVEs5l+o8JeqU3wCnxReHSB2YMScFMT7OlZIK6NT95fFcCdr5uv
yA3DVfFTt69KkJHtvalnGO7wQbcmYiP3ZJB994V5JbG3joCwzn7/gM2geye5ySuC8RGBsh9p+BoO
hrYVS4BLlSsCUaU9eJn2CsOcYgwavocCCcJOHv4KE8Rva+MG0bOIr5Pm9cNeD7KX+4z63UQNdSqf
m2JXvMrXZKGfiDx3S6mK+HbcqKfWtVcfjr1xsHa8ZPHatl+oaYT62iEg3JLpp/YrNQk67Balv7wR
hGAtm4owj90sPnmv5xvZa+52vI0354Vrityk1XTuH9UBFhEiH6/d9w+Zf3N2RHthriOng/jv8TvG
7Cwe4D+Nr92r+kBgx7CG2SmVNaKpjVRWW0P65bNydR+77bfwG6JLVD8nR/mkkMN9UhW5km/NRWbQ
ztdWOJ606BG254UM0snyyg9HPsuC6ITG2eh2uqoGZTX9SlfzpgSJ6zm7xEc97yePYzAHNpZC55T6
JB7GT3ydt3wVP5C5SfOyvltKfCXet4HELSZO9hdGIC/x02BAxRPveG4weUDI82okZPlsGnuAMh9U
pAeSqHQaC2KtiIZqPGfwlZecDvxdmOiIPL04JW9q+aZd2v5Di3asj2R07H7fWflEjFjts7hY2UHu
C3FkqOQ3AWqoi0WLMq2ehyAYfwFAtFMCuFekH5D+/Bot38NJw6lS17pP6x8H9ekOv9yQkkLn4/Bg
zfiNB7nuU6ypjKW9JFGvnFgk9/1ClLe45YuZmGtCKV+RI46nkhSrW5gipvPEEJQbZDDpHgW0X6+a
L/fRPTtEGPr9iQHdPUz+i1/6U76fj+HFWhV+8zV6iH28mQ+1XpGViUzJ6+i0tvXO5nQxP+Kd/Krp
YA/yy7iOW/Ngmd49NdD2smt1dBu/eRutq7a1fenra17riKdm7Uwb/iU2PXXL3CeMudAq8MBbrtWa
LHPpOePWcgMnQ+e4S5N9uPiy2vbWK71e9C13IYmcy8pRgrLYh7jmpnXlbPbxnouMq3kAMu7dtV/b
xP90t7QbWoXadz3a+7AnAGefjxB3/G82Far5t2XBv1SW//810maz9F/V49fP9jOSn/M/luP/9lf+
vR43/2D5/h8zao3d3N/rcVv/A2qQzU4ZWQq0KZ359d9H24om/tDvtbbK8v5vv/m/C3KOzj/AAUC4
4H/8ihDoX6nI/1yOYzo3TFMXLFtNIGHQu/5psT1nlauPNoJSI8pvpYZk0TYKxp9h5Pw3a53//DvZ
Dmtag9m8+U/bQZP7VVNMMp6IspjPtPvWdVxwnTHc+++87v/Zt6KP0XWbdxC1xT/N63WTSFG950Wp
sXaNc+ijimY9Nm343wA4/7xY/dubh3aT9THiG4f38M97ASGspqsykZLiq+Nm6qaURzejjUPtUq9Z
aZS9/sPFdf3bLvUvJd1wlSAB/p//48+rsb9/Q/owA8wjGBn3n3ZVQxrxfEuR+JNinl9E5X6kePFO
oESIGooFXIqYcuC//p7gWe+v4z8Wu3xbrPIqn5nrqKB/7jntf5IxgaptEHEzAWWV7VyVYc5/ypqM
pSTjqWXEsXsDlDae2T84gdF39RbpY76f6sE5h/jFfSTOuW/VPJYFqnnCdNpxPziqfcW3ziilaK1j
DAJ8J1Sl3mqR7dzSAYNrBYjVA1aTE2XFaA0bS1X3Bwwo2BymKnvPdasIHD1mVMjUGF1bm9VkXRFZ
Cp41n7Q35Hk96IrMeR/UsNjEBmJaD6+1cgH+6/4K1dD8MPnoKFIW2AcF2RJgwmQ/H52w6D9JgfmO
syFdqYZzHpDmHRJdDKsGnTw5yGg3eT8cOOuJpa2awpgObtviDNQ4JRkkKq+aGbtny2nGQCuGntpE
wmKZUPS9kGPbbZA2JRfwyqR514D2ydrptwhNPlWIR9uwGZkIN0MXvah2pX22MtNudY8s1VPxEaLv
nOdfrCcqwmphPWHbGeVGITE78vKCYlHBCR97ImGOBy4zlRd8Yg0C4GbKv3pbqCuG8c0xxjjFhFqq
mZ8VSvs2kFr2qJn5+OTEAL/dOWVEriyEEDEF+7IXQ1mlCWqyrowSw1/QxR8nnZ5USaiA2tGVvyJE
mBxpofakGLVUPJzzcOvnvkiPdtVmW2aCmHUSVw100jz9sBXdPo6M7AKVOLr2eYPv20HOipnMyLaS
hETqgyLHUFYRKZAlKfa20J3CVZLrwx6JOA1hYdEIF0U5al4XF86+T634nSWErVEShNVqIZsU3gTn
JNZ+Yy8co/zUow6PQUUl8QvFp5ReVnRyO4YuQZJx397VnOhetCQhOaPpcH9ISV0LcHfYqFVySTpn
6VbNIr97HgH7YiJ4CV3FSNFoGK322Kt9+yNVtTukYWTvbJU3d0GfsU66pYlXKl5qmOQN4plaxyKb
5n3zRukV7WysDKTMDXEghRI7viGHxc8hnnhDQY6pMQ/jVkya9dKPeMP02m6COCpxcFR1+OreIzk0
HROcYhbq3i3i7MVSh8X1mib/mBXXCZoKUHO6uD+AiuntyFF+0yqbIYrdz0+JKKhCB8s+EvEkEItl
OtWh7W66SI32oo/Lk8rdRwNGyMAz1An1Io06PJMaBLe8X8rphjxa9bNqDL8Tdt2XyQJAucxOdhDJ
ROdhdd0bBliHIJe+RlKu8GOAQorNGuH3LIp0i6NUrdZjOfQq4n0B+RXnMlnoj23WGc0mYhPSbN0J
p/LDoOpp7DeIllUiJ/KRRmIYSHIscQ2Wm9BymV6D6q2qU6x2IfE6nUifswxNKoG7ufrdDVgP17M6
RnMQJRrhUI1bZdGJI4X3e8Gh467CuTc/UMTavT/BiXDWZVbI3lfCzBwxW9VOB0/cvao9LX3KNGyD
mDBiEiNYr/r3lI4U5Qc/7KfrzPKJ8HkTuTYKZye4q9lOrrt0BZ2uWYzwWMaw2pdiHl5ZxprDBqzW
9FkMumV7jdkR74ytY/olVVD9G1l2xssoQ+HsM2xKv0HOzTdk6bHxlGZhb6HMhIu0cgp9iVlVK3Rz
hVPU0yFODSwiVAT5YxsBcVCS8DkJs3aj1nSkqAkVYA/90VJJ6CD7lJy/zoHw1rfhehgYMwEeJH6y
GvcRicdNKLngIKG/GEOCtLxI099mTMzJwE6GjD5BjiiX08QfrOlbTaXqN5Fl7NvSDVeZJBxMkTbP
C96PnTIoP6nlEPRHFsW1rxONDl8S/gzIalsxpfa4+G8Zl1fFfGAkUmWr8v022kQV38fiqZP42G17
G5aFC39UcdV10XSbOrL3OkJs3y3JXC5D5ha6Ob/I+3u0xBtOoACp+sHpxwP72V1RO2gj85dxbN4s
wAXsLudfeKc/DdJ60t7caO1w1MjWc9V4eOYcIjSQFS241Z3dgiDJGwp4EDcEHOkjg5NI7ogPR6du
Kd5gLy8Z62XVw+Dm187ymSftscqyE6fkphft767SNpVhXkyz9ou8vlVN/lCyHPTgom7QOhEOGssP
ybOB3Q3TE7QTO2dAa5CVnXkeyvB3bI5PSdtfHI2LRJQPtS7ZtuusP2Px2ioonwWkTW/Gur6Ouu7B
rbmOhmXrqM0hzplEzg1BeWn8a1LFqpZYzcWPrEniaCzhx0v+UtU14zWLsUuWpz2Gl9wLSUHWmvJo
WdN7Yjtbw7RggWI1o9MG+xDkaYFJk6k2Unxz0Y7EqJI72+5b1KEeBg3qzXrhTzSoHMbASZ1LT8K5
Bxv5jHCLc9+QJ8t09ZvptAFApU2D0aKIIKnZVludGjfcsufmOsJUAiVmPdcCnXA+v8ORqVcpqsZx
7AMzgYmoa3eUc6Xo+HoEIdeVYm7kRJJaNNHtsyKzV9pIDljl0vI6FmYa0dLzI0HSHX1TNXf309xe
lThtXrHWuQgFzPYiE+dqDKascarjssyBVXh6Y+brQSZ7ksoF5j3GeE6WPyUERrAtLE82BMpNhuND
LslOXdyD1cWfeZV9E0nfPMZ4TWYnnj1T1/ewBrijSPhL7OQmCpfU8si4kGxX4sRVxJZvwItPywBl
ll+3BnPEXrnbadzXOZx/zLqiQLFsRg4Vm685llg5O/pUu9ecB91JcdKraeED2GXPr6LOqIvem4Qi
H9S+FjtRWW8kG/GWdWi9nRQlcU4y21Kom6ju+8ehleG6AuG1LghFFos+furKxDwXlMlezuM1TMrt
rIYSB5y+nDIFBimU6W0yLrs2Io6eTIoPg7N+q0ncnwWLXjaeD+WE4qHVgY0IM03fM9XFy1Sf81h0
bzEdEutKhn2y0zdzOD6W+GcQHCZvvbC7NfGqbzN+Cf7MPVzFnR66IXmptPGxcM2DGBkP4TCKubjD
TT3q+llzlNPoiAZ3DC6uqo9v06yeNcKCIA48CGPey6Q7Dlo7TV5pt5Mv4nLcNJV70pZ8CVzWvXkT
HWyz3VbTeKkaC+OH1I+mNT3Vs/Y7I+jKMSA0xOELC71HwzJwNmH4yqEPCjmsh0UG5JmiIlKlsUrw
T9kqjm4sLWbm7kTfbrsRu0tjHpW7kZ/A5nXVZSd832fytNO16yZnYlm+8Nf4iyQssk9dL5l5BGmK
+6GZzSO2v2KFzumSZnmAAnmtZwxvujwjzrTwtXhRjrZaPvWL+lVqtuqRH+XHpL37Vc6K916y7Dtj
LigFx03k3q2iEzQUG3CCF48S7SHvC+fSciSu5Lik3Otd2/IsrPDIJ4llPDpNf9b4Tc81pbbtM8A0
U+sK5j3GgNVQ3pPh9Gecgbuygiuisr9kagb5TbDeXCmt/q26fIhZTYoVhpmVlim/6txU11YkmccY
I+lBcfecV+athB1OIs6Av34sGVAC5Cb/x2iTB6ttltWdzO1FOgGnGbQuT7rDryGq8DkO9Unao7JP
RjKVuLW5VMRbl5cfU1v6TgezaJmIGqyNFnCQw+HU9XeYwChIfhjyV+JlZr7k+D4X2qnIOW/wxPLe
4v9ZKXqnYZfvKr+fuvRbH5wvvc83c6ccwKx9hiUR3JMeXnhMBajqmX8jXIBTkJG5ZGvLOo3taN26
teU10XAjmofDpbZ3vH5eCsvnNKl/8qk7uARycNLcEUBkOkLfwAyvR1l8mIRJ/ZaScUJApuL1OkHu
4dCZ66qflN2Syy71Qq0qt3Z6T4FeGM75hBGm1KzgQbTGkB68jZ9ikbWf5QPreQP5ywxCINDzptn0
oSRjWpdIQbROnV4WXP37LlKsX0i2MoLQ23PXpYCu57a4LRIl51IrpT/GIQtkLFT0WQiEXtTS0e60
xcFTybf5KlsdlI9exFpQEE1zS3SVCiCi57vfi1x1kBXwDNnVjzbFy1GpE+tliCzx24niYdOPhoIR
vEhrf06yGv9PRtqH2wlcokMeExmrAxXAorptTeOEyZC1nOpm53zWkx/4LU4PBb6zP4g2U1bSVKDu
aJTVqz7C9OV1jdiVQH90L+7UeZdI7Z7KMxHlupQlTVOkkS6G6Svd96p2T+9q2Fck/XINXRsH/mhN
5xYE1q3vcW0ZTlac2ky8VwsLsKRXzZ8w19hShUlPe2NH9iqCiruqRE8mME/BjdlXGY7ezL61c5kG
qiExvpYQBlAFT0C02savlYZgKtUaLmVi2i/z0C0hUc+sD8O57k72ODiHLtG6e9BWFz7UIir8TMNp
Z4S4eL2hYeo+x/rdV6w9MByoU0/ERnbSlyJ5UqKM8jdU1RGcnhVma65Y55epKVVANKj7OnEV/nYc
2WKoH/WvSRio9LIF+rQ914e4aJHH4FKlthBp3BE9HyFQw5LsQhEdx2ijRwPhjWbYn4juzoM8UX8k
6oZ1pOJWN9EAPaXY0i+N0JobEFIWHR3ohbbQdjG2WzI23e+h1cIg4kGy7xbBB03uFduOupoPVrTI
xxZYGFMNBzPEpkv1pkSFzye1T0wsk+zJIoJiBDRzlet2PqoEL5vu77KbDRfOk8XlcHVifZ7lSTUb
/NV+Yy9Z6jtFr6p34pLtjkbQzFmKGWYM7SKYcievmHgp2qkjTMu82pmrvfZmMZtgFVJcoHjQosfC
nI+ahb0EKkq3g7+GvlNPqmyDMM99hfNi0Gwl0Z0jW7AMsCty6aBIAEow1mXY6mtNyxsiCfU4sBOX
DfE0qIz0GxlYbj4z3y/CjSzATKIWwMIvVcqTZQhaY25WfI07E4MFb1E6jGBSE4Se0fvMCd2jQQqI
Z8rw2pAZDUEIZz9d27SpOPgXNmr4uUeHjyurhw0vddpnpltvaPlvMy7C+wfs7sI5sb2hb4K0H6MT
KsZ3011+bJLEvVlB60bavAJOKTb2cX1f3S2PbkaTg+tgH9UFIK4qGo5TNLOXXzRImZhIg6GWct9n
iLdgDIwbmS/5IZ5N1nhpo1FhGsZbKOxfE/fzJlIt3TdVIn6q3JZIKMnrqUrzKdQpgmerW8sENj+P
R9YiJAbGK6cP7UOvly5EZWU4tYVTr8O6bHd9ZWGsJgKNs5K0rrMsAnvEtknEk+I799WZZS1foo25
8sxJXRW4ftaz1nBjzbok0T62HyzTPLTWbAdY3o/8PNbKmgWJblxHjVcJwCG1q+4WeGxHbmXWbK1j
rJRMu8dCx+alreszVF+gW7baryNzEvtGjDieGWKlr+QZYZjriJ3ayTb/qqvO9u28zwLMhEPQuVm1
uWsMA7OL8OWrRuEnY/dJTCU2ZJdwwipxEb7jx97FWPMvTSUfAdmwJm+jl4F4KVgcI3Grzfwx9WCk
anUIA9JQxJb73dlGkz1jLxWc1ljdqoIxxFBqxtsMWmodDuBeJ+YE3kjcGKPO+dwwqfXpKgufFkMe
rIwlh9Fld2G1Zc1rXTehiHCsFfAbPZIxWT42IaM7HHsHGrVPVc9+t3Z5iF0ezeNS5Od0Iq0VLe0F
7iPtRKsP74ZQ0p0ADIG0bzB+Y81BCttosny2Bp6CeRE91CQ1HV2QDTBCDdhfahpvMQ6SqsiDeVcD
PvF7CBonHvHgwhu329LGsBh12cwzYkG3mCZ6MLeOtcONK4Nc16a3hfFq0NnufGQOXlzS6U66TdPy
SwnD8QFqNBubVFjpuwU5C4KLFu5CXjy0t+mexdqbrKJM/iPM3wKA4Oys1bZXH0VtpflqbhXkIoWi
PrsNC0RdMWz4bKW8AfUzDvTidVC1TvMaKRHqUIWIrxSB5Q5MDrQxc0kZbKa1pDlKRR2zgHfDs2JP
2qprmpdZZstuDjPCWFEerSyjrX1dvystx/xTTzTO4QpNqyyal8U0zoC01UuEwJDnkqAqAzYC4ovc
tzzxs1k4L3pKlmmy6NFmEq2yNwC3eYuSFwwhKpI3GbMvvgZOIob9mFYmxaICgwHZuj+jT4MHt7xx
OaTbDuJP0I9kZXtpRYawPlCCxtwenjVwpZgUyp32UZA5uDV6jaGzoTQe99PVnuADxm7hruGkW16q
AZkXbm1fhyYvzmZrnNu6zDtvATTji0S1d0qVPBMo9ky0dcfoE73uUFnUf3ODkqW8Y165JFz8aZ6B
iMDo7ZdGMTqvNGtKmGW90CWOWbkTsgzMqX4n22abhsbVmN2PYhq+KKUsStx02DSgni6xOX2b9WJi
AugKQkEd2o6u+4qj0e+zGgwyMBK/btR+p7UsF7nnWuBkWY9qMTG3Rap1PjF+8zZuoimwayDjUQJC
8prpVbafx+RkJfOr0cyfStpIOrZxvpWYJh/NkQEHVpi7A64tWPf3+qWWBWWmOY0o9EcNgmbCqlOX
47q0SvEadvP0ahmgTjzDVU442k8yTxB21AgyIheaUW5ON3twXxxhHypiCtc5kuc8szjh2ojl+tS8
l+SY+3o4Apaa9o4TbykafAa6xxm/zkczc45mMQpHC26RI29jS2De5PpFtjzaNcAKJvBrK2UUkqjV
yV0GndoXhZAFt7Nsk+RhbDufAbjf8pcq4E1eKhsYWMnOmayzk4g30aqHdLRWtalvyAHaR425dZfi
CSuEu86TAv2A3MqK56VIHjpFPg1x/dyWknRMGK6Ki/CigJFAEVMM+6hjMR/b6zHUfnoWBJ2GxsDu
riXOhg/4AH47akAPOWyXuvP1RoFS0QZdNS+vKYSUheBjC3lnPsxBTaGe58qhbbh7S4EMSlsTsD3i
XnDXkzKB4u2urjDWwipe6gICadK+zxGoRKYx4721WaJ9VBLOZ9XrTFPXpjL370MBYDrTbzYyp7oF
52rgodnPwn4Oa7myBIo2U3IVLb7ImvWcIV1PY0ygTP5tnfPNgVzB+B1B0Hdh1M0ZgXG3HfUKStCy
H/WxfhsNeDZWu4mHcWfGnOpJOO0iUlxjwBhkdlIilMOxr8oNjSnXamgcy37cMTBYTXG3GvhJs6h6
r9MWhVKKLDbxi7K+sg19A/49EnnOoa3ax8IqH0sovYzGekYr0APysF87lcZWQOPDkKvUsY+T021i
hB3MPK64RbCPkPeUkwjs9O6aMBr4Scp0Elb41PctVcYvBNXHLklg5WdXczQPDXp8v8u7JztE6+fG
TJcnvgjTZ5odoQ9rGUVoQSoWTUlxC9XmlM9MvzjRjV73l6YY7t4b9Oejge8AW+siPvARYMKRa6gh
vGALzJyeBqA6kDXZ0zFru1PngqqQ7kmRNdi1xs8t7mWl2pUhbb/kHhMTiz+vhuhEHGnxQP7oERH+
B1Sf63z3fyR6vyefcRUj63xksA49pM79KpR9YFv2SUpz8hTlPsAkebeshunBQFyh3DMoTehWVw78
h9zuTy0l5aJmDBB0Rmu8+gz9Blii/kCe8GOT1KjRnOEACCyIJYPYHPZPEot1TYjGVMgSDJVANBPF
19IqjqZB7rUdjY+DNd/iPPSdVD8kYLpWpdGNgbxL3PF5tH6o1EC9KgOtR6Jukzik9+S6ordFM2J+
GG6IwD2T75UpX1qTR6eSTxh1OudgAgTxo7z9VkfJ6SJ/Twij2hG1RoWkukze4WA8sDF6Rm7vMnmX
H7kxHJbMFTt2EU8mT62a3SA7zlMv4i9CiPfxIBCDA0MT6TZyQx6XLHu0BL1oG4q1o7WPo8VQQR9F
stKS6dCY0DazYhMK69ldlAtEJwBoCtTILjJvEqcC3mbYpFF+GofiJ60MBDD6pp6IU7HjT9Eh9mHu
sgtNGr97K0fu2n5Uqgu9iW+o2cHK40MopsfMbh5RiqsQpbp9WXdnzr+PKsH3A9jtOY/iaVPoPfUT
xqKIrSAGYHSebXaEypJtQmV5ZYPtjcV0KIS85DGhJP0SqkdM9MlNi+jDFZlOIKjZyo0uRorVPOjy
tiTFU5Yibo1DxiSZqkT3sOaWtssMtZ0jYoHiPZuxvaoo1sRyrtuk37od9wX3R77rZlRN0WS655xn
yLZvHO15vu8F1Yhg0lJzMb05ei92+WRiUpclAx+3LfGkUc6+KSnoaC46sRwS2IYn3bL6VdZ3hPhU
jRIH2h0uqisw8Fgks0Ru8myb9Xl8K5Yw/coMPb3mc8PUJxNz4xljqPoySfTHYU6sq+HAcfbmRETb
IszUn2EQTGIUDbBUI0JyPKMQzGOjxl95DD91S54HtuMqjeS7MjYzJ+RYjVetkUjUJuFKDisilbd8
7S+Zh7BVi7J9aNgebqtMd25GIpZXW7HcCyhk96yIBhwDc6MWniBUnG4wkai2+XRldGi8kziqfoxM
krfVmIvJu1uA13ajhquUNRx8pkg0bHn6Yh06yfjY8MkEM+VNEBKE5Ws6Z1gJlupTNBgs4g67iD31
04qtukE9fhdVpv10sORkrFknoDysQvFohTnqK7Wjb8wpLoAfKLqx1piS8GAfxpM56MnJnS2bz6jU
x5e8DCdMeIMD7md0P+NCcD7rTEGjTBLU6GL4Gs18elYlMKjRiH6ijFOgIhu88fqRA0ATar3FhSX3
rqQnGpPuO43jD4eQsAs+hDrQxqx5koWpgkysuuEopqzazYvMbq3FYBXTCkMZ5qo+7B6N+HcLqSGr
FLVg8hPyoGQpyQDVcpavkt3gCAIX1NCkdPmm7jDE9erirB23QVZctSU3EI+2JsLWUZG/yMx9De7R
fhQw4g9Jb20QJjywGjIeQcpRB99D5ANoNxqc8bIMBqrt1wnU0C43MuZkXQ/Dixp2CKwoZ6CezEPQ
M0L1dYNR00DQ+rUB+HYK4WWe54oQL4R3E24WK5mYXFRDftFnfHUUl9HBbCeipKYxvJ8mKC68sY4k
TFqDVEELGFwYm+kDtkgIqvBgmP906yiz8w21E/Jmx8J+pFYc7DLq+7M6kIXIFdCxbMqEle2llYmb
6DMxeJ2suu9FC5GMRbKFh+SM8uLW92g3SLLI5hddboZRLBT9lG+0+I65WcyuRaGI845CL4540Nyt
2CeYmua+c6N+b2Y1GsOqWUCW2XENMr6YpnQrWYDCo4ywbXqu3ppPwJ302rcmY1mxMWQC0EeLIMxc
KphYZ2WmYuzn85RhXyVbu3/TOrgRGWxsX1h3eGvfW6eERR1fU7HPddg5vqWkTCmtGW6rm1a699el
RLFTS41RgtDnmGs5UqFXdfhlucjyUHsTdmrHb4bjKKjAYzZbvmNPqrH7K7yBRmtYRQbRgMCK9YYb
aezG+kaF0uZ0/eav8IrTDlABisZUsM+KE74XKuZSgqyt5/glCg164n/T7fxLWrz/S4vM8NP2sv35
y+mz7v6yluX3Z4+z+/8Bw/nd3vJ/Nst4suW1JP+ozbv/hb/n+Kp/oGri/46KsdzBlvLvyjxd/KGq
eMYRWKkCoZX9D8I8/Y97fhe/rWFJx0Kj/YfpXDH/YCyPwQb7usk/7BD+FWEeQ7Q/qa4sG7UVFwNs
EH7Vdegkf1ZdEUSZKKpRv8yWqT50jRUUwM28DK3NHlbwFoy0uWdbxVNUq7xmfDfcDXnQK0PHznif
8Vi3wcDTNTPaZTM25wKQEhx9ZlvjoBM5+dgvt3qeGCQU+6o4NH14rO59jD1F2qsR7Q39UVMwI9lb
HcC50SKBkHJQ2KJ9U2H7/XJAp1QyjrK6L4UNulyKbAdFO/cpiZpVlTKRarPCi7WedRM5pHboG7b7
E7b3Q55CXiLMywiqAs12D+trWdE0EUIgQzCRkmw2GDazOLHT8wTB11oeEyNRvNqObkhecL+P+2ZQ
9qZLarwiwHc14OkzVlVF36MK6QxP1RYTjqLKDTdswrbZKr3ctHrBJiffxJZ6aLo7jvdjcHjiRICB
V4pAOGxH31Xh+tAKT6N5qtDgM+xjNeC1PBQoaPJotRhy3w38/J0MUho2DfJsPELZSx2WlMp6TFxf
IglU9TkY8UNUse8Wv2VsBOZSbar22RXfMd76xUa0PS7icTC1c89jhGdtHwMa71dpJk+ZZT8vE5oG
Q8McMaluRLfHu4LbwQJKacj4J4ahCJDVL6yxZSWVvqRjA7CO8UOZbt0ZJYQ2Q2BEVtqcVFCnXpJG
e6U4EsyeTdabbWcdq1DlfSm+UjH5inMaRbUbxswIjLrPW0/Tv0K5lJucPvgAMb07y6XyjNJ6kXil
QtwdwuZDtlqvsYoVD3r1qRl5Okbhi1bmvpZYehBbr3aC8L4bz4UcbEYKTrefreUqeiQYiXsoK/Yj
ChUfknorj6zDZE7UGk1unNirk7QxrmnG/EmbgnhpmCVIL0rlTxNiElkq3BIAzdWq3hlcpE3c/tYI
CxZusTFFsQolvpzmTpA2YeAoFhtcZv+ewTFr5+l+zDi1a1oRJD0ICVtlo0A6Ku7RlUKNNhobPYUR
RV+6WwfwPZ8yQTtUIfnoT+10Dyn2R5IMluxBigL2upjhA2NVcueNUmPoN5PL/6LuzJojRdIs+oto
A8fB4TU2KbSH9tQLJilT7KuDs/z6OXT1dGdl11RZ29g8jPVLm2VlhgKB436/e8+NVIabm/ebcU5C
uls7eEBJ2djdaujGZ2Pp60C6R7ib2y7wzkXcYj5gCGnkltxwYaUHTFK6ftQktO3nKJk4R0+IcsW+
llF455DDPlKKt815RTIxxn7qbIYs3FbD28Te2a9Og9ccRdJzn9p79g/NrYthYkNa/Hyyx/th8s6c
pb6VjbPF+ENaNMXlXgF/Cuz7sX7B53fh4NLNqBqViUEVI3VvTzcZgNmAbZjHo6Szaa/GL84Uqf0q
RgdTY9SeRvQe9KEepOF4ENZVNR2hLeQ6RpYoJae7geqpAdNBeeDAOsnxYWip+Nanmoc/NWwgfOCP
2UTOCy9EpG6FifcpRNpBxNjvkC/n/KMHJZ2MHPIj7JsibfYkk884sB1dmiCa3LrDK+on4gshG0UK
IochPJW+YkyE5QFodnI+KjVuFTyMxoXUTYJhnj76ptxWUb4vE540OFXbNmHYJZ7Ksd+0POaN7eBw
Ypu//Iisr4ogx0pGb7x74wuI26csi1gibgxE5svFdV69FA8sZF/jxB/ODO+70E+1DzW9VQTwrBxB
o98s2UVS0ojbJszZ54Qyg/Guo+SOaRzL2kicDkb9hpg94GV5KGaAu8Q6J0R6FkBmXgNhpt5wafJT
z+kueMfEsRlHrjBZsdqxMcGM4T620RrbOuKHx9G7pY86wilmvlS3XCyBdbVMD3ZyTPoze5DBSbrN
o+7TXRJ33xqpcExZ57kTwbMuK+bPNXQObE4hIUenkzshk5vOS/sbosxk16hY+dBecmdx3EYRbu9U
Gb4ZnloM0AwUJQ493/6medcQup7eupEzllWFzlWcs+2meAL/Hnk1KTgd1Am7Pu8k2FBW3joeG8f0
ssvyGwy/81uY2Uy8nSNu5etx8XeN1/mHpk/NTV03+ElrSJi5GA4tQAGmis6wx4RNWCvW9y3TZUT0
nmtnq+LIgMYNt5k23pXbJNMLVAx9xsS5e3KBK7opL1nbt/QPdrzixbE1LpWJaa/xwSB6tchfuwoI
BT0ZF5ghKRypSHdGhdwj40ZUPZXw9/ALyBogSxt8lo0TX1q4UY9+gAUxQ0WAYc88q0DvfMLF2KMt
k8DeBKxEdeqZXdqTc01M8JK41SZNABHEYfqMr3nrObz8QzWePEoidIYFZ3KeIouOLM+OM4L2IEAD
5zmcuXadvNepjwWpW+6wiI7HYhG7zJYvVUKz0KYVFKRM/SU8ki8JfGGjarv6cNpGIXJGNhtnf2BC
EIWITNxYyyaHDcPzlDgoK9FFbobLWSbnEwfcvkPQWaZP4uZosKknDyLFQ+r5R7yER6cP0p2m22Kj
IOS3VYr7wUdG97CH+H2RHlDNdn2bvNjV+IoX8KURzR7rDEeHylA2096VDV6nWr90ajxLOlhjvuCw
JBz025hCz5oTX4+7iXc/rt319cKkCjHG99ox2cq1fggPW5JBdU5Tqz9fGGzhxrnsJz/4KoMQViIt
CTu77qvnJkLwneeIjKWn3b0zWBoqXhHOvFfpwerPOGT1px7v866UWt4WSkULtuXES3c2BonHStJn
hYU/fvMB3xMbhXHgbBtYggTBiJH6NbuGBu5OwdmGRbtJ1Yh1fl5p/o24w77IhijN9HU15uqsoz3m
FHQ55SLNlAzPUePL5Oj3sjlFHmaNjXYzXv6zcdPzXKfoJGN1li8tIqwoYkZV7QIRdVOBuQRKbdXh
hbIadpRqAEePtSovL/KW5whfjaUuear1bU5KgMKKdZiiy/5Kls40sIRp762yk5oykWBJPygL71Am
rOG15mbYm6HHzZu0kRMfhrAx9qbj/XoRmL64koOk/iPL+yNroreXJp4POQQeynWE4i2az2cl/WGX
YDXiE45KvBfOXF1bDMDBLH924WOuSAuzvXgeqnw+Milr0K0dzN2J74IbjsYHSydMmfnpb/xkrY5h
+rILMcJgBNH+qYatcB3qqT7xo0THNJvuVRGZHRALVqmsw7LphMeMriOMM4PUG36A5ZPOY5K6jjpC
OSl2mPKiO17G9kFDWdllE63IyWhf5o3LXBhTzUeFb/45UXV95Y29z6NHhm2YAz6vWuZ4V2tmLVvM
CK7MkieNfnOVNu1Z6DS7InT3ORMyRlhUaLhe0F7YVdXtADw/IXS+zA7I0hCbOY8kddOQbqggcd5U
s9QXiAzpvqu8+dGiUvkdzKn3nEod7es6H881yjnTiETvGIJHBwFs6ElVVJhaYy3OQz/CNsikH5cG
GtFxDqzkAGTzFGYOWJZgiK5l1w6wg0x2Lwv/M62hFlX9y2jSQxqcllZ/S+LHtl7GvR2Z/DpPmiPg
mpotnEOw3RuPURwlt30U5numT49pEBF56PTAMxomV3KSj1bfU7eDqG5FIwegKEBhhYxVmTT90a6M
4op2AlJv6kq0E6YopiLrhoS94bnKubiN0+mrFIfQUqSfcYqPosEd7wzqOTO2t+2m/mAy7y6So77A
8w6a+6vgd7mbi/Q+yjR5ubU5LcrSatelVr7P4uXFs8RL5U1sbbOYdrCE0asgNRCb8L7AqsQyeDmH
S7Up3PEE+fgFK/td72p90WsgKsmacncqyDutfpqN/Fav5xbBISVW+YUj6GtKZ4Yt/phfo6VwDAlh
z2OBpOIoUdwofngRaFU8sJiyKe5whtUW8j5YH+/QWeI5Rim6LlMpjj2u6OxOwWTEESg17mpaRNwk
IoBhWWpP4WFwjbu5Sg8WTucjL1mqLpC0R0Dcnr7Oi2G4yUlAnA2mJMlftnXOk1GGuxSs9S7ugIfj
DSwZU7UxCBw/QWFuQ4NRqweYvWPGKq7mpQe9WNu6+26gjozboqkpN+P+3o0g4z80IBFoickFSo7W
V5jo4KYhbg2EV7vzxuqi4cDI3UsvfT0xmjhn3ri8Wqhv+9YyZzTA/cjs5qyDB7/LEyocGsf/xqEY
ROkyvcd1YbajFYfH/zNthfLHB7IeP3rElf8Higp8uz+TVMio1XH142dJ5e9/4zdNRci/ORghQEXa
NKv6rvgnfcThTwSqCPQ8n2AXSZd/hh09+Tf4kgHYaqXoCVcO6bJ/wEfkqsQINwgQXGSAweg/hI/8
TlAhuwYqc+VISyJ7CA3hKrj8ROO21eJ0dmzsrbU0C5SdZVUoMof9Gbx/iyQXkF8GUE3uQ75vEyZ4
hEWmMzEQBdr9dNX+IMj3+4Ti338U1+ZKId1Qbgq9+/c/ipHt2GoijNuhIFuEbS7aD113Pwex2Pzv
PumX2KWuY0ZpsYBBEDr6rCUdt8lEktxnjO3+Iim4xgD/FRP87Us5hEkDR9JxLvz1S/90fQvFsUaX
jr2NiRACx9CcLxyCDGE6Yo9JzLDDejHslBeGl1YQRt/+82/688f/ck0XiYHVt/n4RCXpreu2IRy3
wdyrNZL+5x/1++DnP74pABsg10Q/HeeXO4nIKiVyNXdSaOXBVQ1BmLLMgFKLHf0+jrVROums3/Rc
yJ/xj/oPbpnfZz9/+0yFxYYHwSFyGvzy9Txe4NJL+HpA/aHKWK017oVlgWmptXVj5UhTUZIu53/+
Tden799+qcGqea6sch6h9c9/+qXOcTtX+UAYpxSmfgmIyl2xIV+wNpjRx/bPBsvddqpaC3rxwOxk
GBEOoPouMHS12KV/7sXS451g+/hR66pCkvPqKqh2pUkS+xr/Ku1w1sxs405RVaf+4qb8oyctdFai
tqSJ+e+L1c8/f5Ez3EZ7ZRAkcwGnK49yIprhSMmrO9R/cQvSJfDvlwtMKJeKW5xFy/3ltwT4Kpyq
IAipXV1IMWpfiJB1BSNKHVQUlSDZoTUZWVhQP+CJXam1PQv3uwfZIqXTh8McRbcjpiK9YjKSvrki
Nu2r3ah61cJcrFz6L0GkVTvgYTLZZks/PRKRc5wN17x+MpOayqcllWkCq2wo022Gp4zzWyyNOY8A
L35RG8W4Dk2juqvYEOO3cSqzluWk2czLOICXoBovEOe0YXT1Lsha0+xsBtfpHb5zOZ43bcDRqepa
7F9WlS9vVT01xaHM2ELA5BjoJlN9bDGQM/JjAMuJY9KF5r/TeZTSUdCO486OmhQpc7GCTydmQ4tl
y+msjQ7a4N6ZAnPG/oKhEd6tpCXX2faMKy1YYnsh2JLupsHJX3u7De8Gt4zWWkfZPHmCtwxDdYAp
HnuY8myuh5p1vVjUU0hF2gScuRCMwHX7jcvkARMZxfAdyqeaD4OkTWjHlLhg8KNi78dI6TVDNfr9
ciDEhf705axe0nLwX10Hf9ymZjN50dC+8qnxWoDMcGr31cur5abLxviHM4vxZHDeiQ0T9PwtxzYc
7LpqwQmpMbCeenLjEPXqxnuedRihINX+/JB1VT1s2b3bD4tlxfGeDKuhYK8J7he1JkELwwxwLVdc
08yiWM4bry7gVxQlOVYGsxQlzoHuA/h5qqWmN1QxJarGqE9KgCJCJMwQvvpMOmBAJMKTjFryPmPB
qG+3zLYyt16sYcpk6UgomtXinjclnTu+SIViYwYpd3meQDKy/7Im6V8kNGjKizSAuohvrqRm6QyA
Qfa0epE5w8Wo+ZsqG3Mko1p1T1rg8iMMFUoaq9d+iaMcShqnlNH4adHzwS0xa/cGenhIXDEWwAqX
ihuSHBzbJZXL0UYy63X3XdlOp9imGROAR4J/rWEhI4sWuZjIyqkuPl2a16b9AomKks3ERmtkvNi/
MSQe2oNlWWDwekPO63zWlE1sM2TfkJif6om3GgB9JH9Sd0sKFUTZkpJT3LPB0e/klGOHpOLK+2jy
Ct/2ko1kHVHSb2KSeYi4CQnuTYdtf7xmat35u4oq5XHlhy7TgSqi3t+1bsSt0Acz8ybcnyqsLj3q
QzP6hNlEMWk3g9xV/tKGZ6DFg/k6wnBrXYtumOeXKXBXqEnTegRQqn6aflDSnWG1GhP+R3htJPA1
k3wsPgQPmQTeX+ibWlbl8EzHeGJuBd6E5BYV2gMny4NyCbSPs2BKKah9avAwvnhoFnBVfIoazyzw
gtupTCssZTU3KzxIgJjJVthh199wC4QvdjOTSEEciCANWQ0NVsTtwuWoEwC3DG+X9J4SG05O2CzI
6DgCBooYU5dqqCa0r43QDFeTHFrwpk9n4ih1i35JKWbhzYzSbVYQFs3acziDrYVvGJs/HACI5jUq
EUpwClZR1L7Vvt8t/bYmlFTZ14nggIVd2uk8yKNuBKeT3nPfqK0xvQ9Op+la0TgbG/yrvC1za5i9
XYjhIS72XZy6AknRIoa0S4nfPZJIHWDi4iTnDUglL3nvxBfjNYaaEhSabLgJB7KeVF1gCsH4Cdz0
scXfm6zWzKkh3oXsAXqRf5kpyJS/zJ6NcMuQhkJa5lO+fzDuEJ/VETW311LTOnqu517XDwPz6prn
qPKf88E3j76pwivL6ZJrppgLoB9EWbUhZR5f1t2AJpz7SGHE6LeTTd4tWUzzpGs3esCVR2Nk3Bpv
N1IxiRI9ldV7hB/rMI345eexmu910uinZJjrKxPitcfYbp4jgMo8znG0ixREUtwM+xH3XJG0zAKy
4h0BBK9IG/ndvhqBP2sQlBucOQCYEionpUCqtKJY7JJ+rWeNu7J41KlBDyK1aV/OMZJvHoDtgKmz
jNm3mODjTrpFQMwv6aHLgZY9WB1OQLLDVKir+NSZ3kvP08a7KsMwuk6XCSyFWx08k1BnOdn+pdXB
RJhoMjywAOUXPuWSJNKXB0wKRILVpFcNAVJUY/v7LCwhoUizN9gGcSujq0njcW8EtJwz+dCHNC+S
Q49DJVLtC7WcNUtRMwXvutQB5sOiPB+qfjjmXVR8CycxnY81Se6yZ+GiUzWgYKJgVSGci8FTTp9V
WL/keVQANkv2s0t8yIgmZyoa0R+piIRcZ1OFtqhcfZnrxiWp4URvjMIcZr1jHRJdU9EH25lj5ZK9
zCvxGYyNl2+t0nlr88UibcWUg+RaTuKjs+EUZsQPmoihzjT6WHiX5tFl1duyvwxO1ry4+9LUFDaq
4StLGn9vhcklLsvPiQ6vHRbpU13hVo7r7IxOrRflqLsxzKazouQtna/XKi+obI1zDNtLNw8hlq+O
IWKBVhslnX1IveSCxNGjKKD4MfYjj1y17WGkLOs8k5F3QXEw0bK0JQRpGYpS2RtAxpPSfo0QWFGS
O9CiCCjuTRagpsKnXXD3ipGJSmcE+ZG8fZNVmzxUWMIxcth962HUmwKxV3FzBybdP/StiY7sYh8p
IXFuxtTjjUP6B6yfc9Gl4XmJxkwfCNjvUdxkwLhFt5CYw1t9pA59uUBIv01lTRhl0BTANkSKFQEx
r1qXFVpAZ+aBdnnV4JH8YqcYfMB2t3ZlSPgq8cNpa1tyucwWX/v8C4KknoGfIJUi0lPhapnpOCcX
YQiPzSaCZSKjvewSxOBlefBGKGGZ+mEP/B1oCfgyNSUJtf01Vj7hlaq/bSxQUqYKzoxwIUxY5WcU
YKeVhDgIQcrbZIzN6+Rp60gB1wk9mJ0mPleGZyK1dja9hpScC8qku6na+QtcBfC9B/JAuyGQjHE0
MC9/gnUzLFsoxGKDbL5nN4iYSaMrmlBg9mk1M8Tr4gNo6rdYm+CB4clFHmCMs+zhDPIwE9rV6UTk
p4ebLUOs25GlH+iWPvbhvGVG+Nq70eM81PPW4C9AOBK7Jonfy4z3GyoErLg2uikLaw+IocXb1iaX
jcPRKGLXM/QUipNqwhlRB1vVOvZZkrNddqMi2BFPW739sA5CTUJlY2K6lHEbozrPdeq/1jNuLHue
v+wiZfAF/14Dot+m3UdTut5GROATNU5RgioFD+f8Ju0EACZxosUK+ys3mFlv5/pasiEeNyz2OE2X
eHwKpjQFJDhb8PY710w722ecPNatj9w8wdXndg+x5OGvzZddz97xNfZil38MqsKHGNplbQydWfba
KAvoHaAuGx/UcmIkGj/M6VS9MAjFuKS8lOCfKWMCdfTawi0zo7B/KMxKyybzh7TdOtxzLQw/2P0A
GEqmH7xKufRVMXqYFRq/OqIMC0Rvy1uGV0yDS3pmpx6Zx4Yc1U1GXz2Uw0jWd0RimmjbRqF7Xto6
uRC8geWGwwxiXteJ6WjnRXhuwfPO6eccVkqSrnK1kWHifsSOXxSMncE0Ubbrdl9cxkLxiqjoBU3m
8HtHnZ5Blxwwf0PZjhEIY0lDkR579RYOkxSEMmbPHBuYWjcahYfLaNnRY2aXJsaOr8R9MKdFvXUt
J7ux+5mkODGq4N0Zaad5iFCgBDe1h50DJ0UONJCugGiPPR5tkiqlHpJHAMho7equlw1ZFDIWJmzs
Z469D025MnZCpBvsdCNu042g15v0atzw/400hFMa8mxfTeSInKGKpJa30cxZzuK6taE8DlZ6JGle
v8Wui13Ei8RzH3q9OGSMl17GUDE/m+aKq6REh1g1hrmilzWI/au0cJmsLALm0Yay6447nVcXGRhn
KJ99NafPaVxyozqiUo9OMPEaCxCOYdz45F8h+ETdG5U9GddqNcPRUoBDnWkTpRDQO+Q+hgbNuyHO
aadXqi/eVNYGxPcqB1CTwD197IVsf0RCpW8lvv4TnRzjW1DL9lhAjSCIUFNMvFdF6DEGjHoG8FW7
nOXaYYiayUVN22ZEKFujRz402GVwPkyShi/4GliPCi/OWHdzCzOsO3f+k24sn408NybOYrcY76Vq
6+9UlEO0VzF2kC0wh/kKzgHamlw67Ez1IL12n6fuCKKRiCxEk2CWb3YZeY+uDzeFuKyk+S81XkNo
lHkfEtVA/JNgx9qI6oX0cPlD5XbbpdJ4AHrfOMw7YNjEER7KC82n3BcAfTQhmQhRWnp9zvuSNq1t
n+gB3KIbLB9RSSXtbJFhhMUQF89RLdpPU9jLbU7BEd2wlke22x/i9rHMRM/J14cIs6O5MKRNyRoL
2IeDXrAB1T6bln5ZyFSEkSffaGMOZr64SD8tbSufV25USuwTHjgiaN7pV5VO7mkgqcNbplda79gj
LK/BUpMCGQGVc8AmuV6dadEUT5OOHAWgs6y+W8MgybjHXXtPJygHVHupMKMGLLXxvigq+ztgF7lA
ybFHtdUi9uV+TOt62dPVzJZ0WUa6uheP8GzqGgvwojdZ3woTdM7GWaym3tIBEi0bEwA7X2suJ8YM
eRFwkcHVIxRFHUMX6AITNdtFQCM1NBxmtWMW06orCu/eLZcs2Fhs8Z8KXKf8szrACLr0TUIIhEhj
f55ANWj3luiaoxnMTEV3H2M/y3rfOZbeHDug07J+OiyMDfqz3IhwvvYKbFib0BfZM1NRRhwqk8kJ
0I5FnBSnFcjcZWSu0rZMXze1WwLrCjs86mAK8uVH4GqyEmEdUSWL6mLdB8k6QreZ2wAGiTqVH7ym
G598q/PrrQr5muywq/bkEOvNN+mIkHqOP1BRDcYo+IQlBVP/MmnyDx3d4ik3lkA4Njkhow0dbKzn
lHe2nNfMAVbaFG/Hxg8w7qBSYoHmFXWI8Z8PB+1E+ftfSISr2vk73Td0AXpzPF0buFbtlz//SSKk
8NYnxUM3QFFN9v3iNdlx1vQmsc2O5JnlDrPa9Fib2a4EdqZ3HKDrG9IO8QGOjvUodN5e63ihw/jP
f7BVa/v158KNCdsB2Q8M4C/SZRp6FGrkcYK5ev5m0mxgg44NrB7idM+GzP6NSf8/CrR/8HHSEyjC
JFEdpMZf5O88bjt/mPwU2zFDZhHNzs6gPpz7gfsVeKF79uffbr2qv3w7FGhofaGQyrHFL/ZQSQ+f
ALsGv3SBBPSOnacLnsu4qvcySaz5TY2Wk7+3uMf3i9f7f6F0/oGsijLD9hiZRSr5a31dZZc1MiNj
hZlFfBPwHgEp5NtnVlWNfzEr+bfrqvCPwXK04dOLMPB+mWAYcBTQIvioqZuXA6C9fOcSeNg5PeH1
tiri/Z9f2D/4auuXEiBkmEj56pffI1PNwvYwKWyFwmQCTQNoVs/a1VrW9Be/w3/7KMxZiIu0t4WC
FJD9y0e57qg6qlv5KIz0W2Wzq6koDNm6JNsv//6t/i/s4P/PRpYBN8T/bAI/e/+of1dStv7nv40r
GUp6XHQndGmnUPwKuPN+g7MGf1PccZJSWFzgynPXoeh/1479DYs39m7bX+V9wKn/nFZalJjR6bQW
rSqwITTm/Ufjyl/uDZeQCFWg5J8Vt4bHv/b7VVUWgWo1b56ka7MTMeY11us3+0lz8v3pgtz9tmb8
TBX9/ScFtnKZNK5L5Oo35zZcH8Cf1u++UTMGOncTOOCHCWxHm8ksgqLYqNv/+Seta9K/1qx/fBIl
gjxVXCgZ/rIiB2nSlhP0CsTRaCcyCShvmqe/WC/+4Ovgned3FijhO5BLf/91YsZQLfEwIjOqPY/B
RdxqvH0HaBhsf/78+3i/mPT5RpjRfIf+TvBjOJ9+rWyNMAgOsYdoFInAhXXEifQ6bEsQrZA2g2YX
eRn6dbxo8NExwt5lKANEchrFYR4NMEEq8JQTSVGGtGRZycW0xdYduwmOPkyc5YGKKdulxMktzTar
K1BVcaJzuKGu6M56240/WzTWeO+R21pB0qom1BfRTx+PU+XcWO3IH+Io9r8wGnHy0nZSmoNbG+8r
XVJLATeNiQnNJYhI0ouW812SPYz30iUvvrFG9OgtQZ0wuIgy5cNuEW433gAw85+G3vBvu3gx4Gs7
5As57PXqExkbZxmzANy5EyVT4TbP1fyNzYt5pVNq9VVnERPMrjDw40hJkRbvlVtekIOHIRYpW/+o
KFmK9oU9zR8miqaXCdDJV1mk3jUmFHy6yL/D/TQFC6XxMZwYvrhM1tN86r0GZS0b9uq19aGxhTxF
ssyfQCIiQ1HH4wQbMRAT2pTQJofXAN1SUKeQlP1rGRBrWgKgGRTw5s2bVKK6Fx1dYBsBaeCqtJwg
346SgzCqZti/dvSif1SkhT94aoZ3DqsrxWGpYZOxu8d0ygtNvytHLwDXHH4zRCWJuRVxWcb4duec
eqSe5IbguSRJFsyz3i4cTL/FbuXeoN2EJ8KMAGjRcXp+iNbkL9CF1thiPt0uzZgANyXr8VANnFVp
WC7ls2Mmy9o4w9x+pGHYv0xRMT63uYWOn/pz+um5uX7QgS8K/F79CHFohOI1TSDdqHiIp6sgnFBd
HVOUYBJAG/ywxzFb8VhUcfKS9qDXmS4+iVi0w45uQFBSnUej3llUZQ5FBDV73hD87VUhisje5mmF
q3wK+wjaHpntU2+Hw7Atlg6L3NAxoMCaG1cGJ/ZSLqdpGeO7qnTMWz6q5CPupljdB9TSvQ4+7EMA
BUmFS74NgmQ7WwM6WTvYuM3bXnDqMG1OuMBw0uyYjzkNCpB2ORmnanh1mrLmCK9G9xPmUjVuWz8p
lg3ziDbh/qsJL0PWzG8YCRlII72P4Z1QcXlPH2lyRTggEVuIzyiObqA5bpKqmd9oYJScREnfkeF1
vRz3SFTwlBV8YrF3oq75zlkVOK4F6AhZk3OlpBN7qJ86EMdPOct+uOtsP/k+QN0NSWUm6lvptj4u
Z2A7FGAoKhv4YWjfqLqwO9lD5InLmXo4zkg59YH7YkLx2NgNyO1ds1BbiFes9L5pbaWfgfbLu7kZ
snpH7Tz3TQiPa9qmjPPWZjIXq7nLKKjbLPVkXpncYaAaef4+J26gezcTr0x6+G0BHB5vtDPNPwJD
PHEzMM4ctxFDH6yPeRTsSewD2ycSWBUYgdEtdm00yeeOJfOtwzMLvWRwx3bHgtOVR5yF1XtazjHj
XmoTuaPiucsOYENoH3SZFKNPJA3QyKiZO2acdPhd12ULCtaW1njL3yufXCJ8NFLaZAPWNQ3qXRwn
7tficKtM4eQyWq59kvMTmgZzRAyFeg8WoziJxSuKvUC9vSduXOcHk9vLFgCI2fldIXLIUjGQKe1L
4DQUw2Zgg73Uo8l4DnIkVcyV09Zkwh03fmr8SzDD4zen8hqAdGXKzwS2m1Fg0/SCxQyg450XMcE/
F3adE+tt7GBH/pWJrO0RvOqLwq43ae2AVUnThClOC955Sybd+1IRTgG3Pc5D0LnMvxQFbpqZBvFq
0CN3nSk5zURLl34SFF8h1mIAllAkQVHuSA+5htz9OJDNGcLkW9HE6XwxVV78I3VmD2nHy8ydJNNr
4CwUDYkwu58eBl/S+w0QvJ1pcaMTmJlCSNbYnWrS7ak701KdO0Z/RiYakm1iM33fuUXD4quB+Z7T
Y4jhIQWwAXxMdbjJZYXopBX9EQl5th9DVIMKmh0JIcYokk3BnPgbNkGlvZIH3HNrEe0xlxUeitbx
kyvTJd5mcCNJ/ZtXPK5SInEzr3tDzgLTIi0do2d0fXztlYG+6V27cfHNxqSd62AdI1BbhohbdkX6
ZKnG/hjrdLqXUD4pN5Kon8SS+vSurKKURqNZdJ9NPjov0ONo2exHi/6IyLQrBjoz6xTTV+2Hzdq2
L4YAE8YgovqjGovxVHe2u5Nl59zxWlA3uulstO5JkHtRlFPx78+oEwnZu9EnjnmOfzO4JYyz3udx
x0umzTxmPaOq9GOky+Se8Ns0Hzqiwd9zGQnQc1SOOtCXxMJrV7F+MQxvugsr5Zy2Je1ux9t55Fiz
7UQPpbl3EiBV3HwfLVejJ6e14sLxjiznSoAS3ZRxRx9eCHxucqrVlzto+9yrHJ5Ik4TtQ2yUek/b
VsPiWch6N9JHZ7Sk6D3oFhkNkLHQZ9TqiQpKSra8cG8673UIwXezTA4vkGyY8/7MdQy3E3OcAu2o
yfpvy5zHOXDLlBUghQo7k4iQ062SvSyvAH0zbOnEDHqsacP2m8fNl1ONVBenOQiCr4RUJCG0MeY+
4umj+srE6Zvo1+cjk+7g7yjc6+ip9t3qRQVO+kasma7QZUVtyCb2DimWEb2zOsomt1MaIOLboeHt
MNK38EQQUJLwqNQg4UOgl23KbhoYx8HzpGYqm/leI7vJEFhC3F3NCPmoVha5EFYiDGhc077nrbw3
/RKiQsWjbU4VpPX85MCENZfaadvcPbaxJ09C4YXZ2ALZeuuyRmk2cjHxGFb49sPkSKDWguYUoJit
ubLC1LscgXTajljE8svKuKN/7BLWLW6c2nH3/ZiauywWoj4bAu1al9McMt6ZRkWeImjjZdyAzOke
mSUZYDj8FRT+vMGiPJZVsg/KANttJaZ8P5W+1pvZg1JFu5PkNy+dfPqorFH4u5kU7EUGSoo0aUJB
8VbmpBtv3YwnjheJJU5CU8FwqE02gyiB0SzueuGzJ9Jg6jRCIji5rsFscgBvmPnU4tq+vElUQ2/8
PKFzHoaJycBN2frTO/YNTNIe78Vil1u4B3ZZFpjvnQAOSOSkR1uTPbwV5iRM2XnJrz/zMMfMu6rQ
+Mk2xsFxISdi7LgFZrxPfg22NI8tkKiklnjhxLrDr9iFtmm2lvZ9qLE9a7Bdz/ZxhMODM2hURACs
xGva0zJNWl/3xs3CfQhwJzzknm3OC1NSPLwBU2vgHBlfUvkCxftDjQ7ZPbF09F1ERSg0AAumdu5t
2heCSIQllmNJow0PRuLzBlrSvgJekk1Wt88HG6JDGkUpIOVBGElDZ9xHzU7HIRQi5cYLxDT2FP67
QwCjhsbMIYT3sh1X/odulAvrLMEfZ7YmxnMDLln+F3tnkh23kbbrvdQcPugiAAz+SfbJnqJISZzg
UB36vgtgB3cpdx3/xu4D2VXFTGUxLz2uYx1bsi0FEIj2/d4GTzXDT8vPBiQFYz1ib6g/+QMcrhfo
3oi0EhufxbsSLRfbFKnINheWQiY/ft2e/gtJ/GOWjP9nSGIVR1+Lro1es6jn3/EnKmFbf9iGYxiU
tC1ARDwR/olK2MYfjkN4CvRB6LWCletfqIRh/gEGSEywsKWps+iB0f5Fojb0P7jaQ6sGOmOF99CR
/zMB/i9sgPD4/whyHt7gQQoMQiBBJKC+egCA5tHlmrDXoIMeRYoiUcFAm+htMa7yzuBiJ1sBG5PA
qBLFBpDNa0QC5tnkDSOtuAlWmEHQhE+pUZ+jRsNAP8Aj0PzzPhAwbfoHhb3rzVDCK+QD5zX4PQP+
E0nXUkZswxrQtix9987tWD1hXTk2sVozxk+ZkT0WcRTyVxtFB/naDQXovss/5riqkfGnC4NEP+gt
1gXWK1wLLG4vc2CAYw2Uw4uoZ1+ADoWBcqealRJmt7ehc0S7aVLd1nAmO0xXAeqibvYRLxwepW/K
HOalLz5EwITVZeCVlk8dk0jWRWnbwb0PHSPf6V1PwdqJcmmQBqasb7Y3YRFgq9bYOr6FC3Pq5vW4
0LC8u/Upy+NZIwd1ORBq80E4kRvd6oXSn0bTpIzggrg+9n3m6etA5cUNNew23bRB1ZE3GGcKGjnu
8cS9dTr1ddzhAApqigOUZ/1euKt4wnRkyb/QkeLWoWFXi0gBd+0UwSBP+dBiiCdMlI3bMnGLkmM5
6eTQUzh+rzHZyftLTUSIShGA4R2V52Owh98xtVeDyGz7xS6El63Q2RX5E3YDJRLQya5g0DgjTuN6
BtukHkBXUOUhy3FMfH0WNULAFwKpvZem9NRjTrL5zz6j/Md/oaoZQBx5jvROfOsjXCEhJYr8i4Z0
j2JoqlC0oJs23Z0Xco0j10frop0xGcOwxm20jHelqdXxBwqY3AGECawBuYpM8UsuJzXOedC+WNMh
WpnPba3Z+aogE5k7p9li8m4bKQHJuleVRLl5nk7YXtB5JgVxBZmPyHvEVPCndepdQUwUNpuWMXx2
O7fFRwSuabmrShnfiglX1P8uz+24//4//3De1Lj87/+pucXU//t/2c5+5G3079/zrwUagjepXqYL
+Id1ISjmn7AxYbkzJMyqh1aFNXjWv/wFGxvuH0CsKHjRswA4W3PB5J8LNKYiLHSCCYFCRtjvQo2P
VzQ0MobhcC+jEAUIigfJwYoWCYSCIWxPSm2auSElQxJOpbVn1uejkgxlGDn/oB0Lsq9+vAsAQBYg
YgI/pyStPrce/tkOPHu06x2+3Q5HydWrDfIsRM17eNKCCAxmzAlcsssdvhZ0yypzpkRwPaam7Sl0
w200tBfAkPGZpn7rwbmpGQU3ZxTZdY+aGsc2TnOt4M5ZJfkzzJJyiYQm/Pj2C81GMa+g8F9vRJWQ
fA645Z4Ji/TwjQw5BiHSWQGU55V3ueNzl4fYXj+g6SCFIC2KH36LRGJhg7hulOF0m9Ro8s8NEqqN
TejA89sPdIia//k81AH4iw62KSkePk9jRdAJO54npshJBrKDqxQX44b4OzN+nyZj/pqUDvnBGYZf
iKO2yCuCr4HnJtclz7ktq6H7WDqJWEVOyl3n7fcyToxVCg1ylo95OtXDo+rGENUjfLoSZw4O3BdG
7fkfpSD0pS40cp+RCtwlk6guQtCP5YBdOBijbkBFmRXpvRbLJdxf7AcLM+4v4zYdN3bpt38W5/6/
T1V0CEUEBhsu1pzsjms9xGP1k5HgHlJlWr72rQAmu0mi9NtdcWJkS0kvoOVBm0cuwOEn1vOoc6CC
YSnGnQrz5slGOy3j9EyPHxWm56/LCGI1kxzgTHb5w2YiL6ux/UCOLM2J1LOpC/axa5jfCqzA9laG
ZSqWQDb3JmGaD2+/4alZ5eocGE18mxhbxzV40y6HuA1CojXrEKIKHA9n5wV65mx6xzcIQQvgv7Hb
E+YKJXvEOKFudjmixGbRyaH4AWWmeH+vM+ocAgLpe8qKM3vi1RkzcPNKEvHDWpkJ/z4pkduUjZud
WU9OjHJXkNxHrZxiOQvLYSvYpQ9Iz2LWfUPLdkM2GSY0ttoGvJBignrt+N/e7usTo4nxahiUDLmt
sA0ctuhXnEeLKBDQuCH6049k1NhCrN7figelxGBLhegwF2Jf9x4ie87FgYfhaSL1dTlhSDQWeDD8
jVY8GmBmMHzdo5kxZb1pqAw756gp+ztQsmjtVlN1Ji7yxBILTUai9rRZpCkSH74Ll3wjpQgBf9S1
yZEKMR32R5QCA2rs97+QxyQwmQnEbf626Dnw86TWZoSGU9tduSrxV7mPbdPb3TZ3y7/Lub/2DChU
HF0YcKjdjpctXdUZUQctrTRoTbKZAxYZcy1UrorafAjHCL6f5d4BJp5ZME90pWegSpwZKDNV4+iD
uaJOqznqY2EPlFVK0WTEKPVyCT9SO7NZzZvR8UuaQscxVei6Q6n38Ks5WeK0s03Ooo+LTYrwgvC0
HOA7wO09RyXVdOOZbj0xsxDRurqAV2OzKxwtoIJcz7ZNEXdZo4UZKdKCFT4expn3OtWFyPFcwZUe
IOr4nGPKrCKpyYFkB4i4K3w73HRtVt8MHdya948TgZmPDU9IR3t9NIkD0u16UnVsHMxkgHjANfeZ
3g2g9KZxBelaW5oa0Vg1d5iNXtr6meZPvSnKbw9/SehpnD0Ov2BRtHYu4aniJkd10NHs9FqiWbpO
Mas/06mnBosggQx4xEYEL44OG/mgT4aH6HFBkfxW+fmHMUI2gcXOT+nHV1hXJ2ca/H2soATz2F0s
G9W9zuXhYH3sclZIVJ/I0PzM2hD9h59yhFfg2x/wVCuu4F7B+cTlzmMdtqLAAzvfh5AZUUXFPQ9u
MqaYzp8Xzv94Cvr9Ozn86QLSDeswDoxHrZB/lk/YDWHZByH+IdZD71uHEuJ76k/T9u0XEvOfdTir
cVcEMDMBxKRpOkdjAuFbzatyg+Fs6JDHRxGgW1mRNVmryOjFrTf0mHOGLimbi0z0Frg8P8XzA3Mo
4h/tPnqefP6UhfSKJF8MWPWi//BU+zMiInOahVROs4yhYZsIjbPsC/FZM0Gc+I1+U3h1dD06Hkw2
s+0HAj9B0r+TKJYieglBoBcwaDDobnHP+TgnUHLrz+eoeBz+M5CYKBJffWm0Py02xVtBxuanwh2g
3JclT83zmhJLHINQkzAXHOnb1MvxfuWBv4QaXLq1mUfiysPKlFeUVXDhOwQjrWbuHXpXr9Fwcwps
ESw7S5D/paeZ7V68/QFOjCgcLQESYQxANhDzWHh1KkpV7ERhoFsL6qnmddaVz+5IvMXbjZwYUDN+
yKkDeh3L99EukZRh0TgwQxdxn4yXsWXmO7ck0aXK0ubcgPp9PMHjm0XflM2ZikfjKa4ivS4ExuyT
ytJtIrHmJmJJBKjcx1Sc2SBOHHMdg62PozyTntvj0Q6Rp3CZKDmio3BKSou4/WKGlJbeXa1KghM5
m/XN0vEyn+IGlS24Cub43QqbCNvtJL6v0Jec6epfJ+ujCUVPYqqFx5hriWPgoSst4qg44i6oe6cX
bUntaOlbkdhpMXwg1JWpe10JRhsORrGDMLIJ1E3T46iKjHqidBNEwlGQKJCyLlMn9O8r5erjmeXy
9/WZ723PyA18ZQFUczjsCDEqGvhG5HZUmfm1qQy1SkpN/OTSb/4YRoPAyRBfyfcPQw7/3EZm+wYY
h4eNOiHJVSFVzUVZCOsK1hFZrHpk7CaEDWeofKfezwVQ0MGlZurz8Yg3KE9q7mwPGnKRRQouF56j
7uuo+EEh78YZiulMj56aY3CQQZtsLiDyeCG1kDVkMZrcRdcN1a4phfmU8i/hJSnSu9/fkcBNHoOe
fRzQ87Aj87yjnFg0HNONstsbgyaXqOFKkpHQGvyNphjKHgHBrCAzzfP1+gShOZ96wkFREhjDzsl0
RkfKza3FdvBvtMRYtAV/oxZxtOsRVDTGI4l1C3vULWI0SbGgaOjGG0LuqDu83dipZZekDAAugaMI
L3b4WiG0SZH7LEiDUybXo7InlJet/PruViincJ+iTsX5/PiiYwTwt4yG5SmsjOw2IeMOU70m+xsv
A7mffVxIHfGBN0+GV3uIpyMa1QaGA8Iyd5+HpnVFjJi+e//LcCrhUAIV2NCNo/M/CxkIGE4+C9E2
/b3CHnwVVJ55ZuLOC8/R8mlynbaxe+YKCiZ4+C5i0AvRphpEsdBiU7Szn6SS3xmRc0XFTZ4ZBSfm
LKsQBkQA1eweztE8iifc3pRFY2wwFvnfjrvx9HDY1qH5fmQLKJXLu85Nw0YfcrQgKZsghnjA2BBy
invVTMrduIi3zlx3T/SehTqfCxpnuXkmHfVeA90nnrjLuKnu7Fyt7vYqU/ZD1boQYa3BPAOW/lpp
jj4XCJrEAUif308/2kcIvnNGegucqYTXs3TyxPwkDLu90ACk76fSmL6TVWCQyJ1g4d8HXb8beL7t
20Pz1Gvj9AKUQLUYtvPR0JwsqXxIeCSCRuW0q2KMMZ0YCziM32IYJO1wZiqcam92RXdNpgOihaNx
kzFHfFxCbSAfPd/XkOA33hCGj4SGkEjrCe3+7fc7MU6piFDOlvpMgT02lKp7BRj+CyfGZnPjdp4B
LzWQa6C2z3+jJdAzlhMEH4DShwMoim3dJ6+Qo7IOzXMQBq7WcZ9fpl0/vBu6cEDbHDAthuq8Dh82
BSFdMwKbOV3p9l1j5c6TFlTTtXTVuSrN/PmPBikbl+fBIkB2SZLgYUsiNL3YnH0ha7NPCFCyHlyH
7LAUKXkPI0Rmq16v5W7oOZ+93Z0nthkgLjCuGeV3wLQPW0auNiQUV2YamXIf6QMfd5pwOjM8TgxH
rNzYskBLuJPOwo7X6z+QhucSdccyhskJOXHTZ8hUeBEb4Y/GH96/QINfsFgCIPyS7Bw2VlnEtvcm
a6YMYqIjWlJ3RJhAuIv1YV2CppwZJqe6kErLXEmk5EU577C9FMOA+UonFkldqQ+zWet26MJzM/pU
KzjiMKWR7yGPPFpBOGzB/MwZ9+kUPiY+AvYhPns3ONmIqVOC4YzIYnl0wsl8v2gqwoEXRRqO17Ik
prbWDWP99pg7tViA+oOu8jZwY47GXF5YFWErrliM3Ga3diTtC1XZ8YoIU+1vDG+wECSFrL3znnP4
bULotpzNONBPJezsJFDeFZRncQYunh/4ePpyigfbmQV+4rjIWtduwrmWEUDAZ7QLaoETVOMU2MNM
036oCvy6tPIKkimDsJBnEZITrXN643jAvsX6cfSOASRhbIB6pnCW6E9p2QQvEbyE29yDgPLeL+dy
7EGDNC/1EHGOvhymTFCTG8FxsUfHDG+9fwiLLt0qC//vt5v6fUmkKcrvGMHhX8a7HX65oTLDKRIT
iDWS4XA5WIQDdVUlXiLcCdoFlgYr14XuSMlw8+6WubdwIGYBYZAaR/OZ1PFJkneHysoV/jbhEvyQ
FMJ95A46MwYLK1pz2otW04gu6sx4/X1qcCHkAEaZhio6NaLDt/byFNIqtwtclcwIobiKSF+Pg/1Y
EJD19mv+Ptc9nfoi3lOcYaGKHc1133drUdhAWo7WOXcJZJ+93/bv31+4XFByolJqMOePly1A1jJW
KS9kjwHG96PAMBcF0urd74Kmi1IphwLm+i8U5tX9wi3CkYWZ47iZYgsuKwwSrDbT12+3cuLjMPRZ
RSibcm0/LqLARM0so0Q/4meTvrbQVGFRRoRZ09jT/u2m5g3xcEVBqY04mXINytbfYCOCvIcMijMv
lDXRxwCK24cRR70XGM/6PWs06Uehabx7I6NRipJsZrOmVhwdGv3AITClVoCcgR88qxHmWt5rwde3
X+3EuOOYASVFAu7AhjparoxRsyPHnBgRXKM3zTTaK4pC4/tHBK2wJHN94s533EoJB1aLW1qpcwxC
+GxQGDAXPNPKqREBbsnVbK6sUps5nK4N3UNMvWlhJ9FPeKKQ5Wl57kTyvDWcWXpPwHashlwE4ZUC
3mFbedjWQNVsHAHKFpVTYLsWYfK/1pykIxSGg+VesQN8iQZbkmQKBXoYzOw7V1XPW1TKrrepFmIL
WIvhQ4yD/2oQo/1unHhereGtQgZg5Zwpr6/PeNgjjLbivLywULLs7IKsjMaIzq1av58kaYX5AOBD
uZTOPGwlqGFXewlzMHAC+QlZeH6RNFNdLFPUkks2yOjMJz4xXCERgpTOjbItHH3i0W29oKz4xGUg
9eshtaZNKOLxTEHlVCschmZAgVubdVxQMXFP76ZIWuQCZdYjj/G587tzM+8EGD0vxAI6sAfpgirR
Yecphswo2rmKUZT29Swa2sspLx+IfyNfw4mC/FOWJOWyzvLiOtGD9PuUhISqYhPZXAsnzM6sciem
D0jDzBQDewLiPRoyOM+KBIY1H5PL5Qcb89VtIav2wW4n88ymfqIpNh+wu3k5QEZ+9BkxgQn02oTb
EWct4SRxk17JMW02w+TXZybCqaaAoaCiwBLkSnXUlFWQcPurBFcVbvWV2D3YybFfrXoc08/Jmk9M
BzwzftHJOZQBcxx+0W7QkJ80FBV1FIy7alLxDfkP+L73Uts0Y3SuQHtinFIzBWhlzZuvhUdfzLO5
gbhGZoPK+2IdFxGmGfpYn1nrjnuQPkPJT7nUArwAZz16q6EVVYv6kJJfRyEIIalc4esXfYxT7b0c
Qks39JmdANzPp0KFftiBcqTs1yQpBW+qdku8mWN0+2155qwFc/9wP5+bAQpGVEVtQf7mzZy3zdQn
Pc24CIVEJrZJFy8scoYmRQRk7awniMQqKWM4y8bGs/3HOdsE0dIqM4t39y7PwhYPKo+pOerww1c2
07GfdIfirchnp60AOj3BB+628Kx29b69fubI0b+gKLAyJMvnYVODzFsURzAycCmLL4jMbS6xwT1X
yv+9c+EbcaTAqGCusNtHL2SlKTJ+pv6iaqR6NsTYfKrs/PO7X4UhKfH/5ECG68hRI2OFHTSiOxs1
upOvwsRsljb57O/tsHl8MDxQOICS0thhh8lyaHM10GE4EFdrybn2kvz25Fwr9vG6ASRoQELALg22
BVecuUtfHZjNps8GitrWQkJ2/kbge/bcZ076PMnCyRaT6ZQ/25l+n8xEfGswqhdEc6ilIe3h1EhY
BaIJ3yAid1HNZH4WPFHt9CF1yEJSuvMxyYiyW8ocYek28jNtH0xFGeycCPlaZ/SYiUUN9aA9Z+D8
ivy7jPK86q1vY5poE/G4o7bL+8IyVto0Wh2Z0xEC0tpEfYfYrXa6FTKD6grXrapcoK5sv1i1zzkv
S1UX7MqhL3GhQre2S+tGe2k6b/Z3IxoDDaEpI7HJ9RS3IaQW4xjsXF/TJXlNjkn8kNclN9hTjU89
Tl/dshWFuA2ZuM0Gf/LY3KRZPRHUp49TvddtzIUx+cqyT0XbhQ9Y15X4EMspus7qyvqow/x/KQeT
IBonrZB7N6mB9Sw6+cBfu0K1ZMnJ5Hlw20qRnaRsY1N7yvCuqxjbwl0YmUW8jxMkgySWD3awxRvS
LjeWq7BUxbZzmsg7LvNsRf5R7mKVKEhTM6FbBY9YGityzmWJLUng9ellpijkE5QYYUzrVx3+GqWm
1eVSymp4KfXSeLLGoeqXCflkWLrmuffRFko2+7Appm+hJaHcNZ7qkDtIo74XYZrc2X2NHrPxVfaZ
Ywu5VwSdFz7xXEifkLyXToWJdz2Ql+Km1bWpWfaTWeSI9ZWQyZPOzxnnbS93jZaYuGgol6R1Is2J
eOy92RcthtWcrtpsSjgYkL2DLL8YhmYRYTuLHLUy5VfikMyn3o/qYhd0Of8H4bi4JFSOqL7nQR2S
fIMXYLLMLM36GOiJrtZmFvufnAq/zp1jlOEHp+/cu9JH5xmPnbePQru+0Me+XlrQ5hYDOoJnfJLl
ExB+Q56ZdBC8aFY71EhtrZgSUFQN1dKKew0JnmNkatuAbHzXlZNEqzIbFIPddSONRbDWvrK3JZ8T
3fcIEOuqFJdeKB8Kv4Jw+FATd4xTWcmJEx12VWUXoGdEdkvUqPGK22+iL0akvk99UyCenPj93/pe
pdl28l11lZPlhGFJS/h5qpd4ozP0SIPx49rwFrlbqe+tSp2vQwuzZx0r3a83VhmHnxRgQ77yB1nc
SYg27gqhe22h/FYu8WJpXiISHuOyC9eUK6ar2o0ydQuPQr6EdUSk0kDKZbVpE9m2awwQYDjYVe7K
q9h04+FWNLVlfRSpMYUkL+AcDKk5bYNlbscZkYnSIw1Tk4mT38OTIIdoLlFtkU5EJnwc0ftfYqvR
M/yCwwFdJKZtn2uCF8pFoCoxLfMqGj9h1FuhlybZL3afq0mbNoYXqeIqlxnZSSXMw5xqXdN/qUN8
gBkcY8r60Oa9sUxEica1UX39udNV/yEwRKEWHn2BT2+M/eLYNG6EdXxnYvNJ0joJW2WKv6Vuc3yG
r0Py+QLzEHcg+y2IsCzJcVZBNNv7/ZUI9czYxVGXXxVVjdypb2M+3pTaz1km9QfW/+a5bDOqJa5V
CQTdfTnTl8ryS9njM7+xNFl5ays0yfC2hjoh1dkb2lty1fF6UXqDlx3UUf6jQNjxFEZJcNePMmpx
+DInwpUoUZMEH7tjiz9MLUhMKjaB7aQvRmQHd4lfCRxhM5SzW7y+6ZNAj3Ms6bkeYItAKDXhabis
BEt86ip/3eKEfdtmlWmu2nQaCqw0zRzH/Gj0hlUL2ZcodvJax2Ct2rIz9+CiaRCTY5sPH8fa7+8D
o8NZ3glr136q7H50F7FojWcfj7bnumMpuOgMoawXKXOuwvvetyh1luSPXI/MX+xX89r8ohl9T8bT
7HC/hPGZiDVx9ckdeBpjs7LqJkLhq0k623Azf1F5aXOPH0mMktlNOndrYgnCGEiJi18PRjze1N7U
EzbXz3J88vEqta5Ubt9okV9+jCYHIRdEOEdcyLDrf0DhQmqm41H5kIwKtsanLk+rcF+1tf2YZUgS
a3nR4Wb4cwzqkiDMUEwXSdIPuIJ4PnKNudBkrpkaxNF13OdzcpA07rOerxOZ1VtGcmGFs7NYlZvu
XrSabqxyvdKfMQCv7FWsje5XLYS5z/up9EeJ3UC7CAQG1psGsJu0vwzx9zoq+vFF84rwETl7my0G
yyXXMGBCgYWnaYRF5kQmAsMHX9k11GPnwxRRNXc6wwpWUPL9C0vTk2RZ6S7Pbgfx6K2FlOXXaOiK
buvCxcFx2K64e0yYfe8jBHbhxqqyBnAWA26gWW/C4ldpXqYWg/KTbTUk0X1rRMO0ZgtD6oifvtj1
XuU9uHqSBXxIqbSFTv1JrIyAJWNts+TdlyoyimWYdKWNe7JF5kXgOVO/tHVDu0xU2RM1PFVdusO4
xbuf/F7ZSz2pqpsuVfVN1zqYCdvh5K91ePB4VRSNJC0snxSKRTb4b4YVhv7SBsXvb0YFy++6Iaje
v518Y1DYone+89NOBWHBGDe5+q0BLRZPeSQm9rNKST7cMqyd9pYMzoi1w2CUXpsyjDHmmmQoP0R2
w9oXSdmNmzDybfm5MRM1ru0OD9etWadwqiJCDeJrLTVH4wMp98LcaokfmnuuPEW3DycnLTdGGA1i
Q9hZgFuFlw4vddnigzRisfehxCDWx3eADFR3V/xSQvq/VJHciFFIdrNY8u0D8W+XNKzwHCARSHv8
4zdZFIlLDcv5iI5hHDCkMMl/TuwguXUkvkBvNzVDW6/RUE6rc3FlvrRA/KfycHha1SwD3ohFHI0D
y5R9ScqVrFHTYyXgqQ3Ky+4iChpz35TjtG6aLl+/3f7JV4W0AMA3EyGPOQRDoodJmDVcY1A7b6pW
WI+Vb6mVm9bVmbLHb3cZXpVqPFd6ORuV6UfXjJAQHHN0Z1sjLPxXmmGP26ps1TshCjrUBW1CtY3h
Jo51xx2Kz6rvDOxcZoPVTexw+uo6u4U0hcvx23134tvB55zxAmhMVBuO0JBJd9OpJepgkSZ4LJh4
QmJaE2Gw4obSumEhizbxVIbXXeyUFzgqu9/ebv9Uh/4q5kB5wPztuP0q1pycIxyUctevtgSClvg2
U0Z9u5VTIwTZC6gF0iEoSEfgbInnODepwcY9Cpm0rbRmbTscLMbBf7/iHnCeYgYVCKhUv10R69bu
kjp3oXZEXryeqApcy0a4P95+od+7bW4FXQM7GzDrL63eqwsitgecYECcSGmGV21i+7saVNye6bbf
cRFjloRAhucHEthZ7vv6HhpFGDURd0S/Nelwy/3bWccCVzcY0KW2qpvSvVGNIrh17NWNzAxtXYxJ
omHBHA97tyEmyS6CiPIqgSxvd8A8BQ7XHCr5OHFRN4aVAZB8+GTZWDUYT8GgsSepvwQY0mx0NuBN
53NEd9GotQtJ1MW7pz+tQg+aqUIgtccGvb6Hhz5b6rzSGfmyyQitGBRZ9G+/26mPSwkCC2DWMspm
RyiDSrqhZeW0F12euZsmGz7pujpXsPgdYkCbCjAzm3byTu48ZV6NIDa0CN9z9gf4+9iltUb3OS8a
7EyaxLkvkNr/+VL/9Sj5Bz346vuuXtqXv9TuNy/Zj//5x11Rt13wkr7WwP/6LX+K4DX5h8GOMqux
4fyiufy3Cp6N8w+TetIMwEOSw6X6Xyp425wDImFNUGgxqRPPSqC/VPCW/geMRMq68De4yEIWeY9N
yeH+QAvAolxf4BLAdWXfO9ofcJ1PJ1snpT1gXNyE2GXc941fbVycoi4yvK4w6rNtzvF5El3rnQwf
XvXV3Z8z+rWl6i9yxr8nOg8AlwZqCBURHaYIhM7DcTrgtpaHoGVLnlR71JoWG/uOeV+Cde97cqsg
g48G7hltE92IDGMyzrS1t57cnuthQTDVJXhG+ZSN8osflYjeK2UNH80A28CtVqai39S5s84BU84s
FkfcxvnRUUkxjek38GsKkIePXpH2xGWC0A0pR5XtRqjqctNEXHgX42g6n8fK7NKNpzSCDlt/MqN9
YSkjuRyV2ZyjhsxrxkE3UtEFrme1xMV7dmM+fBYt8Zq0MsE6lBAEowR5Z8idLFLpLssiwYsxwW8u
XhrsWgP5rzqO8m9/yF/Vq4Mn4LzkUdvhUAPrEbnh4RNUeHJmGAsOyyJRXDE8YB1M58Yu0RHlh/FX
UtjEBrVG7K78JJuKTc7+4e9qD2XkVpVZFF4UmLCPuMBhy7pMNT3GOm6AQgxHqYmaS1MfMEY889SH
azHfECgZJ1nEmUw3eu9o+JFGlqAPijG5RAiAA2A/5dy38UUEAk6pvgOwenF4oft2r91l9ujZGMN1
hQpaPGyl/yExQU3WLTGFpKAaKfkhGtBM+/T+x2S4UZ6cySnwRebXeLWaux4udLo/dUtmUqJIBXG7
B3Q0yabsdAzRdLNqDczsOtKo40kzw5tyUmEM1olHz8LUJ27VlGkNayXzym257kD1PbNj/zrKHQwA
KElzXZODrQvNkHXp4BkZ5uZYF9RLvEIE9W1aWcDAcdjO4Uu493HHLyELZb1n4yo/Zm4FHpUSdqW5
prPLOxRZOMDF7sVU+N3XJhwqDARUMlxWIv0ac5AswKiT+gP078pdIh7utVWO1bi9qrXB19dj7QX2
usMlsL+tOcmKbW2a0n9UXTM8OqTn4J7ZzZEOssvc4Nw4mi8GBy/voO6eqfVIJ5ET60cfyJlSMx+7
2c4X1mO8ZK4E3SLTdVyCBj0LsCZFawRhdrDj9TCa+qfQ7a2ruq3JCCPMMCcVxoxN58xjcW45ei5I
/xKwhsEDSjILrg4/SuVxRXXtMVnYNRape6MYqv3QjoDR3gCP4WtsZvjVOZgJdZdp1u6xPijidTxg
Bju27p2X6z7xRr0a9hjOYefZU9eM6/qp0ztQJcv7DPho7VM/wmuY0HeD1PmsdNZNXasrD/PYRZQr
aKdmfksdCrJEZGLYVrsZXod6Ha/JedQ/Fn3+Pc/9fGk56WMaTPJmrOsIVc44xmvNL+bQmyFb+hXG
P9j7FNDHH0rHGjZ1Ov7sK5RSXZk/K70ekQkSEnmJOwjJ7Vlp6zsTy78V/vTZZe3WPImm65u8aoGk
GS7h96QmfXTRVzwvQ9Vx142uQoKRUIZee3OBegT3XppO112MSn2YkFhsAxzJd1OpygdDBg/kguFc
yIjYgfBP17ZKK9yp/TzZZEFVbksl3RetSo1lHFjhtU85bmXWvnxmKb1orNpezb45u5EwdPBHM4eK
SahYT8Q5OWgt94Al0S59tkoDU3yqJDrExNEeprjyFiAg+T6Ffbg1Wj3bZJFTr6oRSNtph+FDWZiP
nl8ltyaFgIURESQyakQdgYNutSi/whvW+VxnSnuuexvgPtNjaC06pB39QgxyENQLk+6HgvT3PWvh
dqhm7VpNsm1Sld5pbgtO5/rZQxm2z5EJDqB3+Q9LmVWz9ioVuCuVNPCaR11O92TvxV/12ihJwcJf
UBBl48c/qS443yuI2Xee3clPtfLdH2U95VhKyqFfyDbUbuxYRtuyuebcYdpZt5fORGWmAIYQen6p
i4aMJSJ7iO7gO6xnWjJ5YmCRq1iFs6NDEN1z1h6of9X+3qJUVGyHuKhv+p4wFBhzNfCZRzpnPxR7
C7PnlTaW+dbECZGCDElX+WRdxoE/rAGF7IsgwTFoMWSpve36MN+3fZDuphEPQ7JOSJQtq/4bVpQ1
rs0ir19cQ9RfzcHCH6UbEBC54PwPEKLjFco/IQnE5Da1nIoifMENdtx2oRYuohaWgtuU7SfMUCn3
aFnEvZ27PcRtU9OLJTEPw53rdSSXkbfsYuuMV8JCJnYXM5MS9KuJkk5N5UhF2y7mMkO07edAE9aD
i9/zWutxvGZhTXaDbVbP4VCkd1VPupZLRWJhjPi20ekVpqcE0CYssB8rXDIXanQkCTOuHa6wpIwp
GpiJ+SiifuCGEbCWS8WU9YhW3GdVl1yNcHKvAwKISOLVk6UZRtdgeKSKhra3y5GLXFq9ky9nvzOQ
ye5rqU/do2EyYnGYNNUFTnH1pndJbMsyO71I/eEOlteXtrP7jdLdek+QVCiW+O+J9WQaw5eCMtW9
hwk6+Z2Jce8SSvshaHptb/ZDvholqT115ni7ZgjrjxQv9GaVOQl2w55+x6+ip1jP413i9KKfeXfO
Hrg9+Jg6jvrak6X0uR3JhVnmTRbjFVEWN2NvTDsjafmbCklDr/2x/m4UyewvjKvmlzYZ+92oEbRH
J407H6f6hIKFj/rYyuv0MZnUvZXG2a3S5PjVm4J2WY3t18wWP7wKrHZRWlp4adV6+kA5M7nBXaj/
qaJK5+xrxcWVZgfe1o+1cNegXtxB6ePzWclAKYTEwnwJRz17zJrpex1F3Wdba4sPmZENCxujiYtI
q1E0T3MnKPrxWxYP097JMjyL4ax6K3wxsrWKySQKhN/MuwdIGHqBYI3e0CLRSgNqnfpoqNZN1eZP
Jpyw20SE00I4mbqywHh3BrDdhemXL0ZL8QG1anwhmpLyXJk4GylwEK/VbFUy1GQy5XXz5Oelf5UO
tbkf3XgkOLdv76oUD39sh8Gw+b+DdW8h4J3dntC8/D/qznRHbiNd01dEg/sCDAYYkrlXZu2b/hAl
VYk7GVwjyKs/T7qNbss9pz3n5wAGDNlSZSqTDEZ87/IsGw+M5i4dgCuzA5OvedmMl7KvZ2fnpm3P
sLYa3HW7lHl36wO5pUJXjn1YO2n6paOFz6HQWffxSFxcstwn6Y7BRmMPxb+DLSWyX6Aw5nNN9f4m
p3XvbirmOsJ87UeDS9Fx2i0vEGWbmBl/EraDct9sQhhbmFxIQ2UHvwArEkrNoBcWmvHiGBysEGKw
QtGoBFzekGZ/KNqEqZxRVyCOoPvlB4DL+kvHwewmaTUX8YqnHjFVQIO8tLmrICtveqgNe6NV2o/e
m7/yoDUPSW76R3b8iwrdayezl7Ci4ROQfRw0eQEdlXNA34l2Uw5jv1Xkkp6EMgixN5P9qQ1WcONf
i8k4a03zbT6Z2ysSs9DE9IxoY+yuGs0T0VxzOypipSvdZt/ITm8H34PVlY2r8eWIgMsfXeousdN+
xyZUvVMJvF5guk2X3EFNrdJ8OOC0EGvYiVKPmkqok5Wvy+3YL91+HpFZqGc0KaN3rVMOme55VuJ1
XoPgqFkp8oP0gK2KxNanEB0cqE5envKrKLhynewgSjdHu7Hmfa1mrYxoFodnYJpfwrUl0ERZbck8
9HwRdUHPr/KfHMNy06ifK3cnlWlsa99uH7mzq9Pa9eMQ9T3xFf/aA20n9Ix02mpvltbRXkZn0S95
W3rvyqq9PVg1I6fUJQnIlGEngLDJQagzZv9JT9r+pUt1602TilXeswr5ZXAwvXObFTzlUE80HKoR
sY+7+cOc7cfaz0FS8hDCbx88JqXqv01zlT7O8Fh+yrUtv+i4zO7zPCm37qi5e3+A2BjCNqavV8DE
jGBkqYNL2WKYi+xzdNfsUJZOzzukPDHPA0H5TFaecZrQqGan2gKujmdVmYt8XzD+DMuCW8Ra9O6x
zduBk4XN7kIxZd4VajUiuIwGWN85B3Jg9i2kCKfMP2mjMU+mOcBKE43m/BB6DjrQmkd7M8pkecEd
ot1ngg0+7pIaIoEIFucNiq0T1UtdPs6W071SmERqZKj9z8xEYEWfpeWBFX2g973RlzunFQNH7VpY
xwXs7a0GbtYH8pkB9OLGotQ34K5HMFqym3ou24cJb5lB1e/yObUOLcaqXnpzC/zRezdTsAc4+LCg
hGz//GcbPLAOiw76RszFOqGD98W4DbRaqSNItcJ/cdqm2RrVFPDEpGmKu11SAhuwaOObk1uO4wGg
sW7hf/QKOPP9jDdlsbhCXZHtu3TmcZ50pnDpKK5o42y5xG6CfEnltuhcN4glFghnS/k4C05q+u1+
Gsbg2cim+tO0RrGfOez9TPHe8HyV9XhW05reUWZFKek8TdBLwaxPrDvBBEnVczGcTE1zzlBwqOQx
gs9GH33qDqyZLU/qde88ebMbQXxyTz95kEaFysHxTrqdLLE+jDw3iOS6u0TLBU8xYC43RWB0WtQX
k/079cCOefK073WXempjeE3y7PaIrFui9StIALNqZUx3m8e1j6pubq+2mM8RXfS56gbtomTPD2b6
6s78zFb7SHhsVRFbTDpTC4bUT6Wykw99JcJGmblW7wAHK3zHfuc/y7yUzQ4clffeEKKmkRqDyLgz
giXo45xteY9knHkfQQEWF5QyO0L3mws1F2q7R5Ax0tsBngW93CmbZIecaEPvqL914dc9KDbb7En8
aweqrmV6E8uO+rJQ5GZ2U7Wzdplb/DjR9XGN2i9zKY9l0vjPRmcpB4Y8BrATfEChReVUBsW3xpqy
G27lRjvqujaNO7YH07orFqc1NwwsanxPWd9XJ5nhxok6KUF4TH2iv/hDCct1UrilWUY1rlezIVrI
3r1z2gi/odaHdiOou7fYt+Qniz63FxqPxyLWKEmlq0tMjtx6nc/muJF1hoemHQN25Xrl3dvCyC+L
lBjVg4JvC+ACiHdROkvowPw9a5Py37NeaSpOaPTfNG7jPrSrOqaorHednphHYRbah5ldC+1HBveU
wFckz6+IPS1soa3vKNZWj8AKeTTUFNJTQGsHr2A3iCZiPa43mIf60zSl1odi8b60lZh/BswiqbpR
Wrs3SZSx5GU9nq6irjlzTjjRBDUi9MhHS7aSYFt9dP0tb91yt8qeRUNLudZoAHGdevibSf7vhUx/
PvajzqDRIE9QD8Xs0v6L8NSBGBzmxLiaagRc4xV2RpCnPYD1IhA7wDkUrlegbgFrTIX7MRerpUej
rKgYdmczGCMPL8542yarZm8wUKd1aBmrAy7cMTMeaPk4vU8mKjfeWFmf9CUV4OSzGRcWKjPiv6uZ
oxnNelcdKV+3tR1LS7BwUpvgJOjZGsB9Gak5v+4XSifKKXT5OxP0X1QkxmaIGN7vQRmifrSB/kVF
6prca3XO0MBRivQHVlFYTXMy0KQhAY/zViTsJGHcp9nEhp8HOi097kp15OiUxhnOdHFrVLnNVZvb
6m/SqP82pOXN4ZXGYnnN1KPX/eXN6Z0vR4E9hIdJVzynsJb8sNfXoOAK7Or5RqZ+satspeebEexT
u8MrSCeMZneczf7zFO9XSeY6XtTJZvgBIUUsNdi4f53FpMI0swIfJIesBZ/Z3J9qqLyb1LXG7VoW
f9dFdVV4frk2eTkLw9g1v4TirP/lb27Dq5A5Nc/U69gfo6bEy+gOa4RFLPj4z3+x/+srBXgD6Dr3
uRCuw7E/TSfrtNWKNl3w5eWUBuFH0o9dncloDGb78PtL/Y9kpqe25p//df0zP4DxwDTKxt+b2f/1
q3P+o2+H9uf419/1yx+iz/2PF76qOr/8YvN7n/H99NUvD1/DVP3jBdKv9vo7/1//5x860dMi0Il+
tADtrz8thez0q1j0p0/73+SlsB0H+dHwjfyrYvka2f2HumQGvxEb5wq/dhsR47hGhv9RsWwEvxE8
omSJjRp97r/Xaf5RsawZHv34dGhg1r7S+X43hv+hLmmm+9s1mIhVHkXKYVkL/ifyEkvgv00gCdYz
1r+GgA2Ht/mXySj2WqIfDAVDp1/VHPdYxEosVFjHOIoaEvqwWwKmYUJrsY9b9NYl1+cw4L6jMRwe
jdNpdM23BuydmNFboJ/zmnr2MEhlmpDx5a7fZLVZTTfpBLbhqGNa9UNfzcP47Cny/gdr7dPXfDLU
sHfXZYQ7J9PqQ5drV0fNzG7oGnL1P67tYwXm6ukuUb794RVWtik5/L6xvDnsBXisst6X7/ZMk3zs
JPV3hkI5sNmc/alXFRctDfK3RCVGyCNXj50qsF61xqEwfaiajc2g5g62ThOxPIwbW1f0vNgLkwOr
L7I7H0NsHl2LzTE9uhodab4LLk73Fg1ziGY/mUp0t32tJQwDuza9nxiysYDkbDHcVV2utdIRNJCx
giUDQ8PIZutiSKpYrocc91PvhvfATA3gmc0YJrI37jAyQcHwZNJuW3ttNktStG1oT53a0biEDYDn
hnHUHfB1oXBb/3ZgTvydhncjpAPiyRFNRpmMSp8wzOJEJlOe7i1X+ht4Nf5zPsPYDft6KDaOn/zs
ffFe9zja2OtIRl/FdByI9EUSy1doZYFz0Fyj2tWpKJ9dZruabOOMgOwQWivk4VartDhzG2eLOtCd
RpHXO74wLV6tYXgux864zRLjzGHsGcgPW9TF74PYBND3smJ+PNXpSNCiTeb6swdmANKmYnBj1VQv
4X3Izq7UFNAzlyibV1Duhg/WriOagcTtMMzqOFBvGSrKBrAG0Yx2mCARww8ztcfAnTN4eoYdo22V
G9G47S7IMgCsGYjwadGdY1JhEix8tC2rNDfVnAe83nBhmrsCbMo4jZTFLvWEcRisxcPeYJ2bfoV0
XAbLTdC5F6drrJOeJezYq0WLsqE3dwBR0nPC7uepASxxYSNXfK5sunCfDlN9qMZ8Jhi+5BsKK7sX
t6kgDjediLqAec/A0zAemCPtmoZ8PAj54tJhHQYVZ556Pra7HHjbYahxedKE1x2b63GKFtObtazF
vkmNLrT9qcBcLkUWFiYn5K40BV9CzbgZQZwNmrNMZB6XhnsqG56uD+iHDibOrihSfHf58mzmQRoS
maMBuSBrEcNeOE412+VVy0TcmMY3adnFYayt9CEpAF2QVKucqBWgXyRjg1u/URn+XKuIdY2xchXo
O3DF9e3IJn4Li8o6A3UKbgfmuJdG61IqbpzhtOb6ShdqHdifbWpb0aIP8jB0Kj91nBK2hje8Gb2R
blqAFiFhhOZcwEGMPMt94SjmqlOaktSNJMcJf0vDjXFMdahGYdAt4rCk9lOTdMz6gqz3tsQI1duI
pHX16W6wtfCVY0KsvvnKrKKk4I+NfdNz7RAYaNeUewuJOE5059aH1RbmJedkHI1plKSofhic+uKQ
9G4Xu0lavUp3so4diRWMmMw6MHdYx9bAaun1n3SZfKf/y7vrlinb1qAiIhx6ThoOGEFeVM0Jcedl
7NuvnuQAbztf7V6TTZo2V5I8M9nBYH+7I1qE2TvuU3XygHMZMTidSzDJifRJ6hj7EXLyB/iRNKKK
FX9nYbvnhLSdHhckz4ns553x4A0Byj2qjduXG+yaxs3qpKw+pjWwl09rvsh7RdMdU/krRpLMSxs3
cwV/czqrmRlnqwvEHHGoqvKWakaOz1x+ezNdjJ2Bkb3MGcWl87EzTEbRfXmj5/MmSLzvti2OIMm3
wrO3xaibUWcvezyul9Sk9Y+mysfRGqnTS9gZVV3MRvrqgN0Nhr4FUs+v233lXiWs5YedP+oJ65zv
vHeMP1Sqb41+3rWzefbNftsU0PGqemPV+BIK/yTwPDO6PoHPOEEp2bU1b3rl5JNBqivELhuaiw+r
xaMVWszBpk6tLd3Dt3TZbhqJ6Yq91LQwx6GHNTRGghtoTiLSh+GoOQ6ajiWYhWoJ+EHF4mDuSx5E
U5PcyKqleHO5GzkOqlG3n1jgAnDsxoydyc0IdtCFml27mBQD9Mld7q2aVGoyCYt0RnbfSeads9/c
dpZ106b0L9QlWlu/67UCianWzb2jV/alqpzsUzPtdT1yADfujZ6HbaaVQ9z4ifvcmSk+DdCLz9Bg
M7JAkkXQs4wmXF0Gy5R/rtte5vUW97y2IbCCJpd6zgaF5KfZdPXuClYBT2rcNHb6Q0CaCt0WM/Sc
JRiRl3U6BEp+T7DFnZNM59A/9dah7LLk1lVtE3ee1ZNcao/KB46iMOptOL04W8JTR5ZFEk+UXDAZ
G2SswxQ02myfiuC29a7jaPJE8LP8Nu6sVGzaxOs20r/eyeP8ST302WCy5uFn/742Vty3wW1treY+
kUHPzdQ+OnryiHIzRGxePsaCMt26n7vQqdySgJIVsYZus6qjUk67GEpfzxzXl6iAjTfzXMQxbEUK
nsIB/OErJ4Y0VrN3nJbhmCbDPaD7mw75ftXmau8D/Av9Xq9fJZDDmF2E3I/wGM5ds3gfDKWcYxV0
zS4Zk4GMT6ByTOIVALdxMt4zmxySyyIO1CCdNuCJ2ArNwv85GMK8cWvQNU6Xl2/ZpGvv0kPdzLqK
M7dPSiFpA/uLNpKjC/HlMIK82bAGyqhxONZjYPiWzKa/SfXJIFGhVzJEHG92MvPfDZU6EcyYRwng
C0wcqx8F+VS3LvN8HUkO12FaW9+52BmQ7MdtYfFgorjrNQlqSYF6dVsi2go8gd/GdWANtPDP9tYN
Lv/iWA39YZbau5HnW1/vJqpph22mYPYWg3XvrLV5qQvKJaecLKFpaDsQQawUpvZzENI+p6tE5S0f
Jidg0CwMrl9xGit3q01trLKg/FmQ6YxgzblxYo0MhnJGN3PQ7st59uKMbWoYEAJhUzfCvev05XnI
O+w3FRsxsWgyHA3r3Tfqn05Cnq0jBb5fhDi5nggiWXevbpE7UTrTyd8X3pV8XPdbV5RWHs+23vF3
ynpxFuRFjmulYByueJ1MtlBubX8kvqHIZQ3roZx1FXtzF2mz8ZAN/m1ROFbUJZ2x3PSZN9wNntdv
yzEzNuyIKyCkmrsr/bL9TIGvwTfWs+XZ0MdARpAM0w9nIGs4+8TvaaeoB8YZ2nLTKjXet3xiYZDb
nQ7CUX8xEwVQ2pcWcCNYbYs28+tJkgpCKwtIv2mpXe6TwdHicWo9mEZ8p3rImXvR0S4QqDtUKMZw
GTCAsKCs6L4ZrOqbraW8oLn6t0lR9ufRsTF6EWu4pK5a70ZRrda+brpVwiFym/OwIG1iqmQ8yp73
UHr6xNNIzYcuI1CywFRCF9H8GwrlYR6ZK9e2p5UWaGGB94041BEQ3xth9ZnRuLEau4FAIjzC1H4j
7MSGp6pcpFpyVypnquRn+d2aGVirlfqu5GTsy0Kp5i4dR13EDomb+YU4l1bsxJgwV9c0Vx7Xvh/U
Tqeo89Iv03KaMMChCgOP1WdkgLbxBubs7Wp8Kmcd9lqQZ+psjHTsxXXrPyR2Xst9AKq1ju1J9c+Z
r3PDOGNjfBDqAARmwaKMNMraGOxmmvRCex7lrvbStP+0tNJFgS41vvzFMGmnaBYb7IeOWOye25b5
9om1utd2LOO5FmMZKIGQ5y3ni8W3RzjNM432FDUvejLuetcu9K3pDR3lVTmpqddGQXZ6qLKeryRT
TO8eFMYRscewapcDU3wzn7jZCUBuVDpo3nGdcmG+kScx7L1wCexFvZN4TjxlzfBNKYGbDIEypyR8
LtLs4PHYMe9mSKgsrusyNBOHKc5nYbe6xbRZqakX3LBppkdJ6Tjf6a2rnzr4UzOSCCvNYzfXiXnh
oMlj2uvcUt5g4OlSamCRrmces/38QY9qg1qTkCy5z+BgC8JBmtMe1t7y+/2cV6QAlzlXx3IuxXRC
3kD/6aEM9hYh4hU9i3leOpLoaTQOMgT2v5ZmTg/WaJTfq6wJ4mw15/tEG52DvzTuXVb7etTSRYGE
4GpR4Q0+UFU3U3C7gwA+gZbdKXOunnIcFpT/RlyWB9/RVjx9q4tWN+gxBpHnptJuAaFvzdJwD4k1
ePuu9GKrGNpbHhuAgRpOs8x/3wrY6xsXk8emrbl6ymDaeoPRPUx5PqJGtsGllHP91rb+RzJcSWnu
/NIoq4twYvbxZLfGHZp99pjo7iNAJRX2on5ep6zd1MkYEXE7BjXNQ8Uk78YcjUAIY2tV2skosR0V
hEIHE2uMjYPBGKoX6QqB6AhTcw06g7G8fb+01ntfB0dOCUlEE4weaqLdmeX4NbbuRrUISjK4yKV4
TaYFs0M3qZH5QfHCV/0+dtldRtt0DCroo2rv2rE8OM34o9Dbfe0uN5C0nT3tGu9uwReggqge19jO
PEwWCFOp6A4FcmlYZNqL2egP3aBvs9m4RfaBaFc3xySQX3oAMkfQVngxteHRrlYym3p9l9ryoVy7
s4ErM8KGQOJLzGcyrKfEM+9GhbWw1cefgclgpCtRDNRyY1kZu9CZzXyrNrlmsjHu5ntwrm9L4H/j
dC73Vpkc3M5aIs/lhMRt6Opid30INvm+7n4WeBhdN7mrfB5llrWpxmnL4jtDQXW/VeN6yghlEcqb
42Qd7C3M3h2aUZxW/vdx4fNwlgNNLO+QUPFAyPx9wUUSJTI/LGvyXvnFD7ttzJOhN9+YfxyWvgtT
FskYQvW6Mdv6RaWmvsGigXLkfWgJQhyUcMR6N5fbWSegsVjtHr8eH9h4oQRhxlJmrh+jzeWYNwXv
G71LIkcfUDm4l0mGTy5V8+3AWzb5SeiK76R32nDh4EpFWIW9Qdu2Y6YzONf8yDSKE4VXN76nxYUw
ilBbBT1lNXWYoW49SK94bkrnfijmXec4/X0+Y1j0fD5l2li8ID+QCdr7GC1X/nspbG/nj9Wj0Ib9
mA+cX5pdWpiPRD8vukovRaleVCeT54qu+CpPYpqVLlZQPlv6TJrHP2azfmiFtsvXfu/h0uj7riJX
gYrpVRvapJqdbsrTPOKDTZajj4gBMuy5MvWrNxKvRXpogubR9MXAyKYCypTHxmznN4FuHEdh7PTc
xrekPScMHyMx5V/KHuwN1htrp1OymizNJjWDB7xMwz4j3BDynO+IgNrI0kDCuPGjaunvfDoUb2e3
u2WOcmBk81YM+WfCxnDlER37Y5lccsuebnQ5G8AhWpK8i3UKaETcA1chr8iKQQuoERfZIuOi14I7
KUE0zwUCqNAHd8M56kUpw4ooxICOIFUZW8lY31cZ3iLfFKe85/Hbg40KS726rWr9ESj5xkfQKdzh
7OfJk1M621UGwcNE9fiu0ciyLkKPlNEx5wh29WxFHlOe4yrso+FddeByY5ejtmfAoyOXmBvTdh7H
levWFtjN+zTutA6N37e35cI8ibHHfWJNlPyzrismlPtVYzaTaJu8mHHn1c0OJ8aWbrAE4oDzHQzl
26AFRw+4PPMmbpQcv55dNhdy6VGvB5CLWa4wW4Sp6x29iuBlHbCpEXCegg2x/D26g3bW+gsgh5ta
ojPKhTPdiPkPASFGRSannXzCCA91QQZZKJ/dBCTRZJlf+lTEQZe+Dq3FFTvsBh7ZLWdGvOp3rNdh
09FD5RSxN7KPrz1LO5Ngf8CdsK0ad7OMD5XwDj3yqU62el7rB5MP3A76w2RyWmvYoxtsSU3cBdgf
iVSDX/dasiRz4uDQmFeg7T5XlCy7Dz9bN+mSPvWSo3heFe7WSPF64fERaNCYOlrzq6m1/WqsP/0e
1s1U5mHRAyk2ccjyAi1pVDU/5d58Tg3e+tCxg67ch4zxf+gX+DIbhEtNHyFket3n3DVHWcpvZZGd
K5lsR+rp3Wp9pRDh3QjKyEkEmxXhMphp2mjSMMylCJbOeFqa7izZc3jg3kVrv6iVJFFp5K9FXd7O
Rh/Z03BqOvsCacK7gtKb0CEHHfal22CoSTfu4rwvvY3Zqb80i6lCgwI+VvyKvofROLCReBGtv9Vb
tuJT+8487aDcepdMeQX1M7UOGIJu9GDQo85l1GuSvefkaqJMtVQtoP/5/BjsfOpM+zTeliYnnVu/
w3elVkjR2CYH6OjIOhHViMcRCPnWMFMcGV39Qb8F9TYzriM1Tf4B1z2jVcN+txUbyk5gLqjAPgPH
4Ci4UNJxFLXNx5I1WcR47/vEVxCTD/B20gX2tdjv5aDpEXD0jUvVRsyWVETzENzXRfXcJFMg3wKO
UWxlc4zxIMxINsuq46fmLWQjRYcCX+ber1Ot0h/rIauJFGu+UMukRV5OL0E0YaMst6tfmyI2BfiX
rdSM5GHI/MXa5j62k5Nd0IK1q5LCfkYzRhxwElzoG1u6xhNdANSO5bjvs02eON5PDAYzj05W2IEj
l0w+Wy+R87YsR+dn3oweevUsHzqi6CVTSU1xn7N7wvcB2pxZZmVPTDiFtg4bN+3Fu7RSo4xED3yK
k5Tf8KSrZXnJXYG2EMwmhsUssCPIMkMWmUu2vClPLBwc00Srth5eKk71GesE79HPn02VuCWNHYMl
8FBIz43Axq7JnrA0X2OgioYrQthO3+0aMsfDoQha17gyYS21mcphYqDf+NpOLW39jfbL8V76/Xpr
KNpUosZgz/sPxfIP0euPeM4/qMb/1M7+8sv//d9Kab/Ib7fiq3kc+6+v8fwh/j8Q3VDQ/nvu9P9p
qGb4RXH7l+Bm/0ZpLpk9hNXglzSXYfxGAIJaRRRXLEnovP9Mc2n2b9eudfQ4clYkhkhS/zPOpV2B
p8SBdZ2D2zXrCPfuL5jp/4Sddn/VYokVYzCkZM3iPRITM4K/xHDaTB/JunhbrzDJ1aByBIwda7YG
9MT6VqXf1aCHH5chLxxM0ut4oCGAVlCzC5bPVGOpj5rMrz+6xbK8cBpK9dZT/XG7ELf4xg7ebGNT
ZvKV4URnRwPJmYs9uplPAfjY11f7Iv5Wg6aVH3B+cKIFUE1YCGtKhqKOw3bAWGOhgqoqp+CxcJjZ
heQxdRXhuVtmpo5E5XYJs7bgVc81+rZXY7KfWnoI+q1NO87PlGK8Oi7TGvsnBiwZcFKr8heiAl3L
njnnFag5Kp48p4GyFjApbeO2wsvCg3yainju4QXDlC59OyKV13YRR359BmNpjC+2zFN1FLJsaoLs
Hp06XQpEeQw9JWV61sq+2qGfzS1x3MUXK8UOmlnkRA2sovn5p0vuj1vvz8m4qy76L/meL9K5mino
LKNH+/fWwF9FdU5Kq7m47iHXG++21D35mjBb+bvyrr9eLteeXZ8SKoJs2Byp7Pz1VYKqwetpGrdy
Li0r1lq7qwFET0O2n9M1z/+mScC1r3nCP/2t8CBxbXJV8oJUWwV/JZw1lAlRITl9ZyHvGTtZZfXW
BF79kQfBAPwi19rsGHDG4Ak9uGYTUeRAIRJlqL3cZCoXpzaFfIOPLpPvBUUmWZzxpXXDFycd32jf
0nQJmp2AWHZHzva6rUhHCm38cUn8k7UYowzdYcAcSzSIa49Gaqp2rM5i35n32PusXjXIm3WV8ZxE
jDwHRqaNdxzY21dyNDm1xDNLd7zahEXWNbUJaGidCmJUTYfcncwN/ymRlmBP0NtWvWG0ZPW44ETP
lIZUbqjEyBik6i25HD38fSLWBMW2W6dop0+9zsgNcm2xh+n9AmfuYl/Vj1x39xPzBCDWuaP5O4c4
09eIAZ7MvpBZLLGWrWFRUgkdjJtuUKtaYrNDMJiniEqDouE5ZDi3PXJyHvarqTjMlGv9naMCkmba
0UwV4l/W5thml+ntAr127lTTDMER46slUWH5CDgJl+X3MZ3TZuvObu5zTPJKPSbGmtA2xdQWmBN1
PB84xRcZTfSQGZGr9cxahwzlelstZWM+rKuBUORXmSf5ONrpMlj14Ny40F2HSJ9lchycJCW1zD4x
QI6sfJMaG3t6zawAGXbpPVxdLRsJ72gLay0oNi66m1VmVX3g8DE99ZWTp4waEWjZlJTW6zqbiGdJ
P2lLZNIcNGIZoCKcyoyaRqIC2CtSydABSh41+pVC2gTUo0gTWqCzVCDSMYfWr6fXxlc7Rc0pYJi5
SAYMih1N+qBzU+9oQbC/YUBWU1BnWUo7ZJRHZ3G6ilywP3MzgeaS6XlUyI722Mko8OHidDVeynTu
vmS6lF8ZqioSB7bAjLtxddlNpX0N1l2bKPggF+LGLH3rftQd74ZYIPGLlYgAyr9zIUDWNEeR93QY
+lZRHon92Xo0LKvzavmrepZsvo7QJ8eNUKP8Up45veZ8imbs2X0h6Baz8zZOJSo1rrV6qiMBLGHY
VObc37l+uUCjYr7RbGSzFGZoTP6ckWVx/NvRWO0fLp/xa6VpqXOCHhbkkdkbpR8tyzJrO8oUM4oD
umkE5kldCL44tk1erOdtz6zbbOQjOmw9bYXlU0dncyKbIipRacYiatZj9FzycjtKzz/gZO5+Viww
TVi0jTRiKkH659VnO7dpLLN/MrJSfTkTyZtQWpSoOZjc0x32md7BYVFXX3yLjMMS7LbU95aIzRuE
k9YmPuUm95TvWwVmZzGTZ6lXbYhaiEbQcGl2ohrNbP3vPsHes7YsyjhNzBd+Kstxb6Weiq+Mor1+
o3X0pSMrVZXGvXXNsrExblZSi1b5nK1Tf/YIaP6caha9UGl18iZq5OqQywMNLzUoluHBJ83HwB7E
wyIWfhs3EfZUc8IlHOPL926pUzNTgmESmbkaPa3Z+otIfzSpLV6trFyycPTwcUQ9GZQgXn060zgT
J1x/7Lfz/WCtM74KOoofEr/BJtZ4uc4HNisSANWC2AAJVe+eEx6P5JtKO/lyV8ctQvxmphu2QQV0
zK5m/2Y0rdaffjSKEXGkdV2B5YzLld8jcXDfZKbb3uuDQq3MOtX1+4DT/UTrbLra7c5qQcKsp8Rc
Rz/KphEHyoqRFSWXMqo2rDSz02KHNLzJxG3GlG7TAHkqq2XF6mn34t5cBGkXi2Vgjn2myrerR4VX
5NKHdVZFnnobQZT+Wwnc2N9rS9V85S42gK2bInH0HdVyoeEDKEUo6ql7b4ahCS23LJoY6dP0+x36
g7jQgDF5sTs0uU7UZ0F1psKQ1AN4AVccM4u9QJxkZZvGMsnXNJyYxr/IYTS+/ou9M1mSG7m27b+8
OWToHM00Aogm+45kkhMYW0ffOuAAvv4uVJW9y0xSTNO7gzt5kgYlqViBQADux8/Ze+0+6YJvohLc
VQVD7xZcg/E8TzntLRc59Y9cLkxVkIF3I2faKmQkOzCj3tE+r3iFglGQGNuk448a97wbIfsdmwOU
KROtL55EfqvEnru4dDvaSgGZlvVuImZmgFzRzfnOKj2EL1PigSeawpDVP1vW+iltJc6RPHQ/cnBT
t4CS/A9N35tfa0BGHdqFgRO076wBhg2bQ2hUDoiJ9qTkTSJqpdlBkOG+E54H+fFD7uPDhSwvabW6
E2a6vWPmCb61phJdnLmu8yX1Kohywl40JRzTmV3Haf42Yfmt97JU1FhumrvmpSD3971ksvCoeN4R
KEMXu+8Lm3WfI1pyOyvQS1EIr3mzaWI6BgZa6o/M/kXJSR/AXAT1ZU0jt2qrC+YxuOGDMHVlxCZY
3JGENbLpLHiU92gr1J21UktGWPzLr5VTt+j5KZN+dNNYPxeTTL4FtKMYPOcyeEZZz49v1fAqI3Qu
Uu1sv/G+lakYqCLndsHZhecVhQ8OvCfGaN5nhSbtY6V46ehpbG0dsxg6dRAmoZ1MptYUOKFhmCCh
kY2mEWi16bmqE+8ZJeHKrDotCJ9cgfd0c3lZaN3qBueGbCgPJrP5UVkLHSdCR+2bmbfsU4PA4qvw
tUJkwn4L7A3Th4wg/XUFwnfMbVctUrWePV2n/d0QhPnzxCEAClpW5KfKWpcycnU3dmd/O5nv527C
BOsnY1HGcL+ndT8ksALjNAlo7UAdZZRst9lqXQlnXv2jTzSXugzXoW0/LNJhUD8b6OwfZmYdYGVo
CjIXd5i7aGOYOzrBq+KJrF177jltNGvi0hAWrrIYlnq9sL4gpZFTvjMRepBAgd7RpDBjTEhc57Eg
yGnBW2n7IdNAuzXl+qHIKCkvOtFWC2zQIcCyuaulpnk0Iifhp69oMmRfMpGm7mmRpTPvmyZJxFXZ
Wp6tqflsPwfrJ6ekusOYp0GKGpQR9t4phUjp7ZdFAS6gomo1nL1XZrZxhxZhLa6IXTISiZYe3Ng3
uxelcaigLBLu0KfC+4Y4lO+DMzjL3LgElhCczWAyw3pnpXNh0nHWNRRighaa7NAmNpqEppv5FiIL
Fo4yBTYB/zj4Y5e9G8I1hfyYd0E+om/r1uZdNiKCPOCWM5OnMa+EY0EwgGl+oBSx+5MMh7yjI1f1
gY2A3gEnscO50oNHW0GWS+JUEdinMER9dlEDMluPg5fOS7tjhWyGdwsUFDwtQwq8ipmWsSIxNKU7
XBtpkwKR7fpJX9Px8RU6FSMofKSU9C2Cc+L2nXk7drDk9hWoH33ftlNiP9pDG3iQWiW2eCQv0/uQ
UQGvXwGhDatcRXkD+q7aW3R+nA86nRdkCf2AKK/op4BDXmeXCNEc/YxaYUxiMYfTZechPdwNRaIp
T5ye3bAOBuMJeTJxr3Vurh59ogp4pyeULa9wOYHE0RwvmLqFBcNRy6Yr1QbafmYy16J6GkbXOnUp
cx3M6qtoz6FIQ/vC0kyS910K+TT2HW4+z9fW3GmVP3Bodbf0hrWam/G2UyVCUpUQrQqjgJI8Qr+6
iZKcSmYxNgH5o7E40e9SZBVwAuqhfzBFla2nZRCVHbuJSWm/WKW6mwOHK2su86mSLlu3j9SUkh3K
f42/mAN2ktJ/FYFbPmhLjF9tTBDfVs698tlAO/Bctr28l00NlEBiFQah5Az4QFfs/d9sc7JzjEgu
CzbeA0R8POLjwldvxrjyLHbvmkf7e88jke4sg2gUek/rtCvAyHOYMJeSk3cgeqgt2Izeza6j3gt2
wXy3rFgEdsgePZ/h8KDvg6bBheDi/rRRQTllsDc47WaQEmpxa+V+EURmKOWT2XvVx5VyiXBOdggj
mvPWKRFWGgwwmBysX1Y/D5gwzIhp8F8m9BEQPjATsUUefO0S7AcJSYcJo6C1wHLRFwB5keWabEp5
RdhWAdtOHf46uP//ptn/sT2O8/++bRYjVFdZnf0sVf/rj/ytVXdgGuGQAVkkIMKRcUIT7G+tOkgj
GgKYFXzcAyFc7J9aZ7b4lw+iiIRMurq2zZ/979aZ7f+LNEOxud8tz4Tsbv8nrTPrF1iGQPZO34xr
sOjaIyV/2Qxx5OTYLfOenTTlsWvbJ0hy04JGHLXLsReIjgIR+HEoISfTS6pvW+rBS40/7Lk0i/AT
xqzlK10vDNMEXzJ5IZjKZv6X3U6j4ZGgjaMTizKGKLC/gQeeeMq+BNTTHP7di1pRJThJEFcQmHMl
nvgscWzq/AxX5TDSr0DdF17m9vg89t0dJilvj3ebSme2wSpP1ZMzJubemXv3fcWYL05NWm0RGhSi
eMAZTuORV02lT3llJ4xN0cPTllZl88juzCKM5HmyOXiVwSNSxTQW5crGa+DZ3SPR6W5k7Vf7OevV
nQEjrtjZQI/sY0B/HTnHJDr53m6cenyyjEGX+6zrEUMonVrTN7fr6Mcb8H5UtLk5KNeN0DB2E1p5
tNqtZaVDtChtXTdMEq+Ux/EhGhHLTR9G14F86uW+d8wKhA+7luKzju1+xg0t21Hep67Q10xN03Ln
BY2/61sH3abtLEEVt2zIT6sVduONM9fj0U783tg3pBlcQ5ebUSuhu2xCryJZxDry2fejaNZtzJXu
5JYDpU0mv7Zu5BWPTqwJfmPmmHeoMfrwbJhjQkTQkJw62LFaJ+wwWSTH9ORmi3tI/RaZcue7l2wZ
cVuUu87ML1VfPHUMRlq6EY+hodpDNq3rvW8hjTeN7MMqwvTaTplw9vTEkIBUtMEixXkM6faS9taH
gPFq9S41Kw4nnIlSzhy+DNUSGZAWu39MS//RavbH5v6LMcC/HRZsn/fziOGfz//f9N3YG4vs369m
j9Pn8svn/tuL1Wz7I/+sZs6/BDYuOwgcxwRdtqW9/OO8Mf9FbxMPjW0KzGf4of7vICBgoQPq6LCW
hR7J0xsL7h/jjc+MwNkQXubfc4X/CdaNaCcCD4EBsYrhx9uu8OVKZmBmWIvBtOLFH/St1QQLT7Vh
W2SIz1UYXFldJ4PDOGym74YjrboypsryP/x0w37Twn7FBPv7Mv6KUghc7M/Ba2NY7QlrCJeKy6AH
ghV/nt3w3AThmoBt18mnDA1Xhyi4LZ/HzmOYOva0N+Lcw3R6GtsuuXW59+6ZuamPdCCVyE2LHgSA
uXScCnLfreXdG9f8su9OjDoqAEY0RA5tQbnhazhrnq8ghL3GQdQ3rWhG6oUIBV/dNChtLidpC6TK
SfowKAWcCFPnuWKauMs79IFy8ohJIGzGR2JBwNvujUvbHHv/3Tz/+9K4NuY67FTQXF9ZqUaTW2cZ
loOi1qoufXDNJKBJIlNSZzoMar0H3+ec68EeotWwrFO2ij4qLTj1b1zJS9rcPxfCVGIbNAWCjffl
41XorlssiuLYXUMDF1OV1N+X3ijv0DsjC2A53KTu7Jfgk94i3b30k/3z2WBdMHXiXSMO8eVn97RX
rCDx+X08Z2WqM824gzOsKIcCTCrsnFaw1DbdOEb/+e33BN+WULiNu/ialThsHmwdIJLHIuHElTEz
mQBeFpzQEHLcUboilKIO9K7Xo/ugxwXk0jhX936RhG/i9rY3+OWzsJVDPmMiFxMf5L+Xt8FbAwoS
xEqx3RrKPGT+ps3PLQcFIz09WrpS1U1+0XNE5mjpzeVnspbR33htJ9+wf/7ymrNquXwU7wwwPf4L
S+HP/k9Sz5hiF0MYBzSuaGtNQ3fwXbjxcqS5guegTD6iEwhpALTlTQZT4N0EYutpEuYBtS7QY3ta
2o895dYVLTsRLSFYm25VyRsL0q/P7V/rIvMnUr6gy75aFkErCZmZGsjLktKBnE1fIMOY2ys4bNc2
tP4bd3TdR+y58vSfPjwO+wFtYO6T61Guvnpsmw4wet9Bxw9WEGSW3S4pQk/Go4wQW/MjKmL7gzWW
648iTOfT3ATp5eyi1gfQq97IS2Wi/OrZ4Qo4KvJT4bniP9s685Nfd8xlbs6LnA8djAVOcPgDeVUb
lrUr5ZTrQ12F9XJhs0Lfrgsou3OIu5tRWoaVIlKBtd4Dm3QydDJ4Sj5YiYyaWkLoHfqVKcLajP10
cMzFugI6JZe4satZIU9q8NWRflCG+2KZaVO+cYd/eSNcn6xorKb4J1kl/VeLUl7C9M6sAqKgUOo0
YVA6WXVd7hlXI57vGgf3nbM0u9rOv86A7E6o5ae31ujtQ168llwE0y5ogLBUt794eWtZkmXmNfN4
sL2WmcGgtmSMycyt61D57+oNHfbnr/2bH5PNFQIB/E8CyILg1Sc6Y49kekG3O7uL/og0skHXX+IX
NUtSaboMLWMLdumKJlF7FbbCvFjEml4IW/n3dVN9A7ZVEoqBLBBoaY54CcqSP4nL1Fog7zEmqza3
jyQIm9asS7sS1JHnGP7XP3+PzcP86s7xPSAJUFWxkPxCUHTIp2HsmUwHNcCBj3rXVCQwjcMz0v/u
srEmcUpCmuiZIdtTu8olgs/sP+qhvV+YA9ArhbhIL9x7cNn2YpEJjV8XTzHRMogxWUHf2A/s7c6+
/K3hHrDmbWufB3X89WsUqsJYVK8PASOeH45d5ikjj/FWLOVyv/GaTjYvzHkUdvXgG/prWDfhlU3r
Ixogt2Txmi/GVZCsuN2ZSN5yehojZWBq3dxoy4e1ARGNL5ewlxm5kTQKeLjJteHkuQ8DiS0W0+N0
M9PBfqMG+vUh3l4jENUcMInDfb0+2CqgsVhbE+5Fc7kaCmOMJ2dqbqnkFtTkbv7GM/zr53Hop44D
DYFJ/JdINDE6pPwmYj4AsK2fHWV8o+jIhqjr9RdTZsyw/vys/ebzyKgJ0R/A7dh+v5cvad9OFeiJ
UR+yQbjvmKIX34119i8FbqddoDvxxoL7ipBBzYLPCiIpAR0mwg76FS8/0GeaFNBTWA5tz9xhdEhD
ZPBbPQKuwTezTP4NHS33sRuNCWGbv0kHx5qTcdiY1t3oK/nkKCa5Ss3eG/vSr28dV0ZmFHAMSjle
rJdXBhsjNIYsmQ9h6RTHZAmt9zKhzR2W3ngzK2SqaO6s7/jecDLY9VsAld99fOAKKjmq2a3D8/Lj
m65yU0IQlgOeq/mdabTWJwIXj4ZbBSpWg3Ki2VDfgkEwY0OQ+caXfxXq+vfvwo/Dr7NJuaheXn58
EKjaAYGgD0NDzbKjgy+eerdFFN3R08fCNDyFE5AuJX2CqUL33Jv+dOssAn1GjpoKpWVLu8jLSyg+
5F+9+/Nz+svdEZwggY/ByKbQ5V8vL88rx0xXZuccPEqBU+/m9m0jG6hDdtc9a+F8DXCMPaS8VYe6
HMzHP3/6X6/5i/UNJDf/Zk+luUH06qtqKRu6ZnXCwTnkGfqDB5JQmnea5p2+yQfeqqjsUSciYUQN
GQ/FAPaWyVR/opuDunfOB/Ufl/5ckI9iiTYi6jbatC/vhwSAbFZF7bJOwNHdTYrZXmI20K+g43wE
unA10gM5//k2/OZHAOxL6DRwG54TsSmofiqWqtVFdoWK9gClwuGgF07WDyXEelwqzz+6k66++mGN
DRq5zpEUJgwdf76AV7mxPKWC77plBcLr2KRTrx6DOdWenU6ed1CJs8AVVCu9/gLibn2GJNxd9I2Z
I2rPxg7TKn/LVWpMjb5zmKJhxQXruj28SdXEf76urffxcv/jugD/kGCysY8D8ernyLzFVpY9YnIH
dci4AxOf2If+WEN+Mac1jRFRNjM9ynyto7rxKgfU1TCI/ZQp7wzHjQAwNdEzPYVWQ7JLXSycHpzJ
MP2oZcD1mGU6h8+QjWtyHPQ2Aq5TgyC/P3+PX1cBYdGPhpXK0hKYv6Q+9HQ7rdbCy4/ENk+AKgYL
sNUcAzGsR4wOuwRNhbdPHeSO+yQkiwN7nG/uoYcKZjqLWtQR4eBwa9X8yX1r+k4bOcuCoOPPV/rr
o8iEnywe1A5Aw2gtvXwUGTarjf3oHwyaPxEaCHFWo/mBQVh4DU8BNzD+zi8Cf9Ti2dnhzx/+y6ZJ
gUOBtvXZ6XoRDPvyw92elKYiy/xDqB3jAZz8dIc2z7zCYUabBJXDG+Smv8qnl8uPzeEEQI1LpDWs
mlePFw2GwbNSx6eRWsOHNZz5WHLmjQxkAleJY7gNaAuhT+ypwR7BqBkX5EadCTjN976hqptm9YtI
SFJPnUq0x2rJOiMmLgw9rFyDZ/qzLn6LgfpqydQbJcZf4PhXV89Wv+UdU2cIvsTL25XSfKc/nEGb
5gm/cfowfLJqZ0C/aMn31cyZt8TMB9U6W9QVBMQENv9CBNDconEBDzkdsBLI+o2a1drWipeXRdgO
CuEtI8CG1b/9yj+tZj0tk6ZdSdFOGLwOkWbfQ2oCpfVd5rlJ82F2U7M564Vkxr0LBxkfH+O3K7U6
PmaDBDaugcAr2w1j3kPItkHw6MpY9KXGVIYHq88m7KZIhP9fLnybEVns0yTVvA444Emwa28yloMV
kEbFfKXSdVyMXnhX+17ysVadWvaJVda0D50xsOLcsvSnkQENMEM6pJsbZQJPng2gbXeGL/3TCJWB
WtvcKu7BGsV96ruG+daFbzXEqzvOJXsbBGmr/fxX+4dmIpwulrUeQPe69U46lvqM+hjkmSPv6238
WMnA+OQSlXovbUApQVPm+PXm+gaYT3j957f4N5sJbWHThInmkLvErXz5AChn4tRBzY/pRi8HCZgT
AcWcXTSeGK6TwWuraEj9i6DR4UVjqPmG5Mjqmr84+/Yi38gM+M3Si/SdtwPJOndIvN7Rl7IBQD/M
VDhZc8SwDHPNrFr9YLhpsrUh7EtHFv0Bgp15Jb2esXIxl9hOhyle4SHssRSvd43rlBB4pvKNsv03
K9A2krS4WYj9WYRerUCoKaXfmx2YimQy3Gv87uRYeaSM3BkzGX370oEX88FYDHVE1KXNQ2AszvwJ
qg0FUFlVRgN5wG8s4uhceskJOSVeFCQBwjmjWNPqYrUBVEQA2hU8OJGkzaFcM8rMjFPLW7f6N88h
CsetmqQ5wgLw6sug1irQhCL5I1wW/Gtq9xxDPQA2uTSSXS+G9dqxqSP0JJ8M7skdWCrv5ITJcCxK
NvY/P4f29ti/ei22SDKKOOGgQH/dZvf49dKRk8EBYdh6hr1d39SKXyOyhLklyzkWnjpn2KOJcWPM
sYqO0mDeBdVcH9JuMk9KadzVFmvF5rEO3bhJgWUjR0AHtmKNl7vSGQ18AAw1hyrNP3V2d0DSp75k
zZx/LCvfe//n7/SbNZ8jrM23AXQWgNzbfoKfF9e8WLAIeOHB5gW7Ta3CufZ62R/Cuiw+Tz6aB1l0
bWyb2cJgIwm/Z1J/4Ydoo3VY0geFoPONiuG3l8QBS7DCbZ2x1z0KdC/KLpi3HCSNoqveG9qrjOeV
Qba7RvZkLUevLMfnkF3phnVhiVB8CShDlhevfJXb1WTW/efb9EvbhI41ASF0HtEoC36gl3dpGpxu
Ni0/OTSL8D4seZXBexbNNTX9FKdGY7xzB79646j3m+eNli/P2ubDCdAGv/ptCpFPI24+xrKdhDif
ZTZaz9I/5gOJwVZaVZfoFppnxNP5ZTuY3g9U0J9TEoGRm9VgIYtA9ddGGRY1zKL6UtiDd2NAmt8V
iNnRmOFfgPAzoZ3KjfK8gjKHxm/jQ5H+FWxx5G1/vouExr96g1x+1u1FRt2G6WcTP7x42oqSfBO2
RDMGMNKHzP3hwG1qbP8pD5nNR8ZEmsJOMZGQEYsww2hntMPzXCn4He7CkRNdoepWdEqObt/XdiNl
ZNc5IY7zMJn2DQNwnNqmOYGenq1yjifGEce1Xvphj34VSWVRe0+iwPaWkODE6KUu3jczPlFm4BOG
Q4F62+gs1cZEgFO9506HKRiAB3kk2M27kdrN1XfFaG0KJ9wA2R480fxJINpqwVFlFl3NIikvYLxJ
HU/NZBE0UBXVPvCgcEeuhXkJOpZAuNZ5blkiNjP1jW+X2O0X4ST33LrM2ed5X3zvx8zJwSrMIyfX
ScrpcqLKSU72NABIr2w1DHxByIJnKoTinkZO/wNsuCaQly8XVXpZ0UaOrg72nYUaDCJ2d+OmEy7p
ssWDu4fFjlkeR1I2/RWADddgNkrOCs5iXI6J6p6TxG29PXxsUOIrgLstFQYB4H4EM3GTQ6QGq1N7
Y38aRDedB5IbiYgO8mK3JtJ3Y3PqndtwWAzzwmqYscXFWqZIUWXQmVEKlyk5arW5wp1iKB+4eSyH
PQkOK4FL0tzzNhYKzpHnf6u6uoJf/9YT+esDyXIO6JFynaOheNXlajuvr1OW9LiyMusiN4v6ACSC
98XqsmtnrUpc+/MWpMomfuE2TnHm/Gi9cVz/pdfGB2Cc2iYthK5R7L6qt0y3X4FHEjcLY0udSzy3
F3UuzLgMshs56vrsSO8RUWBGN1X2JLP34rT4IeTcHImHVLB7Aow63/98c16fnv6+KmqcwCNzzTdf
nZ7ajtW/Wwme75dKf0cg3OL69fu7aZTls5Blc/jz5/1Su7DCcVJjg7VhYvCpr84fbYF+1+snPw7C
ObzKdVJc9GZafiR/wN5nouPdkG59s46VPA9rlZH9kk7bMQu0FfZjSzC2wLr63lv66gGuZ/4oKlhZ
+9b3rs1qZI3oitWHdaQZ6piDZb71NLliu8SfSwSXwhDRLbUGjHfKr1e/ZOjOosVokcStNSLcbFy/
D85d2XnlHpP0CPx4SVPgiixoRxM00WPH8wd8alzN8KCFpa9BZA76WBAj3MBN4FC7CXabj9mQ603+
Wp0VImdnb9UDGZNFQd091RnUzS7o6ybKzFa972v30kgAMx+JbBXpRTcMPRTjoklnkDBodXeNPYIq
WmFDPKfeSkp6pwZCZGjeAeuWLTz106ClGuImn5MynsapWc+Y/2t1FxIaTABFFYiL7XwNsNLsLRHX
PfLMc7FO1ZcWBmp7yEu7WOOEk8QX9L91eYKl4xQRHjoKx9LtUVd5GRaci3xFOIyfoYflUdAawyjJ
70XTrv/GAlGqJ5ow/Ze0rz1+STgKHKdSUkEualw9C7N0xnpRUDnipgwcsCaBmSHKIElPf3bNBX2x
O+c5eBv6fvo4etuACaVLDdDG9Ykm8hjbIsxUGaEJBcnf4661TURt3H8BDKLMAn1CSFrWsBBCd7nO
+2p0olqv7VGbOrm2bZb2xWzX7V7bDyDGKIgWUpIKDAyl+5UdMbgTIhzbvcqzKkLTZYTMGwFpVWbl
nOiLdY/oTmvjlDQrZwknBxqxEzRqb7VRtfMeNOiQ7saQ+Hh8A6b9Ec5QeDfk0s/RvzWFGbMVhT3L
8LA+1YbGdbiWgryjRk09RfsEwqXWqt9nDt+x0V49bLlPIoeH5ht9nKDzI2rNMGv7wP8LT02kNIZ3
5PCs5aPfkzRCne+nQOnkdPRhUNSPgF4gn69zOXRPxEWOw53vNzV8EpeNiaCJ1PhW5Jxdz1KwZ8YL
4BYv9pK6e2dICMsH8G41orbK7ocD3XL4Lunk0iVTWdZfNi2ha8jNXc/nPF+kCCRgqRAplHmh7u4I
byCaysmW+l2Y0126mgNuAjBe/LakbuXjseKgT2Bc7wbq2Oa5nq6mqYCTIIpi7OnqySY55EYW5Idm
bcuHmm12ipwak9ImEqzvBkshi86D0Sj35kxWE9EGPLq2Hn15XbsuUd4JCN2HGvAUZMIxSOYrG29S
+wi5xdO7kndTn7MeGNXOXvWC+70WAXmQwegzHpuLKr9aF/JgY17wim+NfbE8rnYBxBFB4xRpGvrV
90K0kOtMbabuRdVOHsMU/v7uRAoBYe9WZowONv7Ows5Ap9PdMAXFuNc0ZNdbHr2W0B+N/ROTSgni
jyAtImyCHiHVAGfqBJW3Y1Hn1MIhT4efCK4dPNTuyRylxHJd8UMOzNmLcT6PwL+AjwVZ+NjXjJHv
WFCmBZSPNUsoHNsoBpnh9FRuyTAljr8hknL0i/1ksW9etwgmK/LgKWUPltsna7QuqQNVV7rQdZJu
aMt9aZcW7hZ3CYEuIF+/qKsF8MmQ6W+iHyHLdQ1oxX3okOd1sDXYplOVuEzZyLt2hl3Xr/1H1yY6
EyxlWXfxNLRAGw2rbKoNYQFVUoGP1mfTzscx1rrP3hd6DL5r33Teu6QjYwU1BKn3pkAWcNmVdbWF
UOlAAAmpa0rmcRrqvUvCBtkafpV/SZrNlLgSG/TeY9zbHxFvEJ0C03QFTSINNziWjV+lOL6lKu5S
nhi1H4k6UPd+yhc9IHahYpztIhvI057nyy4syq85xq4qVnh9cqQOYnXvTdWqC+2CP2bZxGHHtK0f
vGtAiOkno9pMCzYYMjwhJDrgzGutHjet8MoTVEIfHFM58qrTydZhJCdFBJdAUXsPZlC9W4ce4tWA
rD6/Drt8gAlDv8B+FzqD+4O7K+rLigOWDcokdd8bi2t0e7Ro65XWw/DdAYtNu3mFsRc7Pti4M8mm
JUVwluLRkAJrSSSEgJ47z7z6x5mKeIpB2sl3I8gt8hOY2jlnTybz2cjzcjwXY9c8DvQBLOxsqlqu
58wYsJKh5ioOpWHpaSfDtSoAZSqKtMAciKoCer8C4CQyYA8m2cNi5jiKILU+mNPIEaCCiX/u5CmD
pAoXTY6BGbl1wAOcDhKuZm9DxTKoTvcirHrufb226rjYhKLsvNa0nwq/GbJHfG9s5WOpw/4Ca9uq
TjW1KRWbGp/asGwvGT/L+6XgHY0XL7fuyH/3niflN/OxMM1lvF6aYX70nSFNYyDFznqrilV7RN74
dr4rBpclNnVXEGp8lzlnnpdpP1I4caj9CIBDEtWZKDNysqkuUs+HpAcs3/6QjoCd8TqHGdFD7UyK
YCNK9aAJnMa96fs62KHCK3sW/dnCATM7bXDP7GBuCDltw+9pHnBfArujRYm3v0X1jDMDx29q8U8R
qmnPSKXnyxWT3AjOjdULN7ZkF1RUBDa6xh7psa4ymm/hSO970UjqokJ3izzkBWkoB8X/5JzKyZ3g
pGP1vcA7C/qgxv38fsEekV9q+t7LucfotewxzukKDJDnXWQKJzSua7cW58RbUX8YY9nvw7F2sfpx
W28KxIXB3q/AIkQZJdbl4pNQRx3og0Ndy1WYxAd61mXjQUjZjXKY56u2xVOcrmWPcxejEg2ymQbz
BXlFbIQ1kxCqgoyGlzOs3gOyIzXtPVGa4RMSc23eVIzN0stRjt4XtGswNwmyUjCD+76G0tDhfSY7
plOfUwX9YSdGh0/jlL9+9A1S2OJpCnsA5806iMhd8VtuRlC8/NPcLQ/54q0qJn5j/jbOvvnZt8p7
ydvCdWEuXbCmrTSYRnJejx4huTCOGtO5T5bVHvdblxtJHxMo69rITZHtPFlAUILjt+z8kHASPgOT
PNhPSOlobxoDNFFQ+lHVTZi2kiUILpQ/GsYpr0vujQmb511G9xUYB279k3aHVF5DpkZyYNPVwujU
NgQx5QpVC5RjtoqmkbZ6WOe6NXb+2rnfsQfP1oGazzDvV6PHv8777iWHyknVPbEfaomnYuBJpaSg
OqrXlHJ4GEBnc1JfZbNPO0WI1tq66PBBxdXRjBJ2OtUgJqYDq4Y3xH05edDlsG/be3+iJQfVdgnA
T4+Oe991ju53XL9xUgKb4L5jId/Nnta018vWbaNEtIF7Jv7HwlJm9AYDwQAE19gHq/pM49O8brwB
6T9JsXgpJdyq5k5W3pgczdZLGWtaDiTqQVgV6KI2A4RL/RMessaY12NQZooGxDCk4pi0rlfFBmNR
eNg5XdmHZsztMwK0ZL3u9KLTWzeYRI+szzLMI5ZT6wdNJ0dfzPhIjb1rtkY8wUOyY1/NDCirIazf
u5mp/FNNkHPFO5o5nwtOHeQoGWgIIgX/vce5uFBZNq0ru5M74H6KoKr6TcTL3viYCYgPluPeWSqo
AamXlp+lVfnvyjCodWR7o4cr1iWq+S6sB9Z05mjwbj1j9j8WuSuDu7at8x7/X8E6FLR5Op2ybvTk
s8mojIhQXae3aqzs7pIVnD6Mn9rzjQYrVlw42oVVCBMwW/f+3On8UEDOFwQlrKO+grEYtFdQHAZq
4dbNynOG/yyJbSYNd2nXUWGkLeZA2FF9w1w7C1J9RRiCm25UdE1Ua4q+6dgMo0eBMYAE7RpsiVEG
hf+BRx5FC742ys7OLX0OYVnnNgcL5/wleCq3jiaxeFCb/FZf2Vj6cEvr3rKupTanhO6LE3xWadOI
OCEB4luelBIsQ1C156S2OlzuOS30k2kW4qFzOrs5pS6CsZgDS2Kd4FdVNdxb/J9bKo4j967SXMlM
YqXeL4DOv5gZaAwS5VK58YrJ3ZlxcVxChWTL1tUYkDmKwqnbrU5tgHtjBBxrawEEUSjZfZfuxOBr
Lg3t3OSG55xwq1dfnFlzKp11GyCUUk0Ogsmouu9zT/12brJybI4YRn0O+h38rZ1umqyNDRwpFVFi
U03PkHRsrNyEC+3coRuAWhM3YTxUtVrHi2LddLGicvun7W0goBoLuQIdIdv3zCu7R4snOovE2uaY
YvJZQ5yrgtncl5Kj2M4MMrimxUaq2MDH6qiaOcOPk6IM1JYlf+iiJzavG7sC/KnjOBeq9Cs4fW7b
ZhdAe7Q+dH4J6c0NUICAAJlsgKMcra54n8c7CYgqOOAsqj9b+VAQ0poRI3/J2guUiqOEFytMqN86
8AyGJDHUMR8Jg6kuMyVhBhaQXahPYLzrxoEUGYqVIL2ZyntXlf18kE2ug6dQofWLgrVlXjGYHBVi
OvqEvngzuFf4PFbSHzOjlWU8Bu76NMmxnc5MlJKrCvOwt89ti3zdFBnscLCsjvNsL7MywE00/hdl
Z9YjJ9Jt0V+ERDAFvCaQc422q8p+QZ46mGcI4Nfflf3ULn+ydR9aarXazoSEiBPn7L22nHdZgHlw
nymehwgAQvp1km3nhr7oCY5YLP4MGAwuupJ+iswEQ9uPbDKyl8mpZo8Jcrt8oG+XPvddY37nqShI
R6VCqndkT7fbiVJ+BDLfYn2MepesswGT09FZZWnvyPe45aCtabNGjtTDgktRSjOyLNK4QlWlVRO6
ohPWAcvDjcpKASev6VZb/lXWHV+nWYc5CDMroGfQS2YiIeZlcpWIbpMD5FcPUBDbQT5TeazCjRba
ds8Omq4l2ubNZ53IgEGTYDFY+Jypggog674xXVPS2Y4BdZx1Z6+TnKieqyB7JLZhtKJmBue8szLr
hlDLaBjYjhrWA7EFjfzElKfu4wA1IsYMZYChsdXS2Q9tsbqHJZ9aG71iEmRH3pjgs40ONE6Qk7MJ
ULRsp8AqXDrolhF4Nx9rrz6lqqMcsEowh05dyXMarD1hdGSfOGG/DmYSU16L5uykfQaDEgUJyxOD
vCMRcZtPW5guEMCr2bkfGkJ2wzxDmRQ2uQ250BmClDSt1PyqR+kbcPZlc0Z5ZGpynpsSshWT7Out
LUVGGUyfNe58Cx4hGAgRl8LTqFVai1Xfle0wXuC9z81ha23vgRqrN2InFRrQq7f1sdNMotzfHHZ0
fVFRYoKdwbbIEHiQb+6Q+2XQ+PrCnwDA03omNCAHZHxq1yIoL24bmLTJg3qi4ZwlyRPJ1oa/T1Lt
nnot+xsLMpm/wJjbMMYy8F+jiUlA95AC6Gg+4nwzgnvS4KCx0KrGiz6hv2aX9PXnPqjZrKixqBpq
Zr5RnU6Kc40qZ8LtW5nUj75BwXzq8zqxTnJ1SnKx1potpRND2h2X7bZkGqTR1FQfnJdPEPHdHrJ+
NZgvC0fZNR41lU88C/y9+zYvhN4R/5p8JUORZXCpOE4xckB4Hxl+kn9gj/G8I6NnazrewjAm3Ct0
zS5kV9jmAzdZfkuNGhCwlyQ5Wda4qckOA+ZVRhVQoe+VoCkfAibZgCq3SZbCfARLcsxLYnJk0dj5
aVv07Yw4jCWxEHUhdoK5CRmfm1jeMh1AmlmaZWAbJKdUhUHKwxq2IoWEWdM8iCYf+UuUwct5hZmR
QcewueQbO4iloXGB9RwmhLXpvkcjx9YE4Wy8B1aB6B1dzRhh3zayu0XO8IXZYn1ACz2n4QfiWYqX
pSnyr/ZcAJKyujxVRyv3/Dkspel1p3nILLVLB52+MZoiPM32Zj4+8NePW10q5gocupczB52JAV6D
I75eGpheNKrSM2GfsxFhU7dFWHddS+Q7ab6YHM08v8Opk1xyCVXpalY95/akm2Gouuwbn0cGpjAJ
U+18C2j4qbjKiem9c2yaInvID5hDUzIz6B5vxUazju7kciFmwNmeWvCl0KRrbCrhQEP+TVcy7y88
mJr12PBm+dke+upNrBC2djWvqPOQQeOHDzSukz4J1TR3JG5X/ks/YmV/hFndn8u6aAVFYUcmeTAP
tAI9T80AddGIlmDaW6wvy9CUP2fpSaxRjp//w7m+AQoG8Cq5d5eVEWzdaPvbjKG9R9Yu/Ps04K/d
8dUs/0BWOt8Hm2qR7Cwyq59QADr9gc4RAYrSTyjallKbd2Iz/TXiR6EOt4FBPAHvkcSZahX8RAs3
WQB+q9w85m3ObHCeZfmYtu6KWZaGMTEiFM3Uu9sUcHyq50tfbfAnYHrDYp/WICFwVKydBnctLRIp
mgKKUNKhDtsx+YYHVGay+onQZjv55SS+0RtExlImPhY0cxORwXlrhY801G/rVhQWp6Y1S6DUtxbg
tMVLIw89I4j0aSA4hpiBceGAj7eDWssgYiQ1BweDsjf8Q6tby6fAzpZ+D9nf6J9tNicv7pGH1Pt+
kz4QVJ3YZURPInBAyG8WYFdvgogbGMCc7uxaL7Boy17dQPKccHb81vrkJuxfkQTkhb583KjeFg7r
H4aVfsbZH7ulOrdpZ96NdpN90HbLgWzw15zjThOs4bgZ1qG3er+IZOZTYa4QN+gdtriKI0eRbQDR
aE4fVSsra9cSq9vvaGPIOwdsVndmPO0RDGGbtb5vg17296ZcXXdXErnCkUZ0xfiV0NiUwaSv+0OT
ohQvW9P4UnlEVSC41OpAhQgStCja9g5t6hqcEmSpORWDQQJlMOfksAxl2Xe8+uPs3HoW0oeJPm/u
oUNuLR/MusCFQzzQmvKnltV7pYfZVnFnA84h06bquiNXnLc7AODWECf4rCAjlYZrfMgT29zOoyWm
7JiVhRecZD7DQFLkuNOCyAbfuGbD3Bd7V2uikxJWtO0y15SoduvOVNo4VTsqiWqyDsbaWKRVYywu
rYcWtMWJunKkm7pZ/YOmahJHDRkFATt4Xfc5oPU5fOkGlDP3urQhUy8k8r45RS6/oQa20jCtx9Q8
ADUSHxM4HE+Em7nEQPbmwJGhL/L1gslzrA8DKCYCltnTcUe3iLfWDoRlKKp6Wq8u1d7rZsImirSy
cysa3MZnuuxtXCHLmlNEDn0zEEad/yrrG+xsTOhARRUHwpWO5bDGBdXwt6ao0m9mMylSSfJhPfoG
qP7Q8KrsBy2+6eToSch9byZkGDZBt93gsPn0AbuQIm/VqTzs3fwytHxTy0c7oSoylhNF6IzTuf3J
yoV87Qpz+1Fgj+9PQ+s2Gq1HZeZ73ufWO6iMDnkk5tFeIPEXWkJqvnU/aQzr9E6A9G/ilKvyD/Xc
mz9psjrJm+zyxvvC7HZNrpwenWoX5GIS+6Iuav+5RZME8XqRy/zTs9YbHz1TgR0J7SBczXkS7cet
26o+JDyEPjjFHMR3iCfl3VDMzP8YDxdfAUYjN3LXtI7KBdp5mWmfhGCYhTagL1ccuBl8TCcSjvgW
OcjUm22AQQEENRThmh+nvE+lp5v9xkz6y7zgrHjEKUTAkCHnQoLvs6bIY8+Je6eG1d7RZ9MuzMUk
8Y5uSiBbaw0utDuHKPUfazNOCHx0teY7Yvtm0ht8k3P9WldQFWgDFMFdSuPqKakLr2VGht4jBA4y
vwIZyNYraetTcASGlMEXL9kRNJ0251vFA/sykEHexqadl0dCgIC4ZNPIeJ/sGwsaGexfKypyYHr/
kLeRF6FGntnuCXf2tktOsCVsfvrjToJYqdfHrGFYBndxaH9wms5hsgkyZNiNOU+1BlnEUYZa0fxQ
Ay3O7jdMfjkvcdAewf9I71r3NpKlpaNhTwZs0RA9ABWtjUZvHD5C8uaFreqMPmqWtr4fE+5mBVGe
JVYeTunSqt3SFzzCiW9X08HIuAE7kcwaVyxqaRmbVWefDZIX+AtMrzZ2LNh95K65DSm6MtGdmqgm
ZZQ3jL+JFuPtetOAXiF0EUOVfGL+1jygFhndXTr1Y3GZ5pbk2go9d3YoxyJ4wDbmEWqmPAucxah6
0pUWtp4c1/B3HysT9MZtcY6F6IxX3bFwEbi2FaQKG0uScOyyWNToLYMu1Cg6nlXKzHlHL8A+GaUm
zRjjKHyLabDVfTZWfb6f12HUB4eRCAHQiSCCCLoTfCOZ+nTnSHBvh1MyL/AuS2el0Tl4BToXPWUT
0l9n9byI3qGRMyZCEg8SNmumaPN6enOzWEiC7N0s46TRV80TbkdR7W1jm+XXRXgDuSFyfQNmOBHv
sTYd0erZaN+lltsMYekv2wtxNT5RifBIYc7r2c5RwtqmEcMBTYeTP7VpFY0t6c1HN9ua77QZuFdt
Ot5ep7GYiXS0shb8UFX6hyFlMheaZV8GhxEdM8epBozdTg3J8jJUsvmeDBDudjNDSxnaiUyOGn0x
YVcc8hSzawLFIlv7zmXu2o1JrEG/DAyhQVxyKwE4HXjbJ+dCtYrPbphd7ycnoW4JR39tXE4cpfbP
GLCQkCRNzrxNzj2Y9yqHyAnxcMpjpkr+rS1qiYey5ZEPUW+yUGZeisjgdgC6M9Fum3GrhYJPF7Qr
aVcJOMWF/+WpqsRchrIpi/SkgS1eTZnN6dXNgv7nUjggRAmPM8ozlVtJ2wI7PvxuDqP7ukp9IGUz
/Rs6a4xRSU+BKPaQShOdUsN1egeJhNXZ+yUzQGYIWX9lfEifsF4TC9JeYfN9JIk4H+CvJtk+8Ubk
C7ZTkQWZkeox7gyb/jXIxDUxI48zK2S21acRI7zS5kwFtSDupoU7Xi0umNIF6Fg8dJ75JavnFijo
qpf5b9K134ReLq5l5+b+IN8Er+c7/4eCQFcGYoJUktBTGuipROPsTmdwITP+wUb9UGayMKkWctjT
+BD7pfE4bU+bfV49P9mlerPO00b+RNEQ7lTPY/qp5Z2lgFfqszBLN3aGJqh2VVIOn/4sRHkvOGez
wWTHFwdsjSTlX171fzSRZbWW3sy0ZN9g/4QlaGWnVMqAsc5sn8qhZIhSkxjfBAzv/iIhkfZ7AYkE
MoRh3xFMh/n3dwIShlSb7xTNtp9da3iYbvDKZHSEtatJiiz3HjvWgjqc6Xd+GBIfbExPNpBHRJK2
7T3mBhAOmVUBw+/b2nRRuvu09jllI5HTQ+Gw7FBkZxc2OvU06Ep/zKWlt3uR5T7JairXBUU8WHuG
Q8mUMM/wKkWhR4sudog270mTSXx/ZzH8YcDCkMaN+2Sp2ntVrulr5jo3j3a3ZUC6Z+ThazfqTxnm
bDust/GHjZwppKFbvyKCnR4ZdPSx6eeLQtYyu2hPhlGSWoC0dGw5pXGr+ZG87IkSZeu+pnniwdka
mcLtcDHkX7eFzJN1R7Ft1G80nXGGDw5w/DB1m+JHtdXo08Vqm4/TnCB7YXybz8+p6uftIBxkV6zQ
SfPFXW7pKUOjjS8oV1CXmyp1AFO2DlRIkxebhjYhNmIP8LT7nHswLf6muP9NN3T72T1oIzdAxM3W
yGPxn0fOoddL911i7wRGuGeN9XcFdqSTxe2P7bEUEVl287c+KD7PXpf9dMgs3ddqu/Mcybi5cuYH
nfGd//wi/CbFxRluuQ4zcBxG/9rDf/1aKT0Ti9bhskeE0t6zmZkvQZqPBwc4y4eG0f2h42nY0WHo
1W4GLfTiejoJbUS7IcnhN+KSruy/yOXei3H5Urwa3CNLIsUBLfLrlxph3E0mJv29Ubbq3AfNdDsp
dPkpZVEk2yNLTy6Km7+5EG5v3i/SLgAMmDhQp+GG9Z33DmNPjhRODsOsoaWpnfUDlWfh9Pdo6ZGT
4Hdmgsbp+YNB3uC5c+ZX/pr6gXzY7ag8ae57skkegcIP8dYX1Ep//qn+17cD78Fa62GsB1L4600R
iKELpqBizwr7AAx+GMhhrbq7lpTp+S9C+N9cllR7pNJ7eLpAsMMueCeHThkyp/ZExDHaHefbBPuV
DDL4kPE4m9kPQiWqsMsaC4pqu97VjUlHnOAWptPJFv9/Lxv4GpsM7X7HlGAqfr3sMR9b7Zjpsk8y
PT4Tf1nRbsrIoPG7Lf/x58/6fVvwLYSQwkSmifn4/dJMc3JCXUFKsg0JmQwA5KEkTtnMBBuXI9bA
tPdt8jnxTxQDf/ns37SYKPSD2x1HGIlzX777eYcFZhkRe+ue8JL0WVcMAHzwaaDdh3KIhSuJfPvz
1VrW++cdLz0dbQvLFa4HCHe/3loxpZtvtQTzgo0r+QUBHKUsSmYTj3ZFTQ9Bcj5NyjNnxH9F14Sk
+DUHGlgc8TkSmafahwMZ1SaM1Juke3QfTaMohlAYG23KgnKAp4ZJgB0D1wZtXZYc+aC79cMZGRmB
a3++IPH+HroBDBNC5N0bgoaH5p2edSwWnqIu5QDfSfcb5x1iz2pcix9Z/usLucD6c+d3qCzhsPq7
SsJ8c4uAbgY06paS0HR3kw28fCAi6W6aDPvLIlV+/fO3/F9f8lZ44FfkH7Tev951tvqlqhhzH6am
kWK/ltm0fjIbQ2ahOS5iOGN+m8avf/7Q315obg2PqCWoeTzLx9f+66ciXzJ7B+LPoW3g6NL5aanM
HPeZGi2JNwbmd0TZzcd+ZXiyg6TOgVFLWx0ZRv/N7vevOfm/66xn2oCsWF9utlHsP+8qIGVYWWMy
fjokgqiwHXD65dIMg3XnFmqT19azquyyceYr7nkjErKULTsnFYqzE15iyRRjF+CKtyOcjMF8RfDK
EAMNWS8ucyto3azlwH8x+4FlnKQr9575SrntPdsfupO2WM52DRmM6dEa2uQaZAg4dt420DZuIfj1
dxUiB3kuHNa5cy4KK7m6Gw22aND0d+CoavgIGZ05izmDTWYeB9CtoaDljHVFfD+8uaBk1s9qg6X/
0PQ1Dd0F4P2lJWTdu9gOGQz31oiQKXNz07sqHrUydKYUP15jTByMkeN6nyQe7yTSQeXqR6RtUJlp
X+KM6DHCHv7yeLxfCjy221tKC0EY2J4Ii/n18VjLsabfuJgHjAcmZNItAK1K3xObmTIlRCu7w/sX
dq7pzxifUttAEFj6BN+Sm1FezMXXaH46kyDLP3+z97se67BlSzBMNxQE8vl3BjFsnibwNbUetpLw
gXFULcbUgrdV3Zyqf1lA2Ei5zv8+msA38KIAGOFoQ/0h3+17zZoTkOyNCoJkKrubAEw0DwmZ6/9U
ttGusY0pAilXjjrsaQoG/RJMfuaTgswA8GGdMaQcikm55hflT5y3Fxex0RP9t/Q+qJDVhSpQtyRF
NEnic2PU5fIRWm9Xxh1l8hK37dCbsesz44hcbVLuDysspLukod+OkeXfG94AAbvfzETN4cTdz2O5
aFUekkIbkPdd7RbiZSIxZj0OA4DgT1Ig/97pzrGZ6wE0EcegII3EMbC0AQOt+7dAJD7BlQldFCUk
IDtFV47Crh5XI4bTRqxTpYj1E17inUuxosLFpAXVk2TTTmG0h2hC7W8PD0i4e5fxObXVgYlYlUYD
AX8e8yg1DfFkG3PyaWBof/Dou5ckZFTN98U253qPBqn30SW33cegtzCkdJ0x/dM2oHHbLdDld3YN
Oj5VYE/VG2MaqwvHNBMf1yXLk5ByyO5f28JVJ8XxqTo5kzs/203rsa0lSZOcbJksP2xWVpb4Bot8
aBfT9NG360CfNNNDooEDNbzdNqtgB1+c9DE316LfNU7q3yCepf2PIAKRVmw2rj9rVJQf7LLo5Y+i
8JGjG0QD12C/k6TIcXZrpXbZIHKGEDws15WGZBHWg148cMR4S2PkNkRtt2Yy7R1Z1cxX+4W+IsMf
TjFIfwgjs/zMhJ5GzrnG7dOQ1+yBO7DZRrnj+Ff8XB08DqxbaIqp/uwv9IF3spot+llem3xhg9ya
W9mWEvHbLISYWznSm6Na8tV6wTyL49jaxvnsiD47ydnY/Bhdn4+PmnEd69mUt/6xhHZUke/nDz+X
fGbuWAnFObKD5mDsEMAxd0C4NuoLLG0r3S+QnAk54fzbEEWrZU24Z6suGnZid6bHLjFkZZJIVmim
2bcxr/MWq7GGASdEVpEf14uG6cW8yQ24+cbPkNaug5R4XmsrYnypHq0M8Tt9HbcsIsOGnR8blbsS
nugN1QcTqbMLDn/JLv5ckFjA8db9ueUWjX6cKX4b6iZZH8gTZsjbsKz6D/TIEcKozXhcGtl/5fRP
nhudqZUnoBq+OcXmWnvKKM46xObIsHWcpQxXUP6SAXEK/hVmRBBadUX5pNPEUnHe29nZE4Uo4nqc
kdsZVf0x8PL1VCMj+IGmpDt5hZ8xFraKwiFeBF7Kqbb5BQGYlGgu8ckQFUww8LaRRNus/o5JoX3N
LDdgl55rhMCjO7QodfDHUnzDVjjPBgHLtGOn/k6N7fJsihKa9Fy14oqk0+ih2cquvtK4hBcpNymT
Z21tKfTeeSB4C2ULDyn8bOtzLUw6akOGgXBHQ43bXSNbxFMmFBHePWXsEpMGuDC8glTXM/NOikej
LNP1uC60thCy5RaJt4pOBxYefAq70k1G7oZLinBgBIpVKLjJeWTiDNe6zVYdQ73MbDrRRv2Ear97
c2iSwebeXPc5mxevD21fNZft5p7fmZQIdiQLtCO7bin0q0YO0Jx9f76lQBbijdzgrSblxai3qG5z
BQA898s3elrguOm+OIqUoKquQmxbOUynII15K2gJ6BbycS7q7DNZGs18DKou+4yJEQtNEijdHaxy
a19Uji4QaJtcWPmYJpJzisIMfDiP2CedkYbAQIgMiqYHMwTvzF3KeEP5s9/ypSJGqio6HHbgnpN9
neaw0tmW8/VpdKo+iBPSMR5rsjDoqDhp8zyQLWhFvVnf5CEbWunwNssZdxVQmoz+veV8bwvq9niu
NtmehDNub9pLKUPsgSc1g+blvZIfUyA3QbKUR7TwcSVao8FLPmsG+M3aripsCtvarwmt0FAsgRsb
/AdyaFuyGejUuN13L71xl5cmA/SBaF4+6WJh+anTMflSVczqwwlEEcsP2RYPyN3IwpnWfCMFR4I3
WJze+kDdRuiaN0MDOEEKu+nZb9kC4eb2DcnYTBFpX1mGtVtMx6h3qWXK8sKsaXnJF6alrOPLkj67
aih+9HoTT6XZdOnRqyFwsmAZBGiqG7/5VTBXaYmthBJ0hr9g4KskWyUamK69iqLGpU9SUtnEjDq9
yFwZ9ahSLO1r36bWHPV+jSqdZYppswOTEL7HGjjbY1ebam8ECJfCbTOz7LiOlEoExWfC3ButXXE4
ZQpgHcoZm5+2F5+oA2dMvX3eCL8L08FqfuJ4GxDElC33Oe3QRCC3KT0fSaKMsTCd1x7+Au7KCWfY
ZmXEQQLv6777DGFNWr6WrUNvXVx5nD2yLD62g28v6K2nWTwuZNF7nxLClvMQ7y+bGignelvBTHyK
dBFgRHmeqGcrx8yDA3xeDj3Vw8BCjlVrFyBq446MtD5lO23qsWTudx8QPsPofqqmL/ZaGAmRocqY
5T5jleDPaBHAwCNNM+7lgjfUXCxzYDft+uQ0Z0aZXdLKEZ+EJuToRNse/xft+vF7gU6LIOC1S8wn
36ycWE6AfSLESCkJfeydZFC03evoZoUTpzVitr2QKW6P1QeEhb61uDk8iD+PAQGq54JV+Tvab4Lv
oFc53oGYn/wb8t06u4V3Ty8yNZPvrtiC5UjG0hKnRdV+LTgobvsuq5qfUvmI/HreTBKmFPorLAvE
j0cd3uKaxamgF6Z1Jk3UHuxd+DDccQtnjJ3TTutuuUiOPEyDxTbro2H0YHlGDr+chgF63VsluJ5P
4HpJR5iMpZP7cWq8D2RxVWpPTj3rWOnZA3/eDMpPclv1wPYTbNe5KeBzAgOqT6XFkYAXb+JXG8kP
wTLjetc2gSUZmj6Gh32yOXgml8zH6ucvFtJnIx9z0LztuG5PmPlaoIND75QR+fBOFRE9sDJn94I8
Z7rdOD+WXnX+jiQnyznkxFEREM71nc3NlGg7R5/nIFDtB1HllkKONg2f5nYtiaEi3zesrFuHKOU9
y0K1tozDq3xc0J3ROiMdLyBnac+TwhukbI58VUFM/ZVxDlG9mEimSCzk+DwYDJV16GeruN8Q1LH0
bIJ8iroWWXqtx5qAPFJ1ky/urNyfHcuJu5t17jaXep2tR8xwDHgwP4+FdzFqu16IWSBy6OxnoD6j
omKxvsLFaMlDZfrZxuwHRJ9YWjjJPS/95qObI601GFm07gxm8HeiXWv3MrUU809Oo0h1FSkwz7Nf
8yNFt6M0MpL0lhFumyjL9lbeu1eq5G2NgsJ00OHkjf9mqCUlzHVBArEjyKTzjykxMDiA12y75XEB
A4pXA3Uvib6Ma4L7NOEcEQlLbH64aCLxSPf1FuLF7WTyY6rqkcA1OpPDFJGGge8f9ANZ1xbqhhi9
ZGtE81JSKCoTs8pbi4TE3Zdz0wm2LcOwo8FyxjuQ0kZ1rmhoft3MyaINTJLL98TjtyY8KJ3GayOQ
yV66iuDjB5BH3vwPMXjzHBfI+OdTnW/Ok5FnjnugohpY9VG4LdNuRftRxZQ2wWeROvVxSTPT3/G3
OHicBqA3jxlxuowgZqs2Y0nToopzw8Dd5rj5qK6Zo4L8uSQQyNx7rF7zSfulSj9KzJg3O2Rrq5hw
ILN6yDb0JHcVtNhyjztE6Tcxq5bj+EAMQY0GGvSPLNNkPjDEa9RzCR4be0A322Ji6OMN697zqiRH
YriUPqPZVGC7RIopqPo7VCoI+Q39CJ+1p6VV5s2TGgdk7BLenQ5tzezqqjT90lcndZon1I943bcU
aQDlZVa9mavKguEvrbvfe0hU+uhYhE8yRABF49fjeq0yF3mAmg5I1Zp7IBBfWgx8esfM2IzabPkb
nPfWOPv1WOwzJ4Aj4gPsgLj1zkQfcPgu9bpOh3wt5pfBzjKymY38WafjtGdakUxhUOs3ODPTHfXu
33zj/+vjaQAAF6N1RKfy3eVOvkeHuWcqYWYa+dLUGCAuBsfpP2knHV4CMah/yrFBOUWYxdWwjX/+
3IR4//m3iQ39EcTcIFToz966J/+Z3dA+XXvi5AHq5EyGdji46MJQj52QP40xFI8u3vxmvqnx0NRT
W3bRn7/A+7bErQvCfIZiR9CVtpx3N6ClmjCBvK/gwlCTI7lWZyNrzdeAS7/63jR/dtmL/9J5F7fe
yn9/9dun0goCF+YxrqTM//WyFdY8q09SUPNG8cLEJjvPuh5DC61qFhGlJo4q9/1LLoBrEDkVPIOW
qP7S//nt1kPBc/+FJ4AwtogR/vU7+L7GLMwvc0gpQ5uz6wF1u5h6mnUIALHbLh3kqPo57Zz+RxUo
8wGkyjjs/3z7/20c/3InrBudCHQBc1iylM13dwIuS90IgUw8X93V4RyVUH6bfau3H73b6fkZ2Yol
w552invzyI3/WFTiGZn2tRrvxnwQ5V3paFK5ijpohn/02JaYgDNPqotyZLEdKQHWmSy8EQLM3G5l
nCStXFi8U/RITuqx4Br9OsVFhywmNEZRmpdt8RHULoQh6X3rmF5yzIFZVZ+wXzjNGzpx37oniwvj
hZsSt3SkB9wCvvDAUx1LOWknLDy6IPupCZwSCzmOw91iOLWpMQy7zSuD91XE02RVP7COmuNO98gH
wxZw2Efa74LjDtQUIuCqhayyP9/y3waTUjBYBiBDyvCtR2y/u+UmItpVFhpnGVjnaEEZs08af4vc
zspecoQgV7dslvPUVM2uobp+gCbvHor2Njuf1ow8lbY5/uU7/fYcMAhjAOdDvpR02SC//fo0jltb
KwMO3T4YfDhPGqeZcR7rXBgv41rBBfCTGWckOsouVHawkacqqYzue/plvCM1rNCXhYSK/oSsbSUJ
mxZBt3Nmmh4/8FYPLz62eXVcExpGsa6N7rMk5gG157K4b+3k+h61q+xejaEv8/OSowAuAeV2e1WZ
RLY7FtaC3dRZkGAXq0acAScDxUuVrNSGirZfXGZJi25wKmZ5wa6h6zPdD9d50na+tPuSXPvhgz96
qjtRdo4m45smdfYY3bWxG43cvxbwD52ISar7anXECSL07ZaeZvmU1J9bIYnHWEdn4qQLwKPfNznt
k12AFY4j8kzrKRTj6KK5ENaYPxJXXROXqzlA0aNZtzxel7yfHjyrr+kgkt/27OStyYaKPGc9ETqT
ey+TgJuljNxGPIU+w/uk+KFe9NzYXwfDndrLsNB+ickadFIksFaS7uuN8QoK6QFdbmo127YvkZdl
93rsb6lAw+Z/dGZnJcy2VdvzwItFlC8QES/KqQ3SfZUYdNWkW+mM89wU4CHO8SkgZmAYxpwwmO/d
OQ+aCEwDHXP4kH3Mr7AlER7DtdgPrj99bUvlkNMBcuW8CIUodkrzYT8ta+6FVHFcQjqlHgomDa8T
gYBDDGxSCSMewMpnD3MO4ubcmBWPuYugaA6lahv9Hd4p6v0dDwBsZmirI2geBmGGfVV9cDu/ioEA
ZcZ45QH9qr8+tsVgtrvMkMMbRzIKYaQvKOGGwkqXBzUEnfcspqY8I2YSKMd9r0yx7WTTAdFTI/aJ
KFR6qMm1dS84AbnoDEhcdg/QIHnD6g4DnVBGpwfJAI2q6kXy00lH/FDlqhGMEQNpn4dykcN5NXqk
TIZX65eqGCa5oxNsTn/Zxd6XSgAOqXvdW/jNLTzFfjfkhHjeminhp9C1gOMporWftp6UF8qZ7VTz
oP0/57i3z6NOuEG9+D2EfLdhUYxO02zxeXZl2B/gF39f8bmkIYqTb6nb629/XpN+G+LyeaCy/YDg
CHQLMFh/XZKkEbSEP5a44aSLcUb2y0Oqgn2PD/IzMU3wJcZ1Li9TMDe7INOO2I2BtRyYtfufLU99
LYiO54DsOZHeJIhZ2NG5H9aJzpIoQCkXUg8116Kd62uKLRq/aea8/vka3o/db5fAFViWz+hF+Oa7
VZXzWZJOBdQ9tYB9wW0g9hJfVOTJjZ6rsgCimbQBrxO2hMOfP9q6zT3/u7OjxyGYgdQjJv8BLLZ3
09immdBFTom3rzMsN8gXye9EAF3jIEtMdwrua2vGT4TcGKnr4Cm0HobOt7dl7NwpskYo4CFFI2Sn
gTM2Rj17so4cMvE2gN/avnulx7PmbTQmcHpyiAnx9wTp3ncnxMyqE8Zdm8kAbA79p3n356v77dln
CMC9RTXCEkRC7Ls91KjnRNXN3OJOXvPIo9/zj8rhuQrxb1yYMPK/1Kn2+5Lxlv5yg9ijQqNipGb+
9WkkRBdnTKO6g15Nut6JIm7GnyoodTgv2QicXmcXSTuiOliq96xdTmFlk0zOfYvJ1y1Ib25MDCbQ
OQLmOl5fvdRD6fwfe2eyXDeSZdtfScvxQxh6B8wqawDcjiKpS4qdeCcwkZQcfeto/6i+o37sLUhZ
L0UqUrQYvUmZpeUgIiRcdI7j5+y9tkKBQNI2bYIRH7KILUxGC8Pqe63opztpNok8Q0pEsz6p4jBn
V6wfcPMV7FntVJ1laDiea3aHW6Lf2CbJtLv/fqn/N5Hs7yD3fnrq1my0v30toSXNH78UX//x9+BL
+fL1b/xv/2VBlPDjX529/OPHn/tnLJn9BzLBtWKi5FyH/zyI49dO/ePvlv3Hqkkw1t4YLyFJIf8v
lswy/kC0gL0RSZZLvrHJv+ogQ8b8KeMPuKfkiOk81OxNTOuvRCx+J2D+aw0QvPgGSSVIR1h7AO+v
+Wc/b+/IQHZFVOOP78Bq7IZeE+XHgVhzv0o3EQ3nD1pkEdkia/+sM4Hljvwj4TrtoWX1mDZG3ODu
5vNpXXaDmZ07jb8SgUdgAVS3K5OCl//YodHetXEp2+1ImiOA1Yx0bhJgNe3Y6V12FiFCZ85VognY
lx2pHVHtGvKgzJ5MZ8FrQv45YIIfW5u/9Nz+23y8n+Px/vO3eXvr8Z6rmsQ0GavuP//jn8f//5qk
tyrk/n2S3m1Pc/O//6tMOvWl/Pm5Ndc/9+O5dd0/1i8regpEiDRA1niYH8+tYxKnxxZn7UytcEGf
jkhZtevDaZvkhq5BehZ8U9/7roz+n+fW+WN9aCEAOuyryTH5K4/t68Wdvx3vsmWvkH/8Hazu/Oqf
n1qWdh5K5Etbs4axNdp2DyzMN8J5HJ09QcD9Ozuy11/KH8ej68SZUeB7lvvmeKYLigItCkmgWUPO
AYk7y8bTqK/f+Wi9aTv880B8t/gcCzZab79aZtp41Zpgts3JgyoOJER3+b6xE/FRSbyMl2mlYRxm
6+xXTNfdyPhAmxOkC5gqu3rnx6xfyJ+WBpQwBhELXDbL9iAUv1WU2XZCY8Zxo22MlXQl2ctbN/WA
Js1Ait451noB3xwLNDuPFBI23eI7+vqGEjbeN/1MuAnrBRKgstGvGH6oMzX4xYOh2vi8jJfkSkOi
8/zTk3/14xh/g1V2VWH961ia1yL47aF5YlmakXu6oHlfHzrVY8ovl9jRWhjjRS7s+FoZbnuJg8q3
A2PQyykg+W76QCe2O8Zc532ONfq2mxiRAxlxseqi1bh752fxofn1Z9FJEI5l8Rn6TtX8qe9mQB0B
ce34W6dq6p2XxVBQrBmu/mzis43gSkzWhJ8egsJGqxmLYL8sz626cTezHZXvPZm/vHGkD3n0mrhO
fLJ49V5fJeb7EloSNwiM36yCNGsAFiZ0U/BhFzSKQdUu74Ua/vLWrcfkXUfZyAtPVfX6mKoomOwv
GsfEhnqR59LauBir36nbfnn0iOOk4GepQ2JL0PCb/mJBT8rTkglVALgV62OPJzC+rvUMSGAba8Uz
fb3MP6NXL+oDtsWueUd4RQ/3za1mUaFqZM/EN9/CGPHmPFPitOg1Gt2uRj+ABKfLaE4GFhWmGbZs
Dr8MkKtOmAGcU2MMyZ2d6UZLRIHfNEGEDuJLOVv511yiMQ3yuHDKLYzLftnF6Lz9TUTHkvBH9GBG
UCRabB5L082PY9qM8VYiE7nN6aA0dzOtj2tznG0korY0v9mlTy9d64peD1y3teUdLmUoLcFEo73Z
evhBnTt9mLFpBULl9NW0OOtaIK60YDaC9lBFyWuYdUiV618ktSjUFppvTzyPs7A3QwWorlISLLjE
0PK2iFVskC0UUSPYiY62Ha75BvB011BhHcHY1PdWJZILMePyyZAVFo3/VMDJVzLQq9Lys7CtKWCu
gIj6LSMIWmgBVBLFXAAJC6SnujTsb8S32/PN0A6OOiw6CmNoO8byjfYylC3NKeJnwDWTtrNwGMNy
9nKooR77ly4YrEIZAW+lbYTjrMzTSCerC8ooXk6JqTotcBAvTTsWkghG/VirR6ZAvmLVKGIc8ZOe
Po7Qr+xNZeu4x3GxWXIzG4NvriIIzTt3k04HWEIkpEIFxmIY4BtM/HM9saB/mQyGEJRptOR36WKu
E0oNVzhCM6sp9mhYbe1QM+DbFYXZz5dKjPalSY4hPBo6ARKFlnD6sI3qnB6ohcAkQmkKPopgIGJe
VvVwgCksjs7mCrlWGFVMvFoMqfqnjmXR/aCvdkOxb5s8vm9F1lqPphVNQHEWhlVXsQOua2vlbeF8
AgWTIlkkrUV/oi/ko/Ec26q8meskMs4d0Rn+JZmYfiL23B46YylPxviAGHSa9tJREMB0few8REUV
a4OG8qzxy/NllFZnBAikZqatM6zhept3WLlZJQsFkmeKeOqUrXCMEwFKM7xyaLAFfWZHz6i8kuxD
lgPYgLmixc6G+trWae35KICmbkDrhlAd2OBqHU83K2M33VbsbeP94uSuCtouNyJabBawxtRwCigV
dprcGqK3L4t5rsZNjxQZgJ9jSRFWCF53OQLddB81E+NjuknIgHQG4eBK/QlGhqHy5mPFNBeALbCP
M5ZSjXOxIYhu5oat38bylvxLYnXuvPebDNclWNJcP7ZGXIGnMVLzvCN5lDdUR5mX8n9fCBxim0eJ
YJifeVxddYG7sDTOIQUB3c0YGjOmwW+T71kwuuGUWKXJAz6IUT5NTNbX2Ts97cMCmLrcD96YPfqE
YedbqqBJ2/vTEqdbG6CPHsw2AOJAShDjsCLhVu0rhpDTuo6NF2OWDtGejr21bHRg3RH4JzmZhzbL
XTazeYoPGn4aOo1e1W6QqLKxkdMJjLNdjNouVL2jwXaJuLJhCTBhLwBWAwweENEFTY7+Bp4luFPm
L7r3ecHR/TE3exy6AJNo4+exN6O4x5pebZq5MV7yyDbPxmSJCTjObOOiWuL2FKcZDtx8wVGxdwi6
+6ZVAwmpbjvP48dGpjgbO62V40cpDYbIY2oNF3lGffDZkaLRDwuu6XgDuQspFdYvSZAIEoLCI3rL
IgAjMJ0muyldqX3pCtc7JiVyrlBbjEEEWQWoOBwTPwX+VtnJPawHB6QAnS4Wsiirq5vcRhrK5Yii
/HxeiIoP4HOn84Ug36z4gIasuoWGy8jdXKzaDqRCZLqB8JQnYZ3U0CqtqK7zXTct3BuvHPz+YgDZ
OyF7EEkf+JlF3dOVef5QDjlZAxDPh1uyVkfcP7OlfWVZ9kHd4X6vd4iDrBc/ozwOKZVBNWC5NVA/
6NbwmeK7aUNB3Hm5ZRk21HmC/CA6tNPSaofFLjvrbAEXWsGPEC00FATIFqqcBWLAftQc1FNJUrZ1
aPar/gkjebmEPkTy+MIiTfer1I2y/rRYahShhhXouoWntIBWw6Zx4WL3vKy90aOzbkcA9pjbyRuP
qb+5L5yG2Y1P7/ybho9W0WyWzdEXteOdJ5Hfepeo8MWi7Uy3aRFN9UOu6vOpZbC+c5JpQLxZN1lQ
qNrpgm6YrWd6zeBi+5xucpCw+qkgyyNyn1OvRpU01tDtZ78z4Qa6JaeYgcI7KwnToxdZVuZFRb3h
8+ki4xuvN2KooxAM+c7nqHGSB6UR4XbR2IWWE5aUxdle5j7ixdHPgUShtZddaR7ZLI+w9mvWSZRX
iVFkB0C3o+9vYpQ3w4JnNjbNjQJVhgQHIyrDitCXKVkeTqN64zNfCjVsVoeCe161bY3VJ9dzhZIK
IFv/Gduok4V2NkApS+rJ9PZZZhRncDZarMZjo2b6up0ojwaNuzmAftgzyBFNNcLO7Eu9oMdfJ/0R
EBp6+pHHFmkZ372wGa2yOEtIyjRDbUrHmxbU5nynYphAlwOZZRpagwTcMsMSPBiNgZK0KjTnUmuj
fAa/gX8wgLaVyBsfHOQ3qOdFc0Hona825kSLa7cMNcOhrNdl9xyZ2Ny3mItRA7Z1V05MTe1yvHLh
OF9FAsruY28k0UNia3l6YJID2TfSyt5BmeZCRLZiXvmHSmaOc6qZFK1JwSTtUlu5nxRJtdBRCKAW
Oz0zJPmMICCOc0uvNeyWWrJ81aC/grmBlHM02jn/HNeRkGDEOtaUKIqSOnQamWEEpSYCNIovWAvS
RYc5Uw1gosJZ1P4zJIOBjJ2hdLed5ntXvPnmk9BBdCKb72j3Te78AmJlufahObkB7Zr2Jm3idGFP
uDQf8ZSK+pzZ05R/tQc0IMp3FxlgMpX1BV781SsCfLkF5RxrTzNjEHXsM5FThXDmxiNDbzfbuglt
zBugEPolAKQJ1ouGP/ncgPayoqhVoTFayl1/A0QFTCJTh+I60YeuCFIHWiNyGfGg6xp6KJV7hLML
K3NMwIS+Q+qWp7e4ctBOyu0wCwfMYOHrU9AmrAWh1rTx2mWOYoOZj16nG01ghNsMLHXjhorFYqor
BmWHpRcl+QFmo15uJJ0IjK5m4aDhzaz4Pl89gwA1kvEWsDR2AyONs2+GJ40qbFDiv0ATWT6npFcB
yuWTh9RIxahXuUP8IKBM+p0LN/pLVc0W7BplGp+hnCN9FfESP7FVq9WlXKjOBqgK6GCufUSq9X4o
kcRvXAQ66oHnofNe8FQ69aOuN2Z/Ru0IUQiD8YAIPMAmjJq56OzUOXOnyMe4QNfQmWHJOHH1hdKo
+limvsV/M1gxonk7t/ybIc7c+NzqIRnAPp4ZBG1AtUTRfvGGyGZBy2GEaGFOne3zjSyl/tUxay9n
aioiLrXKSR1xxJJdxOgKThoZH/0OCXx/Rx74WHz0KVeftMSEJouCKct28TwV+gY/fnYnomiyNkgt
Jy+0gJF5oUP9WhESjDR8C9zVbXCbqf6YYp8wAzwRPauqO7pwlmcU5EGtgQsP2HZFX3Unlfk6pfQv
yGMQfqCTSdMHrSMYFehlVBxmJ0uzfWIXAOT7orA+g693xGbBUHSSbac98rFZe+Ug/ccQd25rMtFM
hhNN8EHC4lqjYTzck3NozDQ7AQZOfE0sGw3yRuWA23bCJQIJgjp0XaAN1vSCEL7QQ9iHKfQgTzOv
S2Xn6X7O0w7rljVDoHcivDkBvlfD2M7gOeSm1hvxrPOcwGaDeFbvE+IHLCjm4FwCiD/Cxb9Q1i9O
QviwHQla/QSmWCM+b2Y8YVonZr3p6k5ci2TJ6sPsK2wJozDUA/QbIcDYz1UVOFki3NBCOvdYjcmw
bGVfEQtblajOq9WWSPxJ6qcHE2/5HDgo5vQPStNs6ALCsg8R7/HHWMXim2OmnIHR1AgH0tQ3rnoH
LvTWy1Anouep3Yse9Pq0W2KZxmBfhvmb0eksNUihJg4rGz/ZW/ZkPihfTONmpVGOCMqTmSSAIhEX
C/LfbJeKrDA+OHhY2MWPxuhegmPMxVmhvIkbkNnwS7aV3sEYwQ+bDdvBbmr2TGoZIJOP8cyCpzcK
ybQJjW1JdMsOBgdnKH0Qe9rj79aSndmMI7RQNsbIDY0sfqAVEntbbXLYxOYV/LqgIRDP3kRVJ79Y
KRCAADhWJvZoK4fHIc10dOfjsDyVGD78DY8qKsJ5TiccYR0CY8CZS2ztZ6XTAbTasu8OJjjk/KVw
mI8967BH8jPa47pzQJYTa4c4dc1oC19glLvSsWL7yPrE/NrhH7h4urKhCr93jv63q/13w6Pr9O+7
2h+ZOHzN86/a6b//K18nMz93tr//2R+dbQ3JwB9MxfEZWzS0TEbI/9PaNlznD9R+tPM8Nmo/hjX/
bG1rpv8HGiw6RQ6Tbca1qwP3n71tjZa4q9MT912ERfSSdPevdLe/S2n+1ZJ0aMswP6cXxN9FH50Z
zevGl6lPFcyzVD3mYvJ2jpTzw8iUiPZFzRfRVeZnt8OPvCEpDINclIhPjm7HX0blsFI4ftY//nQd
/6RHujagXv8eBk1QAXQX1wnDpzfdWbZMkTF2CWtHMXjnWDyaD9TieThlpvNON249tVeHwum4Jhyj
ImCQyuzh9aknfjnrgNfSUx3tveJsKaB7ucD0qTDnaQsJOcyT/Mcbw1hGfq3+5PT+9JiGsRrBeShQ
MLw+pnL8uZxYhU6U+EG1x5ARplu50Xa/v4pvfMjc1vXcfjrOmx6qIyBf9XJOT2qHpnsnP8htc/ZF
D7RN/c4ZvXGD/3qotbX6U/e4ETBkCBFJTyIgSjNwQxFGgb5Jwudmc+BTE7jb9+6cWG/Nz7eOQaXL
NcSDTnW1ahpeHzPHah8R1mY+9W0KiI2EdfNMpi1CfBetCSQgRINyg0kP0p1Ra3XYuHiNNwO6Mxxk
0vG60J00uYS1VeFlgaJfR+HgtO7KDcRfQqKkDkZKAt0wdxEe+gaWLlHsQYzx/miBOG9pbFTek6dG
CvKuRjgWWDPl0AZLPjT4tnbcxwjix2ER+C6xGq6byImxz75LlsEKe14gCtKIbB8AfB3ASLQ6xnNd
dfA0U9KGX9i3uXYoc3Bs28lLIwyAI7MAGh5VFPZjPk8BrTLvFnLgupvETG4fyiWhKQBttmA/PkJV
2icRgQZhUUc1gOC6p5skq54PjYfdJKMpVKYk5DZGrQKrMNILNgzorym5e+peWrVTuJSyhszsgq4K
0DeYlyMOTojbU1rgEisis2P3bLf5Rvaq+DS7tpG+84S97s0jtkPyyQqJiX9tnoNQeX2zwRz7Cb3D
5QnjtkLLV+LW6MmC+f0r83bhcb8Lrhk8kLjOrMl+88bMFlgSfKL6Uy3qIqSZmAQJ1NjQb5v3ZOW/
vJ3fj8Ua5zG3RHj5Nk4ZIkLaJjT4nvSRNZCD1VYfDINR6nz6AT5tldsUNwlq/ltX+dFXUo1bqLS+
l516ERn29i+fOmOBVW+Jg5iPy5tvQNe2WCC8mVMvJf0yQxtRn6kaSoFYPvz+UK/XP15UFnWX28ic
RaCzfsvCiJlmSbMvi0dWx3yHjA38coqMcp4hWdiAfUNB3j27IArWLkJk+/vDv77J6+HXA6MoZczD
nPltSt0ytz3Vc2E9yhSJ7gjKMqigxm0dkBzvLMGvn9rvh3JRxHm4BoSD4uLN8+QRnBCnhmk/NnAP
rkZghTtvYKv9+xOiEPhpIfxxlPWR5fPlIWh9S7mAoGnOgp7mI/Y8+oCCYaIZqYi2cjKf+7WtvaMh
++Ws0AsDxkEpvlJiXGv9PT8t9ssCcEHRsn5MMI0gNZTgCXPj5S+e1PeDcKsApxjcrDeXjqbt0hZc
1MepF91mwIlzqJx2CoSJOiPt0+md5//1WI6LuIqgV8X/SiQiS+BNzTGJRCmmLtHj4nekCNjw9dSY
APn1Bc6WwbyPsUntCKF4LzXR89aJ378+ZN8PvWre12kg7gc8AK+vp2J7XAyMHb4MSZo9FZiQ5F5z
aKnQpMZ+fGGz82Siprn9amfqZYYDIi3NUHpJ7cNNZhqzL1x8RUFlCHTAsMWrJ7PBeBQMnkpjImyM
ODvrTbVQCYBvfpqYS2abEWXasMLGrRcnb4k9VBAK5KUdaXD5OptSiHZFwseKYI2XRTY4T1L8FslZ
ieK13cezQzdhHpQ6gUaAX+IhYq23cNi0KaA9P93XUZ42e8iZggFBq0UfW7eKsj3toszbLTYZcLfF
IJgZMXpYd5hyJX6QTIeqdiJ5tN7afm+8wGsva4qzQuCBwrKogrmia0R6Zp2FXTs6a3jc7Og7v5+Z
PwqK3fuJsIu7Kpb8x2lv5tAkCx2Ig3QZRQ30GKwN9YoxHRwhkzScvcgn3TnqJh/ss3TBdlemWC7J
IlvSg1VSM0NuXmR2yI1Cd8EjOcORFxuKIfatPDvgiCDRraBtwRd3ISUj6dgps6J0eY1OMc710Kpx
U2wmvUYxUkNyJLvHlMUaHpiXBlkg8H8YITUkGoiuZhimWRMdFhDxGXki3Bea5fZIyyoWnvzWiSoj
YgP5ywqgNdotMzPps2y65KPi1MItRaYFQwm620ohGgZYjZaK9TSLbHm/uNL7lGVFwcyWSAGgKj38
T9Sfrn+7MHi/LyodXXRJ6/y6lD4xTilwQMhMo0O4nIqE/TAgj3I2VsfcCtdxS9RX3kPVFBPREtjq
+2ZnNUObXxu1nNni4tnoznKYusNmEXk54qzz4Zai+I7v+8ZvHtplkc/Z7EvrQ2ORzDFOdhZts7wj
iGPoR+1lmCaSdxtrycqtTivjbmnN+NtUpEyHoGJzlfwJ3EVQaHVMkZLShGOQZhsBAHb6oqIwcc0L
W/Vhr+vGri9gjm/7pAHNSzLRvWsrhcQFoyifIIjwKOh1M9n1dPwj+AMi8YMqdplCZEM3ETLBT70e
o84kx083h7AWNEVCjcWlDrt5NK7ABbbL1nIoKTuIjPaObkuT3hLX6hsnClMveYFsnnkfFVa7owRE
c+cwOqYC0OdsvChNZoEXut9NjDYQYiIJQVa6ogF8/ZwAtrIIxGRO2a7wxUgUuorqFOZFOt6iPddT
LJUTI8IRgzzx3f4j2FOKQXB52eeq9XlKM6uZK3qwkfapST0mBJ7S8yM+UKODPFV616kxOl8N9Hvf
rFQZDx2uPawtTivNs5a5HrGGU+2mB4nKFk4QE81PS7aiIlph29cGf2URVrKctn1ZTVj38gbICT9+
arYApZih+WTVHB36aJf2JMuMC9j01NqAOl5EkYzONvWc/FbTex8gYTe45KZYw7XV9hFYKXB9YRG1
5rXjzcn90BT97Ux2HHgCIYdPWuelpxhHPKcSQ20JhFvFNwM3Kw5I/9B5I/WIVivwFtwevRguPQ34
daBpI9r+mTgnKmkozG0AP6Z7HsYJI7TvDbob6JkjnsizIMS4amaNjlC3IIKYo677JsTaIFbZTJrN
ouWXjaupm8Qe0BjUyPGv8KrjMmDNWIAiEIx8hQPBJNojFdyJMje6awsKeBzSjCKAlWu5jie1Qb6A
NU+x7lul8MO47dmGSCX1huc4t64ah3WNvpGmf5Y6lIsgA72/R0Li9myXdZswwHgq5o8C+XN/MFJh
RIFR+H7KBZTmwRmpoi/8Yuoo+BnvjsDMhT9+YMkyCeYUVtVukczkzKibtCZuK5+gupAr4D64kwMc
eJSRdmwoqZJtYRXA+LUMZgPy6zJ/ZIZq3znCgZvMTDPPdg1AmwVCQ+k/Kprn3dYH4T2FXeoTZKBG
FwkMCUi0xG2SuVgaZVEdG+YEqEW7SY6hJLKKlCHECjlhPGU8bAY819NGGhFK66TAPM+MD10VgKfU
j8MMGzCZSwtG/9Sa63ILcCK9m1P+3m3JlP+FcAnqpE4bCxW6fWHS6JPjirnA/aQ2tqnIueSVTcqQ
2I6+wx7tY4HSYVk44eD2vbVl6qkzM1TNI1GkND49ODtnY09QScBkpDV3eSxq7wyc+8Ci6acxXrbJ
4KHGXW2owEZf7ewmU7gkZ0mvcNcZD2k3OPDp05Lv4H6ytUw+F+XEBjICGHwON5mwzGxKbjNHj+tQ
JlF7QYuohsXV92tFixeIrDgKzQlBTNcM4YJQRvItSGF+D053tLIc8g3KBvGN1s+ih8DGxcmEn1vB
4W+XL4OEa7GDwT3dpI4c7rxpIIKMMJC539RmI48isd2XkjKiCyyJXnLTNoVxncWd+9wtEeIWC7qe
p0WsgXTlG7DKynOLjcnEuAlk7E23jOjhHPWyYQvrdD5ezm6c625rmm0+ntEJnw+LOXinuUrZ2dpo
a27zpEn0LWdBDN2KpUMOEeXLFaWa/SyR7EBmjUp2znM+dk9pP3dHRqAu5B0yTrF4VUP0NDUT9Brp
ICkKbVEOWN2ZmOFKauWLJnL1ogr+24BCMfvGfmA+l3lqb1V1XdpMLMOqISho17Ghe+jIQeD7SoSQ
s1ewSfIQjQcEa4jt4tIpEnIJHU+us39WJlraXg1df+kJQGjALE8BEyn3qSorRPuJ14sDXi+4EUgA
iZfDHyFPGbD0O3ADBDQWTG4+wVOG1j+Q6as2fDHj0xpd/JjCWeaJxAH+hWIpfQZJJFi40DqbYan6
9MqZSdHZNsjdMgJaS7aQEiPRg4F248oqAHxs+Sqmdpgg7zsr4m68gINxz6CsOkIXSu670jNsVDFq
aXeiajHIGZFln0j8yAg6lqh1dpgY+09z6YkYwC35VkExaSNEiYjkJtZQt6fdb0yIB6emJVfSStPk
0uzJh2SmhHR7C1SmkSxqLFMJA1JShw0r/+gOWtfALmzMeVsscqJvhRpMrQ6tSR1iTcf7Mac9Madu
dLm4hk7gYlqrG7Mhy4bPk8MqmNjIRcjFDBbDSU/Ex/d8pI0CQVRdkBIRqNydHmzeU5KCzaaiZTWx
AkOHSS8sEIU32aIMbyPddDTD2iF8DgCOnAFDT0o2H3Cp57uo7RYjbFReREcTvd6XehXcBLwxgO5i
P0dZh12QSxCPqHKeGAxKujjFaE4kRfl9Uvag+axi2Jq9gB5hOVrN6j/0/kNMquMVKlZ1mRkJ+izS
7Lqcua82mCcpO2+DAdsFJG+XsGByvYl30WSO423WLjXz7qrS0sDw2vyo2dQXyI7s9LCuK4Re9uTK
BYRRjuU+SvPsNh2atT+Vqbba92bD8qGPayhOXrewnJiFjgso1Fk8lfOcX6neSlii+LSfkfs7sJIg
6b7Gd9NNH6DSeXdRhETubG6Krt70S5nY5+ZooavZSigQ2P9r0TfdtSL8gkTV2rahVGgVXbGsYEwS
GGMdPSfo9pKQNod1LBabtBsmginDD0W6Vd5mpjqzTZbNQNo6jaiyqUvydezZXAA7wN4ADO5OTGrV
3F3R6Bt04Ed6dt52M7giNBHPes1yEJIwoxfb1jKyNuh1apBQdsJfwjFf4a/CLvsaQFc2XMrY4bMQ
QWlaTb1Lcmx8kTH8XspxN5VNSqWOrmHeEAlMFDfpB9qRCNcFeDMcUp0viTe8eCkJnRQAbMDovzG1
Orgqxf7rw8c+K+suawLMudyHerbLE6kU8RcSJuozhz2cu2uGJv3kSYKEgmxJWC4V+5erZlh1GglC
kSQU/iy++mqdwuKFTh/Y+UVHyhhiM2d06wc7Le2N2bckbeSsWKzD0tKf/EoCkqrb7FPDq7Z1Joit
gUej4RMPhffkZgzUknijl5/siacM3Ynr3bGLJVqUAL9hPOdj3H9hKNXngTNHw9FrSZll+BpryYb8
hereZEmLLvFxo6cI7UEriCmOgbZtTF3Je9kRt3Mx1IgstoRRc2LQJQgsKvBCH1cyYHVOKsuwCozS
4REyDpisiB2yzmUgjV1qLg8ZC1D10rcFiz9iLIb8DOuTKsBIl5LzNkk/QlvrDA8xjYYnMwXHEgj2
sHik+t75kCQxugsdDCt1cWLZ+8GsytvSoBe3ieO0mMI4tbiqkmjN68Jvqlu3JkGJYDxfnHe+zCVU
8ba4ZkiY37ArLU66PeqoHd1ceyBak/dQyay9Z3Me32tVXZ6cxu6fRj0f74dIWQgY2B1f4C2sq6vB
6wfJpXS1tqFXbfZHy3AXLLNkwc+8OGNAUeA8olzoCQiK4pVsOWAUJKAOqN4TQpbyeV6nvB+wTEb6
ua6ZQIyUawN6qfw0+8yPaB8KbXBvcCFP4J1mFiKCEoeLzIJCRe+bCTACTpcRiIjm6rpg4M5dgb3f
bszWSFxQHkm8L8CzsLdR5MN6hClNAdCm+RlA/hMmZ+bSUW6lWCF1l9qgxEwO97YmL8RL2MzMymKi
PXeLc9cCPyLIrsJHqRgVIw/hO+KHkW6KckNqQs1zWgF4CcpslOzxY6v73NHwYmYyysq+dJPYNfYK
Q626sD1JJCxje/qI4+RPD6mweu3O7LyivJy5eiQU4espzmPTrd0tsltHbL2+HT6JqcWc2xfu2J0B
Ah7MB7nEmO4JgZMrRnBEDwPKaviWwCgmRAX5L+5kjM5uOMfdkoY1pqs10MiO6GDSqg6YSVR3kL2H
8kpy0Q6OLOv2zF9fr3CuPf9pXNpenGtoH4ztmnb7gQCd3jjoJFNxE2QyoH2Ac9gHSzVFNZUSgq+Q
TTMfPzB0o7OrzNRJdsZiT+qDhA2WbsfGskpKmkkvP0jULtkJjT5CubTAb73RXAl7MPGaqT+TmD+b
c5/ouOyGBkRp3yezw4yBCyKWA/cFeHqurXc8WtT6fUvN+EopC+Dw5DeaEU56MdzWpoEsYlzZdA0S
6/vYMgEd8VpT60c1WxyfOHcvHAr6rZvMtu3LfNLBKkVLh34Y5Bckdl/OjGByqr61sqiqmwxX9cPA
Y0XQCfxjhkmZk/Eq1EnVHRI7Y58dtSOFldH0drPn2zjflY7BOGOiLXOdMoYljEyrmweDRBdyaxmG
1+fYiNb9pZUVzrmZR2QRdlnpfMY7XY5E+zgVccSz7myZjmhp+H+YYJhOXfTWY++61dcaLioYRFTR
f7nLaTqMr5hisaISzrf2qn9qpbajshNXZeXJJ1lzn8xRC0iJi0wWGHHfWa+uf99V/aV1y+psWjrI
ccZm6J3ftBqdxjB6xKfpySc3bD9lngj1rGve6aX+0mF/dRTruwHhp7MSlTPO6HDZhRdadW4iad64
sWpDBAr1O26GX09I2LSH+YDiT6RX/MZNoSEs1Dohy5NCxEZZlTfH2Sn7299ftl9PSOBE0RkYOBzF
eOsMoWOhomnJy5Ou8XDFbGvY0MRPOIiid3r5f3Y+Px/pTW8dr4OPu74sT5on1ZlFm2lj+fW335/O
LwODVXOgu+soTUf4Kt44hxv6QjoJlOUpJzIU+7pXHiW+3se56SyyhBft7PfH+24eetXhhp2EaBu/
Cf4u0N5v7lKXtXmrlqY7zWOlPaLuBQbZZppzU7RJvlFuWh/KSd6ibZqu9I7MC2gFDd2uqnWvF1e5
gRONzefJVvo7o6g/ubFCNzD0I7Ngcfo+pPvpSTVm0itqXriTw3u+7wzGTn3naISf9c+/vwZ/cmOF
haNJQAdiM/I2BqWlzc4CPzUnNRJpLioz29CGjt7xtf3Z+WCH5Q03VimHv/6Kn84nV+RsjnahTmnu
m7Qripcl1wokn+zHfn8+b0QjTC0gNlO8khYApsXlBXx9qIlNBpqirjuR6BFtYYCaB7rB5ZHy2DiQ
qzwemnyJLwkXHO7ztkU9osb6cjE68ysGBPnOOmD+MlREB0M/kjvJJIeV7Y0aYKrtpV8pcScQaKkR
RmKgzCZew4XasgBBIV0nMxG7N+JAULTXbdyuq/1dynt2Bc/ERqSsyHWqbATUwfh/2TuT3riVrE3/
lUbto8F5WHwbMgelZsuybOWGSEs253nmr++HugW0kilk4va6UcAFqurakQwGI06cc97n7eyhXdtc
UvHJtO1xB5JMQz9gZLJBegG+T1Gq6R3aH/89AT7xYOl9Ma1wdUp+CDWDW2VXJPfcUZ20bx3b/4PA
8WS6sFeclKzmR6Y4RgOLzHf8gav49LILu2ltrzcpvxRQAJGuyW5LFILhSTmtMMUKfqnl0Bwoukyb
8y//ZDHPxTmaKOe3j2Rzuet6aZwzhmG9hmmIsCEa5J8MFV8Y5YvFzBqbWWB8M0jQF9uUiZ2cbgRy
u1e5Cu+Jx8q7zsCXSyv1enX+gb4YChdoNOmIQREYf6yuT1OJSC61MAdt9omODYSg5dpNzexnVFbZ
hYc6KfbRXTAvUVmFHqrISwhGIXQfYHM27fvKXE/CsNZEasMaY9w/RhRGV1iMXfhST57NpoPM1iGn
8ZHSSbGopIZtD5vaUpu933DN0RP5O3Gg5FRJUH//l7PISHyC1vxwSCk/OnY+zWKHpCxLSr/bWy0p
EC+M+007ol2zFNO78MJOtx/GmmvQJjVo9u+lyYI5kt3yCqvd03E5PQiQ6o9yrQ9ukiqTm09dsC5K
MUfHzevAReyXSNr2SoSzCiscjJfzD74Q9bIZ8mtMhOZoZ1FMIu483gzHBF4slLhuH3EVAi1mGldD
Z3cbanwUNgfZesKu2HNsuTKezK6Q1lxM9ZcqTSUyBPY2Umrp9fxP+uqtz30yyOrm6FJanAQQh3ry
2mq3b1spvKWLWVoHrV5ek4K9tMAWXJyPp9cVhVevoJNnLhZNdJlR9KCN22EvaGn2QTmSv6J5EI4r
3ULm+GDbFlcEq1WGF8tuud2qiW5vKx0PPlIRaX8vTJqpnVpBBueYXUIHlmTW2V8t+Ei5ceu9JvvE
daxion4bXOtf5F6IlyQKpOfz0zZPy1GkYuusKxPWBcLjOWY5fpHK0HloRdVh309Zth2jLllVlpdd
OK0+JLbLYXg3Eu1MXAxPdoGEWqI8ptm4z+SgWovSNO6nYio2pVqkTwFAALdMG9MJ0lK+h89TPU6t
xoyNQ7Mea8vfmE3a3tDkpl1xSxmuzs/BvFhPfhx6TCDyFB5wDzmeA1mp4iYEEbYHO9U6REjpGu+B
1xK2/2PQ4eJ1frivphyTOMViJmafuEVwaJN8nwvf454MOxU6b4jWhQ8g7fwoXzwU7TGkZDgx5bnt
6vihKrXxJDrdp70wpDlJGOI1P4aqk6OvulNqdBnnx/viqYiOkC5pbLycH4sdQWmBpkFNGAESSeJa
KLTQo7KO1/8PoxBXcvjb7LofuJVPO25a+GGK38y4hwXOy0k6gUA5Vy48y8zeWKwIqOewElQ6CBhr
Jsd8DisHXemtEu/ZvReZ1XVb6sMzDkYeScgZz5+SZ9o2VZvu5BKcf15r3j4nz+cYtZrchnpWkp8h
LhlJ79ypFoo1jA8I9m35po0p0GUA5S8s4dPZJwgGGEJgpPGfJd/BQKaQeUKWEVKhoyrKFMu/Vrvk
YXK6xzIK+50Gn2DGJi4ClEpYaosRvbwHUOdto05KV2PlldD9e/XCA50uX5rm2Jq0+Zjhk5x/yqcX
HUlqY0dKoe8tnZz0CEDF7czKuLO1EkDOmKur8wvrJExhzTKUZMzAIE7zeYI/jTfKAN77QrL3PLe8
NWN91pZGOK07WAfKpJHDcVuQR/l1ftgvDlKTD4anVObDRF12RSp6QvK1asSeBiLlil2hEfcwJgbv
Jmd134su9u/yMS7abxZtsjX11kD/heVziRrWEPa+hiI9uLJnkzE8/9NOl9T8y+ZEDcY1XK0WLzvo
DZSUiu7tG1osvvNpBz9SM7wEJvli3mEykMwwcJ3n+FlcYzylUDzRRGIf9xhaSICPoZXJQLr8oCrv
kc+hfekz/8IH/sWoLC3eJMc3bYrLvle5VIGXlRQcuMGInS/L2p84jpRXZL/BFsMTfR3bSXwBcnO6
pGmKhHAjcXexedrFhNZjOdmJPaWHiuB3Z0fAB+oE7Vhd58E2ksb25V+/QHuGC8MUptmfF3m8pEtF
SF1UDtmBNUaIyLl2F9KEduFoP10mNgfMnOswdbyUln2LFMhKRIpGcQA68Y7LdL2Salykzz/KcuPh
fm9wyeXjpDvSlpbvizqLUtD5ox+QeN6xMRk36AJVB59OfXt+pOXjQKlh36EzCI0Kca262AcyUKVy
QZx6QDdVAlKwNXfwfe/h/ChAxI4PmHkYVh8XPbY5MpSL7Q0xFW1UqGsPU9jjMiD3ttLvCqWLwtvS
FDqmPn50RzYdsT5286gyC4tmj5Wtd3rlCHLWdOI3ymbKZBUoBgB/lQaRwN4OthwV2yyUanSjPa3z
K5HL3Td7suyXShIygWZaYQFjQ5i+JIpYru+PZ2Jd87XM3MPlVpZ2cd5yfWbqenktgGmvURqW182k
PVBN9//l9rQYTVusbpoIbS+zGa2FV7xSm0Zf5aYXX9goThbe/J7mY4iYA5LI8i5JrNHIqWamhzKK
UXkmaotTS1ltkr77c35JnI5E5Dn3h88aJ/rmFhthULf+NI1lcPABbuAfAKSX0p7hTogNVv96KE3i
gozEgBCM13W8MaRZSQ8nWt1DJg3KTZL31FzKRr9mdzcuvKWTayuBIBoGlCuc5Gx9y+2hj7h1d2gm
D1mDI0xVgNzI6emnHbYppJWuhYKrj4X5iDZm3p9u9lTASLy/DcYg7xzg//GFwOL0Az/+QYuHF/5s
k25K8YFeFApYciqu/EQhtDs/x18No817FUlnGQbofAJ9iicq2Uq7qlDjQ1j5yHntVHq0APr/Pj/K
Mk5ldoH2zAf0HDxw912MMjO5sr7JD1KH9ZCeSNAabA27EKOyfzapyh1TxX1oGotp3XpBdKG6cvrF
Ex6TBGCjlCygFNbx8KZGVymtbPmBapF5myu5uQMLq7ttGOWU7XHr+PezejTgPB+fZtVTcJ2fGis/
NHELkMfvy21rdd2FJXISlDGt5FQRHPJM7GfGYlqxwqAP3MuLQxAXwa9ceB6dXLBb9VFu10VC41Ag
a5SgWaPt1jeE4UbwxnOH5gewAOz5ZNQgi51/119MNqwyTqd/1JG6cvzsUU17Uqt41UGjTfk2Eab+
YtHARqtdIt+1kFEubH1fjIcQmGQkjrWwq5ZEsjhpzTDi2nigb296GOhpfyxLE2y8lUl3hRbam/PP
p8yphs/XcGadOg3VJk5FyuQf5uafXi5otdxUaZw8eGYl65soTXXFAbFIA0/TWcGbiHvrxZ4k8Y4Z
a0cJfSqvghpLNUf0XnpfDazUVcmZudMJjyHeGL0trUp0WtLsy4eqGfmRuamKrIecNVjmX0TboXRh
2r748Cn+kBDk60dluSwTaIMuErmp6wOGvzI9G1Z9k8ued2GyTkfhbkpbGBRonEVPND1tCM+bimZz
AJI0rH0RSld5ie3X+Vfy5Sh4JEgwwUgQWYvPLUx6o9HoPjsYU53gNRQD7aBH9t9+1CiEFZSvM2Ba
o4dfPV7YNdt9iEP6dEi56m2kEN4xLZ7hhc/nZKtU+ZI579gw51verEn+vHXM2gPMsez2QPlG4CQU
4C9AXi6S154PQjhSB2lHU1mfrOlsl1AZ2smFSPnkg+IX0LOIOmqOj1jgx78gnTD0EqrUHRro8Tdj
14807Ha0BaUDLQhzL/b5t3d8yeHMpT6EzbmBcxO1K6KL4/HkrG3r2CgnipDFT9oS88Ix2gmSTqKr
V7pO/0QQjvklcdYCsfnPsOwZpGFneuVJNo3mjaYt8MLaNxhLPqVm3sCiBv+RbWID2aM7mWZ4bZq+
oCNVDTppZyDCJoKLMmx0z8/AcUz18VN06L+IszFCwOR1mdwMaYXKNHJgGC6ldBcDPZJDEmHFYLf/
qrD6MRTPOlOp0TRR0FgM1dBammSVgdYBzcc2R5tB70rgXdEQeelivtgoP8bidsBq5jYJVlGfP9vP
G6Un0qQaEmmPkS4cNH0a48c88uj9JCzvwjWue9VzF9GZtSLWs3ERbDqMPcY4KW8ldfLA49GPdUW/
GwoL1S8k9UZAB3vAzhpCkO3H/jWdNuJZyBT9nYzV9WxpZf3j/Ms5/iD/eQr2FVT4KllDLHiOnwIs
fDVQNmF5GnJtIjho5Af8BODyDf34NA29dIvKo/ydqll3N0bgkM6P/8XimFtD5vwouw/1tuPxw7EW
uKJN076TjXpVCxqyQoIltArVJY+hL4ficJNJXPLalrF9N2RNI5pS2mshau3WEtPO9hK6o2q0DOef
av6o/+8h+s+sfnzviPpm+dNiVlUoY2oGXHif0gi5CukL+lN7McwkyaoyUFrxbVMK+xqD6n/nPf7f
kdER26Qf2WCVxQabF5GJn1ys7IekrN4iTo41/7Y2Z0GD3ZTUeO6df9SvZpWshjpfK0hwn5Qu8izQ
k0nwyaEIXCGqsa5rvNJWgS5XF77u4617frZZtsuhbsHspeyzXCsdduZdWKp7LWVLdWOoURsVCsov
ROcIfcIgC36ef7iFXPqfISFnkFghwseJazEkqsjG68JJ2ltRhSFiZ2lFuUYdFDz1eEPvs6GgDziM
w/hbp6nFLXtudotLQ+SW/I0XZvp0USkcV5KGZw4BMR/s8adC92FHvDfnfWnhCMlFRARmGOwlLijS
ENlglDyH1UArYlYob+cn4jgG+ZiHOV3G2cnUc3YuTs1J5JNvNCoMIsvvrjHnS1aSTQft+VFO1xKd
OhT0SETymeLVcPyEwDewVbN9e6+I0nKlwVZgvXUHf2ziC0vpdCQab1iz7N6E81QRj0dShrpv2Oui
A1VeeSVHWroBINWCuw6bS/eY07kj5JUA0NMoos060OOxAqryZWs38aHw7ew1Hiip0VyowBSiObbq
/PxORqW1RnSqvYje0Nj2G8n10ow2SIQYrokjOWYu5aVI6Is50OjI0uamLLIry+zXJMrCEq2ZHHor
igBcha2bj7W/xZD00mH51RRQQVD5fmVZYb85ngJacYdA1/30kNVDupWmLF9jOiTvzi+f01BLp+HL
xlJAJ2dIy9PxKI0HUbPK6uKALaJ6W5Hjoa4rYSdhAtl2p8F8pc2hWZ0f9ItHM7mgcUkDJQ6SZBHf
AUlLBnQqBXFzp7iNpmXQo6J/H0OR5JRmhAHfP/9cPBrOpiBjx6jkDpB4bhiUNBQIoWwyyIsXAuSP
Quvx4aVz25Zo0JMIktn7jqfRoJGrraaWjLVk+siC7MZ4s3wBf82LhwdWekmxHRwxIiNZB6CAFRa3
cGvE5cHtrcC44hpsxEgTEgEQpO9Uyu3FhEKS6Bc9SWYmstOrU/2sDEEVb6TIgJgF6QrTYNGHBXJY
E5JYO5isShLB0t8MSYAFVzjRfwykHAqnZO9B1zTfh5zGVBEd0Cr7K4e89poWOr+RdggIwIDYn9HX
d+8trL8J7VOUFStboeywozlU/J6kFJwo/kjaRpI6v3RJJ3Soaq2yeKvwKMHgnR4g/IbpWpwcqJNg
aE0U1lQNvOjd7EoFCUmmDo99n5E7y70qH1YW9rAzBXOcsGmNKl3cNOhoJDfNYwmQIYBibxWhvsX9
PW6UN5/c3FPjB8PfXEcMTO3FQw4+mEl50CcLuX3VSNbvTG0TlNF+mN8ZmYVfcNrEKTlxE5OqVZdE
aDSzScVYdBwm3YAvCmuPwlneN+vUmgkfSNSsl26o0ktZzEVqkaYlTkUCODwVZpMCvqnj1VLEEAqw
wMverRkYCq0ytTZoSPHbynIQJhm57myXR7/j8ElG+3L+41u0eJ6OvjiXIMzBsjLb7B1L+LsRzetb
/l27a34Z33TPLWQXTys83Jvt+WGXQfPymRffPC7uha8JRk1UaiCT/oa27lqIyhkq1Lr62hg1t627
C9vb8vxfjroIKmODznuv6XlWFCKmyfy+0OKcMO0NGlNPuxBuLKOt4+FO2qkRaEpS7PGQxoBlfZK6
o/QXKiVirmB9fjq/uEqxcZocjhT7yQsvLwHJoHRsLVl1MNAZBk5Bt85NrI5/AA4Xj4U9S7lDMVyF
cks/jwKAvERu9FxpeguwsApWpdzEm7HV851GDLGbamh4dUbeypfAvZJEQJJaJMoO3oR2IZD4Yvun
JCFB8gV6hWXgYgEGaC0HJRyrQ9ZXBZf6CmqIkV8y6vziqMYGhJZ9MGk0yCxZHV1S9hiC18mhbBH3
jnZvr8apQw/hj/qFl/HVUERhcPcBxNHNsPiefU0FZSupRAX2ZF6lBvw+OWnsHRSr8cLX+8V5Df4N
808mT5rP0OOtw1MRSXZ6kh7A9aPopTxGBOJX2U0npjJwqsazn5piGJ/OL7evnvDjxk6vFVm15YkN
HQSklellh1avlJWqqjl1Mg8n9tAKLgS0y2+Inn0qvxD26Hc3OFMXTyiroEwHXLkOuaqCXZ8QlAVB
EF/1Gv4Aag/o/PyjfZH2waxGJmVOAxDN5UsbXywykl5LEkoRVInXZUlFJY76ECvojsSrZHo/RRIH
wFiD/hrXmXCt0clwYeNY7o5crcFY0T6r4eZrUPc+fq1qOw6gtENea4RWq6EqeqfqjXefCjl8kEzD
2wB1RVIajvG6HNXhQkB2sqpI/TADXPFZwDQ0zK//U15GMyMfakoqU42R618s4j/46+Qb1EvRrqAl
8Mru6/zCez59ZOIleHCUrLmjkRE+HjObMjsillIOfj3l1yVy6tIp8HHkPpzXj3HSww+o2/TOLKt6
bU31pZ7lk12IZyb+ZOIZfe7wOx6/x8ARSYqqHDSvalajrg230YTxw/nV9aEW+BwZck+i1ZTCKIsZ
Tcryy+kptBAJpPqBbD4GBX4WEuEhCrZv8sJP2pkWIpKVRpvlL61G1gcWxQceI5Hiyd0gj5v7QFjG
a2MLkA15WqHPSjHNUtBQdXrnVH0vPcFasW7aXG3vwAp76wapUu0qCaLbnIr7rJ/y/ppjnL958Mbv
CqNOoxVQ1FR163LEjQE8kXyFEB3YPg2h8JR8tZteMfdUAhT1Hmp37HSnN7DXOS3XiTKVrgFQ7ofl
VQhtPAC2V9DPrJ08drW0lY0OgE9GUIf5Rm2P4Ja9XNYdHdFXSc8ZWvt1owX6rRr6Xe/QaVs85Hmq
aE6VZdK9aHV+PVhq9RoLVlxW4lCDYsfCdVOcEAAW5WnZOIi1un2N6m5rmxpISG9I8Rc7//I+8JXH
Lw9+ANusQtcyR625+CwHH1F1OQzaYao8bwTjhJ19HOeaQTAvGzuiWRpg5T4PH706trsdYlnEtaXg
ouBiTZSGq9FXwm+qEOZLoZDHd/rB1J5GsLz3uIbq7XUGxf3Ch0WXOkv36GdraKBIHuNCQgzCdnq8
tAElyNDpEfuqKMkRObdR91plcWU7ZoxZZZSRYkP3OwMdFLW0K7f1ZOk5mKL8oIEDtwB/Qy1c4RTh
aVuw9/Vt49fN7ySIxHe7Bcp/PWQKZAxZbSvdCe1quGkEPF43w9zd3HZtB7ol8azoDQ28MTltiaTI
yWYtZdf0ym8jQUTsVCBGPGfyzMHbDJg20ETVd6jd4fiA9MuVDJqYDX5J30zTFIWunNTFGywjqPdx
LtJno++GcUsbvSave9szRtcUBbBolltsf4f0lo2kDS0gbl7QJN/h0w26G1Z9/sC13b+LEBK0jlzn
0yumSeONYoWp5wZF7d+18QxWtkf8WPCzjid4y20sViDZxVXbG/mwBj0T3flSO3irwNazHDIEOJWV
HLf2LyNv5e9hUyfxGr9A63fi59NdigxT2QAJE5jFUKc5ZJUmPQBmGV/JcQNV6CSdHS8eO/OPFgNs
dtiAvW9ZnFod/YN5bN80YIr3eQ2eyomUCe4R4BHuaXHQg3VRq8gxtKZ6wu6ksF2prnJ6PpNWf4t7
nCiY/BxHFCS1AjRTGEbPZVLm0l3aQI1YRbYyRNvCTu1p1ZeY6q3w1ujFyyhoTV8Fkox1e1Q2w3iX
lBMK/4lunsNQ4Hx3b+s43n9Dku1Fe6PwdEEHYtn26IRljNKfVMlLLEgOEajsq3bqhi5w0P4YyV2P
d5jv0N0rjCuTVgPh5pWf/4igxtVOEYtYW0U+9Gw6L8hsOXmatFuaPiCMcKcEzoy2uvhjGk3z0+om
/oisB2NPy5FSP3sq9CejwIVmM3lefZsKEUiokiNsCgcK8dckBOTYqf3WA5U5dkQYaanY0f3oDVri
wP+Q8Rlq4hJOVxu1V71aF43bx1XRrT0A5qkrtVDOb1JLSv6QqjJuR9DsEWpDBccj2gGNOzKx1Zum
1lrpUlQyboDKRWDqBo/r3VBAWQGFBFiMDqdwAGckpb7bji32G3PnMP8LTUHBWqUEMe2o/GbSdYsT
uliT6lNuzXoItFUqcI7ZaC09xDtYUOWTP3Qi22VNWsS3nRHY4UPVqyYKEpJiO7mt82v0ulkJyltM
yRtePua95VkGk632okBCpfqVIxepecdzqtNGYLpY4fpjlPdQV8Xftino6x9DocKnGlIP2kQSeXe9
Bnzleshl37+iFd2+kgNiJJdFn9Su1Ki5sorVvlU2Qz+E2b1WYL7rYgJUpxs572BBUMmGrRDlVmru
yiBo1StaGwGweRLGYe7U8w2hEqkBTeT8cCe3huINvrxOf6tC9Xij8KJ/2QipG9fycQdiikL/qZOa
tHRwQpBfaU3w9LWMj+S4jjFM2TUgVUwHkE7y1sklEg8lCCZptjhh2+pjJVsrNr9jhU1DeKOH/D4Y
bzI+HYFZBm9qHerqds5BlHT9F8Y3P4bidg1hNb+hIAUtobJiFG1gSbhgi0SMgGO1yZw3SiUBjU/e
xqkBdD1PHLN/yzbGKYF8gU8DPyQgG2rbGO692oLrhm7aLlD4T0O4tVrZ/4lrCq0pSmfVBvtTIyuu
6iXkkLKk0e5aCQKqg3NGqOF/UOrFjEPDI6GiPCBtjHakjtoA0p2J5TG3Bw/2mE+yQ5meaRKzUTJ4
ZfMyannx16ozdc9eDqkrV33tZxyN5e+ibAjPDBFGzKxqBvl2rArzwMudCrdozIFDLw/iZ1HgPLIi
vmgVgHhh964lsSmvAh6SKL6Bh6+GFThdLQyGwtGD0ISTj+1Q53C0yOEq63rS9DJwCXeKEpyjGrSo
o2O2dgJbFwcUeTX1lrrNfe5kbllJ3g8lN+qM+puIfqB513+MRlNi92TWobJuADW9krn1rZUy2PFD
P6RMhG6X8m2liuYWXp3yPcoy42B6IX8KrEp7axlZ47syHuK/2Ti01K1tCAuOqpKF2prepN2LtIf7
4OF5lzhEkiToGqsA5EifPB7oISwlkmNebl4ZI6WtleZJEWeeKgUChpjRWA4eG9omTgpu6VnOJuuM
RSq9amFiv9BWkAboBMsWa/Q8Mq8aLMc4HTAr+4s9upG4Fb4xb3k4NCl0hSi50ZpkaqFD5RK8lyHv
FdzdkuG1qrugJ47Oy2iTZ2MMqzWGugXWo4VolsWh+o3QDoxaYRv+r0mESXuN7ZEEbyMvfcXBtiTR
nGISXbFmpyFbRIjDh1VnExw2SQ3afZlhhVeGYvKvAKJJW/j+gCyR6I/XapeGBoQ/MEaOkibNi675
zb6A2fJo9xjEXrVaq/kcP6byrGVW8UR7XfGYpQHN2ixfIsKEa/cm85RccoAZxA+GJd6MUm0yKlkp
O2o/iDaifSzEx7uJBkteD7It4Izlsj3sqGZMgCwANt8QmWBzZoRd+A6kMIU7Rurd33otBkDQHAtN
/cHujYNnWE4K/A1KUVw+GzV7NKl7qCAWxknb1mNM0axP2p7twgjVP1ncJNju+KqHaYHUU1zSBtCA
NbLEH+zqnDJDHWmgFJtYfhqt1A7pgY30H2Q+JPMmtKws3srQWhKHWrVnfc/YansXIEs/vvbE/a2j
DvBDtm0NIWlDQaBuqdlRV95iacGR34+wRXqAnc2WgIOvKYfjMl7buMV4e40s5rSLA7nIf2eSAXdQ
msqp3bSWbxwqS0SjY+DZ9aRqpQKzqa/15KrlBviT6j3Q6gGVhLg2QNW+BIltkrG1Z/eNYOyMlWYN
+d4O5QSwG5C2fg3WQ0GFlVv8iYCLkEvNMUq/DfIY9PeJVxX6X95fK73GHp1wgEVDSbou2Wb8dWNX
SnIbsGkA/m4U9Sktqz69EphoVtcqJj3+pi/ixngpYP/eAsA3nkNZa1WcmRT5LxiMsVoZqd/EK4zM
SNbOLivDpm6xPlkNSa4VFCLbckLlqLY3NLrZyjpqCDU6duU9+JmiXUlkpMIVKtAmRzCRayTVbFG+
dvKkDHTMSt1wp8jJZD6OWhfjZTYp1bAyQ6v3XYsPWFpR8cSrIuuUsXXVJu7/tNFoCpf+w3yfyp4o
dmNaEURUBu2/DvVCvGIyLU3f1MYYOSvGEgMVbUxi/xYOSXgXZWTEV7LHTQ7CBAyqjdmRm3e9Nkd7
RkJceqTZuydSt8z6BV/KvtxxjQFgxBOn70UhmffF2AmxEeAdRqeusPxzu0wOFVdnI3rUdeCbW+B9
nbmu/cZQnTGu6j/clKVneEXNgS1a5Jt8NjeytT716U8zlF0sC210u6RTfwpPTDVTzmVigyOPdBtx
WWXHGIPYW1kdBlMOf2P9DWvDkjtHWopiC96nujeqUho2g8yNbaWmCjaJgxdL3k0Ry8VtSo8PpIve
TxoYEZOi4MeTpHcJ5lhkxUtD+T0EJad3Z4Jlcr2ulNd+LVBC5GDeN5o/SRoWRl2YvRKBRWsLPy0X
KSLg6kJHBAQjCtQZllclZ5oyjpy5OJXiU93R/ekESlyv/DLNK7ptbLV0O1hyXCuM2MeMZkynECAl
ufstIsm+2kq1Im3NBMLRbZGz6cRhJUu38SQrj6ndlrqrVX6UOu1cJee2IwljldRttB90afglyWOc
QbId6AHPq3p2payFOYCiE6Th9c6UTEhaU3vbGvwXXA6pSvJRaf1bXCvaX9ua7KdR7+Vol2DZRvU3
iCJuc6n3Syrb6SGNhIY3TCPphw4UJ9aBeCPlG7bbgabeKJWbe8x19OoeV8PpTffKvLquxh5ePF62
UL7BBHMf58D526uVgefKaBeS26Qzx1CxRu17gg+KylMhA1j39TiCy9fHCQcbCMj2rQVXbFp1bdn3
q77HLQjLNVmCo9Bz8Mm0sA3YGkZ5eGVg9PdLELD/xktualzgphIUBHBefPWqoNAcKWnwByZwqj43
AyUotGp1f0fn9dhdeTaVsS2p0OFvCeGOwDQb9N8w4OxilYMu11eF4dug9GeyWOQktEs/J6DfAjcv
KHCya+GTwdxy4+RhQ1ycotgKuK4oIY7mYTy821DsoZZFGEGsW9FqD1wYzZELMrkJzh3NfIaiYKGH
URQfsBLZ0caleA30KEerAyhYeNE9HFRT7EBmpLAmQXLK15WcjtB31Y6EuyqC9kfYz6RKzUhNpOxe
nG7UiL6Fua5HpQ4NKdo9Xw9xFdLABF0JucvUtYKvImYBYKIaB45g+FgX1TwHlS6/DBha8UosuT0M
QT/e04PQP4RROno7DbYF9nNmIe5BXfujq6l594p6DN+yYBjyOykeU6Bz9PTT3DSo6lsXhLV3bU8T
3bujWRtXZWqWfyYPouxaQforsMrRgnRl92n+DHCyuglUElNObsBGc5Iyqb6DKW5RVTfNSCpT2FJ9
lehRrT8AjDEhnPZ5yl2cnpSrThkIfOkI0G4QL0J/9VTsGty0GmFXaq0U3Y2TrB3whTY7R4lljk5w
XIGGsRO3SMcc9Lp3WqNrXqcph2WRm2bKVTIIrZsB8Ix3o6gaeY+WiEpyhsCon2e7kR8TlP9b/LJx
vq1zrClWemSaD16gGfdRWEzvaS1wEuPvKv8GSWy89yVhs2MzX3sAjjXU39BUDkiRY4UhgyFyvDxR
f5HG87/HHbQrbueh0mFMpFc1wD27eCzh6aIIzLEt5MKLnwRbD1j4dSNpg/Sc8jlp0JzhbpLQaD32
kYIDmXigzm4N2uKBN2IrUW9Vo2p+VUMU/j2f/DpfOqNEfZxE6kXbe0rXZe+D6B5I/1LLwmLT6ghI
oUA1G8V+Pj/gMiG7LJ4tkm1FBqq8xr3mvYipgVOvy8LH8yMsqxjLERYpZz0rfAGgM3snJ+LM+jXx
1g8XxjjJvc21XbpxaJWlcYXuwMW0hYVOgUbO3rNdvdVW5lbs/p3Dxn8LuJ+GWEzUMNV6Yw1K9k4f
+bpK3wP5UoPaQkdwOsRippAQynCUeAruLOyQmIbXTvJSrqr1dG1/8x8nN9iefzfLcsDHu/n0UPPq
+FSC0FHL1lDps/fAardauC1b8kVbLc+2iX+ViZ+otpzzI3653j6NuCh6KNVYY1XMiAYyIq/a+PWl
Yt2ylLV8pvn///RM5P3Yy8k6vUtC2mhC2xlwiz3vOq4v9J+c1LCWIy0yvh6q39Bsx+wdNcWOjlB3
NCtOo2TVVncgpl0JD/Eo+1PJF4FRX24TdGhBtpk7iPXFeifJOhUU8rJ38zuNHNfpC8ac+BA48Vb7
zmU6XkV34Nq/j7ejc8k26csl82noxXdAQn00QsXK3jv70A4/iN39vlpZ6rvk34sk2GL/d37FfLl/
fBpw8VXQ2JypY2Vm7ylfnN28IOp38Tm/sC6/fpmfhll8ChOFODMFX8YWIm+eHh8BRa9AGl0Y5svl
/2mUxfJHoxGoLWmO99TE84BoJAwvlE8uLY3F8ldGTdBCz3QVUF6bNZd6eeZTuANuWpf0VV9uu5+e
ZvEBCC3GVklmrNxyzY2+N/dAftMLUyafjGIZtD5Sn6UJEnMxY/Fmyin3NWUa5HfFGPpHmr5Aq3aG
j6A9mlZjMPfWlo1/RyFJxWYpS1xiqvh3BMt+1Q4aPetRnWLcbhsavs6ic2X64+gMLawLP3Sh0mX/
toFN6dpcTaa0iYz6eOdRlbaYaYHebzpGqVhzLRhi18TcKnBJRYbhqilV6y++06rkFG0E8gINAs4e
nVqb3+TBVsGu6lN2Y4/e9DtGGUBNvFd7LI0NpSmuqdCbGIpYNinPVmCsnM7lY6fDBxHtrwrH1lOQ
uZ3/+r4+lOaugBlmNUs0jh/KxFC7TOfj24qu4I9jv2oc6lf/h/2NpN4uyO/xT7l0Ep688UWrlnI8
ZhqlTSirREEpxt1KsJ+8h5GJK6iR+pd80i52Zi32F/rQgSWltA+lh/A+vI6/WTvjkd49kxvxLcZn
PpznP+mFs+PLTe1TM9piTXtyV+OAyqwO4/fJ/lkULkC182/uy4360xCL1TjmdZRSA+SkpbPOEfI3
wToUzWNcda8aWd6sPdjB28eY/9/s8j80e3+a/tWhOfyvP1lDGeT+kP75n//8qFq/PYyfLS4//sR/
LS519X9LtBWbwFVpTWAPY0X3f+rmf/4j9P9D25ktx42k+/1VJuYebexLxLEvCkBVkSJFSpRaUt8g
urVg35HYnsjv4RfzD1SPhwXCBWsiPDHR53T0tLIykcu3/Bf7N+RREKHiU/GvkHr98x//8rjU5N9k
hBchkhNqAD/SOShtKbqIf0/Tf+PfWdTS/v5Df8nj8nI/mvqiTMCtZCxaSwhOmMur8iJoKs2u1/VB
Uv05L+QvbWa0R4Gl0YcOxffGfbEyjz9b4v8oRP640Inb//7Pyxfq77EQnqGizbQcZ70xZXRi4zrV
fGtpNqeBGT/2qmUftVSn5hpK4iklA3ONJvo1dPffIzOmoiJBBt1yFTbZo1ZjABBrfhoSJZUGCXeF
nt316W0upcb8UHhb/L9WF2auk+WmJYPEhv3UUqUogv4+nb3ro6wIH3/P5cUwqy+m9GU7ASbW/KHp
47eiCOlt1I30ocIQIz5UQStOJbCH6RBlAo21LP0EBeNdhNvPDjHqmRj4b+DDv34Jz94C0V8w35d7
Z8gUaDQD33NwiWm81i3vJTc+Yap7UvgrHiHDUXHVA14hbufZ7wbXdvO/Ere91Q7Wjb2zu5ab89qv
Wd2sgFmwhJQyze/Rv/Zqw7gDkL4HOV1/42dNTwREwOwiEszDeDllXZ8QyxBUg0w0h46SmmVvKzyt
DpE2lufrH3o9n4XLAxEVPUmyMYV4fzWU1oa52iUzrk6Gcqipnx6irrN2thNgxtW6MQ70gIXHDh8B
Ta7lOXlxA9Bcn7FBYpyUskZw0KUpms9qiU3IQadvXZz0XkTRqUIA/i9NBXOJ0D9VIuR+QHthIS/b
XX+DwEyAXwnwqIgyWIQutxzkY/ou7akUIjIqy/qDkeHY4sZapVBld6ICpJLeKrizwFBr3zRZTPPm
0JaZGYOfMMt3AoclinTTJNOHTvo0A3GSqfY9QUmY3yQpxi5pXE5v7chCfd64A6YRUnWs5Zi2T1pb
NBHDUTkOhYXR9GCL6aOFBIIJoaXWbW/UpQ4g1fLXU4XXonOOYCYlTxp2p27RDHWnH+y6Lh0PVV7n
96AWQfBAlyN0TsJRKCRi89ZLmMfEEu4ixaxDHh8q5cucd4HE2SMi9MPAULqDlFfS7zac3xL0Sjt6
TYgh1anTdQqMRW6HLYgbI1JdFFfoeUkWUdWYRFJ4qJRcOVKBsqNDHQXa5zFSAEoiFNbdjHmWi3M4
S9I9jZIyddOys7/p5VgpD04WitrFAp3+ALJ9KCxEmRIL3xCydB/DO65PAwXayQeUZ39zZLBf9gkE
so2B1sR8HYo2wVHS7Fr207HL/tQSzRCUPvp5OmLBgpUX/mO0eCpYM35OMEO5PwiVR7VR4wCs1mQ/
4jVSPKL2Zb1rlNT8C4yZhmNw1mXvnT5SEKuJHEyS4lSrUC2fzLn3NPqGP6JRawQOVLGD5fyY5/mh
0iOcO+C1II5vDjMIksiCaoHmaaMc+krNvi4c7uwwKH39JdYBZLhtpEYf8nBRpOYV1b9KQRi/DfUc
AxYOLAW+qIomy6+sEMXFrguzL7qDz9RBaLjeuvQBqx+p2Uz3dRAHX8Owah+jfAZRNcASblzVEhTo
ME36NCGjUeLTEYYPsUZZ+WBBLXzXks3A5CjavnKtWOqfxr6rvw1tFdOVCvDMOrS11NBrNaXo01yP
SO/kcouGCQYATUSzqsnedlXc0cus7e5O4P2Qub3Z9u9UoWVYcmrT8FYLtXHxjIjFUwNJI/ZCVW4/
2lnq3DTCbHL6AhbIhQG4Gu+CLOGYOOV66kpxL7+bolwY9IkbPNjisMCCZYaup7gpG/1BlZp4Bpdo
SWeqqQ2wAUEjD1Cjon0jIezlNzjeyfeSbs9/qJVWKye2mf0w1FhKsJjd0LkQtuQ/gBRb6UEWsUWX
tKj096CnOJdBpZc/ylEy/+zmCQsypykTwEKZkjwUQTV9ZEtl34Cs06YZwglHhGhKqoXG4yhvE1wX
kXrRA+V9yx1CYw+9EmAIzsShBpRk3gcGuF1XM7Xu89Tb+X3VTcj9xOyY9xhFVRg+pU3+vdAi4uIm
0VDqqSZbp8c7yRXvVgHA8KzXSf4GZOncuDY5pHEGoTLrBzSqayyB1ULLfR34hO5PzdDmrlAFGMS4
y+rIUyBYC9KWqvwDf2GLWwCa9eMIRGf0Mtuuv8uyJLAA0YDMgMVSxjtDFJlxF6d1R8EvGjDStGJr
To9tHTq6PxgOvk61GSDTXNC7KA9SxUF4h1lMAZlUwIU7L0YQqI6UrWHfBnQksF426qbHY2OU9ZM+
1818pzQAIhEUAyAywxR6ilpdjk5FCzrCDeKezltNapz5EaX4+b4Kk/5xpssDKGRSMo0uT4sjnUgq
34CAPZ7zAIs5f65ao3bBhtXJWUbcCwZEk43aWS+t5YPJXSEwCNIrUCXcfexmrIqfYJKDVUljCaQW
BiCyeTKbIeEabExJAnWmjP1JdcIZvFCngXnCgyPO8VLDxAKbZ5FWhxxxNNRqrEqWgUuYmALDaEVH
zE4ta/DTWBb1GTzh8AGglIWTRpQN782mQr4jCkD5v5lV1hnDdrgKPARRZp8LXRCkafNoPGIT1ICt
sUbN8CM5zQcMnuO69pSSH3/MjVKV3ihCNRrMQcsexzaLGzUBUfuRADPUfTvq+7dIL0qmH6ZJZvv4
wUDkRmTYkf2skwUZPa3OCE+nDkNKE2KZemekpd34ZWhkhVvKkZb5VZmo3QczVdCA5OHUPmHLNVpn
HUyX814yAxZMKop6PEaq3IwuDskBwN4AswaXkyMw7ubd7m8EahmSL0q0JAClKgWoPadL7rlWUfK2
m8q8wReoPMtVOD8pVhVHB6cPjKcsSfXu0ARqQdA41Y2H2oaDB+rCj+SPULMmubPtfviBMw/GIQi4
15Wb854rB3su2u4EvlBvbzPFATe3XDsVhKOswDe+sNRPEfN8mFLV/Nx1RTXdSRHaNNxkUgVMJtG1
u1prI67B2IIw0wSp/rOo+P8jUe2/N9AIv//j/s+q/ceROsCfXVwW/7UM9RWwJQ4nUfc/Lv+2/fn3
2N0vieLF3/jPSeM78b2Z3n9vRca/yh/09//y//Uf/p16fpgqUs+vpSi65U+DVFdcJKBLfvPfXv75
Fynrk/hf//Pb91f/ws+MVdV/Q8cIiUWEfBC4A8/7r4RVkX9zyJzgWKO+A5tuocj+na+azm/gnqFG
oVoCswGpif+TrhrGb5q2OGqgsA3+AjLNP//1w/7OGFmznwuxn0Gih6xCYYLfzR8G+fMZQf4iVhUZ
bEeoRbqLGdjkd5Ww3gF2az09mnE9a5TgB5RC029lg0j2xRptDL0Kk5+HRoQXihMEczhgqxRSzcPa
aZeY02ps2I2qXt3HfRt7dqUUO4yt7aFIyW34TQtVZBWR0+RV1LkwXHvQay9PxxkoQlV7CNIMO7Na
JRnPs1q0x6gzQHtWtVXwr4QZuN2WWSlxpN8OwgA6V+vT2+trt0r8f44Cfhb1A/xIKHlcTkjkIQ6V
QKLdajYd0HV0pXue3FshivomwAMMG0/kffwC+2plZ4aXJUXSGbYMnIRnNQZdZ9uuxuZNz5IEeEgt
gb4+CIxtbnI5K4/YGYGCHmJgPiQHO8no1idE79JYVMEWkfnVbnGyoRoak1GJDGAyyNMIujQuzlWT
tjfXF3f5RC/y3mWC6sJ3WdRoOZ5rZg1yKNjT5qbuYggY5YdGaNrRNMmJzCYdcViLezwPssCHhzje
B1Wr+dfH39hCbJzlPlCZLnLvlwtcxBg+2xkfF/JugqkNZGyXj9nt0f6W8sl6nguHEUkbFUGQtVdK
D/zfCZPEcLU5m2+qjlcNyF57VxVRQ30/snfy741P+FyX4xDqSHyuRYxtEMyBSCzdTWVFO6Mh14O2
MqePQG2SnT26ORSpiE7qYqLTpV0uIbBLWatsECnjUH/NQPmeQjvr3kVGqu6MtLVZFq02rDVkRMfW
+zLoE6dtoAbRgrIrH2I6uThoPuUe5b4WFIQ82u4AWO13iLXKXb0oN1/fLRvHUaWuQb0B+UqE2Fe7
xZIKJZFUYNIRRIMPToDxpGVF0w1g5/Gj6HFvxHM82/mUG/cPOxSxPrQ0kAZZu7+UeJuOIawwt4zR
3AO6FIGU1oxjOA7SLTQTqo8NxJdKxM2P69Pd+rIoLnIFKBZv6to/I4dwILoMLJlaAGDJFGGc5iw1
PFTDpZ2V3ZykI1M0pgJJPW7FsAMpxR2qBLrbIcjsKfWc3IzmqPxVtb15n4uJYmsmgc6KKwq+O9tq
Y5rcPrTqwC3paDKsrrs41pNQrsBoFVGSnVs1TrxWcWDkKGW08y3X9c/lviODs0xkUWCRmuv7DqFK
YASQsdywsSPPqWH1SQU4W57S+YA9+10WxOppaGvzScOvHUSj9Y0OSLlz7a76xs8PC+J9vGioeVCr
X9oEF3Uz28FjMuJ3UPtjOwfRx94qHD+OwvAwV7UMCsrIXd1J/kiGvD5KQv5+fW9tXIiEaPwQVNuw
Tlp3HTtRzKEc6brbFl3tjZKRvtFSER1NfURDTWuiX3/TkCyh3Ito23KKVhOuitnpdWNgg5Vjjf5e
pXmyEcZ+iPnXzl7euKZA5S4OHfBVCfiW/fYizsMxuJGNAP2IDJc6t7RwUKEyMg1PgEeamyA3AMVZ
PYwk0O0P+DDsEYQ39jN1MBzUaH/CnbdW+3nqKacUUsYeMwQ5vg5rauKWciV5qk/Xv+LGVG0cHpCA
hSDLvl3++YupVlXXF7IEog6ytPwwwebxrKCHqD9E7TGjAe6i2h365GQ2uLVoz5Ju4/V+Oby5ujWq
ZpawkZTgpoIThgMm40beTuXO97zcqs+ROtqNCrEQtWaKTqutI5tIC0aTVvlUerDFVXPzE8p+mlc6
cuAHqZnudFk3x0PsgxeG5j8aiqtFzYoO31Wn8s0CuQOnaYF0VAWfEyqgE9nhzvQuv+Hz9GjdWzbi
CgigvuoKyGoI3QTfUV+u2oUumIaUdNU/00oPjm0vK2/gFZWeKUToRcTZOzfi5ZP69+i8bgA26cG8
Ui+UhCK3caZ3/lJt5jaaYMWoZnsrZKPx4wyR7cZotV8C3v0cdEkS2blw6ekeXK6wQrtuUpWk8cFE
5zdZgR6m3OqJj79A+sOyk/SdNYth57NePnHPg8JgR2GNlxSbvrVOFZbMCdqi1WIMY8wHiv/GOa4m
05VrUBbwj+BPOaEqjiEgqZ1F3thRC8hDXqBXKuIFy097cUxFQEc4H/vGz5HCcTtJCu+6yoH62VuK
r9azfHP9WtiaqoKe3KJDisrRGvtiYfaZqJSjfEWGiT6i33hrwY52qxFr66zM8HXoNKl5D1Vjz9Vk
c6p0hMjXiEfpS1xONYuk3EIDuvEna0jeWEUNVL/rxt8FP8JPJmp816e6Euj5+VnJ0bjg6Alz6a+u
QLlXzaII9cavKs05FnAD/MqMZuj7xlx9LC0TqTVM9eT4MOtO9D0qbOcxCXjRtUCbfKUfrL2AcRVk
/PxJaOZSZUD1kUb86gFKpTGL57ltfCsfPnK+7KMTUmcIEwPQ/NL2GhvVvEtge/g2NThua1hLth6J
nZvl8iH6+TtQZQACxfuwRK+X38JCNUCHOdP6o6B83znTfIvdr+0pZhnvHK7Ll+DnUIicUNmh5UhQ
sfrsklPIEYxw9JhCy7nXB7U89UHVfb7+sbc2F+Zki0gDUu+kIZcTUnjposksO98BlO+psZMdIX0o
H2VhCg9aKeTU6wNurSBlLIOqOgLoMIEvB+wgQFmxXFM/brICbIM83mIeMdwMWrIHqt2aG/rE/AeI
gcpmvhyq1sJiSgQfK8vq2ocUVJznopsOeigcD4nA+vjrUwO3gcch05Nh612O1zb4JpSQOXwK/jjK
WchpVKZTuYG662+wdR0tIgvIpix2vM8IuBfXnz7KVE8iqvA0UFWvBaz2oWzt9CHTQ/WQEq+7iYJk
2MK53kNOrmQhfm5M1HBAp6j815ZXZxG8nmUCPUWWBATdTevQexljVQC67cHFS5L4gEZr8HWKI9oh
2ezI5w4yyRHrO5iuUZAFD10kt24+hpb9xszUHFVvKYKZoWC9a2bWZO+cpI1wYDFzNRyT3cCJWk7a
i8XCiCGoVUe0/lCkyj2CLncjgP9HpyiiB0gI4kGG1v1n3E7FER8D59evU7rtz0KOBtJA7MXL4WF6
ABVEAN63olSirSQC06fxYoA5leCI4H7aquFBClrnz6qBJdUKQfuJZpd9ctAm/pgYs/b79Z36ekV4
PMm7l4iecOH5un2xInpV1X1npZUf2EF3tCJBBzexutvZGNQ/annSPqZqZr/Lm3Z6N+Fm8eX68K93
7/J2A2RE5JkC9nMq92L4Hmrm4CCo52NNU7tGnTouK6Sd1FZIt3VZ2md0Z0PaXbuulqsscdm8DiOC
ewcVSoF1DQqaqaNgfwDjn5Uxz5XRziceLFk71VVY/bCk2bxpzSF8MzqYlfpab6oPSiwPH68vwOtL
ECAJvSZEcCHa/pQwebEAkYXJKoTk0tckxOb0TIU+PdJzxSBruvlPhuIKBbvGGq53H6e4LOHUl36K
xeRfjdQYftA2bXTgNJo7B23ru6L+uCgmIwhpWauDhoiJATYBsjTK9O18SIJhAQF3Jo2/wJ6/zjmN
xJrW2UiE5jR7F9PWpua55AZGqRmYy+plQZIHgrITVX6TRuqbwIxsN4Yq6gbIHLopdlVnsljpnNoI
U+qFsqM78/qxWRSpiYH5qMtjuooMksCoLZQ9Kz/B3vdtWPUD4VFkqm9mQy7PGLf8eliIbZxJM4eV
Zrh1otpPfYfCopT7idkgPlEDqM7a0VBcpAjmN3GoAG24vpVeJzaMiGMIcCuTUuHabxGQkTXEgZP7
PcUlDzhQhL53blGna4M3SUUBuHcg8l4fdOvEqmwlSsyMS063em56BKoRO0pL3+q64IQjZ3o/gsU6
jobTvJMMYaGe1SOKMIR96yUIl7w1IQR/u/4rNg4sLx2mY5RqaSOsazutrRaIfnel3+i98tek9PlJ
s8b8SO+52bkbNjYS7zMdoKVRQgNvdYhmWVm2aVOjsiPC763qFLdIAIwHrZPp/bYJyJfrc9ta4SXG
JK9ZajxAzi4fqDZTy3Cyi9qnBtwbnlR3QU7ZN/2AoE0A2zPT+z9q7tIKf4ccSJSBBbWHFJ+V+dd/
ycYqA2+3HHspDCNOtjpD/JNeyoy49rm7HSxyHcQXh1FXPC2oqS1eH2xjNzNVoLzYn1HrX1svzrbW
16Xoaz8FlHIv8lx7nM0BfInjvOPyD/1+cee4Puby7f7dM3l+fTRLp2mCnSp1tLW7kGFIIMYmJhim
tfI49EbgcXPnX6+PsnENU9ZhjCUtp8a9/PMXrwtQCCk2JgSPhNNgHwAK9jYAUYeDA+GYCxRmMlDJ
EFl1mu0o+Q+2L+EvNwTdJ2wsVglFASEzMkaLeFtbxIeqGAGnqA9Gt0Ab4mRGJSzp69Pd+JBEEUsn
k1o7O3g93Q6BqEYLKt+2oNFWqPy4QBCHL1kVfJPbHmxP2AOovj7oxlblaCLjiUsWtX199dhkvYwW
8ET5r7Li8SZHP+ZtB//1PYAg+/P1oTYuBHYnKufask9Z28vPqSHIVEmpRfyoFakL7EkByZyDfIlt
SBFmWexEDBvvKLqqz3J9REtgXS/H41tZiW1nra8m0N1Rf9EeSUYnC6hoZHqdWQ53jdKUPDSQJP15
mqydWtb2D7DJaigZso9WEzZ6K+Ih4weIOSj+aIJM3KmwwpHOEvld5cDsN0Y7PIjCKj8njfrp15d7
kZM3kE5FZXSddyciS+RBtK1PhDEjR2QjLApa0HJ7yNm3XPi7zJ5lr1zcCktf81llD2dB2o2r+9fK
qbAZRuZ49pxa5zhFqiQcRwW97vFDkRTaTY/wnzsBLj2MUp78PgkJHasRln8t2f0OivzVFcWPoaeL
y6G8qKKvC9ByOiA9r3eOF9dDdw8E2fAmO9CP1xd5axTSRK5B3BTJmFd7LHBS5HgG0/Y0C/eYBFj1
oe6bvd7Uq0OK2zDvKL1SGgeLZcjlTi6ZIxhkVfXGAtkyFK5w/m0MmPmRFp6vT+j1UKjRUkHhIQFz
o6/rKFVocbWhtIplXFh8GTgZH+2ptdyhxgvwl4ci2sOWb4m0F3X8y1k5Y95RcptUD63WeTpUUgyO
TUtCJMDGUp+SnZvu1fVDwZ62z9IzhWJAn/pyOKOx7SEesOhqJvMvKQ963wBue8TcggZIPkg7C/nq
8DMS3bMlW6eEoq93hpJOoTZbCEhT84y8uECALUmK7kEejP5exkr3FuBPHnlI98/nvmkk/XR9eV/X
Gpe58hmxBDAMotxl7754Pi2U/YxYF6rXc8G2bqg8iysijvcp6m30lnK90T7pyazTCcvrPgUMlEwE
xaMCjUUDtd/sPHDLA3Z5P/CDSKkUhMkpfq7fmqFCdlDJcg2leEn/w65UDOa7sH5Uw+w9IoXzEyiS
7ns0gt2/vhQbn55QFNF7mM38nzUaKW9NdB9q+lBZGU+3GJqaXi2H3ZvE1KRjMrfmzt2ztfRUJShN
0Ddx6GuubkJHzJrAXGj2KKNRMGkU0DJuPqMlClhdLHQEoyK9HINB7b2JHg/6fYWeSa6cBM2PXlap
7l1fgo1zzS8CCYLLNKTLhfj1cjNMwEvzghvaQy4nuSlrCzyqPDk+p7zbGep1HL7AaXjm+cyU33n/
LsdCQkrBdNKePI3unJ+AXvWHMu2xHNOLY+5QzuulvvDneZi8uO8SkPpt++ufnOjUIdNB43hp6lz+
hl6SoWfA8/aEpdQ3ZQDwWw302K9qEutBZOHO7bJx3Kkk0rKH64ui+xpFhLPfEONtInuajo6LZUT1
vSLV0m1rF9J3pdW02tclp34HUARR95nQdo9CtLHJAS0s4Q4Vacpz2uWMkyCmmjqzyamJpbeqvLA0
gnb+WIzq/H0onTLeWeKN42ySclCjoB6D1tVqiYdcTScHN3YvleQhuk1DLbrVcik1XMk06salEYQ8
YFHm0MeEHoi9CvzGkpN68IJAaUT/GQToxZaOEnxVEC6XPcmek6Oczd0MdDszT5WJAdwhMKzmKcPe
+1Sr+E9nU/QfvJUEGLhFkh4AK1gvgJ4lDcjEBrVVxBMPiUAnDgHN0bc1oODXj+/rXhZPMiXfBTNG
OAmv8nKyY9hDwqhs3RtF0YReWs3Q49j7d3bUBMhfpdYXxB7RTUBn+pxmi97fiITiW4QOGm8wuuj+
+g96/fF50pBIAYWIOzGRz+XvmSjzoV6EGYuhh9V9GJvjmYi2OYh+zm4LrGhcgYHRidr03lK8Drmo
TFHu5S2hi4bv1uXIqUZMPTqj4Y2tHp+tzOhvYY3suRu8Pk2EQAvseNldaDCv7rB4orVdxbqBAKOu
PtlhraJ2B/A80WrdS1MukJ1b8/UFzXCErMqCuzHUdWNWilrQzhqeA2gN5F4RjLOvIVKKWiRScde/
3eZQ1PYo9GHLSKR3uYIIH9qSnRWLvQESirbAIRBCg+Xao7V3LW4uI9EHFxJGxMSVl0PNYRNj+h3g
jZ1qd6NIQjzuFiqlHeA2Eyd7Jptbu5LYDigwzbKlanA5nKxKw2wqZHfqVFco4E3ZkaNbuZ3aJu/R
v4wOuaIFp9Is9tR8Nif600qd+jSQwMuRZ7qphdYPrGkMP7XHeRnQZSTfQ2jOzvRL9roxm+PRj1kM
DKnXrpvpil0GU0gdzHNobZ4tc8g/OKFBXpcFxY0ZV82363vm9WVLYW057KB6Flbl6rJN8jBGbZnx
BpMFVEOsjSAqNnfDnOtHxNmwHBaV6dqNk6LMa+zlWVvTpfFJmYv7nhrJ6jh2I7RqzAT4sNXknNEN
1k5AmkKK8o5+O4/hXn98+VyXoSp+AvLiIoiTBOib1b6tpiHVw74xYZMnzX1GD/tJak2N2LELPK3t
rGNohnvx8eagpHLwHBRa8ut6lzY7VIXt0vRAXOq3Tgi1MUJ11a/sKThPUg+/surU469/WIwhF1AG
mR/iN5cbV0H/z6mHwvBaO0AxUShxc2zBpOgI/PXmjxTJvh7hoTgFHBNDi9IbK/pw/SdsfVwAgJRK
eUV5y1eBRIfk99xFyPzJAS7w5aj1/qxIgVdJc+cJ0e1lRlvjUYciK+MZoRi+uiVgpGLqQ2nRk1Rt
+irniXIE7Vl+UUDWoy2Zlulf1ye4ceFS9gInsNQITNBjl2ucZnKFMp6meUOL1LGIpvhoEPL6oSW+
Xh9pY2qUCqB9cU4QjFm3NhLMsTKlnC2vAmadtNivzAgkohSPwHCNNdkvjwbmGsQ1UQmgrbX5R5lm
0oiDteXJQqOOpVGSsISmeHU6Nl7bRf1O0PF6dtxAUGTA6S91g7UleFMHUY5wdeiPEAiPFg+0OySS
5OZJMrhj0Pc7hJlnPOjlNWCC1qHDS2xPKiOvYuoq6+1Zk0kWmmJSv456bH+15zZ/lw+9/FaeNf2P
PKv6xyhKwpu4EnV6CiwnOsp5PNzRipBpNBSovaAJ/IkAlnz3+vovt9D655HdYJGOxzKWL6uz62AM
oSpFFHimmsEwbUjq1Ckbbq6PsrXqnBSdu5+HnHj/cvfCIR7hYkyBh8J7earaMr6xcutDbjntDbay
Ozv49SVIS44HxgEzpIAZWp0Vjd4fkWMbeOnY9tifSI7rBBiWyGEBMdGwch+u1h6O9PUBpSRE3MBX
5oHj9FxOUdeSNonMOfR1hEtdZUZaNElD/UiY8cvtGkI7omZCFJBwS6HtcijEK2cFbwLy4iwab7vQ
gpNq1qU/Z1WKOpNcv5lLZ+9l2Zgf1jgK1w/kiAUQfDloMkYjXTczBmZngG2RcwFk1RJPOczqnf7x
1lD0Fi2EYDk49joNrREeQDoYy5l5UrQfVWDWxcGEK8BR0Mf0dH1rbh1QVGx4NRZJL/6f1Qkg8zMR
pi1ipF/G8ntl9s3DMMwCZjs9qpOcaxUPtY7g+Whj5SAL7DcRqy4LbygnsAodT42DJdXHKRyi+xp8
jX/9Bz5HnKsjikwPzfzllGJiu/qBZZZpQThiHDf2U4asv6LFt7FaSQ9JjIKz2w5ZdYjHXH2cB7V6
GzRDfN/qBcKJdave11o5PTiJE4KvAJM6yk3QHpKiEdDpo+KLakgIUBM10MuspXHnclkJddHkI7vj
al8stXi6ULm53DTovpRmHnSRL+Tiqazk7Eap02ihSUUuJHxo6Dms3FRU6mGw0u4k8ahCThD226xQ
8T7SaLReX81XNxF3HVxCeoF00vnrKghdMGLFEM06Yvl4OuO43KL4oFNBTJ1We28gDXL89QE5LjwA
NK6Wws7lEgRdUUpilHSXErx+VqNWu62Eimh4VpQ3VR/t7edXhweuG8OAz6V4ZnLfXo5noeuuGwE0
Kj0ehmMNXQV4AniEebBH7/rUXqVKS8NvGQU6AjbArwzabEtKegPsej/URnNoqRL9wK7XcCmMCnr2
qXx2cmnwitLZc87cmCV6wGQRJLzgQdfxl0Qy1iIvgIunJGwfmlbmafStXV0X4v31Wb5KWxiB80cZ
0Fr64+surtbhQ1o3EC5MhJR9KUALWdAY9DBImQ+DPbRelk/l+0iVes9GAX8HSPS6EMz41oI1Iai3
6BOtNlDEiOCGEsaH0uNhXiTQpkDE+lxZJgIVFf3z2OMcBe0xVgblA9ba0z2izvU5TNEpuL4Yy2AX
d9HyYwD1QKmksEFb+3J3IZ0eKFYI+yVUndytEVr0kFNpf/2QLrxY28KbiWrzmrMl11GvBlapu2D5
+6NwCrTiAC1iyNM7WD5pe6nh5qzI1RaLNvbUmog7QRCxRmDMLt6k6s1QhMWdqLEGv752r8KSZe1I
GhaQGzfiOvRUhhyYyNCiFi5pwTetJOjSYrPA3LVOJBewvP44gTjaIThvXHjAb8nwqSzAT1u7XyYE
f4o+WRo+TJ35uVULdCcNs5KPs14raExrzV5taHtEDgu1PYrZa5hdo9a9qVjwdup+Hg65XuLnFdbZ
IdcWWfck6HbW9fXXw9uMiglQGcomVOsv92SuWumsohntqkKVTkZidze0G42de/z112MUeowgVRzi
rlfyWk4QRpSnIUPNYfqgNnbia40zvR1wjQS4OUlOcijl1tg5/q8Xk6BLIzviJHABrbF0ZEGcaYwo
YOvVmHIETXLW5cH2YzuQ3xh2Nu5M8/WdznjIxBF9obllrA0g6brnTtU6gKY7vfB1ayxuhKNavqOM
REgBNdMSCX30UPQ9YtvGRcfQkEpwasUQ/JUZ+IQr8ACOWnMNFeOIsBssd+ywem9aK/cmMMmHUOmb
Yy7GwTNy/DgkU9LeywbY3esH9fXjggqgQjWD7hNndX3jdojDV2bCJYe6fuoHaLG7stJZt6Yx7UXV
W5+XfUVZnugOAYfV5d7GIQKHAaoRoUAOyKq0EZOmSTqrBqL2StsNO9Hu5nj4BcP9p8BJYnp5VtpM
UwYwo2wnNpYfSjkLKMzsTvBVYci20076u7WUAEc4mQaYJEKgy/GEOZikC4g4pLaMrr+cZKjjIh0v
FHWvOb91DSy8bUrfMEHBOlwOFbdSamoFQzVWKHyHwM7TCnsPYbW1gGAXKCAS0lIdXib8oiMeDlMY
BXVjuAMcX9yTMvMQ6VPgNkHyl9Vbys7dtnXrAEACX0WDiEVcfs6L4QKanio2TRBb2xazpTFRTlmK
qJkkN+1tC7MbB7XC3NkkryMeynjMbVH/pMJvapeDKtVE89fC5QDlNNDRUuKIx3EaxVm2BhKQohyb
R1uq8991dLluxxQTk+sHcOsSgjhMiMF7CXt7WZUXs0bNZXJSMGDuFE+Rh5YZpHhRxydFcpwP5LsV
yUyB+p1ZDe+uj7z1eanVEuDwXFpM/3LkxVOhNAfWGzef+tjqXX2I4zI+OcgiHUSr9d718Z5Z9pcB
FWAcHfoBnRReMXuVy6OxJaemHHIgW2eIDmpYmLAlQ2F/G2wSXw+3LBUhMSkwc8/UQry/phz3PHns
y89KUCSYc6NBrOMGUSihj8jeou2F5+RwGEXZ9xhTZAPiliDzPrWxqfzIKDp3LnJieXsG8Z9izVcX
yI+RyCXfNasb/0xNzMQP9ACAcBjJLApcv/pqB96wscUWbhCYNu6FRX72cp1xh6N/PUMQr0f4QVFq
mgfNyZAGR9jIjWpRuJNjLhpeyIZkXbGHG3qdUxMQUZ7X8ehecMXrY+xorVMZga0h+yLHXyZN7+jr
mI38FeXQFgvGpBFPnQIo9aAbKcuRx5r6oVYmXBLnLtY/l7Ye0iaPmto4pZ0IHo1YYK6JW4w8HuJB
EHiD5soTDHQVNBK7KB/2ApKNq5XWMJinZ3EDUoPLJUymOTeihsDOkhBxU5wpexpQCTyQkE/+9V26
NZRBxxhUAj0/cDeXQ2mZqCqFA8m+AXbJp6NVo7Qzr0bW7dRnNy48jNP/PdTqQSz05baLmZWBLtib
Xq2yz/OSGh3IAiM0EdEWO49GOR+vz3BzWLSQIaFQpyC+u5yhrofIqcTM0K7NvsBytdUX5qQo44Nc
ieqz48SSH+iNvTPuxsrSPaXQRfWJaGPdiY7wPRsjfo8rN1p+RqIX6+vOru8CVf56fYabIy1sQ+K6
BdW4umiyvGzxbU3JmCOrABA8Wth51Y16yC2z/qlk9n/Vwtp4inkZ/z3WKsoYC/w8Q0GsHLWZ/NSj
hfNHtfSl/4MZoQ9FTYWg0VhTrnW5tHF5rVD2wJYWFHftvBeYBd/GZVD8B58J/2d6W7ARYF+sdmVc
OmYagCh0tUqHoIX+5xGoTnpG2z7aKZVv7ETiChohtPBIE9eg0z63Rty2A7KZqQH0hJbFUULJmCZ+
H57SpFbeT2NufLm+lFsfDGzbsjFoapEDX27/2BaOVfZ8sGzCC1yOe2i8Kqj566NsbUHS6/9N2nns
yo0s3fqJCNCbKYtVtY28aak1ISR1N70nk+bp75canF9kEUVsXaB7JEhRycyMDLNiLQIKRr3YtI0b
oXw62HPD0rq21f+O2vLfutSdD3aT/cFZZykEKZBPUeHabJfhCACqYjJOVSyS15WFsCUva1QHyxIe
6Z7sLYpwmlE6fDH5y8ZWLRkjEHg1TrE+9oGlArvrB4qaFfp31/vfb2+XCKahdfkl5bBdVjxro9WM
+EatS6cLEhTx1enDFyMdqeXJmV0mrflKHPr1WahLyx1tGDFOTt/+IOprzkWmLxedBZ2ELcKHP1iU
rI0St8u0c/P9bMWbzdodqE9QKn1VDh3ZFkq2oRrct7N3r5jg/58duY+/xZTyxdENBTvGyJyWplno
o5loCzm5t0CJ4eVPOXf7oHYow5hNdEfiQxpNa0GHoWFjlKmWCJ3HBaMdg6Yo/nTJF5HM/aWJHed1
3ruotN1f5t4ZIT+h2mN5FiG8/EW/LTPVsi4dVI5+a9XlY7/U38tI1Q+yun0jHBI53cLw/+a1nF2B
EKXdUeEpRP/kNejSJno2ne4vZW/H5ICZStmMutVNm0tDnj7pEVAByJS8gnkGqvY8aYMSfRVmhN1n
tN7/u2/ydmFUWnSKO+AfIVDajh+kWq/X2sjZz8kPAs+q7Q+aMNxP963cpjeynqMR+MvOMFOv6z3q
4PuPYwZtmSJBtHBMu+VZTxP3TdmE0JWOxAAVvBOnskqP9DduPymWIcmkoIyzYnJsbRm2iHoEVs7G
uWXxzlCM5Aug5uG56pv2EXXs8mxNgJrvL/f2ElBIkpVHiaFlEEt+9N+OJNXNLo+5fIxfjTKVsRAr
hcQ5MK3+a8krevkTc8A5mRD6VTdbm9OSyIa1R5qr7Bbh1cQ7hTygwZT2P2clPMKL7a0Ob4niLc4S
eJH8899W11spXdGFK54JqM0lLC+wY3RvNAb9P2dDoRzUc/eOqPQmci6SQGSLjE40h5mciMyF3Co6
0dEcH1AiNQ9asHsHBTwGhalfhZttCSxtIcNjBBGkideh5NAZ41UZU6kbPPanJGncgNG5Mri/cztL
o4sEoYgceAQpsTmdwCi9noFsdk6JxuccOuSzJ/Ay963cPthgv0g9QTlb2NgGwmbj2EWfY2UoZoC2
yI6i1Wx3byH8yl6czBDnyBIKf5dq6rYXN1KIEnbBRddTNQwUAzFIN3aXwFvq6qSZ5XCarOhoNHnn
QNq06WW3iiNy0wAsG1Tf65KHLjaHv7Uscp9oapVfFGVUfDcssoN4VW7K+omT87IgLehR0ePcongd
Cxn2YpnhAnPn8Z2ZjtOZoWPnBDNMdMqbejwphVI8TVFcfHBj/Yi08XY3GY4gdlDp0TDCam2ilTwW
uerNkD3Dgjt+c+1QbYKS4bjzUs3RcPC47hqTRQs21Gb8epPXIEM8qcNSMhHcZO21SWbzVbvM9pUs
VbveP6W3ExAw0KCQJUfoKZ9C07D2K6Xi6DlKF0UQj2hrJ6WYzipX4uylw/wc9VP2yprgQIL6msFg
ZXplCrd9d/833N5H7NKtkq8U3DFb4AEoGsU2Frhw4OKdHlVkuc9RssQH/nrXinxrCTgJ/8xNjEQ2
zhnN3SIY9aF/SIhyQVZQ+7u/lttbIQMVRmlkcY9V6evPafTtpGQlRTSjo9xtJIt41HsRPSX2OBe+
VvXdwQbuLQsfZtD5t5id3KK/I7ODKBk4QbA0RvuhR2ritajd7iB63luWAyYE/Iou+S03H69IHfht
l7gEL5eZDyjpOKjIVRNcZ1Ph91p0ZO/2XeAL/mZP/p7fXru5oqfMZEoZODPyHuChvkDMOj8kVpUy
sul+62GjP7h0N0tkpJjelwTQUa67GZFQQySgiwi210lHm0Kkg3caTad9MCXyXEuqI9j+zSXHHiMB
VKFcWENv6NScuFy6PhWcFCVOLnFb0/gxgDfwK/vg/qH81d5ZOU9py5BtBA4Js9ObSHDCPVYQ+RZB
16KrfTLHKfrKWZreOssgoK5LipKmGzLIczF456b2jO9qgg42GtVq+qpfYv3zohvwis4plLhZXlBH
QleFCaKy+A7rB7+/KKovJPXdg2a383sq2ALKNqOZfKVqDwK93S+Hz6IBwwtLt3R9OMoamueJ6xQk
xWS/GlUHYRdBsuOiun5wKG7OofxwmAGQIVlGtziEYXKMaST1DnJ7/maNbvl9DIv5WqZ9DGq+6VJx
MvPkiPluz6pEiAFK4/+bIcDSi4kpDdTqK0Wbz94y1cw/WIofwphzKXpFBaava+f7h2Tvq1IsYQD5
l9ihuvFcS5YOYWMreZBb8JC1qT4HHQSc1AnLIyD3rikaPmDN4BIkv1tv4Lh0sxOBEAh6EGG+FaOi
kSVjGMRUvl/qj9lAGPUgeAcjIAtPa1MQXY7m6Jp50I+Fe3XoqgXC6sVZyeL4YnhF+Nf9r3j7nkqD
wBZRA5NMn1v0hTJRatOBrgTaFKWtj8Ylshm5lj8NrVK9GqOle1amtIOTN6v+STxkRBw1rQ5e1J0D
hBWgH8yt0XjYErh4SDpWVelmAVwMTtAmRhUsEyoUFlQYb7zQa3y7MMsDozu7iuskJqSszsO3Rbd0
Rc+womtmARyGyTmEiujTojkdrReQEve/8q4p6lOQDjPfQVy23tWmJLmcR0xFrRpduy6PLsLVhzed
1eYvdzYgdiSrqBx3umnSwz4oTKNUMCUaz6/Cxb0oECqdqrI9KnfchLhEP5LLDlgv5M6kcOtVRUUq
YUphBhFM4QVqlFnXGq7ykyU876dtNdNZIKTz0ErEAqRSR2nR3kcFmC2pukglKEyszTdERLYaRuiZ
oD3ki0GBubVW9ZNWh8NBYWfnrQVmCvBBdghwAhsPvjhp3BTWkAeLIVQmyNr6Yx7CVFWFbfmgFUZ+
vX9e9u4DhVOiPxtoC6WX9dKMgSKJnU15kEV6/VQ4VnOuar28wPuznDINka00TpsD1yMXsXl0IQT/
P6ObRxfdl0W0sGgGU2gIKJSLfP7IULd9rcrMecwMI754maMh/GDq2d/3F7xrm3IW2Atw1MAm1wt2
tWnuEcclXZl6FH9KtfeJDEFMdkZ8apE/zbxSexom+wi4t3eIqBxLOlwYW8GbrA17c1m6SpLkgdov
0cNM7vs5VSkg4K6OYKG7pojWfj2TkrZpbYrKVl7WapkzUqC9XwrV+VgJh4HlQQ0PqhR7lgyPTi65
iaTt3yyKjzaZTOshfjUWyWnpFuU8TmV+Tienvbx848jFGHsn2AORuLkZJXXB1FZxN1CElo9zkaI/
5uXFhwZ9y6tRM7HMI6nQBGinz/ct771c1CLpt2AerVZVuqffYm5gpxAUjhaeblG0QPdS49K0avfo
znZ8GtppRt4tcb+IJq5aX5etdEGN7SBU3bupNMuZsMIt8Gpv1o8gWibrJlnQm6n3OOgxXH1mGZ+a
vPyuufBl08o5onW7SaHwuxJpIokByUO3Xak60QsR1TM2E8Y/J7Mb3sP74x4U1PauJEMpUBfJOgYz
n+vP2xfRPMWdl+Feh+ltabKf7jyFF17Lb05o1cup6Z36zWxDZ3HwUfceFin7wNwcYElni2IeSwGN
UVvkgSl01L3MPhnPU5dFD5aVtV/Svna/uwhFxn7rFvOpW1z1SJlhz+HLCXxwGNB7EJVsFj9kTQz5
aBbYPHIn0mewIfGQBqNK9SYtzaOB/70bK19QoncA1VT21/aS3NaiXsGelVr5yZ29JdAaO73EXpsf
3Ni9pTH+Q9JPdYhruzGVtpPTJZVB2OMluu9Vrs0of9g95HaJvmS3mAfn6HZp+FdJ4knXjOritpVv
m622hFGUBWIaP0RtNzz1KoFmDornxQEdEAxKMtIX0RvZxiO5JPnyzC4LirQeriMirQFQeXEpWtRE
D5yPfIHXjyW2+I9utHwxt37P60qTYnBBxKok0996l4lfuosQT8Fcv3ycaer9M075dOq8IaEpbg3v
RVXavg5bx6UYx+rAG976IX6M5EnFJTJ9uQUU5qrimP2S4YeVJP9UldaYnVCGNh/skXKVHxZ19zka
6jI6CBp27VJhgWnYBWuwbfMOelS0vUizAB7Un5OiJGegB86rwaIUTrY9BwhXGh/vf/y9E8U0B6IE
kgTwBmzv0fsyi6bKAnPUcmYFx+zipKP6ejbQ0/gDU7xqcOXhBciT1vdyGYeIf5RtbkE3XiwXoU2v
amyETNoj/anbe6mD1eAA82JLcP/G5XRd3FuDianRRDZSZMy698S4QRNF6gN4M/3x5UuTrxYIG2Ch
QDfXS2sTe9DLHIXMorTexm5bnXjLy4vbx8uBpb2VkShwOiRY8+a9msvEcJWRlaETLLmJGFtYmiLy
pyTpPvb5WB6A6G7fRwkRIWpmIIOscrtppj5HSPI6aWBrTXMRjtK9bdxWP4BE7p1CYC+S7l/Osm8b
9JpeUeMv6jSA2lT4VD7ss5XR6hrwOef7W7W3oN9NyZ/yW6RTJmZfxj2m3CrT3mZ9mF4h8BZ/cJXJ
o2hEgudnYn0Tg088hVqE+A2kYdn07JW9+zpsoRa1xBT+cOhInur+sC+/czakzIhkX8FvcZ3XS4u6
slB57pOALto/YUjpplgMBw0M5s9mZnpe/iVlBVMORpD0Qy+zNhfCSuVWkJvAA9B0ly62p3fMSL1M
94zxPsBkvwphRPs0K7YHsPX0wowbrAxFLVqAwmF1ato6/TbFyvQGeOlRR2LnLDKXQF2BSJSbtq2F
wcDnYtGQZ3FqT4yAWSc7juFUTg9pR/ZM8eBRWKCeyeu3cVPDoNYT7Y8kUI2k9qMQZRYRaT2+mMLR
/WN/y8zDdyRAYaKKWIVod5MxGXHGtDdON8jHUPWRLtF+aqFiln6YSHaVHD00F3GCIJ489RrBmnSC
ASW/lkNZnsbCHr7f/z17S5ewBJVjSmq1bT2ZzJqPFmLLkLIryVttycPXOD04itToCP+486w6tEjp
VtKqZER0cy06xK/sYqmTAK2U3Decpr1k9QDWOk5aAUWRFp6rzFseXrpAXh/AAcCNYB6A0Wx9O2Kd
Np6rorGctYl31qeh9bMJh2ClSXqQot7ee4PRYuBhzL7TCd5qPADpd5BbT5KgmEbEmLtGnAGsodVS
MdXvaXDr3l/arQsFvScrqxT7WOQ2T2NSGJRYD6H+AlXcF2q9xZm5QeV638rtCZE0fORKXA5azFtI
x5BNds5cexxM/WgERZM2cGV1SOwg/uLfN7W3IGZZSczgrLolbR9LyOZKTYkCInYF0BuTyiNl/uC+
FXmb12EuFqgKo//BKeQ0r08EnKO0BUU8BSWUVO/V1ksvtgXvVEtueM34a74TKeX7rpndlx8QHnGq
i0RDsuW0SVOYPHcmD+XYgBcYKZfeGy6d0c3/lkuKWkSZzQdnf+dAEg3J6QbZQWHoYL1SRJfCzuqx
F7bFDISqyk+FOkSPnt7MVztnpvdgA2+vOMkDkR79V5gb2cO1wbzu4RcqiJC7tAmvNUO7kJwuOvLe
rfVEs8p8MpIhPQha9owyo4oPI7OHZEwe4N8iCZEZRObTNAVMzpdnPRucs9OhcaXZg/LK1qPqfYK2
2UFgsXMrAAf/n1H56X8zquotGAkAEHRC7fBUNYv7TBNqPLV9Hn24f15310eYDsk/N+NmKLnP8nYU
NecVcdz5h6aNyGa4iVJeEn1Wgq7gKJWV8+LpMfJABhG58tSioXjdbKUJqVA1xfkUZBZTKnTd5mCC
k/yJGNSjvme5L3cz2CNEQ0xAJvKbXayHxUM0q5yC1JmbE6FOfzZhoDyNTuocvME7DoDU7hcRIH0v
3qL13oWh0olqqKego3fzvMC3cG5DgyGjNE017QEuHOUaamr5ujLG8MD2joujvSe7YZRhKIpszk2m
T+nQeMvIezd+7FBSejs1Zvrp/onZOZzoKDN5DD8Tsca2HELUpJVouI7BEBuSXnFIrjzvNYr3c3OQ
l+wcTob96FlKxwYNwSac8ZIsmysP7+mWdOfbTCxUJNXyqbDo9+V12v2lFCI/MLqzPkgPKOFJP6rx
4K43cFaVhdJMMga2N3l+XOZqANd695A6Y+ff/5RyP9aPBZPcjIkzoE75BaaFtSnb6kLNGxn350Qm
3xSAcCeTEakPVPGKIKXwf1BZ2rUHahMkDuAjqh9rezOIi3psiYfM2XKfinxKXsd5VDNvPEXFj8Yb
igODtweSBdKblTxtJM3bjlPnxs04aYsItBaNlKgR/XPSTf3BS7RjBeY5CTCSlEBQZKyXFcdLZuiN
MgQcWEabgUE8oU9UHjjlnY9H0YZRRpIhTuW2YLQIoxs0XtVAxMZoEFGP4hqOUfZFaYfkedHa8KAK
sLMsOSYlmSKoT/HOrpdVWWOV0NQdAq8y1WvtCOUcHw/Z394xwlYaEdCSSztbpPLi6lnj2csQ9FaX
vIvaPnxS2jnBM48a5eTBeQe1SXuwY3vfEgYKwhTInGRquV5akigD8Yo1gGkq3B/w/uanKJ2mh3iG
djsV0xH1ze2dJgOj7ihJOhkP2EI1O69h5qsuBDpQBUI5cdI8tSYHhurtEYx3Z9for4Bsot7GKOZ2
engeUm/p+pIjX4rmqUkN7ZrFpCT3PcfOgrjFwMG4xNQQtw/aYqVK62osaArz/J2etv05NSvUBeMj
ctVbS+BFwFszUA9Mxtz6DJpVsdOnFbGIq7ZvzU61PnlFsegMJzZefLCsX2Pja4+ItV+7BFEyLnjz
ekK3JRJE86ZgSOJKwAVeSoj+kriOD68F6dVCl+VhiIpZXC1iGth/5sSCQapMVVLYWrVyP0SZ+Ge/
KFZ3yry++jyO8/xTcbvk0xyb4idxqwdQr4EJ7WGmxGz4+agbS3B/g26vFTOAFBigypCcGVuUiGCw
ITOipA+SiHqNH09F9TmjbRQxJucaPiTrDGF548G9uqU+ICSnOsRQAQStHPnN4+XhcbsirvtAMOD1
ZQoXBdZjYS3auR6Gub8mw2hfTKmxe2lHhs/tOTT+U5y2tv0li03vwIXd3nNot8kdJYQDjvWtXvcU
R3k30mGAe7xLnjsy5fMc5ehXiax/zhInOnhv9uzRkwY1QmucMysv52+Bs4nUe6alPcFXYemnAm7c
s9cwexuDnfQH9LMO3oTby06ZGz1yshIczM2D2gnaKnlFXJk4SQPWoeUGltlRtLxnRbpKOrb03HHV
61UhAApMGzBmIMrUu1ZI4F5oSbUHJ/b2oktaIklqyINNPLIJDsTSalWEvGwQ6W5ypu7WvjfDJvNV
7uCL0SHSFDEqw+A0grcYgnQGzJ57DeE/8mK+tRTjt8JBjJWQfHqwwyr66/5l3FsaNBXQL8F3KZnR
1x+whnuNSSbi4tqc3FMLKXnq62UFf5lh5z9fbksGIhw/iveUbNa2OqUeODCQVc2dGT/z+oVnik/Z
a6HM5ZHK1I6T4UAQq0rtJgKFzbraaSrxBBHJmzqoD8rkOT5sd5VfA0J6bGZrOumk6ef7C5QLWLto
yEyIjaGj5l0AWL5eYKg1k9er0kVPzQBYMYk/Ftk4SDEB9+MMY9hjHQrn0s1C+3rfsvyXt5ZhbgZX
BNCPpu/mhE5e5C1LzjYODUVV2NagHsH/j+6P+3b2jgvRMVxdciQNsrz1Ct3ccQYoukg7FirEBX1E
P6/dGr3Yejr4mHsOC6Ih7PC2kptuTNFAmEdlDqE24/L5KaxylzqFviB122c7G8Xf91e2s3eEkhTz
ZbRngB9cr2yZsgStWJmclpaGTigIzSHx6sYXy6I9zD16xHE8eL4wliOitZ2zKgMv0g6uPSvehHyg
MzS9aDPiiGjJmJM0cqQJErACht4rX2kRlv7k1NP1/oJ3tnJldfN9jTyal2Wk0GBA/oNMYT4/a1E0
nWpvOCJ02V+gLD9LylCOzfrbsmilUWec2qRGyWUy7RkoS0VNY+ANRjN9fHYz7UjfQv6jmyshmwqQ
FUvibWuLk3TCaoKIQ4MFMFMhiI7a6E04Li/HY/Ok0omUERUZwpaSNJ9GFQLZhGfOi772eep8yBcn
vLTGoB+Nnf6aHNyuiPoexW4CKAQR5Wf+7QmHuCBc+gqEjN25xVsrzodHEYUm0OGkeqNNk/JPP7d9
oHdO9wQfdPXBGLN+OeEcsg+LZeHZ+9y2ENiw/4liMzwRaXT/0Wul+ppbM9Jw0XDUbdy7VUzSkaLR
+Ebka1MJDaNxqfKal1OPF0kwBTV43gKurAAZBfA4V+doKJczfX3l4CG9PXOUmHGJKu6Yzsf2zI12
b/WZ40BjpdbJ7DduVr9XS7UZfQr2yTttmV3tcWDcJzowfHuvKMeoZG+URFGC2KIYhDCAjMwUf/vZ
ti9L33jPZPe5v4gwfLGLxJSc44PUmS7SlrDa7tXQniZ8VjorJTO8jqgDpR3tt5ZSNZ2fdcYRbdHu
4mSeCDgEcMyWhlxVmhbKloFntbfGIEk8+1Igo+Eneqs93PdPt0eHxdFXhbkHSDmHZ3Paw0FPTXiQ
gqJ3zEuvL9m/mVK6bxHs7c61YNjP6hkEVdXsCKJ/+/JgGU9Fc47iCbWTtWUjMprG9rjTc71MJy+b
wldVwUsXhyMkB2VWtx/vL3XXIGJLtK6peAFZXRskdG1mL5Gxsus0zw4jfH5epdWpaCf9EieAg+/b
k2/Z2pG4cInSwaJJITPYzaeNTA2hlxp/XCCD/pS0xvjkaTDwzCg/BfAz5R8rwBzXStSLby7t9xdb
Nx1ZTzf4AXRINolspOfNQE+Q/M826StHCUVb3yhcfJjX9qeM+Y4LI2bl6zQZ+rOmN0eotZ1DvPoB
2/d2bBStGJ0+6BuaeLRHwJD0hXjVWdPRoNPtI0RQQeuK3wugle7zemcnLXO8wiuHAL3rLoAO0jyp
LsSt97/o3oLwdlxIKolwxW4P7Dhadi2aIWhsWvbhjKOZwwEl+NR7sYAGRQiq6LQmCFck2fp6QQl/
WGvmMARqhmRqqJmZX47wFNZzoZ5i5ZBFam9pjBISOLAyYr5NWCbKdqqtWh0CK4vKB1fBkcZ9tbyu
QWqe7n9Fbecaypob3Bz0ARGl2p4LQ3ZBW30A88fIMtEXPWw/mxXnBy0tb/HRArYuqC7P5XXWGfM/
x3DvvHWH2CrotA0wDIGW0IYzFebqYzaH9iunStIYCgJrPqJ93v0uICHJSkFCUVFb7wN9N6pBeT8E
etK3D4OAnmpq409JlHsHzmmncEKciFQYBANgAilVr01Nwo28RuOzqFXdXdquQqROoaRbt2l9btr4
Y8q81BXZnIm7q7on11v6J0a22oP92dkefgdBBPU2EoLt29PMjOEOENUF1ZB7qKwmi+VD3GafSG0N
5hUj58XJDu+czQcmGyB03XZVY9Tg6iKNxmCKk+HRcQX1SiEoulmhcrC2HY/M4AD4c9wFeeO23aEW
FaC8eRRBaRsoETAj9rikRRogNdIHjBYCkelV8dAs8RIYRXKEvNw5TdS5qcZhW2Z1m5M/2IzSJpVL
tyWJ1Cc3N34UiO/8JdrDS7bjEEnnAEFyy6gEb+HYDRQtpZqE0DiXtXEe+qz+tIRNckAKsLsegOYU
mdFPoiO8PrJWk5sxuakIYJFantJlHM9xnmgUTZX6YOd2whRqNVBhMO8CyHsbgzWOVxZ0YERg2XHx
eVi68ikPPeODpme6L2qkqcpEm/yiN19elQLkTSmFupQG1M7buABH4USBOBdBkTdawMgNsW5Tpec5
7o2DgGHXB0g2P3pxwHnw/OsPCrkxfEsWnb+295qLqhXRtSjT6jxl8ce+srJ3wtL7V/iiIhD2kvmD
51bXgdzo4Gvv+QDCagbMmVUGK7nxRdrguo1b5WNQzbDj+fnS0W9StXz6EpcmgOl4hir9/rOwk0gA
8mN+mClKervG5m6Ys27nS0pT12v6hI6/MBCmsp1nd0ZmZ0KB7KSE8EXdN7p3TeTG0giHbpXEef29
Z0YJB90a+N7kT35uT8oHY67Sd/et7F0TImt5gAjFmCRfW3FSI7HMFhU8o4+scxiKyl/mrHkz6dXR
hPnuV+Tc8IxQOALYsDblRXM6oOwlAhSOIVDUQkZsk0FUZ7gg/+2nQnzOVfOoBLC3Pt4rkBScGJe3
a23ULDRrsKtqDCDmmDiUQ1cF6mDrb4bcOnqQ9xZIoVvldMouw7Zvl7dLqI/xjMvRROw+2lafJB8a
GKStz8YkX6mogi3X0sf8qDO0dydAn1IWwKXxemxizHGZTbOHaCGoVfjpI4L4oBbdcBkSbTyDKTxi
6Diyt4nfQy2cjDrFXlL3aaA2Ij7nTVtd1NlzL5EwjljF9nbRQlledspB9m7JKySfkBjmSgQKGLYv
SO6hkD2E5nBGFTw56JIc2docU2Ni/D/TgQEAQdHP42x5T+VMPaya4yOM/q4pisW0liGpooW4PpxR
bzQwRAIAMOrC+twPfXKKRaGeQcS+fIaPDi+IDdpuMqfeliQy4SljpXM2K6X1rrDbuVe9BQXgcT0u
913KnuOCDweBRIl9o7GwXhUPkFtauhABg1Smdi75nkJOIRx55b1DSDbAaYeeCfD1xnXFWUKp3XQJ
Sk07eW8quU1XwUqfaseMOliEl6P7vbddUriVWUhyVwae1gtzEYmHsCYCMEuEdlHtwbw0JXps4TTo
B5WPXVMS34Bg686gCJ3dqNSXkEBXnctzhmjoJw7GQE3ASg9M7W0X6FxaJBRJyRw3n7ENXR0N4EQE
Xii6x5Lc7qOiHKoV7C4ILLnNM0rXdwtWgqFrcWNohIKKKYprahcIYNliqPykqrODN23PD4My+5+t
zT71RmW4qQOAAbaB/Mook/vsKJP7vc8Z7FTU2AlSRsv+4NTTr4NlAXg59U4ZJP5Wmc3Tum+GFBdF
aaP6t9BaJrii3g0PooLd7/hrDFcONgO3WZux8jwdypFDz4Rzmj5qeWQ+xVHXtVc1A2N6/ybvGmMO
S2I1JAZ586y0QLyqaK7JCURnhr5RW/HT3LcKqZ6Gl/f/wBqAAPgp4ShCknu9NA0CK1Vk6S8YSvXG
DkfUQSbjKcoPubv21sW3Q1YHzJMcCVhbCrXU0RRm7MAO5VGgLmH7iCTI51hUygHseC81IPcghSRL
R8RnE37YS9PaZcIXrJG6+qJMMAs4lZ5J5uvkLPpe9ctJyU/LlH+5/zH3KhnINMJCDX+LVB7dXILI
9pSsGMmy4NFenu0Rke/KmqtrOggY3gfFuuaFOb1rapF8hT8pfG4hR1xOsHVn5yquuqudRsY3NRwK
+1Vux+W/gyHm/+7/yN19kL0BfDhUIdvDDP94nWoe75+njtbHNB5B1+ZK9I8n0iP1kr3Hgh4NKAsA
k7IXsd5yq2QwtXF4lMrQg6AW/3CxuxmGfx3sA6peR0PVe0uT0BYiXZAJQE7X9vpSS3hKJp72bIZN
rLTTL6bkQK9690+SQCYKaaHJ3BPKy7Uprm5Mq5Kl2U2KJAMyUO0XKLWFfUpq5ET+wCfIp8KFDojx
rm36VUmBQaYwCP20NHyAhKB/KPXEOCFsGJ/vH4+9PQMFJ/MuUCvgTdcLE8KJI3OkSixkAz/S0bCe
SpM6WhFlCGt7Iv923+DeplHZpGoAXIuEYePvhNn0rpGkA+xlpvIY5TqE0KWIFy5pHx48UnvPLtRz
sBxQOJCpyXpxJPNONZvYqoQpPmSZ3SsB6aBwDvZrx47suDI6xggjPanNu+To3VwWkNUG1mjEj1Yx
N+c8bIq/73+5XStgAoDhkGfddFqZ6CkEwsPUIouuqy6iivXHKNFH7/r/Z2dz1qnggEzkCQyAZk3+
7E410K04Oejf3cpFgACABu3XGaehu803LNNLhIYQbFDrRjw/2Xk1aX5V57gl0eTZV7VPqu/jXLXD
g1HlGsnIEDNtb4Iq+Y6ulW6c1dnqHjU1UuKgoOc8+GWSO7g33em/taWmKb5qxMnHPilzPQjrkuJC
q0Fo+ka0WSnd4GwIX4SlsZwG5mgzygyp+eh2pBLntsqWT+2ct0ck0TsXTo77wRJDQkLVbFPiGe0R
6JiJlG/kutAGFMn80bAr8WBWaQlN/3w037R3aggHOTe/4OTbTkIWlqZXwwcRQI6bFv44qq3v9HV9
lB7vBISU5pisJZSmILatPOhdU6SiVun2tC2DaDqof6I1NajqQrsubQmHH2nRwVHdcSZyqoIGNAVI
8rvNC7DQWVyMno+pwunxMKZT9qHDns98gPnyEJ5yuCcbPzAiEIWufcmQU1VBBbvnuGYWBbAi+2LQ
Fz6IZfZ2S7YAJC+nnOaTp+e3CLdWdKErUUnTrlGVryBLx9QfqY4H96/4XqFRhi207iWfN4/o2o7l
9ZnZ6W4PA3UyqIHtTtE7kaNqfirLxP7ZdCOzME3bRePrsS37j4i3zz9S21a0s6ll6Jzc/z17+0j4
RlkHtSPmEDaXAsRinQIbxeUY1K6WSNMfQMT+V2r9ETh6zxJ8cIC35GwFM3LrhTejOqnhgkK6S0Xs
b6HR7YJiNpv8EKHRg2B770rIvSSHoDTGdPHaVjZFWd4ZShdoneJor/XIcQAzilSpTibUttkHL1Xc
3If8b/px/3vuORlKqHgZOio8FpvAdO7yttNQuQ1iS0VqZO5zJHfQ53mreZF9YjJ9/oMNpCHKkK1D
c5Rx+fVSY0txTUURhBG5nvmKozhQK8PsX9t6fXB2d9dGgCkH+KnGbUkXcjSvzWy0+qDqzf4RGSf7
FFqxuAq7Hh4tyYF8/1vunhiAvDDBgRyg1bFeWktVmMgWH2N2InyOK8VAQsfTnoxYO2py7C2NBrMU
R6eIBJxmbUrAVdQLmAMYIe6s6yDm9BTXTnJxurD/S8H+Qdzy615tEApM9FIrkCUDIkr5g35zN0R/
IyynTEEUNHlOhRhcz++n6bmeyiXyx6KbPpeLOf80lIaHlcZt/ME2svLooux94t9/xuZSUp/rzIg6
fCD4LDDjM7gJX7AFG0oc/cGLgbsD6fKLNmGLAYljQyCLwwwNhG3DKTFLDRRn2l2adjLP9w/Oni+H
CljePyn8tX3pNXVM4UgjA45nJTtluj6+ovSqfr1v5ZfH2u4hIsBURSioSETUZg9ds+0mZRqYgq0c
+5yO2nwxErcJQP0zamy74yvLSKtXcQk+ryom89HIov7KoGlb+JS/pv7SZoPDTANFlyvY7+pTGVrW
Y0/+fBCP/0K/3/xWS9LLI/XNQd+81zosiiV0YwOjZW3/bxY54totpabS7+lNBmo7NJOLzOnEVdez
9hP4fO9rbBrZBW3e9HtSG1qBPqXb1UFbj+XBfu2dQpqYpJMa20VSuf6QZQ1vkEYNHGhq6ySnZgzd
BzCb1reOcdsDp7JTs8AAICQ6CtA/bOnUK2qaXRTOXDzHIEGeiuicoVVyWhKgORAm/dMzn/1QT8mR
99xZJONOwIohKGAw7ubGt9WyEMBR0BVtVJ37ZuKiWylBXaAZk5sdeJiddcIczbg3Hoa27XYW1YTv
dRQus0hp6Jq+PUCuXpqj449NXb4G9qtfkkz9W5/G7iC92F2npHijDs9rv8XqOF3F/GjOeBJlyhGk
iVWcG6gtr6pwjygY9rwoVXiJoSY5g+Bc/pbfvGjJ5NJsaA0XvTSSh2YedL906sH3UqSOld51TlrY
je8jBRejjAnSA8b8YlknLNPCZOoX8jcSiK0nD0FAxT2tL8To6ufF7ZtXOp1rvxwO23376yVlA7Eh
ZSm2OryOmzag8inDikVT3lplZH1gBsx98kbUU9S4zfxlmZ2ggEred4zZObtpePRk7MRWRFX/+w1b
xKvLAAfpCHTytd61XyeVprSN5shH+A7Kp3FKvPddWmQvzwGITWlOc2/Ic7a3tgu9WCkK4COiE6MP
44b+HBK2HljZiQLkaAMtK4oJUsNlfZwiSFoBEGNFQ9XhUxSnVXpqzN55s4yzeg5jKjUH3mjnpWL2
V7ZVqW3Jfv/aoqom3RB2Kh/TjOfF/3+cnVdv3Mbaxz8RAfZyS3JXXZZcZDs3hBPbQw7bsAzbp39/
zM0brRZa+AA5wQHsaDSc9pR/qaPebGM7j9xf779V5w7lf8c5iW+gDOYYKlOLpAOijvNSZ4dOgbyZ
67m7oAJ2dko2KB/MTEgOTwPSyhKbMD3NeUAVMZVYKCRwri9VIM/tQvRXUZdhK2IyclJg8h3UK5Vk
qbRLmC/sbI993eWg175Lc+7a63r1L5Gxzn5FlHx2jTP+fdrmCf0WtU79b0W3bW7NFUHr0cOKDBOF
/ML1fXYr7oUDcM+IV57m19YGbGIc6Vv5LVroDW7KVryF3G8Q7qpUNMPw6X/YIbtEkQMfBcD/yU6c
Q3SkxULM5HROjbLs5CayXsaPDvaZN//LUMRnJCxAkE8pWda6hca69+SsAfu7fF3btAtleAha5xJx
+9yKYWCF0jr/o1S9v5L/eSDcHiV5y9gvq67tXnS3ib+w9PDu58bKPr8/q3P7fo/kd444AiWnDy55
/BjoeW8nmTL8DIW6ejHQLriwL85OiDIYWS3icOTtryc0mgZUk5EXjyqeccTdo4vnslfXc2NmF+6m
c1sQdgkoZrQe0G882RECl5LFCnnIVaXFEa1147rqZfl5c3R/RKYru3BxnDvSwASY1K5hw2d8PbUe
KrrArYAEwV26VGkz+pCLZYlDqh6HIndyvHq37O/3V+3c92S9qIaCQiJiOYmLfWkoteCRkoq6DD9D
858xCNfqLptRVH9/qHMR2X+GOs1KyJ3LrlSUWswwr5djkRfGY9UGhor9OY+SYPTqhyVogEdy3UXp
+4OfW0zeTaRMiR0omZ/sm03JwlUGOO3dO+iBbPND5fVmatrr9lDY+SUf9nOHAVAXLIO90gO+/fVa
2rglogo7Awt3TchCrrccjcH8c1knTNZI73ZuGTflafg3ZhOh+2yMqRa5dWOFClOb8qKs07l9yX7c
pekoQwAlez2XPEPDCe8v9uWmVzA663qQFSXjsffso1M6uHrkSFO/v15nPyDANTolwJ4Azb4etLRr
W4qBMiHQvfJKjdhQQAm51Fw7NwpXMNuekiSoj5NdkSEA4vhFRWNjqRUwAvxl1jGrD+/P5dwZI1xF
swT0Oanyvjf/cwkvGxxcb2LjSzQ6vxayWWJIPauIg9L/XwKqnaYGU5SXxXoDjEV8v9I+BY1Ahd5R
em0Nsya8xPo6d5qIRbkZHWjMBCCvZ7S7ustcmxCEjHFEad3dAwGvvlJ1Wd8EQSsunN5zVWOiABAz
O1iBMU/eMdp5JsALGJTYJoPRLLboqjIK/941tvwwZ8D4nU15x26TRjyWfoNbnZtdbfZ6yUv+3Mzp
NO/2HkjE0UJ6PfNxnma7CuY5pa2kfzpuJZMaqAvuZ9hQWEK63/9876BntjuJ4HAMH+D1eEuAxYYe
Ga+xx/Y6cPP24Luq/zo563wBU33uMNAZ3aETKCi8dVEvsjWMZnht+dJHRxEN5ZcZE9WrP58QIlRE
WQgHEkieTMiqqtyxFqhQKrONuLGkSFcjJHo1ov+BywY1By4bO2cXPzm5Q9p+zkHeoe8l/TGLpZe1
cWdl0+dqndcL3ZMzdyQtBPrmwHaQ8TwtuA/lQHks2qXEcs8/OnJo4rVS8xGVtB46QxAmtGUvyRSe
eVB3a0/SJ1T7d1uC13tjynRRhdY4I75gyL9sGTrXbT/pxBn68vfq9BtM0eI5yrRzYaecudBo64E0
pLtN6n/aSVfAH+jmwQ+cjMI+0rn/OUy9d21KcSE6ebMlKRbt5MedrePuVL3XM/QnTNOLIqfolldD
sg4ABVqarh/f35JvzvQ+Cq8bCwc0iWbQ61Hysmuo3leMMun51gdZ89hgFXIkOPyYT8Yfa5zvwyHI
AAed/UL69no4UTlzPynqa20ehleGqfvUmFyJOavl/Olho3FIaIAIFRcIb8JpGLLSwczaUaVdtOhb
N6q3dFhlfYfa1qXAfP9RrwqsDEXsT6MSYd7dS+b1rMxR1EEtVAfMYd69JJQXB71fHtfGiK4zEL4x
6i3djaL4Hc/R8sdafvvw5ISIoEImo8D4evgaea+2GAD/1AgeHaiUdR9VvXNLCcXSvulofPXrpSDl
zTnYB6VZuuP3eQpO56zMHluxWnTp7neUDDDSj62Bt6dTZOL4/h49OxQ5N4A2CuFsn9fz8zee3MFz
VBpswXY1SJu7xSdYV32wXnhs39xlzIrgAa1JSuW7Kc/roXb/Kh9wh0rNSOwteycbvtt5o5dYKNd4
bp3Re4aWkX95f4Znzjqgox0vsGeRIGNfD9vxq/SzsFS6WC1yBetEdCHa8X/4jvu0SHZ4voFLvx5l
xpqX1Jd90kxjc+V4hp2GRWjF4yyiw/8woR0jwBVGifTU1FasgRG5GROyzUB9dGoOKdU0H7mh98c5
tzWoN4Hh5LFDN/10SiOl7rxyFQJfRX0IO/l70RHAlCm61Fc6N9JOzkO0jwlRy3/98dAZjgzKJG3q
W1t4HQJaiTsZmfeT9NSfPjFsQvpXrBG4hx00+noowSYx5oDKiKeKGSvn2bwKt4W3dHCrm/e/35nr
n4YIhHc2BRyZU6YlW6CYEDFvUtH6uouHtTLlg02Md1PSwiwSFYTq+58PSXMAxNcuAfymP49BnFMw
QTxQh7k4QB91YzksW2zhnX3VhOGlJvm5I/3f8U4ihaXKWMwJe1BPW27SqtFI5GKvN6HOHPQa8vxK
deUlpaN9iU5fBEoZbH6LF++NTUnDc+0NZtekttE0B2riZlJRUbnrq61H6NRW9wJFisRZfPvCyXs7
XXiku30I6SMs+OBkukHh9b7qucEapMZuKrE56TzC+ZhENX4yy7m7CWyOyvtr+vZw7ORVSgykyPDo
TsXvIhvgSjch0MC/HfoQjXG7kEfENgoRf3yJsVv5h3IGIksM9/pw6JbIjL1Mo7VavJdhWtZ48bL6
U90H6sLh+Ffk/vUqIgQKt4S+HSALqMivx5KeXxkbMwORuY0FVhNDKOPGaMvv1dK0MAIxCk66oRZj
ohdreABuzmNbQj2zeatE8d3PSkQVQhdo7IWL7+2LQVJNWMhFAfUlPD243dR2den6fAbDkZ8kxbnE
xGrly/vr+vZ6oNMENgJha0oEaEq9/gD4RY5VHhLYSNOGLV4YXkz3OPqsS/XNnsfwQvvw3KQYkDyd
SgGw6X2b/adYsK1+73ZUONPQH91jDwW8+4A3uX9J2/DctHYCLVxPREzeVDepbzcbG6eDfNwhPDbm
VRmDMxVxEw3icdDGpYr+W31DWDwk8Wh0gw1i657sWmSdTEpu7NpQ5uJmEUv76LZre+2zvQ6r6xll
bC+28QB7xP0crBksQsS0hodMR/p76UdDmpVR+1U2oX83jCK8Gwfp/3br1vuiutzFTVeKj5WyCtpX
3UUwztvbjN8eA929OIvMwykDJMhImR236OHhjk0QG1FpPnebXd06mG8+RsFo3jfe6nxbLSO6kFye
WyqACzs6jeAPmdfXW2JFf2sJJ4fQenR/60VEj9HWNYcidF968L+XqornhgNyBP2WjuMOYH49nNMU
UWb2xZCuOBX9bAxvuda4YKAF4YSxrt1LxZ0zF+e/omYBtyZBzGlJv2h8txkno0eow54e87G3Yqqn
7o0K50uiw2ceBobaszwyAHKvk8NluvlolpjlpIPXT9sx7LQ6NCY5wq0AHH5bOUOYDqIoLlT2z+wd
4DVUMblFqWmedmGsmYoD3dohlZXIvgwuTL0riHrDcuc5a6ionw7l96KX45WlQAge37/A9vU6ucGJ
MKkR7w0g3oWTImczZFU4tHafmrPW36R2EVMP6+W+t+YcxTXtvKBJ0OARYc/Fx7UpL41/bvbwFoDm
UWalt7bvt//caNGwZRCvhyHtxVp+U/htxEFe5DddYIgkLOT2eVV6vlZtcKnjcGZn7a7rpKN8el7m
k5QCAqFnjYseUhUaQdr5s3iyTZHfAVmont//yGeHohpDE3uvUJ5CeEaY0fRNWiRgGhyM6024sQa+
l9QFGO/3hzpzPqn17Hoz4V4SPW2NttqCo4/6RqpN7GiuNqOfR15kD4inNa71YbDzS4nu+0MCoHq9
hKF0cGNC4hPn5IDuqB9mBdmg5xtJsRnr/TR4y5/ydFHK+/9JgkZ4PWIX+Ks0jKwHrL5tqfB7ukLj
ut17pXPpUjg7uf1s0vX9V/nq9VCzMVhF5pYItZaT87WIdHW/TcrAmnotQEhVkf/0/gKeOxAYi1DM
JgnlJjqZm8p9ZW4FIqa5rYs4a5v2JpqKX4Vd9E9QoNfbYPCiR1QQLrF7zsQWlCpAku7+HHSnTuJi
NA6GwSn6Ps106UMprPsEca0/zxJhpVGB2dFAeyv95JJdu1o7Pml2Kkz1o22q7cGxrAy65joe3v+Q
Zw4d7n20SqlwIc9xWgAdBtVuYiKN8jMcJtHm69J5xisC2dtLqJ8zlyjRD9Oilwcl+bRn766WPYCq
rNPecfSQLJbs7noN/Q9hIGO4DVHSesmnublt3Ka8lxqA3ftzfYt92ltUjE+Bi4yYw/96m25hMAXN
jk3ghy9Y+s4/p4kqXme07lXvUKixcj88COKfuBn96Ipo/ZKR4ZmTAp2SlJUghN/hjayYNNdlLLBu
d+u5OvrSnT/MXQQ8eTkUdVRdvz/jM7v136olZHOOCtjI1xNGDn1YspIJI16R31Wtn3+Z9FBcGOXM
YWSUf4tOpkeiffJGVNrKA0IO5oSF8PfJLP04curuIQqUuisxPvhIzKKI+rZL9865LUVIB9+cywDp
q9OwbgnXfO5NigDC8q7zXoVpI2kliULO10MxGPTULDtdNqc9BuFSvbz/ec8tJlRjmll7P40C5uvP
a8uyypRLTUBazsaVE3zrCCuOKNn+No3cvpCrnTuqtHu47wArEsaeLCZIHjdvCi6FjW2zxO3QDLd2
UxaPG1X/C0fl7ZLSdWcUOi42cdcpObYNo15OHXJs0Zytz7nvZUmNlUYMas+7QrpdpaLIYEBl/CLv
f1Pr7TT3jIq03kUsCNzpyZp2mRh0LtSQBp7A6K/MveJga6PnosUHvIrN1Xavg232DoExhd3BDNby
apiarDyWbe7G5tj1Mjb82kEh0IDzM7nz+OPCL7l/69cBIbhfChQYoVMxJDx6vfKhL2RbzAiJ9otY
7+xtf4l02cZ6XBoEsMLxfvM/0tJPI+HOeWwuvnddOP0fQ9hIMMDxIHG0c9Bphbz+NZCW8JUQGvmr
1vFvRmP6LgasvNbJrY4WMqgHmW2XaqVvNz1U7Z0tsutTQcTZ//w/sajY7LYQ2QDLCUcaeTC2ZbLi
Ch1N8wr0OoqQ0div8ur9D/52UxD7urTpgPXQNTvN3wCVBU6lSbU1DiQJzUeRLJOffRhk5V2oHvyL
WHi9tgHJqct1yQNMJ+RkbfXKkYhqpKgyY3RxMuqyeouHzIns2FL5fDsWqJJf4Q/ZtbEzg4VJpsZf
/t56Y3IOkSMRdzE3L3wIdd/XiRHo6fts9zhTGOEavqCGq9Yj5sNijIfGHD60U4Wn3/uf6+0asTYe
Hwwhib2zeRKlgOxts0qyKbWszMSd/SABFWX8Fm1eQZec6s/vj3dmechOCCEoclF3Oc3OcE7mxwdl
nwbSFT56mCp63pA8/Nx7M5/twmBvLydAa+SC9HC4ePk/r3egKqX01j7A5bwy2+6htJ3M+z6XM/71
SGjU4SOoF2+ODfx4x9SoDJwnvVrL7BjQN5fHat6Fqte+Ul9t+odD3La+nceh2eYPoi6okOspzyiX
GNujo+sJ+4VIRV86BYs7po6GCUM2h8GT3Jr886Y3ZcdmgAD9MZNe/iHIQn0/h4Yp0rYlHoq7KqeN
XFYOcokgCIf2AMrIw704A9uXzIb2PNzLsf27nmB+rcmi5rU4bnkjsXuEQCtu67LSTly2iJcnUbWY
cMLQg4vu8HcRErPsQk7H0ehCfTcR4eXfevCeOBfYo7DRHozQvnWEmT05S2mpa1TK8MRorKoPKIr5
4V+bQgTpj/MrQBCUWkBbU62i//B6hQCY2rntU7cWQRHFAl/2xJtEjXxyFB2qNQ8OF7YEP+/1kYWB
hJLwv4CInbLwejwMU3xrAN4NYLjKvw1upw4jwktPzYyy/PtDvT1a5KbkqOgokQCQEb8eCh8A0UHy
7FJ77uqrLLTyu2DFj5Pccb2DdnIpAf+3x/V6bjTy2FVcfPtLc1rbccbVAfsEgnfNPNxMV7vfvtpS
F/qq5D+4bxwn+3tAiVekRLCZeKrW1q2TlsLMlgR+FmVf2nCZv/BUF21c0v3N7ty+t362quu7mMel
+6pHVz4VS0sdJS/EFj4i+Uyi301ivqkNiXwc2Za9JH3pd2Y82kWUo2oXeS/B4IhvHj7bnzurb7LY
82tPHWpRLSLetPRe+rzWbQIoRv3TOHP9yZSN8X2cQMihKTGHLzn1xzruCzHc0LmttrRodP8spGH+
AmuOjLeKMrnFwdoQsO+r8dXWrn5B+M2/rYbS/rVOWJakvrsVfxPf9epgLXi8xKrCuvfDloc13RHZ
Bc/5VA0vWBRt1NGNbKgTNUAtv6tLK/yyQbATj82Qm15cs0/Vp03nc/4UZI47InAwyK1KbWE23lNW
oyOeRIRdHDz0Am6rMFpenDH3xsRwuumb0dfFADOrL9ZjyxFAgxP5IHQZsKosUw2YrKaqkZXPVbnb
TrtWph9ndJrMWDeo18XWRI302FKb+KwNSfra4BsyJn7mrjLW0H7uNh2185NeNuMgBF2wC/v79Crf
hdOJZOmSc3YhaZzs75ljBhoY0Nfi9+rWGqPqHmaIDJJ+5Q8uDLbfA//d2/tgAU8twQvUF6CRrw/T
OMKXWLVnYYBqVslS6eAYZvoSyOcN9G3vbOy+fbxMewHPc14PQ/vd7WDzmYklm9w4NKFY7qg0ZQdP
cO/GvR0tnzLh6Tt/6gbEc6vQneMqNA2ZWI3VXUK24u26j/h64oRtOKXwNXeN8FNsJgqCdrGsAf4T
DWHd50BXxgRezIt6dMr9wvs6Czxu3cHdqYBWh4yCmL1mu0ZJRSJx2nTLCJTANvB7V2OvXhas3x3w
UnMOiEI0c57aUV8G8aB0L68zbBuobKnRtBMAJWP2rDxZOod2sOs8zpYisw5l7eO6MUC4OFh5pp/6
aRD87Srfr5yoGuJwDltxBKi4TQl2kmsTa28Kfs9m0TVXkTMV1UEakfXMTRE0h2pcog+9PSx/1Zlw
t7grMq+46loxfvMKpZ5C3UU/JtfgiOfZwEefhT8sSe637o9OTYA6i27Qj1kFoz4Wg2Ppz/1Ubp8z
Wxnfy1b4jwGiYiastF7MieUJREu7WpX3RhQhQ1dWDf7gbme3dzLPl+neNXX4re07d8WRpq9vhnwb
RFJueWcezT5cvtP4G2/WfpEAQsrM+qzdcPRiQ7dIPZai/UATqZXpIjbs4bowLLNY67B1EmEH8gEq
OLuLZtr6GTJ8cIt1AOEd+tL0UOo202GMaRKODiOEFn1FaoUCZ1mt252o6gbIOIYoSYDmzl+cB35D
GzDArTa1J+DT1tgOqcpo52Mn3BViWrjITz78GCudSq8jJ8uxbYz7oC9Vmk11/iQaopaPOuz6v3Jp
ogYtcCT8QoevCeMls+fvDVKTBnDIpflpmsPmX7dIF29JadTht6UQvUHEM4gyAf7gfaNYu36aqjF8
zEN8YJPVGKN/Nn75T0uvMHBAg8P/PraWrBPTcKMv5rJl+WHw80yla7NZAbChzEamt3AUfgazyMZk
DTLxQVtNbifLCIsoxrlYSDA5zlLEtb9Gw0tbh8PPyajM9QAiXj2CL6Pp4BSWd19vnV2mke5qJ+47
yL8AEw3TSKOhlce+NtCL6tGCcI70FoOfzVitv0jiA350Z2tnvKlCD3L2Vln6N0lF0x/ycNm+eLBW
1i+BI7AwxYzdGJKi6Wfjfl57r0uCPJQynYrAf0a/pfikYUN6d17J14vJn3faXD8UyJA2flFfcY7E
x96ZQvzEmn4bJW/iON2jzVxHt55w2zmZisVfDjvXLo/nUVbNoel8fvO8WSfnphmW5ht2uMMSd0Fg
XOVyxEEAnZr872Jpssd2DrsK6yNlfvOAtQZx7TjiWc+4LUN2sN2UA0FaaMze8OQaXmUnfr46v6a+
CsbY1TB14gW1lkc7D3u2aDlVnwRUZPsKoanqrpyy0LsPrAxgpFhdZd7glOF6iZRl4clYNEFjJx4W
s/dO1GG+ZCw253Up5ccm28trS7ktnzMc1DJAvcJXcZ2V85REC7irxbFVRxxiuRjktHDKHn0SInGd
TYX6ACvf/6GaOejjccPOJdndqvojWjZ6ip2eTXXrSqd8EoYrCMsdrYKvQynsq3ouSKI8UTtJXvhC
f9CZXRXPNga/XTLIvq2QpqWFG5MaWWFqjNPyMXDsPkxRoAlHJF3V8img8dAko5NngHJEWLWxj6n5
FFuLLKqj0Tc5hKYwy7e7wZ376rbeXPmPkZG23lRStOsBw5/cPHYh+qUJQOYgSjM+2RaHyyJwi1qN
+SP+pztz1y3KR7TJQZLYaNp0t1BOfVVcyUy1edyKLaofJuGL33QqguAAkH91joarERYIqtX8scx0
dWMUTWYv7a3S+UnGTSzUrtK52jRlx2QXMnxCkaTOkk5lI5icYA6AeNuyotLoeqN5axhtJDiKmzMn
coOm82Cz7RR/GkYfVW4HH6bAcv8SRTQX15tSs/8EHVhXx66N8vrYVJ35vJbetu7alc2HYM5ZE9yB
cmxSimpjW9uVupG2V/8wd3mZBIdS/exOdZhf4WbbLLfrtDQ6NtraetnqfuRqtpf8dkLi06NfYbff
qNm5E+JSzfxSroibx/MWjCMmcBhFz73DcWnhoHTH2i3D56m3sG9ZrDHwUoDEW3ioNMCcuCq8hcGH
JvzdL9rrwR50zQvH0pxifF+M6ma2M/Mf6W6dut10bT3jquHogxxa/7ZEYU9dqaoaQj5S23/MfJ/o
0extf3ueeynuDEJUIouMZREDWto3gVDVZ6MwzIEHcah/FMvU2rHqlPk3/NrCjrNsHR/6jG2ezgv6
XreIWg0tyH/XK45eHkXX/jJtEJZwq+3joTIxy8nncYoSBfAn1Q38kRRcXO/eRXk/Iikv1dKB8OrK
vTwWrX91044Hj6xx/Ao+YPxQ5dbKW9n36DuWOjPVbWspXkycxorvRJkuxvNW1LZJMAFWvp2LKS8S
Fz9wRXRgGbeEqR40Knb9Vl1hwdeWEHYL7aIPuLYozHtSuVhAj85L33fchcWmi5/gdoUdG51biZtO
F6sdt85UNU9ZN8AHbLfJ7h5kiLzJl43Qu7hv6ajkMd2VLcL4spE7+CW3PpSbVUex79SZPqwc6ykR
k1U5ZAZjCI+32tY+9qeV5o+e7fYAFG0bqHYMw3qduXLN0ypo6xezkjKLy65VHwajDH5ot+avSV94
6AEt/fpBSdgRiRDcVEdVRDKKwRHIr4Uh1TMdZXc8TKUVLEf0VGcby5pylAmPU4bofaAgi7T+bMuE
VLw/VkqsFCGEnZvxFC7sjn7w5gdlddsEimex5nvLWsgUd/qJm3iqyz5i2k3Z3BIq+2gYlm4SAaLm
xyJk5KRTZ2bowCuTZVrNvn+0utYMruaiL/pb5UGe+FoUBZFcILX3dZCmMSZ4Wwbfwo3qR2p7FdpR
ga0zdNqKSjyg9Z6FMUVkPT94uauDeOOnAhFsqV9Eo21U8dLaDoUPURjumuo2nHlWlClJ3nHv5B3t
mXkianv5EOhVYvuVmf4TiVV4M9h6NpKG0X7iXiqQPRYodAxO5VRHV9qcxK7AAvqqFNoujiaV8yjO
VJ/9A4QAsi8hnJl/Cko1OAflO+qrtIKqjqU7WfeRP20sS205LzkFBuTNjNK4RpLICFNtT65zxV3e
3Qe7SELcrZb5i4KBhz/logkF5jBLu6UibDKdLM+ul3AuzER2Xt4nyps9maJdYf2EoWDsqyEstq7l
lGmZOaE+ounSfHRaT+Ahutqrip2o6LbYhrH+F4xY3o1ycEFHWxXuB7wSTZsnrZDhfOdwQcm7cJJL
y1kewJogoRfcbjVI7Hiduz47ciT7Lqn9cXtwm8HO0lCLao0LQHK8q4HbU9gAYDYn1aRVfqWhKWt4
GB29cjl4+AgLHU7XhW1YwdFqG/ur11AGvkLwh0PQLab5THpUlIfAasLoPi/xZIzNrJofKscry5vK
4rGKlVOgPpvRNflkDr01HnK9mT/wXOvNYybsvr+S1dx9DcyFVhI5hHjyZhKppMsRgou9aFYYqw4r
LYPRxGhJ+E14S2TtQEanVFpfUbgy/LSjY2oi1u5wdpuc9+ZIv8bIY38Xa8PgB89skrnWx1uxs4fY
JeegWoUfQk+QBwklwVpj+JxFHt9nQGLo2yBQ+GFz5muYmDoPCSgb769ysMcuqXAJ4jJiW/OUUz65
75cO7bTBHABp2TSrDKoUQbfGpT0OD81SlVPc1cEGRs8fKpWEPfs28bfKc46uoIIQZ14EYpy1h7jF
yGKK1az034Ms/Iarp45epK9Diwiyd7MixjfHl1eZPwP4o7OjQsIw/DjjEljzFwJnl0DN9acw7mbh
/KMa9MNiG/+o4RganZKfw2aJ6GigiBbEnjctEww+RWm/joLqoAOnHA4t2EIvBoiuVFJD4+E6iyLs
R/rNqIerqijc281ZJNNAb8q6qr2ydhOnldgWbU5TbgnMxMVKnEZPT96Wz6jMgbf41QnhV2QERXDf
tx3OKXYTNgFPIJJUTxnX+Hftjbwgkn25xeXmb/fcDITVTtsTmuDwa/9qyjx77uum+zZstVHfO+W0
GqjLecthzh2ka3bGSpbIKCi/mNO6dsmUzbZPVymM7qRYvWdWxHKSnjTgCOfCDg5FMy0vQq7gXEoQ
a1biTpkjk8UTwZ2N4IrP4TLVgzevPO59ETYFXDY6o2k2+25FsKWMVPaGXpNo6P3fvrd50Z2nxvwl
x3iE1dfT8k1rulNpORr9z9aNKGtZkxvcWK072Uk4OM7T4lhrQ8Wvq+6X0hwAc5a5+uy2gjBzEpJl
nkfMkxK/w4M+7h27HpNmUdmd3SFEl8wQTJ20WPK6SibR5Z8mdIQ78K49kJciKnR+p3I9Z/jW+HMb
U9ccP/Xt4m2Hacjd9hZtee9XHhRumRajIh33rVkE1ytEsDYdCn+c476MjC9bY/dt4lEwbK/sWumj
b+s6jL3Gh0bL36AqVptkAsNUtzregmmRHLtIFSnb0/2bpy/7kRsS8ah+URr7cO7zGrP3bPzpdaO2
H4J6q4aDE43+r4UuCc6hm6rIpAlM46GUhUznSFJxK3EGUjzbNX9lc7Al+2kZm/2P7gTb2JRyFyaA
AzDQISnWX2tW5LdCjr5CngQZmGSiJva1N1zglbjB1xw0szG4GAftfkEkMvwdWKuHr4U1hnkqp2UI
7ufaHZ8b7effEWvzq7SYzKGMKdwO2+2G194vvADGm5CIK8J51Kz+sczSnHl/C2oKug/1J1vNhbge
Tch212HmzBxAc2l+17M9y0NJYFZSCG2cb0tTTT90IFsjweLEVBRh6ogiTDX3y/XOdVOxpza3i73J
nbpEhzp4NnqPLgmK0S5A2AwxO17urL2viKu4XNrevoLFghtr0wkniNEgKn5XWArkMSwBdLkb0Oc/
R4yN/tZyyEvSqLKpUkBTuiSdkbxFbH/855Z5z3jyJZ+6lKisktQVdfc4B5nLamCER00omGzaCXzy
+Wh2k/fNVBNNAj+S0xg7RRu0seSeaQ79Ynq/O98nn5iKveWJ5gJ5tyyANbO/+L3rZphfIJ6IIhEE
UJ+MRRkjgcFiXHc0aMIYzlvP4zxpurMlohWxk8142g6E+C9d3TlYty+T/mk0onusukL8U5dt9nVZ
i+IvTbRMrRoV6C+dhVxzkjVi+7LiYc78XAMma+WGa+ygGyISuwIbGJCbFbFVCPuhX8lxIJtC2zys
iyWuJjyXP/ZrO35cw4Jyy6AGWZJMdzyLPQVonRo5L0SCsrf6HAZYrMauaJdn7mtqCHIx5h/KcNvf
nZpbBV2pCPpk2tyyiTek+54R9HI+ZTorb8gG9G9vG52POSfo16JagHsVpZOWlN+kdBvljg89qDP9
Oc7Q0A1jkxwUX3t3Db90ZIZTnFNu+GFZQ5unoFoCeeiUT/iN3vFAZ8Xb+ifqOGtFbD3KKaEp0/T/
x9yZdLeNpOn6r9TJPbIxBYZ7umoBECQ1T1bK9gZHlm3MU2DGr78PlFmdFs0rtmt1c5dHloIAI+Kb
3uFOUIIm54a7wA1I9cL4JGOrvO11fXh2szobLps5d0ZGk6MtPLWxovoykbFTBpTf6GFP7lhtkrZx
q7OM0cHXhFb/hYsXZHmOqKR9h1bZKjDH2LH2kf5y2oD8pbhepnq4C7Mh/QLLfLxA+y6MfbOLjcek
y9zZK8uSBnLPKPfKbpcqwr3JQjoYAFfWem1fiqeimPqQG9Tiyhlna7iZ3Zzuv2YqpdxzFdfbzixi
xbP0kMt8Ip4xIlMrRfUL7uy7RSNsw2zu6E2CjBNoOqlaRaM0jcp7zZL9fE53w3xYyJaZ+g0UzsGk
4azkRbTgFzqO+XQ2FPRM/TxRW7aPVGjjFwUWeF4q51LzY0dx82DujKnwZZ+je6YDsrvJpYHiV+S6
mXNtMkL8nuOI+1g1FLycxTWTjufMOYvCYkxJ2dRmvOM00BzCLqe/bqO0lGhRW2Ph5y46uX6WSeNR
mBXTiw6viHX+opTaZRMb3XlMIyP0RglddzfLaGmCMCntnJJamxh6jkv9Ms5T8ggot2o26PFF6SaM
BU4CrexNEgPm6N/DcZwu52ZYvuYZd+qVWmkjJxTud7cjFR7OxVLp7X5ucmVvzWrUMxiy+nBbjK5b
7lryl2d3mqhljXrRt3VoNMWmMJv0Dh9Z5ca0a/OhZZaaeH1j2XcwlotPTTIqSVBmtqi9VtH5k9OM
L7lviaGkNBzNkFbANBM6JHWj8A0u8mwTd+GKNW671VWynLvPJLXpU9w7BEY7VOqI8+8wxwL62+/p
jSw9HFeDA5JlKdWWPas1MoxqiUBG1pAouCJ5CY1BtF43ANBCV2yKciYyelt4cNaryQNKrz+Snlj3
Zj7Zrd/nznQeVbXmerUtlLN8mDvzYrSa8Wzoiz7Z57MePxYLjaTLGJ3HZhsh0ZuQ6w+UKKZRi08L
hUscCBrdhIeUhtW+s53Q9WdG/4/IAYl0C/usEps+n5t4yxA3ugMxleOrotGcqivN3YGd7z+JZrKv
5KRkDNkyXT0D3J9WTJgkByEr3OxSY57VefqQJbeKrhHbZT+0aVB2Zfgcgf+rvWaQXIw4OcMJc/LF
LDyVdOohnAeNNDIvsy6whrB9WvISDKysuTU8JBflI8RF5SVlA7x0IBtin5lF+NHM9PSm7cgg/GVs
DObjiLrs+kXS44uTuuyDwYpaXA+HIj/Py16JtpraKucOF58VoJBilpt2sMNyn7X5UvgW5gmFVycW
gadthXZpml1vB6gTkHtRBUNh1u0k3rpSjyo/lo12ttCoZ75QNf0uZTImvD6eSF2tYhgdmuxNV9I/
s0wCNbct2UYEus/l+pkZFrvplS0rl/RILPrXAkzGl8pE+NXPtFwjJ+hQtHCjhEu7RzneZ/zW2p5b
hfJmLJZE23AyChsVjxmrP9PtZ3NnabkaUUTEy1NniFH1s9mqjE2n0PMhm9D61LeryXyqcjDdFzH2
S7onAZpczcrsan7jFtrNsKxlJpePiC/AmlYfQqxBVlCJrt0LEunWY6TGWLfIs/NhTXp8RMeUB7tB
SAShrFS/yal2yrtQL5avBaAH56wyy/7RSZLo1mqcbRLVarufFC2WdNulTl/AnDMTuIHrXnXuPH5k
ZOHUezhSxQUFUfNVySNuBjnp/EZWKPrtMi6tS245dGBFKQduakIRTlXOQu82JImgqWObOSVnZsTB
WnAPm6jOnA0Xa+TSvBn7Zl8B9qJ7VOeIX8x4wueXMjdiLktzTK9nM5w+NYTte4MvJwHL1enfKycm
613V8i47w62mHc9Y3ZhpWpPGplNIp9zgZ2qCeZaHFDHwryV3c8pRm23uYXVhwostBjCBfLF3xhjS
26e1Lz5bk00GocsweQEbgdxTh/Jn6tlIdLhXDHhp+jmlSYMKfxuhbmZ2qOD6zhUITeBM5E1cRoXq
VRaaYTi/W10UVGXTfTBdPMMuegYbbTDn0Ocohy3YubW11DiG4Iz9DJokq7ezQo0dqGNKsNFlHC07
l6b7I/RoY20bCyqXeWDktJ/pWvVe12ZwyWKpRWCMIrswvSx1HHpACrGD8GBFZWAuJaKCJH1avk2W
DChkoDq9qzae0Yyz2A5GVyjXBb1njG3rLO/qb3UsZXw9Rc6Id0GbZCQ8+FgaM7doomd6kOeTAgBl
iIB0yus+YTw9+1ZrNP1j0zfNsiOBqSPFS0MDbJM7Ad5EmE6PlQe9m0wHNXo9AyLlRYXFPRjYjVam
90ZkNUPoqciL5kiIzo3xwcR8t7xuSmVSacQQdMx9q1rQqrDV1MmyS1VRntS4GIuzdBobe/29Iqku
YvQq+gdLGxZSLcVZnOobBqM6qQ1jP9boahcmg9dXihgp85dR1fZiyvTxqjFpojMxqIfyO0LWw1L5
jJMpxLaytqLwe+guNv7RZtrmF22JPe5ThvNK99XRiJ3XqlOFlj8hPD/9wbhFqh+KwSIX8kPXKrRP
lVIL1drmOTPCfagNA0Pl1lic5asyVSugh3Qufi6BzmY7lpFME6PVjnsmJGJO8NEwFZXDrdmRTr8s
Q1IYgXxHmi1STxUABTowTFRQech4O5An2t4W+0EsvfJQCL0i0+jHWjAsCQc5A3Hu1IYjJcBdOF+s
xrDsL73lZHa3S5iTRrFnTlZat3SgErP4WDtEma8upWsYTM5kJBdTkuTdjZgbxLF9eG9Ifsf2FNoX
k4SysUuMYSguVSp0c+fgsDEGOa3z5c6q+fyVpzqMCpDwx8Hva5REU/7BilVl+hzOE2GDWcns7iX7
m0eztMzd0RbvhzOtGwiZsaozSqG9NsrzWekRdbZaOxv2bTHiJdKVeTISKvs2vQYQFTfbarT76lwu
6pIGgyiM7DPKHmFDnds6MqDraap7CdRk8dJyXrSNocyFzSyDZos/C7N0PmacmHs0AdPpsp0F1cyi
El+DbuqQRUDvef7UR1P8TU6LJs8sLoFsM5lZ+EmJZKV6kTKMj6hsRvp2Ut3sPqkKo/dgz+eYLBH+
zAAVs6z6HLVZaFNrGe60j2r+kU/cmMOziOPytRdNKjYqWOd5BzBTe4SARI9J0LN3vd6lD+dBqlFu
maRG+SZz0uXz3NjVPXxo7cPsRKpNwdQmQdvESckQgRzRixvoth4jlPiqpPa+dVDvAMhstoXwQiuM
P3dt1Gr+IGQ3eEVdzx8LfZlHEtlBVTdarzcvM6LkH8c+m84Vkv0cWExlnfUtgvcUaVagGJwLTC6z
MyNNGzAD3XLJGGjIgyoazIuK0zN6i94zvqnnEINeMxmzy9zGJHOkbKCMNOq68IZYr/EIYDDOZJ4m
0Jdi0aYPdVXbtE/tfCg3TQ68fbPETH7vU27ED6oiW3rSaJhiDiHseGauYQBCyDUL0EfM2/2QNALQ
dFYN8iO4I+c+zAot20ZlaNv3Fc7fTw2GlgB2zEl8dashm2nGiHbehLMoSl+MUxbIyJ1WbYfMRqkZ
0bDcHydccC/bThuR68ib4mxQx3g/AmaurgRUpoSSWhC+XVnSy0BOjnkNYpP0fkZdjS8hrYvcr/sw
jeg9t/j3EvhLBp9NaJteI2z5uYmITcE0F+A5Ukp3onHm4nzbL+G8p60VmZvWaYv4AjSVUuBsmBR5
kIRL/7gAE2gDysj5S2Fp8QtC9o7jjbGYLgqEn4bt3DTJZ9mNwJWdOE5vu9pMGF3qTgVucV46piyd
Li+olyhfkeF3r1Z6Q+RrhRV3Pkgf5jAMV5n2dkOJ80Fd4LvqYTjaEqyG3FS8Jly6hzimMvbw4kI8
3ybTkRtzmqfbLjWGmlcyCdWLuYEWL5J2zo2nuQCuoqHlOnddpNV3Gi3NJwb7IB+GDFFqn21J4zpd
kvoimkixggHqzsDltpoSiiVpPmWNYX5Q3SnMPa599o3ezp1+qdRSJp7KJOhjFLVWTo3XAumuWpk6
Wy4jJ95iphpve7VWet9meKVtc81t70QbLSv2T+hXVSStW6R1kHktKi5xT1kyZw7iZJ5vE6C5D0bS
NMWFdK0qDkJzSCO/AXTQBaEII4dZD0nG1pFMxdcWAm39QfRRTS9TE81W04u02Pa16dL/oQCkCdtN
g9/PWv+5JPaafq6hg/MExaJcNo0K9o2+W2xHgRq7CSrpttFeMEmZq49aujhJsJiK82xXrWP4TVNO
Q8DhRj0hLcoCf/epdc2zRq26q2HC5cpHCYkuu1MU5bleKbSwY41KbkuCoP/RiEF+4w5luJUl6tos
orOtUn5OmuPLFDPoxzSVyz4FSpHTg1UYzQIPyh5lLMUHbUKY+EIj3t0thWaRD7wP0vwJVwZaHFkl
B9UjlZzuUPSozLu5J6miD1uncltMsTgb0pOrHFJhEflF7ggFcJTpXDSPDpDwFCmNVSyl49c1PWg7
59sXlQb2KQPTMc1G5CeokZ94tJ/weeuir3BQGJl0FNef/wC/7yONSBQiS23iMnyBTnL1UGExsCsY
4f/6UrgmA9ZFPYqockjYQoFHy+estv1aA1dgOEm3i6ys38VaU57QKjlE1a56yatL+6spBEp0Bwi9
eKxLjt3g+GFal14W4paQ2UWym9PU8up+OUViOLJBVsAwntTIm4EMPPjqsrleQiAkLviBWT/Ll2E6
c7hIT7zAY08FohlOq4786U8bBDJ7YWdT6vpA+DCcHUGAG6GWbfJBMPZNpTgBpzyyNzR83HUSedgS
TOrf7g0dhHjbwvD3Xav5kphqtolGMOZJX52SBzn2/pBGRK2Ki53deIAShSLX1I2SuD4dEPkAIMC+
ykl7T7y/nwh767Zw4emxIyz0FQ55urWQguqQr0npaOJXWa1fgdrQNtJRjJuhcQY/zePwvrEm7Q8m
i32gg5F5+OW7BI4PmG+TmAmjZn0VPxw4SjsbmgYvtZVA5/3EBaoCSsswftWrRIPctW5Jh84d7s/G
wUJ6GsPkxvAUlq49mB4WA+DJRrXWn5axPiXb+fNWMRCBZKYF9JZ70j04cEqstYxOKOGVOJu+MD9h
uDmjifARol1yymP6kLCxPtnK1bWMVXaeJ3z7CtO01ULGHDS8bM25qu3yuWFKvSWreaH7VfjwK8xN
Fg3jCSrPzxc0664KHZy/FdJ8sK41OVIhoec8iEFsa+y6/KY37W3h1vVGiazZV7VC276/X44+LI7F
7BnAxhBw3j4sYJLJbDLmSh3NDLjsQN3B+M3bCcNBrzOzJtC1BiQp4v6/fPx53NVIZOXX2jCA3q5c
mg0GQcXk+qGxFH/kSlHez0ZOK3WcxuLm/af8+QKAwovi8Rr/iEeHwjGJ0ab10LisVUbOTh3nZqct
zBHeX+XYLhVUtFCLOP/aofoAZXlIG9XmAp2EhDFcMbfqy+JiBh9/IgId2ytCh/kFmdReZ0FvX96S
uW1jo8Dku6C1rqduDq9NsD+fNPQY1GApzXD0SAJSEbz/iMdeJPp3uKDhqAiNdn0FP1wvSqrS/+yp
bJdRLz7neiSKTe52xrh5f51Dqux6BiFW2hA6BdpjxkFsaBUN74PZcqESQBVEApYTl3bahokE9EkA
DJjP9OKrBAR5PRrOr1pVrstzjQubySW6qIfW7/2gM55luOyHiGT7JmLtXqrbGM6NKdqGandKge/Y
zkGzcdViNejbH+prxohwpDM0Vt/p1WGLB8xdiGnQBn8050SQOrXSwYtFQXRJ5oYXG1mVCPJCw/Ah
zcJN0dTm2fvf4dGlVo9WHdkK5MYODjjtrDCSoen6ppKYXxCqwAndSOo/6iQ+5VH+c+qyWmv/vdRB
MCLBsHoGTa4/xC5i1Tp+ohH9swCPbwEgE2/J9x/t8NbUBYnLquigvio8i4P1KG4Qc+uzPhiVUdvB
PpqAZs3uNlu9AwxjGrZ2RAvHmPP2xE12+FJfV0YYCE7hGnUPuYup3sNp1PU+cNrM+V5UlXuWMf1F
GF+rTpzBY0uhmKhyN6M2KMyDO8ZCeD+fO7WHNDs434HUmz60iA/dIJVTZcLh97c+FXSxVR94dWM4
PG953ks9iUCxKsZ0xcRF+0MWo/QYTlj3uZOfYsUd3p4st5JzUYoBs4jg5cGTaV2P8YnjDsGkJGAk
LWcnXkkTcCgYmlYVn4Pp3Ylv7vBKWxflOiEvM9dCzz1IQhMxNJ1dgcx0GHKujjnZfkCK5FHCFd6S
cYiAJk91HveN8xzP0/jwy1uWlIZvkfLI4JkPDv4QMUSTc9EFxSy7XZdtq+reKKL+togdETBqrYCM
VKce+sgegpnvIm3monsIa+ptvBh6knkW6YJMpsxpLF1ZfDJU63skE7AE7z/isa91ZeObziqAy2Z6
u1jTAwwhN+sgShmJ7xbWeF3JuL0NtTnedg1gM6Wu1BNfq3Zk70KZQqYV+UHMPQ6VyvPEjtQoqzuQ
6FK/1mnbMnVxrO5L3lXuvhnG8YMdL9l52rX6HRVe/kRT2AgaGLsN/jeMykK3SOhMQdcIwio0PA1z
8VMZ9NFPCUJtFRAEY3q45SeKdFylU0DJKgS9pnMWj10i9jJX2r20RP7y/ndxbLfbUF0gpINdUA+z
O8ieZWFYYx8YoKIVMIhKHgYGiCbAMlN5gZdqsoG9FF5kSd7uQzQvhu37n+BV9eFH1tp64MiNLJzu
EUUGQvF2O0ianPrqYBRktVVc0HYrtjb+53s7SrJN3c6LX7WduGrVpQ5EXgHj5hsOmr7PGKUAcHr/
4xzbnFjNOOTZiEWYh1I8APijsNIZMS9jXFwUczffDSrkCiUWX7I6spkxTc2JvXlsTSQfyH0RiSVa
HYSpMVfVRRmjLoAZlPrmrA/rKKqz79LZGTKP4R3dhCI07ROR4+i6mAWsSpXAEg4d0TSm4EtMmw3z
csNiftCVq3Bsjw8p05QY2qyixts0a8wTX/nRdRE3XG85iNyH33jVxVPSi7ILVD039naaWRaw4i69
CGF9b4Zq1hiKQCY7ce+sr/Fwo3G0CGEIYiPguJ6FH5LiEXhvrxswPRDMHB6TZGo3em+Jx/c30JET
hbEPtHEOMHqRhzoCYElz0blLG1iySgMX1aEzaAGAKNroO7TlwW/1SfdJDQz0/Hvj7P3Vj7xa2Joq
Bp6mBmrvMO8gT5hlpsVspTy1LlIL1LyDJ9OODLUNulJHP6BpTwnmHLm0WJRuClnBymI/2L9EMpRm
XWJW3zNDRjmF6DzTVM/sMPFtMQ6/fkaROtLXII3rsnoYI512FVy2nC4w81m5aK1W3sUge6utCjcy
8dW8i7aza8+3v/5uqfxJ6XixOlbMb/dPB2NCgKbvAqVfut1cacW+E7UawLJ1bnXw6hAE5Xz3Hyxq
0t7QkUZZc+e3i9ZFm6i5IDJbWVxdTCZ9b+kI5SWq62mnlvo1xrpzduKkHEkHSAPYwjrvUUeB/+2i
c5jaVm6GXVCFRUuT2+gfOjw2c+KDhIL6/hMeSdIxtoBNza5lscOif+hAEPbDSMI1wy02oI+di3Ex
HhTmmF4He9s30OjedtkiP76/8k/mo4QeBqE4yK7CWavl7dvnVMuFED+74InoFDCfmJvrhiHkdwgY
8zauDexRjVqKF6cOa7jrYJQBcyi6ep5j/P3INAZAoj6W8QZUE3yB9z/dsVNFXOZg0aSkiDj4EsQw
qgo3N3HRAazm4JUOeSiyrpiMq14YDb+q7Pf6Muhd04ElJ8Mr4+3LmGNHs5uGkiXu6VmLDvUCnebk
LtE7/dcDwKoPDG5UrOrFh2Y4zIqMNoYPFoRgzHekvH+UnPIdFwy1iyvFjasXWfDrrxNDXHTvkNDH
f+fgIEFpqyxA3H0giopegVb2N2NSzoEbAiwx8Xq7f3+9YzcxGnuOa5DMObhAvX2dTqniuzmXQzCY
obqf4l6DQ992j7AfNbSni/DaqqrsVN/g2KZByBQfFyQvV9XEt6sOSeyOEZyCoOyF4VtuA7IsT5QN
wEBllSQwTnyTR24KA4SwafB9YgZyuF7tcAMzdh4DMUfZVS0S+SR1c97RT8s+vf9CjzwanXKk4Hg+
Wr7W+vMfwrdY6HUuSzoyhgR+aTuNDY3YgoCo9IC/kYpfTqRlRxY0YVkTxJn1rdp+bxcsKxMGCmSJ
IGuicFta47fCTPQ9Vmk16kdVfWKDHnmVyGmi68uEF02Jw7KIQXrP3Fcdg5ZLKwDZl+3ANZigy61T
4uGvqm4HqdCaB+GAhswX3eSDi8+KgY5ZyTQFXRrPe2GgWtAkSn+X9qm2scaupfxUy9ukb9XztoZf
I1p3uVHHPvqcoIT9BVa3icKBIffDashiGyJ8iELZXzsUfefsh3RfQmLZR1HWnZInO1YwwFOgSKXp
KH42uVo0AwtN8G+BkG0FRCiEiCX0SVxgUVc+VSA5yGLnKfroEo/PqiZBdwSokPKtM6oEUgiCAO3m
/b15JIYxDWBMppHr2Ayw3m4VVakQRpVsFc3qFMBGhbOqLw2osoDoqjUz2y+K20KurIwTBdyxlenN
08hmFoFS0eE1I3r84ONoClLV/orhhEnCvnTXMMpFoHV6/mS1Q+KNrdufyDSPbFdGIMyVKNnYrrr+
9pEj2F9lV2tTgCh6DLzMyjw8Ao1ANMMpG+4jVykq2+s69MLRNzl4RqPLI4NwOKHZEK7gfHMsdiB1
Jma4E+DGeZF7u9GHEw945PivNw0WFCQGqn7YQ5810cusgthezyicqCBiwWoj17FfxqnkBkDao/bf
30Y/vVN2MwmmWGcTtPMOKxRG/5U2Of3M6Uva61aLy51emeMOKOWvzgV1lmLDolBBFuP85EdXp/lg
pTY6GCvo8hzuXeJlgwPOiI72iUTm2FOhNGXwDTqI1hxG+1Kr59SxlDmACkyHvpBm7wtAKzEwpTEP
3n+Faxh/c7MhIkhjEpV0GqwAbw9OogNNBiQssgkJcOlrENiM+pelQoDl/XWOPBR3DwWPzvvjP/ft
9tciRA+ixpiDfEAHwYTzBf8Fn9/IrZrn95f6afuvuogWqTE3NqXHq7blD4HPylwkCNaGObTVZt/1
bR20sCs3Xa/MW1rf85Oq5eP2/UWPPR/tOWOVk6USODTDitHIg6yqAToCvoZuhp7clzM9O7sDHPuf
LGVgQbA+HLnS21dpwXvTQC2u+KYOl1rRglpCfw5IvGv/OY/7r5fp/0Tfqts/N0L7r//m/1+qekbi
K+4O/vdfV8mLrNrqe/ff66/9zz97+0v/uqm/lQ+d/Patu3quD//lm1/k7/+1/ua5e37zP1Ag4AXd
9d/kfP+thbnzugifdP2X/9sf/uPb619BbP3bP397qfqyW/9alFTlb3/96OzrP39DT/2Ht77+/b9+
eP1c8HsPSRk911Uvf/qdb89t98/fNNX8fe3BMbAgmDAYZT+P3/78ifG7pXJuaYYyNSXN++0fZSW7
mF/6nZ77KiYNrQLHJn71t3+0Vf/nj8CGkq6REeIRxBbSf/v3s7/5lv7+1v6BftBtlZRd+8/fzIO7
mJiKUj4neiUo8vcOUzGQwWToUil3DYqsLxCWNuCuTX9JFuiCeMv+oVtz8dyhPsYE0EW7H0kiSAxo
0EgwexB9Wmg2YVl4oTNHZ2KUaAnhm1L7k00I8fMZI8ChGWC6h3Z/M+koWXkyUtMNCg+wp2WtRGCH
8Mu5kblcbus6xGc17938Dm8n5VHXivwhYQKcIAUDUg8NBrKlKuwGRJY0eCNhuOw0dchULyWjfMp7
04HqGw2RQb/NVfxstDOon4WVTqjharWfZ81yBqBbPdE6eU3If7gf13Y7jjFM8sUaTrmW3x62fAjt
zrHyajctYm+FanUhpUjOgHdKvyit0BuKudhKwXic5G84z8f0KkynT2YBEKeIxucJkdE9zbXyWprG
hRV2+WW85N+qSLhkrsadsYTiSwQE1jPR3r5aBiNFwDPpZ8/Mkf/y3GwMvdBcTqAyDvKgP5+LuY1D
4bPaBa4///GSBITbTupY7cpR+eL2QCbt3AA+VJa+Fisf0jK7jsOsOdES+nlf8jbXfY7yDfXz4dUl
gLTmyCZXOwVZJl8HDbhNslDx3AKsTbio2u6HQ/vXwfjxIByEgtenpC0DROIVy3M4p5HFYEyKIqrd
bOrzrTJE6iU+evjcjREk5XCRV/akTyde7UEo+GnR9SX88GorlwmBnJxq53Zoj4RwfXxw5VjDLKl9
IuocTmn+XIuyFUfVNY0+7DyV6lBHDuqifI3zshUGaHrdOEcQ8nxxKU3mKMKW1HSj7eLm1xlSf4Cm
hvTFrmH1QeLUvR46+FW5QL+0ml49EfSPfd2ok619a535lXUQqWQU4ThuF9Wud55wPkguOrksZzqa
VXsJKf797/ogk3l9FfQxX7sHwGHE+rX88NpryMEpaVq1c8IlPmMHRtsxz5sTj3RsR62+kBRmaCQA
b327ipzD1pQ9QkHDHJpnSA91/mLV8y5HvssXE0Rzyqkp+A8ejcRz7YvYFuu+XdSykirrDB5tHFPo
k5BrN5WanvI3eU2X3951a/1OqwDYIqX1YW3UjVVm1jAedrF9FvX3jjwLsRZPE5dMVLtYdT3H4n4s
95B++mbemIBSuxpNOQWh9a2G1y6sOL8LHxnHeoxItgsgee3rqMNFqzCGyzM/McFNp1sVSzNp78DA
7KUR5FF70ahfzZ7aPUQYqn0uwuVshJ+Y2zvT/Nw1QeyehTntEuGJwkLeTdtV4Z2B0lU3zJey7FAB
GP2iEGgJ1ogY0lTvaLFUCRLPuEHJ5JR45KE8NZuN2EhL3dYBta0YrLffCJ43rsLcp9mliaJsi8iK
fZSWxR3C92mQ1jYYN6NZthWjwX1soM1TOmO/70A/BPhLyzMo0Ml1Qiq8C5VZ3TWrvoMSNc9NEjte
qc8ZUidOe2rzHv3YtPSAeNjkGaSqbz82TWo0mjRUZNBpQUjejP01Lr/Yj8b34tJCOiKAPvWENkqr
e07kWTvr/s760xHll3LKd7PFN1nm/zP7/P8wp1x9JP7r32nbTynl5rn8VjzL7MeMcv2NvxJK8Tvd
AfLI1R+LiGxz8fyZUDq/A4kBfgfJksEvg/i/E0ph/77mJYie6/iUrC4B/5NQCvN3/hwpCynnOh/H
cPvfn+x/kVC+DWkYAQAKd7l4aFuu+gbawXavykxBfm8Z/bGShueiqLIJ0RMK5qSp9j+8lCMhey0E
/76EXpcCqk0lStwGr3ooMp8ldriAH5583UCRiOX0bTK32eVkD+VlrEb1bpRF/pjW0tnVSKSdKK5e
h8eH69N/w0uCXjRjwTXM/BBG+jGewyJaOu6qLIpvkfJ2An1yEmcLOQb9CyVZcxUXHbwUeTCrsf04
jrQHiCn2C2qD4S1GjtLeSBQCUcxCG9QlIki72YYoe2pbfYHnsbMp4L43MCbTTWnFTewD8ko2UskL
TiTQRxhesim/TyFgcg/hQVtDHaGJP7B/UJOQZhN+iex5eBoGoT8CLCqvXFR9umAs81N2tmh+HPlG
aK6AG2bIT2f3IPrMNZYPuBh1/pi4auz1qqk/l4OwE29G96zwlNQynxCr1p7zlvJ/Y2M2CkusquFg
W4vRfF3Qa9FxegnFVonzyEIeJ6pfWm2q6bYPNWomokwd28ujSKRE0t540SaGxbtIZN2HkLs93pA4
5l9o3jVoQA5QdfZOV1cfpx5pKz+xwvleNEjeMOtjSOxNFqrN6JzL7iXFZOZDi6hYESg8xXitzX18
japBo5+3Zh2LG3R202yr4vrcnqmNgOqlpBNmA+CTrX4zWXong2x0rdmT0oyxmEBawvbdrOye1Vwt
kKa2Zq06a3tg5VdQXW0FpQTD+RxqcEf3lQ2tIoiRRVy2iZxse4Nrb2JvyqXvHsDfRNGtUeJh6ocw
JZ9ticLAXq90Me1GeypQFULISYeFT4oWoPdl1F7dwnSGh56YkKZlAr8gFYljIpmwCITul8Hse88o
XZDNSDuqqE8sY2ZcDkro2hdtGLYN/Fkrv08sBLQCe3qlNPXR2G9MBz36faJNrv7CA1viYoY4q/q2
CbbkLoPvMl4x/XHD7ZI4dbJFZw9Oc86uKPyM2Wp+FhpGnqN/i/IX2u+6W97gTrFkXlWkOurs8QgY
O081eaNb5VJtjNweXR951BKOWDi04Zd+MeNka3aGHfl8STOMUKXBGXMZXRPtFdghFItl4eDpkaUk
JGZPJ0fJUE/eQuJWh82vX0aYvTHJI7Vm+nbQSW2xOMiA2nR+VNnuzoo1mH1W29xkmj4ssHk7xGMH
pdoOagpvLu/D7++v/zaBfr0MXSBYIBQoQukrHSTQ8IujBKAgZTHqKUEnK/NCp4I+15Es2CFIkZ4o
dw98X/5cUKy+WoyWiRyH5a616sjRf0cwpUTbozPRepNTKS8QQHCe+2aS+1BfzE0npnSDcol6lje1
8aUaswps/axZXpGG+XYRinFhKCnwn/ffx8EsY/18QAnAPSHZRHvUPPQA1AsIhE2TA/VSQvpb7ix2
vZGawaiinutFEyYKKUTgfTkUtotKlo6oWmeSiBUoJ2AGqp6IVm+LjvXzEKupNeg9E7d/wq2WCJrS
9OxVv0V4hT5civ22h4FncaK4OXIJg+sElQslzwZreVjdaHUmRnXVt46rcbiN8RVJA64z+jeF2drf
ILDPCIrgcqt6qoR+i0BiQqhGK6HKPa0f0xlWOpoSjVgMbdtbslE3Nmpeu0JpwwJ1yUK0Jz7zz5sX
bAttbAz+eDMkIW8jKWw2YQ8osqI7stRfNKNqd+EUFtvELuMH/PbM3YnNsU74/w7da9MV57vXaS6Y
2xXV83ZBxc6qPgJu4CNVZ/7RgNG2kKQBrec7EdbJVgP0YFdoeXSTuln2xzhKw/LGplW273+Qt5uC
vIXMRcULjukScITXVO7HFCJeRK3B1oNt7SjjXe44eJNAXv7w/io/oTHWZeCWwx1ycHNlK759XG0c
azMdksavuPhXBfLSfSiawrpPULB56c063HatXB5hYA+XYfR/mTuP5ciRLdt+Ea5BiymAiGBQa5ET
GJlJQgMO7cDX90Le12bFIJthNXs1LUtChMPFOXuvXelwvqE7qL6Z2Xm+BcFcaye1bF7jYQHR9/Pd
fd7Gre+AhinbxlUm/7er//nmhJvpoNWSJminMto3wDk3stCSXZWPD/GQZxsXmGgYkdZ9ps7jMbvY
d1fXON+gl6AWi9D789XTVu9ic7Bpey/oMjZ9UQNWJfJ48eckJttS1spFPupTGWoCJSV+i+nXz8//
edP03+dHpqMy9Jm4cTd+vgPagAmbPMbAWGXVwjkZ6YbfZ428rgUm5wje74k+d+ORSsHBBLleF1Xq
39AkZknk7QcrhtEQo9OKiX5bRvd2EwGieCjiFQc8GigO2Ks5G6WrtSsO0pkFEDGZ5Da10hxnn1Us
YktlJZHhzy/j80zw96aImFjPLpROsGMdSHMYIyroWezbS1SAgwLLvx9UOTyahbmcjUnrPv18vXXk
/3Mi4CWgi0KR9XcPj+7t88s35KIvSs4qplWGF+ZUADe5hs1fad3+rhSOu9Gw4G+j2rOPvP+vn/56
ZaQ6f6+sHzpeFq2oCjc3SBKHgRDGVpRvIkcWR2bWg2X67wul72AyydHhJTT84IUizbQLq2nHoBBJ
eRIXaXRhtEaOsU6r7ofCade17m3oKNCbZUeSAGruB6+P1Qtzpn3ZlXW+z1qzerVGy737+eUjSPr6
+jVE+UwAq2wdddTn1z/UA9Z+3K9BJ6Zrmn7uTapIqFuVWgw+228SqgoBIAtZKRu4S2soN15ehlam
7FyMkHlgA2w/A2G6YsI5IkJMB8YCt4EA3sbXit6GU1z3aQCIU6lDEWeGEybIOJ/tBCD+pujYPiNB
K3YM/OXajL2nDDH7OXYeLQIb6SYGp5jUYRm1Ckj8bNw+IH4nz6YiSa2rwF4sG9USqDzKTm2rLdjQ
+beSRE2y6SdX3+PRKmW4lADsyfIGFdxWtsWU5s4C1OWkXikCkrtfJvbY+H3FxaH5u5C1MHmPTqj2
UXqlKxMd3U5o+l6thdfhd9EFmF4qqTDBcmHdTTW5f8EwNZSPANnqcVDN86iQc2UjGeB0YLS7KtX6
7hQKZL8FvKMVIdtn92OJXXXx5dR7D7Y2eJPfcHCTIXgTiTu+b9p3DD1OGRhWaWGJLpT0tMpok5qx
AsIAvnF/LzFtPBdR2r2TG9UswF3LygotqAzvCN+9aL8a6Vzf6ObRoi8tpze2bSlcZnZE96qJ6ntr
U3NuT/jwIaNkapTH28zVKfaD6pmvqqHQ3geY/G+ENyWXHI5HeCBa7z1Cmcg5AqSdeYEapOJYXOtJ
6qdpTWAD8CujDEploN8Z9WWeB7pU+3wDCKrSfGrAQHYmSJ8AVm0K75cFQOXnsrA90CHazA/aq0kO
HCMa2iYEpEW8qO2gga2F8EKpQZ8hHtwi+oGMhsVv56Hg73GO+zMP+fJoRsyn/jhZ0V42HbIZZZp7
cnPEPLZBYykev1/RZY9uPQ+vwDs9IL+Zqr4AxdX+cIxYo/O0cvmwoZU8A5bsqzBXpSb3czHDF0yU
yrhvlbx5qYdJvamxZd8oxaQWUGeM7LSssxjCHKqdOdC9yZPUDhZ52QNJ6gJFGLOz57mc33AECo+W
ipPzjdWmcWrlrh3tOLNwem9rY2g3NOzi8Sw2R46Hit25+g5eZhxvR05CHY2B3IYA2eeQmGG61hw8
cyn3mZsIQGEzEUvhMLgqcEs7b8HfjvnA2ERLQy08SjiW0lxqXu0y77vAciIxwUNL4ZuB3lSB2YDJ
/4Dql7y6NWpRiubL4AZzmrvjplSHGsHKSAmKN4meZJN38eCezq0Na7LJc2U/AvqjAZgURDH1rPNv
kWLS1XSWxhanPLmQl8NsxdouB0ZNf4OGP9UYITM1hGIYaeCmDM7uPutB1u1MQZy5z85bgNDobbML
AfPP1S7tGCcQorvY2BZ67TGw+1p/5sA+ZWR9R8ZlzmCVUBJ7uzzR7VElhbLPbLGhixXpIcwi494b
yj72nTj3Lmt+IzfkHA01a+TjFvyCaX/eKDV5zVC6RxqbmenyB8tYf45TN4fvbnmi4SyV2Y9TV+hj
aPcDpaKiirJnk24AJDXFHZQ9Nmfnl6ih24Ww97Tf0u7FjUKIUh2geHDsHTEIHr85NLoz7BpJuaH8
AmDHbsEFEX/Hp1TAcXvRFcP96D0vei5JObqHbDes71Wun53hdffzvOjc9yJWRqlUPIrxacwK0zmu
8kL4D9ut3sg9NjeJZVxD+FvKLcug1Z8AMNAv+tgU7sZeeDUbC/JSMOFdpoiAZu8Wq4G0Qqd1uyVk
R9okgMGH6Y5mhAfNbdS6eUP0Fv0peiMtA2SBbJWSQiMYsX0i6GHX6pmhNsv1KNPiTlWnaiZ+zIA1
k/ctwQCySOL6xMvQHwSDqhty48JyOzH6akyCTtrapajJvdlSBYpPtGUd+QC94j/U/mMgp7lUT1NG
hBeWRauZF9pscqzy+tIDSRONtADc3maj1RUmp1DyaG6USa/e1cXInvgL5kenRMMUZrKpXtyynTy/
WIA/hmmUQsXE1iWScHbNOiQMkK6GkagGM15XWbd0FRLjTI6qHg70I6orVxd9FNSNQalQhWhzK6Nm
fiTIY3QCjvXyCbCuFKdzx2A5MbthzjfW2FojQAMO/iHqxKI4gTZqU48xTZDTnCOWD2ZO7dLLIk7w
TedOsU/6YpyGS2aAHBqEClJqovcfaG0TgTlT62IZtlMHDAICFkhB/WqYzGE6TxK7u4YG0dnA8msb
90ZWAO1rW9kAI6pE+ataFgfoW1F4lhPMclEI9NFaJLBpE5fGBVQTQNRaVsPailPTUTaGDhgkmBPL
lYE7iija1uow9oEpNEDzs5Z0p3w5thGWnj3e5ID2tlqe2o+NPiu3S60t/X6hO3ehQ9ahrkoeBDVW
YxiGHZSgTTHVpAsNkUhPTPrdGYCJ2zSyDUJUyEoMlqa7KL2qey8Lkiq1ZrpuR85a7GlOBXE8x4LN
ta8HFxs5OUg7pESI7P/mEP6j+lzUfJ5E0kxAHaFfshWpRRwQfiRAiFtt/pvkn8FeG+fLVQaeqPSl
s24MAO/rqDcUfeiCmZg+2HrJBOVycZLhF3m9AtJqo4D5pKMJfKxTZ/CjVGqKo+ne68nq89Z7FQFy
61R5UUMZB2fwRmqiLKQtA69RO99wjWwn5tLzyIzV+j+q09yZ6YrBTbS83VNUUn8Ly5T3qSGpFo9k
Fshje+W/4tyDW8IjRnEAw9zqMzrYLPcJR4Uqz4cAgKFrnI5qu34BU228IuGh8gpr3RNhoSvpIyYs
yNmizenZa1OaPZaqMaTB5GrjjVfVbKomEgi19UPGwk5NJnWviEVL3vGFJCRrFriIfY84p5kTnj7O
6yVntruKkvyZelLjNlEymVWgQ24jwskQxVvTepF2ulRkOAWp5SgngK4KFglNAdw90mW+IwxnrOm8
zPF9xHB/7VTY82EfD8YHVVr1pSAYBTWi1wxA3quILHV1Mmsi3RYAboEJxz8nK5URhxLT0dIzG+zj
Q5FKOCrkILQvCd2jO0PLaZ+W1di01KbTakcers7+ru+dZmNSXFfOyCswF1Q4g7X4tp3HfiHn/CPt
sgY6UMpewJ/YTxD7YyB+IatXtc8xKju/3LFdXsdszopNW7fQ54FmExSmmz38dYu9XbkRhgMYdMA7
AkN7mOotNktgmiWaINrDQ/M0eDA2QzBywgjKnppsUHVe8StWBpIpIqsuyH2wRm3nOl3+YbNPM0+K
YTS3PZtGpqLFIHHC4NqCcJhcRAFs1v4KlmQq0D1MxTlLmNsFjSqIvJZ5QhIHx1hxwf4U63RUE3Hi
T15Se0eqJF8PxhiyVirRqoW2OBx/PimRbwIZARxkIFu33mpzSXhcZrAWVAiqRNUeIy59PZlRi1jd
XjQSgQf8rTL+Y3ohF1RFzAWxp9MraOK9kj7VpCRsNcLQ4iPP9nUqs2iicQ2qlToclIPPDrgnAVRR
3YPx7YoNTyqpfyzswIWjnFHTrjZ6X6jwLzL10q6Oema+vlokeHRSKTjQHzUP6WParBdqRHEzaJGC
Xi4E4e2UuTVDexjULYqK7Egl+GvBh6Y6MqPViYBf5tCJLOTiTnnH9qKSTfzsitkMKm2QW5cNy4OH
TZydYVTc/HzW/u4d476lBAiPDAP++hL+8XvSFmrHbLS7oPNScV54UnnKVhXakqo9kj5l2CuQ/h7y
Uegb6MLav39m0l5XNhRtKURkB3UWpUpdSg8Jl68zhRJ4b2+8aRpPRtOC9pigy1PnXN3//MzGNw/N
GMawyPeCEOOwKZObI5S3auwCQNTjn4ohYOIyb1ljJmDXPSnMPcGwCi2LaEcmeA9K00vm16TXI4h7
bAGrkLjottrIfom3jWalVhAVw3BBoizaQ91pOZWYkzv121xoyosKYe+j18kTI6AOmleSoWJZ8nmT
155xAdWoBmnSO33ll3Cs7cDqxhpeZOVKQOMl+GUiQKo4dGlZy6Br5sgOYzqH3c5T6o42HNRVnwBP
GW3qnrTbI5/hNxUpDHFgyJALq3yHB1XirByJ9XLzKRjIBn5i3c8twjbWJN+ff5Zvam6IrpEqUPZV
Veqen4ciaUhun4loCNJeM6izuibnCGA4m6Gub6LV/xOwjQf1qLfTsWf8+q0TVfQXUKauFtcvVbd4
xe2QsBEQIa7tPEtOm9jMQAJ67nyqZN4xjM831yMod7WLsaNAKnXwTtWR7AWzJU8mir3lkmW8SWm9
y+iq54tPYVDO6b81Y2uUU2glIJ6k9YW4ff0o/vGlw89dU0x6mvA2COKEQILGZzw7xyRCXz8uyjYO
bRsWfQcJ2MF1COTtutZk1nbmLr3mm8+2Q8yBL4aE/kxwJtYhNuJ76pLjxiCW+vrnUfTNAgVzAo0b
FUxakIfbR1Ul2FEdUV+Msne3AyTea20ggrJU1fr550t98yNa1KRpoLBKUbM9mDtVtwPjmk08qbPM
d8kQ6xGhj069cT3OPFaSd4///oIuXVUeji4V6pzPP2HRKyBxa60P3JysAZfGyElE9eAeK9R83thT
duR6+rrCHmx8URQR6ExDd+0aHnySdTXbna0yZoh/AmufNxXxLiUk0bBBabjTOs1bdvk0zPfCtpTO
LxrPfFRANpHDQhxKFth5lohtZI3EY4DaUBAmxyZ0e0sOt8DuSWtTxbzic2tPqOEEqvhYP+Ob4YjD
lqHPTOEAXjh4Z+WQdNpsUFiKqQCftoPMr4i+ow7QWISROVYcn8pJMTYkuhn7QkekfWRa+7qsM6nB
QEHLT0OBxsLnHy2mlDaAHWOUkJcYtG5p7KQ6i48+ym3KB7H0bRU5xs8j5eucvc6kWKgMtDRIWg/m
F+E589C1Xh9InUFJsA+ltiRbjsDWvrsKSqsVQLCSNA6lrEgaek2HchZAwl9uWnZIcNIdcfbzs/zF
wx2MQiBZDuBNdirouQ5OhHxXDkWVcgooX/yilNyeCSBvIfF34z4VBMQZmuJcU/+lYN43YK7SRL8c
q3LeEmMSkTs9Fu0xYfJXpuVq4sK3gS+SHiUb1M8/67i0XgNXfwj6WImuXLMSJ+6c1Y+9JkiLsdXJ
3mBiJ0pAEKD1wiCoOKkMx4BN33TrVlDgij7l9a9w0s+3UfWxkaRjydF0aEyH9D9Tf+jyUr9r5jXk
AoK28uLkKVEzai3lu9uO3nxdpIn2m72zjjwud91jQe3fjHhEDbSuaSDqvKKDV9ONnVuCLEYCokSv
lRnPe6OzjVN1lMvGSzkZTmgejhzS1+c8GCNoTWgVUb+jdfbFhVYobkGi4RCY1ZKR0ANAHROo51Mb
JvWZtWCzZKN6noxj9/vn4fnN00I3YVk12LpzBwcTTEweYpt5Hnlwda5eJ3RXrxR9LpHb2fHJbLXw
jqqsfv35on+JLZ+fF1+Js/KV3HWdO/z06rSM1xoZn55dty6ZvIPeX7KvSUXYsb5GAKRhzQTg4WnY
ROwNCcIlI5zwIeDTT3gWSJmqhZlUwawmeotYGGAN+q2hkD7VbYI7kN9pl8jOcFvlrvme9BbTl6FF
FGViS1rbpTFLxZ/Z8do70AK6ZO3r5otyiboj6+zXJR2BA4s60nIwL0yhn8e4UhSuqF1qhwQFWLvW
zIsNGyuMLVFa739+r18u9fe4iVYRFBSK11Up+89NUh5lZZbU7hKUen+/NArJJO1kUR1LjkF+vwxY
VnFKSWvnmrYJRv7PV0pdXD/aRJmLin4aTloT7StqPYGqaCKUkFbDxhDdraFX3fbnZ/wq+2Cwunjs
6fuCw+UePl+a+gDu8She4AsX6l2lJWBGZurhrWvXJ8u82NdE/JDitNDKo5FiXHZkKN9oSWP6Qx87
+zxr8MrW6/Tx8519WU+wdeJRgL7xV3h8CBxQ8b3UPPoSZNKOLhJ3sM+sODeOuGsgnfCAnz4edvjI
oVc9skP9/5ArY+WDXja1Lgn6QPO3TTVPSYLeEYW+ui3d594p6mdVWqsqy5KEmURVNtEqNWqiDmZK
fjMJ1grMei+hNONj3Wt/eTJ33+qsltomqabKvdA5rVebKVfVO0VpxqvS7fpma6VEF5HxMkOSjvSs
jigbqmYdaI1iJ3tzavTBp4bbt8S60QhCerkQvCO7smm32ji4F17WRBVlWarc4PcTCoqzSdqH303k
u+Be6CgWpvnw0mkask+9bFEzmQ54Z5+e4vI+EOFsB3VSJOpZmwzEUMZNTj1+aodu5Jirqt1+ym0Y
tzahbfNeeEpEy465XgnFZAzdyUBb1LktXcKSwgWCXfxBCo314DVy/GO59VKdJGWZeT7zl0Bn2Lbk
fTP/CGPLwZWGWYsmuQrLcezfoiLSf9FJIgJvVGI8H+UgqctbY9lc92WPlYMfKkLs7Cjxu+XE81p4
JlKQ1mxj/k4bkxSSuW+GFxIGzQ8azvrZInXUokqbC29j1x5mtHIuqgsaQFp2ShQEjkQb7RUKHiPu
Id4sVsIWFFJNoM9ryviIvmXwVZu4HmSiHacjJyWTgxBGA+x3Z4r2riLWSd2JGuFxaI1khG2nvloe
13TbhzVHL/MJlEBssDAYXJ+uDjl2qEybKBy6SVzFppx+u3ol1U0FvehXv0QEsDWNKB+UobGtTZL3
rhIkdm40ZMODefL5WtQIERzxAP6Ewjc5cXA95rtBj6sTwm1U7Ph95RbbvBGaGpqZ2vS09thwh0jD
ESQ0+Sxr9p5EL5lp33ZBxFGeICwWR+AJ6BlalgGtJZrNyhPfI4D7AlHemtfN5kZjx59P+L7Kam0X
lITg7JteiHiDgG2a0QkNRIhHSaWavhbFjrFLikm+Cbq9xnmiR95WHezO3BC+0mTntWKPJKSkZvvc
Mstd13bi1kGRNMMFgqPqKUsa/Z4YQJrGXSGjIRyUtVKMB8i79Uo9uc9IWbUJXxXRG1Fa4q1bxkmn
Du3ZzyV7NdsnzoawUr4w9JxKOs2ESLuNZYVE2OAHkF2khC2Q0hilqaI/YGwXm7Zdmt8cAIZ9mcM+
8rtyHgmtg8vzm4qqQgocjMptRRATnX/L5MWMXY9MvJ2gomwTusH8xLNSF0FFORFNuoscmjhZPkny
Sxrvj1XbzXOxUO72SVI0UbLomjjT5t57n6cxZi6wk5EPurMJAq0HtyFBIq0S2sumTWKUgSKqCnvX
GtUtMYNWekayZn7J9j/q/VapEeZRG46PgT++zsdrs0NHoGojxsFz+XmhIO+xJIiHYq8ZNyNJuiaG
CUUsx9ajr0shSAtMzVReEHmiOft8mT5CRkXXkibxMNE2bRkuvwqNHIQkUlz8sLK71gt3PBPmapNL
6uYFrQFjpi5csttXUdiiNydyRjCjI7/Z0Ul+EbWiPNT8DMdYmt+tng48e+wsLh2hL4fwjrrbSHdX
JTDJdKptrFfOQ2W7NCwy2mxnNP7IunRsKW+ZeIDa017eV02e3kxVnA9nq+7JpkWhtU+0QbJ/i37A
BM4hV3UobNICZJ3//C7ZgxYVppApIHPEeOtpzQeExnUvdZ0c2YJ+PQEBoGPDi24ZduPadPx8KVQU
hFZH3UTw2hSHOnyYnF2nm71TFbGvBuk1u3rAJka3KL5IUlmfjXR4jxwOvy7lcGmo2f3dymi0PT/f
hCVqg0WTdmdZ6spumsmLcxv5Yli9eTnSMdz8vEP59nK0P2hGQBjnuPH5cnKkCuk61ELHZDQuY7Us
36S55ARGrdYmL42OfBtfqhe8Y3ot/KZs1/D9HGx9c1YZRU0pX+kAbxB1laL1AcLPF5WaxJvIi5yT
iXShW2BBzqbFt3oMTPfldLPewMqk4z+P93uwV6zdeJ5IlJGBSohwmA6lc2q0i/NqZdn7SIzks0xM
6+nnl/x1E8412ZZRrzGBfVgHD60SZlXqXS2DKM0zOmip2EtkIUhRY+fIsdH65gfVNIBMqC1X9q+z
3ss/qqKRNysJkVac3lpyFWGheTCxh9a0X6bJc4YzJxm7F+oORbwzM4sqra2m6fkSRSztfNnmrUji
4YmMbf0Omz6qIBwny7AbLaE92AopS75MrUvsT9GNSqed3G0Lr2dIOjQFAWUR6ttSGWYa2GgMdwWl
todKeMlrBAoXdRbn5LNprLyLJR1JMNLNkXDzuc/KazfK5tG3ZVc5oSCWZCctsGNhVhixu2narHol
pCFJN6ViiDcLr2lCs3UivWk2Ucj0ClGLfqqUcHaA3iXWzjHi8YPa8wRvryPBPOgnyIMXIwqe5mYE
hVwGVKkcj8bXmLKiYiY8Vjb47qdglGHu14iQgc36+aeg9dADxWg4EcnipSxt/VyWPB3Ja0ixUHj8
W9wf1Zs1DYRljeqVy+f8+XrAndIFbRIbGE8jg5GgStCdqSMIYmRmCxnY6rEp85uRDb8GogcPiAN8
NW9+Hm2ppWh8T6hul+VSsqD5sTDqS5Qy3SuU1nyb1J0WOrY2bymJtaiMEZs7uf0sPHU+QbfmbsaM
LMZMKbP2yNz27c2x0GNG5rQNW+7zzSnN5JLPyKmoIevvyUho+mf96FDBsu3lyDn7m2kF1S3fNjIP
equHzoN+KKdEMRyuRUQ5ic1Nc048kHqGypQQ4KZOdhH66iMP+DcO6PO5D7TU2mxczQ4eWNHPTzjU
BFopFk8IDR9LVDPbdnRW5XZiboWpjzYb9ChOt85U6E9Jo2Cf9CKh+lqPEDJM0hSrOF8kyxzpvzah
vIQE/hakyuNSR5j/hESrv7MowYHy7sxGbpeyca/4m6azoS4H9NKC7bsTIqs/kAbTIxyUsXePTGlf
S4Ic7MF7wnNgcwil7OA7GvlwZUSFL3DtoX1MqUhtKeCWoy+0ytsAjSvx4xkKaWwo15LCQCiQK0Rg
R9LuztvGa09+ns6/2UVyP4AHPM7cqnpoQWs1EXmIp9FtViJP2cXSn/FpHcVHzvUYkg+P9auji70P
XZ81B/7g62rxn3qim6ZAjef0ZNCIQNtAOI1vZqeaNJ90VBbSyc6S14UKUB9qNpGjyMnL+DWTCBj8
IjKSfdpGRFubtV3equwtnNMGFiNyOz7MJhicWd5QOZJPKZGxLTycSca+2SVKiuAqieIggiRylsf5
YgZKZdd/OPlq77kuHQ7jqlXdYuHNzp3ZS64JakVOayt9F21dVUWjDfa7edIWgW4rd9CxBciIbDLj
CDHczkkT82nomXWsMfi3fv7ps0DVRyuSNZ5OFlQK4/NnEfeOm0WpsALUzIQl2MDgn5UlMiYkMcuI
8tDRnijO6beuYnmI/vKxLU/RE5f3WeTYt/loVuRyLDmEwogu23CuRLJ8rchuS0KROxQqPO5+2Dgd
WfR3jpM1zoYVNW3/6z38V1yA/9Pt/4kJ8CM94P9DLsAaMfF/cwGC1/Kt/hO//5MLsP6L/wVNOf+B
t0tNDc4lbRSm/f/lTOn/AWXPT6/RxmQJ5MP9X86U+Z+1LqatlkRK6mtz4/9hprz/sAtc09ZWhD1E
ZgrT/4IKcHiGWIOHUBR4WMYpyZFjdVAF9ZquXAZdDieVZXVnskFOSBBAu0mlXm4hCbeXIJtqBqbV
bnO7XKtvRfL4j5d1/d+B/k/Ez+GEud7E39q9CWNpbZkd3ESFE5kNkexPipRCmDGriJpZXs0NSxBV
Z5EW6u3UiPFNr5Zi3s79RDTv6JZUVAC4P5Q5mrOfb4lGyee5DHcXrhj2QS5MWc7ehxIVDvOSSL98
OgG7CH1YydwJjZzAcEABoSmfJWTQ66GqnTRQOAgH+ZC4mp8uEVIFaWLg2s8es1swklU2bTEwdWkw
T5Vlvk5WE3+sDl56oFmJvpkekiN20DQpgpq9XJ6LmW+YZPbh9yRShIiVKXrd7w0EKSd97Ka3Uq/1
4kTr6665MKJcjgS7Gd7z3Ckuwa/tOxNm8gHejAzwdSBZN2Y5RfEmLSTKtEWNAUvOrqvYp1Ve6yPe
7qTJcI3jtlC9kdOzN2lrpSl3ZXym0UcBPmnJsdriLRkav3Ph/OL9UURzmgMN+OOA3uTo6SRIvfUW
1cFGN8Fob/qyxWjgDYJaDKUETdmO0qsaus99ofkQ65oy6Od8+lM0CBXr0WleYgPx4GocWKKtlpRL
QvkGNjY+gXw4L6OSiVHYYxRCbyEgyOqW9FfPH3XIb61T8l9bncqnEifcDzLH0duhPSgx0Zaq2OsN
ZgvMtjrKGadx5atilS57LIKfkQxMRUX2uSNNdOOp4oxYkU0YlCXftET1OLRvSzeyX1y0vk1Pchtt
0HlmaCVoQuEQYtdaLamf5rA01x1mSWI+ojYpA72Y9CvSHeb3KMXHvCOkVX2qwPhVvhtNCnW7OFL3
PTWk8nwid/ZlahcUqPk4tuemuXozXPgS/ohI4LGigd1vibnPbpZoNH63QBgvZ6WAlJAaU/lgYkjJ
g85r8WhYdgxXYJaOcrm6+81AZpHe8cMsBKJWxTRtIMNicu6lbp8h5FQj3+IeirMxIiQMQ+rQ1L5t
CwH2py/1Ft+OtrwNzTS5SKeIpwnMgYv6KJfofSbOdC96m4/BUwmPt+xxbnf6SN8lnOyuYlwvWXXP
bKYIukZJLX2XBTkPcGSMcUaojdmb9wuxy/p5OlcqKLoiB5QQw3uIAvqZHARdUU1mWGODjv2eyNnI
x4qZX0K/wipNkGx/JxAQTYFX2AnlyMKdPwazXc6X3G4KpPl96WzUqq7rvW2xqw4XpDDGFo4tvDxP
DpzrGtSF5z3OE+tGEk0Nvo3zTxrQT3Yp3svaenIT6tH06x5RSG8p8rwziYM5cGWyGSzRvybKeJcN
egBmdA+b5E3M1rg3lkW9mGr9N3W2wG5Ph8jUL3KnJSAYcgP/2H2IZ/nhkLoS6JhWNtIu222L0l2l
Tj9HE6Vsi28qzVGdeeUfVciLBmt8zAvC23O69N22ap0L0JVBQxsmJLvuxunH88zpT9NIu69bTp1K
zDSi0iNlIsnMfGvEOjaudAhadSsSkbK9vle97hZjLzbSfiOTvDx35HJai8nmk4hsbHajHYfaVGsf
fWrKZ1dtznSNJ3Ct5MSqT2viwv0WEUCsKZtpDM3ekfyd7Nyzp9PWyczQqAy2VqVl3rsxhVPPKrew
b4PSm3DqEJ9d+7XDW1YHB62jJ8hUqNG8EJY84qCy2uQmGZVbtW7pjTUxrRnvpnanblOlHMWh+Hl+
JuWvttTe08wVN7jUYj+ZracO70CjFldOGQ1+M4GZLmqyVDA0YsOo8uWsMs2rSn+2puI6SbWTBRRC
m2vqnyX+aHSymWcqeJQ73dNGGkgCK9T7Z4kzdBfE4Wh+PpXpo+aJh0hYl14H3gTTSDhkNbVzU1Dg
J30jD3W7K32RyE3Xl9Meb17EIYV1o+yamy4pH6LWuAGjcRo77Svt8lNYjOIjiqp8o0Xp8hKpsqNI
keqbpNQMf54GMorVptjhAPTI0DZuy6EniNzu/GWc77pYacMicu8VqW8poRu7OLXqO2P1t9UYNoBu
zxpMsm2q94FqiI94iPPQMedbTBlbb85lILSIAVY1jQ8gYth7cr7qFGmAGQQ24Hk3Il2eJg6P63bB
ZVo5h7b1qNnlXcSM7RsMZJfwHH6X2EI3mPevy5Je2iK70s1K2Sbzb7f9oyXetunaC69DFldRXe4i
rz7nRFf3J1PWExZKnOAzUWZnWa0DTknME09EV50+OBkh4Mv4Ns8px6k2Bf3eqQ9Kmey6sSIuvZ5/
YWQgqkKoxnk1LO2Gg2P7GHEMM4cLrR+CuFAZbxpSeLAEs78UcEi8SlV8RdGexrh58SSGU/cGRJOz
cjTOhRGfF+TNN3iEgmRJN7XanuY6pkXHfDFUcu1zc0Eqmrn0nioyzReyZLyKyk86ZCdKojw0eXE+
OfHVPMQ0w0zvWZNGQ9xAO9G+iONxq+ad2JK02dyotInee07FFb2avjrPIiT1WkSDo4ZkWTsPkZ4n
F8ALznVc4r6jigcoZdjU6Z4Q6FMEcbqYK14p3dFpDd0ik7eNSQmcO1daRDPdfSUQ1lb8roZfu1Fx
D9FxpZQ8L4q3r0T6QrMHIKc7bGLakbDYNPSKrUU3LMLni+5h0G+k2l27Y4m23lXxL54wsRqQ8D2U
+o+enQWaBn7cWfJk02rjDulD6bept2NF8QFB7dXMS/wpepzp0e2Hpjshg20+G8ke82q39svFC+k0
DKuf1y/oy1+3ToTSd1rOFP63RSC73wn2pn7Keq/a8iID75mfleUYUyGz7jUnK7adnZ7GrWkGsJ3S
P7MTnw0tDVdjmXbqMlThZLpUz5nonJw6oMBVu9Nx3eS+B5YJMWylXyAnYU2yJrJs2v9h77x261ay
df1Cmw2mYridnFFZjpJvCMuWWcwsFvPT749evU9bU94WfHEuDnCAbqDR9lo1SVYYNf5ULuMOd3z0
rdqzvvGAt15blocQkRNnufhYOQnyJRn8UFAFN7PTg/8mznQBRHrwkIwdcq+6xJHpwiLO9RKfo1vK
Mf+znc/P9thetqqH8zwY2PT4wd1U99NRjcsV2y/m9KJR38IgazdTAeWp4Jo8oG3GQiAKdPtJG/Z+
kZO7mZMwvDIT9gbq0Kge+iOHVxsNITdMP9Z7TbLJRlQ/tKbL5j+Y7nBFg4KiqECkhOvfMCVbJ283
sm8+pNV4snCUdvOKg8WevxJ4n9+JpLxr0I3Y6DJH5pqIyWwyv8/WiAL5m9fJKz+TeA32F7BjPlUc
X5HjDsc5q77PopwPneUexpBkbxBVtOzWbdMi3q4IR2tNqhm/qfSl2dgG4DEd3VImX3s3WNj2xcns
xHypukVcgHVczmayM4iJWsYy/+jLQLyftXYpQ2vdfCom1cUQDYEc2bNV9oxtAphuRuJXtu/KNLsf
AcexxC0NqDVlknWc0eCPB0R3lLJFrTLErYPvzxvZGOqDV5fBY+ZP6aOo8wSdlqmD27YbjR9kLNrD
EX4PPWJUod2md/rR31Dv5IgIMCGaTiUVI2VPge/SITf9lHor12iTcXFdHgJ0dQ/wGrgGOMb4iG4H
i8WsLp68ziyeK4DLjyouEJQ0PQHDo10sV87oYC7lI4i4NhuMeNEwpw2IKNllbI1DZcN1JNMq34ad
735NQrBtRo/zKvIWzznlkD9n7is6pMTMw7k/zM7YnCqEsu7GNaSDTJVQ0Rgov5M7n1fbXFd+VbBe
fGknm7jNfOgoEAHf56gG2r3vVgNc/Bg3EndazG+ZyQgcr3762UrcYIw8XE5XH6nSPFWZkd/OQ9hi
49LGiFytojBuyjBoin0XcGM+4K01vW8aM/w4dFOClVts+pGdOLl9OQcqh25vQIuPBsfggcQieZ1T
YjsnKth0ivKkM3j7eTIOmyJPsGwMgHS50ZhBdxeSWk6VbNjAtRro/T7t44kSKq7HdoNdlmo2hjmz
Z1AiIbcTBvOulhlzuXPk8tmt47E5YMtvPFtVQ/Z4Xsn+fqaBlcP8avj2qxw92y7EC5KY10x4RyyZ
0QfbVE7G+7ZwnmLplFdmvUrqRvc0BaXh7ZDU9Hc4QsjvrHRoig51QAxpWkETMtsge+pL9sUIc5jx
0M1J+bwEweJu/HHq+xvuJB47FcTgeJcuIjei0BpzNMy5ZWRH1VVjSeeKjIpI6zxrtn3izjdOHw/2
Fpeomftp3roWWEXdPqlQIEHM2zkzbpvMKT5VdowZnKWGXm4qSCH2zusQ1lJq9EiyUM2GsKAtL34s
RwOnPE3GzEYsQQLLBqDewXNu6dt9KlX6lMvUTrdBHUscqKsc7x50blwa6jgQD2PvSXIGEQLj9WH3
wzWRxVW1lYnEEWnszNLY69gK0p0D32F5EGYu3nuqGsxtUSXcR9TgVCh6QUq6I9rpSW3X8JIPoHfy
vcq84qmcRvEoG6uVkTHU5XBKnBjJIswb9azSIDW3hi7jL60zzKxtK2l/YG6WyAj9/PCF4JzG24Kb
FY/sUNma5DaQcpwXpstZJieqE4w41De0uzEALFHoUeuM7HuhpCu5USX5O9gDgjrtBlvJlMDgBGw8
kSnuPTPWQlDWZ3OTZmrlmyS5qO68JOMSDPgHn4aIuntUXx1gL9pbMsa01kM0d576hLq8HfcBoXJf
k1YQsK7UEF4KucyAhgWA6aZfPPOR8ZeMurGjgP1zs+QMt6BFAn6w+jaBXNgrGfJl+9KxDVryHcwk
kuvjU+057A60tg7sTcn2z0OdtbL/GSqEbQnkjT713BtnTLugt2tPHzP+ylZYXY5imiycvx1lTcDB
DAyHd9uEQfvygbLRsOBtLc0xaR1jzyE6bX0cA94Y5QyC4Vlo9q48uxX4xBJtfa2/IJ+Gk4umDYzm
uHbHNsSV9Ck3MtHfLW5K1BbXhw+wXac3In5ev0E4hwHPBthKwux5r7mgWCi7cKiOC0DixmyZaky6
Kn0DafvdMFAJ4a3Q3MRB6QzLqucghOlvVscUNfTOt6vsuhdT/obZ3W9e4cp6hwkOOg9wdoYnGTnW
nv5gw4kL5LivwnL+4MXWcJqzkFoxltbGNOL8DZjj9XQHnMMWDYkNSilsBV9+tzBQNQfrrI+24bOk
KZ03UrtztIyERfx5Iq5shl+AgXWKCAF2gw0PeCyKgpdDicyNub+sd6HCqJ/RctB/cl2NuYJ2Q+N+
8HpJIQtNaT/bZfCW59Prb+iiLaDLjO5sNXw/gyWstB9wpJj00VyK9ALaF72QFG79n5/xt6Ng9AUU
DF7GzHz5jGqZTFsprY9zm1n7YPYek9VK6K8HgdoK8otWF6f180dJuCf1WVqxb0wVV3daqZ8Dnf39
zGDXoC0PsIy2GPbPy0fp9KRm32n1MfZcuh5lJ277MhtPXp/mb2B6r3rmbLqrWaEPhC4gLJ0/Uern
jVkpqY8Wt1DsgdKazhAEKGsTeM1KrDRid2P7tfdRzg43N/yPxHcHCTcMCO4bKsr9cLLe2NJez1e+
IVAGGDvrAq/jly9gybrOSf1UHznynoK5JypGcVEMvs1e8gy3HH2l8VZWzE/n4peLhEED5g5nyuoY
djaojbi+Eb3fHhuWKzx6IhjcchouEN7IiynT9n2rg3yH3VS4yyU+RGFTLJcwyu1bvE79i8DlCpD6
arwp/JqOvV065lpijXsVOH+ZyfdzRa/2CsAuPHdwLkaaCnpVQrOiAeWxg8HT75Y8cYT3Thc313Dz
xFuc7tfbFWElK60D8pIFpnS2E6NtLW2RTsMRjqR9qFQd7i1hNkf4puE/S/n/43+ExaDexP3ul13n
lTv43VeDXMFvMv1qaN3/igX+55/+BxH0w395q/gZicNKhiD74X8gQf6EkSiloEDDUAlW37t/Q4KO
A1jIHsnRDakAWIoP/W9M0LH/hT4fthZyT5OcE0RIf4MJ/kyv/c+KMmy2FlJFoAq8XL6hPTdZU3Fj
qGs3PcQempoKAm802wv8+mTgjmXTsBEGukcT+OBgO9zy4zk1L9Hq280J27hlg6Ap/eojsL1ozSn5
JNxaXCRL8ZCN+stEk+emGbEPwB7ig9diCyOCdoWaCv69soT8FDdNtFAWEWKSFYciDy+kLPx3khgQ
a1uHkzjgw3S7mvGglu/yTyLP3QfkkVjv4IwPbZcff62q4kucYEoVLI7GyAIjTdcGbKE2em+Jr3ZB
9stgzchwUx3jYckl3R711tIavptjkqcRyxnoL54iq50Vt9aKXznzt49CG+M3kVbxe5lBY8bmI0lA
bjzvS4KE+wLigb9rlK/Id1jgQuu5vMK8EvV4BeJOWyWun7G7rY8ZdfKxNnzEdHNVfVvgb+7bxcMh
BLD2E8K+1djURGzN3ezCAME9Vknq3Kt6Rivp2cu+KPL+QlowtCx/puaGoexv8zihtcP8iriFhu+9
NlhGbNbUskHH4m7YJJKbMalynA3c4RSLuNpy7e+/aceAUJcxt4qNpLEPV6IdLxQv86IuTbp/oaYt
4lZdtu2mIrsecAK6ng2vusuhsh/jVJgFV+3O3MOb7w9OW1fXbufZxyYzsxuu/sPnPh1oRhmx/w4G
SHg7T4VxVRGb83Gui+KipfLFhx3vEm6xxe3S1PkNRsFOxFlaX+GdR/upsZBFcAMlnSuB5T/WUl73
DQzbLsN9q4TJsfVsOtyTsIsN/SJrZ2IoZbDrZ1ytzBbl1IC9QzA5H+n4tDuNuPzTSFzPUyLb5lqk
w30A23xTtrUNExFnGO7g1FpZFx/ijs/l2Mi74lk/izIGelrVWzRDxn/O9v8L2ygOXvzn/4GsLo9K
4X/nT5za4mv1/fnXLXP9B/7ZLA3xr5WSDjEdM2vOTI7A/9ktDcv8FzdBeGRUHP9smP9nuxTiX+ys
XD1IWFttS1faxb+3S0GKF0cw/+9qOMA/L/5mu1yLuv9sloKLB9rmcN0zEd1zRqw10S/XOCtZr+LY
O0XKth/Jj1z2YVPbu2wpwUErsJJf3szvyBIv7zz/jMcv5w5HrC92JfbL8XI7WKaK6RphskiPxYgx
pWzoZe0HzC/2nTd0B+yIsOhxBE730hMP0GZXENetT42u5otunN5Noskv0qK3tkZv5zscvqq3LtG8
3/P3IpCtI7t22JyoUV/+zjCsF6CQYi2t2i+qHuWFdFQYpbNSb1zIXn8B2PbcNDn6OFJxrHk5ktVr
y1w0bL4hlOowTpN3sAkjgKgZ1F/8Kfw7Qfn6BXyEvqu1ArML+fXZF09taCqtXbcRHTU7mjOYZihQ
6HDLfL7ux6rdpI4RvPHdf/OQVPmMhmP0mkp3VsaB8ZfATmkbVY5vQDkp1xiBPN+2/ayOTm38+PM0
s9dp9HJaM7ccBkK1T+V4zjvHdjrhvMpxwF4qamad4vqM4xeuajWyrIcMzjyYTG8Z7x2/scItSVze
e1UE4rtv1phXjk4DNpjMrVXtPEIa/J00+iaLeIYFy9XM9T4UFhwGOVbmF5WKirwJewneZyU40/HP
D/O7d8cEoctirab450V3myqrELJRESZ8wVXVtvmh1NNyVSZ5TWy0/ZaF8OslyrxwHOYJJy2V97o0
ftkSPNXqeBlrwh1yLNLHoa+uDMPptzrz8xt8uOL3cQZO++eH/BmvffbFaI27wuST0Xrxz5bB4KUJ
TpuYidPzc0DHZggyY1a0h9ZV2Q5Sf3yybOwaC9/DtrACF3YKcJukFu4bc/X10ierzaJ+hJ8J4807
axwYIgBnSXDIXKbevkixND7MaTC998xu+SeKCLLg/5KT+HqaEra4amB8xDAQmV++artvPaN1Hcyy
Fye4dHOCkRWw1enP75aq+3wxMAj7PNR49phzZxwtJNxTHzMkJ7GWXUEw/fuqpiz721Eo/MEJYQLy
9fDWf/ksrhiyrIQIFPVqqfeVE+PVCfdT23/9eWierm8MVIiM1ZVc+Ov0rCQ021F2dYRkwTqq9UHq
BM502c3p3w/l8VnCdavk+/zsYvyyEkQGe86UqKqFmapLo479k11k5q5VZJj89duj+45Vu6AfuEbd
vHyq0CqmAFfsBq/FzNmgHcqOOCtUb4zyepVRbFhUDy5zzaWMOJtwAh2uXbQMg7E3EdRNmGF1GQdP
0+BY2EnhnyzIMtlWUiw7UdTdoW9q6Gt2/O8Qrv915r/aZPCCYpNFI898WdOOXj5vsvIFMbFuwDIQ
OQYDW3WDfPSymFosCFL8BZ0ktN5YCOvR9mKPYVDU4TSOf/aPz5VB/thi+LpO0apwssjhHNzEyrCh
LdJG1raXHAazC7ZF2rzpq/mSXM6py9DoInBKQ3hBv/DseXHWcwTJTZCC1nY5NuBhlGXS3sRGaV+1
BvT2EcO8G8AQ+7IfME8M1kS2ILbfaov+7sUzx0xqGtYq2pWXL97qY9zJ6qyBupPi2pzWVyWGJ/SA
tYwScNaLxQzeovDjinb+5mlsmfQEOFlg8IufKae/rKRFeJ2jip/Apa8v4gTWIkI7u79LUxPr2dzS
KWo/s682up+Sk4dp98OAAPuyVklP4o5bOtmNOwd4fWdw8VLuR1UzIGuDHUHMi0d8tO9x0CvsLp+d
UokH1btGeUrcRF5LXXKtnHLb1YdGtvkFns6Zs2tnq/rUtza8I7xd5XSQ7NWwAVBtXqO9rfXOxxXw
onHa5D6LQ2THmrOnIlRDBrhE2oiVN8FcZ++mfmluGz2YX1Uwu1QCVrFy1sI2nTZEh4XvgPsre4fX
77ysjTz4toM5wRmd3E59ConYbXd1A9y7UtqGPeIo2mhe24QdIvBYiaPbN8a3OJ3EJ6pkPNopX5AD
N4u+y3st6kj5qX/EMMm9XzJzzHYDJqFHzY4mrtKpLFBvkoW0ASJUaObb4KPbhv6Cy3YSbkeHzgS+
cXHnbqERTv12HGPz2+gomwjZ0SjulC1Xd/tZT7Cb63w2YD1MeAOQkVjXm6RM19njtaaIBnAOmKSW
gEcB+cBSO6uR8DCrZpTXfuXbH1uyD2ZU1QM6sTosLFQPlYOR3TyPmPTOhQiuDTvDH2EZculv6gK6
8LEfGsPfwpFJ252bIVzbhDAqP452Q0EuJwkps4fR96hHzFM3Q2Ou+KduBrEj3qL9Upo49EZpUmuu
DBPu/HLwaxKkSD2C2mRbzPtFquamqQLNmwDrcSPaqaO5SarFdffa6bpxn3XEHm0IlE0KzMsdZP+G
5cHdUlSIn8YUETYrlgOQa37Yx5tyrB3+t2tWn8OmWcZtG7bGY0EoFvllU4IhvQOrC7qnTzJWV2IG
DAUpmz7DR3HDqA7wUsVUwxwfx2FhFrVhNn31G9xHN2PVqTsp9OzBRe2agBSoAE/tveuq5WaWYFo7
s0Potc36qTjI3lNkFcU93J8BwnW/9eYkPnrzMnv7np6WjhqhfMyMU20hkw6TdJcPHSzkmBZSsutl
Ol6nY5H/GJZGJZFjDcXnwhPjnbeYfUlJSuESYdiV3Ni4fuQYKtvBuE/waAYH7lRx25S289FErtVD
2qbJJkuHyLJE4zlRojUa9iEymmw7dr73hNZo+ZA3lBJwZ3utIYhW6Xd/6K0FVqbuHvOgj/VWFlPd
7Z3WSTHcIzrEw/VEhYSUId099clC4l0wT6LawaPE2jDJpPmDV86m3nUNeQPLPFo/ZtB8E5B7ILWu
I68m3C7+0tY7Aa4PJVhYBkBLAOo9unFSbqfKXKgxZCrCjT1UrHIpUvfKQ80Cvbmver01XA+yRFcW
GND3iUk7B/qPiTE9HcdkVxkFvELdNfNT5ggcCFtDpXedEWDiDvo8dthtl+a48YLae7CNAQJTlhdt
ta1qe9z5haLLlw54AfRWz4+NkaJ9qLp8vi9HipTD0Hhg/WNTHhs87N6t69k9ePAfvYidaXg03Cb8
rCFXgNISVW5t+rkaAeLZ1ypi9MrwOUSPunAhM8dLTJQF3NNgtl3IAQqP2nG0uajrJKnfp10/oLnD
VdFgitr6CiGSmLmJmwUNQ6/17nU1sht4U5Vjfqpl/dHulhxLBdMU30W3dF867p9kyQ5adKeYJb21
EhOHnM4ZqEc6NFJOlBGl9M6r0qqJkq6a8PoessreFACm0K7GyRxOUqv4FtKbS1+sySDiCl/S+vPE
uj1bcsyIkY1JHp+KxPkMOS340Myx2R3EbPdfEDyr4uR0o4KhCpH9YZa17W2gDYt2V9rWgiu67NV1
N7fkDFaLzp8lCoFrVmLzRQ5z/c0jYGgkkKLGcqWxEP1hxVIOOKWPxnzJLVzemoEq8p2JcMwmsyER
34kla7MoNRr7S5+3EjKjDpvbrFMOjd9q9SexaBpdWz3utBvJlTnfD57QDjwpdwp+8DnH6h0EYEFw
EVhht81LdyYrtUvs7xmeVQRGMG+2RGX4H7VhFF8W6ZvLVhoWmSZTMfYmNMEAM7uiW+WZHejeA1Vm
HnOCLOJ2qVqCSaqGwORjPKTEnqREIxUY2Dra5Ghtp6smD8YSTnksvg1BiKFyPLMYNujMyBxIG5tQ
7TGYuA2XEGf9EyKXVnCIGVhw4FpnnGjJIl8Y1URzWVk12YlQ0xClxNkCSdQbtbmjJUUsgPKly2bu
LxKSpKoM42C7dX4Ldyqet4rgAHjJc0zULzcRTSKxqrMNDl/FZw6tjp13FM2uoe2A1XoTL09eXmm5
Y4bO78veVLyNsuX4ni3iq/eLVzvTRtWkhmz7rghb/tSrMb8uczq4OSnvCkNkPz2VWGZhzlDm/lPg
Q7XjDBgbvK3dkW3dkmRLb/i29hWmJEgOdLE+An2I9pNy0aRu02INjU9ljJlKaMwsymTosHjR9fLg
eAutW8cl0BErEJ84XJQMGuVSAzuVXjzbaW8U1SNNeiODt1MH36wwkfIKS+3my2D1qsROZ3bfuXDP
ik2XOhkBBSaGr3Y8WN985ZvPHvEecIAooHAKGeIfyUBY5KYL7B6os6zjzy01u9y4jtOILYzE+CoN
euc7VNNuVxCX+KUk2OI2llgzbJbcae+K3LCvDWKvW4664hENwHQXpAZ9ZcitHXLDyex2bDD5Hj0U
B4vpyD2CyvqU1pm9Cf0aownlVEPHNd7on2s42Y9CSPeDUbvjpe3j1UNfUrdyV0FXfxxBI0SkZNlv
yxjjlWvXqVxA8UWMn8fFoqblxZnXNdqMObKyoCeKoFm+Tn2orZNUS/4B6yCbfdVGrI9wvZh3MeJ9
daWEnz24IuZeFCoMs2y1hvl1VV6kuP9xw9jg8s3CMvOiv2gbH0v8uqffsw3WvxNx6M4/YqQcFEWW
05AAOCjyO2nrW+8h48fOVpXz8plkLMKC9CTmm6xWRMO1pOEk5Os0GM1l3RS27yYozvVmiGv/gxob
dmYyAzwBP1qKmpgIK9HhPqvibtrSh4q/9rbTftejzj+AZpsNPks9RC6Yl/pjKdcrZKxb8cCk9T9I
IrkuOOcS3GVKMje3FsS9aks5qMKta6aev1EFGqStPwadtYHU0Ml9nDVNvMsIrBMw07D9uzCLoD4p
bU7pwcgMMiIAzuwHQj44EL0SDnWkCDXwOVFseUXSgbN6ZOb2E1cR2J2WCX16l4Zl9oSASeOp086k
6eBaRHMiLVV66c7mhEs74QzvTNyMwqOr7TpZpa/6fRfzD2JoL8ePFqEk+NQPRLBoNysf51rY71ZN
+vemNGeI092M91iWmhOZT2lO+dX4y0w7wowfSQAbXDztOqLZnQIe5TENx+pepzVGaoVfkkaSmdK5
hZ3gYr2OUwLgy5iwvwdDMn5MK4/0gEkSag9w0yt+HIUAGXgiNO6IY6dE82CKn4Y6YUtyDCP/7uYm
Bd/Szc39bMU2ObOkd140bQOs4/fDKuJyBLzyyc/WMg2xG1GrDmSTbRU2y10G2FNQHfjNd2hjuK3V
FpxG3C30QsZIMlinIPG8o1cX+oDozYbDPAORARB6x7rrLb5M3w930yypzgk5bWiCTtrNt6at51vD
GweoeDZXv3t0hDgnk14P4bIdFuvZpUR8Rp3cYg1J9wcNTaLoVE9I2apN6uI3voVWLpEZ5ojytNul
084rCGqP/F71j20LtBeZg8k7jdlMn1WQ+HjC9TA6mixfqm3gl6mxq0sr9fYeFE1/m1QxuIDIiS2I
OhtZDeFOcY19f17EmzbO8aoPHXbmqGqtER5mK/1rDOVyZ+8P08Q+QEW4aX1zmiPDaqec1u562Sfk
3Lx303gWOHKp2gGk7QENirmb3e2oVHftO/OCrCJsOUZzzMxyh/Oeqpy/DV1YjDF3dWd49hKXzMuk
JNKBarjkE07t0kJRHzF6k60TI3cafMtE8zZMH7KgHK+Cts6dDTK//JQjxyIJj4vyaeV+kmJdNO67
fpjGixAc4vNgmdCjepYmKdedmr7Eto0tUQWmuV/QX2C0lTX2XgvVATVKjupdY7jTfezj94ZZWO5/
AMs1hs1UB1YdBTVKRFwgRm5AAiMpLzKoC8hnyIbpnTtX7GzE+Fp3CQmOz53VUdarWCKDcsryR+h0
+htRBMF0k+mleSQjuacexIJXHnhMPOZqVTflfa9L56HHsgwevyvxCAkwxKiitA0BgaWpWTkJiSk5
0h/wSIDkjNCnWDfLZ9217nQJQRH8R2eTc0N6nSgQ9NB4iwrfUMelnbnNTUx7b6ML343RH+WwhDrY
wvsxaBHhhdOSTRtjmttPxmyHw5aPb92ibJpz2O/tsC0QdhEyZmo493XvuaSXDJIHr0J5FWpyZ7ay
9jAo41+3MrOtuvqQC+kF27Kb8m8KMuz1lFXdFXnPELKVar0looFSPI5+O92PSWw8Z4Eiz2Q2iNu7
cIZ89KOxHHCXq6lcr5dk3VPGOButHXXSelHBEROgWjXBwVa+fgxhpsNTm6v01Dl6+h6GszMfgrnt
iaoOjDTZIuqnpRA6Inlye8fkg9V403lUR040qYA82qGAM73D9I8XqjC05aq8Oii7eYdkld9EjhQn
Ymhu6Q4a6AdCERwlOd7IJIWbf11YxWI7G315VSBA5cPJIb2B5eP+yNrZfdbIfC6xN/GHI8UbN7gJ
u6JPKE3ER7zl2S+8uEQg2Mgqu8W4agmJgdGFjipVyVPbpTWOgMR0/1C5zgh69qHFPxIy4dLoQtft
bgfdmhf0JkRAQliyYN1nlZSOE1aHpxqlpMuVkWTI/ZApXBhqxBvFgZOVsOcO0y/iXBYS0nfoEo3L
CY86ngqbfPaedOCebJAMt1DCNd86W2ZqKzBivMmdfPkydV13pdPZ+KKQUXyBDu0HkTuhT0a9F1YO
9oaK9nzIydlFxti0aIazfk723Bibr23Vxf66/mc7arqaoCbkuklwA1kZY8w08+fdEIzQzOk0mt+7
KYBs3YXrNbl2ZPyu0LpOosIq/H6Tt1b2UXSj+6BZxOgtOuU+z+m4IHsKCNgJC5e891avIVd1ZokO
J6AYFVGiuIFAXZiNy5xNmP87r4OPiKbL8JDCOSPjuu7ZUiSrIF+9C9fcKxd7utPoDMFVSNQdb3yQ
8uS0K+/CdaWiJK1658n36OcjRXF1dYJZIQaELW2GbqXqG3bfOtabqi58oON4MgkU7+AU7qGcU/Tq
LKN1XIReGfUYIpbbFinADW12aQChlYQmI4HRn2Jft7cqdZSOzLyRMR0gr3L3paJDE1XIdr+nM4Xm
ZqHYI2d4Mvv7ckkMufWSPH+gt8zNNCVk0Dm1LGbOmJocgp3ZN7m6kJmmlNy4LfdLBKiWUFSHZTpu
+dOgux2zWjylFg3hTdPNBodh1WefbRLxQsBvt/WRC8XFuEkSfPmYksiGDhaNvh/054OrhdJeE9Ce
lk8ccUjnrNKT27UlicjAHIVk3mex2NJbF7uEkNhq63Y1vn9sS7FPXrwb36kWo06aE3agLuifZJdc
KGYNV54LZaS06y1XRrqMDiHq9BSQVDeoDEP4IpT30xBa+fuJZ6v2Y2+s8RO+xkjU8bgcOUGPWswZ
5Ljz0PU8cf723T70bXk9QbARJ3L8/OqEPkdQAfkeggWZrJMSlUFyW9TZ9PBfhC1aZoVQOVJ0Ee+a
QS3vxiDpbv6rinMsXkuYhm5B4vrW5NA+tgU9kv2fEZFXLeNgjVJgwQGNwzgMzmA4jzPPqRQFsk+m
3mFGdhAtnSkIikzCKPaJHCS+D4viIanegAl+g5IICI6QIQRde+hvZyhJFxs0AKWHmszzqTjLtrmk
juLUg8P0aULMv8V0vtp0BsrA1GvbXdK7qErxPDj8+R28giKBujDrh+0BUQTuyNkPmbIgL9sSg8vV
TWvTViOEs4HVko2YFf55qFcgIUNB0sZK2HVYzOfWdMWoBrsTrLu8CvKjKop4JxzzLQ+l16MAPYDB
QHbFjx0w8iX6QHqUdHEJq5hWJhL7tMQNwlDe3+J2OEFaFgAXNFSYNeekls4aJwK3dRU1Ddv5IMv8
IF0U8Sa6st2fX9trOMVbZRCwzPGMDuHjvHygOFOD7B2GMlpJkPPYuMa+SwNvV2aEz4ULKqWoSHT+
hnX+q2FXPMWCPE3PjO927mk/59hmkF0NaGZ6ycWCbCkykiK7tPySFusCVxhK8Vtud69WJIM69Kxx
Ylq/nXuGYTmYbjUW5wNNb+51/UDNPpK9dWhF9aRia95qlmoU537xxkt+vSDXkfnvSh0FYD6nJCCD
WDuNhFk7gz1am6QYIVx6QSMuEUk7V6jE6Zp5eNK1Tdtf1tr3zEgtQbNdjKR5C0P93WsIQsfiqwsf
w/j1z3/BsgQxQzXXDhWZsNjf5XoqtvZAm22c8EcexuEK0zwSiXALJoy2G06D2xaoZDBBzOV6pxvS
Zt8kjb31a1/dQYWxT3FiAYg4lffXeyiYP/QCF74tOOu5tilVLWm4NuFt2jfy/SwMkhyLuLoarBEv
ss42N2XdI/nr3kJaf7POGRiqAfIPcMaVD/frO7IIjY2Drq/RN03TB3KhiBRzzLdkBL8bZfUpA0/9
afh4NiEF6o7GazDScUs7uMbN5mHKjOb+zyv8t4P4yIA4EdA7+Wfn0NBDMzD7gsuUk7tHnNaLOwJv
g7em+OutHj4fXCUEaC5ZKeeLq3emdigJz+NT9e6NMw70fm0vvKLcNzYaVGJj4YyyxwlZ3hMgSrSi
7nOIrgIVs8yy6lgKO70M9IRvrRiCr39+CWe2tSt+7UE6ELbNQnRN+zwowibWlLSfrI6aUvwwU/wF
+ka988alvnQIF7soNGYXi+jpyPij318TXERIq9+PN14ykxPhTnRwrWz8/Off9Wot/vxZ1Amwo6A2
nHO+27CfsWWSdVQ2VrlP6pQGG5TmbVh6+cWiBrSMFelyc/j9z+P+5mutyjB2Iw7BlYXycn5zGVp5
8UwKgoqBH+KAOjam/Tua5VuH2U8Z2EvWAjQJsVI9BUEwAHgvx6LRPBgLChnih0uw3YbMurKARl0W
gNgYEJnRkKQk/OLleSNCvKuLcDHe2Eh+CuvOfwQEBnKsoA76wPgvf0QRzlT9HQjF4Npkgtu5vSsg
NeDcgGN8wWc/WfMUXtBemr42Rmd/ccLpR9t5FuQGulfKNuRtHuhqJ5Xy7+Cc4mVkl8p7L2faaUnT
Qo9v+4Y0TDVngnZKagY00sy3CKi/mTACvusa3GZS6Zx/OPq6s9lYPQWI5fbPgqDjdzFl/E50mOst
fmxgoMdpPTncs/48ZdbPdPYGBdqin8cXs+a8qMQOtGtMGjtRychPYxCbB1xa7XdUm+Y7NYdvLY3f
7FuEPGGJjb0yq+QnRfKXY6r6b/bOozlvJc3Sf6Wi14MbSHgsphf4LL0nJW0QpAy8S9jEr58HlGqu
+JFFtqajFxUxVRF164YowmYi833PeQ6NX/K2jWKVIyC8RsHTX6jSMj+4qjcGgsv9xNuBhRat8sFE
zxcmSQU506uSB3tDfGrDjBUlF15Wiw+8n8+msIM7yPcEJCXLLaBrh1CzqbMtZhj4k7IT8UqYBQkK
pOWcCOj/JJKRmQlaTdBc0BkriVHvSLi6F0l4yvIoPDGG5oPJ5/UddgVTDiuSZx3aYWhMnTcQuYei
WFmaSKEusBupkZp8MPRevzcsLRHO0MhiGmBV+3Lk+UZEmABjCOILXNUSvOSarMFxXyLTPa/w/X+w
EXj9RDkeRG4mGhhrOIhfHs/SMvIMDY4HvCXZtrCDyJYW4YKW/Sh1581DuWTecEQMsIcqXQAoed5M
db5y+14CFWIZPUNtOyLVNv3gPX3jWS07KeT0iwCMPd3Lq/IzOmtuzhsz5AkomsKxdjERtx8c5c1n
RS4Iryl7AVqwL4/iiVjPppELCml08phseVJSl1p1k0Wb0MmG/ftzyps38LfjLX/+2xh3Jyw2nmy4
KtnPN43jDQFq8nQbT8VHAsW3DmXyreNDa+JTdA7WWtJv4b0JLo252sPG64pV2+XyhCQE64P991uH
4kNno8IFFYlx+OVVRcZYT2KgsZbWnXU0dFkYmFMhziuYHOv3b+BBlsuyrkEDz1YGMz7lLaivL49F
0Dwd7A5tQykM8dQ4FRpAkhsva7IB021VSWfVF1Z/lxkz7fZWKmC4aX3pxE24SgHaFEHZhN66Q2BO
j6armzVuio+Mqa9f3uUkeakEIjqQh+bLk9Q71o11zyTrTBnpPgKvVUSp+4OJ5vVt9wwW0o7h49xj
Uj/Ym9M8QJZKtClRJnWxi8MiP2pgDoLhgLn3/m1/tX31sAcuqa18hxcV78HLBLjNybEf5PSJ5zJb
09px7yePNqgS3VQGeu6CLRs89dEq9vX4XPIyuUSbf1IYODguuPZZWSymV4MaHag6ERgcjtXtBxGe
cOOrax5+e8yrPp8bgzWcwP+tdnHcRhBOkMOCxhuSO1gplzpNnlsB2+iPZ98lF9nhLBf4sji8M5EP
4ELvEEBIw+tvND2qznoof6s4Arb3/kN4fTOW2DfeKRTOPAT34Hk3RaZTRUiyVa75/hfDyLxgoIE+
rWWnqstGxeqDwfb6NQbhjJgaMCnVi1cGzbSmW9TUVNSqxmrvPFCp1x6eQfnBdS3n/XKZwMLOfEY4
85KBm305WmoAX5WXTQh8Kfsez1OBlK6n+orGjQhoNHN0MwfSdY80qsWBn9Oqf//GvnGdlIRYKVvU
0dgAL3/+26yckZPmG3CaVyyj/Y1f9Skevim6ef8or4erTyEEisiyB1liiF8ehTlSoo3oUsrv5nDd
qeEK1Xfxyc751Lx/pLeux8d8IvDt8JE+BIqoBj7NqA3ITnQ/3IZ1MTy5ul/fvn8U8dYF+Yiz0SZT
XjLcg4XHXNUYcvI+XU2aJG7O6OjikGUEvYTgp4XyFG2cNldry+hoeuX48ydn/NrZLbEyKK22tOqR
LaaqWwk09P8PLxWv1bIB8+DFHLLfEdWELLraJdY5bi9a1FurMqO7MrcTbT5GM1txJyy3tZOj/kMG
/sHxXz0D7gtvDbMyviaexMHMxeQow568niBNh+wu1vzsjEDQ4oOjvN7ms7RmfUQVYlGps+B8+VJl
2pi3fJBj8jpsQ1EYiuMdWHH0gmVOh8HJMm/vpx6CHYFUblPE86Ml4mGXoQrcaEnfbaSWu3cxvaD1
8+vxP2Ar/XejczNF/TZSXhnzb5LvUj7+4/R7VX7/3WP6/Nd+mUxxkhqMGJympOl4S339b5MpxnvC
2VmPsqCnRLIYq3558oFx8x92UuzcAP4vM8gvj6nzFxPn4tFE8IFfYTGt/oEl/2BgszjxMFMtphab
WtmrKqRUXYlY3DuiISgeCSSvFOO6756oJX8UwHgwTJZDgdEwPVO4lP7xw798f1sh0qZBBSxtq6Wh
75PCZiOx++3+X/78lPxO/H77IKwXWSRRkzkMzzRqxFGoso9qweqIqhug+7RRHxzkjZsmKLix4Law
TGDeenklU296cwNqlSvuvjl2ru8rwxyvJlr2f2ZC4xtFv4dmqaGz6aMxc7CFd2hYxuFYHaUA4Cvo
0yDnVnVWtT8H8L90/BzetZ+HgZbOwmsB5hxcUOeMfu1G9RHKQPO2j8HD6XQYP9gQHaxpuBaHbsji
trYtruWQppLScJnUaO3tYlS7fkRRHJjEnOZrQKf6kTJhfv/Zu7AckBXbMy9nsWceLDYMcNWyd809
USDQqEulrzT2R5v3D/LWVTG0XRAZeIho+rx8F9xuEfAU5n5IrGxl2A1pvCOCO4tsJyR0iLD+O4cj
jv3l4aBLzMOsib1W+DYcRwNldl10F/HcW1vmkebq/cMd1haXh2ZzEyniLnZ4fMIvjzcTEt5XU7nP
Icx/qdjSPhHmEi3aFZF2qywRKgwyWOeXEyTXJSpMIp7Upl7e6RF9vjUlYJjjEV+oz3WB6o3GCrau
fZn56FLmHIgQ+ZdFG9QtwKGemN3hEWWnrV1J4q05bNs2HwV9HY5e1n1MdrCUoDZRvdWZ4X9fAnZ+
EVo4R/fYZghH8kd5RofC2it0Ux9AxF6/G6zdKcwyFTEf0SJ7eaQQOAVC1ha8RqdvNLiLK6RYw3dV
VRhyurme/nBeWq6Mw9AXB1tGBfzghc8bJdo6kpSfXFIwxwGdkjeN+1yfstv334vXEwZH8un58dK7
OPAPXkPYR6kT9c3emXFetGWlQUrE8fHHB1lmcD5+fDH4Hhw8qD4rHQWceG9OrrazXLQeyViI7fsH
eeNtsPG9o5CkTkoS4kGRwTATTfRusceBg+9uqkGVRLi90sZuPsize/NIHACawPMyermnv2097Agd
hTaBZ/FkcpqKTqOEUdabfETQ+v41vfF0bPZHgv/yojPhvjxSo3RjElqxV4BpkENmA6SEuD96/yBv
XQ59FNL5dNQY4ANeHgTPV6O3brYnELcMRttpdzEB6UdJ2VuX7x/pzcthaUJapUFD8fByxiJSTajy
veYnaleNZrImnuCjBvpB2YOnslwJUAJSpBjuh8UmR58ry+wAFLn+o13n6qx2+/psLAznmi6t+ibq
qf7y/nW9eUha9iwgTLz1h75TMNW2gWRpn80NVogoLrf6KIq9I1W5V6qrEcdpNFDfPyhLLR7Mb3tw
rpS1qEkdwwcTyX7/YFi5LsG+tL13rSMIlBucUf/aVgn645bBNq5paRlI3lWHC4C2EvhxmT4RMmfj
RTKrVm5YyepEiJfjhRozZM4hIOZjZ3LkJ93zUqD9TEF6EHP+gHQsEpCQP84e2betr6C/+pAmmtr2
XNj0hnVuowvsL9OhGpItEtOsvcbHiUmoa3SEa/ks2Wn6oYHmDuHxEJNOiIDv2kgsTa0SXhprhaQ7
vDDQ6P3AANbgYFXc7g1ZFhWIeq2u6dW29KqQmoMb7HAEmVOsn+lGD7y3bbgZK1cU4zGUbSIYhEdm
1AZY67ARPhWYoyFvvfMKsdhnx2Svi4tgMI5KxFo/GstuSd3IOvUp71FNktCXEajqNGn0XStTBPxt
DwS2sCHqbaOIqimcXl2derhMRQAuG/vOIkIle6GYmgb8PNaGoG6wI66i2G15IG7miVXUKCbxJqUu
ts5mj+1rbrkqpd7lJAZ+RHuElOXO1qdBjwU/0g7Fj7hV2TmS2aXcDf/tpiGgGVh4EtZbpSK0KVo5
iW9WNERakLfO8JkQr3reCDLigON2Vgq9vVTfNFVTMMXskqYBQMhQw8CQNyedEjp2wrEiPzpsys7Z
R3QKy3Xld2kZlJod5+s5L9V1bzn9ZyIYyINmgLXryoJkFTSzHG5T5VbXcR2SVQE2prBNtKsalIAO
EUmMlDexvdPBTZN0rwhZuJqtqjLPUL9rGycWotpJb8rFanZcbyfr5hb7Rh7uPcU3r25o5m0be3Sw
+w5tT7l0comEY6xdewL47gq3r3nceVl2r2xv/pJHhSCLcooeWPVP2cbS0qzdsMIHYy17aGKR02km
5OHG/VQodNtrly96supVx06mRtdKoFFKpCgvZNc+KfjqAxmDYoFypU7y2Mep/a3tEiVIbonUvLKW
attJWmQMcTxtMMRRReU/IjpULtak3HDXcOzJMptQQB8NVM2Su1pruduYtZUXjF1H2pqVy/TGHgsT
9St7yY6Nm4lGrGdKaYNIh36y8ihNqqCx9fksco18gQUr9kZR2UzrPhTTtPYtqe1YD0Xauh9i7d50
iwgHW+86CGGnJjdwe2LY2HpauHjraMeuiSRXaLYcs93EiOlz2N+JLsiNEZq+jj1HPjiiqaq9M1Xk
iCuVe/d5UyzhFrGara2PCyreOEPm36ten+q1ST8QenekW/XK1qMlj8/MizuKulTwKVYQ/ZGiu5g2
TRwXX7NJJTc5KOp2Q53YtM9r1y3gujuF9YN0oxJhT0sYXTAXNflGZmg31drnWUR4YDxY7IOZLe4n
egtfnTaJnJWK0wRcLbqhnApRa5hBDkiC7jmxzd3aIkv+a+qZ3bStE3cg/k8ZCpZ8GMkaHoidj/fT
gCvWX1N6q2wTREqXhqehMhEOqyjGtyjh7sRnDvXAn1/g/192+Y9nBOG/pnodP5b/OHtU38vfay7P
f+dXzcWlRgJ9xIcOTI2Eqgvr05/JaBoYRFQSFFYEcGQkPQtm41fNxRV/scvmLy77OZ1eGpudX0UX
V//LM1ju/jnU61mT9Nvnl9I6HXLmGVZOLARZPB2sm8CIto2m4fF35tJZtZWKjnCjYWZ3WE1BUHE9
jG2AwSnXyf68iew+OdFnhCUBgUYRyyAtSVQQhRBl+Era8PnibqRQrlls3AM2qsnDYGsOH5fEHUnb
jhN3G3fhNAdTqicIlBmzEUa7qNcD08bg11czSaBGbV46ejL9ECcw/dQkiAMwARr4fesmu5k9R7PE
hZWP6dzN7koP0/5mMRd3rgKRniWtfjdapDfsCJEtTkZNn+UaTbnatnNjNIFWZiO6GDzHx6Njp1+N
cT6i4QVaIDWm6LieLLLGMM7392CjRAGcvWl2LRmMW5a6It+VfnfrlwnpSB7mPhjs8d6ia7stNcAM
+OBcsAGYaR8NKXwVFD3OLdW0xuNUp92X0hvqfTVSCLa7ovhZ1/ijYfjvVtd8LjX+6wF2+UigW/DY
vhhfy/b1F2X0L7RmlB4xdSyBvjCk/zm8KGiyTGfXRlUTwYlvs2v4Nbps86+lPMJmgVrjMrgok/8a
Xbb+F4tv+guC8jnEGXQUf1DSfK63/z3CljYs6ajkwLKno10BKvzlCBMehX/FQjNo60a7ZZfPmq/r
dMxduPeWzN3OKUkQaLsNwXLU0C09LTbgMqfAHpn+DX3qN3E6GscejqDPOJjKh4ashXFlgwTIt1DL
MgdZlB/eWibaCL/WoZkqV23fX6kvp3lwGSRXU5ZFX0K14lDsoYNUwS9AQ99LZ3Nbm0PXB3qEt8GM
unDd5kVzXU1WvCcbITtigvhIAWIupatXJ4DKnk0kZetXoDaFMbqQI+uNloCQU5nq2Vk3JhCFu6ZL
gVCYOKtb2K3HuDa0vdtnilGr3eRO1JLyg79mRuZs+vOes2wvwIY0F4Y/tbtRNj5toVYeEUMpyGJc
EIFxWWt3ILC1VULl4XPat7N1ZrGq5wvtZvPWHrvw+OetLuaPKg3P+OiDS6X4SXWeaitdlgUE+fve
vIxcfXAzinfwtBfdcOqftxPG1u08176DvmaezilZp06QTR6LfNRwXbHKrJAPvufHD/4w5o8gPR0Z
6JPpk8cFMmZZPNm9ra3HNOWNe//tEM9suZfnjPATCQZuMPqZqBBfnvOIICDHzGeCqGjycyGm713G
Gl7jAje+kQ0nRTWGx50/3RgE2e/dAmxKF3X2kwIAcDGYU5mvq7IqsBsDNwwlGT3ndPJ6WGdivCP4
xPsatbXqNtUsE7VSsmjuQPaxYUj98VglZr81KVBfwtnZpmFp7XiMzVYjsmVd1jBdaV83TxmWjDNE
6/IhM0z1ozJ97boRRX7sJn6/DcPaOGdlq62sytI2uESzlaBoelJPrXvhqdLbENpY3rj24H+rwvlO
Zt58j2mqfKjisrzX3JxkZ2HinorYl4CpI0q+b9RlG+OfXCUJAYyUJ6fjYk6d81rV7Vk1l+WFJCeD
NdxgPpjSCE9tQW6372fXLPDa87BLxmxdodbfZjIfb0w8eRmghvCogd5QsrLEpO+yGztzXe2U/k13
FJEWeU5R7GLI/e0k7XlFhjpfTv2zUTeQpFLPY3s4aQQKl5rRbazc168g3hPONZWDs5smO1oXk5ee
RXFUr8lh11fElTG2napmAY9JNUC19+ApzQc7MXSXjdtmmPb7Y4wGYiunotp88H4dTj+CYggrHrJj
4drTzj4obMMsSabKVtGq9Qbia0gQ8ld21Q7Nzqhr+aNH179XndDWWpqoi1HP5Jly3IdOMzQ8ZdnA
6ntqNLI0wAGna5DES4RKleyHZfQbbtGuFdTpDyquB24EfBdMV/gg0MhRcbUw57wcFHzo0b1X5PdA
29XXaW16RI4uelZd+fuJNwif2fBdhMO4yyNhbsiTbtd+noSf3799L2s7P8+DEixNOspvS+/m5XlM
plbFM7au1TANza2f8HxTmAnruFdia8jGubVq8VGow6tpDNkMrFgU6rqgwQLE7eVRKTVFhtaPoJKU
EQ/QlMbmk+XK6GufmXBMnCIqx50Nz+OOUFN/F2JFzOpg6vvw89Aoi/xZ3/rcQPc51ShpB7UpvBOH
vWKm003+YAL72Tv4fQITi0mGzxslckpSNNJenq0cXY88VOkECRyKld27F5z8U6xq0wwy6iM7EnfW
QjakyNVEDO66wTkZSIgCL5h7IBfaRFDHMB5ry6ou7SSX55mh3A2YNggIdi7W4IHkU2lq+0SrkuNh
wBad2+WDqRp9ZYlGkMDWhje0CYojpyn0nZtbd/DeRrGevVDtIESxFY5q7wZvtL+uxog4UDFi7o07
tz/3dP5lRfWfuMsWGqcf5adTbHQsxAucp8rDx9wM/QNbygGYRexf2oJ6kOxDElEjmgPbWZ/jL4nv
quMKLdwurdKFHB2FW0LG5byKvMreaiNCbAT8+l5r4nBHqCMOfIxtG6DcfJmb2Ppsx4urcc755XMq
nE9Tpc3IuiuKNhYZuKcQWixt5TrtsRwNeWnbTXvVaeVA/ScRJNnP2bkO5xdauTXMx0Xcs1XAyY7f
v9JQeIDKPott46pq03FXG2b9yQmbahVhVzy3IW9daqkJnTwswVGw+DuaUvxpU4XmDq9uBmW8iI9b
R87HMneGXWH60UVBXYY5W4/qIqC9SQ2hJqJzj7zCemobR2y6yJk9/JaRubFTc6i2vVknu7ImFlay
r1spS2v3U+upjZdkSbguCYB/FFFVrzvKIZ4+p0dFlPTnuHSdNQE702naeUeek3TbIrQ/GXponphN
fE8QkhYYcvF9D8kZUCVSPAtI81RP2vNcs+GDz223y+zZfyr42uyQbuPsJYqJvuUU1Vh4Bxh4M6qm
s86Td7PKwzNCGLwLb8BnPWRlfuYCWVmFJEnswL5d6q32JQaieK3kTEc3Rc9GlYq4rLjJnU0bwmsR
0tilYoa1mIafosysrsbR8S4A5BBDzFroLqTRc88y2jiqgOWdUDM5Ms3Z2wkVd6vYy9Rt0eQaouS6
Rnw0ZSdT6SkCGJ2HEhHJytGs8VI6tbocfA1GX0n3ay5YzkKu2YHgGFd133nAILw+4txIwQjiwUP/
m/vtmqyTcR21U/eFZzje5Hb3JawJcUEcZ1wOQ2Kf2kVbHfOZcz81mQ0e2nCqrYNjd11ExIOaff5d
aUrb4W6aXAgB5uAGaZkbWEL8dlvEE1G2ZNYHsom/V1a3pFQWbrKdMnviZMRtWFJ/SSCJIb5jdbqF
V6VdAYmUV6OYs6eyis6ER7VIWrL6ylpMT1aDv7xBnuMdm7iRrq2YyMLZk/192Rg3aR1ZxwUl4ibI
zULQw+VFnqHg2IFRx4DCelvtcx7AOXmb1qNg0n/QnK6AsF8ad17+zBc0qk8sVeMN8ayYt8woY2Wc
aW66c9KJWvaYj+WmbBOihCC6kXDWpQLYTebH4Setc5xtlqZITVzYDusuLsqzpF2yPSHtHBFcbOx4
x5onbWpgBZUkD0jDW2muUqs89p2dyCJ14kZRd5JQFyPBVNonrj3pgefOD2bi/KgY8VuwwDs+jf42
0vEdiDSFKIdqtfAngGW5cHY9QsRHfIN74H/GSkfCtmc1k7n3LuzrJBh83Nesj5Lx3jX6xlxDvyY5
18pFs020DNd2U0VfFWiwDWWXOKjbMasAOQzzro+aIZB2G278ugvRKJF2sCwFzmGI6wtxYdTOsbiW
xB6UGtNCDXCSgEWN9bUe7cO5J4kIv3swiI4AOPBxT6SceickEpdnGn2oeuXlXrohrTv/ljgLyFLO
xYNXRhAjpGM99aHqb+JeY+JX1iYkyvzRH6zxLHUaeqVOI84zvNub0fV5MoPtagvZoS6d42EqcWtn
Lrq3qEQjHyTWJMMdPDGYWfSWq8+qUb25Vs4oj0kvhumgEwbBCFjGfl3XLQyeZNrroV5cJHlmpJua
pFV/A1fVAIs5lcZ0lyCV2ZK4U0BDsymIglrTxTdCeCtxMaQtNvrnI5G96JxFphnBx1mGgQIOdlzQ
6rODHv8zwEFXjcaVTByn+tb7xLRWnPH5UIVQfGhtQS2LqMGfslBX656xtmlbeKr6bPMBRriW7Oqy
ny7HUrUe1J8q2aXTLM5dr/bWs9RNJChMvn3h4KkYJzFdli6il5Uiitze1LR86m0rJ8sEBpc041rP
WaOcICbOeV87coRZICY7AvyS3VR4lPZjw7/n4HlzrROikD6FUxmZlxbNnH5lsRjJWAUjad8mMtTb
VSQ8GEVVXHTfgEguPKNWnNdpIvfPp4r+0DqqQVnsFO2D21ov5N4uc3Fe9LzGQkbiHBXUGFBM5pz7
WnprtaAJQr4yp6IoWwccCFefQM7YFNiRr6Wv0Gp6sPDuoM1rwJSwys2BWQ3TZWdzt7TOdQYM0mjf
47nSiKiIhPWYwjyOAjGRBYsExA7FNmVDSa5mNiYkEC+/SC9zuW8n6Z/adgs9hKSgz3Xocx5DlkAw
02X92e9l16wIAKuvjdonUon6deet/CHlha1i66hPei6kLWGPrdqaOO41kWHOyP+vi0WHWGkrerfT
ZS7ZEfX5AjlU8Sj3sjXsi4p1Ygnbwi8gvpR+BdhXV2Lt2pp/70cVtw60xxzU0mi/WfRD71FmL5ba
mewyVhST/ZiHQqdZMrQ4Y+ki4JmtrOEypSTyg4CV9MwiZJe6HUCrqvZ5QeMFJVKAVQobuepj278s
8cFtSsRP69G1xmqTIQTa+vDJNu2g1DbWyytdztZjTgPzzFbyaNRKsWmp7V/5zRQfR9o8nsc9PpF1
Cw1plU9ueGvmmZyAq9hfK3rRZkDEYnQMh0TtIQdlF66Z1ld9blhns6936yov+XudKY9HaKebEXoV
O7WW7EyLlcQWipz7JNomZ/apx2pPNnN9IjqFNzhM8m+ty6qjMXZZrPvpqak8Vip1X+yp+5Y/SlVN
Z0XY6beEQUFviGcHeJPTSZFsy6buP89dvixVahHDbRX1RR1mCVnDRSMMiBql2snG3FNVsXjx3LqF
zV/N+R7JJ4Q9szcTODJ8phEfiaM0t/ySSVNI7rYgvCaoHRHu9al0TzJitb9bXtrSLDLEkTT1iXDg
QVynljSoPbPz31fWHJ1ZGSOb3oW6Dw3rgTXmjRtHVzI2kpXW1PKkVbrY5X13DSF5CGxTbSn+yKdo
oQR2bmUThk74dD2xkCKFV7vSRiynk5fInZq1q3jUfdIq2Utqjq02rRn2HIsPfWfY00XUDfjCq7S6
aIt52lNF8L6YcWlckiYIDmnMzIs08sqNJQuxETYRlSPxj7Qps/Dcmfr2Cntbejdo5kMNJnBvtl51
DsH1EXp1dS/tGgapFtc+WYQJEDHVJXs/bO+jqnE+95NGELgVyW8ysZL1PHst70EnYeg5YMFwklo7
Q6u3AGzgeKRdd9XFpQ7NoyK7OkafCRjZsHj65rektO+IOTqbuxjRMcHl/yuBMjamCHVAnHjnbF6i
DSXofMNK9I6YWvDD+oWeDWDQJnZsppBPqOGuvd7+amTioRyY0xu9vkZbfJNp6W0MFynKkkcj1u+e
96p/VMB+O+8FAeFXCgwyieLuP8+Sr4CVqx/dYSrMi5/afa/OH4vv7eEPLWfzf39X+5/PfwyIf5HU
vviXTdklnbrqv0t1/b0F3fPPSvDyk//VP/zH9+ffcqvq7//7P75WPZRmfhvs1Bcdo0Wr969r4KsK
AOb3FyXw5S/8rIBb1l+2CbAQx/ViJkD0/c8KuGVSHPfxomM9fu48sQf/VQHXhKA8TjWAP0Y9apk+
ZcZfJXByP5foGJ/oLp/CC8Poj2S9zzrAv/fW0HqogqDqJGEDkz9a2IPqDRR8A7iew8456vnA60Qy
7zsq49fEverXZhfZ23DsbbFhHzx81UsdD1xWFzdkOdndJpX6fATF6nOel6ClGSBRHPhWH68HvcTR
zXwGiWwciuoSjGERw+QF9VZifsJo7jlgc/m09bejbYf3sK+gUA9ml3+pZVmcVuCJ+nUJiwyglZzX
kWtNZz4ixJlyDUl1eabPEF9d66bPM8uFLVWtkyK+ayK9etDIn5Bkz9Y2tfCGVSttqAni4whfyhvD
B8oE5Vdojc5H7sHnavvLG4qgDvEyOUFUWUzjoLAU+6gXc+hItI5zcTtXvTy2LS/H4pGN3lWlWvGt
wzW1cWZ2jKsRTQOYi7Btrn1RZA8KveOPucnn/Rx2tQDQXVARtubkRhqEB1OHtYbjNM6RQWTjHH2g
+VkKKQfnbqFto86CKRZD3UF1O9dmqqMQvQBbTzUTnE0OvKHAAWpwuaCj6evfBsrlz9/8uwj7oA61
vH32iwMeVHYIP44JE85tkrPYxaf6BfHRFEkqzD7WFQurrXRt8kYn71jvzS1Q0tN8zs8RPhzLUD1A
Rd20HihDFDvvn9hLJdnP86JpBeDAxL1IoeBlxcmQ7TTywgOqn4j6msOiOtaAtXwAgHnzKPionlX1
2IAOXhXq2U3rujWvimZ3p1IKuYEi/FHP4rmUefBUKXLqBC9iZyWf4mCImzDSEitFbuuC0iaFmwo6
8iHI9ydGPob3LI5YTCRGox50R+p8CWHMBr2jp4/SnJsfAL2J9OYIJtkjlU9HuJtj4AxF9l0YeWvy
doZig2bbiUGNa81axxJAEr2fb8bQPOv9qL8UeD9TMp6i+gadVPmpqWPnmAWABGkY5psoIcsoaMp+
bIPZaEuQcyI/mvSBEDXB9uLILE10Z3/+Nfuvfar+3Zq2Hi/av/5ebeVj+fX77x3b5ed/fq78v5g/
UTVQGKcczfT1tx7C/otliodUwqOZ65H2ypj4Z8dW/IUbQAffYuMLRPvAR+7X58riS4ZED5mxY4ol
xtf5k47ty/npZzovHeFFjo1/nYSfl8Mya+xQhnWpB1h3p2w/iXS+x9nqHxONCMM86z/sbb46Im0+
TDoLM4XaPNleL49I4nsN2rkdgryUsEIJkaJWMY5CR/Qk2criHJmvfnsab02KL6cFros5kUQVmFDL
18x+Fob8pv+tGtLeQz3rg8mZgfeh52NSbKeQTJkZ7eGKciLFa9cJ002e5NGn3qqQ76rI+jGZMn8a
6wUWRAVgevA7c/S275/ey4bFcnY+3wYa97bF4oM+/Ms7YkLfDLvIpChVqRlsCntiBZ+1dS5sUbFt
nfPRW5d2pfr1+wd+hY7Ar47zn0Yv8Aj6F4fGfPzGbhqT/BIoZCtw3fCn7KLcnGVQV3GvL8yIvg0S
x5AXPQZ35ClJ75NFZbWaWMmooSGtmj7Jr22RddoHXYpXzkfObmE0wQtgkDA6GAO/d4atyaoKunBV
UIfVZASaKZxLCTAqqGQGV1Q2ReLuNal55dpGuUtAHMibHxWwA50YF6390ttdclX0ZaYRdrLo7JSj
+fWHp/lsAf/7cwALAk8ysgt8BsBogAEcfA4KLyE2yOZmpJhsj5KIFEquJj3JMvxJVBW+VXm6KDx9
eR9Ho/XUAOuTgZW73YX0yvxUpZH9mR0mW05RDu2VNvFlSBVVq6CHY+DAh4/sT8jlm3hdJ/GCFBts
8dhTKcF7PSJm9TOCG3ZN5OfxevK0br4clZ9PV5afiKc5rBxrXxthH1Lt72WZXc4peNJA8yvTvEr9
YiaGBUwiJb6i8mCQG0lcQTPvIjkN21yIOb2MnTGZdpFbIhgIIyQc7KFdL7KDoXPc7sZltyd4UJP3
5GpkHqzJZ9NavG1atx34LJW0kGAbr8JOc6FmC7dG05HyzmlzV8kjGDetcQE0P1RHCEuB9upVp7WA
IW0cy447aJINyjg9Rm7s4F4pfQYDalQrOVWJPY+BOWdgXp3FEz4DkIZSrw/kquPKpTDXqmidkw+A
4MltkzOLkBN5ViZtpdOcnPhfbcqBiWqZE42rqMrA0evS4lZ21Rw2u8afuiio5uWLWgxJOu2UputP
kYM4NPANqJfryC7YV+dg1hCyRM1xDbrM2nboVfLboe1aCFQjwKpxCS296EFJEDBVNfk9m4jWW/uR
733L1eyOgS1NGqiinybqw7P7pCvZ5oFbp+iyIyufLh0L/C5LWd0+0YaOHUKuxYYd6B7CaUatp3/1
ZJxlW0Sx4ZkXedbWUbVCCx0NiBM0u/TWbeXPqxkb2LCZVNQfWeDgeAdRZbN4nkpQ12kfX83k0n1L
qpENskqQUlL/ATZcCHFF96OTx2G6cFVFavvTbW/B9Q6kWcU+bYRFOO2XzaUdTcQmNkZXPmjMLMM+
NGPnprbrCpaJNnhkXxTReOURVqGCYYoyEQg06vamlAM4dbuud1S3BWUk77EotGIKkBrD5O0szfg/
7J3HjuRIm2XfZdbNBrVYzMbd6TK0ztwQGZGRFEZNmiCffo7nADNd/wDdmH1vCgVUJSLSnTT7xLn3
fvVhNu4nW1S/MUYKgNxCwVE1etBzaSDbIS2bVl7w5Lzofl5/o6Amq0HOTOJLV30FnVvdQtfbL9Fs
NyuojNvyO6xmPs569O7mLCAlKZTTezAyZYbjzjd1CRt3xX7Ip5gxS5kVf3+CXdgF1HGe5lMBNCus
juwWUTRg3IHPs+v3s7M35NuylogrznE9OV9rjhAFt+bMfXfaArjYES2Wpt11yDgGgZSbjHtijwLy
O8TA58Wq/OTPYA3Bsp358wxOYJBeuh7Ua4OdRHl2RmNtF8HmyG+9Pg3WqX+u4PTZRc5t9S46GwJ+
xKk91YNLcgdScNfdYLqd2+zhmRM2Ewa73MPLeo4WGTz7a4URrFkANoxrIOsBdHLZ4s+Ni/BN1+Gm
ventoLv0gcupwkTHU9tuFtW8D6s2GPdw+QDvWC5/E9sz3g6RWVPp9LgUtx0R7tpfCNUA6BZ/OgiO
7Zp5ogIItlSyEdoSD2bM46v3exeQezaujKoJqiG9wL+IHL05xIdV3C6zJZNLPViwK6p21EbOhtma
a49pr8sp2bY2N5dtr/cigTLD03bWHz2odo50Ivdu3amI9hNu9Q9x6zB2F4Jm3MrmKVXB7D6KHHcT
PhnvGE2xv/VlF7wNBMGyBFtIEt4UbHv3yegqh2LfZc81VPGxKvJIgIL75XmRw3KwBxZ1N7gg+9Tc
9nKoio40gtZS07YgG+iZm7/+ZD3q3VbOqPZNQ3/0ODurLnbYv47w+Ks7PDU2fnJHa5XycaFwt7Fw
zsILbE4sLmpui1QtZn1AWlBtAlszzI5tqLmcMJgtT/H608snX2JM7If7NYmut0/e+fGjkB0jw4Yn
HfmQTtYER0YH3EbxKjQ7PZliP/DE8m4L/26Krr7isP2pcm29q0Jsi118n3fWFExnUwcP2DqfcBd7
6bLYvRHXabK25gOuaIchcr6aen3q7eR7cvonp0vSULifS57fj6ve048/lBa+NjD5w73vjYxnkX9c
PSpyztTCea778HZ27HI/wYwHMIFn3Hz4N8GSZYhgsfwMJ3GHt/k104nZD7iA7Vui/I6KCcEOZNE7
cdNFOysvq++M+S9qg3w48AxGzMD1/Kn8wVywmi9JouMJT4nDWElU84Y36IDM3s22hXJxNdPeHuOw
ZhY7t+V5DBa5bMc66S+yYpGwQXjYs0BwJXHVQrKXWPcOOUnlbdgIqXeOVdj7qMQXf9rwgWb5L4t8
MbmNs9h67ss833M+F/mprEKPUgs7r+CYZbkd3+pYBHHKvGd6wfOnfXer3uETxnBAr4PMntrBw5Ym
91hr8xASZpjQkZ5ZsbDowyXsRuHFt48II0Av5pMAT3IN8IIH6HsnNGDZJk6kHhmp9iYtlb32WxJJ
K7VLBsx1U7gXdXTiMbgbwoHyffH8Ptp2HRbPxFtFOP7b87o+gaMx8BUWVm9bv2gCmBYCA1K3KeAk
Bnt1NvSsrtoz4QtfeWeHG2K8F00mfRyR6KXacFctTf+wcgDtK89a2lRNef0bl2Xv+hlFKUZCbrzz
+oUN99CV1Qu6Vjth09tM/pbgjNA9xEQXPUZWmW0B5sSf3smt10H2pUxRuLanqcjzPF19MW5FRE5O
kgv31YRe/IEsqgHs6pK+3Vakp3UnImMybg6Ys0Nhd8PRb1W7M4qMuBaXt/uuaVoG+W5V38dWYn5I
t+mfWIOM56Wx40ds0NpbjKPeFZuAcyR897bz6vzNXdDgSogV5yfcbnBJQkI9cpbBf6rJi14ZHE4p
VuLyi082+IHPmH3hi7ti4Q333q4ZXWvelnWA4GPoHBa3ZvVSbOpr7NzHT+N2Jl3p5bbCk/1xcgVE
GCNGs+PdpwqofcvTR5nXzs9ezOUGsXRyRjhCSEfM3vMMLt62e+EDqI+igz7oCsP3bcyZ5Z86yAFI
T/dg8pnuy/cqovJbe1b8dpND9kS94ZuUCZsK9nCS4sqBhFGhByRYqXOTMRTN1pB/2Dr6XGxWvHHP
6yYzecJLMz8Q8r7gD15MGvWXd9FL3T1JYsLW7YJ/94ks6DwdrD5+0MHsvAjkcZdmdoa7JYKrwKTJ
JyCQTLm90F2bZk5If2mbE8lC4ietKfRSos1jwq1xQJBvZWnU+Ot94bXzxu4rjWYHgowbLRh+t66f
3SA7cy4jlrGvmN86xwo499wkc3Hr6i5/GGxxycEPoxUDWWz3bAKf8uycR9aprUYBsNPpXwFJc6+o
2yDf6vDxuo6liMN4GfO4A3L1AV5A1TejDNA02UiyC6z19lBSpCRYTbQL1uv6GpJh39VNsK/HhDmx
bdEwDk3/4ml69C72cP5vl57lYwG/UArnoJf+BrLUSZN8lnfwBO1Wh01xcSMCM+YhjjcMkaZ7T4js
pEOIYg8B04WMwPncK229UHLhPhm01kXpYmUKzdfN9z6M1Q49ULRbRt99W/KhPsRev16gs/SulcFn
0RcNdYgcmHc2Km1EiRNK5n0PYCHJXoq1ScvMzy5k4gAfE/Z1lSe591azdC+EEra3TWuHhhuqjFJT
eFTTC3l1qxSazWAxX5Y+CnHDWZajiKxg11tyuTQY8r0Uq/iT6Hj63ehE7HJlEhIQ3Dwm28TVZLPp
7NDnJCTU9ow1IrPPZBe2JH0Wze8lI/yQ2rsloww4KHJnWGtv8H4KL1swd+vZ4o7TdBeZgOCpumOq
ZofltvAq+MyWyuPvglmFcFoEbB/IkVkfZTy7LxEBBUcDYrHHS7ygBGmH5FaSHLJpJaAZ7s08B95Y
7W3O3a+EyvA7umatSOVwz2SZe2qmzLrFFF4clsmPXxM/o3ea51pfrLpnF6bqN6IOOXODAKQLMTjQ
jTu+O928s+asOs9dggGe9kJaK0dx9df4h9K46PzGGlVwrYrttCS+4iZjfbnXc/7Md2I2hVd6BOpl
014m+i3OgpbwCsMQcbEfJp/IZM/ikiYXZNnXTXQolrJNvXImzJW1ZbUjp3QhS8fheGkWtSdWj+NI
0MY43C0vZVl6R4tS6hRTX9DQtd5XHdrNvpGaHUl/1f+R/P5ul9ZDnZfr3nLjb+bL7plv20ljrpZT
UpYHDOCWdBzmu6U2+sJZQOumreaZem09Cn8msMJ1uUtNeeNCEy2btvHjBsI3kmky1MtBoV7cYOBk
73Je7yOjr2xPcfyjiXRxwF7Ae29A626HRVFZdSSABO0q9xHRZttJJJ9TEj+7inCrHnwMY3VHbgmT
gLpyl6PFC7Rpte/dkD9U/W7rWr9rCAzovNyYU6zHDeE67cM1Bh6yIxLRc7ZcRbNz1FyJUWxDqXyy
Y7CuH2VQrLhOQpLS74K9cYE16YDr7XbFlVyeYhMaH+0Njl6IERVf4bCyDfUjuiZ/oEXYxDnFh123
n9ncvdfGxL+HZa4u/MHmPppkEZ6yQQa3aKQQkhbj6H/ksvPPIfLgO0Ial1+C4KAHjRh7Ahwkn94O
gl9+b4fzFrOF/lYhe/4FetI/hJVdnQff8m9HtwUsmRof4yTaC+2UNkCdFZyzWLRX6qU/41gGiUh6
hXNqR3LEQOL07VwSIdMVYKUDKVS3M7mhoDaW9zw3xmK04eufo6+cz7+hdrY1y/FA1jwBW2ISyzER
Lb7QExOvE/7BE/+gE5i8QadoI0PUjav9O7P8NU1kvPwmcgRdRBAbNiOdBjNFsXhpMibmAdn2B1PT
BKVJJsg7gv515p2NZ1zBrWbKYTPiP/KKOauWadYFFJ3rnLzDCxDhGjV28K2sSc5bmQ3D40Tu3pu3
8pNYtil5zSZazmZkp18LMX5lg0mOwnG8j67T3Rno6bdV1u3ZXxLyiHGDeKFsf65VUN4MFR3tBqzh
USPBeS+IAUqL3sgjoE3xKfxYfANAcb65IWXWOB+62p7OCjLqZh7BqhbECi+xGuJHOxrbtOKhgQyz
bcQS10DCvkJTI2f3gDzOenIJATMLYcR+IB8l8b5f9cTaz0PhcCuU/sHGrva4sOzZJj/L6j9Zmij7
wIlEEJLociSlHarkDfK27NhIq/8wYzDsiMy1LnlYifn6gRNVa+e3jTORL1JbLSJRZBtnVmaagKim
YZBDFetjZVbzvM9GEvwCPX8khXLJnnAMEOKovARbh3U0BlB2Cb8jHa7p4Ojqtieds/FIF/wqMByF
jVVwhs5j3kQKhoaxxj2mmixkdDBoZ2tG2zk7ki0uIWSrG5O6xuIqzR1hijfiF1E2O2FvfzpJHy57
slAIzaTwwpb8Ctdns7R4CqPVvbDM9B/JnWS8FC8Ns7PF9y0gjbzHNyDfICMX5dEbI0JqmeBRHTfE
vMSXYFAZaPMoFizF2iyZT+3KwOUGSphRWmdlWASwRnOrHeJWC7FyTJfl6Do/cPMt5abTiXzgOG3F
rwHJEGNuEZYkG/LQBh8a4xWgKUw5wz9M4ERPDh0+nyRHldXM4bmxal9me6+h5N6IcMSs2A8Jludg
UVNF2q8Rv5XjNS8uDUESJLV8QqFmsgsgUf02N2P9Rvc01JR2jf9zHUUoD1gKBOudrTrQ8DLoizQI
tH/HhqymPa9cIoOBirCaXuhab3NyMKdTwywR6cWcTQ9oRLL2DPaIcrhr3XJn+Syy27pHXJ3ExbXc
7GrTHtq4KCk1Vf5YBFkE9ymZEfNolYZQnrav/ySSmevOQcsTvOKvOtcHYt0509nU1azL3J7JIdzW
PKSTJuuZFBPf6+4cWB5CZqIxZAzPYFIcvSFkgzC6Lv9/u+J3dZiahP3JOg0GB3zF6x3moa+eitKd
3XszTfzveE2S/igY5b1kPY/n3lH2AualJz2mYp2deUtYsa8Inh0Z4xVqZOzfLta6URYKh32XX6cj
lWuZ27CaIvh0POTfWXjoI4nQdfAUdhYpOllgkQURXKVQNIn0zMRIx7dU5cUtGeZUiZ40gGcdGab2
duKBQDZP9RnhgCG02KL0hj1zYriqTa0rpugqwXt/szpilbvazGW/BU5mU9mVOnpcvdKPgEKzMjx5
qvQYagCJP+RBbvHJtMPMCnoVxHFVM9yOoWhj4lS1pL8VfkSVvIYIdUK1cIEovzThaW11Nu+uhhO7
wnT97wINGklJNNw/NDKAh8nz2t9zVMu30NUJM/B+uvcn2wH17CIyKYPVAOC1LPUPEvU5dldh5kyn
og5NfOrGkTltMfqdxuYymG7Ay4CrKaseXORRwVaqtn7zqN/fF9esdwn0XbPthx6zNDF3wWtgLzb+
o4lBXU6xHP1aB53s8T3suKWhvMNN3EeqeS/nNqOgb5Du/oF+ZmTvFAj0jpO+Zq0wf8Z5nzHMlNzk
3LeHJBihjUpED2bPb+79UioJ5o1nZTFP/BKUKaw2T58nXH0ezVp+uGs3vsS5N9+h18oPzBl4ZGxs
kPDbpX7Mj/McrOKyYoGvt12Pl/uu83KE+qVPPihB8Y3nHkiNorCyYGMegiFqvAvpZPW4mQEZahxA
sZLZWmqIuLiz3GRYR82YfhROkwC0T4zqkUNxsM1iqrdwXcFZlrPXnO2QKhHoMeDhJgPFJwAVrvZn
GVzLztJu9LMPxeVti07yVtg07rxzsrFORJJz1Os6oqRYMj7KriRlEP1wCZhf4BZA82HGhuC7RtxN
8Zy49x4LVJeBhENp1S8hHtZWhC8DcUArIsWQ/L954/593sk/L77hKt0w9Wnz7lBdut6uV2w548kh
a8zIsfs5BdqbNoMOHYIN8XB+Zp4b/yqHWfxc0KyZA4qm+s2l6Ox5WYX3ttrMAjayBfcm1Jfst342
6j7m9atoCSLzTtQeUchTwnDlZJfIGs5AgfyGUeOKMC06AqJxPMrAq10vt+/8sQ0+M8XgGccVXlCJ
0UW8KxxjF3DPGONsSkXZzU9MGmvn+RlUZrB4SOXijuq1Gqzmhh3m0uMs4ft3fgIVvpW1bR/0PJJ8
F2YWKWCRl3u7cuitgifeyeaT7bqTPrSkDpsDQePESZIsy3ZFtQpirtO4aG0bBYaZ1vx19IaDq45S
2bjDfYtnx4PiEiZ5tmlNtqfBadobWWl9M/lrTJ8YzdH6EfpN97VEUTDtuMbd5RLQHxlMaFrsVwiF
J8NqIbWTPNK4G171HPU41Tcde47FqmL19HeLtTRO0yC2LX3CmFmCfXaTTu4Ulk7o3I2LE5LNHcnW
NunzZ1Ep1z1eD8805GWLNlYhkzdBhHBJPxrPT0nJ3OQUjwTLkryaf08JvKXX5dR0Xeknp0IxLtqs
czy/QVKtuP9K0A1i5JqAOffAVYfDta9vssFNYHCnNjkEFiYXm5kpf3tUk8vNUJAcRopD295kjttm
FxETwPFb4i+zPFTkWOZ3I2oGctgas843tlEDbyCDEvcyiahaj53CXvXaP3v1KUjmDPH9aIE0w32N
fwhfy7EfWS3x1nuDvVy0EW72w11DCHMScjNyvCdnnH/ZpS3WNze7Vgexg/KLMHeVRGnMjGJ49rGG
JQfPEWnvzInchl1c+DsmQOWuDSfmPiobuDNYopTFCboOBlTpXop520TcFJ8+alUSPoweG/nAVL6a
HkmsdV9XKPqryU/imb3dTXmwjQcUufeSAG6quRyLPmVfBP7iTzInChnszXmParF+5aWd3QYw+LS/
QXCBkFzf/QCngaybpqcoX7tjv8SgnflVVzGH8VFQLt0Pbjnu3N6x+12brdENxRw/ye1tuWMrGz3j
yzR/iSbKeXySMjrASQ0P7LHrb6cf1Z9pzU3JW7Vk+Oeo4amsCE+/aNkgw+uHcNxZQpMMbwEgbgm3
XN4j0n6PU9Wns5vM5U6gOfxp/CT7MaHDf7UofXcRnjzHSBTDrrLy4Lspm9gnrTJyb4nonU+ok+z7
4po7RuQkQvCzzhYHmr3rxx0imJm08SDAQtHH74RRSffZFz1YYSW1ZfYLMXDcQ0Pxy1v96mjVhglA
rJNL6PnmHEBvbEPHSs5LQUpebkR0VyS9m4bLDM1umjUTO98EoIAZl+ShqYv1uSit0GaP1dpYl40M
uOLVN8eaCeEvd56IlogScc8b1Fu7iNhjlLjFJL+0l9TMDVlFsfRW1c1MhpyLfoTHkLV02SabnE53
r5IhESnS3uJ+Zd6ab0q8OA5DQCjvxnd6hapjyJpnZAnFH3bZHHaOomMrGhtpByNlMpShHd1tobDc
2ACy+Sl1bXvWc+9Nu0EAOg617PhaHSL7VJmdyA6pr/Jf+SNcnXpH8u54465rfnK6muWYk73j7Nly
9wQZ2eGRgzVgulZ6fF+08wfquLrrpXrFIY/IXNWJlKiX4Yb96XJv+kKYreWP5VM3kw8ajfE1/Dhi
3Tdm5KkSWs3axbPkC3nI8a+l1t2NA2LxwDCVB3/VA35jwWijOhl4NhJgLTJ84V62/GoJMT2dm51q
vMK9baYsvY/CPsRKh7DI4rPxJuvM4m0bq5HMYRTA46FY9YT2kR+482PEKmhvqCWFCZ5tEzfkfDAC
ZWMdExrMJvHo8pmxrabRf/DlskCtk1Z8u2Z9cqJBrt/YOKCFEtJlyNYW7OmzuPS2PpT+pWpl99OU
iltML0X3qvs4uivXavmBhZab4qAvNxUD+vfWsTQTXXJboeNGBhaesMtiLzWDrM3Y1JfA4iZfWjfM
r7Kocaet/o8VuQrxSI/A74oIbf+t0A66IYH312olzEUlojRg9DJasMgfqdnyrDtXJUOpya3IDI3R
ev3niMw/2RzQjhizyr95C5EbXMnefzIoI+el3fYFZ241cFLDNQaXNZPqSwcu+za7ie6xq6Cy/M9/
7D8hqb8/NoAnAf3CRoOArX/5sa0sTbAuMwvt1sKUhmAjP9vVzLw5UhuibzdRq+L/4mc6f5XR/+BY
cCQOMdtBe45ZCN6j//KXncKETE22z7Py+Rmq6mz2UDaH1waCaB4J0NDyxRC0Dk1ITQ0MEWPbVzBI
2ygRrnNaLKH9udRTomigSpvmNZpM/x6QoWidQouJec1g5hoyyrqZGroP/OpPI2o81TqFo9wxsMFj
LwsejV9RghBwL8ktcriZk7Y5BnXXPlaMNawtPK93p5xevsZ0uXrbEFbhPZJLAZjs2pjnHQvZKJnO
lV6WVOgsGnYO6iEYHRqj4RON0ZUgsXrBKcpLx6gssR3U4pIN6lDN1snOFmGxVdIDsd2hWk+B14ZP
xqtqXi16hU9tNHddYa56BEqrvWdRXG6H3Pf8XYVIhrLQaojBAuGzwx05iE5wiktbkfk2tcsprG16
NhMETD+AfPqzI9B7X+e+3juI/dDu+qCzvhuSUqg1jImiAxur8kdIvmhwKCsVY2ZAvOBXHRs8C6zR
yGGDpmGy00oZwIABVHw390yiaTQ7wxHAdMwi5NqTw6luZtR6YyIYHCfROF6SVXDNxKuuUNfGI8BL
HnVIwfo+GenHrLI95JjReZsOx5QmrcJZKoYNRc1YwBEwrC7YTLBZauhs36ntZD+YZT31yWKbw9+X
479FE/+FaII+9D+cIv+vI7osp+kfFOrfP/C/MVSs0DGd9JlXc6BBYF+tKfX3NP/P/xH8O0DkFU7F
lJf5OcOn/0Oh+tG/g6bi4oNmAqwcUvX/UqgBrly8ejFeX/gHobj4/6FQcZTlaPkPRw+yNy+88q78
Zs7V1ehfEDqvnFgdAlFsXArKD+EnYkuaXx5uHB9gAsEBSsRErONWuTyaqri+ztqKHlBbZyR7Dnba
F4lNJZFPd8k098+FZ372k2SBm0nnvjFdchFWnd+Q2KZu8xjPuR3RmR0YmEX7zSziViUjs6nIxaQv
CVnPqEmdTbmiXYc4STkq7GoD6qEv7AflQeKAda7Ged47U7f+MFHlsBYO4unUJd1ygbYKLoDWz4j8
ylvDn0YCPHqsuq6Nbj7l4weMEXv2dp72uHo81gEunwnA1C6qlUJk3BT5AV0pRCpzj53wwSw345I4
m7EoCYp2PVlumhLGr+qp18CEE6irzt3M/uAfPL/qzxG0C1Ybrbdv3IgbqzZyP3r+9ziVbmoTJbft
cCsF4Uiqc4jAYqOtek4tb1S3DuZCZ6ceBEMdZHUnrbANSXWBmRdLQ/oOU0/Fh82I6tOF4Ns5fSI2
irtjG+CtcjaM/OdN5Bjrx8q2/rORVcRYwoPa7MIh+ZE7sziP5dI/T9LLcapWNS2TqP8QeZ8fRav2
Bu/M7VTI5agQw5yKLsvI0m69wzza7TFu+v5Vj9OKq3OQo81do8tUBKgLfDw4uZEI0gNirINLF3XO
VXW6nmoQoDuvtMuE1Up3SJAM75ausuSm9OhHqDCg3Ia6I5URs5qdDII/HYTrRY3o+kAo18dV+cGj
yxASyV/DREl6ySEerPGQJNN0QZ+N3NIT4ZlAq3qPyI7an3UPxXc7vroIQXEldcTecR1wmHbqoY7p
kAMWa7uBVdqL49u1u/O5S92mZDIWrAB9JjosY0GolLe2d7rpD9Msok8dMeJEIEs0PQFe+ERE70Sr
DOzuSGcWEZeOXQ3R2Qc2vcVnI8BT/srTRFhIRrgM4MsTRKcmXptT0QzzEaEoIwudHBql7Deo8/jF
B0nea7hla5vYWZHWYR2nswxxNukq/6OrZXEc2aJi65a77SVLWlRJ9rTILQTpSvToVDkfBV3FYamU
+sqVv2yz3HOZjGnX3U29oftG7zQgyi0LoGPE3TmgVKpbWnR39SgUyijItsnC4MNzhZfKTvKv2KKu
wCehi1OFYWu9CWrz0x1XBppzYT5btwhe1Kp/XrdVCG1rjymZutS5IiYKN+qDZwXOfeKPWUpoinVg
Ia7SrgfJaRs+Irpv55akhIChcdMfQ5OwTOdBwwBhCth5g8wxfmTwtyLaonhMs0B+YEmwvrqU47tM
+Rp8p9nbBrfp1oI7cq3RphMTH13Mzaz9KHvnVZU3FUTntXp4i9hFHmVgeWnoXp9GAHXv3vjVEyQ6
ePVsSoaMQjxkWMUQOjUzFhTa4E5IyjM7zI7gE7iuQTAUNeboxVre4+8ffTNVdy5LTOh544QTPLGL
b6o34Pq6ZaQ03zS+baxU55Z7y3S9UQyx9DTsTJi0bAiG6oLlZ8BgUYyHDjOXTSbXT0uPy23Rd+vv
gbF7ufGbcDn0Pb2h8UOzn2KL7QheFbj81NaOYJjhYIllPrd1oy+umP0N6Zj7vhavwvKDflfqCuks
ezZMgGNZquS+7BbyAq1BiveBV/2ui679X2W162NntQCto7/z4tw9cZUVGWOOAbm9njqe0MhvXwyk
c3+y7bzFelZM/Q6Hw5T7BiKisc5ulOudWcp5MwccdzX703VXIonBysR6Q2MbXlbCRF9cGe4b1ik3
uR6tTQTLhTcuj67oiupgQtxauiyfdspKcnzUCnmTK7x1c8xwDi7ZbLtEqC9vmLmxZNWcPLkke8fB
38SgrdsUhqCtOmIlGdRo2MqxWm/LsFKpKptD10wlNq3tVyjGH/XUnKJEfUR1fefbxTOasSt0mFdy
H7YhM2HXYd2sctMf2ej9wtlgubWWLsdU6/qQeN54xHRySqWH3Hmbm9w59isnZYXT1pJI78PKHLjV
2m/ORdy6mDNn/YugufpZDk2cVktokNjJejuw/Zk3/tr9cOvhI1ELvFhyH88cUKMafyPaHfezK+mB
wz7ltND7SkTmbrV8PBz4Wk91MF3mqyUT7fCjVzv53rX0Z6ut7H2e2C16oi13OYNbru2ErF9YgV0J
jcZhVkj/lFXcjZYXJ0955ub3dUyFLZWIH+u6jDcE/t5IgcxuG3ABdxsewubol4n93GMs96tZr248
ELrIPErGAkq3V3fLwHDayfp9IezrPMbOeojDBaX9BDQGZdZ9SDwuKOQdydYi6sKT4/beZwbBukfC
jzXECv9+CbA4/M2i2r0nMMt+HPsiqrAO9+J7PxcLfi/T2Y2r5ayjPHvDwCCoLiXc9wOM55ejdY3o
jkss7MxjHjnes4X48UBgdrfPJ4bDQ9RHJ2YoehfPQfFjYPWfbIbes34IArxPLUnPbWq3wSkauF04
l5n0A0PDNCQYcLGPvgSuCe/FX8AO2qt/zM0a/WpdsppZK6k9ZRVAXtHA3PAVs7bAUbR90Osi3+jX
36eON8rEU76l4+/iDabITJ/yet+N8DBOI71XF6/vIyYjgITsmjx2n749MKakiNj0iYVNCdzmR18C
G+W9N14ye8huQxe/u2Ks1NOYT+bkTGKgwxjgu5oYgqnzWENhV2h98TvW/oYlXMy9ohg15ASqX/Ii
tvZJvrA69mdMY0bUC3lDnmkReoeiRieyoSUXZiOwWdjKK/WYyOJgTX3LSLWBo6wcdnpMWs7Kx7bZ
UvRmjC1WLAalj4xgLjBFVqNgJ5xJ/+dM2BhmSjEQUkuvs8WLIQING80xRodw12V9cYDbWdnmO+ML
jZnkCnEWd6Oc2GxRNg0PCl5tPtZ0/DvDyx4ci790Z4mbw8/YjdmC54xmt/i3xewlYUCjKw1KPNrV
iiaDtZ512L+tYzX8GPHRt28YdWTftTdI57nIWoMLAFgDeBj053Yto59jqTCickzpu3tmThbrvqE9
BGEVv/rd9Gf0rD/dHHrPOiGmMW7CK3PmQeQHc9/8Srx+tmFFqgH7pTm5G/1IUoE08RvDZYyE+K/W
mVjGgxMXmNkju3/2/Wk8IHYL9oMS61OANHgzXPnZWattJZkdoGSoYmqtfN50jQsgFph5P/OF3+OY
+47h17I3gZ3t2aVg5mNM9R1fad1rrtNJXglefLHF0ZZFn/JNDEej1vW1ZXCequbnwHxiE2W4PeEu
/JsSQty0CZUYfoGUqsHBaX5ErWBsUpY3frA+5wze2ddY6lc1B3dQCOMDpgb5iTrlcfSHfR32d+NY
fLtgynghPg1gyy34cmn8LzZxB5Zf0VEjCbnBk+jlmppX19FDdoXtzOKczMqwKrp6YU+DxckJXDPm
IXcP4E/KQUjnHVDTa3tX+8XBXer101RZwbGpF0o0vNyrfcba62kxg5McM2QY/an6y2r/L/bObDlu
Y9u2P3SwA00CSLwWqiNZ7ElJ1gtCFOVE3yea/Po7YO+4R9L2ta5fT5w3hyUKrAKQuXKtOcdswtEP
H60i+xpSwT66lje+hM4mDEpHBk90T9SjpZB9h5sAvAldePCLVz0nlUcXLVoMjdBRMokq8QKY2dxH
qKKw/0X9RJm7icqlCSycrb1Se0a58+Nsa7UeI9oV+zTo8yel+StojKPeWW/tubXOdHSys2wNpwX6
wsx98atekZhkPYSmCWTc6NHciXLKvtkCfESdNU2c+X1zlyZqir0w8x+I1u0PYZshmFocg36E8+JJ
U+UszFHKcgj5PksL7LlmGrGbdJ/COqLvDGs8xbed1IcyoevLZCi7+AhzPfZer7vJYdrHjlQgQUaE
L3P2iXEQX8RQL+gzIYZRawcnOA8Ls/EqRLxN6+mBcWIGPEs+lWaskTR+qiuyn6ZQP1eZsQ/oQoiK
8PCfSMl4R/nhNQih+Tr1vBHCajk9pp17KUX3EHTaHIZAdR9Ra3pPXbF2O+3CBKmBBN4GSLQOgmZw
HKIAO/V5qK5810pOjR2Zw0oJfh9m0r1lBOgeu4psXr+kx7NCM3zMKx5v487zlR6qmcpiuUUa9Ait
07mIcbau5taUt8mKJYU8qSgH3b9WxXHMpurJjMu7zhvnPGtk/KtjuRgAPbX13LVVbwgljEjJMPhx
li4Z8iZ8Lg0CgieH1ImPesGXdhiTSYnDPNvDSy8jZgFBFYntH6jCi0IXcIGXoR4xuNRLvARkraw9
lIHUYUWwjBPgTKj6OBX1J+WJ6M6xBE8biQgTDfZMDnvVWp8gfeSHijj3DYJrX0unMdckMHFgLTdA
S1s/dFMfcozM1YOZQTuxwlVPvm/GY8o0CZIS+vSqDpa3fnIgHIwWjx0x5907pJ7moz9CkN+hCKK2
V5tUrsmaNJ79xPuwdNI5NXlQPE9QnsDk+D5erh7pY2iK2ywXLzwMFD96XO1rg+e8OvStgPW0WN3V
qJPsENprw/4Mlkyk3aAhFE1i+yzoxpJlua/WEbIhSiDNKXWQnyoejJthliP9jra91V6IVqNf1xdp
fLqPsFLeEgN0DB939rvDyOtTYJEtX9jD8vJfjV9tsjOJ49yHds/bhbOkTbyzH6FnykL7CyPy+ea/
NCPFnEYHZjEvwk3ewa5ZVbQAcwru8kwntDkBBBZr9sixM79zFmd9+N/O3f8P7sS16Wf9v/3jT8gd
vtTZj7277Uf+7N250b8IzpYA9V3My7Rb6Mv/2btz7X8xTCNCCawCbXtPYHz+t4NcSP5IAGyPwKC6
BIj5/9278/4VkDfIvAcLuRfKyPknvTv6gD/27khJJNrbDfwASzfpcj/37mSDS88QjYUGFjbgTWgy
3ezbFufxObCswFBsImdjf2bGWj212dQAnOCES7evz+dkHveG+DHnHdtiV12NZYJnZ0R0H8XM6KsK
+TrhePtZ5SkzkN62wFbTOoi+LGsJHJkZu9Mhv/dS50Kv2VjnMa8WVg29oVNeCFHW1m1TaUGPGjNN
01z8AqpKXGehc55AEFL7TE1Dk8ud0+HJ7ujewRiqH2mwDeYq04X42NDqIGG6an11XNWMYBa8iNxr
BaEToRriierNH42ja0TjqJguSVj07O6px1H71V69MrnrpL22pxSxWHBYsxVTTpdwVIplOPgcGe20
/g1RcxIcXfp/y7mWPAzACiOInkikWhRinOMKNvOuhxFqGbxRtVOTFSItaaljFXCUJ+smBMSJQmdW
t+UYRbcVmIjnFrrZdETSOF8oCugRoshPNbWJzD6Poxmf1mAjZq/ZsIB1nWgYUqsF8lDNVi+OAqEi
R7RSosmzPTXRdwxs7Ha3wm1w0+UMJ3de1tO2KVWfOTsfoS4pKFqLb9k6rh8KULKKjGnQxNlmQhtU
8FgufXMxQRWKXT8GKom7zFHvaLOL/GQl1lNV2uQb4DMfviQlJ/yoUVVMM1pc0lGYj6u0d2FHjeMT
nXjN7NzvYvDI/c1sU/DuM9ckr8iw8qu2leWt60T6EdHNcgxQnssusD+WRV690TZc9xHTw3iqvPKr
jSp0i2lBQIZQPY/uw8J3ll3CpkeD09H+jZ0v+edy6Hl6QjAmS9xWpuVjzYv83atb3cVsNOGLTtee
ngxHTG5xDWax6MPF3ffYBp5JKkntQx9N7Qnv+8ysqfAAZSueXLwey+TslEmhyaZTZwSDWVtbx065
Pm4zF5BdTOd4PRhgH+7OFiNyvxrnPZ5R7THRRTn3tIwNTSQnk81HPXZm5l6DLUWe2U/xnDkZqYVi
wmmLqKy+azLCnnfb8YqYGVSHL3WXZe/SzXwCBr18+jinGeoFRuzrix4Cmo7kXAQcr7putM40UnAc
DEmv3gG4pa89Hz4lhxD70SlZUp3vFywov3fYt+Qe20/+WFuRx1GnHazHjt0xPOSLSMKdHBiG8UVP
5W/zNBXDjgkhtwKJpYOzh4EdkeRW9p407rheOJzN5GNlXvDooFd+JSBNMBYAXAp5OJVffNCZ0R6v
hvyAFG9Ao71m6RMaMGs62FaX35cKleVu6vv6rUothGmwbsG3DGWIgh4J33xRofBesjJvnnodaur3
cHCvihr/S+xPYvhogYAeL2H3R3caVS+u/SS6JSCDsXw5dPmytyvd2wdBqlQR0ySzMYcBGkRAWxTT
DvNXq6/dTiwFGmNreG9na/7WeL0pr+qRWdqD3xJDju7SXgF3jqxvePh9t48H360/K34HxhOB9szF
MpWVxMtq9Q5elKr4KlUlULJTRQSxzqzwFU0ayUauWyNbJOqr31wDTvHqUEAk+7HS1ccl8iZoDiaX
X/ua47+EyUfDxO/wyNnAPBo8GZwxY8vpLC6eiAGNVdm+hONEc9SecZoercRNf3fDBd91UbXNpwAm
6nA9yglUf0df6VKrZpFHEJyEFmLdHoANEosljyNjYIbrqPOBVTKrTXYBas1XzyVXaafKtRqOvjNV
d6mHZumY+pN7TpbcRaDiLPlD14Ye0gKO0Y80HKkohYfvvENZ9SlwR8q5DUCizlx0Wij9RJLg/fNw
bPuNEOMezfiaHRilNMjbaSR+qezZC+Mei0K/73i5RdymMi+xexBfEQd26y97T3XDI4qSDViaNAiD
lhQSeSxyG2IW2EzruhUNNmdea/M1TJR8xQo6fjO0229LammokehfPg85olfcMwEaSL5wfvdgBha1
7ytVPA/kBet97wqUQCZywPR6Rbs+z7rw89PsWwXCljVkVpTbVZ4y+wX+S8ekTqqj18gqR40U1R+4
a1Mf+6pJ3rH1sRqVvplU3JP6tLn0BHzNru5vdCbXYYcEbSXzid5IemqHwn5Sppb0TisPSkubC321
zqHb7DG2TE8mQri8g5/CmGXtJ/Wx5Ix4H649iON2dacUVPTQyxi4gkGiO9OOkh7NVFar2byXpDxe
Z2HO4G072C/0o9dRx6upxkfqBbeN2XPDT129eL85+N+9mCYEvMt0liSLSBOJj7pcnSfLrukyuLDI
t1CAlgO5U+Nia8GlgkxyG0V6BGE8XTxH0Bxj7DT2F2QPxKoNYq71TtZV8EB6CJuQ0Z0YLivYZg9S
l1gfaFubKu6JB9b7RrnDBy1S95FhFq0ndjU748SUOa9sXU1x7U/aZd/rJ3PI0syzDhG9IyZn1QB0
YGBHblFw9ytK4MjR/EUGrZ+MnHR1aANh3UWQHqodoyKemqpr53UfVoH8fVIlWuW0awyIQkPSOo1y
9Fb8G/CdSDdyf1MizR5abWfeoZxbl/crNc51taA4w1KZgslMpJ89R4ARky1AgAReQRGBTM7Uw02y
pfUxiiR/OE5XFs2dduzizfhLzrHbdRF9NB0NtlFwF/cot8dHpxbNel0VznTKy0Ei21yCTuwaieyD
9oub033NaYzFqUqKTw6mCwT7jt9dSr1qUuhDwwyiGi0W8BU6/Ue/0QxzCDDyXpsiogeLNs74u3rE
6H4c5qXfRp5DKg7Yw2dCDVquREs4b0hOEmuNQrJuQwY7vDQDVrXZfwkygx67S/n+YQQAfs8jL5vo
LOhMXBbURsvBDwNXH3y4MUw8g6EBtmAm901bC1DSCIvxl6FQ6jM2E6e7LvxwCNnnyxG2gxysp9KB
PkPWWoqHg6jGTB+dgsYr6rVJP6ap1Sto2vDKryrBtOzSG7m9SqvT7lu2hBwdmBCoPLIJ8X2DdtXa
DevkPKFS8Z6Y3hef57AKUS6DfD/5Wlf5kVljOcRZi9P6AYF0QcFh10N9rDK6b6AAt2CRWypWUB9e
sBTBxWRTvd57ApwdEdxE2r2FOCzYbIxjSf1sIuojAl0Xx+aYroYp/UDBjC0SOH49X9zVeNE1TJCm
eRp6WNLHjDaBc9XNEitgmjtO8hXxVZEesa1L+eKtdYQuDpukeCKm0XNjXPrG/Ue5qqGLs2qDKaI1
cMVm0uCg8z0LKMH7ELR5T1QHf3wrekL4UOhXX787dv0VKGqTGXwnQ9guIyE3MjyyWa6DLbzs+8tE
fVsP1tghexHYvqgyyuXZoeOG/VkinGF85baXoGWigNOcEtHu526fhFn/8s8Pyv8zSWqO87dH4auh
/FK//3AS/uMn/jwJW46HjMV3MLKBEAtcz+ZU++dR2HI3LqjLhs6RFzios3E5/30WDsJ/OT5qSRhn
G0uNs+//PQsHMEMjjq9bCIb7xxn2n5yFf1QLkhYfwPx0YYm6zBQj4f8koEMJTwdbY4wPm/S+bxpM
w3m3nDq5kHSCbj4ubeTbf//M/igV3K4ZSM93gQVy0pe2s/1O37HNdOCnnCNbeAF4S75M81JjB3Me
a7KSHqbZ9n9xOb7g796QPy8nCFfBshQEUK9+gpWN9siO52H/qsOI3CFBjmYPAmlv523wC0HiX14K
1Z3jSq4WhtvL+t0nS3SJeNshD1QRb7nscF2i79BrEoHnYEzz91/jj5k7//5ckQc4VApQnT9/jbi0
6DU4zXCgDi8oN3uca0Xpfe7yonpmx0LBV7rtDBFe97fIqcQvrv9Xt5GVBxFUEKDP+hl2Ntl2Eiwl
mCsVyOqmhdlC7FDfX0bDOWruLO8X9/Evrxf4NGyoNpBQ/vTYbF5+16W4O5gk6Z6k6brbYPGmG+p5
eROVv4K5/fXlUKDZbuj43kZB/P5edpWOZl8JuDyhFe4ZDG6nysZlqiT98xzJ8vz3t/Ovrhf4Pp1M
WmC8+duff/fsDGsL7x5Y9WHF4Hwk08R5sOeSfoiruvvZxaz299f7+VkVNpsGlA4wcCJiAuf+eL3S
5wiNpwVKWW7EQzGk+XHYZMFlW2e/yDf6KWgJSOBP19q0dN99tsidQSx5XX/QdT1c4bGsyRsBVA5X
gjG5UvpOKfdhcZgqy8TSd+28CLz9CebTf/6heWDJz4abjGzvp7VgzjmxVyW/yIpPcL+GFjbtKM1u
Jt3Nb39/qe35+O+N+Y/PzMaPc4JF32eZ/ekzs2m3yjdpd/BTMiazLMLiaJzleVwR7yL9mb8qfrA6
kF2ZHP/+0j+vDMImS9GxJaSfLdD9Z55zi7q1Wzvs9tWH7GDdCTdG8nPS6948/8MLsdKxufFZfI9w
pq2Z+/19VQLzcGLJFLlyIXcN71E8oltO4zBEHVRFKkSKmHoHq5yGT4jk9envr/8f3zGFlWA58BB2
onb/mbNMAAmIwaZXZKRN2Y1HQsjZ+Hq5EGVcoGt23ud0C1wzdfiLte8/vuENjewH7NGYENiMt5fr
uwdal6J2uiEtDxNMULwwIx65SObXRHzY6ECGOp4aazoB0Qg4fifdL9aK/7y8S2EQOS5bGptouP35
d5fHlxIRMr61JIxvji5tQcKLOxEzBScPyS0DJ5Y4RFG34J05N5QXzS9epP/85ik2Pcz9wEB5m8Kf
FuMBaIedjl17WIaWTiaORtBDHhOstD4hX2v2zGqiI0qC/hfP9l9fGLvvJru1yTP88aNDRFLwcdr2
EOROdYwixt2oZOuTwV10h9BIvC4c92VqZ7/Y27dP9MP77ACbtQMGWVRkTCJ+ep9pbDkIRWVzgKA8
7C0IA0cbz2xsVwysl5rnH5WZ/udfM81A3mFMO2x68uf1KrDykXC85kAIt7rMaeQfh8CdrtoqQhw0
uBzD5CCR7OK6/aevFvWnpDqMQhfJtP/TI+bNc4gwf64OXkVfO4ES+JuyMe6twjsj0fMgswy3pbL9
u7+/7s/boHCodh3uKypujjM/v9I4K60Sn6A6+B2BoPksnYNtfO9Grt6joyLr6u8v5/zF9QR0X26t
S9QyR/gfn6eswR/XgeYjfd0xRBplyDbcdGwRXsz2WS5Jf0msUGXESeXpRXEUvQ2RS72NcE4P3SZ4
RChKnszcDi/4q6Zz5kbzL+7Ffzx6vOPw/tlGHITrHBl+/B2Zb/ZpnvjzPiAhhHFHoPYiImUkECU+
uiUlr35Ix9Mvvhn3j33ih0feZYhHdt9Wc1Fl/kGR/W6ZCWXSjYiwAs6LS13Ftj/15rPjwQP7HVln
1d1heKmXS7Xgyb/B+5t7hzxhYHtCXAXcqTWzi/oQ+hXW5IxgUCLplbDF3tZYxz5Dz7LtO7AYwnlO
8L7QkeyHrQ3ZEY1+XSx1OpwTQdf98+SuTX0mucwUOFHWHoHKZvSxD1VYJuZa0kcuz9pzcI+vbjuM
R3oIZXXnzR6dkc5UwUcAiam6bcUfktfGIxSsUCjEmEqN45u9BCuUnlRNHwxTLjturZ4s65pHnR6c
25kn5S1bMMvi8RxghcbJt3ilcJEcNMlD56WlQkRMcXisI2e1X7ScxbcCaOi59uv107rpqWO54pbG
wRwpWtlkZ4NbIVKpwacs8eBFVv1gUqgsV1ba0Xxsywrl8mBa69KxCKijNVbDl0hMuKdJJJtPVURZ
cdWpPGTWYKZBnxhlrJ80ItnHvgsJ4eqNn3xecQNN16q34K5OsFvuFrlYao9mOaroECR+eyqihKYt
jxEwNbydVrNvJI6dnT3xdw9L5han3iXBNUaEP3yBst0TBBFa4wcJ882N+7xavdgae7VcYaZdviyy
nu50EwbzcQbnNN0zHOyKONNtqo9ZViHQprmERJ1zg3VVjqTAOQb2Qsq/1+Guz8O7GhLQ754PMvBE
rErkX4FBpt/K596s7KC9SPqSmXvFWMTUl9CxU2KqUoQS16myrYNdoZw/gSUd1dEx6A4QGWUgffxx
DcS+T1Rwh5aO/xH0IzGbbeA4OU7AqZ/26ewCHQMWJt3jHCxhcY2tUjGqsNbhyKbvkVtIUadOHthL
0IhYCosDKvL5ZhFKpwfGNWq8CoaqJvfX6WiYl5S1+iqib54d3bVNvkWRNd8Fg21DQo4Yuh6kZ6kI
EbyZXrwWPgxG05ZCvJrdFFHsaCXVPgFqxAhQuNlB9KNT71NWs/ooBq948VDLcRt6iK+Y0hHBewbi
6ZOrc8SMzuiq/JEhwXBw/WKpbjDDo9qt3HyU98CC5XTlcYa8Y1zgqZuOcut5wQdqQQqlW3WAIJHI
53as+0vLHNc7RClghaPXzyvshnzSTuxUq6rhoWVef+pXZz7ZNVKdk/ZF8gDdYEDZGtq0WUsoPbxO
3YBl3K9ae8LUHNAKTReakqTK2fmrM0TJB/YzBhWMFGWy86IketBLApQ3IPkO2HNZEugYIEOxARGs
zRvx0exRVKjQz8OZ4cixxkgwPaROktuPbkrwNUKetXwUrgqsk9fY7ZFOWl0dyqxvRr4OW0cg+PB4
PHDwwQXbDpnX3uJXWJ6b1nWKa1ys+pKB9+wP7lqQGMJ8EpzZoqcEL0STXNU0Jk28ULLlMfRqmth+
sTWjp9Kmz1/4nbZiArCXZg8HAfhX1YAG3HHimCzMNYF6R/Nlm4MyKKfA2TQRpJEoBQJKx2Y30o69
H/s8ZnSRPaRp33lxlsCgYTXh8JRWIhzJOKn9KKb16vQfmTsSkzBi8J+OU9GO6U7CNEjvdetk2cGB
3ZFeFxXu+CuwTbzmKdiQ8IjHCBGOIgyC1MEVT/q+rCL/TkcsaK/MBMVECaK4r/mIGfNJ4FyZyImy
R9qKqy+/VfaU4Eth7A+dIOigdgQ9mAns9dgYEHOb57Gw0KRCnluOBqoEYcZzqFGJoTqQNKpDp0bj
Fm0OkjBt7Ss3z/N76IDkTpfoXr17bQv9IbT70D4rW8+PjMnSFxABwSfm35ywgNAPNspbmQClKtEp
BVNCLmK6FNA9BwrDDFmUJ7pDEC4zNgWw0cF+qiymOcmUtRCVu5lRVwAU7rVQCdFTWVLnD+gHMYQ3
HYAJECljSD+gk9XzQl+fBXQNnGcA4+or/lEAVhSI9M0gu7ffipV68qqhW79eMZovFKLWaC1OjEWm
4Qq3mDzOTRqypw+ZZjuSmfrGII3IM4jYmTp1oxO+RktGqCQpdQUaMrkSQxJWyWTiyjd4XsFInZZh
rK8DncDAtptkfG6XBsvSkFrzjRkE2N41T8qBZWBRGFsSt6ygGYdI1QZjfq/RWuQHB8yIc9YmkfEw
aBcNXZ224LfXfiHutJ2rzc4RsCwp1+S3Juqh37lzYn1zUn98rNpqba/WKYHh7IEz2eUOQMidyHOo
JKlluzTmPTHtswJN3N7zgMQckzzhxZgHz19iWiHsRLpuVqb9i8M4Hu+9P+1QRgPyEdWENkBlFB28
H6v7hn1zuNjpEL35kPM6/L11JHfJVHZHfDYLA/xmg28VUWbelDNZaLNbu1j2aFlNsydlM7jv3A7Y
S9QEk4/qrZCw0EGQMDVKZpPEVTpcp03zrgRlxQHwcniHIml4GZeq+IKSnHhan1gvLPGNUDHVSf3G
/L6tKMuEumUXHKY9HOHwrREdipmoc1roBdrNVDxGJWPwtaiIPFqMLOxLNnb+gG2hH24FQsOXTZ3z
G3QaG22sIdXmeQ2RCZ5aKQOkIwrBCZN/GZwsLZ30lUCk4r4xDarZSLjkMJBjTIbuZJXF17UR61Uf
KB0cwCV41QncefSy8liLfZkDwgP7sTVfgND3+z6Yiq9Jgl98Bw4wVXC/g2K+Rv2/1bkepQ+6rA4a
HiXczRpqXTIrWobyOJuouLZHZ/ltZoh6bmUhkaWLhWIBpuRQ7du1rq0DqnL1qpZwOrqCxQVXXuJ8
S0Z7XuPGGtt5T3MtesDr4KdnE04OTajSlhiYAA8zyqrDtdxTMcnrprZGOyZhUj22ouRuDRKOOCQE
xpy3GKmHAYp3C1jFYFxUB5digoDI0qnVCfkAANBFeF57YzkD7g0URu6Xxi8Yt1bLwupVBrDmzp3r
CPB5vNCw9s20pkeXJIn1ulNl9GFuyM5M5BvVpPBuPYeUDrYq2lTeaAGpMXaKpaP9OCFj/1CLzOBJ
7htV0DkMh3w3MZh8tWzdHAQ+9Jfa5F0Pqxi9znVK/f0+U4jSEApS9wXatnoh8n1oKPDL6qNpm7l9
ZwLknCIxGu8YDctS3dage3CyQ8YESF66S4HRR3XjZTBpfoEd77f3k99313mCD/LYIvBmFbNab74y
YBfCXVStIIqsCjZ0U9Az2pWTt8CI96egviZzGEFCELZ0FkiWxlRRLARnH9NktKq7fsIYfpTWkJqY
oeSkz+3cLcTQIUtPz6vKcY0unRDVVdni24tVhWiAjAgIfCWaDEKv07qXN5S8hOzlaG0hY/u+hPPv
yvEL4isiFUQy1YQV9WV5w5zNHk6F6isqG5moMxJtL9yboYXyNC8pbE7ivtjW56HQO7CEw5vlaedr
OyoUBCsR2rgM/N7bz7reAldTgUKarpLzYhP1t+6wCVgWCY8pr6ix0XaB+FIlUuBQV8fQ7+Y7C/8a
KqRe8sCGEY66nS8Mv17qphBWoE8PrD4FVW4MilVuSQUJkghilfPHvBtZE93Oqc/uwMZ4bpe0nXYc
Pbkmymr5PqJAXnk81+UrwcEalGPfsfJBqYPUkrZrDnUonxsqzjTrsvOomqradZOFkZZUDgSJc0VO
9a4Pc++zV2f5l6mgGXQa1gF1e6kjUoJRKfaHpQ0zHPGTV0JBFhSSYwGw4ZBJHRZ0qmb3qm89PI4F
WsiEctIR3Y7GhCbuva+AJAvZdTDEBrgVsZuTGkAVt+D8d6A451fSOGBqENdHO4a5/ni/SphKMYkC
WXvGcGFRhcwzVbafcYZlrNGuh5VoCvykY1N8nNi7FohnTsiwfMEYaqFOge+IWB8RXkGdCbOdlIyD
S6kHBITqdTd5RfeQVjp8UQvMyHBceguOcoK3MbAX+MPCt+yD5tXumYQwGKY4g9q+B2EO/JWoz830
6ELFsrT+UNATCXfEcUESyVuLBPIGZB03lK+VBzNc8dqGi2mDQwsR/D2f6T5eC6se7Js86wbvXcpx
PYspItg4h9v9JruyE0edLNXXnKeUN0UwISeIPvTaDVkE50mAyqz36EZrvBeCVHl8cKM5YamAHBLw
PVmnOlVg5RZQ+ccaeJq1b+exAQ8dEBE3hZX1le90Mjs/hN+861vOvru6nCDpNMv6xClWs4GbnOII
xM20Qz2/5PeWiaar3kXcCZxRmZvOl9CWNL7e+WyhFZ8PZb40T8XUjpxdZx+AKDJJyA9VhpIGvQcE
anQFYmD1tefXKadO4MfXjV4fTqR9UXh8QMtCevbEqAjUpuMmj1rYSRjXHTvmITMb/b1WhtKXIO8K
ChfxRrFgtvZaVHbGY6IEyx/9XeSBo5u5BCSXnM4WXtv+DMRzBMM7j5R0aVvD1CdukIrFkRPxD+MS
yOMwsuX0HOn0PiwJV8bDkqXPiM8pGWSW2a+lrBDxd6qRB3Q9pE+LZBD8J0Ew1xjuogj8BQskAiW7
i5WPs+M4tml/1DgYLVSIo+sfHG+RgHaxCRX4wHoEkqE3k8Ir0sKcc3xKHe+VQE+IwMl5C/SC2bBL
3fBZDlN9ycS4Vo82ESRJnKZINHcwLEAZu44c3T1GE3Y9j7aIumceFbwIDXQM9RRJEGLQwO5W5Y7I
YJSswKVZNC5uLNAreANSnRBBTdTKfGjWcfO2TSMWtijUKxpTd8awRdOH0JEB8hvOH1cSBdeloT6x
6IOjq+ulEaeKyAQwjeAFDnyjSfIs/bzYDqiNn8VYRQVit9a0/b0OrCH7BmJJwTNG22njR+dTMedx
PQ5bulo7HjRwHhB7cI3ASu7yfAUUPPZZPOZY8A6EzvrmpBrKa/purXwJyH40L9BFYdOiFlk/SBsh
Jeq6ZL5Kmhopn7VQ0MULOT+fDTxMwsCwAO8CdNeGuIlWf8Ncby7K0oZlRPjZfIGbsHnTU7euodg2
mLTgOvvLBUwseTgMCvRIbsDA4JtUJj3sB7Ro1lUr3Zyo8mLqHhN7GXTcsHsM9zWMK+zknvayO1KC
iJKRbGTEjOT4ds+1VoxEu8KKcGdRG0/7oIlCYEpWv9pxMpCCkACU9I6TXuHLWuiefxelFd62JPS4
R09tt8TuBZxUMXXBHmshtDZH/WG1UDQpdzwGw28h7TB5kIXDRsirScYxXNnZvV4T032WBgLWNQkw
VvCKxUvDIKtc53rRuP/wKNvLY7j5aJ6XVPRoDDWYsf0mFS13tWzoOEfB4n5tql6QyAgNuI9pFlTY
gomYhoko+n65jH6WA6ElqVNC6IYXe2S3qjj9QvLmRDG26tWmArNi2IM9GdLYZ3ldINoxhDOzTE+2
HyCozCo51juFLbSPTYX5aG/WJCXnouQMydGiB7MwQ+PGxUnpeVV4/Og+z2d9Sy8BvigryAwADmX1
Atuh7tHASrcim15nON+Z9GVfFnfQdylFLS9q45FqvbXTFKY69ksO0hvD3FmN+uDAvm32CVnVl75U
RRC3dhpejLBGOF1Bm/yesfK+VZhaXmHsL9jVuyTjE4jNy2tk2z9zSX+9NvAMP6DU7Bci6dPkHZF1
Y0AXrJZ7TjlJsqMMJB/CCuvCeypEs54DLNXLA5H0xNEzm2yxgwsMh3FBC4S1x8g+ZF0eh7t8UCjx
K930b6GThWjUqMy+EZ9DANPYNffkimq6FouUVPN1MFaU1HRdbhoaNxjRUt+/5IoZ83kMXJNddV1r
fwDSP34UUzWnmPjn4hUeqP3ewcRw71ocA/lhSmFm7m2cT6BPy1mdmrbbJItll58FVAXG1vTKQIEa
8ZWR4allu3Gxe3uBivO8y06aNOdk1/QU9rvFcsxDMOfias3X4t3rUjSpdWc5b5s0vHuihk6D85Cs
odwFIQXEnj5DwfPOcSw9OLa/RTYsII/wfI3duxrwKcWcmuG30iGzD/7g0bEBPcuNFhgEPw8cDTkw
R8DdwZSAVb3JDGD5nbAnApOimSKqpWECmg10BWjPYbDEebURv7c6a/O97ZUL7URcTkc/q+g10Huc
hgN5XSFH18JMYxxm4fip8gprii2P3fg4OZP9piNStQFAwGSj+PC65zwQhbxJ+mVGhSdGmMZOXmJZ
E4iUq5vAl/YR0mrNJGJUCQd7hXB5D8yRdxbd9HTNxoQzjmeB2V7Tlij+a6+4JwVvoY5pxr6hNza4
yQkDMM6INI+0xaks4BQ10S7+zFJX1NvzoO4KtNvfQkul5GHYGxqQPnTOLetCPZ9a5k0bKZTXIdbC
rIweOiCqzO8rXpiJCkMfmKhveewzNCxtVd3Z6TzOUx7B8iWy7RH4S9FrWHaKPCaADWXYx2s3Nb9Z
eNLMMUim+akOq2lFnGOAAA+YijEXpgse6//D3pks141lWfZXwmIOGXDRm1WWWT7g4fXs+wmMpEj0
fY+PyJ+qH8sFl4eHyFBK6V6zqhz4QCanwIcH3HvPOXuvDbGSnkNlZNkW72dWcYWGdQhUenkXyMy+
dnbPon9Nw6a210ifiVnDyaJqXj935FLUQRvSqbZhenuJEk7Rhk4IlTsrhQLHXisKE8skWkTH8LuK
wiUvIS3GUt+TS2Fa7TnhKdlK0VOb0jBSKs8259miJin7xp3msKFzCzjEhkgcZOSKFQai7xIrBbAf
fb6jl8PwzJLBgoSzT19DNuPhodEqOg3CCO87u+t1EuWMPnQIpFOqVaBKgOxhkU1823SNgbf1U09H
Eh/615gFi6aSqU0bf45V0O66VW2GpK5uuTtK6ahSGh5KRlU20uK5PZgFR6BVI3J9w4JAJdMP89gt
wlCrcC0kulCiKzDp6xTXO1tpadQ+8xZhFltOFjJHi7nqCAJTSjrvBF/WVDTEgS1K2RlFgTJniukw
Ae27Y5tE0znZNfgFplTRG4+Fvi+OAHswh2POte3t2MuAU0XQWgkMwahuPaGU1SP9XABfdOJ0QfpF
Xm0nk8fFGZjM9hupEulNC+wTjpoegJxE/qOsTMq/x4Rurub4koywXa0J9YpTcOzc+3Z0YyQk575e
qC10In/wnRI8NOeXICZoQm587RhNfiBWhh5RfQmtiiCJDlmI89tU+Roshu5AC0Tma14qF6TbYW9P
ruwgWxxI2Nifw6jICOzNfVMCO632d2NkSTOJ8M3MLss0CL+5VT9IQUG5PdF38NcBc8/cxfOWN6QF
DaBnSgNv7Lbl+Xiq4Q9SDvVNnp/aeOYpJO9OvJLSQHz2JHILuEYlbrTZJpJg6fUiABYjuZBxIBIv
IJfszWxw8ToL8PHeqFVrY1QWrUTblyTmG2YGrS7k/BZ5EZZfec0sWx1RMg0PaBv6l3EY6JP4kV8Q
jDWQjoI9c2I6QkIEKAtaIODyeSxh89qkwayLvAiTdSsx4doUUhbtEzDjumNjpbO2WTPpVzaVESjd
pjOai5BKWaEd1AQE9AmM9naDybQkHzjaTKTQihOnPyqWlIacf8C80ftXEfOJxk3zUB7eiUqzgTfa
I7LmW8Yttu6mE6PITVHxvh6kCdH0pcggQp+RQdhP51Ycl/ZVAWHVPGqg5NsnPUGmTE8gprvMlLK5
UNAkE7+lKaXxK1nVv8yTmdCiiTAUbIoaQani46xWy7BiUzTiuvCjYTe2qnEujwKrb9arHpSg9ptC
4E+h5f4f1d2qaA7+awvqMXp5zr9PMGY2/g//qWp8QXj9D6GtSmwxw3OdFdGAVGQLvpPfdbaq9sWw
0YTKiFIFw/9FddfQOQr/7e+q+oUzhGYQvqqpSBy1P+U5RRD1QT+C29SyGKTAkQNVqdps0R8fjLrt
LSyBCUdlHska4mESfE0xMhGjAJb4JEs4Q0zsVuS4FNNG4oQSux1AxyfTqnE2pnFQ4IGPYG70VPi3
UTv4L4ktTAaapqVcQBtLNKo2CeYyAxFMVwmZoiKtR1h0iZQcbZWUEY/+2cwYrVE6OtHSPBItXPcW
cqWSOYHDgZDAJLJlhnc6svptntoxeJA8ufHzPmRiN0vmdWHChaeFpJXHjOybG6zh0ZlEEdO6TPiC
Y1fj9ybyKfXxYDKacBVplLGv6VP90KqK79MIr+3cNfQuOAub2VxolY1x2/VCttxaovLczGVXlgel
H3GT/aZrD7u0SFaW3mHdrPE3PgZR+TUdiExwK04gfIcCOYY0yHRDM6xzjlbhWXJEMMhPHF3Uk2mM
xT2O27NUz3XmtFrMQSPxk8mzVOL08qpjWCzCJYLIaitG+7TSx5UsENpROU49IY2jLO/LdDGbqiIL
n3S2nGFptExYfDqlZZjX0D5ZqaGVqo4S5DEmTAyPz7kmVYQx43s2HEIkhus+tuIzaAUySHgpZtZK
84Hk2MImbpbj4FS74aTI/sZsBv0qAr35ZFl+Zm8UWeDE8MM5blfoq4Y15mCVk3RjjOdxVxspvRgT
9KwKTV9zdS3t7jVSI3MmSIP66I/MRx00P4XkYESoth2koNe06JONPNs+AxRbSd4zYRlfI2wa1X6u
OVg4SS4Zb9yuKnNlZukZ3bwk4koTnCgBbndV2l32gumllDzy4udyrY0287gyDuzMqyPSpAhetJPQ
CeKkvsShTPxB60eq7hIR6N/IKvnyhVpoHNN7s5WcRE+aG62cs+vUJGjIleJl2zdUpvtIGqyHcRp0
bRPgVKq/yer+Zy39O529n66lb00B8+bDarr8xB9ufspmNG+0I3/z5rN+/u7mN78gdkc7jhYD9PRv
UfG/r6ySsL7opoLlG4Uk8ioU6n8srZIqfyHcYVkGYQZb+GT+jIWB//3jpktgAj4KhKBoxtBNI7z/
JJBqzMmq5JGBAYjX3kUAj9AmJ682IIacQEH5rMzqK0y3aw397zGVRbtui24vq9VTlfU73+i3VUOA
jC6H3UZPmFPVANgKEXQOMbAhpxfbZRR+GbUto8V7v3oGoQSfjBZ8gOgTyF/aGfc9WUWrUmvPejm6
gTrengPa8Ewgko5tfrUq9bWnSb/Ccuj5WXtRR+mub+OnQIMzkviCFUDrxru8Zd6Mf4Jei1rf+cj4
Q7MGquTTFQTFea7m4aFq4YmFWkGsTLSh83ZhJObg0Nmib1fNIIz55Xuh4QlKQiZCDFvDrnnT1flp
6sd1ElvhqoloQ0r9ezWi0yEH2smC+SVO0nMDlQjVQJruKVVc3Yyf2FMBD6u1Z4b5+4J1p33SPdR1
dtFNGV0UslJ83cZiBagI+nJ4B1Skf2LIyMyyhevW6aTmlUMgnJR5ptO3U8xWAzDlJmd4lfdMQ9tq
WA2KeWVxXkOBEVP0zHnp6BVRDGnrtsAXNjIHaNQfmauO4YGgAKIlO3pw0XCp9QLzmMXkCAKnUpwS
G6ZZVuQLyjNd2eW4Z/5uOq2cn/QCX7BS19F6lAq4TImQPWnwY9RT2WVIAZwm6aa3aNkE86Xmpye1
zs7wgO+JmGAcI5XXdQdQCMKlIwUSqWn0hAZNMl+l0b+gGbkfTdShU8X/zC5AmdlOEAUB1rk9GzCD
yayRDrwrOBchAswGxVYGWyLGUqqW3UVeq9cSaL/rpAb+kBOiulIGGxVUN99BnDloSXENTYFZbFW9
YPWSGTeqyrvklwSvw0Sg944wtMHVdhdZ1BS5GgZeEUXqDgv3vosJdU9HrJVo4COHsbPuxPpYuUmg
bQzO6nXtv1eKejK68j5PcOvWhQaqR0/OowhAEORAT/Sm6dmo8HBQM76PK2zk9bQlXThz9dbc00dj
tjx1Z9SBtSfJae2CmdAubOomLWpnr0qpmpQCSRuiioeEhHKVRidpnxF7mxTqx6SrH+rUvpWl9GSm
4eSFlQwYMxLjGUlKuxSFtzt18eOA08b16wqTvFreJV3C2yiKs6EcTEj3fgYnMHpR4+6kFCbOR9OI
15Eqkxt2SumnrvxIG3b0qyS6aKjlMm1QxArj6EFiq0MJASeSGiVzIwV9gjnCIGVffyUQji4D0qFV
2pLk2MbdQamjWzA0vdtC8YPuywsehq4Z0I6AufBq58mxbztwZb4ue4AEHFFnewb9UPfGCsmIeMl7
scEUjGS9S3M3g+7KtfQtoIfaTSDRI8Jch+l5BMsQ/y0Zju1l7gOUs59iBQB3VcWvwXCki2W7YC0u
kKODVogZamkktBy7fsq0FTzb4FqlpNyqiVIdAWYxY7RLOEDzAM9XDsKdEqa72u/7J1higzcpvvIw
2PW13k34jCff0RZet5YH+lnZ2jpOWj1/LTokkV3eGQwg1XinScy4JiZZoz30WLE55uVmcU5n6pTM
wb4CL7fVmirZ9wr8K16nC5zOxGP2hya1vzL7v6Gle0dkqEN0QuFmo/QWGb29jjLZJ/bbPw+Mkm4e
opJ+OjRFhKCIMGPHMOg/TZbKhQrgXm0iM8Iehk1TqNlJIE80sZFSxtMmLYYtyvwLxIZncUGvUJED
tKMDYQx4vA+dbu1Bjgu3BHqynW35SNbPQ2W0zJ6qXn6LLZXREQZ7B/Ny/JLkggihvGCoNo6uRZYb
uJI83xCcCurPJF00bkbdUysEVn1+rZvpY1JfAQzd5oNEsBqANBb9dN32nCRnoPI3ZKAQlsT63Sl9
ezcZojlJgdjnGGPnLt+H00Dj0VStRewxElmkg2/tIkE3wgeaMChz+UrCPDbnxEhOiRGeSyXZd33K
qAwQHXV32pJuYgbnQ/YsErphGJqJkkimM4D9xnPflV8jQAgb5G6M4lp9W9vKNiwkb4CvV8AUXuGv
XbWhsR+CmeMmJ/8oupuZ5xLrme0pNHYRaN5MZ/7aSw3fDzMLa2rf6KiNLhqKg+Fb/k4YROYhSSIo
oy8XOP06J/UE+NgpaumqG+wGnX9AhPJVVirCi5BHAviofSskHE9+42B6y0l3XhdarcPO4mEq9DTz
jHAkGC7MOxipfuJNre/ZOak4TQNhsRqrbhuGdoR8seudthuutF5+BJjtFWYeQmypnxOZlGKsHYRb
wkX2CD9KTrbNDgSg9zEyfbyDZqMom6oBvSzTzFqNFlS1iYOpBwqXNmaDB0UwGHoY5/neMojUVvE7
r/QSvp7K5HWdt3q5HfWid0IGunvwzfELY7Pew8AM1Fk3Q+I5Rh+ui58UTsjI+kVG4Lxj8JdsF23A
PcCY6U6fpuJxImPgUk70tT31plvr5wvtB7TMSrdBvfTytSpp91nOeTqW+4EB9n1e6gj/8Ip4YGl6
Dkhpzm7OIislZrvWUyY/zeA/2Q1dd7MsoVbgAXC1KvQau9hTAaGLrt6GxlBJCLIGhlmMrvpJf45j
e9Pnpr5D3ytfV0F7T6Yhe5l55TNThKmo3hPgHqFrkE6Mthj1iCrfD0qbI7xTerds2C1T9Io7eqYe
be4VUAAHNct5m8d7GtG7bhRwGBWHUR0jRnqFLWu8kHtXiULUs6TixsMqhkOtpfqdGVVHn1iuXKSM
ZzDyDw3NScLVPJxCSJmtcjslyg0IOHI6l4lHhVanpEQ6b8kaC9vlfUSiUGbwQRfIamWs45gxy0Rb
s5PWYwA9FOR6afvnVthdM+V8mgplZU8AEdJ6N0SyF2nabUPfVVVmJosxdGGEyAb98pUNHoNW2jql
HFVQq+QLpoWxfmzUTqaJN9GQ9SeOOeVwRCU1dUtofMCI5SLIo1dMnWj7DGTLKAn6kfNSwItgQmGU
gk3md8AXy31RiU1qEc7MoLczjD06d2ujgEwk3ElKAEIEputr81WSG2e03IhgzYZqA2z1tlAMUKzG
oDtq2HXbqhvu8GuA+SaxjI3dOEc/s2B+XgLTOCgy+1kzze99P5wIqIo9Qq8ZRzRbkLk7NRLnPNQc
+aLCmWdphcoW1aOxTjMNerp/irr6pW7AYgzXpWa4SATdUr0m0eWxL4P7vFA2NFI9MPc72tXHLJB2
ZiWfVYS9jFJcg44FPz4O5AiVcuSNVN+rrJ7ei8R60FO2KtYGEioeC7N+Q3dw0Idu1fnFsYnSDZqA
jRRpmzARzO4RwevD1x4lcWQM+17rH+dqa8sMuEi86vEwqZl9VJMzG0x3P4ljExxl7SowQDyP9oH0
OAdxCzyiGNR9fTTkipcXyHWosJAVY32oNc42U9CduiR6NjjrJmMCq4NRlKuX+YuoxNbAglImp3Yu
fUcOKt21rYTPlfPPTLLxDgqU9lALTmoyTE5UNsDW4hy9wWUv6R7rx8lYIjoT60Ifs/VcX6kN8Fd6
7j3wwXOoY6TtVOIkR5Pb1gIVlMRmUslgz1lwdvb0SIPe8430PorAZHFQ1RvlYArzjvr9tkTKhnUj
whxO7iM8CeYh3UWhyI9RoDNUKmB5tmG3nToVpMprryLihGBMDOLk5pa0qkd7RwbcHRLuiBFdt59q
2RsFgvFOlS57VbmtygdzNI6gvF95kiI3a5MrERT5qmdwitB1QX+G8JfD2V5bZQJxTIMTP5XqJi8R
sDGhjGP5YglQpf/MYLwxfPDfyHwz882IdMwQyAciCYI1BEuH6QevAY9lbz+OnJVitjI5l45pbjrz
eKuaxqaUEgQvdkQmldZf5YhRJrk5r0bFCUR3SNgDQ2lkGNSzBXSjvvNpLWPreOx7uMrl2RTUJ1Wy
rm3aX0mtPmg+AyKWPfaMunY6Ud7CJk+M51iX3mb1EEn6BSMKAyXKsuxdIqneNnN3KqpOvayL+OtI
JEMh63eZojMz0siHAXMy8NuR43KmD9GaefpeINKeovIdr8HlGCyQ+AcRm2+h2myzOD+QUjaeBQrg
3cE/Z+SM3KhXCdndU61BLyYtzU1i/iMVL1K6HVPlJWXia14VWF8a9EYFpAwCDwViQKxfpbSByrEO
KrD6df2UWNJ9DcIpQarm4dxI1lZNQJ3E1gBKfScNwZlecySdmYJSuPX9CrECesAwsRwgHmtJrtEX
Dr210kNylehwlQLoVZDLVwjHrbWpsJpHZt8yFB3UnQJZhz8WDpQ3EkrDxzJLOGwxjAqUZVxd3UET
RjMF225fZgaE7Em/07J5gtTTz+iQ45e21K4LSS02EKyeQ8FZUiXMb8PJ9LZHwLsSfrUj4Z0MJ6l+
IFPukalpyvGHIPYmHDPHHOLXjKIVENUo733Gid7cWYjgLeMlGIorucl1V+msi5rZN/8arNmpaM7J
+jnNOFASAMIrVNIGYlWSmlOsnGtcAsYqbuyG0VzwKBksA1KjZVvTCodNjCHVLZpx3sjWlHpACZvV
UGbVKrRHFMA4rPdpgwVBmiL/XlGCm7Ai7JT6GKx0FXTnCSsxSkgOyKIOPb6cflVLCy9fQP6x4JEz
E+0Oqc8JHoHRJTIDlDXiKrewBRn2GolDCY9pAOBfvammcpHWM2nChFVMJDTQAQmS0qvh2p7MSFBM
VLHqmoRNkDEywTdF+wI1PDKvo14L19zSkfVhNwnQdTQK0VkW40XrAzwOGAMdGbA12UotJXHQ8IxD
lCmrVWwjOozMUtmJBIuIXlXpk2+N2c6QkF+Y4yuZ3A7QE2/SeDYS86GQrOMgUSg1Ym/o2bvFXqtO
2VMIx2tbTCheCU4aUKKK/imLhjs/zneSZlC6B+p+Zv7vQG5apbJ6FD2P+ZiLA0fTFDnCaIC9QrWP
iLOUtKOhs8KRx3bTIX631xNYNY59Urhja4GsQ+WhgAmrdMFRuLA8M1eiZwVj0HokeGNDsqPYBC09
GBB0A3lxZegTAJ+aGdbHngRXa25R96vL6uEfyN88TY2qoqCaodICYOBcJ+46P0RokLgwUA+9mZ9p
PIlWEz6j1TjLTekGUzLSnjJZ+3HppHXuob4NUHSTyBm2ZLmh7x9btuU4K1Ag+gkYLr9b59APkT9v
mQscgroLVrVNGgINfbcjjNgp9PygKCo4aqYYAsXwEL1hbVgjhdnbkbrts/CgVS+p4d+OjQXco0fe
R0KWJfbMeYEip05DhC8xoc2Tb0cOY/6XOhnOKkbZ6fQYAPEu8ulS1YLzcUoepLw8lkm11Tm0GYXu
ZHa0RyxxaRWxo6LhbWoJgZE0HLUivoAtRyepuwj6+2qMr+ISD7SG1lC3yge6CtrO5EjMgbFo2GIl
jRaBoQZeGrSKl8ZTdJRCjqd+dYZXcZXN6XTyyUpNhX3Ja+mGBi3qwE9Zzt40zn2z2kEerBAKNMhK
8ugqYeZ31o+xcVctXL0OHlUzF2QIpqqrSiQl9KR/+sQli0I5SrFskmoIEW0wSKxr4tseIYRDXO+4
JxD60leXEGq5ChA/VGdtT54L85trUk1JdkSdn4zSfZsr5+TeAs4rBKfLmXZ6XlcPMP0niGOgx+ym
5kREHmwBNH+uaEGkJcf3zvYSArqTQFE5oYTvDfnfO18e7FNulxOtHMK3oHxb2zpKLgxBQ3FlUewC
uyqsOy0gRsRm5eyTbDqQYblDTHaiMWQvaUAGG4MqB1SJcbQRMoccUcYJIKsgIAAppEDUzOsgH6/j
KH1AhRk6v/Ww/6ed/3dFxpJo2vTh/+v56L+/dH87dc3zh6b+Hz/3rbOv68w4ad8yqtY1HasvAIdv
nf3lb2QGUghPmGHbuMD/mJkKgrTAvSzBXMy5YegyaP19Zrr8Ff8MbAKhLdhfxf5Tjf2PvmdTBYbK
3JaALRoaOhf7hJdAtlkMUhGqqMODvToprKyx74Y+smF4XcvKFSfrQQ+vbdq80ry0P+WgdVU98VBt
Jx68jWk7IlbLZ8yWDWa9v/CEnZdv+XVbv721p+fyfy0P52vBiC4KwvZ/f/xj8+3PwVuxJKF9+ANV
f9ROl91bPV29NV3Kj/IP/f5//nf/8m9v/x2yM+mMP3ts/s9/pG/N3y6i9vU5qj/O15cf/AfVCnaV
aQroIrYsVI1v6h8PDsAr+Yu56OTh+QnNACr1x5MjCfULHgnSKTVFF+hoZIbkvz86Es8OsBRgB/yQ
UHTrT8WzfRwI6RBUeTJ5emCDm2TK6MuT9Z1znVTIquwpVM/0sZDWGWY5jpc01McocQOJ8NTvbtHF
N0v83/IuuyiWdLN/+7vCm4cEaaIC2X0lkI7rIS0gZkrFLQ+M7TOFrdbwwCt2KM6knNAzOaSnJxY4
e9MbZ7jgn2QlLTz8eQsr+CLLkAZRq9aVmH5h2v8Nj/DhF0H9yBspFOZyvNbG8ot+98ELzO4t4ULF
WclguJrFUoyTEK1kzEyq5hlfsr9Ro5CyVAtN1mf9HQPtdW5aqkt7V+eo0Fx2RFduMnW4MQtizEf4
dVdC84FUy6S8FNm3sJR138qqi7km2s2Pwijhu0ZDcfj5fcUw9fnGajIuYJQbuCVNzVI+TfZKvSLT
aaRyJReFDaKrGXOs1FdiQagfPE3sO3mrMapKdkHr1QSWNJcUyvWFvaRPYJ/Z6pJjvBUQIFd1vWnK
58Zaz2LNQG1MHD5vlVAGnYoTfZ048hBCpDRumeSbq4AJ+jrYsdkDWA20q8xGb815EQurJ76ick+Y
d4er+QzFPzEt4b3ylE6chTdRsydmAoncUO2K1JnOAZsaEqfZ4jVX9oax7cydCdQxd31MTA7yB2po
uweovVGyTWdtmLSRX93RNDJdDKI0kFMD1DUjCidEbYig66q7qAPPsFbpZXlrPqqPuDPY5s0LXDHE
DgaxlzX3EEnsmJ6ty/hPOvaesXkJIJOvJKCv98WldI8LQrYd2fDGzPOl9dS8jkSTCLcIT2QWtK+k
eFY+NigXupfrP1UyfP4VIFdOBUm2mbBxKyvUWydzR8fyGhwubQD/rTE9amLce8UhAFfs6NcNnypG
2ecgpzRvcAZv/A2dlw1VUXiK7kHI+tN2rnaYxO3z4c7zT/axO/hn1GD6TXFovfQ4PqAkpeLPnXZJ
XXCDFzjRqGH3tUftfYVpZsRpHTpjeWKMO44b9QJztULkh0vXKjm3H9ONdJwfsxcSufRNhq56dALP
d8RmeI/pFVymR2qoIzHqa9lt6JI55dO0s7zxDvys4zvGms+44/BTkUrHBBW9OM1Ip3yP35nLxu/5
tIrlHSmI+p6i1SsOA6cunGQX8UkrXG7oI1k2DkJrRMaxA4LTSb4mu+Jhijf2lXWcN/apXw87+60/
S8/sS7w00uSkZ/Mzry2ENQCh9ACpai6UdX6ZX2oJaSHYxShznFij1nAMsBX6/wfbG2z/79aYf4kc
Zbjy3GVv0m0efX8w+u2nvu1tyheTkFD0WTAbF7zVsiT9Dmy0vhhsTzKRn2xhoDYXfNg/gI3yF1Z+
YaJEIPVARwH4x86m2fwVpgwLMaNMVvqfEjsIdsjvdxr0aIKV0DKFUFFkgCr4uMDPmV9oVpRljhdf
Z6dydeZsD5cH9912t8Pquzvzg11NyAte6LvdhItp6N7YzGHS/fbhPl0sacHzdgqzEWEy06boQmvm
DWhB0YKVEpCNKUntQ018D+ZqUh/xTlQso1Kp7VKcXhGbX2C9M8hQ3scmL/YYyYPdhAyANceMbqxg
WAhSRVpfz/M8bsy8Ki9kyTIOEFm0h3yoiPKzUTGsSHlCOFbok/wUjW30ZChLN37Ao3evtmnuYybM
0VaIcawQgKRJTchBZPXqxhgk7XpI4s4+T+y8iOmdxhhNZnMcfTdQ+7Lfoew1FC9DFvGAtljK3aIV
Pay6dILpayC8eitJtBowXUKmpkcjaXAwJlkZN3UixyYuSUsA4FAasrzzvior1PsZPUHJpD14JeyQ
XdSPKJp2TKVNugF9kyV72ZTQmSddUC2j03GTZ4Nl3/q4lCAIpFWwbW1j4hL2mD2GxZyeD5Wla6tp
sKSerAUAuxhlIaKXlkQ9iOy0P2VEc8bOMAcpeX1ZShJnpmr+2qffw7hiCMxjXBCD6HBCM1Nn9HsD
N1WvNSwmqTZ9bWeZdhDpZxPWjZ6u+QWdQqXFnyG3g6uBjGEBwmJyXQy2cS5EOaKiyIuECSveC/p2
dDQ8Udmg6Y1Iyx8JlGUSUdsls4RpnhWvaSb1BV2/QQ6ePUxE8IE1ih29aQiGnjlOesi4BxIpkrAk
H0PLu5uZGGiS1OwSTrttZnaza8tWfpGVbtqQ25dHK32K8SLhPjWHQx3X1mOoBSaroh+AIpmbKdii
eFZvZ8b0lUN3o73sh1KtaWAY0Y2NDUdBUi7lrwOZ8l/70KgeimmQTzgxo22F7PzQSUkmYbFD+OAO
dm8xnJeNeUebV7pJ7Ca7sse+6txhwjulZmFFxyqgPRXRKb0G41N7Pue8eQ33j8EoMRfJXaHU1UUN
RslY+fbQbK24RwzSYJmGVDP3/rOO5eK1wIVogXdu5k1XFJh7VbPOejYu26jWjPPB7FWZ4pOmMeVk
BsbJ1ogl9a5SukUibfnFW+3rDUB4pA+IF4qMxNF6MJ+DkCB4plJ+cUkifbmpCUyu1kpomueICgWR
GYmMYKeP6COvOswnwTrPcPs4nerHz5akMDoJYymn2TcOuO519WIhOkL70WG5rGolYo9tiPJZpVND
FsEsB6W+o1+TnqSRZD8v57V9MSaFjmOS9VgXfr5sLVXhPxctE1IVq6yAmQZs16AMWFbQ747AGfES
stYaygrpSSHLW6MOfoHf++EVQGaqNKs0+BSf6tKG9L+6S7hChd12NiFTxf+XV1iOxd99Bhs8kprB
JVphe4n4DGbb/JUrLGxTXitLUGl/vIIyBw2PCye4zsQLDfYg/l1N+a0u/eH28eGLsCjiNBlqGHxI
NkRqkk9bVYBtrlJjctfSttDGU9iV8vXcZNZ9FGiSgrWx4tyMxYlExMTKTwyZ/LUozfSk6AFTZUtt
YsOrxo7Ah4rywGkC4EUPtYKVZFuB1FI2vs5M4yhLcpy5CsNj8YtHSfm427Js8yzBoDOFDCdV4xN9
vEsjkXaKlYEr9efcTRJeG9JycdpORELsGUOPuP1pcTcJb8p8iNTjzx/lj9XP75dXqV9BsFHVfeY8
ksRdzarSo7GLxVqREgBE2loRxdXPL7N81/98Y/7lMtanL8rXcGiB6MSsyz6h+U+DWl1rcuG2Qtli
8dv/hatpiy4UWoWBCPTjPY3GapQGa+ZDkXknl8VB1l6i6C3AVQXcZf3zi318VX//aAsH1UAeiqHj
02KgSA3EqZ6Ppkb5hZSpZKDQMfujq/aDx/yH39F3V/i0GFTyVAeZzRXMGPVlwIRLaa+0JPV+fpkf
fhBeI1S4Nk+E9umutVE+ZT2bI9KF4FIGTqVGvyi2f/yw27YF0pmWn61+ulfEq+sio6Xv+KN/tUh9
8uLGzGYXng6IyXwt+ktTO5lvclg6xAf+onXxsWXz7ZtiJ4ZrTvNGB5378bHIkYVBp5lyJ7bOFyFE
PrxG3donFu/nN9L6wcOu0l5aPiZrlPXpla51ZnYiQvwfq+YJty7EILbhKVmh80H5iX4oG3/xGn+C
TP7+2QyKCr5AWqfypy8vnYc8H7RF4a4vMphxZ0RZ92Sm6qEkCSHvGuAkWojh3bxiXDeg9giVXa0N
jBWzaqdrteqVLdUzTfrbn9+N5cqfX32L5QWGKzpu/TOluC51ZcAOhxhhUFYq026SnSrGbW8srYTm
kAz1i+f4R18z5dDS2zUE6+unfSdIO7RidcB0AkKa372gJs2Bb1HH/oUP9t11lsfgux0U5lkoWbjT
gHvdtuNFn+9knOGZjv/6pIDCGX6xqv1oGbB4N+mZ85ro8qfHKuLhlUgqhx24AE8AiUnSwEBK+cXH
+tVlltv73cfSWsKloCnljmFfDGbBJAfjoH3z83v3o1eEOAC+puV5Feqn78iKmiyzuwhx5Hjmhyfs
/yvLRA/jtfk6nP7KjfvuYp++qFCuCyTQMauOJiNlPYho0zAK/fkn+g0O//k5x5EHPZXBhGBA8fG+
JYRBD5XK2lZVDZUK9m5DWxl9Xa+GMd6Jwke4xNSYGPcVhAtHyV8zPT8lo+315Dv3SHYq/Z2J8y8W
vR+9fsaC2LV19ibMRB9/LZZ5f4hD2lp5i6oH6GigvCdlA3bmNmcMX5wIa/v5nfjRA2TqnFxxbYCw
Xjrw3z9AwOzJWKNidhA5xttKTjVy08LxtFQjf+VSHKAU5gSywo7/8VK0KRo/t/lwRT2fbAbMwyjf
GOZw/fNPpPxoa2RyQIoFGyNt/083kTGDkckDoU8zXmczCW/7Njo1/dvkf1WHYWeFMBD1Dqm8Nlwr
EZ1XgThVolvQ653yi57J8mp8fs6+f3U+feakCZANsFkjrvckxtcEHlJ6HdvoVvR/ZSX954ujfTq1
9bNGPkDApQLlsbS2Y3JZi5uq3P387v5wvf7uKp9eHMMekrGBNEkhurPL+wmgmLTqh7/wHjBUNFlw
ZJlUgk9PJaStPo7Q1ziBGrh29yYjHeJqZlOgr4g8Zk7wc391EP3RqwAdn6+LGoWpzaeLRnEhMoBZ
OV3jcG0jGCStZ22Zlz+/gZ8oyt82/+8vszy+3y3ZLUqYTrK5jATA/pZANDT4PlgueBq6OV1r/qj4
nkUO3H+SdmY9ciLrov1FSAQzrzlnZdY8uOwXVLbbzBBEAAH8+rty60rHrq7r0j73qXdLvYtkCr74
hrX8FTm4AWieiMc31ipMx7FImY6MxoqxuEyI9iFyAO9OgwDAYCU6DjcdNBkakDNqL7Fqw+/1vMQP
Y6AwTTe02z+SYInvJ/bK67FO9FcoG5QDCspHrxWSlz1TYSkj5JY3MiwKuPEi5aar5V4hyQvoWE00
/TlF10ZrdtvlzsBAbrbGGNodQ03+wiyLu9EqlHcygbS8om0FBdYg+3AdTr7cdej0aIYHMKC9lvYp
OlzAcc6d6W5iMB3LCnleA9UwzF9nu+xzero6VGWSHeIGtMoFRKRpXkJWJ53gqhxDdwNbx36EajwV
1yi1gjuR1TGO8pFW12040e1YOvmwcaSbBvCMg2oPAJBSSWfZyUsmmSO/zmonrGGLu+GtULU6Zqki
IVmMRAezJwt77zVxH6zp1w2fTUEv82oY6NMRqscs6OFx3hVxr9u1k3vmNKZ6ekvsjAl6M1lyS3ZF
Vp+spB+9hL8/Qu9WOEY0FjUWvB6106KvpCflIcxoJiqf/v6s/qec9n75uih5EJNeJpbfRzEaJWAm
fJbsebpt2gP8nYJm7O45oqQji1NCg4d1+PsxP3wLfzvku4hmAnsQNhZzZCqjnuKQZR4zeZ/K5evf
j/PhNWQ2n5wQ5Wfe+T9fwxgQ+NhUHKef1AEvBL29xTNUjQdyLZ/cro8v4/8c633VEhGXycVlNm4J
DiL6bs/3PTq/OXrz5JYWJF3eF7Q//f38PthkULFwmN8l5UUkEb1bqUuEhirXuNmRxqTdXWuuFS1x
2dvcMuS1A19Nwp33HAoXWRb86Fhny9e++v73n3G5jH8+QX/+CufPy2yEipI+41eMeEPt5FHN5aax
YexmGyO/ZDmMqk/2rf9+gDii6wsyfySc/uVIaPyyuGBymeamN1Z21s7Lo6NJPjuMuFy/f50ZkVpo
0xbj8D/+PLPEjIGslpYvoQkevXi8R0msDn0WX2EhaS9ceHr3oHKv+1wd87brthGjsZ88Wv+OL0AZ
EOiQjopIqf2n/v/bxwRqbCzzhFgn15oWcJ3tkxrKZD/DxI+BdqxofHH++1WBKxziIgsEkTM/4N2Z
i6kiq8pB6+4lj/8pQdy4YNty66tVv43zDR3xMy2Kf3+QPrytvx3U+/OgNgShVIH/X08+HD0RvNJh
vmuV90nk8cG7ysnRi8I8MhoTMkXvjuN2DiU1jC1FXK1quKbxU020Ud8yPcHEcK2v66T55Nz+vRZd
jklv1eWS8u1996rWXQn9R/HI6ppZJooV7Q1uy1Vj/fO/uIa/Hefdy5igR4EIxrkpfdVW33tI6eaT
8OZyG/71Vvx2iHeXTwGX8kXNqfTqfmE6CC/K/+fFevcgRI4OIS5zEiXgOL4UxzKP7sPqhOi0/ORQ
Hy5ev53M5Zn87e2qZVQEfcvJNNGtFf60NM3Z05Fp2lUizoYeXs0g4N9v0UePAm8UXJDYtYmp3q0q
sdsNYMDIMDtASbP6ds5vmpERtem/3mYT0/3Pcd6PyCOKd2GZcZxMNKeAgbk+qDZgETd/P52P3trf
D/P+yWZO1htsDjPAQItNtGUemCkq/cnZvGu4ugTVlw4nFiU/onmR8OHPO2U6I3M7Iusqc7PQhmSA
NTn9QBPwVPZufV06Azkz2s9vckiiW1fNzbfI1OPJ0Y2br4yap09u5EdnHtoUOyj/0/jmvXt25BjL
OLcrQB9Y8VaqpkCbdibZDlL887+4xr+du/PnuYeu8tgmcO5RMj62ifipgcCE7ePfj/LRu/D7FX73
Ygtk0HJOuJOh+RL3kpFtsU66+8W9yeyL6Y8Bx+3fj/jRFURPTIcg5TsCtXdHTGVeYom/9PjnUbIr
Otu/at3LGBUU2U9u1kerFi17rn/pUowIdv+8hL2uIChfDjUM7lkl7V3eBOu/n82HHxb6M/7TiRdd
miT/PEaWlAUVdeoclLDAgK/d+eDYh37cuf1WxHcw4MBVfCKd/Wg14fLRzksNlBDw3TEtK7ZnOZHc
9i80ocuw1jLDave2QdN/crf+nSQEN0Oa3ndtOkRoAPnz9EIcc2rJnWZtxpo2+A2ibiagvirnmpGb
Rj3//Wp+eGK/He1dljCsTb/UjBisM9LGUbN3bYQxDMC0+SdX8MOVhS8ykTQVZNaXdwuytSgogZfz
woy6iXxkJ5ANcub3e+ZBilBQ6P8SYw2fu+k6qUJkBvMnT85H58oPII3sBv95ev68sjUqoXQyfPAy
dtlJ/WOAdFrb3dGOP5N8ffSOh4L8GH1OZK4vXby/f++shsnO2Kpb6ovu+Ep1FUd6wkgTw+Lai97a
YNa3fp6afm1RnmQ7SIz4yWP00U+IhE8kBBH04sj98ycwYYbUPLd4S+bbMTI7AE5xf+dHZ2gCZspX
Yag+efc/enAp/2BN9fhSUZX584gRRm2hKyZSp+htEUSxd7X2Vlpc0N6bVP/fKYT/Zxn8g4ide8m+
5PJMUb579zw5XYshAwLj2hmi7tTNXnRVWIoO3Mkr8guBvN8zm6uTT87yw+0Kij5sl4iCPTYtf56m
n2OWmcqQ7CseDdc1+1w8Mgg9Nd/8+TYvb6V3GwT7pet3f39TL5fvfUAYBmTTAJ6RlwveXV4RhYOX
moCA0HqzPOfUkB1p0k/2fB/kfDG5UL/j9gWhi8D0z7ODVVk7dMm06/9wkGeg1XdTcR/U5NT2DJ7Y
+kw30ZJ7DEnuXPG1tj+Jcz4olvJxJKkNCzIOyTm/u61tAYi9rrmtzbybvFvjY2EY6Lge2fiCWrgG
kDFEvyIKDFTCNoKZ/P/6MnMFCH8INSAovcfJJZBdLdOPLSmhK5P/8Lr7LP3590N8tBT+dgz3fa/h
HPqJHyBzXOvYu3dQ6tSDt57sH4UPTq5wDtTUv/Xp/JX8JlNi4ijL/pOl8IN39Y9f8O4hJo1DmBrx
C5gJX0PzhORwI7P+FMD59OmWmvPik/XowxvLqmczDwMYkNrFn09WV7nlALAG+QBz9ahWfKNewWUn
rImz6R8y0rf3nW359c7xJZ+FxA/T9CxSrzyEErHCbqg8+6qAd9N/8sy9/y5Q23Bp6g/9WBDyxuG7
i8Ec7tQFXQhlYBFnu/8Zgfb2WnvbGu+Ty/7+Hb4c6RKCubRo0Lb6Pg1oeUJndmXR3j1LHEuqYKRw
uW8ymgH+/oh9fCCUxwxqIDN9/wFaqgaWcEMq04MgUzNR6JqWFIN5/fth/n3lsMPip70MMyEef98S
NgWU/2YxM0DJpscdGXuvmujrBOLFMuUnx3q/3gvWIzoYLgX1MKYb+N3zk4dl79l5466GaDqCgO5o
a5+ocDv6lIWfrLX/WuQ5GCdFDw24Uf75n5zgbxvWMmj4TgNvZ0oD5U7wwkgGHYux1a666C0cH1R6
FdVnV3+WwGBix3u3znNogJZU8S9LIKTMd0+j8aRK4azTme74w1MoxoIhBRVXIeT8Ib1tTDy5QHmq
8KdDc9FV2jfLg2vGdtvrqfM2noKie6DtNL8tWiaC1mUggbBkbQLXHzSk9QqTl4YMn6LE2qFB81SI
QT7PscPT4g9F/5TMufiaLDpmCDi4SK+iupMrxwfGvhFBNQBYqoe0AfoUmHnjpVIRv1EgPhdygYES
0Wu86gIzfq+kaYJdmDrmOZDRxEB3J2BU+Dp68GGD6Ie0D0nrpZ23TFeAiGz3lEpjM0Au87uqTKD8
W+h3yf8H1nJlo/qhIz+P8wd3SP9h7wrcakKKF69SmL3RKp17uWwY3RGPcFRy5zREl9pGPKXdY0cE
1h4n6VPSkZb+CaeDYKjJ2mPtZM2hDiFBeX0NpTiDi9xutBwdtR+HABmRZzQiUFpl7XUWRq0NPbq1
vA1s6RDaQivk9yK3KkAOwwLNvMdDNd3KpdMbmThdTZV/Ht8w1rSnjuGkTdZ19n3sMrUrlIMSMvSC
c7Qk/9GP8llNa2BiTNrZ7a0Tt2O9G5kHgoMyVWG+KkhMwlcudTtda0vDVUoDPTI3LygnBesCQNOw
106GjqAuQ7w3btFCAGlCJnx0HpVf4yW+ouhUHvwWGkEWKfeeNuX40TR0FO5FmuyqOoM+zXeHx84N
EY2I5GypGLg2BJT0zFbyMvgfTc5Od4R1UHrGq6FNcbYxCMbeiDJP82R4a7ZWVwYTXhWWjzMD1NAJ
HCcL/TM5hWq/RIH1ItFAoX0aBr0dg4JPYDsHKrujlZWRFlh10S4oAnJTfd6q66EfSfAzYlauepKk
R0cmWfsw9DPiQWj18XCquZS3cRZ1JKljWhmbZjbzU8mz4+4Nfw6ORwahnc7ZqmPY8onSQbUdHBwt
ZAyDzaSlQZyhW57lVe4wTo4HMSZQriD66d4Oq6vOjFmx97vRVCBzcj5zt6ZMdfFjJGoTW9q7eusw
+zEoUppZijfdWnF7cpkePlbN0kDojtsqWM8YAJ8CMHD5uXcxUa1iZCioelDifaOHoJD9xhtQNm5G
At+9x4QA3pWir8CXCRVax0bZwbBp6XYGJhcrb4c/1MBFdvtd483xIwomZjRnb9Qr0t39G1CPbOdZ
AwKa2ai7ickwmrk9+csRhsF0RMuATqzoUCg1vEWdbZgkzjUv10SIsBFeFStsHgBrVvmQjAc9R9az
TgrHAQtfM2FdIOj82Q5x9JBg/LPAWDTLF0VoXIE6qpa3OCuclrF3u9mFZvSvtCOBAk2sujtgNf1r
ANn1bZ6xOLFTGNy9hV37bhwKfofl54xyK6aqaW4S1luoM1fsG51b2yG1GMtvKPNWG+lMqbVlE4W7
IWORG/flUukzgNovbSOzt1rVzVk0xfKjyOFk7Q19OO2W1HUHuLWGhr2fLKfI1kom+TNWYOaC4Amq
vV8nCDMYxfTyrV3Z9S/Td5Av8XxRC2aCJdjbsaz8E4m5ybnNwlyLrXAlMJjSV/1y9r3cdqiQpohJ
GLeLu4OVq8UG3tVM98w7mO5aoSgYXjCIQHjYXNpGEKciZUDmCw0PXBlLNFvhjEpPPjkTYKW22aDy
MW92MY3ya0/vPoJKj6WjCUyGKWIsZuvkFiHKtcyiNZiUWTHuqVmbvcMetNuHYdH+DFqvmuHoOeqq
7pRl1gPU4i321txbjcCHHjDE1enOjpv8eUlqkMXQWBgTbuRVLEWWbgDUpZsOLdNLJN1gOQud29fW
DAr/qVN26ZBsapq73ioyYDRu+B2qYATRLiYTtQvKRbpbu80iF1VQn6+bKZWnSlEuPrQ9YfmxS4RR
27Kl6A6dZJkls5TgPparys7zFvbn4nh3Ye/p+rVPKHpTm3KG/D6gY2VLsd0GyVi3DA4OZGU3Ue53
3p2hm/nciWq8Zx5g8Q6iM05yQNiDp3B00hvsdMEDHjfHo7qIdW8diWQE+pv3Fh+7bp6C9C1Q3Neb
0BvmZsUYyxTtCmLa9DCZbnZe+hKxyF4FZjqFasSkpmWcXs8jgJrLUIiCymG1j/Ulo8mb0+fVKfUH
dJ+4DOK7CkdYvJ2cuZZX81RjPvbCC9hK9Ck4qiFRmgarhH6HfJ2iSdkVugL+TCvmUp4sf8GXXTBN
8zDGvC2HsQycAPTRqA4+Y0CX4kur97md+l/q1GHErmAExuwSWHiHxYj6S2qZ5XVhAQh3qZc3ANqi
udiw2o7HDus9b0ng62xVOpnYp7Ya7volH8NzLQHDgReeU7Er9aS6FZIl98HrF4RsNFzupebtSync
2bSCJvmjW6L0slXiopl3EtB7SENWM1HFPqyBQ+DrmAhHVsoPGEBhSwB+ZBHtPluWfFpVS+gelT0K
cS7jwIDew+XQPHitF8ptOYBlqzPfavY65r6vtK3i8MZ35/TBSiVrj5GL97xk2QPLtCg2mT0O3aFL
pqF4Lcs0Nje1VYHs06AgOuAj0TlPtc3QkqrUcGodevp3TlAwstIjxZoZv1AzH1P2kgwJFZhoAfRc
jXaJ4WghtCJdXtXfcAxWvHckYJgw0qastmTJwdqKcvK2lCia/rtldWJbm4W2kNSVTN2iLyjPNf1r
/iGPXAv0iCqEIfLE0i5XWI9mBoiggJpVkrwxV4JcUHimeDG9yPmMgfiMbgKxFPVJTVFMNjuKHLlC
9psei8TmT6hx8V9hMLLPi9K+hcxjOyVrrSrFISVH5x/TZSgbgI1QwKPO9Ihtal2mDyJZhnHDvFnZ
rVEPqk0NWW8X+8FCBCXnp0g3enxEggl9My+uohQNY8Ok0MakLi1xfnaDBbDcJybOdnBZunUignQH
qSIFMTqg3KuWaTpMNnNgVeSrZdOisj5jnbX1L5i6oINGrF+my31aGS2r4VtLLngVJroe7/HrdFBY
RqeMD4Mf9ji5GvtrjTqxZCEZ5NZaYFvWWk50XfaxV62ZLZzmnQm0V70apnkYQm1rcMG6ncXZ6bUi
6oW4crbnvnWuYyzRJJeGuPpe8HElMLDi9NjAgyxwPJrgNI0muCuSpb6b5rCN3kw5pulLbDdy4+gl
LvikBeHXJIVrmCHu3VYtJE2f9pmv1oSlEhFtrO8n14HyWdc6OEHnjhiBiYp2G8emttZdcbFnY+FA
ETVnFNDkSLi4Q1UzNdhgreQ7tXKCQdK51le2UcOy9nI5W49QGKOQCai8bldc+/mtLwC0/3TCJum+
C9WKfDeguxs2NvLm+pEuaZYQJv1b5sLjjFiLocIN9DcBVi2X8dZxW6y9eoTgPDnafQJXzD4BX9R8
hXUwOVoCztAq8hI4QXwxxnWVxSn+Nq/rfjUeENGIOTsmi8vjXJanYYD8Ojeut0VcnV0UMMo6Agcs
d2GbpYciLpLbiQrQk9S7nlBe0xq5yuORF8Ce3L6+XfyeuUlRxuhniSMXMFTkFdhulEt4b5yioysV
6+tN1BUNje8u+mUbdimuseFXlfvVM69ctA8l7iAdS2dnRdr6JVLeLKhHaIbNBdx/5SdZZ5+WSbpE
jTNq4sCTw75bUMk/D27pMq3cRomzbgHgi0uMaiM1wlu8mUXhjy+S5hl2YXGBlHnqq63yLcylbLOA
AfdledYVOc4thfRGrMlqOns0RslyzJdlTo/o5uhzEbq297XB8gcubDTF0QpMiFiSTqrmHFVB60KX
U/I1V2FTrYdqkmbbL0PbgP5dzKnNHHc+sixmRzZVWAkq7dqYqwsz/+BrQCNdudTU8KYMuXDaXfZd
NCxz1KbPdkE1hgcU7GaN6TvQByj0mXmIJo80sgqc4g72dPe9C/V4Tbuwv8eaEEPIjgfkNF0JHHCw
cvNqj/1I4q6ZzOBsgNtCpU/Sfgq3ZgGMjywODfpVn8iifuqbiGG5nvsZbjtXlq8um+JyTSwyPkxj
5d4DhtbfIi3saYuCZTmlmd2fRr/y3qbaoSyUejVc6sUYu+Q17lX2ECS2AwZMenSVuIM1n3DBzmbb
efDboHQ2B+2Nylz2JhgKECQBf5Wj+oG+fLi1LNVoGJxl+d1LAXivkJT3Piif3QLQt7yGp7B8pRtS
hRunVy6ugNxiSzjr4kvRC2dcu3x2qzUCn6xawYXL2Mbw/elXiXbijRUohcUOJkLq6lCSozcmOBYx
cTyuWWKGeKg2c1Xyr3E87vJy7Hf4WaoHKaZ0a9tduB3cyG1WBrblPh6z9FvBrNeTnCVFpAaYF3jA
Kr/HEIaOTLBlhdxS3vrkouBWB9pekTRIvtK/GzIuJjp6AHJ1ky0th51k2uEeyMz4JQ5k/qvCi0xM
PsUT/rxsvgnGmX15j311T11AQSbEw3GLJ9kB/hgI/YwpdL7K4C1tFqqUy45Xzk/XgAaDdW2CH4F2
rOuSSU/otqnd3BOStl+HUXiY3zh5GFGaAMhzkxSg55xKNFD9pQrHiLJzdMHv7INx0mfk8RDotUsd
qfWKHT+9u3edVjwZr3pMGsIEn+zGqnBz2AwprYt6M9nd8ouFRpBVNLEHpjEzx5n4vVmVS9N80Qrp
7J6/5t2UmVvKDV2tEOTG1v0R2SGEHPhyR7OEqEMaCXSPPlf2IknoxV+jrrYO7STJUVmTHrK1i/Qs
X1Vuskzb0Mskdd++RYnGevBiYeLZOewkXwPgse3R0dYFSdWhCs4dGW3iKlHxakyD8t7Ko+krFLn6
IehQ6fpWOp0qRofPhmIrDx3ooJs2CurDOLvlg0r6cGsz3rxuwqq97XUeH4IyHvOLun5iikLRFRv0
gfk2DLA/+9DRwaGYuF8bHgJ/2GWZXYZbaVvx3uWDYq2oHPEs5V2TPHfBFO0X4VgbigaCWfSZ+Ltz
ilOGiuKAebQ4wqcc0NLFbr9pzKiv6tmbnmIGi+/plmXe1/hTEmzzvMbUVvuYnkamQh+HylA/GfVE
i1Iw0uzX5XN5aJ2EjAXy73WXMNezagdhdsJYfHjQxyY5SI1hLDd1VtHUqmyoGAZnKtt0jTwFm4iY
7lErYE5JOnX2BniHCAVnpB/4y3zDuuYLsJcw0y//Jx3X9Us1F065L1k/5hW2snTnyjneGC5EhFjF
Gc8N3Fe9Hnvl/5MyqbjlS998uxjS+jwqHhIt3PFaokzbXILn52guw0fEgrQCizYcyh9LdOn7VrQO
7qwlsqs7LgevzyQvkEQxtXLdDxETGxRorVuxXFjc5pIbJA6YInppnTacD3nR2/O5AT/51uaeYDEm
L7pRLhuLXZ5bCiCNqpytPZd2vIlFFyKsUiCcu2zkc9R3448xCQZkMMGdJ4q0W2vJTmolLDMCOOfV
CVHNr0feqTuwi9E/wUxmaq4dA8jEyZbXuEm810TP5oEkGHvJuABdF/F2wROO9BDRLF2yhc4Gh9Hw
hfHhrcmX/DGJl2Kn3DzcxqJBnyXp0C5WU8VDsEV5MrgMxmSdv7ZyEZ79kZH+deQCTwzUDJNE0oFA
9MuTt2IjNo2PyaJW8sU6M1Ze1HsbWOBRtyAndmXJRk0DD5f5Nq6tnwD0Ef8p9uP/JKhVxdZKIB83
wmQ7P1HLyagQOGqPQyA7mEbpt9CrL4aE1tt0kPng8feCQxuafniz7VHdO5YUt1PFjYvpFN2WcW02
NtBD4iHRJzdem8fQEDvPsUGhwqK8lrl+wl/2FkZqZE7OmaFlx/mZHsOFVZYmcnVFqe0eaDlsl6Sv
wHODgxv2ofKH1yVvwvDK7mtQLF7btdfk5GfCw5ZN0+RcWPOMozXsn7rghb2huTIRDFA6KKfxkILH
+ikJKvsV4CXECZJHA5YLgPCI7NRmSQTw0ywox5eeOPg74jDugwrYOm7p/cmqTRa1MeG2zZ7sGo9p
Ex+UuiikMzkNSAidprvOTMTqS8jmuetimZvnuBYZMlhKnbdThsB5pQaXhaPzeqh9RdyN4Y3rAnGK
xj7U61Zf4JHAtM13ZzB5vq90OBwd5lfj/aXv460cimCP47t8szBTSDg+aFcR9032js3DTDW2i295
Le/LjMwBbaPYxPPJT46xGjwfYmVewe4kTo6xbjjuNaU1Gh/SRMabQqbqVYLRXCutQTJUcZ18UWx5
4kuJGdpnyy17CUjC4ndfCu0+uC3ogmRE5hbU/P6dbaw62agiImxyRwdKb54ByF71lUdi0DWBuk7S
+SIlb/9hRuI+yUrYhHqKnNsZ473YLYAhqm0K9/PR7b1hn0MT/eVWJb1/iU4IPCML5QDkf/gHq3mO
6/NclIXPq4A8EEO831CnCEC1pBK18pptz/TiJdA/VklUFifhYpui574SeCsWaQ/7AVDhiIZaq3rr
1QGNf4M3wJit0loVkNezudwqQT123dvWmDxNlVaQYvN0GXc05NNbyWRtch2l8QV7m8sSlXxTuWcr
7x13FdfpHB8ylNbTDcxmkNup8hE06GjOfwiS4+O6xHN3LrwGImvipXN4cOe5sPZQU4I3gBuQhiSR
ExMTDDjuZdss5X0quuhJMpo0AvwtzXkIB35HCL++PDJVg3tQYWSla6bOZFDc0XhshUgA24HUP5cM
bavuzFudaeOsO7fr3kbSdMvPno1WdTcS9x5B2zvToQFfAbRKOs69SNsAJ0bZiCfrEu0eUs8V+hC3
uNz7nhFez7LqW5UE+hF5hk/evLPFP0vuZrupEcizY78B2aQnXCSAobLiXHHdd5OrAjLQwt4Rm+TX
zIoky76yUnWvU2c4GMAWbKNUvNz2iZ3fEdaZm8bVqM1CMUG91XbIfxVMyc9mHnB5WBSQ3TXkgFSv
VIOBZG+3tfFOzLxYF7Rm8tK4kb2h71ZFZyAu7cxOmCz8w+DwYq+xSo4vaMwIGdMlswgNRFq/KGRp
cJFRaGTbZbRAug8p+VPovWnxkivSAazNAb6qqko2S+Dpc9qDFJ7DEvpuU0VUgNrpjYOVmCasqHu0
Fks9V7X0qazxxfrHq4virqqLaNOwVvT7kQaIbRVggFnVkc7qU0u68LGfF8+skZW5zjlHqPyr6tm5
0gk/iAV0odaG3qVlzrGJppBPs0VG0Kb6uAIvix573U7wuJu69MBmN2O7L/GIfq392b9OBkvSA9Sb
R9sF89sV1VjB24qltO5rC9lKEf/MQ4Z2fSU2FDrJHEwEoNU6aOwW9nop7H80NpkOaPzFANQ06NZP
ZVZnX4okk2qb41hzqY/wPFNTjp/JCt6OWfWUoEtsUbllSbcyqZbcxRaeST8NbDSYCqnRbh50G4RA
U/Q8nOaGRMjZTrw43Xnx3Kkr2ZteHoeiaSgZcKtvvL5rxm0zjMWyipMLgFQ5i4XuGmROu62bpT97
SUKCjzsO2xe2A2Yiu4GSIhsKQxsIK1nCj8yA+k0zVSuawZQ82NQMH7rLRzftUYivglgCssUuE3+j
0CeKtW4ctFA8qd42V4L2Ir4ozpMGj30LNJdIsCTvyKVi97abyI2W+wIFjdg0He7xlcF0U1wJMYav
giGjk2Wgjd+qtmeMEA9P56ybTFylF/vlpjYg+JHa5N13fCtNvlMKZfIXKalZrLrYZPleScbabAXF
ejsyO0ypjqzNvTTjcsrignk+BqOZR80i/C93ovej+zx3eijPOAQsJH+h9bxoad/aabp0KxuL7slH
Omvj0liYoVqcwCHQQeGNInsJv7gMiEBOs/rA2bpNFZx5lpIdcZSNz6dHLjL1wvtOxMkV8n0h1YFa
13OrB8a6ROX24UrX6JT3Th1FqP7StGDckFBMMBrGaBqJxWXgeIOFAoFXO6BKEETzKogslusqGK2X
Npm6QxHySV2hq56/c+PEdR7qovxWctorp84d65GiaEVxZSwzTIZW6D6aPrIuScdEb0qhSQj4hTLF
pfY0Hvsazd9hSaVUKOH85amg8anaVGaanvvZhZU3p+55Jl19TxW9+Nb0nTrkbcPUV1j3sjxkqoFJ
NPkOpnGe1VWNcBpPWKWLx0bMXQRiuwTeS2IifqQJz+uvEf+Y6qFvkzBd11G1sDcGGzDvaGGQFd5D
HZNIbNLKJhoJg1+WE9rVsTeyp1hTsz6u3bjSx2wghvguKeLMz1bQiOxBJ3VpeGRTl+bC2SOl70fK
PI9jUeebZMqbZ22mmBhZR2TRqa5bcApz0ua7ZcTge98nvaT0lZf6q5um9VHaS3ZAYYQr2Cuq5SXX
rgeFayofM1+SV/Jw4yIjcgMkNOQ5kBag6J4U05BG2ufepMhdSt/K7Icsm3nCC56t8OTzyT7W9Szy
q4IqM3vSjKu/munGf4Mn1iO0MB2cFB0H97nDOgwGsa/vojTUjy7bfqaurVHmV0kfMOWVimk4G8dp
dlXZpl8DAiG9wvpIrrGwc5cNjp7fujKS4XpIdT6uU8XHZe3w3Z5OFkqCYS3gKehNOw35nZviwD5W
ftK1X7qlMDdVHtjsxtOy+tJAhgW5LHT/1NPU9DQHIe53L5AWyf68vYqWDjv9EltOvYpdpjRX88Ie
gpGX0iGZJIf6TEKvuue3W2JDa2Hv/SjnQZ3Gxld3IiAwcbxueZHdnF230E83LiX3jViqEeajUja3
k8pBAMXPmtP9HPgdrmfo9TjjuqoIp4ei6Kl8hrZy7otmcH56toyzTZa7466sQIx9zYkByX3O9EWs
KD2GB837clR+cRG9O+E3IYfodOkNJq2u7G4TNyhk9kbZObD6IEc/6xX2/dg6497JA0RVdT57zwm9
kFzzgQUp7LshOwzsiala4gg9OIPHJitnGrLbQnKLtz7FiV98sgQYNamiTeIX1ZselLoGdJXdtVMJ
44rHqgHQTf6vhcYNl2vV+L0cHjqnc+50PmAhrsfphr5F55WZSnEOJuFvO8mf6qjeJ+sm1z4qjo4S
YuUYyexaO/OUYP9i8tgOaOcfrSK6ovQzfSFT1OyInOlJr2fZnxTGs+vQl+GLPQQFZQZnuJFmiA95
iqV6g0ZMs18RKQl8CmPM3AKr9n7yLiXbUer4rlADmaoq4QelgbtLa4GlMx8Aev0f0s5zR24s2dYv
dAnQm79k2sryJZXMH0KmRe89n/58VGOOMplE8mpOQ63WQBoFt4sdO2LFWkgnmZsEd/KpEQnuRbbm
FoYtmC5r15eTX65H7HcfdDBv3Xl0raC8F+OPDwTp8LH5HfyQcecmb6FUdV+VNPBSm8QodJWeBxPO
sx+4eXWIaM24C2tVP/QWca6txX3GjhaF5HUA30A5MyxC2qNdSFerCQEnUmmjC63FjRSjWIsPPhVA
5gIhYvfYKQ38bx1U7P8oHMO9K6puuVHqsKzppIniV88zyToAZJFeO3KYRFJk3ewqklsI4gXKnlZS
x7LjBYr5MRndTNvqbWMU2yoMoFxq0X/dJKEypkfXgnx/kzQGKqBEFDmCbdQID2nsjfGHIRh7uxWS
7l4mrqP9N8LL7TKutJNX6Y20j8ckfdZMgpxJmRrloVRCbZqldYlbpoXbuRVB9RN5TtP72o5QiQu8
M6fiFlWEjZe03kMTVFD3KUNat+96RphleUOFWmohaP2xkUeVrLNJIo0jXvCIFEYJjTaPcgVSb7Lt
U9Id47qF2inf4y+iZ7c3IqStPZRIaJuhLM9SnOAcHj9Sbfcq+kokNyR/qHgH6p/eB/rUOVddE6Kx
gRaDA1DPA1FCnB7uaHDlCcujnnMxMmGNIxA9b/pRQL5t6P3yR9lGcIboWd1+1UINp+VCfPuMaqfV
wzsVIThG4jvbmlQl0tcGq6/qkCYnFzf2yBMGVZ66L1+kAECkLYspFYs2qXbof/NeMeuodcYGnVZi
+ljdQXmvGltf1pJDQ7Om7piGKL5SOCPxW/B3wUKhqe5x4LJp79BsaZ66ooVtKy5KGPJLzYRMtyez
QLe3q0cyyIsme1ZCVX7oU8FXTmDrMrqm9IAUl1mK2bNQpxHFnZajQqUfpZ60KJ9o7kPkBM7EfUh8
c5KQtf3mllH3VtYT90wzat19aTVjtc0Tz0W5xSDA2uUWlGO2hAwv6kKC/K4TeX+CAHEgQ68plB3U
QvrWZO6IjhX5SFDBeR9tVS2ahEX6Qb3roqC0PqGcWN6n2tjTXcKyKLtSTRD9KmsBnQmjmWQSxTh6
ClsmaEeYIJnkltD2omZq6ukLVQh/eANJEJefCXtK1NgSBCK00o9+VXT+CfvEQtn5mae82e4b4pmN
Qrd84oitahl2qWZmsp3KuJpd6GZPlh4YzituIAK5JGbcH0Oe7Muxlj8aUtNTLeyyLTMufgHal+MF
Ne4/ecNLhoCfm7vjETtqpCOomca45aQNXepDFTVdK6Nco/S1oJNaJwCISPRBdSyr93BXFiF6U17+
UaHf/l2FnGkTGbL/05T5lEOp9vmksZmZIa9FicwUXwyN9GBW/SdrjAJ9F1g64gZ4XAsgFpehB6dw
af70hlGOjmmXkUYCnVimWwJ4+Ja1PJMeBqsktEE7bPhcpyraZ32qfCvoAhcAg6XmVx9kU+0oBZKt
VPM986dP+cLCxVN/IYXaGYUjwPCH64L54Fj5YfIU1jB1byVwGRD+GkM+HuDytF5IYQIDkT0zeGuT
UswfI3QNEK8bQo2ARe3y9ilR/fEO2dT+h8i9+o+CJOUAgFvG72SWPO3z0Ow/y7mkvg2FIMVU2YPA
PUzhmUG1kNTSjny2PtidnErhPVi0FOnoxJTETSBb9eeS1+Qp7P2oPKIz4RqbBkcNVXBLMRnaT3ny
1F5L9iCpPUtEr7WYRKtVGOzpE3fJfUeeUL0rTa9+91MCfEeJ6StyfK7W+i5w60w/UjvvX+pIaLL9
/6v7MUX4tsWFB5GSbQSkrH6ZTYXqvE8G+jVqUlTA9Ca8H3qv+yaHdUEOVhS/3IbbXqN6DVqqwH3Q
KG2AIZ5BQ7NOaiu/GRRbrl6HAO5uDq5ljMfbVhaAttQi6QKg0Ql1AHXGfyKiWC4MNezHsew7ovAa
QIJtZY/UcnP1+bapBayrpcqGZSpUX2gYmw0IfFYeQ1Kk2qPPi010P0SZ+3LbxMKc0Vk+cQEpjEec
d6VoaN30TYQJJX/JjQ/puCWJf9vENQraFFVa5cGXabARz5HtkZ+BhfELSKOtDt4QBfLovQhMdoQO
6balOWwfPg0RQiNuczjoJRp7LjH0aWEolhsgJDPkrh2S1kMPjyfCQe9/JOZdgLzYbXtXvXaTQZpC
oa0wQZHrEzHzeSNTlo9RCc6WNp54RNbLJ9CnB20fWA9h8OB525Zyr74Cvr5esQn2DIZNptFOF+fY
ddmjqGmBjUNq+VXOmkOb0ivWbG+P7Ddc/LydZmpFIAOus1wSnSZzEqXeEDKAJMTQ+aZzqq2+bzf9
RrAhN7eDLfqQG3eDsBL/IsPo1Nve6Tb0adoEhnbuCBvKD1tjo22alQ6B6xPBZyE2JoH+NnR1vl1z
M26CEi4nW7Ke+ua9Nlco8xT5Cl6OAWZWhqIPDu75igoxwpOCCYlssZ3G3W7ajezIDrkge7T/jBs2
ZYcKqQM+ZvPvqMFaOjDKO+RSnXzlBKFfctncRF0SBjHVhDsQSZLfLN/n+0zq8tg1E6lHx+mI0AMK
y1Q8Q2jz3qqd9OgehOSk2w0r8NG3336uTbp8dYJn5qdzdwb3b8WwzdwQ8/DpwLgsv5iGkx6/PmVO
bUOCbKZ2cHR3+eEHUBYbLXL7cbB/oXHkrApeTF0MF9uSc42joiEFADuMKrMDV5F2N/pS1221QiNd
Ep02+xRqulMOfmDLKjDxXLCV9ptcvVfkU0hJo2hlPNw+HFduhuYUSDC4Y+gDg/9r1oIqZQndANZI
zlPRnjIEhRqxfh1ClI07QXqWi3BDBerxts0rmhW07DnzIhzZokaH27xhX48tILu+RG0ltB7L4lPe
EURWavdSCdn9kMrbpkNxi8oi1a0SeKxaP/cmiqNKdI82+6HyPCRs+9eVr1pYD75KQSwHehCKabOu
k7IaKHbCRWy79fcsV08iobsWqoXdZg+m3qBVb9pC2ny04EcStKm0pHyn3Xal92VxQWid0pES4jvM
2YIYMkVerwdqXSQgdTUkT+HU6AokG0zpEJG5AzT24/bIr6KAaTnOTM6OhFwO4D5STJZsfI1Emejb
HTXapkToeY288srrzYzNmv56zQMY32GsBVRFnEf92+AVentEV/cKRjhZhgaXjyKzmJeHHBztEDap
YtBvpm2pNe3zCGw2T4jbZq59CVoEBjyc+G840PTZCfYgAqyFWnF57JnPQyr+otWSlFpSfRxHI3u/
bexq4kwVFmiLVApcyhCuTd7+zHHJWtlW8CpaUMp+UdRTuEY1uPT3Ezmx/Zk2PMJs++cW0FIvA7M2
jNn3mpTG2BkrQ7iaL4ZwbmL6hLMhCKHQgmfBhAikiqeojXKgY0C9A1Di9mRdbwALmh04aVgVVSfk
vLSUJ0oh1Jrh2kKAJAwPEk9p3znyK0Ht9WHFDCy/CDgpk8zXNOCzAWW1J7cIybrwBLzXKMaAR0lB
4dAB0Hw2/qMl8v/dBk0znIoUIK2L/IoOudmgOqH1a6vwSFlj1VaD5ti67Tbqk5fIGrctbJe3J/Fq
uSZ7UHbL+Gn+O3dFE4VEEkmya6vZ91aXHuO+fk2HeNKvX+lFvrIEizAHiEHRQa9b+swDCVMlOA11
w/Yr44U/mR28tqTKHSrmxkc1/fa4riIQIiIYWacgHqUR2kAvV00s+7IB7Yq/a5xKfZO0Xx29VqlI
hd3YJu3ntO22ty1ebcfJokpLtwR9sarN/VFTJEnkiVjMQtXRAoQxtH8mvuS/tsITTmO/4/foB52N
i1TuIFupDpCjf+zzL1qJcG60Ei8srBQ2TNZK5aUgzhk5KBbnJuIQPHyEe5NEmVoigvhpaN5vD+Wq
bxp4IAOhCku4LtOjPXuZtrUymFIs85arBOke9Yl6UxhFf4x7JTwNjfbLVboanDz53LxND9FAS2NJ
hXQrh26/sjuv7keoDiSdesTkdQnWZ26rq4oYykNJs0NZ7QDngGkxE1X5oKhtfBxr+AQ9FFZXonfO
F9vwIj7ELAo5sqGBTmefzhxyARqyVQpaQjebzWmzedicHvjVbvqx29m749G2+c/DbrfjV/bR3tf2
cb+3X/f89J9/dNpPvtuv9p7fPvLfV/4cf3Y7/T4/OdMPh38200+OY2+cl5fNgR+nA7Y200/86/Bj
+iPTH53+x+bn6f3l/fQTTauc/3U68ePnafq/8J2nldN6veMUVUT6B+p+urQQB7o8rWpD6piyKgif
Gums8ocsopkb3bv6h9tb7nqVFVVBgU6jKxfY8rxh2xvQtS5rUMMZu65FlbYOtFMCuCtHHt76ddvY
0qA4pHCXIcmI3dmgEgWFbski8xjF+TON4kf6qwEZd/etvEYOeb2NFBWXKkMOoutEELOAMvKUsB09
1NiSOELK7L0q0F6FeZP2h21a/wCBcHto175O0YhzoH1BzY+rahr62Z3oS5GSK6Fv2GOrlifRTVA3
D8fsrheSdsWtXjtyTFkW1DnEKxoh7KWpoNI9Vasi2hLRED9KFBuQwR1Qth/0zEdMLNDvPGNoT8Bw
3g1QOCv+9vfUXZ5QsHxTmIFTV6Yb7NJ+C6eaCK8faXE7s7/++6pWngBN2cOWT9m3O/pQN4nzT7ej
v0DZum90te27U2c39nu+Ee1fP00k1IzNcCesnJrJJ80/DbYUhZTHdGYmgdHzVRhBaIZQ/5p2o1TU
KWAFUNZirGsTcD+Z8EVORKfq1YHp2yECENYYvFEtKtK0Ba+xC1/npHiOnZuY7aVcMhtDKlv2LmoD
h6wVho02ZM0RRkz6hgdwLoqU/oyEtnC6NH5SGrH42xho+gL0S6bcGEHQ73TC2W5OYtf11ZYvgCIX
geZWus/0jChv+BwbxcqaLTgFmpG1iW9m4j+b0wHQkTFQNuFpFNf+RhLuROshSYi2qv+jndlLohRa
esIhR+NuBeQsPbggiAJ0kop4JVhY2iGQimtQ+osTU9DsfBRuHHmNBOqlyKSXIvd+hMbaPl/wNjQ2
E+5IpFCmrX65zzs/AlMck0ooAf7aldI6mtxXtq+tkcVI02Pu8kRNjKF/LM32Yg+FgOlnzFqj0uEY
PI9sPP+fWlBBjCNVUJITbr5V4Px1YcXPSAsuHNMa9x+FAH4xG2TYwHcAhBG3In0IvCegFqp4KKrn
Tt6LABnU4D5r78R+n9MTXL765T3AKkSpEdgcs2+3vfvvvPP1NPz5ltk0qGEdIMTGNPAtQ4bm+mMm
fnVRKFK0exq+dW0f9G+xe3LDFkDKVo92w7ASGi1sKyJDHT44rjVNmUcEUqsrmV4yHXkporjR5NzX
4NVuD3ThMELVyoUJsRcpunlirAGQD/cE9TJ6DX/JmQZDkfYPTcrbQvf/3tQkbKjgZmTePpP64rmv
LryuUPNI0ZEVLT+1wfCSV9oJbO0PN8rXnPb1eeGFgAAixR5uBWNeVxI6uShQ9GIXK8K+KMwfSoQA
bGZ9+dvZwwwPYlmk5iNJv8P7M7c5tIAyIX+j2li3936fgPah+yMbtuQeVrKJS7fw9NKf6iWky/5l
WTmzZalChVKxT3KOdIL5klNhPXoy1E6f4jovwp0SUq/eUok0P6lK3YeAK0ZuKyGIusGh4hEcaYrX
32NIMIwHt8y7f9BdtMZ72rwmBkCAEMkmSzQeO/VI8XYHciH+Nbi0kW70MdDeZZrSn8Uytu7YMj3i
pG3Xfsj9kpbBXtFT8rt5CoO6EvaAAP2g/Gjoo/dhYq//QuG4PoZp3/zjGmF9pD+sD//a2U9ljz+B
wOy81mPbdTQSmvT/CvEmiXoPqlyxO4zQR2yrTOw/3F75BQdBlVuWCMzIUxlUyS53c5YC3G7M1LKB
Tdq6kt/l6AOT8nMEeEHowziBq/oAycarin6s6dOblKWnjNZ8g64XSQ5fbn/PdVivT6I8pExo1LIM
bZajs8oxjANDcG0pVV9V1aNLuYSPoDqEo//ZHKWV6PfaNzFumnwoavFuY0tejt6Lcl2QG1EAlBC4
92Fl/OrGelzZ8leHmLrO9FCBJ3XimJ+PqejrtEF6iSJ2bW2k5m6s2afm8Lc7Z2Zl5pYGKLLGNsRK
i05xST2igZtkoGpmiCsO8Pp++13ohIGNQRFJzvaolseDUgQARZPie2BRajF/FgHinMVjGB4NeSUq
ud4RU1bLpNwoG/jb30Hnmb/gjamAoazxF+Z4UBT3BSyPLTXtg0q0pYzuX0eQKjPCgaDEST7NnHbM
mTnY/cDnVQhF+5Vk+81WQ//OGOHxSVcMzXfFlJowlOn1ioQLlIWzrdcHnVT7LRgRivhSBHI7fRrh
Tfq74zQ3MlsqbPcwlmDEV34Exi6GfwokSFN+qNZSQPMLeG5p9m5FhXbwWhoSnLyvnQZJUz+EASyp
HKVeuazWJm7usejWicsES7X1zfMOBkArY3t72q6ix39Ho5G+hb6S4sT0lD3bBaBwtIoOzghM22a8
h0x2k9wL/2h33Yfm5O9vG5v+rvMQ7V9bvMw4wJPE5syWzBVfQekcOan7zQh2EfLoAV2ohQgjwDdF
2BXe99sGlyfwfw3OYSQUsvNwrDAoZ7B99KLd6/UuCdZYzK+SgrOBzYOXqA9k8OSTnbuydT5U4Ub+
WQIr20/NChCKbMrd7YEt78E/A5u5wDzTpFJOpz0Y7XRaf9RNSruWuuJo53fGfFizZJCWysCsCqwo
5eck3Lf5ynWx9vfPPJAR6AQyiRghSugAFLS7cE2yaXHHIR1B/xI7HHzP5e5uYagBXyRFTmWAPRyc
sH8vgalbqu0Jx2D4JFJOur0ycyf+e86gyiDMMDUJvutLi3CZGK6aYdGS7gMXiZtwl3p0awKyr4KV
XbA4f2e2ZrtANmNB0yA6op22A2/8kijvtwcjrVmY7YDUHFK17LFQ6BvaY/LyLfNeS3ieij1AM9pW
S3pmvB0lefihHbRlVuxPI7jyGNRLqStSckb/63I23Q71bjrrIkfwJQDRidEOH1VSSJZNhyPMdTWX
Vav0xWts6MmT7kURJF+i4iMzOyL5RuFw7eQtuhSuZ5JL4pS6nH2RIfMoog2SL2rfEG6turva2t4e
9ZqJ6fCfuWQloVcliNXIEUPjEVif7abhY1omKzt18WycjWR2j3G5tGYwYqZq4/qkGdD7uAI9Hz0M
PhR070wr9uku8U5qka09Yq+QFr+PyZnx2dXWlTmUnQbT+BrTHfskb90v9KimB/GkvCQbXkWvOM/D
uFIWXTycZ1ZnF1CHiAAUr9OQaZwR5V0ZvWWwK/hEdCs7d/Hg/LEkzxxPGFag2Uss+TXAXRIztbxy
+Fd2ydzRGFPjb5lhIaatRs53cl/aarISkq4NY+ZhrF7Kdd9imVrp3TCx8XZ7qy8uCEgIgkMZ9zwP
DdOQN6ZWIMoYxJ4tak7Sb0KkxN3nsD/ctnTN/UsUSuO5pIp4zEm48PJURTEkd+DfuTJpXHOVU9v+
iiGGCB+B7zt1tu2Ug5F8GdyHXHuW1rbDtUblZH26hSaAL9Tds50H45A/BlkROd2LtUOf6nU8ZJGt
Huvt/bAxNOBc96XTVI6wkpJamuCJRlo1wQMQfM8OuUtTbCi4OQsYVt9KX9jp/VeE0p567QM8aCuO
a8mjUBaEfR2iFxX4yeUUI2QPJn6EIQeRTqcfT0n4vafjQwPSl54gxqjqf24v6qJBAIpoY1H9BCp8
aVDICVFyt46cyMxOQ/WlMpEzps/b7CDp8T6MybDxojV83PSXzu8kggYS7xIwaOBQl0aNEJquVGox
qgIYiY5ye4Jfb8U5LxqhUoWMFNxlV3hey4QSTpnkg0p0AipImApf3Feevr09gYvhvwnrNMMB/0g+
8XIwZSdDHmZ0kUPT5sNQPo0QTvll9UhBcpvU6s4v/GdYikHeVY4Vf7ttfcm7QPyGdjJgGPjeZ8un
W2OqF9b09ujpl+rv2+znbQOLswhOGXgtyVK0LC5HF9G114sK4YNBU7vGKcgFcUdf1Iqzny7kqx1x
ZmZ2YYt0+mXGFIeRJ5/YMu0m2TXhm+pvbg9nzc7sMKPS0tG0wjODXi87IGsXJd8KhEDAZt42tHiu
zgY0u53B1+hNPjJvmSxCkPENQBw0LLX61BibNAsOlbmi+bO4UGifwzsNb4oyR4hMTXxiWeAevehu
GD+LSOuVX2+PackExRgFlBqU/kCPL/eCoISFHtKujB4GDIv9Nk24m9fA8Us7+tzI7JKBVDRU/RQj
iW4+w5D7YqWvt4exZkG5HIaipEmGWjxnRoNvrn/S4pWlWHzMWgS2U8aabOkclR6JA6ogJaeyMj+J
2SOsxoP8JjQfQ/8F8Rn/QXhASH1ce0Mv7e0zq/OXmk+sHWtT/qaLRsc13+uSMgp0DML+9vxNW3d+
Vs/tzLaBV4pdT3EcGWi4rfaBPLy0NJqO1rM+/khE2bKN6Ptti4sb7898avM9kdKtA4ss94UmOvpE
y9K8RsX2tpG16ZttCzAT8M25DKu19mPk26NuF9RR/ZUX+5qZaXeePU0yo+qU3sBMzosz7gc70b/T
2ZyLK8imqwL79D44X6ZpUs8MqYMUGzLoa0dLPMhmv5H9lIoHN38tJ8GlKHdAihLJreVEF04X/ZDA
Q6gLW5KkzqbRCr2wkqfrMG7Fuzo1Htvmw+2FWjpemECSh38ndzdz4q6W0envTiYMSF6ntEBOldtH
gCNU7KGDqEm8M5R002mfe4/2NG8lEF5YQgRjdBBcnG+VOuXlzNLjK9FaziUCubPdZftQ/eyLX7Vg
5Zwt7PoLM9NnnC2grk6qGQZm6ro5uHX/VKvFrzpdg0wuHOcLM7PZrJuxaIMaM5A6PKiQ6xmBHb30
hvVQZi70I2sZiYWbkZw5foDGFeTM5qsXSoJYhBVXfagX79Cfbf3ml+96e6F7Y0vZffbdCtYEtBfH
eGZz+v2zqRRUodOKWp5c1qYc38roxaaTDCr+ekUfa3HNeCcQ1+oSMdNsMnMYmDxIk/DBFNBRptq1
Y3JXjN7Km2TNzGw8Sl96Rgfdr9PX+wK62moX+4fbp2z60pmXn5B5k4KOzGE2ZucYPu48jeDQpLMX
XDq8ayVZK8gnErsO/5uNboEzAqTHaf4dYZ+tjgUggKAMU73fbRr9oPSNE6/lSxanzAKEQ/xCEGnM
VqZKlNRoNZOsE7p2sfxxUBDK8FZu/qV9BloFuBiPKVqzZpPmeb0seI0QIcgt7V2fykaoRptChVau
tZw67kmcoutxe6WWRjbhxsHDE/rxFrjc3GGn8zDOYTLya1N0rDIpNobVdrtAGVeGt+T4zi3NPBKd
D/qoRwzPt1Qnb9T7tLWOXupvuGmOfz8omaZ1E4QBEOD5QxhJdze2IpLAeQ/ZoBjuy1DfDqW1chsv
7XKZBkLKeKbOK262YIUBETSMi4S0UAwGA2Lojm+edCAw4e72gJbm7tzS7N6HiGt0h54BpcJu7GFR
Mr631rZV3m6bWbp+z83MNoMkyKLHcDGjjU9GZyH9lTu3TSyPxODZzlGi/D47SXESI5mikNFK0l9D
T/L2k9FsO+2/2QA03/zHyszFBZGkFP6UJW7yZ2CBg7+FLPH2QK4aBnFtNGAzBJC6Oos/m6y8bxPa
/DVGYuNxfub3wetw90Fw4lN/0HblKTgad9G9+UQHwaO3E04v4oZ47dPtr1g6vucfMTtUASIWDSzx
XPPDY6+9C03giNXKkq3ZmC1Z2XewhUTYMNWd6n3u6JGEuvj2OJZ8nwKxKlpSCmLj8xPbx3LUGyZ3
UhCO3/PEv2+V5BQp4S6O4aQCAWBKfrVicymWoM8DxBMpLCCcswXUsjLsao9xBS1kQuJjyLVRQI9e
lZ6j59tGpiC2MpXTVM3vxXOTs+Vqczn2chGPAd3Toyq5jtwlP9oc8n/L3LVGsuLc10Y4Wzm1NELF
1ZnVIYPIvVaRC0T56Bi31eesFb+IFtQObmA9JqB1ViZ3qXRFJw39ilOzIoC5eQYemZwCqBf3shbv
lCA4ItbtSG26bY36wGVDNjLcjAVyFei6+UK+Nb1vouA9x/6KL7j2OBMDNP3kYGOIrOb5wi72kxzu
LbjOkYlq1WOQfw3Nz/qaXtjyDv6zm2YuRxCbqI9zxgsZNKSLOflCuAjaTWII33qItUX4OXxtraJy
PTicEBhzOm4miPCcPcEbE2TkhOkK6k681hT6ZcfAKd1ft4/nUp4SOyBpdYyRmZidFbUvsl7PGB28
Gg9ihIBRTGO8bO0LAZLC6EttJkcIEVENGg4omvy4bX7x2Ez5QxLXAJzmXRF627YlfU28mbIfdZRw
UoKd7LVEEt8SIVzZuYtTemZsdtcqmhhAJQm8yZPd11x/j0Y4RStvh6zIijdYPJ5nlmaTqmVFHeol
wxp81SHOOBmpQThuHJo+g3hF3JR+bUOBv709m0vFP/o5/0znNANnIXPKb5lmh10/zA9yXDqhBhtW
QUOzFT/0w+D4kfTsIYIth+LBbWr0avQnI6CvSqjjfRHBDd2uQb0Wl/iPu5hXmqMBcp2umY4PBYPY
30H0p6sbl+rd8P328BcP6pml2eg7AyEcCYpjR+2/QlyVxIeY4hcgERfWML1d2brTGl55/DNrMxec
DSC3lWlcgaLSdfzZJT0teWt7ds3KzPn4HWSCWjztJAQLuq2qlTZB8MrBWNyuZ0OZfv9s2yi1hpTS
5NHHpv6sWPW9j7Bk6767pb9V9WAb+N/SNN3cXq2Vkc1bqetC0N0+wSjCDRvVR5KpCva5sCaGuhT5
KvrUFYzktnXFuWDEVa5ZEQ88z9B2XQgF/hjv/5uR/DEhX05fW5YBCmX4lar14Hf073XVf3fHccXM
ovs6G4lyaSZT6gxFLkaiIhpSVvmD1L5KqQnGR1/ZD0slXZrcaXWiFRjM/VwGWbWQ7VZ8i+ATXYa+
hybrNa5sTXk3VBTsd437pMFPqLbQTW+rNb6AVeuz+fQJyyu1ZKAyibRMfdH9O9+EHv8kl9u4+a7z
JTDCo7chAxFca9xddCJnQ5/NcmV0RVNOCYEsKHldIhe2hzATtryPAJxVYeWiWErHXsz07E7yPD9H
OoSZ9sdHrd3CaW1r7X4Evu4ihSm8xvKmD1ewB4sbyYCAZjoQNIpNJ/PsuAtIGIpWhk1UFtEbbKHu
pTEQ/rWGId4+GovOH/JMSZZUdVJLvzTVDloyuDKpAc1vgSRCyd+oe4iOnVH9TGz51wEhEGyiGbS7
of8BBH9pbchoDhRURI95isAkEsU/68JqHdnTJ2Jf7ePtsS0mnAk/ke2eeCfEeS7MyyyzEjXMAXxU
91WU39cVNMta7fVHhPp0OOyUH3WAtFuPQuhG6U34MN3xLdFzbcU3XM8zobA+YZxBiVPtm428y0ql
AVEYO6qJIkAfH3XkE31QzrHyxev/Vul4glqcW5sd0LGV2zAssVbDB1nI8jY2nov+r5OZkxHw4UAC
pqzwbJfKPo0LhhXAx510P7pe759No/0IzV22kuy5voimNi8q9bBG0Dgwr19qquD3hMFIZQtfoSG2
m2Criyvn/PqGhXuAOH4qf8CINk8zQkfYxYgWcMz177F7HGNU046lgQBPdMqyT/377a25NCRwPxAd
kHEh4zi70GE0JQ3nDbEDuTvan5r5Nv49Sgr+iz8m5jisXO5o9skxURYPsfel0LdCuvvbUcBKNrUR
kjYQp4bby+MsJzXqqlUVOyGdNmpTOGphPMSrGYoFH0ztepqqCT9EJ8tstuoQiUhTaSkDBK9m+i1v
XzJ4BofWAXnpp5Mu7VTyuz22ax+MTZLbdEwpBuCp2e4WTHkSZcJmOIlwvQVmaUNLmHXu/9HO9B1n
vt6QIeEVU4piaObUzduASuv4VKqf/m+jmdzTmZU87DTdNxmNFrdQr6fIo7ypItiWD7ftLOxrZg2f
S9cB5Blzj1sEflaL9TSa+K1rX1LxqVD/3pNemJhdyLB8j5Y1meiN755xlMqNlwFI+jWu1fGuA1PO
pygbIJ20ie5iNmd1VWvCMDVv9FB6l9araDYrVadFCyZPazLl3E5zaJwiQfcfuJTUmhKJYVrh/jqO
YATUFgxLJElB8eRy1Rs/hyv4d/nM+FgpO8XN7Mh9SoP6v9jD53ZmbyC5T0ENdySv9WTjxbHtGR+9
mHKuujKepfmieEz5lswv5HmzS7SpeY3kOrnl0nqSs39iJERub9/fmePLNyOvcxKTNJlCPQT0+nLG
dMHIxb7lNZffhzv9+BV1GmNTbN2v1X7Y0k5vvz/Id8pO27pHZbQ/JXQ7tHfehlwBrY4kLe1v7tYD
KTLs194wCzhKPo1FpHWJhClZhMtPK0UrRKeR51ij0VXdfxAR9/KNxKaNxS6zB8v6perhS600uyh8
EdvqQPX0A8JPG1EqHd3LcF/F2uN32kBX0wWkU+KqEfGVs+kqm9itaOniiajHJ7R6TmUg7ZVC2w0c
y2Fcg0YsmaNh6zc3H/fOPC7OMgQzOoN9VlZj/mUw3Ij+tJF+PCeL4yq2w0FCpSRsCu2QCtD72KoK
TcDYGx2Kil67hXc5RgBSHyaVqcYENgz1YPXRJTf8rGWtqm1ub6cFb8gVrFsA8Ohs0+ZlRfisx5qm
19gJxsOgfkIBuVwDRS2awH3oogX9rqXNjrjfyhL8eNzybf9GMW+I7omnb49i6fqdCG//18bseA+a
VHhVhQ2r/Dx+RcdpAK2r/SMHX5v2JfZKW0Mi8LbN5WEpuF6LnikoGS83e5HXjZqRmHK08uh5vwIo
45Rvt01cvyPZtGhf/8fE7OJ1aWBOWPTYqeCSFw5QXGubMH0cEVit/osA9tzUbJGswYt9tcGUhfCq
Jx264CtVvtvDWTgbF8OZLVLUDB1qnNhAr8+GxFM13gcT0QfppKx5yYXQ6MLULByTjALJwRxTXfYD
Toy4+pVD0Ort/3pAhPoQ5FDoA7Q4f164Y+tS4cW3DJQubDcSN8LY35lBdt8L9U9UQVe23NI2x+DE
zAK/FcHm7HYZDN/oPXPKaghoxaiVuEFo4B4u8I0xDpuysMj0Jzuh6PZ0N6y5tukvn3tSGUcKOSJ8
f3BUXm74fowqATkwgo3W2pSdeBBENNJQ6gDRuRMa5eMYdLzPaeyRP7S5t9IdsnCxwtUzdfxC9gaz
wuy4pcQQY+Ly+tG87x1t+3K1lrFa2DM8e39DAmD9xVddji9uvb5QWki+TRedvWMhnfp026Sfb++Z
xTU8NzN7+Fp6I4hCyTSK77m89T4q38Uvw4bCierZw8oGXfBRF0OaXX49qki15mGrNdDa9OygeLLM
7cqApr9kvi9go4WFbyLnvXKEVTkGEPEDEkm1HsGUJp90NSTHqKVhX1u08adaF20Q5vJIQ9X9I4Bz
iglSp91VSfMCE+Kw9kXTFM6+iPK+BF2FAW3eFXQdARoF6lVuAzSit5SGbKpuNuqfJ6PQHVcuD4aV
Pxqmsh8098E3vBe/WMEzX73VTdhrwM0Qn0ECclU9zuSBiVDL0okAzxsICbQGN7n1PiqDA0P8c4J0
+FCtMR+tWZ3dF6Ie+JqrVqVThHddDKu9fk/7DpwrTq/QpJ7v/DrZ3V79K58+G+j0+2evNtHvEFlq
Mam28gaVATuQmrcoLTaiJtC4sxZiXp3RmbnZFRI0ZQvLIOZi2F8V96i3L0UFOf9azLJoR2bpeJzQ
2KjOhgXEDg0qdBUcxC1PPpIDWptshTyaxHVWnPriDJ6Zmg0pmfR2tbYuecI7qflN7w9B1FN+Sp1S
X0uLL9siYQAkiTfEPEvRyGaXJ2iAkNxEeXXIvhl+fEfyDbqxIJ90Jw63d8d1ZXharylD8a9BZVbn
1+BPS1sRURq6r45irt7pQXWqPPGYNp9rv3iiyQZ2E7ZpInJM4uNt81fub7I+1TJNSLOpQMxWsejj
zI1JxTuxkG8mlXd3/O5q7koIvbhXzqzMFhAl1KypQ6yIKFjDF3cU/XDXRJkda9kKSu768vg9IpLh
PC5hC5mnfMwq7+DCxZZQb2Xk1hDDs8N4I3ubHAiliYf1FIhXVxzq4jxqMPNNCVuWcxZNyY1eJHHX
4VcGd9frHdrUCjQ2Qr2Srl30X3/szNsMBl9Apgm2XyeLLCdWvlbptksbuzX3Ic3aWvkDmuOVoU2L
c3FVTBN6ZvJ/OPuuJblxYNkvYgQNSICvNO3GG417YUgzEug96L7+Juees9uN5mmGNnYVG5Jipwig
UACqsjKlQx/KqrmpGDAJGTQHql9gv+oyt6k+Yg2iZdbK+q1Zk87+iZVoSmeYSNI7evDElUfLvgnJ
EzKEfC0TsTaZ0tnfg0OI5CpsWR00xBQPabt2coj6kndo6dK8BKmAy9ttzeJ8hTs6C5JSmRGesKgB
4tianRfb3O+R3oew8B512h9pNNyhd+nrstmzm6G0hLP3HpnVci3qWAGzHDCerIIKMTFXRnbGpYbc
LRoC4F4zvyyIN6XJ1HPg3Gk01i4IbMPupa7e2ubK4J6m76DgXue7jGwmSB8F8QOUoR3k/gfzCsLE
RunWPFo5MRa349HHSPNcR1nTjSkG3FmPmRj9MoF8J10xsjirR0akWU0NAAf7CiNOkoNRD341tt7l
dVuMmyAPmKt6IKizJAsUSwXdr2lWpS2AGflqSOCoOZTn1y72i/N1ZGj+kCMHSYgRlDFoWlH+baEZ
EoPW+0WzVmLXuREovKA7Bc2ubM7JSoGkTjU9BTYagQT5HaWLtoUgmwL34MuTdr4sp2akCKJAWdlI
DKw9uKOh48rUwB+jNv3rpTm1Irm7As6HtmsxGDbp0Jl7qVNIpwa/enPlmnzuArMd1C/QQ4tbglyd
gVIsZAwt3H2g+74FCdIO/NqlA47mbW/pa0mi8/AEY99lR3R6w7OlFdIZVIJRpEMnN9wAKmJGDP01
LwQVoxlDVw/wnjXY0uJiHVmUFisLDSuBHCnOM2u6pU3ttDZ/uOwPi243A1PmKhd69CXf7uiA5tYR
g1KM9Fee9+Q1ITSAFDoIsS5bOr87otaPniT0nqAnGI2ap7soLZHb0EYCPFhSHPRwB7LtW9JAIOEd
GejLps4xaGiIh3rRjLxFv+lZO6hoCj1hmYVr4+hqbxv1aZZcKdzyCrDCxKm8/o274pe21ub4Xc04
vQ2c2pUWTMPTjEEgtHap88wO6fV03/jTXbd50NwUfwZF063AH1Pu2M6zCc2f7rXZKj7zTL/22138
ormWo0ITqLguvNbvX42vyzOjz19w6QulncmKohalMX/hXbgNn8tX6Am6zINAqF9flX6PPP90QHbk
MXcO4daAYN2KG5xfYU6naPb5o2A6qVUjxIAPiLRDXb9q1rMW70l2D13bJFlx7oXr7qkx6YiIVJ0X
ygRjegqxwxvD9LkSOSrQ0PUmKJ/qwJ/KlZC06OZHridtqLHv4jyK4HpzGdIQAH1Q0JEWThfs6NoJ
uDSXBqjkUI7E/j1j5EM3RdAVoO8Et6IzQBYMrYfOCFbiiXeeqK/W2gEWXmPQLjiyJ7l3HlECegTY
y5MfLXAd6m1WfuD159rFjTICpLVh0DawVw6TpbiLehVaYPByYCA6PPUY6EAqYZIG8JjhLoj3SmQ7
Kfe1ELzsAJiqP9gahGcpJpIZugPYPgrjMnLBjkAqNlYw2Cabvv6ApsoQrOzDc3wZItSRDRm6UJl6
qbe1gpOrrp+mHDrV4meXRB8k4049avcapIBKM/VU1qONjvvJ9IrOlpW9eI4ekr5COtLAURniMzDS
vi/d0vxVBflDNhSbmSYw0l+gHIynzLWiQPK8E6gypX+b0ZfsSw6VFCAxtiGxijeG7Vdgi5vI66Rd
m/E9HVbyv0tedDzhUuAr8q6saIOhqug9r5Fl5tQzxJfRbHDZTpod7f5L8Dm2KEW6wjTAhT7BYjI+
x9V2yFxegACWll7b/Wgo9yFJWKvd5nKEn3+qHOCPrUohbwANDIECJdTA6Y+CAC64dudam0gpwEFE
zWyaEgaafAqhQQEJ1b5zmjxCVw2Y0Y3gJVdyZ8rNx8sDWwp2xwOTwoDSBGUJIl6EAaODIuwTSVrw
/FK3DH+DrzP6+6zMvEGRI4F6CjWJfLWcWnQCp0i0uzz707cdkjFObnuZ9uPyqJZjzb9mJCfRq6DT
ZpFhwNjiXdCMN6QlvqpXK6+LeVHOveJfM5JXQHWWq40BM2rzmENdYqLGJi9dCizy5fH8HyHlX0uS
exhVAE1lBZbqsHSHtPXN6NWaPJ1uDfD2mJCDRdLOnUIPNSJnxfYcrs5Hid5tA3Q3oMGVwhkbGq2Y
CIeKXGr2v7OEDNuZtGOfl5QJ8LYE3aNSkuYVGhEQXawFGM3NsvfrOFNWduHSLQC1JrTbgllW12U6
YiO1RETrsAF3P/HC+LkE7wVeCYT4NFqpvH5Xrs5GfWRr3rBHN6pgMLsoaTBqWgsPDJywCWNT/KNC
J01tv4Pg38Mwr1oz2Va69U5LqGwC/toN/bXa/VFYtoH771P109ZCF53jW2NQtnEUPFZ1fNVCtCO1
13po1+ZHisZKCHpmluCbFfX3kO/7elMqVwWSuOraW2DNkrTBoCgEWZAMlpjN3YL6eflcqG+8Cv0C
lEGXHXAxNB6thLTLOBJYRJRY9TzdtDVoVVz0V7u5VTog8nYV8apFL5ctLt5wjx1N2m64vSh0srDd
TLqNzb0ifBAVKDHKVLXXiQd7RH5pjc19+fJyNE4pFNtVEImWYk4heUsFvMm8SpvXdNL8BnyRed06
Yk4ZPozMqe1DMq5sru8s9bnHo2oOZlu03slt5ZUxBrRpwdVsatc48NzeEg4Jd1N8i21e1h+MN6AD
eNQG1+qfe/tgqegDLlaijb7sWf9+hTT1JBlF2ev4Cnp3Z72jr2lbe/EemG/VIW6L25vTe+q+cD9L
J3T+1IqjbhJP2aS+7U3vl91g8WwE/fL/Toi0IFo1dTUiTuMOipU4ev8BWHPkGPkIYc1qbxIIrQpz
DT66+JYkR1bnrzoKPCnKtGCXhlXAB5x8E4bO7w/7NnKCrxDPSPRFYAJax3LQ8YoGt72yG9Ye3Iun
59EXSKEvAr1+kYb4gqR20JPt9qFXlMPKQp8p2iIhB0jaP7MrC/4USIDHqQkrIGnLfLHTt5Fj7X/V
XvbLdIwvyPz55WugOMyL9vmh81sHWJF34/FTc6NNsQeIxEu89U244n9yPko0rcGgJ99AIlSzY9xp
LRMSVaHmFrwefihQ7nzUwPPQu7QP20MjIvQ4x1kkfhMtJgQwydH+BaKc+KprNPsGgqsMWrS5TcaH
aQja96JLqmutawIU26nZPAK9LjZjGKPXRu8T2yug3+q30aAIpy1LWzhhWAXcz1haHXhstjvwuRpX
Ba2QlYUC+8OgCusJ2YcIyVpKyS6Apttr1vTBIan5yB3gjoWHLYWMt9FPtzm1022sDPa2yZvCrxQF
HdMMgmcZehg9JJeBvsvq9kdajP0hsOzQHfSqQAbdZvlNCuWLuwIdyj9nkZ2bTEyQtGjQAg5h2aKj
1iYwSX4wwiHZmAFVvRxwXGeIFIIUb2O8R20i7gu4dubZAy9Rh55yb2qz8FmJO8tBzy+7b9NuBAcT
qUXjWNOk7dqSmWhqbEfrU8UEXoUVz1tkCIXK3d4uVcOp7HDYAZAZ7E0lpSD1jav2IGy7fmFTNz6D
lbC6Z8MQ3jUqmNIAZdb2FZKfftp36p+o0oEJL2r1vWt1e9/lIX5iwOpsU460Gt1p1Np9jWLUgSdE
fVCDnhseqlPsR6d27U1YjVbpVZWafwUTVTZBaIlg7kczdhrLSuA+eVqTgwC+0HJ0MPznG6SyiIA6
a2BmKDYlYoBYYa+PDot1UAYODX8ggR4iOQlp5dsGoin3eKhDkdyqWPZBax40IODkoLJpaK0Ak1hR
e6eSnNyrQdIewsxQbmyrTVu3VFns11Yw/rEai7jFFOft9nKA/E6fXzgybP00VpEJmcJExWbRb6JH
3AU/Yu8+OQTeJ7g1tvpdsY+81/6K7sdN6ChrYer7NX/JunTdyaB8ZndzpGTbXwJJtV34BKqX6SF3
9PfJZ378gH5Yek3vgls6x801AoTFi4mN9moLHQxQapTsjym2NeEJRt9C270dqxuLTMwPRP8Twqif
SS2uaY5FM4txf3niF3NGSNtANmLm3DqTD40qg2blAAJ9CCtvAgOklwWzfyZQs9/URoeTwVJw6VSQ
llXTKnIUDYmkoshXEg3zWXy2AEdfIZ3VtK0LpqLu5aImdRsow5Yo+ynbVnHvXR7vYlA+MiSdxB1w
RQqKa40rKoF0r0g6p4yDa1NV3kXEnG6VWm/xBgjUtIGuHgOy1vKjR0kT2xwIGDzb/srAiTMyr6ZP
GmJzy/G08brhJl4TFlgaJVgbZiohXAPxRJZ2UzvqIp1ZQ9X6V05xzpuvVm06TLyaa0ia5fEhEwfl
JcDqwD57aouHVG2bGjNqqc98AAnBlYk+ckV4LEkdSjZR5UWa5l9exqWLBQjeNbAfGEBJyMWKzo54
2bV5g2CUA/sbX4Vt5Jd4nv8HM+gM1tDmOjdJyWMTY1Z1UPaBmV0NkWVLudHbP5dtLCWEoO72jw3p
AYS3rwH6ddjgtKw2Wt12+yrhwcqELW2wYyvzhB7dBYNxNESlwUrXoy82qZwenTi97gE16F4ez7JD
ACwIXA5acJD7PjUVWXkZKwpMmX3tTz2u2ThDWDW5VVPswaVmQas6c8KaeaQ01kL5kmOgvREo9Jlf
T/t+mhyNE69jKOqaLfhyAYRAh2ykWo7Bu5UsylK8xo7+Z4hSuJo0OxFVj4dkolyTdvTAcvuGpo4f
sZJ+aAE2eUqcsl2r0C3PLLHmghnaOOH/pzNrJngtoPu3cct6FxhOom078Fnr7qS71jQ4leZQiNVc
Xs6lCQV+xjbQvwPdkO9X1tGEEjEqaK3BUG3j0YS/ZKNjGSuH0KINANYAtAbTHorsp+MasmqyixLj
Si1+VelbvSt3Zfn78kAWTzrzyIq00eKW1Wnbw0qEdlxtDHGMJY9VMNw1hEF4B9ohWV17pOu9vjaf
7TpfUyVcjMpHHzBPw9FUBiV6cosMt4w2Gd+sAem3KfpUjHKnisqp27UH8OKWPzInOamZaZAcCzDe
PNy23Us0vLbRSydWtsICdAZpWFAOoFEcsudoZpBGlYWZVgjcXSaRfE0q+wIpjW/SBDqS/Lojn11V
QwMRYCRhRAeiZw7LoMiaV03v2FYYO+XwVTLtJooAeG/X7hVLD++jj2MSPjGnVhvxAFPeQzc8uprY
VhSubTZurEIXZo3SZdmP0fGKjg7K0Ch6OhU6KBECPk8FpDucMte8Win2JF8TgV6MPnNj7f+YkRx5
IMBWMwIzcffalndiir2RbFjKwPQE6gpkjde45dcGJnnu2GpBFXawqGaT2zKeOgyg46Id1vQ01wxJ
PstDqyRaM88g/ZGYtwPEW0ows16OBIvzB3AlOGA1YH9lvms0dJSR1uCyGQD20iSvfXzLx9hrgp9o
4MQB5TR4il02ubgXIXzAoBxpIN8sXcjSUggr0AvEHnPDKrbtmy2xb0ahbS7bWZw/oGEhMgdILg6o
Uw9McPGbwHeMsxeo6YnsQ+T8QCrpX7ayGMiOrEirlLGZW2zCBFZmeZ2jLWvDW+WdtmxydF08FByE
i5ctnhOKIcdzfK5LJgc0GvRW0eGFpny2wqnodYjiGQsqV9FQboK6PX1Cm4wa+3r4wasBugd0Bdy5
tIbHnyA9HQYjTNM4xCfQKvPU0Nwk5HEkw30tHi4Pdm16JUOFEejdUOJyixTAphDvlRm7jYrcleAH
PU5WDt/FEHm0mPPfH51KIHGNLVHBWlftFe1HXB/MPnyY6t4ritgx2FpP89ropPMizyAfGNWwlzbD
JqPGfQmyFsJSH9KXt0Ohpyu7fWnZzH/HJx8BrAVuj0bYEh3I+oPhuW7+VPRrUB4vL9ry9eLIjrTF
WxZEcZnDTmvrH00Sh1BJypUrjffXepbNdPGgI83ZULhqmWV+q6O005bJfwo0/wQApp+uZhMhMGvz
aGtlozOvpLorUqBP6BrqY3EZ0fyCIIM2HOO7BnHkNrZuZbo9YhnD8iarNkPyoM3tE/VrGKzcMBYd
9MiSdNz1CrXzaYAlW39pVczjBpjxKa8dgd5b3q9pGS76C/BvaHBG5QKyHKczCL7ntI26eR0rWIo0
L8s5NF71GyvtV1ru1kzNf380h3GdlGppwFRJtSem9++xiXJUb+3r1drr/NVygmVG9f3vqKSY0sRK
nuvzg5lw+wGyw5UziF+ENSsjWt4FR3akaBITngd9WOIA574xeTnSaHpYejl8o0qfW+Zm7f3EXHMN
arU2lVJUSWg4iKLGVFZgWkMCFt0ZtXCSvvD63FwLKYsFLpDB4L4ObiRcfyVr4AktQeQNa2Y8/E5L
zQWQ7Y4NfN9m0VuQAyOkN+JPbGpOYufXIVMhU9mgQyXwMit9JUCfXQ4+8uqiAQbiGrMUD3JMAL9K
q9vlbVDwzlYc0v2MCvUhCelGMYrny1bkLf9tBcBa5JUgqYxk4am7JmVuREMUcrdstM+2zLdBOT4P
2J5OV2OdtYZtLxtcGhYAXuBdAXvErLl9anAS+dgpWsJdWjznZXsbRhR8K2u39jM0KhRzgVAGdHgm
0gRtqbTjU4h3ZYWShu7VG1RdHO48OtvPV9d3H9Z2xxyqjnchLEGNFWo7ICeGSJNMVhCimTMwc9RC
dNQibzab7fa68VLH9Vb84XtmLhmSY6ahD8kYBaGbOJlTej1KgGAlcC3fwO+QOXDmXxn+uXp7825s
/+Zu4+yHeeDb+0/iXBOAcE2/BOr007nHhnKAJnRet/6Tu3v4+rpay3/Lu1eeF2kFdBYmvEa10lUo
4PuRyKNtrpWFr/PkkZq9toK2OXfkeRmQHUXGYaZal4LUAKpRrdcwO7FAO3edb9SKHlhf3QxDu4Eu
9sqyn7sx6GggswaRVyhTgq711I1LoefoFQ8jtx3EoUGJx0nG/qrUlb+E0P3/Wfx3WFIUSAMFV/AK
wwpZgObJNzFlftJAyE8MO2POXpqp5ljh31JMfJf4oSEFgU90b5tyhmgCxMxgQwX2xGLClRW38cRy
mLFSITibRAAJ0Go4J78g2I12ndNJ1IPQrvsWVDh9c22iu3YW0VDWOm/O9ieY2tDpjJ4Vbe4kkEu2
VVKhDjgzIVEhdiY4nRAKd38Z02ACyXL4AqI1hECkIComLox0FviZgu4lDNVNY2m3akr/3ucABJ5b
QJEcn+9np9NFArOptFmeO2YJnkc1gAbXSfp2eSyz40pR5sSIdNnMynoc08pCaTfCnGm83AswcZEe
uSBD2abBn3Cony6bPLtgwMkZ2knA4YdaA1RlpfnrorIHsGOIXFOPHsJe3xAau0OtfmoafxgSUC7n
6qumFU7FUXgAN/Jl+2ehA22msxoIvASEhWduKED6n3Yhidxe7Sqn7emnnVPzZ2UIzdUUM/fSKh9/
XLa54PrYWDMc2SQAO8ocLkNP0H9qFWB2jvXKt8wi2UGqPvI5yvwrj6WzSujcRgutdVgDZxP4h+Zv
ObqShjHSzsAbRO7IN5PGnTBX/Xx6CdJu1yQvIoVEJLJ6VLkK03mq3Sx9HoHiy+JNmaiAN93WwW9K
92a/vzwH+sLWRL8Ikt8gEwe5l3z5mOqxTyoQzbpTDm0YD+SCwEDb+awlyjUru0nGIrJcy6qTuYnP
Eu2uKHTzPkx1xVejWgS7LGI8PNQ4GdBabgQGekEr/aHnw9B5dTeW6kZTBuUKdcicuFqStopb9D1Y
FaqsMt4EjWy+iUkVC+/y0M5dGqENxVdVm5WJ5g11Oue1Cf6tMU/A81bvYkPzgPKbrL0Kcd1pQ/Xc
q0C5YNd++LfsunPgRmse6iRg/gJ/nhQjpirMA6VMZ9rb2DUS0ysaxeMANFwe31ltf7aDswF9RWib
A8un5FNWM9hmVudgqcBLlAPdqEQPNvtBaqDm/RoduajdVcHB4NuueFFA5sieatUNu59leYVeZ0b8
QdwN2cq0LzgUJGq+dSg0e+bhOZ11K+kqM+qBMUyKbYBckoawdXngZ/Wa74EfmZg/4WgziaHCs7aB
ifIzJi4BZh99Jofxrf81vKcrpcqFwITiBmRGUfDVUWiWYrE9VaCnnCGTTGTOKK775q7ViVM0XpOs
mFqIR6CpnKmS5zeHJr9+OFpdeGTjwJ94uWuDCTKf5p4Va3yYZ5fCmQAHgQjKqeA/xIvjdPbSOQum
qKDXLafMuK4qNnllH5SuOnXqTov4GjR60R5RsV7oGJ9paE7tJfXUaQ0IylwbpAl6+84jfcNxN1xr
3F6YvplOBeEV7cZwAGlcUZp0Oo8ajGusbnFifUIwacsV9nzZ+5aGg4sM7rnAUIFPQLowIQ5OIa7O
4FOPPzTzq+s2lvFVhitXgGUrwHmCRxRFIFkaIIpULRSRjp5bdd9OXxOcjw/3Ufd1eTBLc4ZQRdXv
OuQZE1OctrjcBnbkonlLbJXIzA5ZRVAysqN4jet1KV6hgkwhDwfnPj8D49GsChqBiV4Pe/VlyND2
6+RhrD0Mo5oXzqhUue6okMv51eQ93eTtKND6zqfrrI9Vel9DCSJD7MZLeQsJHLVyqNoEX+htGZ6n
kKeflDbmjrK84e7YMfpO4kL7+ffzBVK873Iq4BGy/kYlcE71ahC5AgJSQQgaOrvY2cFaEnBp9Y/N
SFsmB+wMhKkwk4bFZhx2vFVdM0m8KXi5PJ5FQwQ6X8i44BIkM33YpNLLieC+LzKK/vt8IORVY0n1
aEyB8TlZIS4Gly0ueJxl4Z4Bpijc0lHsP40GpZppIysjtIVayV6xB49M8SZo17LhZ1doPAdQXJ8j
N4aHiHdqxqj1gLRtmLoBqQ2nETbutfphtAWE2VvbK6vWE+LP5aEt20Q7mgXIGQQ9pFVDP1kwcjDD
uHY0+lEHt92X2sMs2Wdk94m6cqVcOJgsNHzMlJZ4Bp9JHqLHyrQKI0ldwIeuVFwSs456lvgTtTNw
da29amnZkFnB7XzuRDwjE68C1me6maUun9hBNQMHzc7rbHoL7mjNrw9QAiNzdEaEKUB4pdhKnkKS
xNrOSYQ4K50eMEIn71cO24Xpg7/j2Ysi+zdX86mDNDaUqId0iN18SkAIoHbKDYLIL+TDWydOVDCo
8P5vu5FwsKP/G6l9KNDiv98X1qN7ixIwpQIAJXaz3riOq97NVMUBld8u6LOVnMXCTJ6Ykq4tbDJi
pA7QzJ4ULyULnQaJRKt4C4l32ecX/OLEjrTPIlVtTSOHncKELHnT+LSNdmL6W9bzeeZAD4EMH3IV
eB9KZ7saqTWptWCeOeYJrb4NoKEGHNLm8mjmi+PJwxtmwJSPlmKURXEsSmbAZ1PEsZixmvFrb4H9
0ni6bGBhukzgpBgSByozUE469boSovWhBVSHa4U9dmq2KYzYiQP9750b9XcV5FF4aaJNWopEqtmw
ULE48i1pcT1FkC9p1IPIv8wmcaJo/A8h/XjXzr545NYRUWLcn7Frjdp+TuvSSJ3SnHkVrXFN73ph
gRAgEB6A0cDDR5XmD/WjCF8CU2al7NlI70ZtDcWwZkIazQi1BF4GMFGXg/048TpGWpHzx8uOsLA/
TwYieVo4WkybbFhhveJMiD0E5OAQnVh7Ky2EOdhhoKGn6JM/w2T0NVWnfIRgR1SRpw6UuZ0d7CY9
BC9NcmMooMS8PK6lM/DIHpWAQSNDNZ8HAILZZTNA9C0s3KLj1OF69R4EbMMjvg2LZGXfLlpF0+Gc
eMYOlt+cfcrNhkeQEZiK9GAzCJT81iGoV5L7DNBgwVbMLT1AcXn5197sQ0cer/c5bZQK9ninu2M9
OkpjOhpRIer81Jt3GfLE5ujbqxpTc9SW4tOJXcn9iVZyVQ1hVwumrRFuSPUwGs892bYYLeRtixmd
EuUb0eyttXTDoicdjVnaF1agZIKDewgNhTY8xzIddVDux5TfaBCkmczs7xPTJ2OVdggZQMkaFvNY
9WuuZU6FBhxrlXtrcR8ejWr2rKOVnMqYi3r2nNG2/cFsP/pGgOuIAz8XTd7lvXFeEMOlFHQOYGsH
tStOGGlIaZvyriFI5YJ+Hs1xAojhin7mc64vCp7jHToWyXidg6LWAOufuQ3jn4FluR1/64qV+HPW
rwxBXLyW0USIZCvYPuVkg8oKEafBjCKugUDNJ02dqyfm1WCC8KkEDb8jigkiFgGEDtEjEfpCBMKJ
Rdz7jRGx/7LYDAp4SJJq0EmTHLvTtZaCXgg5qqj5nbHogFOYOynjKwfj4nIf2ZGc2GAVKhA2VkDR
Na8HvldpddwAP6L/VPLATkAyAjkWC3SKp47FK9z0ykFguyij7RgFuFszu1iJtvO0yPFgzuaABwUt
LmdJe2R5hgxUoqkrBtRUeHltpsG1aNnLZcddmjU8aWyUPQgWR4br07JTQm0muU5iK3+21DHd1wBk
Xoe6bbyYWfJ62dxS4hbM6t9Cw3jbnPlm2EUogUTgoU2VxOvaPdIgRfdu4TE3HoSSAqV2k/bAFW4u
252fnmezaWCLIj0G7lmZcKXoc6sTXMVZqUTXrIWuUNKMaM0uzOaeoXMrfZmxEA4tVpIK36/sU8MM
AsBIUgNFMueppbhQ2dPYRoYwHd7YSElPLb2GLs6b0hi6nyDT7mSCvaIFb3pt+3L02ngkbpNEj9ww
PnqNvxisTm4Va5y2SafGoBFGHeHy1JxfivB9mBnIWeB0h3LGqTenitooINZG+dp4bsvXfo3d+fwA
P/35UhjOsyYkWaghr6ptE+WF6s9D+pBmEPv0Sr5GB36+a06NSSkIEudkKgH5cALwzPAQOk18AwbP
FVjjUoRFnwT+xQsdKUkZPKI3bYeCF3LFOrpOwdluJh+G8UPJ0VBgXif6j6q/arqNGtzoySr0YmG9
5hwveHjx1pzToafrBV31Iq0M6Dzq2rsGEukAm6bzKflDTTcUft30YB/vfbv/ESRoT7NvVuvK3+Sm
klPjEwAzQXUexTXZZRSrsNjQwanpWPpa6SVoqK2iA2g+Qj1yS+VOQE2om+HBljtUmpsXm0H3J+Er
k9eTe710m3BX4QY+Bk6i91BR2Xb0OR+e+toz1NBVQc9dmeGmZ8QdgwA9l0+k3o2QrRsg6JM3P0nO
vUS5acuPjPxu6ieb3RF7G4/qlgP5ggRjmj0JesjztUfewvVwDiH/Dl3y5iiiwZSnGHrFoQRmpWix
xd4enZDcDQLsO6U3xo8m+lAvb9KFTXRiVlr0eBgUJe1hths3okfxFvP4hBwcnI1fI8XmXDZ3Hi5P
RilzFE99n7CGw1wxQnNjHNHIeEggWNhC9U0Dl+f4pbI1vPfC1j0eolx+j8q2s5S8M0GEY7m8BC5a
yZxoWiPPOGvx/74dYQEJrqBg/pJLw2jrCqxEwM44DaABydAO/JSnv23zoIkHShXgz7wp8crxta8T
z9I2uvGFtAUaAtFFnKHFGYWv0rjphy1Evh0FQsyX5/77yD3fXf9+oPQCCTJOzELD5JvQV23ZIZ7g
8ySDOex5CmjK73TUnDrVfcrvp+ijKK+SPHNaNffywXbHCCy99oMwGjSp37EO5Fv0Vm+stZNtcb2O
bpnSuYE8pDqODeaRgxBToa6d/IggEQCgFvBIoLn1CH1kKMEik25Xr6jHiuGLFGtU+2tfIe1HkA0N
NAnwFWpLHRJ8VY2GFtU1YZOF6z02BHrjQNY2A95k8vNOtSc0pwymk1YPmb4J671BUieMMgcoYWG/
0eJdxYTjZYxfP82h8FX7va+BH3le8Y55Ws+84+hLpAEXSAwbRoMvabrJiaudaIiTJ9UV0w92gEtv
7WnGfAe+Ay2Sqm74dDuMP4gSeDzeCRQg43h0dHFAN4LbMD8zWzeOQLNHWgj7vlEoOkL6fHv5mxcu
ffPsoRfuu1kb9ezTI0tJ0p7aPaR2wwZ6vltK3yGD6tQN2Q7ADQTg9mmBJwCZpLamcbXoHlgyCFei
sHcGtOKsQwdENJmOSPvCEWD+8cCm/UVa1MwvD/L8Ij2P8V9L0rpwFgTEqGEJFT88DDJXCUH4POwt
scbdu2ZJOguAjDfbIIElbqhegKNyylGGSO+JWLk0f6Pszn3tnzHJxwDJK0bHEGEnAgyXkVnsEyI1
h1JMIMd/EAo6RxCbuOZOyq2mbnXjwKMrYuMa8pLab0b5QtmE33z04w3S7k4t7nI7c+PKLwBLL19H
++HyGpyBjL9j+5xBZEBpQL1+nrqjJ79lpAEqhfhgSwluh7D1aE0fuEbxLB+MTaKTzaBOyORQL7Pt
jyT4rGsF2Nwg2k525xVttxLLlz3/6IOkIDmFpBoAoQXRmjVtirF0NRVEu/Z1A2FmWymR0blq1Pse
Db408i5PxoLrA0JCIIyD+QB5mOQmmZ4pfZQhUORtiHyVchN0qd+m5QowdGmIsIO+OnTqA5Ajo4yU
JrFMShGBB1OJXYWHPRS9gF/PxhaY2aBRNvh/Qb8bzBWmGkdaBu1yJ+/YGkPz4oBnwBNyMAjTMg4r
qIzGzlGJdtAVswcZySaacr9o10AwZ31VcDKQEv1rR3r+pwbo4MIMduK6+QlxAdDGaC9Ga3k6GlXs
wnwKeL9nKjS9VPTHkvDB6rW7iJCN2SUrRGnLk3/0LdJdQSR2CiIFLLKYkx3mtqv3qnVTTNSx+R3Y
6Wo1O1DzWmQrO23+uVJkgKTrPAsIecACSX4N0VVLi2a7SXywNO7a7Qrn7PLIjixI8VTryBipOWY5
s285fR2MfZPtkv7VGB6y4gD0GtGv0apwec8sXe9PxiVtGtTmeUgYxmXSH9oEBqQAssoHJb+voz9p
CxQFsC1/XzaHPxlzFzdaxc/JYM0Wr1ZrxEiJhX0RkF2mgJM9t1cerfOEnS3ZkRlpQmu1Dkc6mxl4
5pb9Nkz8IPeN4bEwLKCfVrIK39v+kjlpJnHL1lulxCmVFPcaBLjiG4DGI/47BcltZfhZjpPRLfIv
iLg6Wb9y41gMBf+MlapSqSKNs1RrU4Rdown93lbvwON506VsZResmdFOj5spTZDjSjHG0nxs2rvY
epuClWTu4kY7Gol0dSoiNVTFgFVLJrCt9ZXbrXXhrQ1CCmcJpF9NoBsQQkKwYw94XA78YBdr/dBz
RJD9Aag0YO1UwDGQKT+dK/SXKhlTsSRNbfgRNC0DdqNVLYCNV8qqLvR3BkKyhjvAjDRAksRgsjQa
J6w0mxgrU2mHbvxjhvoub3dVAfq8OMYBfKdOYDKEEBXEosFfu1Vps2XDky12wvyyya1qfBX0SzE8
ot/bbe41ReGR/kqhPxk6kf4faVfa3DaubH8Rq0hw/woukmzJS7znC8t2Yu77zl//DnzfnUgQn1CT
58nk5laqpgmg0QC6+5yTdkTw4F4LdycfzN1cSmirZBVzpSQl7S1JZmRAyu5TtcHyhb8A23adx89h
mBTX0byAeXGUb62oF8K02GqfTRxkc79fx+hB5ZYJnIJKoEWKTrupyr3IsmuXqI28V4IyAnN6CKLq
YhwdcKw9RFmeO8a4ADET6wRHPRrZFFO0AdZCMtrKICDLFHHBt8RtMgmL1pidqtMle7MzmerFa8ho
cuonw9rVE7DF5gNEU73LJ8GKu56sBzcPSLHhfVtiPcAyBkorAyjKpIaQUZqjaIyWEii6dcCnXTbK
YuLZ5B95LReiw5xYcQdyd8ijegVSaGMx0yYuPPSHOX2iUVl9skCmddnouuvhrvydzSNgnzndmVo5
qYUxYWeCfIa2VwlIEQYJHZ2udZOZt8XcfGlG/qMxpJ3AMItdZ8P9Y5iHGYeDmmWYZfaofuzHN4V8
hTYU2qzHstl1CbAqy31lXtdgaet1wWG4EvRw1P5xc26mI9K3SGDCtKHnIJd9GwGNGUQ8TytdkdaJ
FX5mDQNUSDOsJDhiwQWxiefncl5w2rqq9d5Y0PmCRqYBrB64JWVnSSN3KRIk3R6qpHNTMC12r8RG
pjSjy/IqmH22b85nnxX0LdVAbzK3r9qiqPJqxk4v+6dpvs7UnZr5A2Av07INZ/ReXueakxaCRV9L
v2FO/pjlDrR0Ac7FLvCQHCF5S1IvRVyJs9jrAB1qWhdsEE4ZvA/JRomg3Z6hGmQ66B6lc7jJpB85
Ae0ySCicBGnIzrpuRd/HFv5sVgA5w1VMZscVv+8T1awjCbNiaKObzDFNQZRt93eBuWvTt3n5IVgF
kT3OEaUyzMq4xXQkMYgUyZUSjzRS/KraZdJVXD0N1oOuH7pxC7AuUo+HGSwxSfg7mcAQdm9UIjKR
tcoGa+L9Z/ycyxqLAQ6chC2P/lr0y67JFhBsgYkmfiKSk/bPs0aQTHmsZ3yRIOb+H6H+H+N8h4mG
puxJUWFcwg240vdZUPlGcAhQ+IKYlF79sqPPxBRkOfgVAMjQwI0E+nFoLMflhLv/DPIIGKNkoY9F
3unJDIavfajvVeW5GX6UQrU6/j6Hbh2wNbFGNGCT8GRmgekoQ8G6dYdFKiPn1f/wd7/vPr2bh9AV
lcHOGYaYaBraWNDQiVYq4K5OzYRSpfbRksfOs04BmqV0D5gqdbyt4Jpvs3vJ8X5h42FC4kD+4+gw
bDbeo/GQgGQlASOm4x6Azn09/OfH9w/+gcIsfuHH+99/8YcN3VH8AnT2f/+Oeh71CrrfO+72/n77
db91r++f759/PW8FW425LvepAGAAtcJ+oYmcc+287nQtKHvg0JzW8X0/dr5/tpHgQD0DhGFOoLsN
NAQ6loC84rUB5bHM03zG5LvXruu7PgbtUUcwmnO3hREgLwFfB3MSGqNOJ75R7Tyv4zoGXPn6+vna
Pfz0Ny+fGn3xBEt8dj/4Hs6RJS5EyUWoBHYES9eHA5YNIG/BUNYWBhVNAPbQPAmSNm4ocWmXSRvj
Unt9cN3Xg/+bbuAOzlZwu/oGVvAOcGyHG4gy5GWUlrBz+Pnz4/HxMaQLfQSCe6Gls+DP+H8w7e09
Z/vwVTkPXw8jZf98zRQFPvY/95dH/l2rPf8iFW0QjBDkTBO3QfdHwfimHZdtl93tDtPLoO3Odus4
guGfk+rDLVG6/McY98QYzUKe9JoZc+H91P+xwc6EJXfrCkydYemZyyjgVUAr9Ddqnws/Mph0585u
makD2wH+jm17FggwPIzPZb/+Zi6PbHIXi9BOp76tO9iEri/Fbylw+zl9xmhTJ3Z+b142d/u7/d4T
LOJZ0pkfLHeA9PVAIjmFYUTAkvr+4+bNuREFlbWIfjKl2ul+N0OFoHGGDc89ILuH6Hm3gac+idzk
7AbAD4c7oYw4axT529Cr6+829EZk4Zua98zrDQ2i6ahjIVPP7Xc1KQspRVsMW6lrk74Ofu+5PlgU
Ku/zO1Q6W7YHBFf+9e1/ZJbb/qka5PmiwCzzj5S+9s7rc+uNOA5mp3Nbb3DB+e7/oDgpGX1DB/oG
unlBhd/pIGuWgfW9wD+Y/+1lz/0mW780H9zBZBUR2tW0/ywtO0bdw/dv2Dhs87ATFcco26zsN/yO
nz3+93szYTvhx2Xb+PJXGWy/XPgqncuhSXVQ9/LJV31/m+/+5/RmX8G+Bb9wIrAf0ReozKX5LyAg
hQFqHAUMtMKdunxZIrmtNegoYYZxo/j+QYj8QV8w+hvnioVJ994XXWrO7jTIxeo2OBPQQSnjIOd2
gNq0kTpYsDv0MyiTDBRMwQVvp7qnZqJm8W/k0MkgOWNcVO5AeJVElorDr6S3IQ0p3qPOQH/jTwud
8HvIbm4exksx7M3+zvmx+7HZeR6G//V1/wvTsvPZRnq+v97eu/fPz9f3255+he5If4lIR9jO5D4W
3a1YExXdpYBtcDtXT8e8QKkpdUghQy6pnNMSqhiKCpKkegp6c7OYS7wLmyITBNmVJYHKos50RDVU
k/glsQKpnhcNjAkTSLkpXhC9ix7WV33Wk6u0aBTBFW7VnIE7uoZeXjAZc+cXZHTMZljAODFIP7Ua
6GvbIxCiU0TdC98FSW5CGSESELRItYEdiXO1cIxlNWCGlAZd5obTk8mJi4gu6OpR/Uh6DYOntvCn
4gVqQ+iLmclDBnFFY3N5s5/f8VjVDNgb/EK2FJ9zutVmEOg3RgvST3BQSdVGmxaaJ72jq6+1TG1p
v5RPJrreB1FfExvfyfg5u9xEF3OkkB63P6cIFqqg0zXIDCcVyXqIrHBXA8nMClA8giKzBs2q3qPj
wI+C338zhSoDlBvIPCN5eDqFYW1raTHDSJ88hMtGHp8WfZMiTRGEmzz2pfajiZ7wur9slh1aZxN4
ZJULH5oEhkxQo4CYs32P6+dYSUDHey0NOzV9SPW/YTbG5vtnjNz+z8wYZPwqrEnSW6x+aiDTgGLG
5RGt++KREe6cnidILAQ2jCTVfdDfEvtmktG7UV7NkduGyJSVzoj2v0oSvEPOghvzRQCAATQBlBkw
5tMFrCLwlEARg4lOBZtlmpw8jm76MbxpzPndbHP/8jjXzCGtjesWaOfR4M2Zs9XOjmOUkJ1Bee4Q
UQ2wOIGWFoULakLG/rKxNTc5Nsa5idqpCylTGLOHh8C4U9C9N+ofVla6urmLun/Z8s/UZTCPwOyA
3RisXdyuDnowtAdKDzElUm1Cs6HJpHtF+nF5TGdBmrPC7WrQEeto3wZveWnfQH6DGuYmJXdJJjBz
9jrlzPDX+3FaZm2BmXAptlmnbVroRjaqBfYWZMKQji+mW1kRkfOx1ef39fEUctd9Ow1Ce0S/khOS
N7v/It0VsR//f/PHOWBs2moLcAYCVjdldLZB711Z5A0tWdet8uOyrdXh4EKls3Qzusm5wFGYWd4N
GohgR3gCeOuuRk1/a0BGcNnMqksgHYJGM5uBjDkzVVdC7KWHGV1Gg81k2Xd9pX2pYbnJp2lz2dbK
/kXFBLRULAUDvQFu+pok1uoibSBTZm1vSVM543CjxqKC3NkdGPePYyvcxi1mrUQ1roWGerOtlo42
taDRYsW9YQCpbtAFgh+bR9PPxhzPaQADetpC19ykiwKR9v5xwYVEDqTPqM1pawUCsM5KPAIogkDk
HpcsQKe4hbKh1aOGDVTOa1P3cZekk6HdMxW/pNh3e0ig/9v7I5vGI3v8mRJCzCWQYE8afLWnSVtu
s3y3CHlezpqDEPpODHFvliIyjKyNYEipd5W204kDGfe09VL7GR1JBIWMLN1OyUZfoDHVW1TWFsEe
WNlqx1/AJ9ElJHnGiuAL5vmQoXWbWNu02F72/bNMPTdMng8hD3vLXtj6pdLsBdCB1RKbxlO7b9Hg
l5qJ1yOaRMr4UJqGJhjg/2Ect2WkWAneIdyeSPHImEfSNw6uziCtRhO25WfxS6E9tFJJUalBXwBN
JIHZ1Y1i/7HKuSxYn8gomwNkxntfCd2CgJup9WXw0JS0ylMf5CeXJ3l9If8Y5Hx2DNQilxYMs2kP
tXVrT3hjiZr32L2eO2bQsafhCYJiKHituEHNmhlUYTXCXZHyuZmg5uXK9Rx4gaLm7mQXFYW+Bd6+
EUmori2oYmqlSLJ5bZzo8kGrItKgwGtygTQ3ullKR0ATQ5S7g5A4ZLmJRECstWh9bITzGSkDSmsZ
Zuh816Ezpa8Z2ciBa5vO2GwuL9sZ5IvtjWNT3Jx2st00QYbxGJMXAgBT3cf6S1Q9TN3GnlDUr7ws
PUTZhypvln4LhN+iArmPuubb5Q9ZOQxPvoPzny4GMi1r8B1Sjh5X9bmQZxd3a5rYIjnB1RWE2hhu
seDpBzLw9OacohSlRzXBiFUdggr+jFJhVfqXh3P+VmbzemSFuxJFdhVlWgYriZ67CvQf5w9Lvhpk
yNJtAv16MHM/IPs4PSimM/VvevoVLB9AFl/+DDZrZzvm6Cs4bwXnnTx2oKlw1NgzZyxn6fQ12mUi
E0zeXiN1fxEF0JuBZmYNgo2qxR0oKGQFmWTC3rLYlZu1+rLBM/5d74Til+f5NjbBeLwCQMD6AXhk
WZbUUVpFmGD02ri1N7lo1qIzCkzpDYrOO8iBeKMXQ1CPZl+AY/nxPnn5XXn5LbmJXWWDw+wlc6K9
vP230KDvHfXnw/g+dKMZ0QQy4sNq6yENIqouu1RElroWIJDYApUCyqV4jXHruqjjnGWF2kDR5rmG
vuGUbLv5Sl88hYiK7Gt3umNTXCyKZ1uZFhXD6VpPBk1DSv4t0QWbsGMLXAhCqTMb0wUWSmgPtUpN
U9W9vA1WD+FjE1x0ASItj7UBJuJkpzfXkeaN+XskbxMN6hlXQbtXJkECfy3KoECPPBWq59BN4wbV
N0U+JwrzAs2XLa+O97bIxHnplk0cGHmZEAiuxHzfIFrf8HIAfZCDfrur1m83tu22n/HmBbKzPjSP
3cAJaDDR3KTttvQkwXm8FrKPzXOeIZW5DmwXm9QKuuaI07gZm9pVvPyNHdz1Ia8CABz8/TRgW8Yo
o+KKYc7TbWy4WvJhlLc6ebjsI6sLdmSFC9gykUbGGoiAnchAZGwN6I62IpDKWaMx83UVKHk064Ap
C38+HctIsp5BYpHasPIbSd40wClaz0H43C9U1cvr1L7LYV+zfBs6xaKdtmYeQneAeIBSSJYJn+vI
ZiOMlHKGDiVTxRrdybw3oxd9+iTFo1TTaHFb4wp8nL16S0RyVSuBhKWP0B2JjDeI97gd0Zp4fyq2
BuUKWfplVTVYmvRBcO1ds8H4+nXA5sFbp3G5HKg9tt1sG8idVmh6VGbdh1CV4HW2cqaiJRiIDVwd
gKfmexnkUTHSZog6R48susTesmi0sb762GsnKGGJOF5WdtmJOS50GdGcy/ECc9IIfjrJAuXJRJsB
d3p92l7eAt9HE3ddIKCqA6kk+nAMpD5OvTOytKEJbKj5jVclBaLZCdyS6pBDdfurcgOkJJoPvA/L
ran+Y3AiajoA+bufuZvuVUem5lvjX/6itbk++iD+LJXsTBsXDR+EBmgS/57NyEXIjpqMDuGhakRy
kGsPYkyARtBihdIN+gJOJ2AI9VIzC9hTFFStJQBiQETsfLav0RYCqW9jTksT9CTO5VGe15gtSE8e
meViD2kGpCdbmH3OvUmmYU37DdA5NNhpd/F+2dr+cI3SLrU9+ydS9Dl9t3fv7TYIURsO/fbjplzc
zp8dkajk2i0WH8baIvB0VdHsezofYRfLSRfgw4Inya/2odt9QsrOcoN96ClgjUGrCe4gu+QvtvGx
WXJqNggzSVlUmA1blSrqQK2XyzN+BlvG8p4MjFtoVR71oTZhYfocXHWrefFNeZO8tk+xEzzoyAHT
8EF7rXCdrH5q7lXkpfTr//kJ3KLnVaqHWZh3KOi3tPe6D2WvueXTXX74fKsO+mZ8CVD8f5dci+ru
fG0JnO6s35efAu4OaZMwBGcMpkDaHqbb/AutrFvd2Fq7z9dygybGoKCoJz5YD/bGvJ/pr8vDX3t4
nqwAd3uYGo0kWozh67e3lmNshg/FnSj4o+8h2w7Jb091momK2sNWTnnI6gHUi+XHacRHOBvKcFW+
pJ3TB15b+eCYR3YcbD8GuLEduTtI4RVKh3LiWJ0j/4wjbxIVAlbPYMZ0xLQw8S+fQZgrszJMJpm6
dHhcqx1NwQCCoOxo9UZVd6V9a7U07AE0Km4W66YSvX/XDhRQ2mgYv66aMn9GShMU5LQe9kGyZCVA
Wu8KGwrpw/PlBRaZ4fbwCIUE0spY3wAkNktd7olifEpN9EPpAsFd+wxA8+3KqLaDqw5gHY1X34uK
qFN05kv2bYDumGgT3FtetpserUdlo26H6+mHdCi+HvRfuHX4OEr81p3RKtO+iHbVesQ8+hRu2E3S
mmMoYXbTGdt2wBsYT9PEzx2AiCZQYTiEDhvZX67M3eX5XnvjsDsP6xmEegGSF6dBc5oVGcQ1CSah
A/maOW1AlON0DZZ2yheg/+dbJFjfu04FXeooCCZr9y6kxtHQhq2FLl7ubpdJjVqDyK9zSIgG6N+D
CFeztm0NSKsw7h8Zjynuvy/Puj2G7IAk0Tyjz6QqzdCflDADL0Ae1t7lqWT/Ne4aBA0K3O+Qmkab
8Hdv1lGbMHjTosKUUdPN24x2kv1QNxaEHSGKGf8cKhHbOrtUXbLGBcImUBrQraOSaxehU2SHvHGC
wHRL40c6tjRtD5oqcJV1i0i8ADXAyuOcpxhppBVpi4BnxpnXNngnai8JhIX7XH0Y+68sCJ0hFRXV
1u5WTFkKd0sUWzXUWk/9M9GSoTN0NN9Apq/VQfIBES1SUKgEyOOOZKDbgbSIhKL5u96XtEl3tSq4
366sKzn2Iu4qnYR1O9cTvCjrul3RGH7Xqt5sDYCEaXSO3i570eqegMuytiwLoEjOZ1sTyoD9WEIa
u4tdtFrsJzkTvIzX5hR9+eAgRQfHd2b8dE7DpJzRE1Z1TlnOFKSkFGzZkJKwvDQor4eiuArGEECM
eGs2IERogWFVMiSRVYfoIpASWQv46MdBvxOOFnQJcetLhjxUh77pnEKyvGrqALsDKmfONlMwbZWM
+EWR+eb4oJQG+IbVTdbPu4IotLYq2ujJHshIJ4Kebg/KoD74mRTvKYqVeg9+3TQ7zLEFNpsOjY2m
KQheq5ETTel496g6SLr5PEqqkUgKZXy5Ur+a416xKdQBKkgJR3d6Rafi2gAPwmXnOG9cxQX02Ca3
641Ab2S5hc2QUeGi66BQJSccvVyVfLm8neyDkmXA8twPut//RVr4xDjnmhGkF6ZkhvF+lJ66Fqh4
67FVOi/JcjqBHkubPwTDXdt6x8Plt15h6e3UseFCKNBCji8q3lIkpA3NNUKDjrWrNlsZbJeqhrQL
ulnlTSwhGv4e52vT/i34GuaKXMg9GT8LkEcBHnWxLJQnfA2UlF172ncSemx1UCJ4S5B6ZnBXF68y
CJ2K9KXOfkvWg8D+SiGLoNkcquvIk6MYz20VPVWaGqg+zD95bHDL1aJnZF8I2ekGML6+nbpmIqrN
rz2lj21yzw0tVpRq0gbE3uwhGnxQW86SQW3VhxQtLUNBZFoJfifBnrMWzaMqhTYONdUsX4sWCDG7
I43g3rfiVCdGuHNMi0cpBFkiRJeHcBeGsWPo9w2EAlBJ8jvtL5rXYA1lPyZOxNyHc5qkM/Npwalp
x7JnksWx4hcljh+70vLnBBcEpdpd9hP2/ZybHlvkm5pxbVOSoYfFOgbFF8m2ARQl0uwvMvwwg/4d
DbceQJa5aCCBln4sE0h6SniS0Upafsry++WRrDjfiQlu+wdErUbCZKvlpNgiMUqNyWdtB2DGm6Cb
R6TXy/ZWPQOUhsBNGagU83kcdYrRQFbWGFJBB0n12+C2iTcWmMGL2b1sau0MhvLBH1ucqw+FPYPG
ELbMpZTv5q462LFx3y/2phpSlH+I9EC0uEXDbIjDpM3muwD5Hg+UgVd9lie3nZXnT4JvWglwJ9/E
7Qx7qMbBjvFNQZ48Q4D2Zy5XN1mWfgbjc44CYBoE7gi6ED1N6KIBxRuEn8SA7Pvl71i5Etg20rF4
7YJ3EgCz0y1ThepYTTVa68CmOdbvfefa6UsOIrrLZr576/mNcmyHT1Ppdh3ILfSdOlcCb48XbwO3
RzGbovt68y4dZre9XbzcDR+kvUi5fG2THtsmp2Mc7CGZzZLZJulGzxIoetm7XP2bqTz2Mu6+UJZ6
n1hgbHPa4mZg9H8taEOnZ7PfXp7LtSVDhh5dTjZTv+DlC5e2KFHyg504dCx5Y4bpruyubWFD6Vr+
51sw5L+GuG2j6cMUqz1cdLA+5ajfGHOH7HJgPoVRsVWzN8O2too1UXXu3Lx9aclw1+v2SwVnVYr0
JpllN7ZzQcRdjVNHo+f2TYleiAm85ohTjL1wr+FqBtHb3ESrcr5JJ5EU9ZrvHE82t6iSJPVSQzDZ
/YwyQudCqK5Ea9LfrChWE52MloE4deqgozwVzZSgc7KunMis/KAsqI4+tlQRHMfrk/fHEPv7o1tV
mRjBMCdtCxz+L01f7kywrlk+JBP7+VMNRIKB6476xxp3HDdj1Mbo2sWGUFUkAahstxsJghwgZbg8
f+w/xAcXEGj/d/74U7iEIJEOeTsIocdvLQoQmezmXe50+ksduaaVXk8iQqBzkJ4F9Q8ZV0QLD2YN
mIvTmUwDNIH2Ei42Sz5tp3qiCjpDiriimVbepOrkSEblW/ovKAfpxW+SQmgHktRyYbtGn28uD3/N
R4+/hVvVRSc1CDtxdLdjAgYatGK4Y61GrhZH6fayqbUlPTbFLWmll5mVaDCVjuEuGxQaxv0uWXJn
mYhz2ZRgVN+l9SNfnftqIhPQCI6uSIeyRvFEJVvDFJQKV+8GRyPioTnwmqw0A5gJpGzTx9qLVKJ5
Xu88KVRpBha0VEFT4GhsJhPl7SHxTJD9t5pG41GE3lnbnYjqBCxouoGsM3dGWvLYS7UON27D0clA
H250ptPa+n7sPmIFbMbFIjqz1m5hoMJBk4qFpKTKV5tHXPiayEI0VWf1yW76mLZlksFoUbu1SqDT
EyqCzbq+rn9McqdxUAWAY2QwaYJh3wmlxfKaeJxoNOiCpuA15AcYfhgbg4mNKvMnZa6MUmwCfgfF
e+MQh7/srL8icr+RwVWWpCC4Br8g2HdN0u9KeRAcVOx05IMScG2QS0b/OMvjn0YIS0lUdaxhvJoT
P070H+mwCGolq1N5ZILb+CSZEnAKIcD2RuoDIbGVs8wtIxGD8Fr2BdH1z1C4Xa8WWKWMBfIk26vR
0xhF6K++b4mb1ldGBHlD+VUCkOby/l8NNWDGhll03+NFdzp/RW3ndtviUDRAsWDkgV8k/cYsCbpz
IwG+RGSKc8leB11eqMFUZBnehDtEMo8o4Nu3UCi8uzyq1T2O8haw7IDFER7VlWaTjRI2phK3YFz8
u8IvhhY9xk9N/qFbInLq9YH9scb+/iiGNmHaahm7WATKwQDVeZXs7AgcNKLM4moYORoV5+tQv5TN
bMao5jDfTNFI4+rLlturKXoZJEVwMIgGxXl9CaUXkIRgUFLnxZl9SM2PLhhvW5Hbr90qwET5z1Jx
Xk+KuEtJjKfRMMe2W4dBirp+d9+Z42tIxpt+HmNQv2rLdWYkmmjlVo3/eZfxmisDurpkJYdxPe5d
qXKn6VNqd3YeQ072Iau+wsS/7JjnByFqncfQUc5XunSy5T4AdNRIAmqRwM9s38zv0IKkVegXR7F5
bwLrrnh1gWo/muUkAfno2dbgPoBzonZBS/xM8AGaEqEkhs0ARWNa6FDsLeTUy8PAa4juXR72medy
RjlnCtSq15MRRrsp8pLqqplymkW+NGyl6e0vTKEACg0HXQXrEIvmR5uxDeyeQI04BVFvCV7bTUW8
rEGf9uAGonLr2cHARoVbjSEjha3gRnFqykpLUwsbyPFM9u3SQe7xZRERqq6bgH4liIdQ8+PDcyJr
Q1ET0JxFc422P3dWvrLw9fKMnafgv8fxxwgXmKMmChZIw6WO3ELAFXzscutJati/5gOa7wxcRbdh
usgPxYRXfVZV476rQLQHsWop3qVZrAsO3PVNAq3Q/46aSwsjJbxUsSZj1MQ1ZaeJ8MS3XD24NoGD
jO7teFfbftzjlm8eYt1pFNEHnKWNvmcEQQk9EiC84OX6SJdqi4n8DMuLO53i5JKnajtDPuhI4eiI
DpJrA1IyQifjU9N3gvU4y4pz1rn1kGZt1ucaLlzKm6i7WcyAkvjDmt1xfJEBmmn8thGMeN3P/gyY
m3EbkvND0WDAavAzS3/M1SHXvi4PazUGAKH73znl8hxlLS9KxUxA/EBuPpF3z63bYYGGiEiIVTQY
9vdHIUDLSyS+S8yfmsw3Zf9TsmWfCEXlVwPp0Xi4SG6ngFQ3A7OCToMIjTraZrQcE8yEZuOZtiBs
n51UnE9wYbu0i1RHpQyxZrkbR6rZN4axn4pNDB2X7gpk7pcX6zwrxdnjInYNObmkl2CvAFj8Nfhq
qbpdPrKPcFfukh8oVG7SRzjkh/5v3y2wq6IjF5gR5BoASD5dO0OtsyYobSjJA4AzvocJSNBFtK1r
/nFk4/sifuQfPUmVHGlhcLWmARQoUigrbEewjl+eQrb+Jy+T05F8P5uOrBDICIxGDSt5pj6SUfWQ
9ZWHMUUfn2Dzrnki6upQ9EHBGcLD3OaF4InW2BEkBaApEjZ+Dt7y+bWPexBwXo/B5vKwVifvyBi3
jZVMN6ZBgbExGD0jvE+gu90MH5eNrM7dkRFuBweIgCDygBETxx4ZDrnhZ0gGyIEo1K6ORgWYDuAR
4Oh4shqrK8JlbnGEV6g4lp/TMNIZOCVd8ZqaeFb0kEGtQSnB6lI4fePO6m00vTe94DNWh/vnK/gk
DCogQyxV+IoigUb1+6RfqdlDIAm21poVhhiEWpgBrePv5tsjh7RtnOFGCiXQbrnRUte2bqTJtWRB
5FibUTCiMBZOQ0e5g9/A1RC1I/qFkF6Z6GC/tZCHGxPBU/KcFQ2bywL9I0QIoDp7RvYzjwoUbpkV
RYZ8QZ/VmQYxjRKgWVJDMgTxH9QCkEtsvDC1+oNlLRWaGce5PEyG2QIGZmVW/XuUgIuD5FUZ2sRZ
kqh3rTAjv+U20xMIDIWQvyr1Qq79doa+iqdZedfth0Gd5E2W6xNuJo1Waa6Gp7so2bq2WMB0oTtI
RbH6rPUqQ0OI1MfQX6wV4haBlytQe7FoP//b+jSbSB2tM6i+K7jpc+dKVSlqLZmYyLoJgZVJzK+s
0kXYXxYT+FBoAbcIHmim8MBXIYNeiyToGOLRU7bXMQTewiISxMDV+bIheqIA1gE6E+4ubgxRXy8L
VOxjlJ/wjvvZoC3bmKCBPdWiSufacFBCAHyEVUjOck4BqCLrGehXtDbm1Crvh0yQvlg1AJI1BQVb
iJPzt37LHnQpyzAY4AVxOO2S7vNyfF03ACkIEH4gFvBAcDtMptDWIoBYRxP5OtmxIDNAL9s4zwvC
tQBUAugLa69DDfP0KC8bktdNgjzn1AYbJfZsghdt7kqGq+rPYTK6tbQvLEZUJLC8Pro/htnfHwW6
oQoBGc7SzDHr4n0YTEcLiWDbrLnb8di4A0ppMws6nxgbiD4AlnLVyZMs3Z91wWnLoiW/c1AxBiO+
YSp4aHJuDWSbaSHxD+1rUwmcqP6cWB/r+NIMyZ09AaesFdleRsvO5bVbHR60eAB+0Zg8Omc2B2Ns
FwwwOw9GhG4w1U0T8yMrAUeWfl02te4mOCfAKcgq4zwcSga/X2EwWeGhUh0j2Jvl7WzcRPGOqL/L
eqvr9xJ5NIftZbMsrp1NLBNjB4OwrOH9fuojWlzOuBRghEYT3RFgTIpfNbThrHSjjf5lU6snIgD3
3wBFDSwGp6bqSCNAmiGUS7V9M8bEUUZ134Wpd9nM2pqBm/EfM9yNPWu1vuwAnoH2IoAi6ggmJLOk
MRRlkj4TzJ7IFnfIaynoyKQBtobizcqui/SQVTe9SIP0PCPODicgftA0AY3bM477MI/nVsVpjH6m
5HffJk4t99TMIrD7aTSPmru0QCa+/ogbkV7naghBSQHhHURyEMs5XbNSGyKzJnCPusPzrlUaYIyE
nWgiI9w7P5HNAp4BI/GYPo+B/Gjm/7ryxGIwziqgPNj9ksctSbNpT4uEk2SW+t91GO+qcWbVmK01
/qybQeDpaw+RY2vcgFQZj3x0UEH9WFlwkZZ7Dyx5NBzfrUh6CQb7RtFfLjv9aqoI0EPoLgKKCBVZ
bnPppirlsQSTKMjcjyiRKlX8ZFol402gI/Rk9UJxu6KqaKC+qvbskl5ze6vyzEaE62SmzkLK0adw
GzBA/0uW1Th2bH10aglb76arvR5FzkwEXVmZaBOiXeA5xMmAlzLnnm1Dljr/luaaoMfbbhLTjXSU
bdHZY/2URKAGkTVuWePe6oYlL7AN8V42lqc6fJ1CAmpNPJnsK0NEU7MSXIDiBjs2WL/RUmBwwaWt
Gn0hI4S6IUezQd6vl37p3Q9rqQWH3MrZauIWhwcEawY569PWpkaKm5yJaIM0v3k0xq0uXRUaWrRb
2oA+pa/+bV8I6jMgTIGQNU5zE+fqaVCx8h6ClAFOumy5m2onKqZr4u36xBu6VlCUXfFFdDAiA45G
dJtgiKemZMloQpnJt7e9dT3hXkGnHsq3OrojgtS8M7R/K4fFak/omATkRUX+Bg1NpwaXsJyCVEKo
Tkay6SWLdihpjNhnl/f7mm8cmfkm5T262jUtqfSOmQnwLEraA1qGgopAp1gQydZuJSATBOs/1EbQ
nPz990eGalvvu2phNC9VA9E/IJlS2hWkvp4z7V6a2vjeimf1M6gNtEwUZepHidFHaGA2ilrwol47
BsGkazOGTxuwEZNbTCmySN5ZACwsyb4CJk4fgZkL2N2dqqovyQhoqKfY9fvluV7b9sdm2fF1NAWQ
KcqnISK4v0/SfV1iI0bGcxlZG8le7mozgdCNUMmNDYWLoSdD5e7VejAFaluomVOR31PlTcOGaLvQ
3pv2ztRu7e6pz/0aACQ92Y2B4Am5Fg+Ox8sFVfS5KyYYqnAcTz9j+edI/Gxh8pdXuuyEdktjUZJV
NMFcXF3aoI5LAwbLWYI6x0u9POWAMpMyccb8pxJtL6/nakywDAMaExBAR1Pj6Xr2Y7eUIcO9dDKw
MO22M9HzbjkytIbHVpCuPgd3sniAnAIwakCQAVFyaiwNp2CQYoxNNSoZufEYnN3jDMGYXAO+Sgk+
tTCpvDQaCXpFlAcJ1FXuaHaGgwSwjUM8EnU0ro0eACSN6UiANo7P9NljVSd6ocGzAssz9epaSzZJ
61tSuqnzZXN5qglbOt6Pj6zxGb0yUcOuAlIOnd23vQIAcd0Ay97dI3g5Uam5Y578D2lftiO3rgT5
RQK0L6+Sauuu3he3+0Vw28faRVISqeXrJ2QMzqliaYrwHRjwiwFnUUwmk5mREXHTmncs21IjNiPv
4OavtDgiSGv1sw4itMcx1mKjUPywlZTTw86Auhjls0XA8HxbNKvTUFLDVxjRFy0ZfcDVcLi+9rUQ
DSgQgOCoL/gY7jg3AQ7MDHxKS7Qqc6+MJ2C/23DyMNrWzizf5mPQv/y9RUxEYuQK/C8oyUi+Jhg6
Zn4DeaE5b4sHnnaok+lzeceEkcdJ2nfhdXvLCuTNxWsEbOPgRgCTpPQR8fhwNIjP4FHeaXHCDzM8
Nvvnuo3VC+jUiBR9weXc6UMGI0ILgnCkRTSm2qZyrLgvhpCIcTejktIUwdPoBTn4N34pfsBKFxLk
If/t47LPJ+Hf5sBlIJ9HMh8UEWE/BH9z581ggN/622je1RkeEt+v21z1TgQmeCAOqS1PhNe6lpZF
C9epBnA+1N1xSFQYmlXvBPIPhVWUpUA6er4qIzHKGVzoGP7rjnp162Eg2twFw9P1hawGGxS/ADCE
+rjhSWfAJ1bLXLIEm7R5LC3thmXsZfLzTcr5fZa28XVzq9/NQ1YJHh3Ac2W4k96nQ19D0zJacOS3
nUuCozv779eNrHk93OFfI5I/0AJPdKAHUZR0RowvsFArypiZP65bWU12/pDNAu/gAZQmbVCFZLYp
Shd+b9dP7WBAlJ4e8iHbawmEl0t7z2lwOzj/eMH/lGeh3OohQsL5LF8615jJzYIkD/Dw4Dhl+XcD
c2FZa25FloCart7VzudAxh2EdRRRWXnYJX8h6O5pVY3Dnmr11m523vw9Te7tadd36Ya3T6b+6lvA
em2vf+w1vzmNMdKWYurS8msLgdMpyFazdr47KjxzLcWxEEaWeVJgDGWaiTY1UqvrJnjm0ESWsTHE
W6HtbG3PQbxZQcL++oKWHyxHZhT0MBKxiE6idnN+up05MW0/w+k2DEyvDlHR21FXfBIt31w3tPbl
Tg1JqVtHnSYFWAaD2rR54XPzajV/zQiLexodyUWLcGEgkseIczupLF8gg8r6Dx89APbY/C8P+1MT
yypPQryj9xWr/2S8wxsCu5c3Id6UEU+jnj0yQ3G0VzfnZEGSkwdloLM8weZM5Y3RikjzaDj4YINQ
JTkqQ5Jbj1phclHiyxXJjeG/iequ7Z69TJHnrMVDlPbRtwLVBtjGpUA1FrM/uwlG6dLKJxiu+04p
2w9po7hK1jwNo3s4prhLIMQruXSS6c5sewgNflnYtzoI2qFhahRv1/15rY7moUoI8nf87V6QZuh9
4TV8QI0n59onZ9bOxCiwluvR5IAtc8yOQ/dlDWC8mtptwNNNiiPl0zSqwIas+CnLiuRD7IO3Y2Ht
BWRehjNY1B1QEa6RXs29HTa5GMNyRD/WJtDYhIqAFkQkZ2FAAaMv5oiA3/b6L1h7CJ7+AOlYuAGr
ag9D+sBolnHDt6V324gtgA9hWusbTgjeS9F1k2sue2pSOhtOMhQpTdGbD9pxm/dfXb4jgxXP/dd1
O2tYP+zzfx9XOhsOhjRzD6rF2NcxBwl+E9LBi12vvUl7TJ1j2jf2+i9rLnfD0GwK0AJVllK79uLo
gFJMR7IOjgTcDMAinMcdaidFYBOkEhArGTZ02+zJ0Soiepvsl7riDmQDzc54Sb9dX/zFR5bMSkEb
EG3DzujyKOtuZsQf6xfwAFCrVLjPJXYKdsC/A86UZXEYJT5fHoqbokfXB5spWgjEZlkm7thcDr9x
trq9bnOAbt2Sjl9+Y/P7ZhyoFeqixHMYkiA3gze2z5COBi0IVIXrtza3y0dWafyLBtqs6DRfvtPx
W1GvM/BwAgnKRYMgr6mzoCyqyHzi70FYbywzzGL9MN+QLRGh/topqhAX8UwyKG0CxB+W8igMBt2T
BS4gTzWHurbLpyuSsrjeTntf82HAsDZgkCQaSv+IY4UdX/emNSdGsRPoCURldFeWKHJyeWpMMJ4b
aR35Lqr8vLxvLNSMRauAuqx8L8R+pKMLAQ8YjaRrpqkFKwYoOEXcH+JcK+N2VMSe5X84i7eg8AaD
N0ZcrUWWUn6sDCBLGkSLhZgToLQbs9kIboYd8OetoWINX9kc1AQWdJCBrg3q0+cfTeg2rQRmwFAE
CUXz2Y4PPcGQkMqrV5d0YkaK4GIYGHg9kNhOu+AF09xmRJ692+ohecyj/neThmUemtsi1GKmKCJe
Vn6Wr4m+ISAoeMOCjeZ8hbZV9klZYoXGi/Ni39gbbVN82U9fzj3qbGDYOfhNyPcAjkT5wYqmfbED
M811z1xxmbOfIB2x0gly05+Wj9x8d/27QpWZXj5XpDVKu1jouXDyAAacn1Ye9kmYhyK049wM9WzD
v1xVMfHiFSHZk7Yzy6tMFBk8NDvwOwJFP/Auzjubh/MNMtYnbTd9gzpE9G699oqKxGVeJJmWLmZN
q6zKNrHU9gP8cIfcj8U3O2QkNBZHivrncvv3AfJs96QbOgPyUVT5EldwOevaJh3/urktrUkKKZDg
cft6WVNjlgdXFHtCFWtYP+b/HYJlQ09iIwPnO5sxpRSxJt0GFphsxm8uxBmN7XVPX7UD7lkQzJuL
qITkiI5AoRgTvxDfM55mB61m/0dv3QdFpgiRK7EefL3/2ZEc0IWuFei/sxrv88dJ3HXDN42rPO0i
7V125cSG5Gmlm5hQt4eNOX0uMAXV15sGTZZ02Pfzndk+5c1BD35M/8N1eWZWcrfl6anl/hIs7Ihj
vIEzHSoAt5Zqq1SfUHa6jEBblmN5CbTR6UMLdKhVxtfdQWVDcruJzElt9rDRps+zvyfgz7IzRXBd
jwjQmYQWtYt+nFxs45CYTG2gWiMGtkjuxAFINsD+WjWRp79BucXO39vqpQNraGJAAK161VSZx2WN
bHEV0KkDfbioVcsvJNKxuhMEbs/Z1vKeRL1tDNAAMrCcBJj/H0J9PFZKJYe1r4uGKFDm8FJw00g7
2DuZ22JGD6EwHuPkQL9mqPXiHRZVYfrgRPROf4YUoEpFYC1DXfqw/5qVNrXQrAJfAe9sd+dtxX7c
pmHY3o4R/2Av7Nb7W2AfPu2pNSmr89xynlrDwzu43lP7DnKZfgd8++a6oy6/WU65TqzIfDBtUPtg
6oQVp/1oaGzPdz5oukG02I3bpP64bmw1JTm1JqUkhsbGmZmwBjrV3Rin2LLiwbtHClSE9Q7vH/Mj
jWmcPb9YN5CsKmIoywgVlfGlFPL5l/2jXHtyJ5CR0z6BWl80P3xiOPZu3mMS+CXY/GMeum2CgRKK
DtntrWoecN1rgQ9yAQ4GJafktTM1SuLrSAWrNm7bNsSwv6c9X//C/w8f/c+I5KPDDHBzO2Ft/VbE
zp7f15H2oz4OcQKS02HPVRneagaGGPTvqiQ35SCQNzsDBs2dUW2T3fiaPpGPcY4MN9TDv9b7XLYO
WHQUI1EYB/Lo/DoHbN4O2JLv5Q2S52Nf7AfVM2d1mxY2YBsvZuyUtCAytMWQjwhpdl2EACaPZRp2
QnGNryTGS9zCHCV4HwBTkRJjUZa65udljfrRGDb+vaHK/lfyEXcZBwWiCBBZsPCef6jKA+3+4Fc1
qB2GsNR+j2gvZXeZ6gJY+VhnZqR19JnV520AM1Z6TIujyPZOosisVj/VyUqkzGo2NZ+lZV1HYEmO
h04Pafp6/dCoFrH8gpN4oLVpi3oEFgGFe+DIfmeiDx36ed3I2sl0wUsBKZ5lwhwjDudWZiB6MVkD
K0Vqh+C8DpOsAsVk2DT3KM3A3ujEc7eh5G3kb4lqEnHxWinOn1mXkqtSs0SBITrkp6LYdYH3ogsg
iKA+mVruBpwocQHgTuN3u+urXmLaNbNSzMurIsXrG4uerecuOVbO3Wh8t9pPa1YcqMs9ROHAs3UM
WwNlhrLN+detQffmdroHDVSiQx2Bs/va1cBZmSngbJffEXgFYJ9snFkUDS7y/J6zvplczNI1mE/m
dxQ0LWyKBuug9xggRWdEAdVbWxgmuxfwu41TIMPZRlq7GHT2yqgCbNt4K7Nnrft+fZMUJmQom8Pd
JkgITFCH71r7w+Ju3KlGVVayVd8F9YwFHQewLJgypWtiBD2eSBi9mcGj/tunUf07COkt5AT6NvQ+
tTv3pYzJ/vrSLoPHuVHJ7SeNesMwwijzMCMIatFBFclXchqYADsUXAJgHlC4n3se6/s0y1kCE5vm
FcX5qN4Wu+YQHKtDB1hqBOq05t3b0ehpCINjsQuOqjHty1h//gukIFzbmtvoOX6BJ8AVCc3IjQDu
vvtr+njotS/QbSzTMpdgcr5QHC9M4fMcC+RvTnBrjVtPf+UqKNolc+BiBh4CaR8dLcE/2dtJNNY7
M2B1VSMjDevn8t0QYbopjAhlnTC/yXdJXIVWGhV3YpNu65dAmR2unIYz+1IkYdVsdhBhANrkZt4a
cbW1vxv309YMqzf/7pe3+/HruouuXAxnC5YRWgAItXXhw2Dy6RjhoEflu7iF2MnGuePj1vgNeGOo
MHkZltHwCACMAnR7qX1Kd2qhT1rrACaLB5T2Ujyye/EC4LZ7dCnKZ/Mu+DQiICqSCHJ8+vN12yvO
igcrqAwMaC2h0rt8/pPtdbTJNSBODC+qkiqcWfJc6fx+mMF2YkAvVnH+1xZ6ak06/yUon2bNwoBc
k7MytOmPsalezfS7P5v7qf99fWkrngMydXQtcUFAqfjiqxY0SxjDRgYE+m/6j3HioUtfrhtZiWj+
cgQNsO5DLkKukY/G2BMv4MhLF9RPKPTee0IK6Cu8cs2MayFbAXk4cNQX25T70PLVBjyxUegHFzv1
/z6V91G4AJzAgOiIgxr1uSPkQa7VZgngwtx0sem9Y4g2zFTjY2tb4qHFh4sTtjDydG7E9qqcDj4a
bZr/JLptxWPA1q5vyEpGgDamiVQAA4xQqJbixZQFtcFED6xOsi3nj6wdwgLTLW1MjC1mpNBcqFXH
9w/i4jyt8nHjoEuCoSSsSu7rZbNWB1mK3qkFFPYMEeBkiupETx5Hy4OfexkqafiY1AbpmuBxMICi
iRl+o4UofYHXGl9e6yJ70FDxz+duOAyDZr/XSYfXSK4Lui+oVc6xsJBQ6RBYzXZ8qEAzKJBcHbt2
4Ee0G9t7Zkwpv6Vebj+6s4ubZ57mrdlP2a1r1vqnORFA/nO/O3AcxBxQGEwqhvZsGwwDHKXWhiwN
3N+1TsbtbPvTV65NzhPpkvol07ryG8XA9K0dlOPWgY0n6qfuLW0aM4trsGrd2JXrfgjg2XZmOWXL
XMHQT7GRas09yX0Rz3oFcuap1cUP5N1A2JqpAS57F/4WtgOojoam7edbYLCG5DHQdOuhGANIDwyB
FfTgmM/IwXOy6Z3yNgMiRQRpSIweYP+hdHdZbs05uGAIBWcenwCEnEFZ/1CZjf5Rsjl5AmFVDrE/
z2Gg49GK2KPT0N4IGxSSKEdnzW1DS3KDbbTSjRWU0z8mM0kdzkNZv+bcpCifObq+bbou/931DGT9
mtc2KAJ5Hi9RbgMpjmkP/XcypyILReYXX0baWhsMT9sQ7Wkq62hnHarqvZuoxlqXIoLsfjBuIJBj
IA2TkuenKkeummkMGAGzniMbZOWm1u/mAgTxPY0wrflPoanqDOZaQMIQCVp1SPARMCSbomYsS3vE
Pe0FBarm+EHA7hzWd/bra3ovbkEZ9+LclxsW88f6K9v4SMPMRYzr+mFf/RUYtjbAB/JnUPR85U6S
enZT47Bb5dYFYSQHHOS6hUu5Ghu19xMT0pVlDclI/B4mgmTr8NC8m6Iv1JG90HwMmth6Yof82IbB
QXUxq5YmxWPaVB7pB9hNLRJqFWbWmsP1paksSLWpfjI42DSWSInz1eX3o/l03cBaKoWUAnkFgK5/
ANjn29Pj/UGafkLuSEzt0xOe973JUhQRmd+g6xPMXbWtkwBz/3btihmqu0luxoAX17/a1Crgv3l3
S/NBqCa81pZ+ep1KCVeVJuOQ2rhOB/6mIaV1/5rSEF5zamD5ASdpld/2JTGhpBKxwXwvzWbHAnDJ
TfSmMRUwgJUEDsW3/65U89xSUDeIKAVgsd34WTpuXHAatwAEapahOAqqy1v6aDrhhA4aLu9u2hvt
TYentop0diU/xGCAjXwU4wHOxXh5LiZTIJohGy2bbe2Qbb1zX7K53tiJsbvunCpT0ncbiV6Xk4ba
d0JzoPMOTZVunT7u9bvsr+dr4Aynq5I+3Gh4qSgXQCBG4eLehdaNHVfk3dZZ3GhudH1da5cBtG4g
lghFNBfEp+f+wFIieBfgEw40yrs8pFlk2fugtUJnPAyFyilW3e/EnOTonVHaUwMVymiq0e0X8aT/
TkQoqvfrq1ppEixMz2hsgZnXdh0Zng9C9zYbKGYy+YZvvH3w8g96yD9x5bToNeWhtdP3w22wpx9D
EKvY89ccH0k+yraLKN4FoMflI3cqB7YzrQ/BseUDJ2LMZHN9iQor8rtzAlWMm0+4UYusCf0Mo5jP
rkpdd223TlYiF0fqGZM25YSVONRxdwN4ytAgNO5mUOmgrZwUL9eXpDInnbF8slnVVTBnWT8r7+eC
nKRQW86Kb9ft/CnWyhnQ6bokpy9Y7Rva8grLfwSvOmqN4XxE0QyX59HboKEFfpF7f5t/KcxeTMLg
YIO7Bqge/IHG+BJjTqJ8ixDSJhzAZYEbtHYw3/3MzRdjQhk3jzOy7Sc1smHtfC8ASWepFAA3Ly01
yIxsSJcJEos0NKKzdUs4f+EDraE3ei/QZNYCBWpqLVRCCNLFEhdFdRnQjEx4sLwFDa4NNgcB5KNT
cnCU5o1+oD77gKa9qpe+anEhBkIrHZorMnO0y3u7YyWuGjJVHvAARj7vyyE3Ps0y0bKI2SypdjVG
LxRdgZW8ALw3mASEPiGeFfLjEVvclC7IAaImcw6E33kJ2133mZVTjvkDDFm64PBZeNnOXUarBs23
eV5HelnWG2fWs9htuxFIRO+f/8ESah9gIgUBMCRezi3NNHDR1UJkLgjqrEBxouhpqoQAL/m28KFQ
GQQwXAePOZ4C51YQG9Ostmag0BH7N/ZdFpsHK25up20V+zEkgOIsHiM8gKKBxM0u/nET+RtFTX6t
Rnn2I6RLKPeo09r6tKD6ABxGke4ruE3i7i4HJ2Fw54fsV/nP0QzLBxr7z9e/8prHnK5/2e+TEGDM
ftaWLdbvuNDL1K3QGvbXLfz5hFJwO1vdEmVPTFjQVhS+gdUhVS+r0P78LLbu95/Ojf+AVnnoPvXH
/LN+Iq9gBP1y8zC1I2OT/Lj+K1ZO5NmPWP795Ed4c5phdfgR7SLU+VjoW8Pa1/WRTMoXl+qTSu+S
tNIbtFFhygur7yifuGNIv+q3o3jXfvt7+7mHAJkiwq2atAHNxlsPzXO5GVgC7j75E4pfmZGGHg8i
mv28/v3+8AZd7OKJCXkX81xvNNRAIlLFxgML83oHLZ7Qe3gtvPCnHma/3ddvbYgZhnZT71g8UCQB
Icel5d7z20JVM1i5mhdCSA+kEwuMW9a4LYfCoxbFPL1t3JgD2C0g8/ibOKra2MqyFygScqaltI0/
UhRyqppP+ZLR90VOlgERsW9E0M6h1zhuGntB5t/lep3dp0HGSdySmt0PQ1W95LOV31S1WZNd0hpa
ETLG7Y3pJtXL0oI+gn0fTPGmPbI9xm6d/LMbhi4JC1JgAMXN88lENS53XqpAK4Bd6Uz3AOUVhi9c
GVoTX9/dZRXnm4v1QdYRPHNoJmPe8fx0JFOZJi0a76hDOPpmGpoksrtOOwz9YpD108Y0B3vnTHzY
tYIpNXWXROrMPhjhfANkatCyRECWY30FcgjCdb2JnMwPsznS9SfHrkLqvfruV7GoWUD80v4gyQP/
a1KWc9Oy+Es3ak6JowPEKxu3oEaoOY9rC3XM8vX6N74Ety2WFnUOCLIurS85BLWjNrcmLNXkPUu2
7bRo6aJaCN7UG2CTvDmaVWRgl3AayaYUi7x5rhqDwCYkYcPS21a6HWnJ0S+2mnPrst2cbFwtzlUT
cZeVE8mudGxy4Wu8MmAXMP+oDQ5tfw/lcc2O+uFYc6B/+ziptkgxAchP3Dm8/qkvgsNiHfk0+gwg
mQRZw7k7G10xlUFtN4sKyhsfChDuDtGQvVeaSmfzIh2SLElRsR9FpY8DLBEwMtEsiy2Rb6n215S7
MLOkXSA3hRI28vXzBRFDjOCcMLAgDWVSryjS0E/Bpd/Y9mdpcAUsfe3zLcF1mc4DRkB2VJ+1taHp
WhNpZhOBtyQM+gxM4ewpsXl0fafWvt+pKck/LVTSUwsldjxN6zYuLdBCQiHIjamrIhy8fGMt3/Bk
VdI39DAELUQNU6S57cxPM3h0Qe3Gjhn9id6EBU1E491I9qb4RspnYwTYWpE6X6Qg5z9AfiA3IyAl
mOAB3y75Vdc3un+EmHfkm491rurILp9Njqcna5XfyYIldhekKYm62ftdZu9lA2p3V8QUhXSfZlth
V4rFrVnE+vAqgHSAfsGOm805rQVejpFj/yq025KGWkLCbIws/a6oVAd8zW3+s4Z4en4eEoNNhUlB
Xew15CYn3Z7i6lSqyK5ZgXANThyQdQ7SqnMrWuFqZScSOGfjHIKOv3GaxUwkm+tnYPW4nZhZLseT
1NTysyo3bJiBIshtT+ztDBP56Ozb2lTAjVZ2ycEN6yCjwfA1RgvOTYEv7/+6oBcM3aZKMBQ56JAj
b1Pvseg1PXbaMQsB9mv/9pkB5mQdQ0PILWDflQkwGsrdrK4zgkp6rj1bvPZA4ugLhRNepDGwsoz6
AoEAwSaMfJ0vb2ZWQmpLkKhm7y6P9fw4zWGXfPrBFFZQPjZU4M7LNhIsolYJmDY4PhdCoHOLjAgQ
kjGdRDk0ri0MQlVchHz2oomjnDI4+8CcN7lpQzNHO1jcCD0v3Th9vutnDP6mw33eAEvrDpvZ9V51
YoS+X+2qoNwWkAimTRCVIP297m4rPuBiDzAOjV48XGB5S5y421w2g1NpBjREvB0TFdS5N26yYfx7
ajFwnyusrWU96OiBMAT8GhCdkVO71p/SzlzMeTVmI74Gi4VoKUDH15v3xrAZ+E5zFJfKSqBFHIJm
F7J28LbJJWSHoNtdzTaJKhTE8xSNGm9D0vvWPzI7V6xv5fDCAaBBC4DvHwTF+decxqFiI8Xy0FmN
aYJ8tQir4heEfv561xwge1E5xugtHjzLmk92zRONlpcCaxr7nWOi3pId0uHVLIFj6vceIv3/n7nF
iU7MEaOddW/5hGP6RoIsNIL7QjxkyVsziLBWaXWtOQlWh8HipTxtYTj+3FxNWT52ukugjx5XPjQI
+7Aojbgz33M/7JzDTO5I8vdJIhDTQCsZS4AHxea5zdTkzphVA4lEG/d4SEKKvJleB71VfMoVbzyz
I4X3tA6glmAgKEHrXoBV0g0dzUb9Paqo6rW6lnYv9xQ4gEwAOdA9OV/TlI5ta+ew5RmPo/2ojZFp
CWisRLwXoQNBJiMmdNsCfFOAFEX8c91pVrcRL3LA+TDDA5YDyUlr1yvcehr/OGmv/yzZp+dsTbGn
AeRWAUbgu2pUnIslWkmZDs7DfyYlR836ZGw6F7vogvx+noOX2lINQaxu4IkJ6VbJXGsaHAETGsuO
zGm3Wsq2os3vnLL6JrJJVQ1cHO/KkmT8rOlWHfV7fEWPDb/a7MGrdGhKpQ9BO9xQi79oqb8NBAER
5UfnqzKrSx4F3GgnH1TmHAtI0E80wGqz7lCyDSvGcKDPGv+VpO9+diT0xYDiovVKbcWrY915//vO
gXRQcs00UcWC5ZYVsdaiB9JnR8ctHlqXvHW02k7D82RlOy0VYO1+mSyAOStFOF97MJ8t3zo/QaXl
TgSS1iQq2a8qeeJsiPsAUnsPgkWVOIAMx7C+dSrw2totAhqUAFg/G0AYOXGBfCA0fG1YzYy46V+8
7jEZtkWjSMJWbn6M9P9rxZay5rJIONEcWHFsZEgcucp2Nvam82kuCKbX68FgJRcDxR5UHpaJFEDo
pVOTe1NjGzpCUeC/aU25c+n7FGgvrQ7OQOIeCwcIWEcllqAwKhdzQGpnaEMPo4LERLxBWKtAySGD
1oB+9NI8dFWFsyWgSmcVY4poZoHZC4zr8hMBgzJBarbI/zCnS3szNNvDBPzU9U+54h1nRqSD4dSQ
r+zBQQ2V3McedRyw8kGmAZ9PcVOpFiP5fq75BvHoYsf/Au4QOAl0yVQcgyvRFOknpg8WJquFsPP8
gDUM02Slh4QJ3TG7eg/Ixp83E2RJCqranNXvdpLpSusJTIDYiQ5TNHmYxT9sePHSF6dXvKnWfA6j
Xdh81JwWFPL5gvwuI2biI1UidRaS8hAYbxn58McxdPqfMxB0SgKttXUhdQcoA1c8YGPSJ5yYW0Fl
AhaBmgy1PgHveXo05iQ2q7+GRwAYfGJKrlkAr1c6rFxMgXwbLC57zfxmOXM4E1/RwrgEqv0xhSfU
Io4FiR0peehSM6Fj6pBo6tvqV5Ok5MunhvYxmB196TwzcTYTqVJQ5GXVsZpn7+hOoA/eGUaQHUru
gb3IH3O7fwRC1uCbfM6YiHWrFoqMYyWKgsLbNIJlXAfCMtLXp844dnzyCHIqCACZW7d7dEAoU2Gu
zyJZOLTfr5/+tQODzjXauUt7B03Xc/9KXU4F7WAv61lYEqA7v49IIF390c8zxfW3ujZ3YQ0Hxyv0
bKQ90OyWcGtZ28xaA2SYGQr/Hr1rU4pZuZnelxXJ91i8om299oyGfh6g4UtH5/LFllUWy1HUpBgb
dpN3HxT3z15qGy9zPppGZImq/z64Vrk37dr5zRwe/AjGTGw6wS3QrLmCHwCEdT7wYEknyF7X/rNf
lE6504g9DLHLRJZtWuGW35wM0lC1a3VxobXG73S2UO8wjNRQpuLLZSrdDGCjxVwStIGgdCODWhMK
LoyhBICVku+mfWcGYOx3n6j5ZJpjnI03nb0ZW8V3XNm+M5tL4Dh5tdne3Arb7yjUgUk4V3NcTz+W
uqpTVWEPCGZfCVXStpJ/n5mUPGachnT07MVku9HBrGTvwDlcAo5jeHtq9FDyPQTpHepMPds29IkG
79dPx/qSQUgFRRfEDDnNwGUL3p2KU7SM7iiJu/7Z70logc8VvQc4w3VrazkqlvuvOTnBKDH2QRMD
u1rowKWZexLcT+LAWaRhwmghK0/cd6rvUZms3V9jq9KbWnthndmXLhvoP2LCPsVy0/lQQOo2/wb+
3BRkdvlbZu1H54OC6+z6mleygjOTUvwZcuSr5vKFTfMpE//o0Fjjv6+bWLlCz0xIFzUVoppHHV81
gyAqKcG2Y2wdwIaDel/Pcbvs7Oa6xZWgCgYj0D1YYLlC31z6jtoAEs3ZmkG8GtxMPuQL/TBov/Jk
5yn3bM0U6gwQY7BtzPTJHhq0NcYpUqAZR+2TNLED4RC/BBtZHY6zCn+6khlgegNgWuRVRnBR07B7
MKKAbAWanTW6mM0RuemmKH4Ktr/++db8EJMBeEsgti3oUOnYG0J3E1EZNLK5Awxq49kcyI7KzjBS
3ZM5nDrdhMp7oDdHV/P7Ia4LjHxABXusFfjhNfc0XDRW0aZfuFilXyLSLPGbqYDvMAxqpORYYQg6
8T1Fbryyi0v7HwghjCwacPnz0Krbut8bc0nRSA2rGeqa5gsap0EJ7khFfrF2GEByYIEqAM8VMMye
WxINJkVs0NdFPoNo9jsFQAVS6CBHq7VxV5PsgItPsZuLt8t31ZJIIiOHyBxKN+cmfa1tKTMIrl/9
t17ukNKGBgdBYh2JsdyWwXdC3lPrvWgUnCSXhIJA1p8Y9qQX6Uh5qfcWDNuaiBjHwLoWF8Gjk/ww
KxGyYZsnNwHbOfM+D6LOfmy9jzz9PpP7TsnGsnaRnf4UKSKM/VQL7uKnaFobOXDewTBCE4qZ+o/C
6yKr3Zv1MZ3jZgpTDfjTKGnG/yHS4qUMEkuUktEjkX6CZyVWalsM/7UfbArnIcvAeUEU6eTa0cVz
BUfGWuhdQVZ5vtmm15t14sKKQDdi2Fbmj6Te+Ysjt9tiumkLEbkeVyxt5ficxYvlGj/JTLqqt3Vh
6YB0Z+NTN/8k+UcPtMNUot87q/ZyNQqC1gMHFsyCFyycQHunbcERnKq5I2HigacI3NsfJPA+tMqj
isiwYm2ZIMItAkUaMIlI51XPIUPok4JFo19/82kv9mbut5tspuWTSKb2cP2wrsQ7DNpi+lBHGHJA
wnn+JbNU5D7Ed1mkg6c35KxsNpCMKcOxt1XkYGsrQ7NuIc0FWjeQX2R5lYog01sGwkm6y9pm0whx
GHNv3/NOEQlWTt+iqQHVaaT/mENcVn3iH3wY0HTsYMov+n3tjbvM6xRvm7UP94f9fIHf4FUrna4k
03TmWhCxKXo8k0Xa/fIyjcfmrAKurp0wgI3ByYFrH+Oo8gljKBNR2g4MeJ4msnV+C5DIJhBgltK9
nd6399ByvTFKujUS1ZztcnjPIzkephABAH0AqJsv2vAssKZ0JkgAdG7da5W/Mcj3YHz2zHdz5nXo
cOQ4TEl7e3F/gNH7lHtX8km7FKY/LOj4DkMUlQmlwTq0/X9m5ydzv6bsrh95VNq7jitK5RfJ/x+7
kHxxwEuJnq/kNb41ZSU0ahfYY7FPvSAMSAJg3UvvxwVwY0LhQRdBTDK3nJcTJ2UEvPkadCmjNJu/
NRPbCNu9oRzF00V+ygh+Xz/pF8dvMecgSi9hDBNoUmDB8FgR4DEH0Cz344mhc3M/67tiUoXL1WVh
wAcj9DqKmHJqk+Uz4XYOO6x+WbigBduNRhr77M5XqeesmgpAPgIMAqTQ5RuOtjWo1goGFK5uRHq6
t7S4Jtsp+ZFbinLSmmssypuOA01o6MJILplP/thziKVGRr/pHcT/J1E+6O6Aztix6xVXwEVowU6d
GpNuNyMvaZp5MNaIrtmJwtBDoOT7g8mtXuGDKlPS7V2WM7NrA6as4d6bflbaIwRhFDbWHA+UA0im
gQ7ALJsUKY0OErCkgENQjooTR28Nc+fU1IADU1haXc2JJeltWUAzZw4ILKV9H2oWEBrJvRDfr5+j
i5i47M6JEekcFUzYOmZNAHG385CBOIjloeGgbvhaTyzsxgemmipY/YDAJOPuRCAGjf55oADHesqb
CXD3Mbu3yZbqhxw0EYXC61RWJK9DvhrwkcHK/+Hsynrj5oHkLxKgg7peqWtOj+/YfhESJ9Z93/r1
W/JiNzMcYYh8SZAXA26RbJLN7uoqNLGbFI3qH0j57CJJPqUhr1h+XRaERht2LELTBcOKy+1ySCFQ
UlJsoOM0A0d+nYNExCypVqW0I196KmxBDyyDdV3dBV2/9WUJ1e6aE0OubGl8giouRXuUltgtPZYo
epTLJ+jkS9YdlO1LddsXNRX1T1Avc1xz5ahaVDcBJYKe1NIacjlgvKILgOdEDFjtkV4RXDy3n4k2
bkyh2GeBxsu0E/y+i5sbE4yJJcjwQtb0qrFmluqxUxSsJrTsnUEzHAim3d4HK5ttUZZfwixkPUB3
dzkiAFTSqUYuFVjLjzK4Q6GeximHJZpng/FJkkaingFVBA2/GvxfH4kuHCRjdG+PZMXzL0bCrM0Q
JQjxS3hCHSPX11gpmtiVJ6nVOTN22w7A6ZczBioEZANAWmyJpKeFeIJ2c4dMQ8AjKfpmG2AXH1I4
AEnhP1Nn3xAyxDUrpUbLyFyDqJB29VQmNCSSafvSiCy/aRRh4WRdZTo+yEm24TAO27FBF3MQKfmG
RGj5SCYNmZh0CBN7NqrBm8MwdmGt+5OLiRjRGgmSe6M1/cxJ6hgSUdE4BzrNpsQfnBa7Tt90ECiE
ZHrRKE6SljKAKvP4wx9m8T0OmuBgRuX0MQap7j8knay8E1QC7CIUIIM2iHrgGamk/fajZL7XUzmT
bcHoc68sy3xAD0wwxKhf1p3v1X6r9wezTgSQvDaJFHpSEIQ/amAsfgh1pShWXhThezkZUkSFwM9y
y2iBIoEeZu4OcR2bnK2+drAAM7h0AaNgi9iZWeYS12AmEbRS52igVr0a4WtJNmN1KImDWsJt513b
IufW5EtrQdxFAK/CGuAdFIhSVPBCakDT57aZNd89N8Pcek0CXhRzghlJ+S1lD4n/2HefFVfXciX0
B/sgEgqQNlteHsy9UPtqaCqhhtC/+iwVW848hZySMEbzyl6IPWiem9W9pj3cHtw1TAOn5bnZZfRn
ofjQhkGK9wA6V5Xffa/SIntMG7Ra9Y6qQtyBnBrBaSNL6LYcwyurZy5ZQByfIMME7PPSsFHNrWCS
FgzFevRJio+5B52M+hD0Lx0kLrRgcgw8CIJE3Y5oZ0sAc9QAXwuL3aTo3u1vWbmhLj6FmYO2NlLI
EeJTyCBpqD2qtqCCcldpwd6MOjToXzj7ZCWQwsBxQ0nAu4porLgcu6/5eUSyIUNbhfZUpKjcG2Vi
qZl/1wnFFxTgNs3UPJWE96i9btKUgQz8a9hgzmE1k5IBNBdIRxbz1hdTBDsGEMStQNqjqPXjgBAo
iffxjDLpLgkFfy+CqSmyUDcNv/xJEQWrTTQJ8mdZfy/KU7yJ0XBdUCIkqUynzm/fw0QdX/sAMqk0
JmG1C4de3U2imN6LMS7kPCg4D5Q1F0ZUivwnSPDAu8Vi9eJgbtqwHyHsLfQ9Un7dUTQaFacCeQey
OXHqOnmGENG9mnpoeleoNPLKLtekBOgnwbMZW0nEcqJx+HJB9UDVm9HsMkubXtRSdEMpezWHnPZx
+mQiCRwYIjpOektqaiqF430EgHOrRk+t/ES6+OhLzyPSaYLCYyBcmRsozIAnTMc+A88WOzfQvFRI
LVagpc9Bk1QprWxF+nwCYTj1i9ApZ5HG068R/OBpA6li9en2zlrb5OBqIMBtopiC/MLlvJBQB8sb
uvqWrpQfCiBnZqO/ahJPw37liEZb+iIGhbol3grsvTPEo6ZWcOtpmKkGOb6FpT70Msgt3x7PykIv
QlvIRUGfG5BoNvfVSKh3ScaE1lf5fcTLm7wBIFVLdjbvevGFdK7fUdCGKNVIU/DXg7sqjbZhsBEV
CywwnK+5nl0kLpeaG7KKuHQ1JkYUU3DoYWOB91wFYXEIPAH6mnjaLytnBlYOhyvqC+gsRFr9cg2F
1ESAG6Kx2XaPp+flz6NHqbWznia6Celmw4l8rxcTckMqEOdopMS+/v6esxupC3tdGaHgjMospDsi
ewSsTn4dW06J//qZcGmGOfQRPipVsyhMgT2ADuRuMnlsIdfXymIB756FfEVEbe9y4tR0iqRMhYVC
6ZxJfMlnO8nRlDA7/j8zOH2fP3hWot4BvAkroqhpsw9XwPmTmHF73+YRhFHb7N+hGDBzfpowcxYH
gtprLRq/28p0+wqFpUmYQMoQ3s3+V91E7gQAFajS8F7n5fDWJhOyjbgucWnikGeuzKKA/DMI4nDC
4skc9UcUlJbgyB/3c8KD7q554JktFqsVDcDWhBFsKXNrdZIBup69Eu0N3mtldUwqagKQOANilc1L
JqEGpA5ANlaGpI0kFlRP3W66S9uPXPA4B9d1eImlO7PF7OKxJw3I/mALj1fE5H9ECTH5RvMLi+i/
ZmAdIuIWUPsen28bXhkjnmJQpsc2AIaH7SCVTSNqdLKwPmRfAXgO5Rw3M6FivNPN2PkPtpBmWChR
ABb6vgzPTg5hqLMcrFe5BeZ7KhFPlj2xVIG/7mjLI5xb8REgrIHoQ8wBIDAbvpbtVMnBVMFW42kg
zklMJMAkIPM583dNz4xNfW6I2XOlMtVaOsJQl+2T8DiX3qj8lg0HlGI5qot9vofUoCi/FsXWaJwu
4TwQrkNVmCdgbsOth7YcNleUq2YaIBjNLV8dIDzeWG2kWcMiA6o/5UArycrvhNdhujq3ZzaZe03B
aSZnBDZnkrpm7EqZv9GVndoanAuUNzjmUCmrVo3LsYbuLNBv4HLGoCbaJZ+SCnou0luR6EbG+20n
vX4jX0woix3HXT4t0BKAqnTk3HZtY8/kY24IHvnWGPOKnGvWEJaKoLDBEwvKxZd30DSKfY00Oh7+
ReQoU2Ul9UFApi9Bj37VDVAN/+cCNfz13CKzeKraoRNPR8O6IJVeMwI2l1iDoblRmIFxgRedrB0v
eDODI255SyEwuxwfyvJxmNQYH9o87CnXqQp2+WgqbDl4zQXeI/1qNgEGgmIb2nKWIBNB16U1f5CH
vuskASqjFnhaJfBzhZoMCNvRiB/wYrvtKVcRymINxU+QmCO8u7oewkjNm9SHNcH82WSBNRBOCPR9
kV1kyxgLzKXgh6Stihj1CM2bP6NNunXnzR/FE3bla2T96mliATdhY3Ldf6brh2VUjqGzISJbBHTn
5Uz2RaNHVaoLNBfxEkL2ob1ritcYEJ0EeO8MfcjDPystMCaZxUszkO32MtwjmD5SVDnRP1HENE/d
UvrZG2gy9be31+8qPGcMMrMrd3Pb58jb0nG8M2RXkSEJF3Hu9aujkrGxfMPZlefPwZzpIWyEOJJ9
KKkNHQUwtyKcsaz5Ih5XyNQg0QlvZM4RgJybUI5gpy6fUwW0pzwZjvXJ+muAOTa0pJ3mrFgMjE/I
SEjSQzhywgPeGJjTvlUnJU5amDBCMDyCuGwmPB/jmGA7zgopRlZnmaYGiCMSvIomZx3Wpwn90UCt
QKqIMNGAP8paj5ZBjCFuFtBRXT/K2uNtv/0+xthjQUMrJ7IjBmjX2Nhm0EJN0HqMQnuRvTf0iL2m
IKL2JC/Z5l6z4WIgV534zB4zqCpXO1EuYa93pSfprX+TrcfE8sE+fn8YDvJBt0VPtzmDXE6YW4Nk
PJq0cxKitR8zGSR2UKlWXduzue876MDqVNNP4cKDDfBe0tgij/xt1U+AKgVOUEU6jiWxlIJES/Qa
I9b9Y5WdjOZf39DLsXD2+5ndFPR9H4MaAFfHpFlE6cHpRMX5mPJo3HnjYLYUYECBOi1HXFGnNJM2
vshDBFx3s1wOhUU21qQT4iGACeQ59MD+iB7mQ7/5BKVj+JXvU6q5mVu+8GSauGaZwCLyzWgeB5g1
ZWt6fMi+RCuiGSLC/fD+Y7Kz7YtpZyonHv1+xV45JZZOgsIcwgz2BdOJnSCiliTQ2aTVTv2Uvckz
jtVXaz/fxymdTiH2QmDXNH4R9xrnfLyGWy1TfWaduZTBTAxMhI8tMal0Dp3iFXqcNR19R/DkHyHn
5rqGrH5bA5kFUj0rgglFFknFvIQA8aH6ql5lC+nwvbaVvPEROmW7mgJHs09EyvPZ1WHqaCeB+i/+
gOjt8s404nmchxHDHJOCaqpdoswQ39WKpUzbUrVj/67i1T9XB6t/E6CAUAH5WMZmk/h9VwoYbJaB
tlZ08o5WXr5XH9H5dJhc9CE/DJvRi51/xjZgls8NM2er1lRt1YswnJh3rUgn6ZmoCa3Uze3jdO0g
ODfDnKZYS9QJZJgR5Xd066B+9Oe2gdVY9dwCc6QJuu/LPoEFZCIrKu9Kl9y3lAaHJrA1atCXZpN7
D8pWvefti5XrSUE5UyRgwkAigwXGy2MZqnM9CbRqXiTUairQNm9HXv/N4gHM1ocVXAYLVAIdOMyB
o8SZqab1jHOOODmKJ2CTRPmah0RdWSckLdAEKyIrCRQKc2CLfq0rXQ4Rzth8MfUHMeS0MX03aV4M
AxlIaIWjUxlU5IsWxuXm6qVKRR9nFlr70TasYGOeFGp4se27FW3daJ847T57IFbgjFZrza/3g6fe
aXhp5DS7b044a/a+Q+7uZg/8UluZBvZLat12pauZZj5xmaOzmDk0olYY8jQEVv4uGfaJ5ij+v24H
mMAaLhKsIv6yrSp9gF7KeshDq4wPYvpIFM7vX7YTO8saajrQZAfbB2Aol0MQejGIsqEIrVb5kuqn
od0NoQsCnDDiGLry/WUgZ4aYuQpMH/siAHW4jF6Uwd9F+gdJHS61h7zsXnZA37GQAnn56+YT4Mub
VCk6DMjWXkeqO+UBrT13H6UNYIUVeGA23fVWtg1pfKc+pI/mNrMRAXjCc+HwimZXewRQd+g/AsW5
EDyhCnE5uUqWg8kpH0JLkr/ayO4A77/tgCuTemFgmYwzB8zaWNKmCAZU/TT7bphtSyBSebiFFR9B
1Q2+py4ZRHRoXVpJ/Ezy1XaxUh1Tv6G5vFka+o0UFRX79oBWdtS5KVasVhrNQpFGmBrne1J4XbPr
DU5EuzYaZEO+Nc6AbGcv7bQIydC1ChaFfBIwouZ7v4FeDkqqCcfl15b/3BJzY+ayNgNfBEsFVJzi
HFVsbvPh1dsDHnZugvEwMzdEsSjRZgCpNplGDZUd3y6dJvAm9KHj3Jx/316g6ycdY5FxucAExikd
YbEW3IUYnBKrsvJ9cKgQapFP1bB4YOjrxDVjkvG/VphxRRCY7Ha5cCxRMrX+mNZoiW8gvVYnKmW2
YE/e7YGueCIy1fB3oBoBLmGLh+0w9AlpVLAsIkOXvBDNiWsO3uC7mMacVbAB1XN0WS+dAcs3nG1f
RdDQjjBqodXb1R1Ygqmx00/ZIxSaLHCNfGk29IisliaH/O5LcQZ6B9gbaOcz+nOgwa/b471+MaBf
7vxjGG816qxRITwWWpMVQ5nPDG2C9mR7PhAr/NU6vptTqH4Xtm/JVEMPD+e+XznKLswzngyWOt9o
fcxFqvwxCA1KlVbxY9HwIJfXVWhmnIwDx4uKSjPD0OQoNKPNXe3KTvoMvpDHdiNtZu+lt4gLCUKH
2O2d6Zm7boPiDKe7ZnW4S3cSXkmLBhtz7xrGYILYwwzR22bHChRjbQ3c2zxmj5UTCNVi4J3R3wJC
JrZxsYsUOdLmLrLUFpiW5yh74TjNymF6YWD5gDMPrgPk86IWBtrPBoecSdNttA8cYxv+mu/Ek+oF
VhY6jrmVthzLa/vzfGhXeyeq5KqH5cYpUtq/ka/Om08QmAPO+Sh8VIcmwr3Oi+B5E8pskl7u8hBU
FpFVJm6T3bfl1+1hXbvF0sqK0vR3Mvsq3ItCSJM1dQDUaSy3G9Nv7wwyN9u2AJC2GkMefOz6LYSC
wFITQM0YJxDwRpfrl6LTL+l6JERCxRocoP0hvN3aw8+ZGnabOTWd3Ji+Js9IGQTWbxFVHk4Es5zd
l0cgPgDdADi/oRhLCLOMxBgFKMfhA/oIh81y2pFTcD9QbpLgeuUuDTEjrUicpnIEQ+DvPgCVO1Mg
5ct9tM2sH/Kn7BomV8r8GxN1a3DMmZZk+aw2GmwCvPos7kSLvHeYzz/GKbIA0KXZr5zzIlmbzm/l
JsiHYOuxFBe9LkPUUUI/lFqplMRODqkE8x4QSDG2of1FfR5Qd9WDcE2aaKoDYu2KRlScei0WZqio
xwfFjreZMzimg5sD1RFI6MRfwbN+7A1roro9fnZgaOE40MolusD1/n4As7CRqWWKr+MDMqq4wgaa
fdLB+GoPb78Nd9qNdrAf9+hOcIDhLmi+T54J8ISWuLtrZ6vyKXAZnC9a3cNnH8SsOt5A42zGEZIL
k6M14Iyr3QihMlqUb58V12cvoIK6jFqlgSj2qu20SefO7zpIvEbjSQobwH3dobzv5MYth5+3Ta25
FRg1QUODpyh4apnbKqlUIDAJTBlFZz4kuTg+DGmzn6ek3hR9E1nyNPxSmmncJ9H4edv26sYV0YcK
vl8Ic7NtLkOgjEJtYDpVnE2+njsNjxp9ufGvtilen8g3oJUF8MvLQzCIwd6UazHgVSqEoATEPnoL
uuToR6tPVg/kjg6u5v8wqLNzlzn2YqWLwrLFyRBV9zF4alseEvn6ekR9+ZsbAVLHqLcxSaA+i2vT
qNBh5ef3M+Bi1UPHK1GtRIywgc7gbwbUJfN6OW96WwllLyJ/rn2MJ7R9VF7vIjnTbwJPBzeAPTvO
YE/YbJnN22PrtpHl0nCq4+Jg00+GVo9SZKDem2zijo5PuWtaIa6wBpxMlmBVtvln1qz5GLgj+Ib3
PJL01aMdQIj/s88WE8Q4KhUywn5n+Q/6VqvxDlrEaQpvcLYzmO1tyXq67TPXqV/c1Oc2mTWNRpRi
QrLUKwoab1FP2qF7vqC/IEz+OWLwduiMjv+jPPJSv9etZgumDKEqOEyIjm3IHGmlXHQlWIMTq4h+
6L4lRtuq34yBpxp4oQj3fQct6Zbmmogal3d71Nen6aVpJlwv21FqIwWmZX3cjpIDYL0z9o8zr+9x
5WF7aWg5A89C2RZk/n4+w1B5UH7X7vyW7chWOdZ4DDnERVG829we2crVeWGR9aG4bRCUiLAoThb5
KDajHZ+mY/DYb1ACO44WIlkrfwBy6EXC9bkrOTO74k+X9hl/ymPJFyMN9sOtcDKfAhRnq9fYTg7G
8xQ480ZPaG5Vz/Idcsm3h359Ol1ali/nWkrbYWylMAGtIepuyY8wL92Wh1S8vrQujTDHeu1HQ9wM
GN4soQ8SLSCNXD42JqRzW/E1kCCvBiHnZjCt22O7LvhdbhadeRONGFcC2hAsq9cfxHiDApwV/ZlM
CpSUfBrscSfvUaaxlefbhlcndUnTQXQd/YrsY68cmkScCSbVTwMqx15dvPr/DKhbxga4gIl/wG+w
x65cBb3QLzYqU+s3g2r+SWbp1ApTuUGM7/6HAf01xu6P3lQS5M9gLFT+QANnxi0cEN4mWBpVLi//
ixGxOHw9BAs2cnQg7hIOPrF78KDqvZNnilvLu0Zy5vJTFt5uD2z1TDsbGOP+YTybk+TDphnJuV2n
8VHtJxDSm4XgFIrMI0lYdYwzc8xGyETw4ugFuMlE5SH076sezUgc2geeCcbnQzMOZ7C5YqmMX8je
AGBN9YBzXq5vLNB3oDEGFSe0HF+eGuoMwvdBxThU8yhIIEQ8FoS2uP2VjZ9u1ehZFwIwr1ElcCv1
RFIwTlC55eSpvivnVw5z9hXL4p7dE2aulJM+4CvGeisqVA5HUMw6evIzHE9Zp6K2YWshuEV44daq
05zZZe7gsIY0a9nA7hQ/yZolJ5u5jGwt4pwi10VtbHGYgc49unxA4MXMcjN3sZr7sCNAVJASjEPS
6o3vAwnpoz85XFpWRMkWGmUX8jKii5uwcwuskA5RyEUwggVhVkocQRWwgBsF050iVOh55fE6X68f
CIDROUuQYhEBvmSfyKB972J0E1UWhuO0/uwUbbqVst7VqvoIxBLIERuaCYqdZaqXT2Fs3978yzpd
jHGxj9I92m0A14fA16X/1F3eKpUiVlY5QIYuHScdxBH9HXjiQ4fEQobe+U5ybtu82p6XNlmOxE7o
wRGEiirY/Gyz0z9EUKblKdTTb5u5ctHFDEa01IgA0CdMrJbpfYrquozrLjI9cRg/K0ndoOK9QTXG
vW1qdRmBRgaoDHRSCE2Z7RBBGo3M6LyxCkhGL2wLpCd2kGu2FLV2IqJ/t6vsrH9NQMXY9wHv2lhi
I3YVz80zQzVGCJIFFcw33ag7WQYtBBINeIATyBdFwmSBW+uEN/+ELHbwS1fjg2/UvzhzcHV3Yb4N
UJODinaRhfqeo7OjKEKVH6oxKuovYXyvqfEAqtvRNf3qpzTJu9hXvC5JDl2Ihj2wOXEwv2uLDala
Feg+yMShs+vSj3Ojnoza1CsL7GnHoRkfy2B+FALxrZrN99sDXXPfM1PfR9bZOBeOCcglGTDVlp1d
THl2intk8LWa8MRRrk6gZUrRALh0Wy3qlIxbyVNrKEEDU+hkc5SqfB+I+nl7NN+BGOs7JkD0C48L
0A1syJGhXxOZE7kED/u2IsAEIpHyu0s2aarQvHkLW22vBS9TufXHp0r6HZulVaVHoXQzxOS5RyZL
nZ0Sr6/SHZTt7Y+7XlUwXgDsjiZY5JTQCnm5qs2oBqToo9KSKluWZtoBLj7Jn7H5+B/s4HKB1jHi
SRCnXdoZzV7pISpQQrvSpypYzWPgjVNlR3KeevnqiDCkJYGEVhAWMBUKZe0PUVpaE4KSdn7Uydvk
n8bs5+0BXTuOjBlDqeVbuQR9WJcDMkfEJoYPNsp2SDWrElrN8n1kzG5bWRsMdgK4zdEdCpZ7xj2b
TlCbOgQta1+O6R5cnsKxqGXNliGlh07phkOkfr3xFlJtcLssyBCQXTOrhPdhO84+iAlr3QedXeep
nW5pBS9ZtTZ3uPSRXgBg6boFCpkwJUmXHqBR32T+bznlxNvLYXy54TAMHfERCBy/Cbwu10ZPwn7S
sr4EcYytlNRHPyMJ95KsoiS/Jd2f22u0Ppq/1pafn51WkuRHSprAWjSoziwGBy3lYY6XXXg1oP/n
lLsSW1NSo9KAyCitQdg0nRuq3iRawph5kQZhGYRtaF27PagVT5AVVCuXDnAJlQXmXDDGMDb7UQF3
NsAS5uxCd9YGf9xtI9dZNbxaoS79za6G1BpL++GPQzGBpwm6Hmpma8Vo6YaA7t0Y+eX4xxRrz33x
ijSwnfgPoCX6nMRyPybQJlLsSua1gl8nvZiPYV5pzQAaW39hJzTNB2HGids6AUTYE9xGtDV+5F2x
7yHHYs6Ckw5HSMdyTpSVKQfwAU9t3EMqEuDMs00ekXOPC9Tcs8B4BqNlYMld31hJk/KCqeXUYNyJ
QAcM4mMLLBEhxaXHFqUURei3raGNTkDRILRwoFm8r/TgU9W6U1IlOgeE892Ww5pEDK6CpBCN9qh2
XpoEqC03Br2trfwgfyzVxsj5fI9tsJM7iP7d2kHKxuk2LwNV6cO/N98bYDGQ0G2JBw7CFzZ4JIYQ
qvLQ1VYz0aamwR2S5DBrq05w7C3lVUkp+C7vsudNQgWX4+SL3zBDB9MeGuEXdBpqKcxsBwj7BaWA
NpJ8RKoRmA9jm1g/irdim7g8IcM1Jwa1H4iMsB9AfskmhUbFB5Fgi3kWnhpr3kA3xwNt8XZ2AIrc
xJzrgmuNOfrCVA9mzcTQKkfbBTs0E51SO4LIy+md7HPeS+r6qYpetvPBMU6km2klST0GNz2AeQxN
5BSAv9TWvZhfy11229WqnU3kcjOfneqaFGOrdrA17DrnFwpdXvdWvaGrDQ4ynnhh2NpJeDE05qKX
SAcehWVo7Rta/n/q+572OzQ/E1rS4Kn16peHjLcnr58Tl9PJvGlyCBQOUgGbxkO2CW2QaNqTFR5M
6gIYUNkt0uCj9x46opt7r5xNsTq9EFoCvyHeMmgYupzeAZrazVTDtvRp/k5+uv5RtlpolYM3dd4V
W24WYOXIU1Hx+397jKeqUScm5bKc5Ign9wl61kA9tW8VEKIzsqdI07ZWejSsnHPFrdzcF3YZl22H
yYRsL+x2VukaMf31qHqiyHfX9fFBDAWtQUv7B+M/qSSXoWT2OOF2stf9yY6KHUIbPrMWMfj+Z7T9
Ge66/cQldlgJfjC+v3YZH0J2TIlJPEC/9C35iSxDQP1D/at2JGt08pS+PPAqcasGUZOWII2MSuB3
WedsX6qtouby4jiDMB9AtbJvcx53pLJ6Yp/ZYJyln0Fmkke4LlCnARKscU7SdrJOj28+0OhAGFD9
Tt4eo5c/Gp3eUYajgeuF+8gmd+bzi2Hd3iorYQHSY5CcBpkWQIMslfEQqZERyzJ2SvFcTo9p7k28
3bHyygBgDNGeid6WRc/ocjPOqpFUfqJC456M9ogOfRmMVv4x6HlX4aqhbzIHvILxzGB2g1DEUpHk
pAZIzJp20Wam8juh6oMG2SbUZuzqIAI3Mt93ImcSV68OkIHipatAlhy2L4cYkqqrmgnw89HtjU15
HyDscLST4KFT//Z6rY7xzNLy8zMHBWcRyFtGWFrIiS3Apik0ZP+DCUh4IadooOOD3QNRl/bBkGK9
qv4lBBeXr2yqaGvwIpfVkSycVIAWIZhgY4k6R5NGP8HzAuGg5Y9yBbCNNeWb24O5LoviVkdGCbtZ
ktFVJTMTlhhgbPB1DVff52iDHZgmnu4EVNsahzCls9PuQno30GLjH/UtT455bXfh3SEDCYLsDLig
LlfLnMJyrHR4pG5095NmbLrWdKOBcFZsfZB/7SjLXXzmFdksQe5vhJ1pBwKaXrHA7ShYkocz8nHw
TGdWaSgA8ls44QJXMqH6ZPc8HZlvcWk2qEHFEK16aJxHTKpcfkWXR6GUFHAc7dj8NB4DPLoOkQNq
60/drTfhT2WmykftBM/iBpy2nxFELjkTsepTeHEs+qTo9mFxsElAMkha4QuyeTuMD7pfoZHOMSDF
ctureHaYI3zKKmMqQtjxUdkLUQyGh710cYbW/YkD7V274pe87P8NiTlaFibU2OhgahLqoyb5Lsqk
dlEVliz1r7X2mdalW0qc4O0avrDsmjOrzK4R2lyZ+xpW54VHLEG36Z9JohV4OiC4oJMtONpQVmhB
22bIW7lxbk/vyi2MFnITLFVL+wYocy4dqUbMn8e5D0fSAffxW0h8//sCoiwEogcJJM6SyULQ0IJi
4N0EIZBcCukEJVL9HZR40WzfHsjaPCITBc6u5WJYSNEvR1LKAeCGXdRYGTgN3fJEtr6rHsXfrdM7
ULSBahjP4krYfWGRWTldnjqzAdEWkMwpELDy/XBvNhRAyWZT88iG1tbpfHRMWNjLSVcWi60IeJ1E
twbk9W5P4MoBejEaJgCU+2ZuswAWSnOrgiFKaCCfypuyxZ2Yc+vCCHNKZ+WodbUJzKPoaQ+h3TlQ
p00BNnuaPP337fGsRQroowQ5E5TwFr9gzsg5a1KxLmKQtHxiVdA1mlFcRCOtPe04v3OMrUSaiOoM
YBDBaCITtjg5RlCBCdS0sWTPPAHysPeBayvRpf0Tapwet1tu1R3OzDGuVymlMqhZDrrmXrEbyMxI
Bm+plvW+WqozE4zHJT7JZyhrNWDRtIcH4i3YNbfWqeQZdmfS1lEelidJSYtD9KU+c+aTN0DGG0Fx
XGlzDuudVSyppbtfvSta/j30xZ6K37UV/rltcOXZdbF+jGMKYyeOVYkJHcz7KHWEnMoKdNN9misc
HMKaJbBogYQVdXpo+S4jPwsglHHEaS8WjTVl+xqCCj5SoL+LyG55HajXUEt0Kp9bYk5EWZCrWZBh
STvGAh12mqc6p/uTWNJyM9LAS+kO8nAd9Z2OV1BeqfJe2mYcdK5rXW5N2C4eeipR0/JPidc7Xx3a
IThx55qjng+TcdQqCWQwdZcNoHj5ITy1G+EoPDQcI7xVY/yx7bIwqguMx8QtNkhLE79SQSIRUp48
Ts+14A7rtvRok+W5yGoFtVCViqSkWgY0u6BbC5CrAsjIGbf15j10izfzKD+Hj9M+RpIg+ZVMnNBu
LYd18QHMYEFu3tTmgA8wfPSr1W9VcbdQQhSf6mTnoH4cPgn5nJs7FHEVtQY877Xj8bJdtwN/O+/f
SWA2ZJ3NHSTvlkk4xtvpQfOkveGNYIcQf2fbnkIUyu0pULOuBJ6IyNXRLB5648mkrwD1OrcPh7XD
6GxB2ObWKqs7cZrwLbPZ0l57IAVHeO87q8MetgDIQC8OqRCQizE+nNRRNUdi3Vg90hIIYbyMdnch
YpggRFaUbNCDvJnvRY+3d9YSv1Cr+WuYWepcAJ9yM8IwOBXmrYi3rmjN2K7VcsZHJbedZ9n3twbK
LKsA9ZCkzmCvlWQ6oHJR+1SWoG9gctZs+UU3DLEYREOYwHZpYM2A0dUlq/H3JNottWrUqVXiKuHn
bR+5bnZdHPbvTLIlV4hgxTEUNBrrI9g1Ff2DGwS7drYQ9Noi7SCozAnYeCNcQpKzi6QoQOMdaBhh
F2/y0q4J6j5upqJfkJbZl84zt9wWtyaUCacMFfLVart4Crg0RXusfwXtPWcO1yLq8zlk7kZ1rADE
k2ADnAlW98d/TvfCR0y1O+U/lEUvVou5G5tWaUgrYfLazgJbeSbdpT3HA69hj4xHMHdgqpE2+N8Z
c6E0acm73M48QHpaeESybVx0km3kH+Tx9iR+Z3OuFwqMoejKA40Qy7itVmnSajqGZj5pO32v/DCR
PW7ofY9cDGhX3dL6gZPTSpHaFTeiLb3/h3QT5vbvBzCrOFRxEuURVlGC6mN1gMhNqHgjj+p19VBG
CRBJa2iwKN+zf+b+kEbVhRm5QFBmihRPF2pym/QXl76aSaIjlYpeS9AUMS4fmmMqdgYGonmoi1nx
7xBinnfRvWCnTuoN28C+vXTrUdOZQWbmutiI/dCEQRUBBp0G+uNdps3TtCk2A+f0WHeTM1vsDqiQ
yqt92Coc0Xc0cBIlVLRGSrYtKvZUo1lI7/37z/IxcFoUr5KDApkxzlesLCLU0sCsgzoAZFq/s21n
i5gktZ9WMkhJNRSvKcqudq+OjXV7Wpc7jFlG9DobQBEtAFWdTZYRPZnb2CQoEVW1LWhenbxBrHDu
0dzZncKcs4hrQwI4CgV5A+pKV0ifKiXaXIcAommpOD9pbfUyYUl5BduVhzTQgygloHhJdGhjXR7+
EO2oZjxocH8Gtj/aaZPZgUYb8VVu39rUMcYDFMJnHgX3yh1wbpW9VLMZ6oRNp6DQWPwuU/WHXMuO
0eRvt9drxQqgUn9nkIlJOnBmFkUKgOIQQSuByLtWI3iLaZvbZlbcAgzzyFgvig0oKTJTWMW+FOd9
iClEJtOteh2yuQmUuPK8OFVownv0SVU9RymXKWvl4gZwDkEeUBuAbrBA7bYP/c6Aljyo5LaB4XTm
fY3wNj5WyQfk9JLk4fY4V54uF+aYa4gEGL5OYK6esMtFJxFKJ65q5BdtCW5629iK94MYAYRBGjwT
iCPmVAmIWXbZUr6cq20P3t805cF7ViLICwvMcPQ0VcuwHTGcUqJSnlhN/EiyY/E/pF3Zkqy4kvwi
zACxvrLlXln79oLV2YTYxC7g68c5ZnM7k2IS67n92GUnA0mhkBTh4V73Kxt5ad4uhzK7k0cCZ0IS
w5AhP9QCLci08MfyoPAMdLX/jzT31ahmPl8Y1dBzGeXXdpTKcxYlvd9KJX0oRvtBzht1ZWwLWwwb
bEJ6gwZvOkGvw8eQtVox6DDX2Q95tqvYr9UCwdL0IbOMEIjOQ+DOZtPXlUmfDeqIQja/Z+iuaLci
8bLhqctXLjxL96ypFPIfS7O568NIAR0CLA2bcJP9GYPm8GNEUcb09Uftid4XG40i63fb0Zeix6XR
2QyCic6cDhaEwnibITzJ92bnaa03RI9Rt/I8XNpU/9hCgvF6tawWJEQRh62mf2Jib63VyZce/Ijr
0xUHIFjoA82qADQ3x1BJENfHM7dc2c9OYtNP+jR4LeHgF3jA2B4eMGscm0tueGlXvR7YQKMeCWHY
ZXSSHnyLw9STpZUKy7KR/xyV84eZ4KldZAJHJZ6bm6TAJTzle2KtiRwuOQSafCd4OMDh31QdQxuC
pVTDWEz5D0+3InsceeJ0FcQwcC7/uO19iz5/aW0WBVUI2jUJgzU0dRifVtwnO8OGTBmQsuEIVjFC
/B7eed8oVHfBIs6PJmTZd6Atqn1ZSpnbp129i+LM8ETVWH6TFL9uf+JSpRRgecueCA3R7jeX5GGc
5ENmDHCqRPW75q3F47uNVC+O7UCUP1UT/ZXg2oUWpavI3akh6KQTJTJe7cdo3adRtZMUbY+q0VmX
wY1lr2lgLs7h5QfOvK+vOARvbHygceqDGDSEdJvihaY1brjVnrJdvo+wsTftWqxf2s6XdmfPChGZ
ahnGqAnw5K3RTtlaUmfJEy9/f7J/canmWqwlmoZwoWJXEWAGm84zo30c34edY2crVdOl7XVpbfr7
hbW86KRYRa8QWDM+h2rKm7/qa8yYS2f+pY2ZtxutNYqywIxJaRAnzwT5m8RTh7WDZCH9gGYDsGKi
vQwchPOXM2Qwsz5LMZRRfQXhsFuVuwrtxhwZRX1j1HsNcIJyLemxNLZLo7PVqm1SWqEOLxTdS5o8
6yleyydj7VWyGOIR2qH2agDlBT3z62XSgGVhA5RR3crDxhu9c71hpo/V8otT6FvI+QlHe1wrWy45
B5hOTBTE0DYHlNe1VWa2XaZamFFRJD4rUYGru9cxN1ZqKksef2lmtpOtzArlpIR/RM1m5B72tNON
YImBlocsJ45GVg7kpdqifWlwtoWlyqiF/Nchh8btofyioVEMj4ljRmJPcNkEG1p0hq6fY5fdys1j
bU5nDqNG6FEnMuY0lB9Y+5G0m6pf6QpeurtdDm/mLJJq8lFO4CysTx87C7p+Fmjfzeq5ijofSKKV
5VvKnV5N52x/AyDQWGEKe+TJ0/ZpYL4TyLU+1cHoDjvUF4N68G6fTtMkzXIC6HgEsyf6ENFLOgew
oTCmszqERSOVfg+x+JGn2oqJpXUCTH7q8MMz/RvDO2Gp1ggbcCgtuxfJXWo+y/JaxFpaqEsb08a4
CL4El+y6y2HDVN3+UO6VR8llvrETsTM+tLtuD1W/Tf+h/Fpj/VscnAXcCNRqALaaFyw6K6VWkuH+
oY91EHYJc3hdOFkYriU6lkZ4uVAz1+CjIie2hK0tb+pHC0Qx3UFBFSh3tG14REO8J3vyAXCylZld
Gh/er8CSachkIr14PbGChl0mIJwIvIX1xsJsq3DjZEX6io8soVbgh//YmUUuRedWWaWwE2XspS5f
oD68M4bUq9UBZORv/Qji9a59qpnwqaidAkKs1pC+3N4MSwmJy4+YRTPNzBQm5GkxB3Juw8hlWu3H
qXaUDLoH+svXheZxmL9tdm2Opz164bxdouq9Bq1mKBIRBxl5p1DQkWvsbltZG9z0FRdWCOMNBSMF
Dr7UtTCM/oWwgBD0En6lySFEG9Jte4vn+cWKzhxW5kZSRuZkT/OjiVLAze03ee2usmhF11S4JrBO
xhzcAu5qORumLEhOjnK/0akn2hNR3m+PZfnWcGFmtkTDiIbTbDKjncZ3s3XIDyTbpTu2b96MXfNQ
PBrUUX6vPaWW8uCTsibai4BWRUl0CgoXa8aoWaNvCnPI+GulgR93X/0xDc9Uz90kkef13dfAt7fH
uhhoLmzOQiltamIOBWwqfZDEf3odmpDDmx3fNdEa9d30U/PDBzhZMLCj6RTdgLPh8agxUQLFptet
U5Wf2uhUaeemeCXjA3rhbw9ryVEubc2G1arSOLQctrQ0glSVX4SexgtHEivbbG1M0za8XDJFY9yI
pkDWpj7vLafkvxiEWOO8cYycuLjD+//VyObcCKOgbVnRaRaLM6e/ze6FjbFjyysTuOQXU5MCOpEJ
yDbnJ12Vp7KQTOAzddAqWemdIfYjdLHD5qCuETstBcRLU7O16rW052gfQkCMdyH/ks2dTn/fnrQ1
E7NlysE5XSIVhAu50rsqSlnFzxKZnttGFn3unymblwnsWkuyUJl8jrWaH8t55Sm1rjgMUNCzYodr
TQGLvgf8PDKoJmTg5sUQoyks9FJPN61efR3jmLqj0XuVGA5ymjtDTd5AFL2S6F4cI+hWkOkBev7b
BcHWIoVWAsDZjFdeMh0kjTtEXqo9/T/mEi82gwDjNPVYXe8rypUKaiJm5dq52KWJGw/ctUGXU/xr
3mw0wSNJA4Io3IhtoHWvDTVEpJDtiBsA2o+Z9KjEW0V6vD2W79rJMxuTd14Eid4ohFXKsFHpj9Cs
lCoQfZza1OtyqEsyX+n+NFpQWQfZeqi6g57f1+wMcY82eyfRCtZgoZF1Gq+FseKGB9Hw2bcotaxL
o0gwXo/e4drj2E/8S3Mf2bE7NtvosQ0yyQm3E4e34eyjl3qNnO97YLn+gMnDLiYjDyWU0BJ8QB8G
YR8UkRfZH519V0Tmiq+ujnV24FSlzFKmwxShXhlvZR3tXdqvKPidHH/GQfzGFY/tKNh782PrsOdi
A57y20u/NthZaLMs3psllImhYerhMqlRNClmPqOfJH797yzNNkxq8qHJISbngm6jCw9luh/Sx3p4
Clm5MqZpR1wf41cLOIeFaaAi0eIKlir1WGmfTbL2LJ4eGXMD6LXWDLRZW1OD97WH1FoBvRstRWDp
z3p4Bri8T4OSBGN+GHoPgyM0gkLqmgbVX7qfmV1EGmwKArYjoBBnj5+I1nUBqYDGtRviVdmO9uDs
jzdxYzuq8FMLpB+JS21jmxUH2p2k6ABh80E/GORO6O+GeAD8w1EH6FXSTRJ6Me98MKQL+ZCMgeCe
ObqVQhxI6MRWeGjDwWFW73e17ja55Nb9axcVaHj4UttNmhmumQ1OkRyG6mw2cgC+TBs1RYpL4RoX
2oKPqiBDVUDTgZ4IsMtdTzfCLDBVIxjXc0RAQNO4fUpA9Sb7pV6tXCq+n1jgaLkwNQu2XGhjk6qT
KXZkhldHoJKCADOEH8AnX6xkcxaNoU0IiU38902tgI6iTTMCYyl43vtsDGTJcBrlXRJH3t7FRRPc
3oHfj0YM7sLeLLC19QDOHwX2EulVBnqcqM+0NoKx9W/bWRvXLKopIHkoamMalx5CMDQLLPUn1zdk
jDaFae2sca30vGCQTHwkE+gC+2MOJJHUyApVw2pdpfJlWuzY+Dk0Jykvz0zx/30vJxoXVLSyIMOC
JNXfzMHF8ZDlJviYqN26qh66Q/EyoK4TGYHIV7zj+43w2s7MFQuFgJoW1GV4pp775JQqz6xbCckL
gfJqKLOjlozEZshyt24TapCLFq6xJk66OAhcklDSRrhC+e1666ojMWgeYbK0qH1r8tHriugxj1fu
DIvjuLAy+cfFknSKJRlMhhWQWjkEkDO+9ghdG8cs4sdSZKso+bdumf0uSp8MwOeJNer+FSPzFkZN
54Rig6D0Bh24Rt8JS0PkXSkLrczVPIFmZQDUaBwjkVv9HHWqh8YZ7/b+X0BNw3X/WY+/7d8X61FV
SdnoIHdAL+t4YsYRQpSu4CCLGohXsPyYNamTR2IjLBkEUqZfQiW6jxQv6nJHF/ImFE9NslaLmJZo
dnhefdTsFMlRq29sCbObtS8WfyqHO0oP4Fzv6ElJ/K59uD0JC8H2yty0DhdzEIdyl8fq5JNMbDpm
OxJ7S9VNmKyUPNbWc7aH28626sKe9nAS37dVecjy59sjWbMwOzZ4SW2rl2FBaO9hvlGbNdGtharN
tb/MooTB0hHoc8xVqsvPVhxD8X0UltPaw33fSb6dWEHPuNPUjzZdSwuuGp8Fj4iOwOqKEBtCfs7C
yomwydtzNt7Xxr6PbdAgHHJJXbmiLjojmGpw9IOeC7mma++owT1KNSmCbhoiVpj7TItRY3fNHpxt
X8aj3Py+vYZL3kigDa2DcgzAg3lmy+q1uuht2Gvt7k9W8eeeZZtWyT2ZrE6ourDRLm3NJlQ0aDYu
E4betyPQjxUFUKX4Mk/h04v6WP3kKyiSBbQAWggvhjYLzVaopbGSw1z3U75jr+ZTcjf8Lm1IkUBs
gPievnvVH1YRwd9L0ldW50muwlRTWqewitepL/4As6qftB3a6SOnWKPlWVm8uf6kpRRcznvYGirm
5XHpjjkyUY/WGlvY0vlzMZP6tLAXISvSYyDUY9jJCIodqXaIBHSzhm532xfXzMwCcatEFcmayYwu
u5bYx2bhsJ+3bSzUb67XZxZ+B2swh3YyIoFxytpU7/FzflS8/MDftSfQGLOVMLx45l1O3mxHg0ZC
7pJpker8lX5BpvqzAeGP5LNN5wKvJf0uDuozUEf2Q/p6e6xr8zmLz4ibacUqWCbkp7BeVVI7pfxy
28bq8GYhuhsSRYJGQwdMDgEO51NxmgPb67kHDnb7gb+P+/4+8fTCUTfW2nN7JaDos4CCU9uI+hK2
UyCTMkc5ay56JQ10uFL/Q3byjblyR1qoexugM1b1iXvyLyvM9U4Ih4zZRaOgya1geNufs3SfxH5K
PPTdeix+GspTHm7bdlMOnlTexclmZbq/ZximDwB6EuBJIKnnLxrIIFM7zTX0iojKSTrAnwrdHcDE
XTsgp4nReYeSwRj6WeGvWDan2by+J12bnu0cblGLocYDXjzjAKxNU2Wg7tgmYseSk2SfM36syndO
NpX5akOhTGWOxH0i/1aULwNvFN2R++TBnggTqOyTxmfiZJXhduwS1yyekSUB+/uUm7WL2KnBMdZU
n30ku01zpuAT1YotUSNgenedhk4cpC/qYz0mfmF9WuAFlBrN7YdAUbcx+AOznV7uuZT7pdjl0iaM
d0Y+Og2QVdbGGDZV95T0p5CcdZpDR5p6Wf6LQk0tA38abhUZACnjfRqfc9VDQQRInwL9t/k5znbx
EMgN7qv5awbYZbiNza1lv/LigTTICEDbfHhIoSChJJ5Vbc3yyWqCLEGdtDvqxj6mDwY/SmCOMd9s
4lfjMakOnEC+KNmZ/DFLNnn9FYpn9Bbn9pPZbbnhmMMmIecc+0fuwMzCftYQCWzOYgygQOUzcCFn
73L9wU3mjn3o4FKUGKfIcjXlJY+fJP5Fhtqz0RWKC0tjUEwXmJVKbV9Lns1+qlx3NfohD3dZfJYK
MFpWFOVrAGStAO7nxvwlLEEUGozNn6Z0Y/soh2eksbr6xUp+CKg6ROWxK6cJOYApN7d7N+kCqvm1
XO+ktjw2dNjo6jklwpG5tbGSdxBbBBnzM7teO++/X51AMgS4FNpGZANM1bNAm+k0rPSobRADXGVn
7qqgAV8Bc9Jjjf43R74nJ/Ol8uFhT2iLGVYubgvN20jGg5YWnBzATgJpcR0aylTnbaXCfHxMPdUV
LvSRzxUIx5y3J+NIvXz/s3Hrt9pfw+QuNAZdW55tTIMPKDfgUJvCYB366r50xjdaOhmuru6j6Zsn
6JQeh220M73CizdS78geRJpXAsRCfLiagNn8R12Nwj0EX1114gCAadTSNwjGAg3QL7mDE84zj4nz
bv+6bfj7Leh6+LNjrisSa5DNBml56kXZZ6H6dVE4LVkb3/T9s/h3Nb7ZSScnmShNvWsgf5bdaS45
RAFketB4220g2nmotxAocm8PbaGcfz222QmXRaB0bizMafZaOtEuD0oNndTIP3pfzeku3eiuWNlG
a6Oc3ZpTUoEfeHJj094TfRP2UAfYroxqcsj/eybR03O9VSLwuhpJBRuxQX/I+naU810RQzZGfKHi
5Nlp/9UI1QGbcOKAzN0dFPCts+4hSdZemH8prm59yixzbtupWtgdPgWXwQc7grBdvoMwz13o/Ug2
vTc+4lSDfmDu1IHldBCLbaD+tNdj5+n2nHxzYptoUGcESenEIGrM0Z5CioZUVkNcowaopKLLp5wk
c8zTKmb22/rC0F++S1RfEcLnSrh2OqaFAQJ9JN7Ag2XkTiH5RA1uj+b7PWlmZbYn1Y6MaQ8MlFsx
xwKiHvczh8ebfBs+8R1xc0gDoXi1xqu5NrbZDs0BBzZpGQtX4g9N/FzogVBWduT0E1f+MhvYbEMi
YynVcouBSbEso7xbZm+qRIzY7/nAT2Ybp3+kNu5X8phL3gFiYhOqgAaICOcPvSQGa043pgLlwI0M
likZcOfqoJL3lWVbszN76I2aCkJ6gCtdG/c6D7gaY0P36odku/RoPeWPxUE/JTvdrc2103M6Hb/N
K0hWIIkCNT2ohlyHBGqOtrBZAnbQHXbdzpSdN0CCfbKpd7GPW9oameX3d+C0kBcGZwvZ0rJlVQuD
xglC9cgMb2xXfzA/BZhXo711t5qO+JYYmBmcBVZJH3JhRjBY6qCM4G4HGgWnwk0tyN1V7eXvhftr
a3+TWxdP9jZPeTfIsNZ7ytnadD8h3VuD2s6d3mfjxjjXuBhFbvMFbxq2a+fW4kbEW8AEycDUsjn9
/cL6oHCeq2MmXJYpGxnyVVMWSzfWnGbRXQkwZ+hYAVH/vIhgNJZZ2JhWXLZaiBLLECGWjuW++BHe
m36FdMhddk+DRqzEgGXfAcoUpYvpqjcXz0FzQ0sNC3ZRWPqpPSheGoRe+kN9RiOPW57bHyvbctp2
3zbHhb3p7xfTqUtq2kQRB0Oj6ozbpnGgme2yTQ0orQBTBV5/KzP7HX8wuc+FxWm7Xlg02zA1Mgkj
tD4phFWQpw7yQOpAKAXZFzB5nwewnEi7GPwmf8Ad/1nspeMax/W3W8L0DejPAhGdjZm2ZiGhSova
4mQKRulRU/5Ya+oBy4O8MDALAWh+EBltEMub3nAzC7KaWuzGsvWYt6BibQsbeBeU8qvUiQcNKejI
AWboCwIQW1rELvQvHNUIQdFfnkUhdolFHEVUT5beIdUnsbUHxvdr/mw+ZgGkS8AVK6vT6WbsjM9J
OZobQfRUbB8LENhZP7NgFF68J3voGRpe7w7e079GwFx/gj27uBFJ66tUx4yBQ7KUP6X2wWLQVnmD
wtGKBy4u/kTwNWU58JibLX7c6SWLa8SvEbWufCzu+l7erGyrxfABvL9i/VXfmncP9bmJ5+kUkUGQ
ArBbdtfeBfoBDNzDR+PQZ30P8m/msqAKbhteszuN/WJzxWGVENbALkTpdloxHlGldikf/GiN42Z5
Fv8Z4SwOd/Ggjw2FJct+Y+xVY/7tkUw7ZB6YgHIB5AVgBVxaZ7dnsy4iKmgJl6T6pkbSI7y3+0eR
byCMfZetwT2WRnNpbRYGM6MYozqFtcF+a2kwqWzfHs6agVnUM0ym98pkwLCeNOVX021v//7ktN+m
a6INxjsSQB1ztoMVdSDE6CrhduaPWodM+KZmQVL7Nl07oRZH8o8la7ZReQ/STTOBJUbkDqJVETLO
SXzK6C8aJgFViVvmaePlnf0mGMC+6Fh/lTugZHWL34VpveLx31mrEDgAEIcUBE5r3GJnMztQtA10
Ob4n+QMOANtrACqqQUR4B5ASEiKNvPKKXdpioGJDIw+4doGgmYUPjRHNispauDREh7d5LEgGAK3P
a+9friguAQC9gzdIscBuPQd7lgyNgIoKcFVSWnvNBM+MjAdiTz4h3bOjazq232H2V+ZAqn8dOXrT
KvmgAuOUgpHT/F30ikeRAqwfCxDcV0DtRjzIADuFKPLtcX6bz5nh2UYHiKIeVArDeQyucGLsKKsC
Uw0fOxqtbMLvvjLZAvJpqoICvT3Hb6dt3YMuGbasOqMOXpIQmBudXE+9wYCDFr0//f+qJneJkm6B
+PVGa62J6VuaffYNs6tB2YomTwW+QTLj8LkyJXHIjFzy4pFjO8mF4gmJjhvaW8O+YGp1zvpq01iW
WCs4TDHtKmT8/RAdnM0KMdCSOYvgSpRm4EvFh8hG7IaN17XIOf+UmiDRkWfFDQDE3ZgkZNX7NRXQ
xTUHEQSKHUAYg43n2tnUwbYzYZSYA/ZpJUhD/7Khv6OvhKrpV74NEOPDNR709AiL11ZiqScSL6pJ
S1fftwbfRi3eCsOP2/77PSGBeYRuH4Q2QddnyvMru5kWTLFiSAWrHRhl+9B6zU3IUehNgTxlm6ov
ISFB3GShG1riR1/w97o2H0ottF0lIy9ho5H7lU+aNut85MAyy8rU1YhKzixGTQqOilqBciWpMz8k
4SMzcbmHXKYkoKsYsgetzXy9z3y6ptL1vWg3zcZ0bKPZUYH9+dIildkRCeD0pLivjH7DKu1HOiRO
1jyOSuMpNPptJaCPtV86cAB0xUcTQ2lVVOqu1hOIEauOsaY8+O0qgU/CuqCwBkpFyB3PIsxg1mXZ
DBAkZX28T7qHjAybVCdOiAwkz7sgTNaYb5b8+9LitPUurmFFZ6fDAMoHt4jH0iGQJK7l9IPpjatL
fCV+Lnn5pa2ZlytSM/aqgK0EitG2YI5ZvBbi314vZlM4XQouBlTpUlQrNowMiI9xXDqMbiR7H0Ks
fo0qb7qpzH33cjwzB+Jp00Y8KsDl06gobPt26pjsM0yop6LpBspiYOpaicnLJjWkR9G9Ab7w2eUp
FgVLOgOjk8MSlmK3StTdYOP9a9h3oVE7enZOpHGlfP8XW/dtpGjaQ/vapE/9N0N/Malp2Bp4fiM+
aRv2prmDAz3XIz8RJ3UPkj+44c4+9h7weF52KrzRCZ8hbaPt+j17Dt/LX9rKGk9r+O1zAFRHX5MK
fNAc8gwSKn2IFARloqGKY1p3jK7qEi86K3gVbBUNLNAIngUmnmejDmZshOQH7VEJ+J76nY0HpRro
GxokXiEciPjcjobfrsbw3WlRjUniFOTzsw3CC5kZvG5wwTDQ1HefDZ3IvARRU/egKCncmDb6Y11z
c41UZGmw0CiDcUh2fVe3rYoMZz0QGm42nBMSNDnYgtfSYUuRxsKN0wL1Gyr387YASDuKnOkigWDg
lzTe0eiF2S+GFdyewsWRoLEJS6bg6juPoKPZDymOU2wQiz21bfcaV9DmFaN/28zi/QyqmOakiKOC
I2IWqRs7DKncA7mZ2ic98o3kIHIUyTdVey/rPld8AjFw46h0z7cNL47vwu4sXke90kYignocFCwD
Gx13pHzk2RoX5tI5dDm6mSPGlI00E5jFyNSgxknM35PRrc203FWL3AxY0SpemecrIr/LdiEsAW0O
6DLOw5su8pLUDUY3sgxpU+vQoX92GKVzCGrzXJECw/hzez6XQgkiyP9a1GaPibDJWEdyGaGEU5Bi
3dntWhrxO4Ry2tUXJmauAhVzrTQoTFjIcBTozw39iN5T8VYY6NnYqqBvh4LF7WEtnRPIOUNWV5t4
zOYTGeqFXo+xDjfpuG/pHyLnIPwQHumaOwbijUbLjrIYdv+V1flkajjfk66DVas/j8U5bu/V6LWS
7mtti0R0qa14y9JeuBjkvOEHErJtIhGYE/ETTw8R0cDUtBJPljzy0sZsv3HQLRlUhQ0tQfYAYlFa
5KhSClZCb2j8cU0ac21Is403ZFYylDLMmdFXmsdO3vtVu7JK3zP3moqOSZzjcHu0DM3zECShTVnj
IuG2Q5oywIU6+gG5HuMnGxM7sLmSP/XcSu7AvVWByqSi0jnLZVACiISKY1Sm6aEBKHiNwH1h7DjO
keYE85YuQ533+uZm5TYrGryvJxLGEGzU4IK2ujW9kKXdiCYpKJ2i6RaSOX8RLBdXmQpESZx0EZxG
lPpRskr1nmb6Ie1B9RdX9mboVOHhDnfqkTh0oIg6urc3ydIwoZMHNCSSQAaqfNfDrEwkDLMUj9nQ
erK0e25tldXazILXGpc2ZiGHdMWY2xFsNCwGNefoaw13BDR0zbDyGyYd1cZ0og5ATwWKPcR2k6xz
5FxxwBy5HXJQFRAVcKFPU1orHS/cAq6+bLafLBNSbzVHrqiivk1eRYs9tKf15vYcL0R1OLdlaGit
AUXvvPRmdCkat1W8KtXqT1I9R9XLv/99ooBCBiQruAPMI4/Bp35uE78PrREQHkPcVPFvW1j0U7Rt
ARiLz9dBe3ntJnQsw0aneFxw42A32772Le6m5ocGNCB4vXqBlMtKvnApP4B80z82J7e63BuRbiid
DXJS8mQrDkBrjuJoHygK342DE7/WRxsag7fHubQb0GUFCQH0+GE2p79fmEwNgJ01Pj3XpGNqbCQ8
2lb1exYOQ+PSxuSTFzYqRYaweDMNq/QUGTkib8xOIXuRofWmOu3aFfR72RnxFZAkFEUVXAyR2ri2
BzJsU6l7PE9at/Pkl545naN5HaT45IAdrbPsDY50aMBxtJa7X5zNScxnIv7GC3HmNHU90ImYEvkD
Za9F+6L/tFah3NPXzx5fwOf8Y2PmJFBC0Nqc4mEkb0yHbamvfoTHNrA3kWM8Uk9ZyRAtD8lAxEbe
akqeX09mVmosikYMyVJwKvwU2WlY47JD0WFpTHhPg9kYLwfs6WsjDfhyh4RJsZtKrHyRcT79gHBA
96pZWbFti1D9TOvc3oUslu7MPG72caZkfgym2m3I5WhH46r50PpQ/ipjHm5lhY5BLOmAH+JBRza8
oxDupGq7l42xg7yCmY8fyQC0rkH7FO7RazLITUoLzAJD3J4alsJHagOa7nWrnurBlM5VibqrI1vD
uCmVkn6psZKejKwtHsKi7o9azJr7VKpaZKWiwmZOktl9wFrwEFBZ/WGNSRv7gEyHqqPimH2GajvD
qdCxO92sdMC2dRaPbkEsA6oWkVlbzsiH+rUxoLqOiROPOFLoTtFLxQeQNhqdtrW0LdQLwcpCxrI6
MkKmLwPKuLNs3VPLNgeJBSTFAePlIoCAfBXIubDRWAPUyRalArEzwoxRVx4j8kLT0doLA6IeQEjn
hPloXBkKAHtl7agWABlTYfexUwBTC1ksTGIgMiDO9WqUPnoFZfpt14IftAU20Q5io2ObbLSN96yJ
sj1KCNJzjCPuc4TE+rkuhOZLSkRaUFlr0N5mjTloHkmp1vmAiyhvZITsWk9745BmrfKFDgL1t8aZ
fC/MNAZ2VmF4U4ZqlnpSztO3LDHQnURtnv7KQ73fx0TKXmOl63Y8V9A1LobshH/eApJs5W6TmuQU
SoPyG/f2aGf1anxSmV56FR8hXVKGIX+zS9V4EDm1wQzTVgTSR5qViiDMKE03bRGpO67WzQMgUWUA
OJ0NECEhw14Sufg0u0j2TakaMteSON0IEBZVjsb09B70Z/VdGpYxmgPs6Zpj9/SJJln+yPPR4F5c
RMWu5WX5QTUjAlxNqcSX1sVS5aTKMOp7NUqb9zgxpSAGgm4ftjJ5ztuChDtNJGzbJur4oAiSA+89
6K4USuaDbpbhDs0CurzpNHAA+lBCDRWQ66B44mpxMnSbtK77h7ToBgg8pHZ4FLqUbY1QarchKyTF
MfuS/8jjNnommJfIKaNKeqKKXudebnbpM4+1/kmljfJpF3bs0tSWGycu4vw5J135pafIPDpqDqSM
EyVR+cYh//wQ2ujudvKCkE0radnBEj31x7brg5TX4lktoTzqUKnif/pO9L4yKuqzajBoe6WWzSFt
rPK+8NEJET2RJIyPGdMjyA7h/fqsDqoU8LAlkSPzicslCnvxSioqdmGaVbaTC8M4CNAk3FHSYANz
We+xi0AtEGVFdxAikT8GTqBDkZQaPl23wswbOm7eZRUSX44CL9uVIZMQOowqGTYMPNJ7rZKS+yEe
W9A3alG5K4EvDXK9QV5dHyMwWjd6f4QGbvILcAPxUqAFdZdZqZ26IYoFgNdHfk6HMvKKildf1Aqj
O0TD1pOqbPhhZmoZjBqR8ITM+wiozCLmzjgM9MA6htedPRjhBtiR7KlHuA7kuFYncJdGd9wuysAi
VnLSCh4/SuEQbY2I6NgOSYGNZESNT0neo29g7AI+GskHgPGSow1R62dDYm6FbHa9Y1C986pqAMW+
pKh1GZgtoYE2mNa500rhszjXfN4lutgUoNWxXSi76mAIJUptO4JDgtBTUTqPkLeoIOOjF2D+dDqN
5H5rsoa4JjUT31CSFE2WBKnUvO6lESFMrwZ3rLWxAKlCnfyJjBxqKD0vm9eS26E/kKr4MLWw2XZR
mgSDltYfhErNttRNkLFKbeNXZlWgkxiTHuXS+KYprfxHaInlmGbCH3Qim0faoBfAtKxxp8ARX/6H
tC/bkVtXlv0iARpJ6VVSzdVd1XO7XwR325aoeZ6+/oZ87llWsYQi7IONjfVgoLNIJZPJzIjIJpEw
ue52qrWYek+FMYzU1fDO4pMDQ668ocJNmlirogCzJLaHwjUhXnHbztKNbWBSHJ5ZwJQgiF1epp0a
4m0ZIXPVvL0q/YSSqBkLyuAiE1P+P8voZGMAwLWHicZ8slpmN6Uri+aqimxM/z6zkUVlC2oqMlMz
+1VEqyg79fnj7Z1a/iJ/duoqMTUbXEZYRo5QURhvZvbhoUVfisq7i8+h2RfhvjxT1MAnBuykzd7Q
XsL27wsxZP7FuZQQiv+d5enYqiJZFUHsVMarYr7e3ivR5+DywDBStTbOsYa62ofNW2k9Rd7DbROC
bfr9JJt9cctLMZ28hAlVfw/iAl71t6IVeBhgnAtafAbKKTj+ly41yE00yGD/OomyZ/1KAtVK9kSP
uKX8fG6E+xitFndUrmGEPCTfi3v/ftxKDnGbddcCQJx/l7e3d23x1Tg3yH2ZKDZMf+I0A4Cq4G47
j9tze8Dkv7O2ebFc+Sh65Cwl6xApmggCk4oZ3yyXTUyItGrEsSEB3qM7m9JDY9z55mkkgkh2TYyY
XnKzdwFXrdAgbVd2Ed4Fhp0ftXX5Xu9OkDQ1MVopPEPZ0QGluXuv98S2Nvmv1MEV8aIrNsYeQVpF
sM3TG+Tq3TX7LVxYDZg0RJrphU6rPY5sLQMOotBvKlQ6AS3G0iUMOxrWeru+bXfpUACRbkE0Ct2h
q8ds2WCGg0JQL5OqTdEndlyWgl1efJ7PLHDB3G8wBNnSYMFqho9c+QG5A+ghejbR0PFiX9BNOuu1
aC7cYn0F+t6qYQERYSh8faUKK61Swt+fVoXEkG2g8LA1MSTO8U/s8/YeCo1xZ7KoaNhgmjRqcSZq
a2xntOsGh9801izY9uzN03+ExS+B0ck5eYeZr5A7l1kZovifwGgA2Zdt+SPZo6zs6F+yC6LGJn0R
mJvWcG0Ojw0DsnTo83HBTZeLwvekCVzyUB41N959Mse/q22a2MxRz9662qEJYd77J1G3asmBgD/7
zzK3u1Y5Br43uWgZr/Nd/Ms/yl/laygkPv/Wfb+1RG5HUytiXhnAEMTLoGzwuh43zE4mVTqb/Eju
jMfgE8+9ezA1yH35YgrOyWKVYuoloeCoo+nNi9NUeNSpeo4Pepc91ifzrOfg7hdIsxxQU5zwIzsP
BzyqLTd5+5dvO7PMxUHDCjIrmFypfjcN+4S0WNkQV6N29mViUuQas0zd6sA+w02bgnYqsL7oyDPr
XORjkialSJxDpwDhx/a3J4Xa8WvnAm+/YWsRKWbpegHAAnNwkDFNOIvLS5pVQQxEOz5y5t0zZndk
XeebrrrzRK2lpYxmboiLe+1QDlbrow0jlc9N+a75u0YkMboUvOcmpp8wy2jCAu7KptA60l2fALig
aP+Q0qDNjn6SplkYV8cdicxC1U6dcIpWd+gwDt1aWYagRDxlwfypmzUzeJ1UpUoqWWnRMpBG89iZ
8b5mkatkzNFC0YCppW8/Ty24T1LgGRqkwZRayBsdDIfStHXyMEabzHIFTr0AfCOTRBoGTeGJBNAF
92nixCBtAlPeQ3iiygr3T7uvHaautB/e421jS542s8UntqqSe0UKzUenVVxTvx/1ddv9S+6MucdA
y6C1CErl5XLKnqix4gFMV+d3hgU1okSwhkUv+GOAl5SJ0zojZjC1dNqXtFuT4JB5G6IJktnFnQKE
GYhpXcH/uQNDZZYWVTO1Cuim89dSEdngmtz+GksrAe8UIH6gHKBXyQWYLB9NEAYAHQmC1E6AJSKD
HWcrRTRqdAmjQuaGOG+WpbDUk3oyVNX5EQXhaJ+iILmidVWdaUk9p2ybAiUk8tHLSuWS0VjHhGlO
ozNRvrV0stCMw6sHCFQKQsulf8S1NmajikcCjdayCnJO8OjLh7qKnV4RoNWWgt7cFHdZpblaIFmA
KQ8wQ6Y9dIEIyrRsgVAkjlCxV/hUR4vjhIZTm6WuNnl2r7WCw7ToIWhQ/+/f5xOa1DKVssffL9If
YRO6fopKp0VXGssFYUhdCkMTeQ86LjJAKpRzRjgiIBuQpHPMlriBYSAbldaGjyGjqDdDfQ5Ya2qr
Plv5UXaspeF+QN1+rBpUtUGEA01IG2Wbdda2Ue4bz0LRWrAXU+Dgo//8B3JOXLdZMzbTXjTSm0nO
AdknwSqA4kC9L6CGIgJYLm79bD+4AIB+AZIdhu5WBLxHxaACnw+Omm19FHdvh4GlUDNf2PRLZndz
aoWGFA9YWAjGgvZSS/eyvLptYtFPTW1SxAWuHNfzpYlOSjH1TQaeMFSPQaSg5y4ENy3v1x8TnKsO
JIN6OThq6HUCmxwkTnOfrv0VVAtdcmp2kpv+Ys/Nk1D1SLQ07r5pRxpAqgV2oRDH7uuzKtlovNg/
5KPqSq6Cl7hIuW0xgv3ZTJ72x9LYyoDOBOKPyU5cPVd0ncbvcXWUklZwKhc7yGRmi4uWXufVEcbv
wtZuPGoHzUV9/d5y8hXbVV/yF1QhoGQCORzzcRS0WwX7anHB08Pkn65Q4TIBy7dZyI5Ej//hjp0v
jgs5laYOfehhIy3SbDKtQ+chtWMaC5xf9L2mlc7OV9FGpa6AZQgZagnYFpumrV1Ert4+dWEs+GDL
Z/m/U8DrSQy5rA4twa6pte6S7CUhkU1Mwb5d66CgGjXfOC5ihFUHyVv0e5zo1TrqD71rrb2ddtd9
qw/eOt63j4Mtcofl6PtnYVwE8WSFUavCt/Khvw5+TVndDd1dQVB4I26qbCxtfTtkLRsEqh6JEeQf
+ZClNIT1RtzgxfLe3QObdIzO4x4877fbZpZzIwxf1TEmxrKQlVx6Rx4OUafrsEMhZZ3svf4Ugz2m
Km+k2zaAaeg2plICKWcDX/QvgX+C76Pxqplgz1+aTvsxQnMSpoNqnzaBI6PLG4QbwQIX3X9mhXOW
NqSREUxWKsxIH58Me1yzff6W5iufOOVh2BVP4Ys0Tc8TvdcXD8PMMuczrZ4OEpluHcvchHRTJpWt
iiAbi2FqZoO7doqUjcZowEaf+EDLI/g3giMtssBdMH6X50ySYAGf0fYkSFWISF/XXPbpPANxgpHG
FJVsnlWReJY6pnUPJI3Tbdhj7BpryDVsyesawzKc9o68szUGYNrmujq+QG9gK3iIXIuDcj+A85He
YCbQrfgBvXvnudYXO5Q7DFcgu/BesyUXujj7bHXbLxfP92zNnHNkQEqTLAELIDXD5xA5kJ0kXXUc
gwyS+dqAtmQ8PAKm8B1shN1t08Llck6jqayvSQHbEIdrbeq71glSDhv2kL4ZdzRwpI1u2cqKranA
lxajDQXVGbpG4IgbVwzZqKtCc/rSzPAfEhPEY+u5qwq0rPNjW1FIAckPZf851q/gsK50SSQBP31I
PommKhgeCoQEADnlrtxOSjq1VLDyJFSicC3TQd7qrWT8sOI8OmLMhfJye6+vPjMq6hO8FfMRQcDG
uK3LGBfXmQchOpYhxhU27dY6vQ/xaFffGDVXlfRORa2aqxVOBidV7d+0j6sdbqjeGH0VZVB9GOwh
eOjVwUUPoRWJX04+crGTF3ags3e5sBIcndwjWFioaG7Uv+nW6KAnIxnvifUGvI3grriKQhhvjbo2
+IkoGOhXJV86gnfhl3LqFOSgAg+l+b7AwlW0hgXU7Sa8NZogoHhdLqgv4owGDUHvylRle5C7cBXV
CbA/NE8FZ39pMZYBRCvOPwqGPI3X0MxYilWaOrGf24ZxHuj6ttddv2axGPRzMHcAeRIoJNNiZzlf
U8pRVGKmNTTiK4h6ecaBJka9lobwFMhAsVe6sffU7qhI0t40MapZzV6KYrxDB8oHlktet1VwTjVg
3mKj3WdqvfUkXbV9WRO11a5DwvRTwYVCBYgi1eHrfx3QBYYZ4SFbSmSdK8lWRuN8ILILSibon4FT
hJ4j91/+aLih4jtWK+q7LXx5oiAggXFG0ZLmJ11XuYcS2CBN4OW931LbLx9VRd3c/iTLRqAGObHo
NMpHviROiiQffAQCFSTMSt4QFe2SVJAaXxMU0Z5EaANLG0IcqsLT5atYHyEnj2PZr421dP/Zu8l3
zOpxTaeo7M3wVb49An97Sg/H6AQw2+uT9Ax47Ad1RfOorlt9v38JUNtQbFFk6HhxLhgWqYK8MXOy
PlqlzQsdytGmdb8FSBLoJQgxeOWjkqOybFSd4J5Z3Gx0xCfrYDXzjGawKwoNN0wGXJ31fcBorz5X
DnEwCvj4C+cYm/3HDJc2GGmJjLqBGQyptKuYYNYg+3bbbRbuDwK+KUZEqijCghR9uYtmkY9RIuF7
kvJR9+7b9B1K7HX/aFbvur5thKCJ6T7iwvqFPS41qAdM8h1YmIF74mblfYThPlNl0u3GvS59WJpd
dy+SSAnlGjkBX1EtVP8h9jYNSeNWGbW5VeRljGxvK9Ub80FeZY76DXrYxNXdZNduoq8ft/d1yUPm
Frl1aiPLkhylPCdP5NOgZfveN05Mev97KwCIow+ACiYyHu72J4XFLClOMseIh1VZ461RVi5U6AV+
uBRD4SDgd0BoFhVf3t9rq4t6s8/w1U7BsV+3O8gyO8pHdtS/QlsWtKGE1ji3l0EjUIYU1mpo6kpb
JI4b5VAexvvYznu7EdzLS4cMfTVox+GuxEuR28MuhHSLqRQ4ZEMKYeufkcjAdTkB3je3oF6eMUpz
owEaKXMANI139bvqjLYs2Sh5Km50bPej8z12wB/6e9/Au5eiUQSdA4UfAQvY+ohSc4UYJT8rxl5T
V10s8ovJi/nTDGkhVUEZAappPM7KM0rVK/sucyBjejLvnskPdQcOy15+ilywMCp3mhEgsX+IvhjK
B9KRTAGw5Gl1XjQEmac1iFlJ6aYlsX1wgIU5zvUrBp9tbmZynFmOM6Q+Dcq8RdA4ZYPdusgIAat4
Vhs72tA7KLW+km1xsHajIHT8Jmhf7+qf9XE3m5EDXg6iOELU5qOH4fGUHjtErbX2lNnRz/wIcV4X
+tz1Vj2FdvEm7VcNhpZ8B1PSNnbF9rYfXUtNc/vAHUciQTdXJvg5dbUytvSpctoDcfOV+pRnbrXu
VyArbYsjO0VvTvTX/NrJOF7s4OnDy/DUufwIED7MrCiDhzFyaOJNUsWYePQQBW7q/Sw7V6j6teDR
UxF/kl4GKxoXxqW9GC0a3Yrq3NFQfKZNj4l2D3V2ZiYELENmF5IARbhwT0DuBjRRDOHFo4pv60sD
pOdKuc8wM6qFZrz5BYkjBApV1ARZiHLIPZG1/X4WQIflcl2phtZ0wGR8RLOU9mOnQuS5NXpBzFny
FUoAe1ZA2sNLiocMhgH1SdINOJov5gc91i61Qbo+gyYDKcce49jHPXRIpTtzDeyOwE+XtnJumzuv
RVgOoDzANjRCfiWv5TE+a4eksE04qZU7I1hpdv4iv902u7Sxc6ucw0AlEQ4Tw2qVHPr2NRMNkl1I
0ACGJQTej64u+GaXH05tgFw3A/x9qVzlmDJholFuPisV+kwr1d8MlegTLi5oZpC7rfIosuo8nwwe
yKY+Kkd6GA/WSvpZuYPLFFuG9vjtLVxcIi4qbZrQizSUy87izjMgigHfpFm/b6x+46UYPmD90ugn
3pm2p9CNjNnet40uLvO3dD/yd7zJuO/WtSkKVHiWIoWvt9Tv7hNJNFt76eIHtQGHAcpiYGDwDz8d
xJTMwP8cH2xLSX+N2Y7JdzWqGGjrti/qgAFTZxUPQvY9bjYtkitR5ru0yvkv4D5mZPRtX6Q6zoQ3
SnuNNupJL4yv21t5HTOhmAnArKqDpzv1QC9dNJEMz+8xE9Rpoif0f0i4r/tDrZ8kea/rP2/bmnzh
8m68tMV9tqgLpSyZ4vPQfKf6JsWs0f6osDtLNO1o+kOXhsApnX077XJRpYZJMxhYgfpTJK8k/Ldq
6x3oK4KoNV2evJlpYKQxoQKA+53OxjzJsOSB9dYUl/GKxKBqR+mBuWKnIsvWt3duaUEzSzw2CQQ+
xoJEAbdZG7eJ7q0jK1yNHXm8bWZpQYDz6aAaQ30GldjLBcWRUoTN4MHny+RELf+zL9kdJoqugc8R
3J1LGRraOsDBTmV9gkE1l7ZACwY10YctMGEOTeOfx4FsaAmhNdNcY3TyVtbOChSi4kK1rf5eVZ5A
Vzr6lWEX2mcZRYKlXwsmTmnKn9/Db3ENplhWNfg9o+G9Za2y0ktlb+TpPoyCc5WYK5D7XIpyhUGh
btGnf30OYR5IN7ziVWTlfBztWhW9ttrPnRQ8rETZ9YoTIi9UmZNIeNR/u/2hF/zJxE2PMhDBMDeo
vl5u/kh8MB9zBmtjb9fGZoi/j60gSItscOHL8LIIPMUAyjgstUdvkw4YUD2Ef38GL1bCuaxf5BMq
CyvRo41Zf5PYfRC7gQgltnAwLqxwURJc4abWG6yFDE7qH2Nth/qjaj7/y1fBG10jUJlCRL78KqYy
huCBYi2xEtiKvrXAeh4sQShZXsp/RniIYNA3nTyW06eX7lL9lNBtODi9CCF0fa3AnVHAhqD7pOfK
p/5FSr2wp9gwqdKQsda7XCuOjZ7Hdhtj4o3ibdRO1HVYcripA4CGOCrFKu/UMZq5pZWkOSSEwCEY
MIEoSTdWLeraLFzLkCxAvwYhH4Z4kF4RFaEy5AV8gah3w0g3mfd52w+u78mpzIWMCrhgA9ptXE4V
dOCzlxreFdRkGKneAgEZBV2yUqr0owP1HXHRFyFHrz/Y5d08uc3sLgM7IGn0DHdzjRlX5n3ovVge
JIPAeT72qgAOvVD+xfwS0EpkHXcMgPrTj5kZA29FT6ICXypg5i4L3mTNcMJkcAgNXDVFOOq/ZD9+
8ixRVne9s5DogV0IWcpE1vgW34h0p7Z05Mc1c1vrm66tvGbf6R9CTPmiIZTZUXEDj+2qccE8RWuq
DBlq3rz35JtXQuL3tVT3Yyo4ztfeiBX9McRfW1UWUSPukBko5Tum4Nh9v7ntjFPQuUxyVBTXoFiM
AhtmVfP9qEpvx6yuCXKp/jDWZ5JupOCt9LdFd8jVA6jyt80tbdzcHOeHmQ8KewlxVycGpHCQdyPk
4jz2IfXbOhQ1fBdtWbgGwfZF49ngbsF2xIwwxBNc+fJrbYZbEKEfMq1cQSDCzrVekPFch6dJ+VxG
FRZiePjv9GtmTm9Idehn033YdQk4zevOfPFEo/eug/tvdXVc7OjrAbbD3SBZ2JpD1kXI5rOfxvBY
hMdgcENRoF3yOQJNLGRu6M0BgXS5EkUpklSjkxXlgXgMZf+H206wGIxwdeBl9zv+cVvVyEWe5hBg
cLLUJfmL6n35+kkLd+C5Q3zJuW1syQtwRv8zxgUj1HaDBqoYuDZG3WaYWQM5BqAGqbyrRO/zJReg
qBdRsGbwaKDc56k7s4OAADauKEJwBDdWBC3SQJQSLVoBWQJD7JFJ4q66/DxBmRno0sagWUoPg4Vx
mtajROW/zrtwX8yMcLtmFp2ESAsjIw5ntqvYFySqZOWv8aQI1hQtfWTFKBlbv9FBs0OT5nlFI8h6
OmZkHBJZkraoKlS27vcftCF3qu8lq39whwnxi3AnQxOQ+0aBEaSG7OFu8pIfUyIB4Ekh7aQuhxL9
5rappdOKwt7/N3Wl0Q4MWF2FWQZ3GLZVtCu63IYojBDltugPMzPccSWeUTRNBzNevCLttyZ4zNnr
7ZUsniH0SQDTQiMBA6kvXc4KA71kcZI7qvrQhuva2MuWhzFeDmGC0LC4GAQfDAsyER14XGCge3mn
JVhMh4EI+aA5YZy897pIZm/x08zMTP8+87s46UwSTmaiBmze0OnZalCIXWeCLsxSKMUb7L/lcGeV
ERqrSgQ7mEe50xpojY++wMtEO8adVBSP/RQNl9xp/UeDnZh1GntBQrf8+f+sgvv8lW41hTE5cqVE
68A/NNGm8BMn0DO7FRYOJnflE5LZlvEPmNKKu6rQYQyk68g2ugo11XEjGR+kMd2aJqt21N2CNBjQ
k7XbaLT+b/vJZw0EMv9t4cM+wmujPrf6xqtEFX/BNzO4t7Matywyc9iIS4zCDE5ybdlU/5cQ/sf3
eIpVQbIO7C4YUQDyq1etuTbUPRWVrhZ9g060GdyxgBtN/z47SZo8BIECASyny7+81C6GVRs/xJ7v
0EiUzy3UbHFbzGxxrh4oHetpC1vqRlk3e3af3Wcv6HJt6Qj2cY/k4dxs6fPt2Lf4reikcTgNEEEy
ebnAQKcVHjk5wqsM6aVVnPykIpzy9LuvXH5mYooisz0MfTDDTA/rIumrmX72yvcI0FcoY3aqLYtG
uC9UwqZd/LOgacEza15QxxhtgwXlma0wW/2WHkqb3oFG7Fob7cft3Vt2jz/GuEBLWynOOh2v6VLS
bI01btD3DvLvzvjMDMEtdU1Nn7KJ2co4X4zqvjKqAMbkYZusZAdzjhzQcO7bfbmNdtaLZFurdlWD
MY3Z1I/MxXjp26sVfUjOQSvfb+Uiw9YGpbEFqKDt34yh2yjaNzW/a9V/eHHMl8uFZcD/otLXYU1N
MbSBDphZrerQ3xZh2UUe8xt4NvMYqvk5AIXY19pfld4zRrpTIJHGcAvAeUa2GYYmxsHWg5Tk7e2c
FnDjXPBc/1HpAyMnsAsGy2trhTurfzYwxicjjS1B5ExBu6YoBRmI4BtqXGzOvLEK/AhGm65cJ+pD
XmDImbVRq29dktlJJygMC8ILDwWRx6iI5Cm8gAUBoETilHX+iIEgglWJtpILMapUG2ObwIycfRmh
k9d7TPZD9XEbTEO07Er0fhAtiwsyfpwHmOcCe95wR+v7LIOY3NNt75h+8i3v4EJLW8R5YU0mxu6p
Hz4h/Xf77y+WsWbn6woVbHo+CVsYMPv6dRykRwUklVwJHnwgugZiHFh6ymPfDROy+z+a5gJJaYK+
GzKYJnr2qiXNMYz9A6XDPtbZvrRkZ8xTG5I0mAojGoa37P/I8sE/0tB8nfKz2WFPvSZptBqXUShh
1KH8JYfBJkjGtTJ6blKGd2NGBDWhRV9BAmFCExOPTr6Nro2R3sfhdOKMbgVuwioF26SLCkE0WbyK
Zma4g603ZmmFA/a0Zu06MU2wd9mpZaqbaD8DS6S+vNAAw2U067xy+0jw8mNgnuMEfEiBzT6SB7Ir
7sqtD0XAHW6gfdjbyrdwJ+rYL36/mV1umaSstVYOYFepMeEVWgFWs8GQtVIebTV7i9p/2tU/DWYu
PdKNcKxUCQ1mL3uVgOc136rMHau1Jrpbp+PMH/epIv8/quUWr9xnkMpoRoCvHMbkXS9ZBxz+h7Ak
d20QiFxlKVrObXHHT5HSNJNTnIFejTaB73bZQzNuUdVZWZLtB8g1oQ17+8gveefc5PSTZsdOT/y8
iBmWV8W/MPNBan719UsE1n4gae5tU0seMj2uFYCzIf/O81LKpq37uJkCZ7Smnh2wD9U8ekO2VlXX
9A2BtcUwOjfHOWSSUS1vKpgrkBFRfRdP48bNBxMoo9E6mtkqT342hAjMLrrLbJG8X0Kkleba9AmB
aOo3bYbXAQArRN3e3syl4DVf3XRLzb6bltEwqlHHcrLuI5IdOThHgyDPm/7EleejPg9hcLQNTV4e
HE0iDBkuEB8zjGRsc+8R+YLgwhGZ4O7SNJNyM6tLpAe5d0RnZ1VUoofi4kbpaMxA988Am4dzcBSV
CpaaCBQYVmErwbdK7u1QRCdcPLj/GbliJqEQxsyqR/Cjw/Ax1s9Qpt0xFHz7z0p6CpnyYEapc9sB
FrcOgFA0daGcDRbtpQOkgFSYXoWvEw0fpQU9Kvf231905Nnf5z5NL6dDK00JIiNka1rsFERADPiZ
tPKGf6l9YOyaCYwCsIgQM7pcCwla1mEaAr4RkWPbn+bisQYaE5Dbv72oZWf4zxA/JKWhfaxGBgzJ
OZ4U+Rtkox2MKbttZHnn/hjhbmAZeRNleOkCgd+ComGD2wwuCgsEx3MBWIl2J6TIUASZFLN4lDo6
3qrZAo7sDA/TZOgHt//K9mCHe+tkl775m36fbgY32nl2vBchgBdj+cw2F1xTqaoHU8Mah4lN42OQ
e5BAQNvomTNavZ1H8bbDa+n2xi7cVYoC0hYGQiqA5V/hiFIjDMBvA+I6XrEWagIPwB6WmStZr7cN
Lb08gWCHrh3gt6CI8JDfaEhTkhALSECjWelDspHiEQMAfXRXMCFR/wlQALTbg1M4kGNoiFAOS+sE
XApYY8gjToO0uOMwytASD4EZ0htIQGuxmq6ULrLsJspqB4codeWgEIkELcQTENLADgACAWxEHvyo
pk06eAqaYxg4F2Om+Gc3WIHgAy6QblSwDqYiO0VvFEnx5cra0aggm49OFRn0c9IClgVr9cFUzHQv
DQOe1710Rl2KHhTkH446ht9DFaMpKGkjDBM0Ejv0Bc+tpc0GY0DDrCa0gjAB9PIn5YMqJ72GdbfG
l1E8RX7kRrmPXR9sj1h/H3+w/j/GuKDaoA0s5wTGIHAP6JJkQN+GlIYtBcPnbRdeuJFgCZ1UvGyw
z/xZSQsUK6wKeV05YLRcHCD9jxmDOssg7YqBGesythS76qufdZ8937a9EGUnhulEuAbiCIf1ckvT
wDNrQNYRAGmwS/3m6KUowEEa/f9mRr00Q5QUwzMplgi0bqkmtt74diciai4E84t9nI7NLM+q06HJ
+hqdQgkyr+ACU9XNa22li7j5y27453txbjiEKFRWOVpd/lDdU2SNRbrR8tKRTIhSZ4Lkcck5oBQK
ni50fIFa4YwF9ViqcY9FNVXVOgXI+TZg0f1rloL/JuvpDxZD2D4r2/BFLptE8O5e2lKgGU3Q70Cq
tihnHVR8lkKRFXDQMS/tcCzrs1FXBcZgYBrbOPaNwN7S1k4zt8BRg7Yc5TUMx9prfT3CaosEnJ3m
1ar2jbdV/DtWC4730psDXNj/TPHzpcYMqvdMR3zTe8OzFaN1hix4N2riRKr3FjXlDrDXryHH3FBZ
9FC9lig11Itjp126KuaHjb4/PT2MU3Ifn+q1ZbPVOV1jdMno28C8Rufqs70rC9sQSVEtpAMXprlT
krakIGxqnhnDWVEhE/hQV49qdExQEBeJMYtsce4Tt4Uy9hVs+X13TBtil2Hl6G21asPgHLYQg1Zb
wXe98iBdA5kYEc2AdD+6TdzOaszrdMjGYPKc+ium1AaSzZOlc2N1myzr3dth7Tr5+G0Nc5nRUgAO
kO/8aG0VVyH46U6ueJqtJhj9hCERq6DIim8tI+E6q+VT7Y/0HjS/u9CUKKaCRwItqt8x4OL1N/0K
8LllcBWgXcE32DzDDPrWAy++z0mHtKNNNNkBk0d/RglcdWs4MwYJ91EaHMqiMD3oaUQYxqVA5HBH
aVg+91oEmexaovp3s/Uh2CBpY2MXgOjt5WJIg1U04i/ZVU2q58xiipt7+TQpI62HlT+S5EUltYEx
OZnyLNe69KtIq2JjhZL6anhesY3rIXEBEBiPAepdr1LjeYHtY6bGufHLPv/bu0af0NPGtBPIFDCZ
5vJsyYzK7aBAL7ZVR1fqPADiPryR/R+tcMcI4gmJkcewwrRDED41GNMc/TUEYVrJFCmAFUOlkEeE
52WCVoMFG4VhpyMEbkzfbhQ7CEQspetDc2loOsezmzOy0ho0HRjq1cDWpS+/uLO01VjahUjP4eo6
A6sAJRcVfCEF89t5HUUJCas1Uh+E2W5lpKitol//1Gb3OCpR5tJEAK64CkA4GVBngHaErIJkwNfn
ox70WrVNY8dUISij0nNqfNVt7kZKiYFm2rrPfvxDRADsDrc1AMLK/4zQmm1l2BK9ayjeqs2wsswH
zXfT5i2lz0H7vbEeUErWyZ1e/bU6ybROeArQeAq0sniZri5WBwNj62OnCzADT/FsvYpOpNQF27kY
76Y58CCHAMAI2NKlo4R13ZSdjtVlXofRWZ/VYFveYbRsv3dMfaXSfQsZq1w07vPaa7A8YNmUCY0F
5aPp32ebauo19UhSxA6pX8bmqc/3fgiVTTuSkPRsFbYRfMQpHeUDKsR5MXwCTBgTujyX9pqsyRPV
L2NHr1+gWthrjhy5HlvVkU3Ddy0GO2arkHszFxiegsYtu9w5DFXId3cm1mlW9YbRftsNIlW166Ou
TYhKvGwmejTlIfJl3dVqjGlck1JdXgFxth2KxDEI5ieOfx0iL01Nuzz7alHmE2pmMGX6tdP5KE0Z
sS0n8fr21xKtiIv3fjgUYxnAjIeeUN6f++jdgqaCN/wQv2OW4gleSQQzcxFQdL6SZzQBEPhdjZtW
21Lr0Qot4PUeSu+pkUtAMwTphbrkD2CnomiIWhsCJ+eHSiG1RakhWmLQ+IhejZU/qSO+3EoqHirv
FcJxkn7X+N8BZ0/MrRb9qvL7gOa2Em7M9iDrP0qpsJP8KR63KXFZKqIMLG39/Pdx/kqKSosMH4kH
5iiGst1C4Z4+aNVnzQQpzjVuAwEO4RRgbAyyR4jjAo9WmpUSGNiJEjdUyjbxcI5/Tziz6+ihIIMb
KJqNKvsqzhDZ449cg+61ExdfhraP+tfUxFys3pHJQ+8LEs6FMcGXP41z80bNNaOfNqFIDhhbg81f
4Rlfhq5mPYfJmoRuG20zyY39xE1VgfNPGTQfMQhk5TVU/lER4Usi6DfhBd9GsTOiAJv5kODTnU7U
qV8Kv3Mj0ytxfpCr3Er9CEY65Vtd20a9oclaC547Y5t4J1UEx756dE7ferYmzuuLYjB8NsAcAQzB
JLau3fcahrURQXxa8l6M9wI5gyC7wijly2U1gwSXyxBttah15HBXjo8BJljpyvdYJHy6EDdwXUKe
DBVCXCe88Cn1MPCN6TDFwicw7+yEYkBDdvIxSVhzMBDqdkRc+F4X1rjv1YWqH0tQLHMw934sMNEY
1UGGliRR7UT/wDA40AwFe7nghxcmuW8WQj40NYC3wCRhbSXXDfqhd7LIMRY+2IURLtyMXRh6ZQkj
PvgTRbxHHoxttTEOtC0EmY66+MVwnqArQ0EN4TWHkjTUY32Y9jB+Yv2ug3hyqjnokhv+Sk+fWag7
QfujQv2FHL1xS7XS7XRia/LaxLxMtqv9delB7aJZlZ3qoJmKOdIo5DmRbmfBqRNx+ha3ZvZzua1B
fGxSleHvl5gsYpU+yEAbWnx2krmiohRXtDVcNlaaXWONU5biFUDouZX0xrS1ZtWgqO1kCBkBla0d
LWWlZucaMuQDVPnUR8t4j5Ngk4uuoKXwCwre/34olVcarOTY62QZv8bCNmPkjH+HUo4RyXbV7jA9
0/a696bsN4ZxTsGk60WD0heCFcxDoo7gsYmGObcZmLCoVf2UmnrFubeeoVQKGfR9HwguwMXz9cfM
b0W/WQiWRk+yKgYzafXOoJzi59u0EGlwLMUNqFWo5m+pPYiu/j/OrmNHclwJfpEAiZShrjJluqu9
nb4I/ban5b0o9/UvNIeZKpZQxMxi97RAZyVFJpOZkRGnAbFCmbHF+BACItv300+zfybUnayrOvxf
yTaxDEa09poAggiPQYZ/kNoLmVtvz9E4aAbeSg0kaSNUvV+s0s+Cq1GfndF+oyipdEhxJLHqvBuH
xBfThyipgvwIDHBCWcrKlakJSjNzc6d95Z+5T/9HveirBEDZifegbw6/Iqd8627Y9SSxvfIdYRoI
ZdTbodT8K885+o5pgylzSErgIph3jHl5t+1H/6+jv4WmEIYqlwIqiGmEr5hb1VjHCq7POgZfzMZU
txF1MNzsGLGHWJSUkqLtyhE4Nvir0nrkk0mgE1qNAbaNjpkmiObO8X4GHk2G+19buyPHfm2nIzu9
GoZMz6HDypQQvTUUk0YH9JWXV09mhJyunlVxoygQud1oQG4fuNR+G2T6hivBeoHV2Ax1fSioiDil
1FTmnKbYf5qtH9qSg9omue6G2C/B0hz2iaT7vBKvT8wJd0Os4AmhqNhzGflKa+gAgMMnU/yaXTGs
pUz0Q2ZN2H6NwcHLUcAaMb0GPcEeFaVmB1oMgzyk/Pvy11q5ppcOKPhYEX5xqMXSJyZf7brroKZ2
XR2gqrWByvF2umr2rc/2tqu8xK5+Fx4KJ7lVPhoHQKJtcvAQcJzWDyWvtfOdc/pThGVW1cAsuAX5
Laut8di46vTeKWQQmfOzBiPg2EFB0F4qPULOamB+mc8j/CVAK+jcq6FtnFuPlrK/vLDnVwHsLN1I
omFgAywRp8cgmcNSrWLY0bTvFIoqoTfXb6RIoILzkFuDGxmSC+4XaPr0JXNqUVg+vKsTLQhgkd59
QLPqvfWfkn285f7zf7Yzv8eP/+WtH7ugL4udqnN0Lz5UQEuUT+Fm9qmP0t6WSSLp+Tk9/UnCVs7U
odSmfFnswG+KXW9ftd0PzOcVnWTrnDejlkrv7+UGAup0udGBr4Zi2cYzZm5R5A0CsGt3QXij0STZ
xDY0yaq8Kb/0yAwfI41FW7SM0+fL3/wcjyr8CmFzqZMWDoOJXzG4DV4NfuTafve/THXuJw+K616M
Y3Ot7GS036vLrGvIATBvaZxpDASN3dBcRfW5q29aSPhk5IFZP0bDqxtJJFzd1UeWhAQnNxK1KZY6
d4phTrt1ldp01HF0Sh0g97def9C7v74b8WGPLArniOmBPmkUFiGUVQ7+DLqocbwLqn/oRC2Gfnc9
RCCKPkbFOC39CNUCDMw1tNbpQTKIWkDDvwP9UY2fR/tWk/EsrX+732ZFlFYQqkloFot/mpdkttMo
96btF7avDpIX2Wp4/eOgCAHXwsZs8xKWFN03spthvtemd8kBWI7ZWQw6siFc/qC7riy+CFe2Ru9o
pZ+jmN3NrW9jxN3oX/rEUaZ9r0p25YpnoIhbJllR4EJ9S9gjSUTDnmHE2S2Sg6XdZ+BI//uMA9XD
IxNCcI1NaibDhBpVWtx35L7pXwC0nac7wiVhfKVkeWpJiJkjyFhVtAjxEH1PP3W3gWSN07+G7rAJ
D/TWwaSM7kSfV8h57torIMC/v9WPTFL/OJ8CXLpMQChiQAHdAtDdn4bTieG9NnI0gTXNodzRt+xK
/awzJ30tt9l1Ebnz1fg9thsiSR5XTsOJXSG+1BxFSquHXRbcZ+pTUoOIxtUR0JNp9/db9cSUsGn0
Hq2gysQ6s+y7U97Nn5jSKSuoX/AbrX7VkpswkGH6VnKPE5PCJsoUXYcaBbxDOWnQ3md129iHQtbr
Wf6KcAZPrAgbqJ/Sdp4YHLO1r6n/pIoX2I919JjFu4BIYsqqR4wAKLBwCJ4Nbqp8aKNhQKVRR6Gg
R1cubt0wO1Au+VqrJ/zIjn66H1Nwe9G0g51wviOGF1TPvSxXWf6EuGzY8IggS53cEBO2omNRSQLo
BAakdEr1m8oqzesGwHEHqmVwcYvPSspQHbDmDD5o1DdT8jQbpQTft2rCgMACOlMqusNC/pFGmjHA
6SVKfZXVoxn+yw4GC/ZvA0J8jzqNjHORZ66RP6hoppP0zsoeI1k6t/a5j80IdY0mqXvcVPAjavdz
8WrVThJIdtRapDk2IeyoKGzDaEzhCcNMTfzDLn2moAAHdpSslkTT1a9ighsPohcQpBT5mlmqD1qr
or9mxAcduPkWpKyXg5nMguBMimSlLJeucocrAXWgSiaNu/pBjlwQ7gPMS6KGZwMGoEQvsf5Mp9FN
BskXWbUBLQoV3Iko+omtwTCYizod0YIvxztF8Vh5oPn35XVaSV/Bvv/HhHC9ZE3Yphjmzdxquu2Y
w8HcDFnS6qZWdryqvcKyJR9mLRYTcBUBePhr7k5YN6AbFmg3qo7RtKnN1gNVgJNNnmIeEJ/rQQaL
W93UR+YE/zpISlrDUsplzWHQdrH1alFvanZV+g8Z17FfwuU59Kzu4xmG+PhhJts6/jB0SeK/6gua
WAs2fekUC9cYq+0csGoU5Gn1PFQYKdjroZeVT0kiybgkhkQcY80Hnuc1Aj8m2vv8GVkr4JM9cFnm
zeXdt7rB/3gkzoSFEKHrNADeXDN6w8i+0zSxD8WHy0bWbmQIzYEQDuQ7iNTCjlMrAp7uftni1NHt
0GmYp/LXQAYVXo04R2aEnYap8ESLQpgh6oOivNeKd9mNtQc9hmMWVjEG5AoS+9Mbv0zMpAgWoEA9
536tRNcsST0ak50WDdfqcDsWBbAkpKidwm4ltJsrLRFUCSAqgTrzAoITVUGSgkI+qpsRim6163yL
kq+nLoIFxpaOTuADSTZKTJ4rCiHjPja5RJKj2iwiBa+TFibJttjHj8/FPmwd7c12a6/6RvVgG91q
D9oHdRWvURzl6/Jyr+0aTL+BUgsgdvwrrHZHc5vOBQ7byO7AOeoYyW5QgPnaXzazdgKAw1jyB1Rm
MQV16mTU9XRuGU5AqW1J8LOf7iZLVn9eaYpgJf8YOSO3ySde5xaMcMyLlaFH2E1g/dCtrW24Gvq5
xWNib9tMcrjXDsSxVSH1CieKpu1itS2u4650Kv3t8tqtfiIQ7OEbgeoI+JnTtWtIP1dzhQPRjYrJ
Xd1K2i2dAlK7tZWanQuNDTuXnMLlb4o5MQVyEm13BjY8MXMZ6QyuKhM2gw5ii47OhgRTXpVSQ82y
Y1tjwDRr1VbxjdIFqO1Nuba97PTqhvnjtFgdQQO5BYnPEgXKz9za1+wH55vLJtYjzZEN4cvVQx9A
BQg2NHMftRrGKgyAT+6z7n5GibgNPIwBqsS/bHXt0qGIbGgUmng8ibjKLFMY5RmM6kilMurXOHSB
nTlK9kpkolWrO2fpEKLCjyq/qF6j5pT3ts3RMmtib04KP1Q6SGhkBHmiIeMTWf1iR8aWH3MUx+ay
yIKx7nGbVveT7nXDS8okX2x17UAThBACAKV1phkRRlZWZAM+GOZG6lRxLPaJh7VrmJAHiQzJhbp6
Bv5Ys4XKcm3WHTAwcGiK9aeI/Zib99CeH/JCvVYLUFpXqVPoMpDh+nVwZFXYlE3Baj2b4eN8p0Zu
+FhgdAXll1vbn29jN96Hz/aWbfrBG7zID27LveyltxrPjn4AOf2OWVgrJNTwA3JA55a0tZdVPle6
yAjURyaES8dS1FwZE6zsuNE2xlP0HEHWxdOv6m11DXLHOXKtKzf8ob43ju01/7SJDBDPo2ugosJ8
6l+eVwnFLC4OYPJNZ8WZB4cajl28GDI4/fp2/WNJWEm0DkeIU8ISV69a1EMxaEfjh75Hb/nHPwQV
MB6jsQWtE1QZTn2CpHxIO3NE5QfoDTDCNLXbs2cAfPugkZyKtWP+C94LAksNgKzl/x8dczNlU0zz
ZX8avZ9Wg19jII2Q18sOnUthISs6NiNEkzhSkpI0MKPsgpvyU2md8VFv/PQweMY9IIm5DCG1/EHx
xsP4F4jdUUBZUPanfpWqUUBAd8Jb3fpM6PcIYGgd3LWmpFCztid0jOP/GrQBe7yw+3jLh7CJ8KVC
5cDDvUpus+GagAHD/JCs4PKXzhw6siTsPjU3Sh6BiwLVwGo7N/Z10gFoRAvq2aTintbrTlbWW2Kn
HjQsvirj/fIPWF1QeAiFElS+EClPF5Q3bJ47e1nQZnBsaIyEtd8hVoffl+2sbsgjO0L+zBQlA3pC
xYqy68S41pON0kqyofOhs2U3HtkQzleuTfPQasjR1QfzQdtD25c8tD9Rzel25lNnecpLEDqzG3uo
XviX3Vu7hY5Mi/Rg6WhWNIqxjGP/NtmYKxl3yThB+et7QqeTTLcq3V22uPrhMA2OZ5AN9RZxi1ps
IuCYx4Lm6JqCHNTUvkGEHEJN4bKd1aOAtg0DShBYJpELMp9iThIDGzSdd4A7VPGzMvhtdWfI6uKr
Di3kR/AHKbQY8TMetmWICWvXzpS92Xwzu/8P8gCu2tSS0y2zJJy5JgtiiG/C0kAebLbR8ze6aC+H
qWRTrN6gIIX87ZJwg6LSA/hloMGlmt3MfelQs3H7InmpWv2xSfkhVjF+HT2T6rWIo3tM+jhKPPsD
+6Gj/gA6A382Y9eqk73eR/vL31W2CEuCcXRD8MyoTb3Gb9Nqr7X9Sr9RIzxdHy9bWY71WXgzMdaC
lBPySWLFO6ztgWg9EHBs/Mj4d9+7c7JX66sJZJlfl02tNsXQFvttS/isUY57EG9nPPH84h3PdMgV
bVqXeWHnIR3zgNaFQHP5Py45IGuZ2KIkg3IEBYGXOPGlT4k2sHQ5IONdqd21GFu+7NjqlzoyIHyp
lCrVlNYwUJuZl9DD1HlZTTf9v1T1jx0RcgaLlH1uctgx4o84nx0DBY30f5d9WY0mR74svh7tOkVX
wilbbEwgHU7S97EK3VSLIATzyGRgiNV1w7iYDt4M0JKI04VD2KPOMMFWUzkRTLWOqrqjrLm9usOP
rAgXW9S0A5pJiPwRjqyZ+F3gAOPJ1XsWbHSZfMrqNXNkTLjhoBgxUI3DGHS6AiCfW4CvN7b2HIVu
2+xqmfquZAXFUk2BJwAxpl/JwTsvtyOqXPQ5VL3Le+LsAKEUupQS0aVcJrbEiWZz7MuxpHrhGomx
VWa2qeK/LocuJkAxgA7o2lhTb+bpZKGW5Q5zuK8Jw1S4LPs4W6vFBBgDTbRBl8KuGOv5VNszsJVQ
1M13pIag2nhoYgg7RYHkWlmztOQaAO0vfLxn61UmWUoASsGsxYA2T+iV9pVRPoSyGsiqHYoXPExA
6kbsuLKM6S1OFr5Lrl5rYEGs6107ghQpMRSJS+cPCaweysh4cGJwbwEQn8YFotBKjyAliDGv22B4
GQ1I0EY7LUuR3twp5YvJr7lxlfcvkYx58ez8CpaF89sXpImjRXtZBUtnfaMVe6IprkFvrehFm3eX
t/p58RPWwDeho25OybmuRKJHYT6pJURTgIzVS/I49c92X/lhWG6qpHM6OtyoanpgCrtqteDHZfNr
vhqWBW2OBUkK6Z3TVQaPlcHrsQAFHbFfJxA1kZJu7ISBqxev+Jhcd6EuOdzrHkPfFxqDgGBDy/vU
pjJONApCeDymxvNIVHDraN6odcComeHB1AZnSu0rtaKuEXzluinbWWvRxcRaA4YM/N2Z8DwNIs3q
O5yWsj2wyunaPRtat2aTgw4ps31mb+1gk1EPb9XRwJC27JOfYa7wyTHbuIw3ot0DvsHTBWjsOGg5
3q2QGtprOYcWGRhOlO8IscFUdtm014ObcZAkJWtf2sZiY7Ies4QoY54aneMmrCMGcWDMQiSHtAO7
0Wh01Q2adk8zj2/B8P7ZQ0nzbzNr+Gpj+lZHeQOQExH9r9GmyGLSgS2qRnuLF45lTnfxODiqFkqg
LWeZBESwEJsgx4Biig198VMPg0pvVKuEMiG4kuyWb8HLDvmK1rG7Zm8B3Xn55JxXoRdzQFrZMAVm
nF/Q0qPEhYMbiqfL2C1rmqdR1x1GcrdUU19j9XZo73sQ0vY82ISarGm8EoZPLAufUinNBEoksNwG
9wMy2K5oUIYON5h9lp3V5fyfZOu/nMTlpaNKhe0qrKkyzZj/yREfuple6XHiWFV5iBQwUOEpkuY6
Rm2jTckeZzO6hjTjtgWb5OV1XnV2mVlcJpAXgfrTr1rMcY0ZcTg7Kx+dcdOiolR1j20iYyxcOR8Y
iTTRul4eJUSsj3GWBy3OJJTBNX7VsN4H6AjzJNp/StHtlHzco0q+vezaeXliWV3M5KBZA74LUB2d
+qZXllUwBTbTeG+Uu9i40sJtk+101S/YLpq93HozlENhb0jyoqCf0w07w7rjst7tqu/MxoNsyYst
scvHqT1GCgTs3STy8nSr02fLuGFN4KbRtZ0Zm8tur37RP9bEHLIfpzpOIBfqFmXvdupb3UbeOGKQ
XRby1gICZMKwvuijoDAixNkAFBED5zP00NXOrZTYTWz+WGjVdUTTx9FuHi77tZayLPqrmMxDkw0z
BII9cHeqMaTBIUtmo9CjVU7VblKuOnp1U+RuUvlB/BgUr5DmdoFNvmx85VI7sS1c5Gk/aGqTQ3tN
K0J3DpKDFnWS7bqcdTEWoBdl2wsrF6TsBff6tqoiFkA5DK0wn0Go01AnZIGxpAxxTsOHU2HgcgbZ
HyTYbLEobnDd6PUOddy2scttvDALz2ACfshZaHuQAM+2YDm4SSwTxjGl0U6YwYrCCYlhaLwouGz2
fZlPkki4spfwYVX8h6ooor1wVDEmqOeTBV3iMm256YKyKziwKJ0LVGUz5PYW9HevDSVIZEynZw88
XNamjRRNBR7JRMXtNEaYcQole/TN3Cb0SXM7mLVHQPZmgTM2Y59563W97AOsBP0Tk8KHjnlhD4sK
s2ux0aurF7sBhe+Y+7qS3mPqF9O8XeQgsxmdjKjbzLbdIZDJOJzTHyy7YPlXM2wVMlHCzZNPSNIS
jsPU0Bj6mejyguCyNr562l3rau6C73JD9U87NtEUbbY6bwB9LnZxft8wc5canQNtWycx4+uAmduI
KM4IdvjLh259q0LMV6d44oEgRtgVfcuTcLJx6oqeIZu74ul7gtc+9YI2fEn0aq/H71qLmU5zeCag
AUmSxmlUGZfR2sHEcVxYYtBeRd/qdIvgAID7aUbiE1Olc2NdG3eNkRcubRsJxGvdEt6Z4FvGs/xX
an+U82iY88q4hlOQ6GTHtGjX9pDXyixJpFm7IcANaSwTnTZeJsuZODIzqlRJjAZ0gyxCy7vdxelX
DHlpPZd9v5WdDnQhXpk6+JJsmDs1VIBqMukWkv2yDgLiR7Gabwy16ZC4KRh+YJP1pnFN2+WgGDm0
VqsdmNlo13pRobur2aHkBlnxe2HKxaAsAIj4ZwlCR37jLdY3YBws3Cye3uMMYDOluekUdc9aGRPE
avoKdgbc9wbmMCyR7BTc1hgiCIC4aRunjw9B+cWVb9L5lv5ukC369EA9Xj4t5y1yHOljk4v7R+7F
CS97K4XJydW85g0Fkcf/QdAAb1uHX4PjxLm/in6CuM61vFwCf1xZ2RPTwspOUdW0NmQr3KT4UasY
C82cZrobqEwdfeWaOLGzZFpHLgZ5oEJQG3YUkm2UWnFTe3SVsd1zNOSpEkmWdC1xO15R4aAM6DCN
8YAVzbr3uRmduXoa4kdV8coAkHgZ4wIGdvHzxRQArzk0kIGyQ2gW4t2c5IlVUKRuqKxZ3M2bcWy2
bQ2EmI/IYF41HampH4IRfDPlXfOqVg25Vwx7olcQKcMY41Bp48ZMKSbOOepv4Uafp+mBTCVmuOhM
aXaPIAs4wVDo1i4O0vEzhY4WhrumkPrRHCLahyxMr9va7gaPNJDgc2qzLyN/NJTmKlMB/YFeQO/S
ggSKm3NV+7I7td2RdkgnT81tBSK4UVJYbjsG7NZQ6sRwNI1V9zTU1eeaaNm7oeZMdRWNzXg8tmqo
unqsBcSJyi7Z83ygeA5NaL9qVtTgNzB+21sBsAiZqoSfGmSmPVCJNU+0ppi5A7Zt8HnSqR8A8SGk
6Wpsll6Xh5G5MaKaXIVDOeZOVy3QybwdjGjb5kq+rxBeIOClZbqH8RB1Z9cEk21dxskMUqQRyKNk
LGpEYHXqr4Y0srlbhwn7gv7JUku37O80rLR9Tu14i+LT5NlZEJmQKNRAOtdNPdatxCI7YZtMiVdb
nIPxqzMDgB70/GddTfzGnO2ydbU0CfgmDnjEAYBNjO/cDrpPLQbFtpuGbfMfRoCKpzIu58Ax6gly
dEyxvzMDy/tolVZ422gjOi2o8pfUGcCIqHdz7fcNmFpwp+HqHEDq1BcBGd2o6vZ5xxOIZw/FHvVT
sle7kX3WYwWyQVJEeblpWuwwpRlpcWUYE81vCqNkPlH6OPSajBfXtOyDG5VUSrObCohGeylRlZuc
Y+86E9SJ30kzQZMtAJU3hrWmua69wTLs8qEak+jabCaqu4CX1bNTjHUNyGpftoY/plG4SaBSfasY
s/akN2M8O3Xdz7lDaEm0+8roi8rng8ZDgOsaehgH0voUb6v/9fYEbkjTLAyADImZu5fj6uq7A7Vy
m+IxiU0kcmY1TYfdk1e4lVUTwzDbqL4hw480voUeVZHsaPndzN5EDyaT8Z2tmcZjGaVDqNQA8yve
WGXf2XWbIgHqYuPQ9v2tEX6lYDs20mpLYG4a+k1JhusapDUt2iGdLhsPXwmBYIzEGC1mmtAjFtV/
C0Wd8wgpsssVzSHu1jjwQcepVKGzLdOdXonuCz+4iRSLqOdMq5qSGa3WKahccsc0b6vcdON2NwXP
AZU12dfcQs1MBcfqgjoUi1nVNCBs1iEUZFodVVJoP15p6gjuc4D4QTSOKMK9OdRSyIVwcxgkidHK
dXmSiAjXWKZgeksxkYjUY71jteEpWGBQI7shlWD5V/zUl5EKVPjBOATy/NMLk47ARrAJ1KxJX/gB
CEY9opRPyjj4CVQtGUgbxlHG3rHyVj6xKeQhVpgAR5bAZsYHp2goEvany0dyJU8GFy8ycjwLgBcV
RyGCyo71dmrR+gHRsl4ABzg2TsAkUKHVtftjRXwaFlHC+3nghTtzG5eq8hqn9m1cmK5iZRsr1Ld9
qGz/2jHQ/mMgB4cNRPHi5+ro1MbzgG0JiSO3VaE6FwT7LNb+Pl0DUaoNvlRUAsASIOyKDh0IVkWQ
90i0zodqIJh0kVE9g4Xhsjtrr0ygCfFswhFD4iZGj8kcK1qF0MEucIje6zG1UIOf5sJwuz5TKgfc
APgVUZJOs2MOemA6E5KQj6Dnfe1kYZgeilCzrqO2h2hcaALZGVThdRQPiq/pWY9aZWumgZd2Q3k/
ZiarHdL0mLa+7MZajeBou4mFp7KrNHNOQYOFORUzQ5/5m4z7uPXn7D7Kn8z+52Vzq9HhaN8tWeJR
kpt0MQF3AcxFAVSEdpjEm5tXXcaqsnpKj6zQUyuxgRI3XXZ3Y6GcNiSo8qSRjGBn7RmEfYbaCgE2
GQFo+RVHvth9DOVrDpmSykR5NZqBsgaj4vwR0QJ6PB9D7pLMy3VNkrivBIgTs8IGT9siJ00Cs4u6
W5U/02naZlxiZG0FVYAddIywgrlWfOJ1GW0nSG8u4hEgn6bRXRrKht9lJoRQqpUN7soQJvI8xdkI
ogfSxX9fdECg0dBFB2BoadmdfqKmVgHmbjGGydTqsWiVzzDINnlQSR7fa4fo2Iywq3mcNWbHYGYZ
xcruyg5azvEN6E4z26f9W25KQulKMgG34BLApAv3o7AF8hrtltxAGa+bIq8su7tktvxu1K9IF4AW
etpcPrSr5hj+poUiIuAIgrlkNmuTa3iZBmhPARLpA+3lkapBgzm6qWRkOmtXE2TpflsT9kXdj6OS
TLDWKHeAYAJo/NWmN52xidDSLmRhfO3TAdNsAkAN4tgzqlQ9jckcDTOsmT91y7et7Th8Z8mzPQRe
zb9GzIz+/WIaaEmhGA6yINT0T7ekTkc0GqGHCtrD0TfKAARgmT5CAidxp8iaXG7y/122uBIwUN7D
68xGExWZvvD58mgs7dKq0LQuQ0cbzbswNLYE775/8AwPn4V8GqmLKdJ2smmyYpy1Aqx70BS/boFD
t0c/avDskY1MrO3Io8q2mCTRAKXfOUOSaTXvpao6ZfwymRiFDnaTrMG1Zur4glzC2FGUL9Fz0gYb
d4kOMlcy7jT+1egPRvyfafiXv9Pq3UjB9K4uvQuQnZ1a4gnvLK3E3QhWB7zHOkxA7kzQGAevl+2s
HTAARn7bETxKWpujEQ6P6JLr8fQ/VqkgqwWnfGb/MAL9qkplogsyk8IWtIoBspYzTOYdqmeBF0WP
7RS6gBSkxn8RsKyXPVxfyYV6GmS1oFBZvunRN5vClmXEWl4GoeJk/W2F4es+fjBSWfl8dXMAhmGa
eDuD6F04zHPQLypLMNRmb0Z+o2SgdE5cEPrUKDpc9ml1CY9MkVOfCtRtrJHC1KQc1JQ4JOd+ll2F
eECn6cGQ9bTXbmc8VX97JmxGGlMokjXLEqr1BrKZ1yC72l32SJO5JGzEHExdsc6X1Zs+CvNx0twy
Gh02XXXJVTNv0sE1IfFW7bpktwhKmfHLYD+a3f1kpk6rPEt+zbKAQoFSP/ZY2KMJ4WWp6vg1TQ+K
zWt0Eh3L5r+ITirz2kY0I+qmbq+jwufRRmJ82ShnxjFeg5bzwq1sChtJMes0ZC3IXwNGfqQU5Yh6
uFXA7sC0dDvZpYOBXW9sPgqA2BHmctmnWLWPkgF4RNBCYGfkoujHDrECOlaOwUhKe1BTZYu4n2r2
jp7TnaJHTp8Hn7rZvOuq5CG/1gtbRtgx3rdMjRCxN1RiZtHMGLzvh7cB3OsBabwJ+lBID18Dm+xR
C/SrMcXWGP3QSN9R4vMDsztA8kPWl1sLHcc/RThmRmDQMeuwEIXtVGHkq/ZPJDlqHf7Lih8bEg5Y
x3JQBg4wVFuowaevlG2JWjlt+Wz23FMw7IgnYILaciRrNKw9XLDcgJBh+AnPVxGLCUhD2tc2lhui
Sg6tAFf5ouoD9IyS0fDT5C6abvN/wH+e2FxiwVFInnWcLA51HLdGtbf2STzRzDOTfABoJR5/9HY1
PF4+U2ux+Y+X55iDueEZprsQMEcOBY4aN7d1U8RPuQ0Q6izrUJ0DcpZ5IeRYgCaimImE69RBvZro
HNFlXii/tjb9u+qHDqSwSlSO7wunvTe25hP3PieHuZf9XOLSSeg4NSyWcrSqTHlRwnCrsO2spV5t
djdBZ+0vmzm7EAQzQoQyYjAaBQnMRLwGP3rhkLfLBs63pWBBOHo1pXmqc1iYybcO7Evd7Ab7Vdcf
Sf0WgYVV0a4gbiwxerZLBKPCMRyjHkpyKYwaFaZowDCBKUAvjSMHTWyPWl8cioJR8chNTD7aP8Y4
chX+Bi3r5x5STHUCmIA+vFz+TWchSPhJwrWocDU0qhA/CYVGjDs/VRWo0B8bWT1u7YNCKAOcumjG
Q/9J2LB51eV92aHj0xEvnno3n2fJzjwv8cOTIxMiXKsw4pCVGOB2w9vUHx1QuwWb+GXe8k36hTwX
T57LKyc1KGxSswzRclvodJMD/y72wVUPFLKDAur8rToEXWPJvb32qY4dFLasHaZmk8cMa9i/jao3
Wg+a9W78dUldWEZhjwYJtgOt4dWU/RwZ/Eidbvzo7O/Lq7cWSHD/L/gpA6pFYgQzh7JNwEiIViIo
HzDoaOibOZFR1py9txdf/hgRoxUjlRqh74n5I7R18vDJrj07eWCN0ybXbZl4Vd9KNsVZlilYFPaE
SkIbik+waNYbPXQ5wRknzlQchq+0kNF/SdbQEjYEs3kP5CCMKeVzyr2xf6E/Ln+lNd5ZFA/QtcJH
AgBcbKR3naI3E0fH12jaZwuqMrtxIhurnt/tUoMW4sCG7dg2kxeHPbliZvY+lDWIQxLfjv8zMClg
5MOGjnMnKbyvRVIoXwLgZ6q4CMW3kE24HqklRt9Zr4AlIYamXgBs8WdiOp0lCdtry3xsS1jmJixV
JQeAyK3qwQG3pTs3/+mDBBS+driPjQjHDqNYIZs4jBQTKBxDzSvxlMyhFT7/E10geGyItWhAAbS2
+HuUHWHcjEVtOOLq0zwDiW5UfF7eNasf58jA4uuRATUBANLKYSDUwFUMoQLKYyfoX0vd1woZNmrt
ZoHEo8WYhe4jWqynxjjTJzUe9YXc7aMa/quHzWVn1r7+8d8XnKkjrlthQDEJC9qIkLZeZD13o6w3
vrZkx1aW/3+0ZAVgwUEOXRO3TPa9sQ1UX9d6ACcxWfv0D/5ABA99fNzGIPw5tZQNecnYorAAOKpb
txsK6D+xJHFj9aP8MfIr+zp2xwh60qowEkAJg1lbtDElgXbtvFhgpKYEWxlsWoIbRQMG8DHBNUXr
3dy6dgEUxGPyL8yaR1aYAGot0DPQBgI/SLjJte8R4piXv8b5axQXBlAbkB7C6whaAIIfnBuILxMs
mKAEKvQ9ZppNjsGTbap6LNhXzRtOaNpt0fwDs6tnYLr18i9YX8jfP8AUXEwUJWmA1lhoHCIXKvSB
+VK276MMrLt6jP74KdYcQjXWSq2Fn5qGOgPuhuzJlqUuq4cINWFMDwEphDme060dTLQlfYLB8IK8
Gs2TEe/VYl+2fiLjTFi75dGC+21IjAmknMIkwhg+2AvIcDMML5Oy07v3Jt/pMo4lslwv4pPr2JgQ
GvTS5g1AVUj7uDNvrCfoETtT4qACfX9w3t5m1/EPvm86Oyrjl1k9xUduCs/ooUyKbLJgOQGKa8Zo
SxVLrvFVTupj54Ttjyd5YocjTNA7nnvto+Iqt4pbb8Mby6+9el+5voMyzNPgFS/6IfRk79nVl/TR
DxC3f8EaM5oV7Bn2oT2Ft+UrFHQ7J3n6qXy099rDFfeAhL6RzfZJNpB4GkoyAnbBYJXkkdOm4Jo6
MH6oO09PPzJTUvFaM8YWrcyl4AVSByG1mENbz/gSjMe03MSEuNwy9nxudq1mQx5wdLqmkpAOroY1
hrI/oE6LapE4O0m7II6DDKlpGbsBVR1wWVHg4zvlLqj3BnPi4CdyZSepb1NysFKvk84sLXFLPDbH
v2DZ3EdXkMKaXot7/IKwvCUjMEieMWyq7CYKod29DZPHAA/ey6F0taiwzOujPI8uMDp8pzZBktp1
MbfxqIEqxaCD4eo+ru6V5joyWxcyqYAypg4UwCRmlz8ruoqxXNweEExCi1aIEBljRV78n7Qr63Hc
5pa/SAC1UdKrNttt975Nz4sw3T2jfd/162+pgaRlWlfE5AsSJMAAKR+KPDw8SxUFrJHJwmcRTzUo
XIz+CHn49JDVM9c56KF3yP0NlhZFMh4kUo9Hqj4R/DLQ7XVt/194XGcSIkyioLiElrvzpWijKY8r
ycf8Q/VQy68JupdC9PpuW752dy1BZte5+MZSNo1N6gWppQiOHlxR/RbhEkbLt1HW3OAShfmqyThp
nUBgCt4ZplaiDYtHGc2zg9mrHhFTkolAUOP7PgVbATAUwwx4xGhrF6QBOXRUHuaDyQYbsU7ysqii
1BL86iXSjLtKFG5kOhx12u5qqdlvL9zanW+IM7PIPNZ2MR5Rgu4hM6ZZ7orkZtb8KPU/BejXtkFW
v843CBtqDqAuUnoDqlB63VqVgh5oXqh5WTpCjIb6OTocoduF1WP2cu73np95sCMIzTI10z/CbXgc
joWbHfG4CU+a0+OqmBx6E1yph23zvsoRF4dbgrKzilo3mkqYG1JEokQva+yNPLA6w8QFdYqvy/4x
PsR2tAM32jbe6hb5Prdsok6NoU7sN2GK9A+E1vyPFjK1sfGZFXdcyZfV7fENxSbsRGXU+zCEZYOf
2GE0ncIhsKWh50x2r26Q703P3vBxGkbq5MGiTm13gzjcT7j+thdt1ZJZYlD86g1lh8ep6KmdnwKi
Lj5kiOLFgdP7b9sYl1Mp82w6UgSYaQCJOTTTz51dSpMKTVJQhO6tyTVOiuVf+b+rffDq3xfvSDzK
DyAJkD6h+TpzhaEBIzvEr9u/YcXOs5/ABIQtrX21FIrUIvXoKWijIuROA1+sZisZxuedbbS1BKsu
qvpMSgsBXfS9nVtM5MSTOwUWK2iJjwRcXurJA2lkq4EY0Com1OjamWrjTq4aF5MLnKOwEjedwTO3
C+mkKKZxha+quAIocaCj3mE6obRkcksETiS8FjucoTG3TA0FnTgOgSbLDw3SDRMaSiF7oQUvrYyL
HQm4k9f8h6vtDJS5eNTRUBSMwqCDrLgt/B5BPu95ufZ8OYOY99TijvZlPU+FBHYJwr2nurXuyIFv
K+Ra9X7E8xCMYFafcipgaAFzba/oFZ4p0pHVsTSwRYfHnn4Q/20sn/SOR0ezvuZURdcGOpbmdvnz
3wbxp7QMB/y2tnhJIdHd/VInty/0XVo9KZONzQexAK4e1Mop0nGWUQmZSb0u+HbkUM2TQMeij1fk
t/JWQihgX9qqFT+pVnsUD6WDARqurSuOHc94gmwDGs/gDpnvEERCkwkSzu7gjo70y/spORPk2zCp
4v/Obqib3hrY2Yfonnd9rpqrgm8dHENI9rO3JxkVrxQhEGV5gxnJLxQj0Y277SlWbcPTBgweSGlq
bENBIhB5wJwXTqok77ThAzNtaMuxhmw3RLttqJVQ7UuD9R8o5sSUIDfWaQ6oQLQTAQz4eyPbjRrH
oJU76wyF+VhQCZ3nVYCix7tBuq11XufB6kdZrNhs5uJU9pGaS0UIgEiyqP8cdm7Aa4ddi1xmXiQU
YGYu3ovKfxBUQhV20FrRQuKgzQztJU4av6PNPBRPMjSRYheUK9BB45V91s71GTJzTwlyAuF3eVZ5
Ke9blMVTUOi9IzmIQjyG3ioU6XjprVVI9MZKaAGb2x/ZN5hoRF4idyiUIEuT1E859AFbAYk7sxlb
MwJ5jjDi/WBvb8aVrzg35P4LytpJ9GiMZxLzbLrL6R0R/9DhYxti5RI8g2DCz8rzJ7kcAOHrFhnN
SjPpwccg7KhzbtsvvlYm0F0iscW6umtUcEMASS76J7UtryJvZjqKQAs/YiFlu5H/VMkPKj7iNVHS
UzoEoLAB359ukjgydTU4hB3FPGdl+/RZ8oiVSh8hVP1A3mp2anY39OptBFHO7QVacQhnP5sNUsIu
ENUaP7tDPkPK3V58McDTmjnbMKvfAVLa4DI1QK/A5jZ9JfAKTOogbU8n5SU0jPSnj20IvXpFDvAM
UeHZm4yCPohgxvLvH1kq5B9xhsEHNc+7M7ugT8oUGpghmCKTx5wcs4Rj3eVGxv9fw+UECBVsevOf
L9xR2oE4z4vw/69RqMU4GRoBY9cgP7bXcIXVFDAgDEamBHU6YJ3DzA0faq5C7CsJHzA838cukXeD
b1PfBx3/rTrZ5dyHd2qs8klVzMayJFMt3InnGtfMpZigRNgBkv4LkuYmKMRolGBumf/OY3pqRmE3
thJn7Golt4nuXvyFmTWKwhibZWySTCyTpkQSbjTVJ7LrbPKSXnkn7VqtrMbUrtNPNMkekyuebOgX
n8T5WQYyGALQXAwCXlSOzxd6IqQVCgIH3FM6BaaA5/UfETSnRwy2drFJkgYc4k05dVaYy/V9PiRQ
eZtSsZJtMQzzO4w0I8b2kzqEcp5RU1sGc4fT11UHZm7appmJuXUfY5plHDx5Wls/9VOObyeTWN9L
XsS7j+eNcWEPugVBloN8JhrOz+0p2zShSlSh0q74yM0UGtphjUS0NEHXzVJKT2OVIERPICaGOItH
o3o5/YXADc3ueAuh4HVJvy56CfitKxz+6CD99H7JZnESkKM2LOUAEYkfmJFG9xJGBM2r9Fa5ATcB
Jxy59HFn+F+X3+J4CiJIiIgB/Dz549OjF+46Dy3InNBq9VR8W8k2ZmIUt4vUWcVIrx9iTK1XkFEW
n7ddwPyh2A+JBntQ2oG2YhbJOP+QbQ1xk0LukKFFRkNq1evAkHfUm3BF56YueJwL+jKOA4cyRgN1
0BDomPdgH3WlLPhiC5Mgu2AZlWRKwa9tg1YRkG9GlEXna4H1nF4OJqBgDgE06hoK5kgqjv7M6pIt
EJhQcSzRYVLEQBjy+84De9ojiY5GDMoB3jTq5R2H1TJm6Wxku8BlwLjn1usqqBf22ObTDWjISbn3
AifrTRU0j1yG63npL3bCN9iF+gYimyqbZSiq0k6l637cpaWjgxXP31PFHWQ7r2/TEHOjex3j6dsf
bUUb/cxSgwkaPCGdp3UAXt7U92QwhWfDGp1+95lcq/Y1WIsCW9u9invTPxSmCCJ9cJGYmQXuHicF
IzDn56wdvMW6G9L5ocBAHjq+5nUn5alCRdPY+7ye8zUHuoRgDkIRGJ4nzqojbWK3w0FCy+Nk9w0q
i66gWzWXunL1WIBrAKS8aDDH0Oy5SUMWx0qGLlLLL9y6uSPTDyna6/XtCOmP5rcuHxLlZyGAwTOL
rZz8qtW/Tjri0CPBrmpg1saDgDmWXkn9qJVhbwota4g3mZ3E8ZZrFmJGDg3A4EQF1xeDQKaiiCU6
t8jKkPNKr0HpxtkWK/k3GIEyFph+oIcjs+exKgVSejGI+nsVbQHHdHwQjb0QX/uNk1PbN2KzrNHo
hr855cM1R7AAZs9mrHV+03UABrmaIexE+T1qbsTxuS6uxMbePotrm3+JxeyUaIQrKmYjCxDZ1uOv
YpKuhCDkoPAsYo9YmSV0nEUkAlk26XSbZEe8RDz6Tpo9Gp05aDybmNPWom2vjslsE3qvtJ91cxX1
b9vLtnYrQCuMzNKjGNNkXwRFoVZV2UD6SfcUtKxU4e+wA3dZn0+jEwz+5EATnDcAtbaIc5oOBVZ0
vYPaiznUQiCHxtyIl8aPTQPCZUsgz7lojgaIZZ627VtZQlBUg+8YYxNo5zeYu0hpOzEXKLAaA4lf
SaFPRUMnN9HCkXPMVlzjPNaPCiMedjPFxLlVPvHw8IWErxVmoSmO4Y2f30FE4UYQi6tCvgmI7Ooq
wuNt+1aKWmB//Ia9qL4M7Uz6C/8RDsYe2loYn9RsP3yRR2kvCPSqLp4qPzh2QW0jrABdi4IrqlbM
aMrQYvmsRMFeaRVLET+2f5i88pXxw7CtQN6GgIZt6Kv8qMu1DJtXzyG0IrR+fBWoOcjoEiOMXvCu
n950IzEOodz2+0gZY7tqG0S/hQRmZr8Bu085xcFrVhXkDmw9kWeTvlGTvVfHrWLm/dBcZYM8hCba
rmRbk4Lis406HyxNYE/9TLJI+R14VejWyjAOZh9S6V3rKvWQ9WN8HH29HVBgqaaH1qhEbAoSv3l1
Cd2sKqhd9BnX6UnIWuM6Jl3+140ciIpUBaTBILDBq5HZ/z4Yj7p07qHSRiHcCXSSHFoah6KoKoxR
Ics16roH7iCl+/vbTDXAHgj+NfRygAH2fIsOeqBhohKVuqZ48pCwD7kR0cpxO0NgvHCPTPkYpajk
C2VhIj1I2yuPR9Sw4rLQcYyuLbyIv9IY51aAFhOhQo/qdyOeyGC33VunuXJ8GPuX7S389SGY2BJI
8Iu4ndEA8fUwX7yXWjnS/NFDTbq1ho/GLuzU1FwwyJnSY3iYrOJ+sGpe/UjBr9/CnI/VAlPPpKaj
PorUg6v8iY+9o9vTLj8lN+WhsXxXPfCixhW/dWYk47cStakoGiMQNe78h/Q5PMWHwSks8rC9mCvu
YAnzVRZd2KUWYUB7DAhanau5SObWrgpzurf/DYXZf1EWjKJczqv3Mdn+vXeCVLtgy4dtFM6SfdXK
FrbovuQ1SQ+U6OTtcit4re3OCV2N00u+koxWz9aMvf9FpfGjATjKveh2++ZYOfALP5Jdf79t0Oqx
/d7oX+19C4MmSQPliAwgSvaTZ/vVwZOetyFWygjqLGSJLjLoK6DAw+yzNm860kworovJWyFcwffa
eeeM9MHTXFDgx9Ifjbi5xnn1rqQ8gCrPuh44vwbLY6AGrUdRQUDVyugsKWzQvbQvcQnkvHM77yzm
3AIIAlWgS0CKlWUrFpM2qaU0Ru2Ktk4ul6BfwsgXxigG9BmJDqqe6BAU0J7Tp7Y/xe/bq3uxI1Fd
V2diDxFD+rM83bnX6AQtK/q2qKEhBR4ZUlm60plJQEEW4QrUBqVIUfec6PRiaYGJkAoFISTTEMvN
fnqxaYQ8wdhrVgGT5ODXzzRHyUd7KiobaRTOZ7w8CgwY4xaTTsh1cATXmDM6yt0RxHNKeMJS5toz
OBoT4zVARWh7TS/TzAwms2PTcmqgPwNMRbzKwtu0wUIWdhM9xoj9W1vJr32yjyOnBtdWcz3qe7G/
CpoHLUTQfAx9XhvvxSE9/zms1K0gQMdCTvBzatX/2cf1J5XiXTF4fxskfMHgvkM/PgT52EyUiPeT
HOaAiTT02dDsDUlcjru5uMEZCCYVZfgy9TBShYWNarNWjmBecCbhToxfPPJr+yPyoJhNSo1m1lTH
wahq0QzS+1oo3UIDczYIBHLOyq1/oO+VY/ZoUwdemqDJy2rzCgTWti+gQ1PhXArrIDP3MnLIqOMw
BsWDoYe1gFMXI4iPowAs5N6xkDPOJ7q4rr8+0TcMY0sVJph+nuramrLroXqiQv2jzm7ypHEp8lwB
+I15D5kLB8ogMqdtgv4SiRogthmYOfO98RvGyTdjYV6FgjWB5Kb7e35FeLBZ8+mLYxYMi+cerOmi
sGkHrCXxm1OEHjxB652kuTHEp0bmsEpdtlLP9i3A5sBv4S6LxM98NYR9YSE7A6g+ghQd8kVleYXb
+aIpdo4ivuTGPUaYSfvSimbCEzi8vIOZ3zBvrsVv8LMpQQkABlMKipifg/IAbri0AdO6CDlmx+sr
U1dua+1t+xBycZkDD92JQEPVB6cQzV4oJ5HuPgchrOQWIDwVktQsKPSDFVuceIMBq8dlserMccnS
ToiyEcgFSj2ku5rosOvC3bZ9FzH717LOoyqgD0cuet7ai2UVepChC35bW9JE7LpRI1Nu2h/bGF81
hrMAgwGRzkF6o2o0Y2hAkGvcggCqkV4NY1cJp1S5AamcVb4a0q5ubvT8ozGsbexVZwAtlH/sY86J
UMaK0BmAlpMGDHLEnKDBGWBOBayn1NgXgsYrla3FM9BMUiW8kFHnZbXs1SKLiD8BUSiexu66MUwt
dL2iNxNEVm2z58/0X8wZzMv7jcjerp0uJaBSAWKn7Ro8yPO7MZ4w7ZjbGcg0ZEje1AUKnrwRpNX9
KUNqRkZlae5PPv+qmNmKM3VAHTcXTvVwH3vXmX/Y/nqru/Mbgm3I8NuszOf5NKuEoguI5W20AXCc
N8cKtjcsFT28hmYrVPRoVHFu++MxCH5v27EeAypQWJmVeSAbxWxD4otJKOhASeLgDf+9Eyt9X2mF
E3kTaJnlXU/vMxQNEfjyKFxXT8ACmnHeU5WmE7pSAC2+FENgGkmHlFJ7aL03uf9ZlzyZttX9v8Cb
F3zhUUr0okR9Ny+oMe3kaQD1GnGKXDJTo7v1S7ojM6FGwqOJ5JnJ+Ol06AaZzLCSIbwI3nuXlAEI
+0Y3l3+KXer0UsF7N61uHXRPfHE+oO+a+ahtoKRGM2FlQ2l0JWmA5F1xHUKKWtenm0h8DsVxP0BK
zNTGsECcjQ5pQ3glsWHqNR7flDcnvHpaZn5gEe1uIJlmDqSCQYQ2UvXKmsphl0jtwxDw0gfznXPh
yf+FoIR9rBWZmkwBIOTW7NUbPF6ieKcrmK/nBKSrL7QFEHsvtaqWIh2MEAM86yH6NluUJDFXtM+4
ddj1z/jPsoEd+3zDgiohD8n8Gbtm39F7vX9tRN6l8P84gG8QZq9ktJnI2MAeLQUPnAh6d3RWx8lV
6KECmTlgDJDm52/Nm0/iAjPHH0MjbQEVP1hHGlDuosdFhl7xvsNIFlQQRrqXy5tS44TgvCVlfAC0
82I9EgCaSbaGaQTP32l19188N8btQX+Mf5CWOf9ucpakgz5/twwdN0NY7JSROtB/tbZ99+qWX8Aw
jqWU6KhHFDConZht8V5hgM7P0YoYuZ43cMBWt/0CjIn5RKPR8moEWDlm5pjcFJ1ijf6vOufV53hA
sztdeGnqixXeSAAKs7uo34kwStOtMeSUUVc3wsIexiWpBS6AOMJGIBryH376GJDRTcv6cfsbrcOg
ex7z0Jj1Y5WyyyIP0nqCWxIx4dnLI0pmjwMolP43FMZRZHFR+boGlKFR96IRPEGdbRdlBueZvHqT
gVfgH2MYV9GGWuK3ugEfi3f/FOwUL3PUcN/gOVn69sR7vfLWjnEQ0K7rlTYHHKZUA8kqpM6MQl6m
nmcTc1aRrAkMOmDpUmQC7Uoyggj0/OmvMNEnBwUsJFNKqIU4cjK1T9tfbfX8Uhm9Vmi3BOkEY19V
1klDQWdopeoR0fEgVrYMrtHAIiJPKXk19FlAMVbWCSaJsgJQotyeZH+E9tPDkKKmSlr/vauSg4yq
dF9AH2XbxNVPuMBlXJRC4qGLYgGxD3ZHC+op9NP7Q89JZK5+wwUK45vkGBzB8mydrthN8lCA8kZE
dwSYiovKcLj9OqseagHHeKip7VpDTGFU4jsdEsFdsZPrnwptOYvHw2FclJj0nV4SmCWVjTnMUWMZ
IvkcP7Z5xIsYVxNF/9oksuETFCxTL9SBZQTPYX8IQEcYgxu+taYezJ/x42T8GchTrvDGYC/7cOcn
4gKYCacGgSZ0SgEc1jomEf7UnuG7+gCVHLiyMhZ2afHYdaNpdLrdI1gtOlCyQIRIkqFz3GkP4IW+
G1NicNZ+e0uh2+H8FsoaTUEzBb5xEz033VHV75s8uIqSF0p/xhVPyGv9eIKEADIsqF+zLASyOKJO
ncAJVQkxIWQA6XTUkWszEw9D9msE06gR/Jf7/GvOCqTsYNxmPMIQe5IUVnCueKBjkM6pm7da/l1S
TrS8nmFZ4DAeQGjHKKo9mKaBsCI7pCHYET+Sap9296O4E6XDUHxW7XOZ3GMWyt72PuspMrwFCLSx
kfRgG3GUVgjQ/YDNVTWOWh2n1mkC1ZTzmyK/Mho70sy2rEwfLDLbwLPnvniMfOOyddnMn8qxi2H0
JEpmgjENb+Ad2NXUygKCOTdjJzRJIgJCzzBRASsKbU8RyWLENYbGy9i6dHQT/6+HHb6O678rylZp
tSxD63qHbaMKGj5d+zJVyW578dbvjG8IJspQadjWBJzllpFfV1BADPMnDdf/Nsj6ifsGYe5eDc1b
wgjZGgs1Puh2H+qZfEKSzRofjA4PTXw1CfttSN6mYE5c0pM0ayVAZh4a07Xkysuzn9sQ6zfGt1XM
YaOyp2mhjqC2RH94Vl1nXr5r6XUIirH/AvQdujDfCNo7vafIcI+KhvH+NPItKdOdbsjMXFdet7FW
XfHCgzC3u6KXUkPnLQc2q4SiMTB+qfvcbnW39TFjyBv7XV3DBRxzu9OiFiFYAzgfCmrhjVJYpX6b
qRzXtLoZFijM3Q4dQ4o5PKB08XRQ1fZTbCVOtL5tCMqO51dYQiKjyEJAhGVlB4hOBBlk0ndJ6W5/
n9Xzqs9lGJFAg5PtBtCNTmqiFCOl0pBfC4p8TVPyQivtYRtm3ZkvcJjNjcGguPVk+AW5f0UpS5Sd
KHRl0WxU3yEVmuH2oDkMQFfLwZ338oUzX+Ay+08ahbpup/kSobVZdeWVN8kmHo+2lw1mFldOYPyq
s+CjgCpGUWog665Pmgamwu3fsfo5Fz+D2ZeyN2Vy38wRSdJeFUpxrKF/mQ6DKQm8ufTZoi2Lmc2Z
GmrR4/VVWW36qWLjVBEed+gV71/BxcvxihyzZGaXxnXsZeiuxnGrXD8ILWAZo0UUjmdcdSLz3QUi
OTAf6cxHVJSBRlqPTVqOO6X+TUuzQE9gSGy1ea5IzTndq7fLAo35VpB1iBttwLci/U+peqbdUTJe
ei/AIMoxK9yxaTlnkAfIfLG49gQFoiIwL4tMn1qZcC1ioqbKb1IZrOKOzEsHrfqvbwvZLnQ1CKCq
IgU49Dq4LpBpmKLmaXvDr7eKLDCYEMerpRplaxhFEnJvhL0xqw92mFiWOltMhpuyj25JU39Ucj9Z
mjI91950EHQP+cPwNqxmyr4qiZw8kT1oO4MzqB/z1IwMaIpyfqm0cmBm8Tv0YaEj/qL5OvGEhqTQ
XLESGWX92t9hiA8Tb3mxlyKM2pbo0u2anVLEoEmFp4r6w9AYvCTQJZsE1moWSFHprMGH3rJzh+8X
EEZt528yWuANxmyvpf3Av4LC1m7U2mycN/LeoAdROGW7Bk3KVnIvnMbd9lqs3QbLHzFvnEX6rpFB
z1IIWIoS/KZDL7q5YlFZ4zjDNRS62BrzB1mgeJgdhe4qtkZEpisBdaOkUG78Em2kf2/NEodZUsgk
REWk4SAji7uXvdwpNQyUKLwk/Lp3Am2VRlCdpRe8o1TJI1WEORp97uhk1qndNpi2HR1Q8hDKIzhY
v0oxiQ8hTJDcYlThfPn8Xhu8WMFOSWIr0UYzb08pasBD8DQE130GNbjIFBrwUqmck7LqNhbAzO7w
Q0NIcjRsWKNW7iAQuet5KkGr98kCgY2yg1RFKIWlHHSEwJNbUCj3afscKrnbW2P1kgQBJPqiof6F
BN75GoIrzhjyHlsjCx7U0gnRcEEQlSoOht45UKu7fQHFrJo3SB3JshmqvFfE3qQ1AWN3xLlDeCjM
ykHMWBGNOVcnhCcDjQFhbiZcRuLVi8rAucFelzHRwYBAe1co5RqfRwRDth+exggjZuBnqm+NxIni
xCxlzs1/SdM9u8V5TAsZVk2FQuT5hyqSLk5jDZBNZsbX6sN4R5/qG+nOc4lNflQmiBu6g/8HQd32
Blk71AtcNrKRqjiL0P+LN9J00DVHbdFZdif5x1a0x+h+G+tyCvrcSLbOAMHQuEMgjLtyZ5i+o/mm
D/8Pvcu79CrdFUdjMl+JmTyXLrSUGxNDKwLnubF2HpbmSufLjCKyHFIF5k4DWtGP44jc8pNe2VT8
tW3rauFwicScPBW6IVLvA0mKjnDJ7djaMjmqKjpL5H1FMWhCrZI3pHk5E8SsMHMIdb3zpU7ACtdm
fj0hzMeorzn4JoofwWvz7D0cG9nExJD9y3N8XnX7cvCHQWfOjTTFIekieGwwH7reE72L0B+vOaGD
KtzOxwe9j2zdhhb2QX0obeFnAyqSXf2jwO4urHqPsMkAP2x02MtvlUvuhWPIeyetufaZpQJ6c5KI
zAATYWOEb4ohz407bLjxwgFcHLxra81BLaMs5rtXGTTLyIjLI4NI+Yget3Tn9byJs9WE5RKF+c5V
oobKNF9RKRy6jkbz5Br0IUrwKbfopUgE1xCdkjxPZNcbrjoSZ3t384yc77dFZKOgqovGRcCL+X0v
YH4U7YNpxiuyrkYASyuZr6U0qQCRF+wnpB8q3a3r09S/UAFa2MmPOnom+V4tD+X0sG3c2uW8RGXe
RUIxoN8bY2CWUgpX8aQd++QP+IVf61H43EbiLSPj9KuO5FkGKn+Mg92p4vPYPTben/8Jgn0CRS2E
6jUfxkjxhCkICVy+kzslmb0Nw/tU7Dz8pBuB2vbzooFqD9kHBBqtfqik2051evEzEo+5aBOaHrZx
OStoMP7cD4ZOJAFgffVHhRR2J96r0us2xvoV+e+7iY1DVR2EE2mBrxT2aCbtwLHWCz90vT9WqvQe
6Y+1Hu63Ede91Dcic7pHI64SxQNiVV57BCFuCt0YzsW/ijEPI+oz3dVF91VW67XYzx5EaoOb3OiR
CjKUvP3YtmR17TARqytgrNMxIHjuKAi6naCmMqNAA3YUzJFce8mIQU0ZulO3PhLn/xses3KpP40x
GKfgMcqHSrn1YjceT5H+lnr3A604S7i6+RbGzX++8IIaCaOYUICNHdSclUMV16B24HSPr3qjBQjj
amO/61HeB4jXlw5YyywSGsg16LdoauFsO97HYtwt9bNIigmgQFQrG2jPcZrpfRweZekoNJxq+Ora
facB2GKi1tRjkXgIVDTQeo/9lajbYckjkVgPOBcozHbIFLzy0TJaW/p1cFvtpz3q7Yf0uoAcWWSi
hpKbIUYEM0u4Tl2Smsm17kic73fJpDQHRYvfwOySplXA/BPjCHQft5C08l/Qv/j540lSLd0u7c5S
d5o1WeOr7rSWfDVBD95VOL/h68HC5kqXv4HZRMgDD2ntYx1akJDYaW+pD8Ox3nX76L38CO5lsLE6
KNyLzvZpXA9HF7YzOyrJpJHWJXChfKYLJnItx2YvfXqfrWyiGk5cySzf0ddxW6BxXnNSXv1x9fAs
8OcdvzihnqLEsRECX328NsC78uqd+sjBtyculPUe2qP3IN2AO8h/3zach8tc7BGtC5Vm+OZgqA+R
H1GuJ8GpeWVrDsrXE2RhnRZjHmGQYV1YvUfeEQogcdSZU8l5m84/dmPzfF39CxhJrT05MuZFxPx4
Emi/ZbwhoDViEvnPFBA8awhy1Lz24FVn9P3pvqhNFqhKNlVBNwK1LT4FT7GTGFxCCVgLnyhypGHt
bn8xjj9in/w5pua7YF7LssrA6lFaqvzaxLwwiWfU/EUXRkGCem42AgqJPmrRqVu7DD7U2BmRE4x4
XPHrMdliCZnTpwogxtVmzyN0tTlqlgoaHc0OoRfaQgQJaSAw42nNC+YVOeeet5jMsZPakghqCjOb
dofn7wAduuA/JS4WxjFHDK3puZjOrsUAAen0o08P6bTT0etXaaAJpZy8AecMsL0S6liFbTd/uFR3
hNYJW5tk2JbRYZI6azSOA09ukXd1ff35YqsUOvLTYYWPlxzQvi1dpQk445qj4SRmeF27GKOXrYfR
fU523RUItkweA+BqfPi9vmwPBaYPPNQyYbEQN46vaUhMcY7cvP0u/YoqgVwQM9porzo/DF0rqLIi
IdzQ85c2OGjGsSlfgsTRZHv7bPOAmChAHYQyTz0AFaNbBp8TAX2IlfR2+5+a4cAW969J88FYfDTa
9WkwYLTVIvkHJqMRrSWotea8cdP1b6ODygNM0JAzYA72GMlETGiM6wUtrqkeo6XwsL1k647qG4E5
wSNUFyedYvdNIhRpwxIeN7c8TTl1OSTSfdWue41zzXzloi/3wzcmc6JB/xoYJQFmmJWvsaTh2ZNk
JSSVk3Sv1YWCS8dPJdVE1D2+ha2SYhAWM+E00UADloWC/C61U/3RDhioqhR9OJF+KH4qTZA8YBRQ
uQ5D6M+Z6AQI9+lUo7GqoJVdto3+B10v3ks7kvFdQcceyl+DYo+xLIAvp0E/Qgx20b3faJ6bNio0
kPXCiK/BcNVda+PoH0JCh5eoaa7rJlQx95srg10acvjR6WNx0GND3U9aDU4aUkYQmwJjuUUF1Ynk
4ZEUWrqLS/VRHgRjr+SS6lRCeJcbocD5oKtnYKbwhvY8hOdV5uYRMkmrWinDQ1l8U0oT9DOmJptK
fBp4Yovrmc8FFLM7adUbugC9RcuIpAMVIjPQ94XxJqCWJ2rHOMAwneIklPPyW/PQeGCCggGUT6Bi
YHZs2faRkCk4E+OQmmDadGdiuD5vD5Wa7QI/2o9pjQlN8rp9UNbWFZoOmKHQoEd+0RSZdZ3WjnqC
51mNw67dd2oEmuyiRkBmXBOUD7bh1m7WJRzjyrxAUwUyAC4m931SO7X+HDU8mp21w78EYbyYVunG
BGVO7JX8d4YnUmx3CWaTMZacHyWPcrzzVyTHnnuMHaDsQUUZhWEGLkymvhgMDOrTODAT71evm+iI
tmUP4qRPLc5f3ZgGBhiNsTE9kROpry4oGPxndEy5sgmKRFCKSM8x/KlJn5DBscLpteEF0KvrucBg
PlqZqnIVz8PmcSChbX/X+xjriRBBvEntp8LjEVq3iKKBBNcnRdPs+R0ErsvcV3ucdEhSmiQAN8f7
oOaceGjtBkLi6B8Qlk8q7hWiCHGOcDmvX4JMdTP0sP+Hrb6AYBoraDGBhUuAHXUROgFej+XYWLT7
/EsU6AyKuHNQNYQ2EHqMz1cr1fo+jAs8bEJJKt1Gi/0f+igXyN5XvHjn4sPMUDNDHBofQGrJxjuD
EYlRFoEhK2nRKq6JWXgICqqjsDf0f+smAAU1m1kI1pAllH7PrYoKWcjhHqBxMBb1MddpcS9Fjf6u
F3I4cLAuOzow+j6zZIFpUgLvG0sVPYBJoa+LMoOsTfZk3Ob7wVZFu0WcCpVmMz5hbs6NT/5Ot1Un
cYQ/+mu2470GVtb27Dcw3l+MQSDn9/gNXXRS1ZdAe4tBO/vXW+UMg1nUMSZ+m+vAmLJbr72tAjcK
H7chLo7V+VKy1dhqQFwiTIBQptEVxWSPB7D99xBgKgRNB/4Bh+28kosQVeuVrISeB3Je4NgOqXbX
ZzHHisvq1BcZwjcGE2x0Dbi0GwEYpZMETnSXPusncpB8R7wydoEpFubE+zhrK7c0iznHdagF4HIF
ZDJVpgEO+o4Tnl7OgDBGMVvMR1UxF2aE6qQ9BpZUoXStPig2NVO3t8EDZum32lVmEV7y7uL6YICZ
fSeAsdIYggrkwffJ3dxUZulv6lG6Cy39oOE5mLrGi/jSXXsWr/93FRkhLwVPyhzeMHuFqh3UEJEQ
sWgemkr2FP3ItdhUBxvdP2Tg3MSzGWdhwGzmzKU/i7SBrpMBg3sxkrZqIHv1f6R9147csLLtFwlQ
osKrQqu7J+fxvAiesa2cs77+Lvpgb6vZvE3Y27CfDHSpyGKxWGEt5W4ZR0cBrL8cubMBFt1gCTH4
Lpo34zkNyAS2BR5SeEoxD9AhjSu7rsbSLdGwLc/HIv0OJI/Lx42a+rlWf2RQu90ct1ZrJbx/IUMq
neTX2L3JkZfGogN3NmdBm7JQyQEMGFiIUdk+ldKR3lKJPpdu+CIf6yeDmoW6ayyU+hdBTpWzTSei
GIXiSQ3nVppAO0CuJCN1ivjJAOR0bDuKgYqY26yCUIOzgjhawEUnFiBjFRZeLSejjZEREN3U9V2j
TU6mo8yH/tha1CDJFWQCoR8T0cADYfvbItVozDIbUUYHyMqSKI4N2gig1/id3jxetgqOt5IRcf5H
FJu5DWu9ktceohb0+M5debcM9bfLIjjGDYugFPFgcLBtnfEajV5MXVhDxDRGXhFq9xmKD3Em6qTk
+Xq0SYGHXKPg9dDq1PQGNMtNUb4UmMHbDetjkl9J6WukHgiYtxI06DVX6+xO6W2d3zf582Udz5Nk
lCVaw14BXRDRLhvrGj0xszhEJkB9QI8FygvX1sHPgixAIW5xlp39IB2qA1jRBudFCkTvJN4u4skn
o5kEsH8qmzOWJckck4wA1xCgBMWAI5HsLivI20SgndB+MLTwEdYBk4FUoVFBQlK/kuq4qg/CUPEc
nYquIR4KIKgE2wc6g083UE/GxSgUo3AbcpVNnu2Uu9GZH5Kb9aFHp5u0+67um/1lvVTeWQMNhoa6
MDjNzibO15pUPWmgWOF0znB87/w+dTBBCILswSmcu9FTA/sW3ay34b4FmdwByR6QBzoRkENFH3Ne
paIrsPkY9XQFsrVo67zDx6D7TbEd1FBCFw1oTn+f7oIG7XfmY+JGIea63dsfgoWgv83cDyeyGc89
YDBOAQ4QuC3fs1/L0VMiv3H0++Hbl/VjDeY9cuj76downfTBDKrKUVwh2CHXyDbqUzPfXFFDo6d1
S/ei8u0n7X100OFwQwIYnTv70s2D+lALir/nKSLdVuCSLCDZgQkTlBGMSFz2U9RW4JLvAwD6L353
U14td13nZ/ezQBhHPTgG2Bma/G0EMcwKL1FWtWuL7qgp28uF5KzrPgFd+eV95LgCMPKidxNeEKE1
ewFbpGqS2lJgQoviYoQcnAICCec1XITrFKkDlyDCCY1Nk4TgzezKygTM6G0XxG/65ADjdnDkp/vs
PfaR4AJYbOdcVot3NE6E0nO8sQ1ViovSKiB0crsg2iN9ivh3332r38wbda/eAfCs3cU3xZVCeYgE
wjmhBqG+HQQQgAlC/Hcq3LTXuQ4LC3DPXhg0N+nBOka6M3+q9wgLH8rXxCOH5Fv2ljylQf/tsnCO
gwJMPbJ6FFIaopmJn6IBk1EcxogNy5swvk2aG9P+NakCP8gxG8r5YoCcwVBAaMX4XitLShQZMcM+
Na+K/m7kf2/7yDNolL8dEx9nKYeyG/oFNBolMPCQws88tbwDtMLlleLsEt4HGiwfaG0a7sLTXVLz
UDemkT72MCldPE9WUJlvunGQyWNIcjBHidpueN4DuLPwH2DBxiA6O8uXFOMCYP+ldPs+mHxgN363
R690UvCriF5AvFN3Ios5ABLaRdW4hSzAUBS3xY31I94Z3rBTd+qdC5aXG/lTFr00OVZxIpMJqZSq
Abu7ApmVH4P0q8IVGXsZ3LF2E9/2ztGKRMec4yNPJNKH4OaYS7ICBIwBlMMmLuAv+TWL3N5ZDosD
6gA/fFLc/DgcRBVGqgZz9Z0IZQxn6tQKsMFUTftpla4wwzoZrtYXTol++8s2yotSt7LYxEpVjMTo
Z8jCM6zzZSjmmq7+VF6l3r350D1F3mWB3AUFlA6sFA5E0dmDrY8lvJoMZzks7orrJtWfG/Rh/6UU
yrlHYScxKwhEWLYOKMugUsAjBf3cfQbiCa9WgJIggrg8U4URwthGUwNVKZwhhITgwgyBuVEGnchR
nZk8pfUDPZqGZzjGc9lHnqxMszHP4PVLVRi75k1RLTCBM4f+WwJkgNGO0ocxO9IPdQ1+EyCQzo3t
lY1n2Y9Kjk66z7/eEkQAoAvDiJQpqzpdzc1JCqu2xjuyBg8i4FDyBvQTy1v0188CkLnpQMwDpQ8F
4mBXS+qqmLQmqE3KWHvQhtEjpRKokcAPcTb+RIp6qsqST+GQhlQKKBYA8hAoyXCnmV3w9ysGiHbK
gYqtP+NpGWck5Y0V7CljTq77WbsxTQBEFMM/iCHI36I2jyVDbpLRZpVUoyXokepa8P8VQPrQHCkT
HHt6Fk5cGjYG/LG4BU1dA/8Zc1uoVVMiow9+D+QzdpOd+CDTQbnH8Lo8fZylyYuFfTBn1y8jkrks
UgvT3HNvglIn0TGl5Cf19yjsvQz0KHq+09sADNyXN+zMbyNrjAIGwlBQUqIBgTFxc62MmvSgk7Os
DkE1niZTDcCfOjBW63EMC0GMdN7GROUh4kViCxA8yG6d7lwcakM4FGDimsImGHK/No6FHVSYyTJf
suxVUR7i+N2Ojn+vJYZkUUtGEYUAXv9UKqKqKSlaJFu19hjFbjX3TpdcdbPtVKMgw8txTUB9QZyt
UkZRPIpORalllq9NBVEIgg+FFl4PeQYghObXYPcPl7XiiVIREGIMGLcGLqdTUXpZdRMZYS3EGGXg
iNTDjRUv/XXdNZLTR8s/eCpQuGH0EBBlBi19ncqbVHSZhyoORKsaPsbfHMtMnUaUiOFZJAgmKLMN
ChpnTzzbzhZYjw12SyUzMUgZmQ5GHB4SJQddUFmhFaB8v7yOfIka1Y3e7mwtrzHbMW8bC2dgJD/z
BSitaKpYo7ZzUivbdcKpIpE8en9urpVu7vrKjCGvLpJfcty7XTkfZ/DTYFLxwWhF8RLH9aON6Y96
zBFf8M5s8gwLapXTrpaeFYPsqsS/vIZcIXj9AGqVIkyzpfeyWmyrojrMmXpotIceoyKGkv39vW+q
GynMykXF0GapBFXmWN3Jbfg+9M2Ntn5FSXv/9/qg2AqniPsFRBeMrWsrQKTWdIEnHh/zyXYjSXJi
kfPl3DC/R1IV/LFQc2Xckg66rDYEdS5myhUvlt/k5C1ElbUMu4cm+V6YAn/BFQcQbkuTgagoa4xO
yxzLsl7TW3Otj2Z2nWs/WswhGD/rKTqM2tPlFeREgSbI6BAEILDBKjLKtfI0yN2IiCOz7S8JiNta
mQhexDwHiPAMjYWY7pXPRntxiGRd7eBrkcY5yEPpDdPygZoG2tGJ4J7k2TeiNBOlJVryZwtaidLg
DWeCBi019xhyd3J5T9FQLi/ZefoWt+NWCnN5GHpSlHYDhfpcL35IKzGO4ay196BpXl4UaTX3qK7U
QTalOZLzZneV1qiVA3cpte9UexqfjMJXp/Fw+bN4O4kltpG7AYz7GdzOkNdrmcc6Enx2eK8l9f3c
vFyWwN1IDSxzcCB4Y7GT7WpESntpqYSkyZLjKBdKGsyaAgDCtCbh9z4eRZlSnkgk3nTEPEjzwYRO
nXDYa1rYEThhjNG/T/LbmmkPNerpGAordpe1O89xMNvKHDw7WUgYGzAeCRy6+RSAWshYMeUWO0bq
VY2GWc+gE92jvNOuI42JTBEqRirb6a9IUWuuRMMt0/aHxNAOazJch/m8X+DKwnY4ZnrrXVZUJJJZ
07EylrCMIBJklE6vG85sffWhl0ehP5hBmfyDP8P7kvYI4pF5NmY/LsuoRxL8WV8mwWDK76VcH6sa
NVlTvekXgNQVon5IntXoNAkH+miigzbp1GriZp1JaiPkMlGA01dMnhTllV6hzmIRQSqOGyrjvFH/
CYH4dypLNdOMVAMsFCxlwMacMEIPudEuzb5mE9Bat034hPZ4IcwE19XBYmAzOrqNWAjD2MjkNdOx
i3pnOkpZ3Ld9tguFgG68KAjZ9f+IYbvwO2uJwPgNMXIb+VH/iiEDNKDt4mV1RhHYKG/bCOji0R0G
htQzNPiISEqqgiIekX84OgCH/GE3k+lKPTgAMKAZXD4G3PO+9S2MlURADkXDFnbLGLTbpH2sLPQ/
Z9UU5CTaqWv+bV4x4VrcAdROcCPy9g4dEKhIIHBGkoyxGbMZyzBKYTPoQ86cmui/7L44orLcCCIx
3p2AnjS46v8DkGFcWtJrZbVSTrtiWL5VjR072mIK/CZ312gnJyYhAS+kUWU3cXI6zMWE1iNKpr44
mDx1qjTFVQ/2BNHwFXfH8NZHigduhLIYnIoCt+myTiva+Yy+t5Rjb2tRfoNgs54dEIPbRhCPaWc5
xqRmt3pP4kc1Vocra2hjQZ7mXGc85+BZ8CVIoZyRihJtIlONKMBFJcOfDGcJwcLRE6csHy8b6fnx
gyAL1ScdI10AKWE01saJDJqNTH/YXZfGx1xEwF7Z46mKjjJBWHNulKeiqM6bfQRbca0BNLcERDLo
V2zfrhBGiUIIkRDGIEdCukahrXAFwDC6T1sanYwIAiGeDPQywSsiX4JBa+Z0JdbYynOEdhmgn3tG
Pu4LM99pkihJwhGDWW7caBayCLTt93S9FgXhQq0g31x25nf0hgZmCP8R1dFfx7R4d/yRwzLKaBLS
YZOGQoFRgFGmlnadNPshUQTukKuODYCO36hFaGs6VUeyUeHpGgOrtoSjK1uV5dhGBdriIRSkeTjH
GPTQCFSRt0OmB3Tzp6KipsUZzm0guIKICtNd6AHP0hurSjyr/TDqeGcpjbtKAvs+D3touQ8vOSRx
AUXCIv1hsiZOwwRSrTx/Bvvvq1rjlpbRoyKXnUMkcHNFooZqjp9Q0CCGlnDa0Yep/1NNRy1K82H9
Pccj70btM1+mYEWstRARkwr9pdM0KAzxjyTWSgDKFHXzDEm99UIsG1eoL4XEX+cPAgCK3m9E5YNz
e0ETDtpkkHI3zfN+Z5LUQPxHrdrN2v4FKQXQxaipV2r1JAhXOeYCCTpyrnD8cIJs+ywA0GIQ/SGa
QybgqFkpWEiixg+7+CMcpx+rrb7GheaqVXmvICN02f+eGw0KFzRRiCcPmiZYrqUS7I+jHOW1CwSb
e7CbOxFR7qSqdbMRw4ErUPRGIgmSGudGA5loykTsCsQ4i5VppY1VTzJkDvhryK4UvigYCFlEE9Nc
3TZy1FPjDEnTjakGOVY4eTelV5WRazf3UrazVP8flhFNY5QaHqgULAqVKQ3ZoJGydiuUaaKkCJAu
bHqvb5U90a+sXBCUczWjQTnWEMkNtq0wJDXA3uYKyydHyb5ZDQVvuhSTzEW13NqFrXh5Et7U+fT3
1UFsHaXBQHMaItnfDc2bO1RrVJCgL02NnOEdzT+gnVxuBI6aq9xGBv3/jYw0K7VQniBjTs3Pfsyu
wiRxBwslY9s4mHHraJKobMwTCe50FdliVI3ObtSxmBprHWJUi5VnSXLt6Ju5HrrpuZhUvHAE5/3c
k6GMtxFGY9qNftWgYuQqBdi9maVuPP7QU3S8/h59/55LsRNOVwn5W84XVA4tNDRipMySsXfM3VfH
ySinVKSkrLtZ6Y9rn+yGydhdPgXnY1dUDvgR0duChURh9FS1dWgWXLFpjZHEwTG0pyhxRwtvqZ1O
PDX6AkF8XfyUMLRRiGBZeYuKkjXCdHQt4y3OXLmpnJqE1Djr8jy7kpX4RfIim6+DcYzMxxIUNFX6
fFlZnhf7/YhDPZ42gzFXnzFEUdpJWFMlVkFMoRyHQvVjMrttKbrZOTcE1pU+GP9PFmE6h6w5HvUy
w7rq2Y8YHQcFOrdcQoyXNkr8pKwOaj83jlzbd5YcvV7Wk67c6cVLZaMLDX0xaC7+jUWyMddyiMdu
kLPaBUsdPOmjrSZOKefgTYvcshY4NpEw5mys60jmVIGwUfuyo0Dtcy9P35rGn4HSeVkv+lOX9KL3
/0avdu2yrDWpKOVVzb/jxv2H30e+EuQWtgp0OMY+IrmPLAz1AoTOLp6UePxUCxHkJ1cFtCwh+YzE
NlLcpyrUcqvZVQOjRxtWjvqQXIvIMn6nP85W6Y8INj0C0oNCzrMCzuquStz6ej5kwXLfvOs748lw
vte/FD/0K7/zrQAT0yL0v/MYDLaHMFpRkfCmfOSnCq5hP05pj2vVlAErDPqtDn0W4/7yRvGc/1YI
Eyag6qZZ7QQhmv3SmIci9zCnjlhMc4v5rvi6LIy7ZRuNmLcbEj9LQ8Al4aqz5Ch4geoigBzumqHk
AeYPgpQri5omlWViqm1dg6RMMZwGTwI3yl+UtBPYN1+OqcLC0VqLV8fp3mAUAId1QAxiWfEUyKRE
o+0Yl56idCI+IO4OATtVh6NF0Mi+MiQZ+Kgdgfuz5dbvjWOKLs3+J6kz8MQ/a+Hj328RXB3Sqhpe
cSY76GivaKgoTZh8vbz1HboNh7/Ojql4ov1HAOrLpyu3NKsFZm8IMKbvJpRozGMsujJ4u7OVwexO
DGDlrkwhYzF2dvqgkVsE2pfXiXcBbkUw56aWB7keOoiYxus4RZr2UIPGXtQuLFKEOTAEPW/qoEFK
q3WgqcuAIW87Rd8KrJl38aCkhBBeNTDlyr7BTEm1QZhDzyUmdi0ntl+yqQZKw1dp/7q8bFyFNpLo
sm7undQGKARRIalG75uBvoXCCPJOEPBxSniwsY0UJh5q1CVb6gnLNibrA8Gk89Tg2o4Vz9Czl1Hp
vdjusXGLmySGp2NuyCmrZJfn6W3bzKKPES0uPd8blXM570pdo8+Vo3RnPy0PmDjEzJWjmI4dyIdw
v3iln75Yb5bARLmB03YZmBty0UmnLikWe7bAQ4Bcd7JWuxzpOROkVrOuO3BewTqpXlykweV95jmt
jWh2nD3GG3fQVSgdJTfz/NngeT/5MwYTRm9Vni7L+v/oCcQDTDriTcgGG23TV0sTQpgma+EhX7Ri
pw/RO5hND2kzI1jLB+JmJH2qbPsoN0u9u/wBHGXxeMLrCXc0Ul7sg3S0wlir2h7KVjFO59cENs4J
OHRToI/HVOTceOpCnG4YmHdD4phtF8tBgGAbKdIHVizd6griYtLfJH3i9ujFzZA0WWLDX+TOkZd8
f1lTzvE9Ec0c31xv+67NoWmh3KS1nzevZSgQwTkuEIGxRAxkoBOI7fcsjRowwlKHnEzzkA6epPsp
kBPHq14TJCq5umDGDI0RmoJ8DONbxyVTSGJiGUdjry7HuHpNp+fLy8XVZSOCxkPboy8ZURYmEFEm
fjrcNEhgIbu7zntb1B5AF56JVFU6MPcfZaiyG0krIGLmrMbGoExYJMel/pijhzH9vKwPdRhnUgCC
gIcQHTRiX9J5AdwzwN7i0ssdBdjSbvld84drFeNdlwXx3tIqhizQVmpiCEhl0duzxDDyKqa2fbMc
o8flNgmWL+kQHQpIGwQ5eN59sZXGNrObmFqWY0mu3fw6DtLr+jreJTeYsN9FwRqQoBUOw3ACYcwU
o7RLpy7Ms1qomZVtvJpQz8a8z5hFTj8JjhHPuv9IQDPxqUFkKkbclQESZOl+xBRndyiEPHs0xmHN
YSuDCbMs9MJM4QgZy8PqLbd56Rg/Wn/ZhW/xh7T7h/eeSlsp0HuGxCmS/KcaIfuvjqvWwMsW8uyl
BSrJCMML57Ll8Q7SRgqbaTfrQZPrCQ+IQX/vdbdQr8r0rV///nrc6sImgfWwAEdhAl1SGxU/9FTO
V3m6k9I3W7st14fLKvFMQf3dCWvTwjt7lqzBbIusaWtgl7Qqcm5GB3y/OvbN1RIxmvBEAfMHkxN0
shzNxad7VGvKijZZuKEqA2lbsKQfg6iBjrdBlo1cPW0lQNmFMYN6nka9K8faTeIfreZZ5S7pAhA+
CuyA0/mBx90fOawhRH2aq1MO303hRneRj55AJNXuSUghV65rEc4yd+U24pizVGdJQdoMasld5qx1
5c4TuIm9v7eErU70QG9uCbsHaVvS0vtoemqmfd49ptHhfxPB3KpSlUeYUoceCoEC6BRWYxfDtpeF
8NwnQj0ZXaG0w4LtAJIGPOwR9SGwjQAUsvZXi2z/wwkFXwnSV+DnwUwIY2bEisdCRd3LjdEaVoNX
vVqqQEXmNq3sBz3+tDQR8jovWLAwdY+hf7Tvou3gdHN6PPQm4OGAeBB8iv3YgOHtkeQROA8kJyGC
V7hIGGMJjdYMQ67QF1/pV8MAjLdjt6a7RUGT2O7yZtGVYm+JrV6MRVRSbVlge0OcNd/KoM3AlJoT
pn5ReF3Yu3F7L+HJeVkk9zBtlpJxQ+2UjcvY4/1XltUxK+333lBvND0WMfTwAn/YCIpQ6K3FvClj
JOOKp3gk4bKYe8VRs9fGfLV1ZzIPSgJsXcFDkr+O/xXGJiOrvlgqU4WwOor3U15ex8uwxyTZIdFL
RzLXn6oxDwCFlifBanI97h8tz8ZF5HQy0gyXVUUsMOe+zJHqrAlYRkX1tfPhaIx8b9aThUgdQjjd
kao4qfX3WNFbR+4I7pLl2qxnv5A1L5Xju9n6JoPeqbJeELIFaac6vTHdqfVzNOsoqVJ28/FfHCct
waMkjjwc25pUalKu1SbOJpjM912HuCDpfzVrK3A63FOJOsPv5iM6jnbqApQOgwigDkJuTH7uwqde
u2vLYP0RLW//cD5UhLwKoDDQqcHImexmlJoV/jNLQSSD9IdtpmCE/rwshavNJhhgpDSAS4sbHVJk
I3vAt7gZZrZCMGgWeXXsFVHswb+xN/IYn7ZW6wpXhtsNSRyQIMo/1vijmgtXHvQdqp43q7I8h/KL
2bWukYt68biHZCOc8XLZLI05qAXgUOX8yiJPhRw+ZfG6M7Gyl5eV59woGB3mxWQMLLBD/FFB+VAr
SKqaa/TWts01IAkvi+CmGCiQE5BuFPDFsQNUCdieM3OWcftZX8PyHMWmg55bN9ZvBxjMDKj/9Mkq
/qEohXflH6nUoDbhCR64i41xAng4NIn2smvYotwJZ5egEFJE6DDEpC/bzdigfQGbhAOmz+pLpuHx
lWjR5zATJ13BCnJ5FTn2j5FFHeVunDREEoz9T4uxGn0H+5eUH+An9YwlO0jl4lmkc7T067IwjlWc
CGOM35wj8HJOEFZgsnxucQk50ySoT3JXb6MQY+MYQVg1ZURqZpUqzGC/qPlj1k1OLGLx4dx0J7ow
1zfI4uSuxl9ASM4vQ0OAqb7sC7vxgKN6swzaC9r/fCMVmZ9oCen/b8zPWFUbcNN0v1DkNdBQUlR3
i6ioxwldT3Sja7wRYllDpNQtdIuk6lBYAJHoB8H0o0gP5hgNiV7NeQQ90lm7GvsZeFg2FBEhtHCC
nxNN6P9vNIkxLVJhUBbWYAZGf231u7kFGit68kkP6Jsfl+2bv26moQB2A/Ex++zrC6UgdgfnXi+V
p3VXTSLKOZ3zilB4EuW/ItgXX15LmAGUIILstP0EDB3dBdPzlfRyK99N36JrdKE9o//mpg5CP2ud
7LP4lYk+gneJnXwE4zRI11plQ5O76OYeJrBCXM/gNalAWO/Uc+YMiovSrCESy3dVf1RnvEdsj1Kv
VJCaNwQ4+A9F8a2er8d4dqJZ4EQEG2kyTkSbk6xraNrVQHvotASWJHq6893HH2XoF2wMs5LGqu5s
KgEvDWsCW58/pUGR0fZdL1UCMJ1etk3R6jGOI0EZc14LCFwbbw29db1PpswdEm/SBJ3p/KP9RzXG
e0ylXbSFDEmdHCwDsnqKUyqibChNDTIPthMTZPxHo5ddPyQIMOTFlVbPSN7a8qNXdGeUP8rUW1Rn
nIPLKygyCsaXYH4KzaE69NKU1yH8EKYqRevGPNSUZgSQwYzf7+34u7RMwK0q3/qa7C6rwYubtkvH
lr16tDePKzXuGrhKkrWz0n0XgR5aRvXxxii9Uj0SEQoyL3t9IpRxGUlrzMVgwBHD0K1D4su1o+zL
q+QA/6GrbnMnPcOHlL13WVluNEDxidG/DuAgtlPAzBD5hCrEAnnMSwr5oCFRYUpfZi7qw+Fax38l
neWyWyWRi2GApKXNHKOtnLr7l3O1kcAsYWWawyDTu6y1MsccvzAiBCaty+vFvS83MlgfazVd2mqw
DZJ/MwDQE92iNWHOe8/U3rJBIIzrklT045oYWiOANzv1gYo0mY3RTDjD6oOmoFpjeXN3PSR3tYhX
hXu0NpIYlyTb6TBkOvUW3aNMPCL7toi5iG/hGxmMR9IiNanWCdqAGtOZRl/Ser9UfaXunUZxq3bC
nIETaWi3fM2Kb9XoToPgZPNN8M96Mg5qqRvE1j207KofhvZVDoLDxL2zNhoyDmrNwQ5TzFTD8jWa
HkE22kn34YCD6xVdCjax/n8zEBaOjaxlqJeY6HWBc4eSthuu7hR9RXrsjqJSlMAW2awGqEzVdVCo
LSJxJNH9ek+W9zE7EhHGnEgSc8QA1N9PZkclTRIapa8SKXaVzjHmr1nUXMH1fpgIRb+0hQY9tmWm
WZe+CWl5QLbepF51IuOzJ/edqB2ce7o2YtjTpSZ5F9FMzWp+N2zszbURCvKKXNPeiGAOV2+NymDS
l+NkPcX9r0XEfCNSgTk6JG0MLQqxUmoJmrgMGNRDoP01KyuN3TdKMOdn0RtrGuk6qaOBMRUgHCaB
Fr1f9uACTdjbvWjbtEeeAO9S3EOp6q8SWKKSv2YkOVWFTRu0o5bqHU1jKeZLrH8kUZDPgtaHc4YB
RgZzUADqCTQSqokJUOb9VDjk7kO9T++se+W28dI3+dB5Oeilve76BTTTZeM0V5LApXIP658tY2FE
GwsdyBaN+cDU45LxNQERbFtdZ8m1YosoFbjudSOLnoHNk0BK1DgzG8iK6u+hunhrk7/KqQasCtnv
bdtrmmJHjOLbZXsRLjM1qI3YOKxKBdcjws6dcq3sQlT2dqo//SpAY+gZhzWorsOr1i9f5d1D9Nkd
Xy/L50YcG60Z59H3ipGv9M0cTR96/SJp634EUXquANWuB09GmWWJc1kk/cmzt8NGJONMqngMJ4sG
OX0NpGMw4IY+EJ0daRRcX6KjyDgV0yhbZaaqqcvBmkHA+SbpgitZJIJxKX276jLufNinvTPnxzL/
FI42/GbyuLBc7C28aGZd2SvUSK9BEhsoj4mDNrl7BKHt6kXADC4BT/ym7sLH9M14k51pr94Oru29
aEEBDPL/bVHZi7opLWkZot+b95wP93b3qCeCy4a/qJgYoWVOvB0Y++hzbWpkeiIWwFLH6T4LX1RR
CwffsfyRwdjGYABQX7EgI8mXl6TonWTWd9kcOnVdfSt1UV8K95ShIYVy3aBZn4X7blrSqoWGoMPE
GFMDBlx72I1t4jX1MU4PsqiGz88QofCtoz0bQ1/smFFhlF0xFwsyvY/dKzq0YSLJNQb7iFPc67ed
qCjHPdEbccxV0YZrZi8m1Evkb/pytJpDXIG08XDZbygiMdqpqwRaXWlNFbSS9tbD4ss3yVGrvPyt
/mgd5ZAG6TG7J27oXxbLNceNcsy9QLIcXSYlpPbaNfoZ5fktFvHEca8eTA0C9QK7dQbuN7W5ahQR
ihp5dxzkvZL53VA46ux1UaCbs7Nmb/+g00Yg4/VBSieBaQ865daiXhsIid1wIGjGkZdR4O25y7cR
xZzm1aqzdF7RDzjY2cNaxm4SmVf5LMhnc01jI4U5zyqObhcNkGLkgaUdJ/2+kG+JaBDmHJiYxkQb
May/N8Iqm23a3LhGHliycrl1jPi2qf25eh0r10quMFaXhFdj9wg8XY3s7H96SwMnDnRWBqYVZWY9
Jz2N9cmgBTBUprT5miwfhsg7cu1xI4NZTQ2tCjpBDYK+14ELWxSfZv+9X30l/NHovpAxnLt5G3HM
qnZS1AMjDirp+jtZvhT12bCvhIk37hvGNDDdSaG7MG/GeI8lJ1VJ965bZndsPuNQYINcS98IYFZt
0mM9qU0IaPsgK46F9jMqBYeJd48gPaRRgC+QRuiMB8SYuhRbERwtiHjLxzrujzaw7/11SMmxxxjd
bSTrGWAROxHUBW+L0I1qoUcQIyBnKCTqXM7ELmc4DOPRNB/QhTirV5kog8JbQWDPU0BzIGKdIRpN
ai/VTazR46V6YSIfIrJ6UqkFl70fxxIw0Y/hbBRykPZiywsdMVUpsYBHJWP63ZXjUHbyuhHFhtSe
mLjtRApzb4w2IGIHA1IkstzXoEKIm3xnWslTh1KNgVrNZaU4a2dgh3Tw+qLtEajwp+Yd93kO+lWK
eDXEftV2X1o/g/JUFpRmuGLAFQXsefTeA4fzVIwJqiC5mAFcNKb1ezlibEZp7+1YVF/gbRHAHClB
FJB+IIoRkxgF0WNACoVWSXyrydJH2Yjf1yxK/QRo+kVY32ap8Vah2dcZV+MmjAoQL/YrmH3Cxj5k
HRFxQfD2UwOMK0UWJIASZu7MgtRKsjaAuxi12JlikOytt6R3lQzAuM+X95Jz2oBdhgYE+CoFtKqM
9iUG0eMuS8G+NA0Yohii0A1L3NHKkoW4qTupF9XDeOuNblwdZxuECHAup+uthIXUagq4C0G4PTpy
anRBX1edIKfwG/2APRMEg9I4ekASwMaeipHXLmyrBaXfOg5U+Ti2fmzflJJbNEGUe0g4BK18NGqg
D+lfoeXH+re4PYTDfSILTsvvtrtLX8IscZZGSZTOA8BLXjv6kGo/Gw+QM+7PIciQgTzE1+Q+9i1/
2Bu3i8C6eZYEZjBwAgN7A16OOarjqAJ3g1oS7eyf7Gp1yt5QHBPvVTckE7AUsfyXLYorEiyvFFIU
J/f3g2GbZZjNqCmVonDneWcPx5C0+PexABmmFo118QpcgOj6I0s93WQ9McbU0CFrCcHQFO/LEbzp
iSuvt/3qadrDUuHpKvmXFTwnN6JY5hupzKIagFOrujkHaUqR5cCOm830RlWq7iMMreXG6hPtTgkN
8jOcZqveRf3QlU5uyOEhkpXxYVryEkVZVWnQqjLLB1sZ29Ht2g7dF7U2KKA4lGzlK+4iw5+SCFdU
jwmr2clVrd6HWRK9xKW+5F4j9ZgLCUciKD7xPAIsBnyAwADD/BjjdkmDrhpiwVyllLZN7+vKS6JX
exWIoVbPngqAYYNTlAApQmGJWe0pbxalSgCvVihBOys7q4v9JdQEm8U1EXCwYBIOeJf0QXxqIhEx
xm76TQ+0ADTBL6aY/JLGdsiAo6am4c5OhhD4Pk3/mMMFmu5YIrHrRFkRiyqUv9u5WJXBI2YCb4eC
trBNI8APHok2RIWr7STdDQ+KV7ngu/G/FA/UmbvhIfK1I3DtJJD7WU56TA/A0vaL/ejkh/lq8ctg
cAb/Sb1unkr3H+a6MTv+349j2000pZokqcHHrSRxGu1psA/4yFgPJvOmHAX93rzN3wpjbAyI+cSW
6EoAQERVnUlq5Z8KcF8eBynJv10+rmf3DfoSEYTDB4KHCg191F9t/JFSgRiiiCqcVll7M5fuoUPk
8vciVGDWAXEYsENIhJyKkOdpmIFRjrirHkBx0qi9K0Wi4Wte2fFkhxhnVxeraRR0h4yHNvaVK9W3
QEoKEE6MNezK29CXvV//j7Pv2pFbZ7p9IgFUlm4pqVudJucbwTO2qUjl+PRnycD3u1uj04S3DfvC
BqZUZLFYrLDWdb1E27RwdGMECugymQ2WPTTarpC3gQi+ew3U4kKrxT2t6WAbqHvIMB/fIm/adW7y
gbGg26Ps3E3+XQACSqodo43qsc117YQLunAN+mRXdalAdPvbfJreutvPgcpbi+r7u2w7ANFPEAms
Lyd8HSB58Kpa3oxKoWJGucVlnOq/B34HtMhIFFytikDaYMYvA67REhOqtfM46isEs0QfgQlNKLol
UK4VtRevDUQCuWgGEcYshQVMmkuLV9I2Udo/lhHldBy1T8a/sjY9KjVc1Jj+rGTTkbXY0bPEn4oU
/jS6E+zeLOKbNz0Lkhe7l6SkkSt1Ns6mtzwzqV4JqCo3OjCvnTKNAbWna4+kslJKSHQY9Eh6N4GR
ncmt4ckAPBb4gLVrEyRZWBLcagZeRpcrQoCkn6hzIB2rvxrZ69F4WE6+IeqkEIlZOAEwtpS9XEBM
kt8EsVsEpzbGDohAqtY3WJ+RogGQApzGhUtr+zSJ6jLJHJaY8aYrchrb8TEexye7fQ15eqrS1imB
Tt8a0oan005X3gQbvJKBAObf309YJDlkOQ5ZpuETTOaGT1ZB45Cmv0ev9G4Vib72LnuUQfS0s3dd
T2PBDbUWxQJHRZ5B5EDmvsT17FiddZqOyLLRflrWC4yNDvm2in5mojbmVTXPJC0coKr0dVTMMWzV
6K4Nrr+wpclAaIjkV9T2uyLoBVWPbzci4lc8+cAeq6GbHqj/l6YqsbGr1Dl+RWZkoFkyjG7Vav+h
fIPUCnwd+vU13f52IMZIawjhWEGUcJPnAbUBMrkCG1lpDjRA4TKP6IMYGRwGl6pgasTUSgkZDzBJ
9/l+GF9aa1NNR4sMQBlDzdo1RZA0a2NBFzLnI3oWULAoyHXJhkwlCWmeuDJcTfGjU2/UYFMq7mTc
hqUzwhNJb6XipEBfy4nbZDsj39nAOL2+Aqv3J6B4ACcHzADwECwOqs3rOXs701/mB2ZTXfsVDPcF
iHkD2iuPRgDWEk/mrlHd6skBNYwAgCrlvm29on9PQWAUC27VNQelYRgETLPYdZC/Xq6OPeTIo6R4
Pujk11S/FYbpjIUFaCXh1OWqJMz2ahiHVA2gM1xKMu2AhZUBSbWXurmvbRE+bIC2eOzQEurrm7ee
yhvzNqL2jUTrbQtYFZo776EHMCnHosNB9pIdv7HcPqd+8zYiyOhepm1A7ws3OIXey/WdWruawWHz
hz4U8+LLILFN6nrQtR7hG958sJwpurNEMEDrMoBxJqt4oeLFc7kkdWTlLea4M4ePum/qILXMZV+S
a4FzXEnag2gL522GaJwxDC/F9EmasxQo4k5fczuiUy+T24738b4iZeaqVUPuu1Zp99nYEMMZs5C/
Xl/L9VcdoGCBtYbw/lvSDhetVCFNhkeqH3xILUhDwSOvVxvM+XOqCkKNtVU1AUE1Y4AA5GQ5ByjH
TWsGM3E4KLBt9YNnlEii6Zy1W+BcxmJJE3RRl+E0HxvmTiZNQL6aZjTON8DHAVHD9eVb6wRBaeKv
Ros7B4VjHsYMGkUVXpgQV1KAy76/5duMMsAm5FvTRBDlIKN8nJy9/nP0ZcE3rF1C4Pe0AAUJiCVk
OS9tCMxzOXKE+IRqwmFolZjGbSwwk9WNO5Mxe5BzT51JAy5xyAgsDEeCX0reKXX4aWa1KOn1TZI1
w4LAIAmqPjNLwqWkkEia0UUdd6bA3EYycxQzc5N62lzfuG9icOoAqgKDR5MfaOwXzj4DeOZktDh4
Urlj3TsJtpnIra4Z4rmIRdRVFuqIJDlElHh4ScFxMrwIzR8dwfyORavc+w8anaVpFx5LLRO1tqpZ
XKc4WmafwkH3xmh6uC5mVaszMYuwuS3RftyUOF5T/KPOXbOqKJdejfrJlnaFcF5x/mnLp8l57nlx
mBUWKZPWQxoyDU36NjGThtkzYueweG0sL88JtX6RcpfGot2bDWAp+fxULQwENWNTYhyXTPpU5zdG
cztMJxLfRo//vpznYhZGkll9iZE4KBgkj6zWaJo7teZKkj9pW0TNghhn7boB+IE64/yADGg5/ql1
A1dYh9HZ6i1D4Tukynu8Dx5GRv9DA8bMK4HkJ2CB4R/nLzlzGJXeGE0qQxLRD1a8TRVwrznXl24t
ajkT8edmOxOhjGpV9uW8Q/3r1P9UaleunEw0ur3qXf8q8i3VECmJ2vZQpCG5o7Q1BdLZdT3WXBHm
YIB/A6z5Oe11uVTgg0RtQQcjOlePOiAiMozmiKqnaxv/p3hKkIxGznRxjuwBjrZGvwrq6CggbCdA
KGR4HQFLnw7FtuGJG/cCf7QaWZzLXHhygyeygaQxXCybqMaPDasAf3Eg2aYfnZrd9JWDBv/ra7ly
auf7YyY0IbIB1rLLtZQaFlcYYMSLAiNi3Yznm/2KRzTjVJ+qCNDsT0Vv4SIgDG96XCE6AM0WNh5h
LryNqgA1E0dzusdeo1lGRwwyvESHZqdusv3k8Ac7pYCqK+/snb1tObVdg8aeVjuid/ZaEu78c4z5
hXd2How8APqUBN350doaDn9iXnIKfCqdwoO6jx7Jw/W1FgpcLDbrAZmex9A/Mijmk6jlsvvGNyFq
eAmcdFdsfwokzmZ6ZcWN+bo4U3Hqs0DtEkjs0QdOJZo4wz7e3E3I9nNH2YpIateehBdLujg2Ydv3
mIaHPIDeH9Xj1Dk2TWhO+a3mkB/5DaOvRuXeYIsxSF/DnQqiFOESL84QD6vcqPM/H1CfamUDGzM2
X2z/irJGYKJ2TkF/Kqh0rtg10NmQqwISvw2XtKzj6yxtudkBF6TV0R0IRA7D6uiYeJ1pbBr9pwVk
915/K5AyssH3qskbJOxpYv9W4+mUIYvZ1r42HG3zsSE7w3pgLfekKnVNIJ2KZq++n/f5U0GaasCv
AWRk4TtJZI/FlOFT09qL+gc5e0f6oiN4pQ+/rtvevNIXpmfh9W8AVgP0qUBoXCZhaluajDoEP2ub
53hLTFpDQUZbCJzmt7tglmLrc/EIN+c3/wWMr8LgETo1AO017eu8fh5sZdpK3Hj+d3XA9qmQ+S02
ZzwuT1KnNkECQnTczyH7kSGjOynMuS7iW6QIXWYEZRSu0bADAuRLESCXUlPk/VCaKt5H9bGZHAtt
kTJjlEcvuvEfVg5Jf6RLMEiugNrkUprKizGZ9AqVo6h60WV2tMLqxWb/DOU+P5JxJJB/AM/yt8pD
FQEsBjhPmSOnCD37J5U34Bp8kDTVmVRBb9q3AAeyZqoxwD8CLRF1jkuVoiDr7BFclfMAjxH8lmQ3
m+7a4eX6Nq1JMQBwCpw9hIQwvksp4LRB2jTX58TfcB+rnwAZOBXccktjElzO8jf3DYUM9IghrQLT
Rt/KpahSY0bGTYhCtcgd2n2nogzv27kvaQdZd4bJM5Bmi/v32Dygvfvf9UQiB70bOmrGwAW9FG63
IHYA/SR3CM+d0Nya1m6mWUZlTiBoxVOA+wt1IxNzf8CfWVyLlhqlhQ3qwrkV3hnj9mZg2v11XdZF
4MGPRhQFtBALXZScVKEGwHWnHNkORT/AnXTF13UZa3Yxz8ChdQHZGiDYXa4XC9vI0gLg4U36p4VE
qPlelZjz6gViVjzevCUElgdLR6/EQkwbJ6CAq7Ba2gFUd6dMM13gJQn2RCRl8cxCJatX5QhSqgLA
S1F1jHXtZwb6xf+wZsjEYN1Q6kBV71KZJgJ/Zd5BDDPeIv45pAEta1cIwPTn0bG4jHCG/icHTvxS
TmE0uR73kJPy2pXKLfii1Hw/hQoFwSTV7Zscr/LSSUVotCsu/ULuwrSV0k5ZF8xytcYDwIPDO5vG
oB/uBo1q6gNBW9g/ryhYV2Tw9c04oMiSXmrKhyBqhiYBL4itOWzIaQRK3kB9CUTwFSvmfiFoEWkZ
GCmV1RGCajXNHs1IVXboPskPY1V8JODnEei1spI2ugTRjambwHxatpO1EtCeZBVOoi6SF0BXuw1r
Wwr0AhoTflKRjAow4v/vaynj6sINiTvyWz9SYsqgkIlb7qiDARzrjnaha/ORBqWgZXDltMHD/yHL
ma+VZVY76vqqtEy4DlR39lbGQcUro4qkmiKcvrVNO08WLqzDHknR9Qk0GpH5jJSnzr5XUy+qVMHK
fXs+W7i00NWJ7m1ZBWjk4o6M0MBf1xMyGGX3oy4OcPpUzbcDQuLKVbkni2AzZqd3eb4v5c16n71z
soKzXhkgT5n8HAQkCmgq3035xAtB79j3lspZMzDrGbj9DRuh4KWkSol6cyzMyulP9g3IF+XXxC/8
6FTtwa7h1BJlO3aHtq5fdusnn6JR0RVHdil+4ZfVOqyJPYvvNvlNi2cyCNo/04O0jdzaxzzSvx4A
tErJcw8rAOXNb3QIoKqR0yaKMZEnb2vT65tTAHxjZfcfpICSChNGWFYQvFwuKQrtujJOae2UsT/o
R4M9V4Mr2S/XpXxHNUJbqIZmPBsMd/BES4zKsZenIevU2hn3wBH1FPxdb+WDeqPs7U3DaL6t0Vy9
AZpWuDd3kYuUwwHDa4LH4ndLxVegqo/JFpWgxWxxMhTNjtEHgp+dVm6Ivn+ZZsUmzO+KSmCp333K
paDFkegtFiq6DnUH9YtJNOvwnvwULKlIxuIwGB2xGimBMuS+OZaOsbM26hZtqVtA8PstQMNDp/CS
LRCbqOTGnr4jW8vTTsrD9e/4PrE0c7WjvvknKgJp/eI7tHEKejJYtcNeqi/02LR0ujW2jEq/TI/7
8at+kvejYEZgJTi/FLo4ipFuD4Blg9Dma3QK16STXx0jqu3qjfRR3Yz+dSXX1vpcx0WoJFsJkNk7
iIvHYy3/NrqvPHWvixCt45JgrC0UNG1PkPFS7KyTSbN7sBMRGhxfbSSpmpN8EsTlAqWWI6OD3SYN
aJbqeXo51ncq2UqWd12p71fRxTbpyqV3AReiGQQpRJiP6iuoVtyCRk98awrM4Xvq69IG9cXVOpCp
idtx3p8dgHnkY5c48ibdaE84C16+Gzet/2x5nALFgAbRRgTDoXwPkC71XMRjzGCBVs/m2HuBEx61
m2YTv2detG8Ow0PnNziDJs4i2UW7m9/DnXKLfhEv+gxgqKJOMeFazNt+dh3nhMdq0OBb2EvrqW54
jDccvDMb20uO8SdaM16kbXzzGJ56J97mgoPyff5isRMLz4dhMV1P5p0Y94YXbNGGZ6OFWfZl+guc
CdZX8i7dW75oHPn7E3P250B/wjYY8xvzUudCKke0BVqVY0ZkmzbZoWK5oPlh7bSci1h4HKbGZJhG
iOilzi8K5kc4LWXLBdHo2hWFy4nM/WfA01pasqmmTZM3QeXkvf4jAeksrTNzOOWh/tD3jbXhuiK4
SNbOqKlh6GimrgHd+MK3aWNgKWWgVU6IyfGU3UzgOO86L5x2IOGiTYVOMYHjmW3gMmDEbv2VuCS6
CEqdjG2ng+A2f2E5iAXL6ANs9ag5dyLQrrWDOcNiz6lhGyDqC8NQWiuJAgOxKR5th4Q1D0YGtAmp
NJ6GPnhoSefmxvh83emtnoFzoQtTqUlZAh8PcaLJprsOZMVGZn1Z8YS2948RHRYJizbj3KGaj9K9
kdc3eKJviflM0sC1QdbDdXNTJExwUa9YFuY68RBHyzpSS8uG+FxnlTXFUe3Y0n3UnWIwx5oFinfg
l48Ebn8lUsbcMKpayAPK6E5bPkFQByB2XiB2BR22E09fdiG5clfQIho3kU0ANpbLyM6A+iqfHrge
C+SvntWzXV+YdMmjOggybIDcTJugrW5mTKs8LAUbvWpc0ASk2/M86fI5ollR21oDXEI2fBgNcgoj
c0iMRq87kOvUpgg2eGUDycw4YWI0EI+gJd8AJpgnElvQKs3eG5XPDOb32fSbdypGmUVX2qpuZ8IW
N3dpG8wsOwgL6syzeOInNVAkHCM81M1OtkJB9LO6Y2fiFhd4xapIryos5RSggbHrvVgnzhCJqkUi
rRb3dCsZROoCuIMBDHaS+iOMXIn8kOPXzjqYIgDhVTd3ptOs89lF3A12ZUc1ljBPFYpw1S2bn2zg
u7QUdUqIJC0u3VriVUTmF7/Bf+eJ10oKTeonbokAjNZ3CbkYlBNAx74cDke6WjNj2UZmQdWA1k5u
GhSLMUfqX3egq7c5fPX/xCx2CUhdeA4XuAOLJiFukEeyP/ZMNCK2bgt/pSy2h0caqa0Wyhg1+obN
jWq+dWi7braG5JTW+3WV1ncI46/WPKOBcv+lLaBTYrIDCfbdWJIjgRnABP+NWqJBiCuCQGVVLwuz
egghUPxb+vnSGGQ1MLB6ShTTynhQy1cTRKdT/pAApEUWTbeseSWUnQkSnkB5NMhyGdUJRdkQrp5X
Ok2qm6pFd3RxP3ZvlfbPJSbwzGGYFbMncz552abDNYT4MUeuImcYUOwqhjhaiaMtL/S7lMXN0/U9
WzNDlLRQU0CHBiqdiz3reJ5rWQMETrUCUYjCbkY2bK6LQN/s91gI2PYoo2rISaC7diEkzq1s1JOk
diwkt/Z6HIfvJkP5Wm56MmH4M0meeCD1HlFZvpMiNftqcsvAhHiQP3aFFT4FDYIINs7Ur1xqgPUa
6UjkWNKxV6vupm3knlNZx3zQtlCT8muwsvotSQfV0Wu5eFOQ9A2dQS4kNEvmwyeRJP2hRj70pkpt
8GKiG9CXOzb8ilojU2+GQAt3zJzjtHQixm9jaPLaVdNQ2RXTIHk9m9LdREJ0QTZ2ogcHLQnjo14Y
IdpNhkwnVO8aIJ+Nw2iYLroneQ+Cz9xWtjawdwsaTJkWerFcqJzWxKzxjOjD3kuJ0Xl4SXa/O0zc
1ehfiMPIAeanrTpBP/HdKKvDIZal7FinWf9kgR3upZbKZ8wR3UFU5w85Rz53JGC3po1pAzsoVLKU
VoGibpABTj9as7GcSS7Shzbva5/Vthw5o9KFlA9ybgD8OqoKTzMSjBmNGTHQ75aqgH8n8U5OgQKa
ysjRGepg7mFJkse7qt5JVVfu9a6zdiO6SDtqpUPoNZ3UNl9J0Mpsr6VT6uCrC2tfNUaUe6VWmcCW
CQfFySYsOUXIFsBfcFICUr/CaFqjjsWjVkUxgtcEt1cQGi9ZUY20kWx7M3RoBQSZrQEKFq0mH8MY
m5jMSvMRDKM2G2pHjoN4Y6oahnzLomOP7VQ31mOaDu3odDpXXnnfZH6hDYXsGFOWbHpZHn8Sk4Ew
o5KLwsukpHsebeyZK/PAyLdTqUGmUunhqyYlpbXXWGk/IfLO/BEz0ApG+cpg5r3A8Ce10Elr+Vxu
m+OgFCbf1wFmON0R/+7xkoQ5zW0r0Ckq1cAJyrltTrSNCmR41D7vNi3n2gvGOoF4Xqec76WMEL8I
ksofStRkrWrCCESVFhqeTYligoiSBU96p8puN5Dm1AKxYhPCk+3rkJd+IDX2Ue3TSIFslsQuKK6Z
36R9/FBZwbRTe10DycwQyV4eAMpRGyZGq8LuRsp0HXjDRWp2u65KJI5YZZDdeYb6txp1DOPoXYTw
olMA+GWwITiqkpQ+EjPvfwFpLfJGe0ruxz5vfAsTDr8wEV4AIjy2pkPC48DNmK7el7UsOVGGPDhV
ofNGL7uE0Eli1QfL7EihIEhm70ocW+lNERVWfxdwnu2rIEWV2CJNeq/1tf3YKCW7y1Q+vvdjPZob
kqj2zLcacH8ypfoYyqmJC1CPmJc1iXHfFSlp3d6SUvnYkLR40KWGHxTJiH/nOoIn0LbZXAWSTt17
FuOtTY3E6vrHpuepE8dlszcmc3TRTAHEWF02R++6z/wO0gU6EPzCAxI0HXNLyOVd2ttmpls1unNG
nAtXmsBSho7H0bRdTAF7uPWe9fKXllachvCemKraf44sd3l+0skgeDx/H5hbfMwiVqkJKWoGamwE
eYxq3RPKtG5sfgyD6k4t+52XXyXTj2GAcKwBBlwteuCuPrXOV2Nx/6aylFp8mBP4GMSIAQnclkD4
rhWnygD+Hci+huqnkYYu5jQ9S7VfBbsxX1CLx/wsHtmKeSoUSLSXu4Hh8RgjqbjAjOozCTU3rMON
yuuPNn3NMSFNqy73GiNnbloAiLEYBJf0SmCF+X6A3iEkxLtomdJHvxVG2swS4pvyVg/aTxyVfcf3
3BC2t8116m+anolaRNm51E5m01a1AwghN7I9Epce8pu0IiAUfjGi7RDuW0UQC69Ec3NrFV6XijrP
1S2WNyGpFqCch/AK96A+9S9ox/KniVjU5qZTVMmDNP64vqUrEd0MiIP5OhvFEjSMXu5oyCRpSluI
jICp0YMtloE9T5J2AbraRVAeKzEWEIUs5NZlRPWgxLmU1fGw1jB6gESB+tWwnpoi9IU1+zgXMK/v
2SMMblApcwsC2qaMQHeiZTe8D97SOBnxWkpL9/razadtaSMqIAEAbfGnZrfYLg04w1qlT9iu7rHq
X8L4lRmCDOHqkv0VseycDUeg6kk9RAzqgM5BdGyIusgFSiwDXx5gisFQIKGtPq3Ob83nYtxeX6d5
Hb6vEwZOUOFEmXrZSKMCtHhMEhmxdRRm1MKQXl7WgOWW37hSgPKjuZ/Akwe8c0avC147TyqwFmeG
N3AIL3mrEjVFGZ4otdPVMg2yT5J5iNmkcPLq9GkggoLj6vWAe0rDhPjcM788vlI2jJLSoEhnfHAX
AN3pbfUq3yCK2uU/y4aKcH/WrB0cgLYK6lMLzd6L48Tbsq3V+WpM5Kcy99LpUzIPg8gTrklBnxXA
2sCSBbe/kNKGePARFfYR81vQmI3BAOQQhBCi3jSRnMXZ1Qu76aOEQBvMJJHc9OspPeYIVFNOBAXb
tUMF+AQL0dZ8cpcYLYNU9XocwiwQbhxTazqOGMW7bnlrpwrAjrin5ucyHpSXnmjsiIZQAaYgtSaj
ncFNtxzAH8QVlN6vi/rzalweL2M+W0hDY1DWXqwcnhulpGc2ohJveMPDx8i8Q7MtwSU0HYpN5BiP
wcb0zGfU3+mY02rPBUmIVWXPPmDhB3u7StLUnD8grYF8u+f8VyKcAp9X7P+v5bfGMrsv1SGZIETy
EfaX3inzms/aCbbpxtjlX8FTfde/Vh8i6ru14jOIn9GbhP5q5KiWeV/d1NqKS6hx1RX9mHwzo9FH
KDts91gSqvhZ4ghbT9ZV/StysaEqm6Y+CaAqcbqd7LPWNe66htqe7Ejvhq89xHvlRrojvqiCuxpt
o9sRvzXAJYOl/tJsFb0YQ/Rf1462HY7KM1JIsRttAx99BVuFomEjeqy2/eHlugWvnsczqfP/n13b
o5y2pR1L2NrhLiE6DRQBGMLaBXSu1mzAZwImq8PbmEFAdUTHV3eIf/OXaGODtObndU1Wr4BzSbOX
O5PEuVEnkYYFzMDWddO88WPkSV4+bPStvQeO5+t1eesn7+9+LdwMC1nUNSPEMV656HenWtnTtH+6
LuX7rAfePedaLQwS7+PClDuIadzsRqfEKb23DhPSu+CRbH7UfiRQ6/uA1kLgwqNoxhB1nQmB6pfe
0uw0EUfpaftWPzFgvonUW4v1kWDEu0JDuxmaAy83DfBEcmyWMA8grjVv9VZ5RzvLybrVMRQtWMm1
W85ESztubQT4eMRciqrjurSnjIGEeMce1MfOBYN9c4zfrF34oGlee7A2zY94awvuiNWDfS53YZcR
N9SEoSTqyF+JF75wNxrQlUiHBxMj9Y5yo33EEiXb8JSJgiINGi39tqmqgJdB/g3jlgsTNaKoDPPE
QHwZk9KveYJktd6MoyuFMXAR8x7qTyUKQYWqZ/CrlhY/TiWpn/PelN0gkwc/Vyd+KqqCiAaTRd+2
sOtmsioOcBj4Bd45Cht2OcCFBDu+alyYx5ifPZj9WMagJYkjtbdMxDWThhyg+iiX770S+knWOQVH
d0H2qyiApaCHgmzFunL/J3gJ9D+DRdbRiIUPYnnTm+GGy+lWoNyqOf9VbgnfHxrI/I0plOv3xVH+
WSP9gmuSPGN+l/06SqfpR/qbgBZHENev+XMk0P+3prZyeYqaKQ/lwtBrZ+LkpSkUnwX1djLRA2dq
DEAHzLFK464utPfr+q6523O5C0eRqhU6fwiWNJPuyvSzlPZm8XxdxOqKAuwG4RwQ7YD2cqkaL8fB
MgOsaIaOAuQv9VvD3Onk7bqUVds4k7Iw/DaStCQf532LflrFri1EhjGvxLdTD8QaPE6UeeJk4cA5
EKxIxBA1qbdQwimBPXFD7krX+Co39q71B1FlalUjPDFnBEAD0LOLPMZkcIThOW6MTnmR+mNCBOd4
deuNmZIc2A+YelpsfSUh1B8UKNRWmIOXBkzT3nfTvw+D4DGHzlxi2XjTIZV2uft9H8IT9tBirB/y
3ivHuyoROORVRdCkgXcJMhdkaWBMtpqu6XHZlRiNxFscCGMEg031f7HjMzELC7OmDD93vsHLeKdr
Cc0CXzNeSCZ4eqwelzMxiwWzU4LU/HyfjqDrLY6JuWslNxE9AuaP/WbNf6Voi6GW3o74lDJIUUyA
SxxJ9ZGari2DBsbDqOn1o7kabKE3GzkywGqp39gbpFTvtL4MG6f9YbVe2XnD3gLezTbdRy7GWWJq
dS5ASFSBb1t96JzLnZf6LHSVeRXLRjXL3fdb81Z6wHvulLdOc2q8xmneW/+6oqtbh4lF/EKzOIYX
LuVppDUGtY4aJ5aP0aQ7epzs4upnIhWCSvJqUG7+lbTcPh3lHQv3MLZvdNpiYxkHvXiVR0Dc7RKe
U5Lvmvg+K2jNRJ0u63HXmeiFW1IruTdJCyXtrxFdFK/ho/yQnRIMmvoDBl2cRHLCEznkLhGhhKza
7JnkxR2JcUIcC540ThKivfAhw5R4+zK0N1l8HEriXt/LtX5mkI7Dd2GwFhTuy8FsEocA4C2hZ226
9YnsAxTJ9pM33pnbwkfJ8aQWNLtVHgRi5+X7djDBXIBaDzpBlaUNqTkvE32CzTZu9wrfT4NHtnsP
T7Y/3QlEra7nX1FLI4p7y2bBBA2Lt9YztuWN/pn8yk/jLZjPx4220e+SDflg7wDUEVw96yfzTPTS
iMZezdtZy84FdxrNtunBvOH++3Pg5Aeh4azb7Jm4heXIILVLqz+LurFB63rXOdGpo6ajPgDj0zGP
6Sn7FDUyz2HNlY1cXq8pwa3Oc6jI7dtKOiTkruqpZKAfyLu+j6vX35zJBLYSkCeXM8V4H8dZjMk9
J7JTt9Zk2tufXbi7LmQ1GDkTsnCliVE1rR3D4Uh6QOXhAVXK6wLWlmvu+pEV9ODoQCO99J3AZcky
i+FwT6jWNGPoTCw95YMNsrl6y81KUIVYc9Xn4hYWwRq1sKoC4oDoRVONbdrqJBWbbBSdZ5FeiyhL
qQYA6StYuGGj7oB5Wvo6Hdzh0Mu0OqC5Tv9oD5LfU34/iM63SPS8p2fXXzHYKTLqEK1t9S/0COR0
chPP9rTbCszo99om3bLd5AWekJJNJHk22TPJBNBYapthdW3rRxbuU/NpTNH84Lci2MY12z/fxoVZ
2m2v900DQTraE0sAJYI1AQPa101z9SqwAdWJP+jvAOnGpTpRnbVWM8ewJfcYMPSs9MDS10rbYeS4
jQ8kBCQBoH2cSDvGyhPGWoNQkO5bW9DzL5hd+fmCBn0IdlF8QZPdpuMjOggoellQdKV2LGIfXFtT
9PPAncyFH3CGXcoySZJN1oDQMBqBWPsTpI6qqGwqErGwTKmqO0WaRYy5fM9jJMCMYDMTAws2bu0y
PVdlYYdJx7Oi5ZDT2Fs7/dFKXqV4LP+t6id0ILvh6GT27SAiwVq5V2EmM8QkmEJmFqLLBZyGPsVb
BVLlqqSy/NkByApgRZr8OARoGRdxAq24sgtxC1fW5VGaoncMD1NW3ZWcu1oD6GMMy+JxJ1jQlVvg
QtTCNCa8Fq3emF9aXeZVTbJntQhaRKTNwjSqTjLVsYGILrud5NdRfrSmR/4fnoxQBLA7M+DrDNB2
uUVlD7i2fA4Ihv4RTTh6tOPNRmB8K2mycxnLMRFZakBJU+BeHq3UtSXm2gyUdbb83pg5VVjpNUAo
nKLBL6PxXiB7faP+T78lLMYIhGRb7yGbaG+g5OuTfVr4efQylV4dPjPdb9THsdz1hauRe9UQOMwV
b3Wh+cIiEzXUtHLA6mYMXAzkZ2WHNAmBe5eTl7zovOvKiqQtjdJOwzSZX12tfServ7QudiwOip7s
gI7O66LW3l3IeSJ00wy0vCKtcWk3alwonRVAM31EuFxKR4LSbt+wuzIOUeYN3nOOhtNGfkC169bS
ANOVvF3/hBXXefEFi5sgzyzQrCTQNh7QmWRZvYwGt0p2TLnU3euiVhf2TNnFIQH/QdYSDmXbSD+E
EtsUmr5X7Q4wr6kTZj+vS1tXDM0nuGFVjB8vtpGwKUy5DMX0cqcN7pSjaXF7XcS6Qn9FLHxLCnLk
QBogQkZf6GDSIpmQbz0m3TZOXq6LWst5YJ/+yprVPbuxZSUEqAAweDFIiMJZcJI39cn6iUrMHU9B
1aD56b3oVv1DDrV4ckDmbJhA6EKD4eLiseUhkbsIMpun1ovdnDY+2mAlRiMHZV5vprsdvGxT0HBv
3OA/jrDdg3onZDtdATrA7Xf2IQsHUCYwyz7Fh+i3qfOSHNKQZoajNK51xBCVM/o/ErcoqfTEn9Vd
KAjtV6/fM+FLQ0LHb1Tp2OUx9aveIeqhCYAZ70XgAzRKgatbiw0vVF3YVD5Uid3n85pvChcAB9u3
GuSJfuzaD/JD44XUHLcijPp14wJ8JWbhbHTfL4sUWN2yV0iK68swaI1xI7CRoB96ovHYnVK9pjqm
8hSDeUbEnFRWaK4kbqt/YbJO8C5cPVJnX7LY6fD/kXZlzXHyTPcXUcUiBNwCwywe2+N4zXNDJU7C
DmJffv13SL3fY0bWC5W8F7lyag6SWq1Wq/ucEALSUzffo9BD1t8SK3dMsLWBqK8Ptw7U2d98Mu8F
FrewEYRSwYOHUZNTfr7Fq0x3iS/NgT7hIpXY1NacyGt/SO5DjN7d9e28NUxulWW1txoaAloyULVA
0YfSJG5VtXbc/Qx7smVUwtBhMVLOebAYtHQ6A9wovQ6hbrflsTIOmR/YCnmy6AW0GnZUboxRGHmZ
GmRR9Pm5gW96lCaVtkUFUH9WmUK63qTsAewSyib7//z5nxfyA2n+koVv1PWyJhUBUoCHpwgUFlBJ
lI0NNyAGAdMK9DjBU8eHeJFZN4kuZ43TNwiFoWgW16YXyrW7bhniWfsXho/yknqQpsQAzJB6seTm
/iWp3d7aeOLYQuE8u6kPJBzSmf4uOejjr8a6xLkbWFukcVsw3G420dEwKqBtcRDmNEe5jt6lLi9f
8yT+qUDU8a8M7mPquP2cpY1pgV8UBpf8ouPOip5ofUq39JLmrfnJ2MApjMcylAWDuJ0zNqM2rXCE
g06DUNsRRgOXjNGWgxDO3AJl/vvCpKPBCtF4AD8YjSZK1c29mjuZL81KQt66wQmPNws0uNikuLnw
1VtFmkWaMntcyGfgWEM5nuNn3xqYhnUvoSH0f0Pjws2JtCHeIWARQ9XcaH5X2yWrI5t1Cnq1NHm0
aU8jO7OsLWUB8YR+DJMLPtuEoGJ/zgdW4yPLFDtCo0Y+gdv6z+mmwPkoyxbo6TXoIPEhPTG6tskj
bK3cRK9LY4DnPLJHVdoleAiDHqebmZbTa+nhzycWhEJQiUXnHJg7OeMvIxIkSgXjb4Y7MFyG1WOg
HIPse8hGu4oNZx1NVH6EUX7AcQdYkTdqJ3eAM0IZbS13Rh5D3+Xgaxe9f44iL2sd8FKvg4osdYnJ
7byOQWEnTYEZNIVjkGNegZ1Zv0NYIhsP5lbV9+/3cH6jQ+0bjZU4WWaKrestOAwE1329QNIxekb3
tdbsawmvYYEda2dFBTMqcnSma4ASdX2Ywmh3Cczv/b70qcQA3Pn5/JIam98K9jxXX0npBM1W7A9N
Oo5NYreUoVOwcgu93XeZtq/RMGZZreez2JVzzaPQLlz/uHnQa5MyBzYLv9SUdZBrEqx7wuuD6n/J
6Vs8bGCIgiOUwc/CqTNXK6/lU1UV2nVHYEgh6DZGC+nkOuzBeEfTdocmpztQpG/JT32WM5qpWheg
nGPqMmOSh4AhRDKK53jA+27Yugz9mFFUeCh6dTpIQ8XlVwYVtVj/pSXTLVGeU1myNaNzc310iTad
Kz/fr0+42AwXH8Y5LpkG7QBS5AbEf1DplV7V9tB1+3R8J1CozPtdwG4NtPi0G4G4cKGhS0yQuLXg
VLiFRnnKEKLxFPMx5AfdaA6qGaA2bbMMRhSazoU88Fkoof+UHUb3X4ZuKmzqrhodv0vBWNrtGrCC
6KAkUIj6RMLC7Qx0B07hxtSKTvIlNOfDSI9cqzX7sJZ2p6gsj5q+dRiIZ/FjdJwPyXs1aVmCxbPQ
aTlUBC4ksRne1DaMRHSVWQ6Fcxk9zWU1HjGUEjT9bnKAztOv6ACZ53N1yA+56VzUR7RIofLVaQ9b
b1Jbg+RMheXoVEqRm3SiZHBrK96ltN7141ad5NYYuR2KSpnWqOeD1YyO+uSZxRcLRw9InFq3kg/t
FivP1qj4fddYGpSzMaWp4tb9LaVnOvxYX7YNA+Rbl+LY7y02h8dS8TRo95tBpPD3QXk+812jvYcv
OdBqgmB1moeQ3zfVY7lVMys8kAmUEUH6gl41PtShWVcYaQ0f0cjJuU9wY1biR509UcIOFU1vumGL
5W82pU/HzwKRs4Eyo3JpqUCkI4TkcJ29lNJBL374zcYFSbj6CyBu9XtLDlD+B6DQvG9r3SEt2ja2
tGyFo0GPJhgc5oI5/qBL+kmKiVbCAfU43rJ0OMpjWtih/CaPpdNM8mHd3kQxMERK8RiOekMohnHe
iLSF7xdZNQ/qUJNXU3Ep2Cb/nGcYJykqXBD6GhYeGbmpk6B4EOCqP9/GU7cC42+clji70WsfHKCJ
YEuFtz4s4TR+APJlvGFTQNq4B2BZ7E31rqp2TfFTNp8UevzfgLhbcyCZZTCU88ikEqG9O6KDIfmu
Ko41bbzP/mZT5w0draZQyEO1PTj+uUnMjDEIxrBByIe2bUc+0RPFiz8d7egQ2ciYH/Xb3ruLT18v
4Mhy2rfH+qZ10xt9X3q5jSl3oBGzsSU+y6UhRFp8E1/fw+S+qjSKRtjp/k3aBSft0NwUD+mrdstu
prv4NcLj/wNa8vVLeRO40CUa9I3IUJioBC2IDmY2BXw7fEY6AQO4llktqj+hXXHS9oMbuj2zO9Aa
xnZy0WwVBfrriy4iEESv8Qcml8QYU7+rqAnM78HkKOfhVb6MF/mtdL/mjuGODgov3PBEbjDrB33D
4kSVRlfg2nW83VtabFl5hwGfZm3HYocX32QvOb3XX/Q9rrHn9M7cJHAUXkGWY+ZCowDXW58lgIWW
lVvudLs4JYltOfX7uXwi9yYoVOktGEtcdV9uOCnhq8MSm/NSzYjC6FHDfGv3ijfZLwbqo79/oXbr
UVc5yRf53nK0PUgy7OT1sfUQoW8VswovA8tP4MKpLm+qnvr4BPUWXBmh2+y+TPbgSc7vrZd72Rvb
Gydtt8XbKJ73WXoAMl8zZTW33NDpG+ugw7wbdgzTqpHvb+3uTfMa10CfIruJR8h3xmA/8UD5sXXz
FMUL2gKdX/U6tUrDBLqvgr2t26nWVumuCAGlrDBp2QA5Jc+czqQ0gjmDdwUlBg4UsZ14qxlXOIVg
2cOFHdOnQO/+escoOfhKIhkQSOiDguQAJ918h+XcvOcvzP4JSuyn0Q6PrZO+mFsTKDpgl9ic3ZBa
0SbFB7aVdE7Qo+fMDZE6kPq/ifehFavgEP8th8HZCe2qKiknAGmgF3637BovY9k3NHY4+gOeAysn
cjqn+IoESW+P+02vJIqOlvCcofRlFGV0mOd4tPX34S25jStbY06AZ3LbdJJvGi4a2f2PdU8sTDqh
iQAjJhqU3Xkqr7jpYr/sNUyv8mKkeAv/SQ1w2z4l6kusu2Fy6rZeToRn3hKSCzghJdCHXQzIKrKT
hw68rcY9+ERu2DE59LpNwRp5pyc4gKDiAeWseBfgvH7Gi9X60OfjngsHdNyNQfeFHC2uylzk4Vd1
Fg4lhN8G+lwUjpXdM7JHTtFEG1Fb3ptbkalggZHZRmmaBZ0SSFVweKo6mjlVysqBkm23R+Efyo38
uMNFKN0quRO4BDCtanjZRqINPcTc7TGNWNSBeg78bJbsmWz8NhF5I5oSjmYBwS1iHnUItXVAKHVp
N8XkNv19t0XhINj7JgIkaOMgup6Vaq79Di3bWIsYQCYNqdAAtIMYTuKhhmPdFES7AEBIjBm4M8z9
1tdAgZJpNTizwLyrnAaEhyiG6che820wq+fouEhvWfi4jilaI7zkYduBbhM8CtzYQPbL4qRrK6c2
My/32TE1Km8dQpTnwrA+MLgwa9JD8I8kwEgYGETlHa7fTpHPDF9e1bgTOKYmN2y8MPjzdz20V0BS
AJIeqK77dCRZOYsss68cbbzz/Z/R8Fi0v9bHJjQN9BNBKQeb6lNuXh6KMR9RQec07Km0FDvQ3o00
xgn7so4jsnOI4v6Lw7nlMI/AMtUAp2BOot2R9k5pnHUIUcUSWCFUCCThFMcJzlmfZETp4Muz9WXF
wxT7DCpQxUs1aS2kzklwGNGav69klp8LJTxWlvbV6tE0nE9B9mX9U34/IHNOEZ9CFYhSoRcM2fjr
jaCQXPOVZID+RDoEqV1bRv3SF2FwMdKBoZkkB21c3DPwEaAnLnG7OjfvwiSkODRBzObAoeUH/Hix
zxNjVnlEXHIGaXlv2BXoXqFWM02XwArwNC6xYR8VTXlmYdA861SmFXrIWS/bcqBHl3wg+o/ATKzX
ZlTxzjmMxktk9QpzQxK1D5GfKDDgyh7UIXbCRo3vi3ZOWflsNG217CKvSMbiVx9KuDSBq0XeBdB6
vyh5iZtzqbTqSQWz7lZdrogVA+JNcwMMDlR0inJ3zF5qZgLvsXJyUHyaxTOmGH34mTdZ06E2FVsb
wb0XR98D/ZdcNo/mCIUiFQIGOl4kdRCdolQtr/5JVBB91f2BQZcjVbsNKnuBSYM2A3I0SA/D3vjX
1hR9LXKpY43VJrrpURlRFMNpMF7XTUlwvF6hzBt48aoRTWbeggytcqya9XckJFVohyY0mW2ZRtNR
zuvkSyJb+8CAmiMb+o3KesEgYchg0EDORIaSFmfIEJMoAtnEvkWJ6TlVoNEt5Wc/CP7iGMRSQ9kE
OlAwIO6k1YcgoyyewGzeGvcMXN8jSh1tnYQbiQLRCWXN2kFQR4KWFq7p19M5lUrfGdns76yR7qw2
xevUSEu3hDDlYxUgaJyCQnXUVOltatb5TkVR9dP6kgp8LpJPCJVwEqNumicSLbsR1Hts9lOIl7r2
VwVSRqLvBv/X/4bDHVtVgZJwDULajqKmnkXLs6z7L1DVOvXWtEVuJ0h0YTA48yE8BSZxXiA39AeW
gnYf0rsF0oXaY8wSO7a8rn8egtH783EtsbhxET/EXXQEFlSgrGqvh82tHJxTQzr+BQ7elxDQI10I
ztxrW4k7ePgpgK1EoWo+QHS9sXUJmiIWBXHuRPX8eR1PEMpAAwqPi/CjcNS/6+8WWz0fkgg0nvNW
zwI8w6Ptr99KlAm28xUE5026hpTWaMGv9mXhxJriWQokwrr6L1wjyEDBvoCoBYRa3MwFkakU47yd
SfW9ghjZ4D/G0s/12RI11mEsHyCcGWRBqNfQYAbFtfH73QWkVkPylstHRXnW0r0OTm3WoSTqrkVH
xJZtzHE5d8ADHHce8LyjfYRn3ptCKc2h04qQmta2QQ59DTnN4C5BMjR0a3DRrg9WdApAYg3qPcgd
4ETkzsOsK6VmrGaTZ/3Rj8leGYZ/UFNxUwTdmRCIT07kqGv9yzqsyCJVsP79ZjtR4C6vdwDzAwnk
HxhlPNT7Ri3uNP0vLkA43z4guMAw7eJMo7Op6HL00MnZlzicRZi3GKhEho/Vmun+EI/pPKs3clfJ
ZLQ5fGFloeB68lQ2Ha1sdNcnzBDZBW5AiAYgakA1fsZKAxlZlRSV04ZKWdiphQUDd7Heu3KWVLrX
hTr1zK4cHs2WdXcsTRM3hagH/pOEj7QjOWpG25DDGoxNQ1MadjNUaDDWK2l0qjBOLrqUardg9q3B
GaeyPav7AGzMsjyc/c6YTgTC2a/DpMaBXVp++dr4FlQBQgW6pw1tonNfV9ODRXr2VMfWdOpQ6+Z2
DZtMG3kT8I8V0OcJkDBhcezguoDuK9B1d++aDoXGXaEWEFXNFcsNhtC/mL1a4qxUjd5LyQBZPka6
vVYOVmyrtYnn3TC8VJ0WebJS+kcp949JIalHQ9J3Cps0L2fG6E09s1CmZo330P6b9kSXyFkvcduy
w7Qtsp2WJ+jbGNBgCvEGoh3GqZ5exooqmd0bMbtoE97HbfA1N749gnN8B8q77mlIB2XflhlEbIJI
Af9sRFFzJPkofFpfcWFEYRIEFXB0OiIkztepllTnqYGL4Sy4dY78kt21fdUcIb1LXlDa5oPmOG8H
l0mDeaeYbZyDPXjsNgKo2XHz/gjM7sjDILQA1RnnDMHbCH1HCV/RgBCiGDuH9I+auRvrjXhQdM4v
cTiPgAnUxiFD9sWsgp0xeYWVuBPy8P0jyLM3pnZrTJxryFFl2DUJ4hc5i+zWGuwQetzZrqw3gkIh
Dqjd0ecCAhLC+/I2sBpNrTEmrQndIncr/ZYR0zaUw7qpiLzp0lK4NUrxpsZ6HWuE+Os8JAZY/tv9
OoTonIAUMjJxeIDSVHN2g4sQosc1ribIwKLCT3GmNkS6hwW4LzBPSovvhVyAT8g8Mrr1fCsyCxPy
lNDkVtEMyJfkWBaklrR5CnPlrEZOgUYMFenGOD3gae4vzGKJxaXMsjYeMqPDNDKjBGN6m2YexEKe
mrSsvkBOXfubnbWI1jmLD7JyrEGShAPK8r9T3H7tAKVfdZWadl8YX9bXT2yKH1cDzuRHTbFKcDHM
oS1Y3AO7osmOqU9+uDWJYre1WDEuoohwwkhtgVkMpxRsYmmDBplROptR9DMJ09vRCJkLSu98J+eg
Ty+Nvvq1PlTRiYwfAJU8GqB0JFmvTbUYwSqfNvgApeyQWtCs+QGx/+5L9VbXnOhMXvgsnsGWDCWa
VgiM0yL+a552nWOV6BRsNFRJIkFOZPSuVjqI0NcHKNoTS1jOTuOCFb42J6rLypifrCLDJQlyEznS
oZ23jiVyLUssbjXzqqr1eHb/ULGx0xwLyjacl3i5Pg6YuVhu4VlA4CbVMXCcyLyjYWP3/U2VfF8f
hdD6F4cYd5SarWxNfoMZC/JfUQX10RDtPHJw35TdFqvM5+FA4JTIIACdxenRPXo9nElXwLHS9iB2
+0Z29KTuiLnTv7Dd6OVfSnSN4bDZyzdbbYaCN/NrWG5/B+Ah0U02w76A8zd0pYMPoc/+hfzM9vlh
TBGoONUvtLzoG+e2cLwUmnG4nCvgWuGmFonzCBU2ADbVW0tpoM3sjka1YfGCDCyGt0DhTjjwJ6Ng
vwZKjGt5fa8H6Do3HDBgu3LlsqDYBeO+jC07jB2re/pT47nG5lY0x5kQgW0bbJoNuRlTgMhIikrR
voroxl74vLOvobhVzEBqHLMAULnU76Vs2qsjSG0z0yloisug/rw+sq21m/++2HoD81mb5oBTrK9M
eSjGxN4k2/689a6HNP99gaGnSAqE4zx7eE2M2EPWHALjZG513QiHguMN72lQD/nUVFw3CLGg0Iqa
kfwmldyKvYdb0kOCkw1DmRnD1bkh6pPWWwlyhcxUK7w7N6+It099z9CiN32dpPpWt9RdN7G3XAF3
RfG4vk6fz5lrYM7hR3WO39RnNn7Nq63SKSY4EtxKejSzURw4MdU38ixCQ1wMlXP7ENcAR6QJRElm
4FpRDS82vw5+96CUKLAl8obXnO36+pJxNUC+KDTM5RAvzqj8ihvJYW3wrRundiO628LgHBVOmNTK
IKPgEKyaAc5GWx7Re7O+UkJr/5g3yvkpNFbqBLIJ4ANsmRt1so6yEnM3GYrN4kJx1sEEiap52mDt
poq3ArxmXO+tsi6VUR0xbWAPLya81lxi/6tfn0nwNMcg/viq6sc2vrDwWIdfN8Dn+fq8Zh/g3Mbu
+6bIoxbgJEUzzA1RbwP6qseHcbDT9DEsz4oOTrqN02a2u0+gM6c4wWUAFwJuxFPJjLqIAJpLSEaE
yh5aV26vqjumE7uuqc2MGLe6Ta4t4WAXuNxghzo0B1oAd4rO0xihU5aCisEcd0PxYiBDp4wvedg6
hfmiQ67ub2Z6AT5v1oULbetUM6Ya4E3S2RK5LfI7Q38fY5BwG6fW2Je+G1QH33hYxxXa8gKW8zpS
MAVoyAOspO7q2HwoW2rrfukpxss6kNB3L4A4Z4NSbqQ15rrP0AiPY9DYppR7JLH+Zm9+wPx274tp
jBs9Hpg+wwyWb5f98BpqE+RxwC/TbhGXCV72sTUXYJy3CRMSsKQEWKz+UthugEhZcPQhClVKFgTN
PLn1UFrdYY+sz6U4EJyJ6fGwDxYwPudQZOD3MwKU8aGcD9cB30kGNGvG0t7UMhvV/Qc1RVlBVx2J
HO8IJlqajMd0SJBRfBm1nyzbaqr5L1Px8UWcT2RVJuEhGBV2HVqhjV3f3aPjJS/Dkz5CElvbSzVB
YfHOCjaCqd9tw5+dxQcwF7jV0ADT87mIdSq/VoG2byiorQd6T0fiFJmxY0gmKPFDk42nzhwg2yof
9TCDCPoj1OxOlu4/lfR7b36dlZTkVoWZhCd05cQ2iJr3TaH8rNNqFwQQWysU2cZTe2yjrggvIFuX
d+FpvFhTLixEbVgCTW0MJO0u6CkO4vdSVXC9RLJ0PK7bj9jBfswZ52Arn3WWnwGqVG8a9bH2h73M
HpTmnuBOIRm2ajytA4o3/wcg51mDSk4p6WEdjPg2Nv2hlqE6Nwy7dZhNK+SdaE4KrQOL1Mz+ZRq7
0nSCIrMD2emrY5I4Wdu63WSDcmO/ATxb2bUV6hAoQyUbqHVRCcO3VDKrThtVRgDMonPtQzaBnCgs
HteXNv6etHsD9RFdfh4yt4IEjr/10iIg1wD+zC2Phz/c5PkMmkSRP9Pmm2FQgnahBr2Fl8g3BFq0
fjkXNYyOUVygX1WluTPVIMLR3DS8l8fcW5+Iz0Z8/R3ccaJKDWRBS3xH2EzMU6MWteNDKLskr+59
aFPauYqk/TrmZ+MC5txJAO5kZBD5R5N+UkFvr2sIx6y7lByC8inZUrufP/vT8s71JOhlwRJ/Uq+a
asWEvCTqh0EfMnbBHnzTu9YkUJEIVdfyz3UIRuU/HxbyoRDLQkIWiWVuk0rzW15PMKxhvKPQuMtG
D/Kc6xifw2WcIAsMbl8O1ArUYJaqQdeBKcFs4vR/HAW3I6OxTP1hXpwsdDp6G413Zfq2Poj5I/nF
WQ6Cs7kWmQFLkgBh5PcSVDBTf0eDc1P/cSb3eq64AKbHeijzNnOG8lYbfhT9q589mNpGU4Z4RVDF
giwLCiF48vRspH0wpliRVu3tJvCSZmPJxbP1L4DBZeJ80C6McgIANj5W1T4zXkL/Ue22HrY+HzGY
LZWiWAbPptBC5o7lwIgosebZ8rtAK2zNJHC8E/P1HzRu89dAl5IfE2HN0+TH4G2p08TfuEUI2i3w
CXhmR5bYJAYqFK8j6inGS8c4gV2w8oq7cu8fg3/0wEbLW3bcpS+6kzv07mb6oT0abv9m2iN6i6oz
BJTXrVPQ2TN/BgFzAZ3PB5MLErUSwsnBzG5HUlc9DW70D/3aeqgutLNzUtj5znqS/pwR/xqTi8ZM
qSNhaYGQDMcR7Z5UdeNSKnK5yzFxq1s1Ugx9Wfx+qJ0rdqDWsxW76/O2BTFvlEUgn6HMUCImIKh5
J+lHFCGiGO+Pn+7maQLXvgp+ECR8uC3dmRG0jWNgzE+SQf4N18uhgKSruXFCifYchA9B7Y8CynlT
XI9FTtoBVg6Kjhad/ntzSrrH1DdRqdCarfp9SMJiixREdA4jVYvOc1nBP52bPaQTEq2pQKxgoe1S
aX8FFET/Baze6FAXN7yur5XIaRF04pKZO4aCkvt6fCg9RvNCC59ChmKfmRS3nnxjGwkHpOIIhh44
NhPfewkOg1jLKE5gRR3cnO6gpW1XCmrF3knzuD6a38vOHygoBZ/bbKAg+Hm5ahanaQ2imPBoHZo3
tEq5Q2EPb/1dAsJaW303j7033VH7Ob+l9+NlvP8KcbyDdTBszW4gxbb+PaLZXX4Ot5nLfpKnkM28
NVjEwQdp/fiyjiAomIVa/WLE3H6OikxT/QYQmqff+bfFXr6gL+tg3GWn9qvkdid2S+10D0XsQ3bO
d41/WP8A0QZZ4nPm2uD9XNVk4M8K02mKd8Q7v5DcAhetPwdCCxWMFdsCvVqcpeYx6eWCwFLVIHRA
FpbJdg1KtIwc13GE3ksHAHqfkUfmi/8Go8zGejKQRQ7/MTsogvupPdKN3I1oTygLEM4waGhIZTOD
EDiV6DL1j2n3gpsIXrW32mZENriE4gykCHwlndB075j+mVrpLm+zjZWZZ57fdEsEzgR8daBM6oDQ
k7csOgzRPWJFhT3XEL2L34p+w/WLIno45FkaAmEWiECuXVYz1FUR69DZS4unXEtsSdXsKvwRsndi
/BPlG+YgnL4FGj8430p75ISgDjoeIB4ksY1MvnDy0CAB54jHEbR1XY8mgcBXH3Rw93r32gRnTb5L
GPIt1lcDrLajU/bvf2Hei9BqNv/F4Zx38piZc2gVd2RXIvENl7mD9PjGuSncRQuY2W0sYCojs9D+
DphUP0LV3oa7tuute5ZobZaHM7eLplILpCAD7Vnev3bsJFvP63Ml8m3L3+csbUoUlnUzr71SH1j3
q9ci2xpBarT19CHyBpAEwLGFPMDMeHY9WeNcw0Vl2IA8uEqP8nf10MlHs69xIdpw16J1WUJx5iyF
OcSqS6wL05DenBJXC19LM3LXJ24LZf77YvWljjYoHgSKKZ8yBWUXySsFp/zfgKDpjCooI0Gx4TXI
1KoWbax5KOoPvwT5luo0qHtaBxGawMz59B8Q7oZaBZGhQa8RPDJNak9a5FIVTZeJYoft018goaYY
ySg8kVKeeENlyHbHCiJNA+XmxL+Ph4Mv7yAZtA4jeCWddYHRuIn7HUpifz9aLdZmSMZIjfBe4XQG
cUrdeIkJqlS0qUJHUm1PyDKNmb7H06VHa+ltHVy0YZfYnPWZY6MVvY9XYDWfnFavLpOlbNzCRf4U
mq/osCDIsRt8tBmEU5jDXpAXCQK4nDbvXFIHqhtD2gOcNrpxbCo/cVWzes1J3248lIoMH7dFGAwK
ognuJtc22Rmqb0wRTgsjRuQQFE7PzLNvNhsXZJFVzgrIBBXoCppm5klYrGGbShbBqYtDyd+pKfRd
usJtAodZpbe+YMLxfACZXMqhHIs+ZHPsrsk1GmOUym8e0VzSy0hyZNgR62hi21zAcbctpOjBblQg
kqAQukwi2UZrycEccMinRmnHUY7undA1hvuWTVtxkiisQCJS11HRi1ShwS2dliu+MoBR1fGRhyXW
F8ZCT2vLc5ioLlF+NFDQXh+tyOsvL3ocoGG1A2ny2evrPdQXmzBw0LiXH1BafYk7vJ6WG7tPUKUz
3xXmzgU8R3+uvItTy5LrvgNjvia/oY/BScYc8vTkFFEIMmcI19oGFdyRvCvTn6gJceWi3eoaF66x
QRV8A7JkyKtwbjv1lakkvwXEkvbkQ5Ugo6YdV63XqqM9pJDdHi9xmLlK+GN9vkW2vATmXDke40uk
eJDNGVCg2kaHHIQ5zbARLop2JvTDwZGD9C9y29zJJzOoalOKkEEy9pO/l+O9Sb/r09ZKzrbBh9yo
KtDwwSYo+vmO16TtCWlnbTQluFAwvBejDKaz9NAp9RG8qYdIHx8p+wr2TWgM5ai0VE5qvkVCLhwr
iKDRYG6iG5JPeEqSqkrSBKqwvkkdk+7iIrCzaged7/WFE+1MdHj/Pw6f9xxyuTZRYYOQNY+/aFG8
KxX2z+TLboc2T1b+GKOtcj3RIQJqalmG2CbckcX5VzJlaacMIFXyIy2eSRSzQ1XgHhgP/kXTituh
70JHLSTfQUV+sdH8LfIL4MIC3wrehdBQwvkFVNnXcTWCalPTv8f9pct+Tr0z1N6wVQosmlc0dqLB
DU1uuKRzo4yUQQoSFVd3ar6y+hjHX0GGnLCvrfzuf1lfQsHzHtjeCFradUPRZgLH6xMr7vN2hJvD
jCKl3HbeiDet3lPCe0X3TMUzIYjF1FcwmG7giiKOJS4XcQxJoklyV88iId6PwXmQDnXlmf98kV7M
ahfVu+plw8sIV08HRwWagMFbz6eu6ZTiNUZtEfqmk2PqZwIhXeWbHD+Hw4adiLafuUDi/Fmq94UZ
zUiI82xLtZn8rU/QQb4RUAmqmGaivo8RcWYSDIY2mDNO3qBSVjl0dmrnJ+2hQUbeLS+l7+hP66u2
MbLfR8givPH7+D9zGCEj0vj3VfFagMPL2urW/10AzrtRZAnRf6GbqqXyCf6pNoqOFMOsHkYd5aA8
eYVDNNu8V/4JHicn3pcXhsulPX1dH6DoKFriqte7oUl9qSnMHlZZfw+6YxfcBpa3DiFgicGyLcbG
7bhOTrUikYDRealqqy/lyXeHo3msXf+xeFJ6F2KkDojR3OBb6txUkKz4m2vt8gu4vZfGhqRJKWZ3
UtVLMskeyyaHoqBjMi9dWR03Brw1qdzRO4IQdqQDBmw8UpCSKe/SvY+XBye4C0F23buKm7rRHvdq
0BONNnkL9tPJfJffwxfT27oA/5fZn1Pe6MzSPzF4NJER0CmEE5f3ulfs/f0xcyiIejzlrnTq2A52
xK3P2k/0pmE37eM9faZ/cRcBA+G/n8BN/zD5YxXpODbb+ITqV5UeN/mohRvVQBJuvu2gXZqL5bKa
KKVczKNkP9rql0U6EFQ80u7X+tIKfeoChvN0CfgNUdMNGBR31913GZ2w0LhVoeYsb4anYixdQXcA
AiyI21xvzWRKhin0gRUM8T5t8dJJUWjzrQl0h4LVT6G9gwsZXmaSnw2NXANiJJZeu1NFbqXYRLfV
ZQiSDX8ojJlhSf9+1LwOC4dI6sz3O/BdOKgy3bVJvZNA9T0ex8jV6NtUHkz5TtvKR8zm8ck3gtcD
fGVQYIFG3jWmXFljge44vLCZ8kOS0Ufs578I7NDy/i8ENywtTKRhLBEUqLm2q2KnV/Zy4kosOI7S
Kcy3/JHQQSzgOGutW6uRwhpwGm6WPZT4whQJD7IllyO0oAUMZ609ZcrQ+pg4miiHoPaKWHbx3OdI
aAXd4jUVDgmXVXgZRJoQnr5epABxaNwxGMbMIqWX1CbNbjB269tPaH7QfYCMOp5aERdzE0dBat8g
KsVzvPIr1NwaGQeNeJEPoVRwPoA+htqqelgHFZkfpM6xBRVQ3X+qkzSmgZamjsViYBhrKu0u7asN
BynyXksI7hSWStUAcT2GJYGtUQrvQX+UByAMZs/rQxEZxBKHW6SoTDCrDDg53qvM+j6vd9MASrZi
12yxE2xBcT6/VAslqQmgEhU0f6bNKhXEsE7VnNPofX1UwiKN5bBm21w4pSpP6JjNL3/SoR3tRrXN
WzQ/7yxHvWc3g5O5Kaj/lN20P5n34Zfn2HkO3K2L2ryXeCe1/AbOg2RV27dyM1tmm++yfNdPhddD
RUNXbiBGKEk/1scs2m5LOG4jlN0QjQVEd9DyrT5JKgL8mEROyfotVyU0TbDc42UV/eUmnyRR+nLS
pBYxNym9STszcmsG36YtaxHO3gKF81SWFaWZ2iIfFGX73uwOkqTbkX8z1NmOmZdgS8RTQIMJ5YQF
HneTyEu0B/iQIkG6wjZ/GcgWvGkuevxfdVR6djYLHOlldOWDeld6jeffBo9/sXx4aQJHpaYRtApd
W2yn6dIQjhivhOxsEkQQs3XoVmWK0HEtQDiTDEYaSr8n1S8iV1Zfo3brgBHm8axZ/wMNjHPpGudQ
pgRC34M/38ik+7K45AHKp1Gn+h6RH1V3TyENxm4DaZ/IT38xfwtczrv4qjIl4bzj6ylwlRoPVQYi
oq1b2WwFn/b0AoVbJanqsg7doKDOzu9I8ZOMZ7XNbErsgOV2UqcQgvtnfVzC3bZA5Jbs/6j7suW4
kSzLX0nLd6ixL22dbdYAYiEpLuImUi9uFEXB3bG4w1cAPzQfMj/WJ5RZi5Q1pa6HMZt5KStlMAIR
gPv1e88995xFyBmKe6d1oc8r/szcZaefs5+d1f/gKifRMEhGgsGAjPmHp+ZCGW5wqMGJBs8kXiT7
wYu6L69dxH5SCv0jTvF3l/rhQXX9EPtiQim0wHn+LnL1dmSX2yG4TG+UqsezrlkvqufoJ12JfxBO
wGKOIHyHHmYV/thZkpgrTzoPUNLIyxJwOUxgoEQAT2C0Qbqd/QMn+7fX5d+7N3Hz+5LQ//kf+Per
kKhVOsyYfP/P/7yWb9MvN8PL65v+j9Mb//qHP/zd4U1cvYx//qPv3oMP/+Pi7Yt5+e4fu8lAfuWD
fVPr7Zu2g/n2+fiap7/8n774y9u3T7lf5dtvv74KC8VmfFrHxPTrHy+dffntV9Qcf7d6T5//x4un
H/Dbr41VL//7f72IP73l7UWb334N8vJdjjYGAJuTBUIEQvuvv/i331+q3gGWPnWnvgG2xQnumARG
d377NYrfnXBAMODxGpqdOVaMBrh/eil6h487tSUxL40qr4p//cuP/+4Z/e2Z/QIKyY2A64X+7ddv
lO6/7e7TR8egH2IDRFB1QYn1Q0dpZWEa0C2PW+hJBF+22dGrXnkjL5yE/GDv4rwVeTHtpUzzZtrC
562M+YXTSwGF7W0mW91BtW0tRVQBv3PJBxbkS7NFEuM0qdcTNNilPhlNObVPJ3ISIuWiOEYU7Jrj
FDXJV+dCqMJPjmQ7UcK0iY5s5zhE/S4NZRe9QpI2B2x7LqEcgKS68rrYhXpri5Imx1REY9YMKcyy
UEJAgqLlHQZowSxX3X4xxP5LIN/pdiVAaMHvQh5cgp73Q45qN8qhbDnFbWCHc1FOvvEufwyZXBrm
vPwd6/uXttQle1VCi6/mn26oa/emjFVvv1y+SP0LfO2/vBgs5B/f8//i/jqNXP3bX5bwn/bXQ69e
2PT23fY6veP37ZWG7/AkMClyKodOQyM4vH7fXXH8DsA2VAxPshYoV0I8qT82V4bNhcYTIjJ6CegK
n1r7f2yuNH0H40YMaZ4m81G+4fP+8s3+J5vru5MTIxSQFEQVCBFzlEwF2kLf5zcjtTOPrfIt7+Pq
vCt4et53WtV/dz/+uOp3W/gfXQW8OPxEpHPQj/3+KgWT5cjk5tsAjHSYWnL0mxYMaX3+55f5/jQ5
/RjIx2FoNq/AV0mqHxv5JoOGYZJT1+aFsPVMTxI2YxccK1Wwcyh66Ydg0tuF6CP+s+z7h/Pz92t/
Ew37FijLb2Jff1fajGTWQzgI14oOdrKfh1mUG6vNXJ6sQtw0bjuzYgseeJwNCwJD1T2aSEXPUzxi
2JOiVGY1DsNhQfFVxN1uVCGGQtHsoeC+/vPbdDrK/xZPT181BVPxG9MBMA2wxu+fRgqKYp9bCGdG
NDG38Rbx7iyHZcvPphu+ryxP1zlBfKAI44mDpPKjMCvXcel9vi2tgQOkrmkSL9l1bMbZX5bC57CJ
ldZt/IlWHTM/M1v/048EXeWkrX4irOQA6n9I0KwxPJoTDmc7HeTtRtfiAhY1P5N7Pt2q727lN+Fe
tFRhEIONXP1wlTlZOenQKm15wfWzy0tYxGSJfMzYz/q336eCuJk4noscvog47E/AzQ8PLVsrOWJG
KGrZHC1QrM1JVs+OFG25LMHF0GcokP7FZYJQhS4tTvcC0qN/ohkya1Mb5zxpszUtjzR3aCnmIvgJ
mfFPi+TbVaCBBzlXFCffPCz+bt9kUwbPW46rJKEktzzv+v1QsLDlC0vO4nB+TMQ6/CTr/Nk1fwx6
bErXdMM143ImdTySrY36+VWCcv7RQC8XNJziZ767f74mQhJ+K9p7xcl19YdUvujgFKq5i3HNgJw7
vpkbuCws530gUlgdcN+b2g3Mk90/f4p/XjfIwDBRhsEcLFDIyH6/2bvJByUkZON2Xubh1mWKvgwb
yWuEX0xPuXzsfzI59actgSTt1IaGEirywziLv7+g6EuihznL2siU8jqq5CxbG448b+eS/wyOAJz9
Q9CPUyhrYn/HUOj5Jrz/w42NxCzXYu4h6p+TwR2s3vh0LjlUoT9yowZ66PAjyb4bt3g6xGaA7EpM
1m3AdHReHbNIzdELFAAxsl53fe/UuZZD2Z2vqliDvVQbFENFssoRc8ZyorUaeIpOkcpIvpucmCBi
CEN72FMUekmO1hbQhHCKQX07Li2DBLxaR3mt9LhBacYV0XTuN5okH8sNtHEwsAZUxskZFIyraJeM
EcG5NXVbfOS0WsznlM2Q9MYQlxfvvcjnHCxPW0XnPCfBKzQ9fdgyyHo/CUxaZmc5dxsGQjNaFHXm
LIiAxAgxNV0osqhdXY/V7lTlDmxQ61aTUcJ8MxmkhfFFCDsiDG4lXXzogozf+LnyKAJBC3I3Qe9p
sgf2KZ/k2gfBnm88k8hd57R8nxYB+I2DCksJwcyQXp9cwpJj3oX6kUAmGoKrUddDibqY5Nq9Ijqm
Swqhsi7GGCIhesatlTAYBHVVbUX6YMIlnWop1g230Ex8q4UhkIM4KeF2zYYS6RF8h6k7VEOPkelF
DFLUXVwM6mKD/vYxXqwNdmlfkBLsy5R8qKTx4SFco+oTKQtj5UnzcM4vQu9Voep0WMrozuO4iD6k
c8b1YVzXMT6AcmSkr4NNiG4HiTXjj8tWbfGeLs4F7z1dcl4HAdi+94UYAc6KrUt0jWOig/G8MXmw
g4/cYGsSm7y/iSM9bWduNimkJcIB/5+oPOWt9V2x7Eo+RR85D8q+JR7SG1rjudM62QKp3xPOqvtu
xXg69DWJhSmJdPNjSVQcQiHMsKpZEpL2V5nkcgUvIiFnBLQsrARKh6EVRuZ3ShHoVJGkn8UF4jqS
jVFW3dpOSoNBgYnT7EVNGgkTCE9jX/cykeXTbEz6RibKIM20bi7ahwFslpt4DOcAwpTL/OhMEmDg
bF76fQI/VV8LkLVkvfYuCmrX8U3UY9d73pyWzVesfMGaXEgYmyeakMfeOghoLblVpo7zhcl2kzG2
BSMdOxdb5mmzQHD0w2SjbtqhnoEUFcYGogTbqrLJoZhE91EMk8KH9AGYvJ2OMYUY2HX+nHQuqq4Y
F47XY5yvRbOU/Uprbt2Y1ttGCxRGnkRfqsCqESVguaIotKitGlzHvGZjvIVNWQw4jHTqsRlsAI5N
O4LTDZnOPO3XI6MoXPc6gZrmfk1KWTVZGm/2GsRc49uCQq5gF67YN/dj4LvuFocgZ3v4dEJYBOfb
fLWSCvq/YJiNz7bzYNi5mV+XUOVKD5YtUKfvuO7ZGSbq/QJL3CAuH052BufYuuGz8W7tdhBbi+8m
3W0VNOzXstvPFLqotOlLyNd+AhN5pDeJDknGoU0xbficMez1COyUZDM9zC6F3OsUevUxSkelb5LC
Kn3BhsjeuaTL6FkoVDz42hpC174JexzK+3Id4u4siYdwaaBMSfl76PMN/V7Fq45vZlCg9a0vRJzO
TYnJNHccwbxndTaxXn3hIEMv98HMYFyAvQkZVp/qtHxD+5uR/YDclDexJTSs7Qr0Fb5DcBg8mWjo
6baoAoyDqTEd9pB5NUujim48bKwIP7EygLjxGuU9vnOm+w9l4GPVRnAAu0USHT7SLTWQBC1l1lbF
qOAt7If5HHSE8FmM0fKW22H9OiELSA6Zmum1XEomb8ZwnD/zYJKfMpH4D3GP8f8m7ebyIbQmewyV
ydCkL7pwV1SIi00UFOUteJPBF1mJ7Un7RAB8QInId9JkujgXZJmhyQyhuhbSV1ADU2E2FnDT6Phx
XDkbj4kc5FUwFQn8JvipZaC5d3u1arG0cU+roobXh8YtXOJyqGVJ5Pu+ouq+6DtELDcjMtbVsqW7
LqQ+r4MsGx89xssncGINKIZmjAvdliLLVJ0Nzr75iukIzjUqeOzmPr6ZAhvAhC62Q9dqlcRvS8+z
aR/PIjHnfI3dseyo7WrbCex2YsrhKHpG1Jm2JgelqAwwOEcX+6SjIT4NXAXctBIC3Fc2lduHQbPg
pHrcFWXdZQC/geMn4bYbQ8KiGtZXscDj5uJtHDL+kvR8hc5YpTm4QxRqQe2QpYNv3Bar8DCEQBD3
Ao30D0kEWc97H4Lh30Q2cS+nR/s6IE9BgmU85umSAL8UDXnm2QEzhfbSF+FSNmZY0sPopsTsBNfd
TZiOOHz4tNKnFX47SVuWHPL+OIVDcPgWNcdwaVIJjLHI1N9swTarFh2ltTy6MUBQJlU64wQv5Mpb
s7Hgs5qIl40PRBW1jnqa7/o1mT6ZuCDV1brAL6adU5wh9+Hq0gC+8W64nLyNoh2dSrmDhFxCjoWe
2Bsd4H0AEL/QXZNMmXzNp6rS+97yoIJvdld85SVXQUvWtfeIrFOKJ5oot8swX0EOyyDweTJer0np
s+UwF9UGJti6YipbjPnwEdYeTMMbp8pcmxGPAb2ynxh4TQYpc823KKP7KPNybILIQ664qAS7WZRM
KFrkInrRXTjAsCyEdVmd9X3u63gLypdhmMiTCE0Z170XsWxIuiQPm48CWEGClw9+jbHiJQgmmG1m
EI2FPruKHXqEbAFjM1d6+VTGAyYMVMXUbceLjbaoXaRtyr4S/jD5UoeNlLJY2iyLh2XXl2m4B6/O
2AY7ZIZCRzKuOxVRzMimSHk+MwTF2xKH89SOKVFb7Uqf6z2alFTXBtmX2YF2hLAZYWJX1axUAOB1
uoXmzAWmGDHP26fPQ+l00vZ2A3qNoQFud5qsVVWTzaHbgS8YbnXRx/q49EbdryWFJA2ZBluCn4no
2VZsk+GV7+YpaJns8VR7Y+htgbw0aD3pZd8ssVpdKy2Tu0QBvt1vQ+Y+89KB4NYJ1qEJkfO8qjHa
knHwT/NgalK6VSPGMqxDWqX67oqDGOyPJrJ8aHWWJgloDDI6Y5OMkUPKnrKGkml5Hmiaw7t1HKk7
+rwwt6RLJ3MO6mmGE8in9FG6BElZuaSSYJCOJteztFN6CH3e5cciwXDVLuEzEmAWafbRb8S9qBj8
vN0UsRK6po4VX8nIZV7rhFAIRSBMf3XZVN3BGL06D73MebtoqR5dEvaPJu4SiWhCsJ7pNkYHU2mY
0YkKJib4+Tk0OlK7qkc/TxZnfGHl50VQcQe7LPegFdTKkY9LeSyEwY9WkmV502el6uvCdxhkX9H1
a7cx7XEk9/n0YVoch1ZOIiFcOo/R/FH3TsZ1toTTuQjyLW+pjcITqCOLx4D20sFhpgM1dIi2yu/i
0eEbodpDbpoB3gjRLoxnuUvhOUqx06pItMWUo/3bpWVxEY8okGoKJvPl1geZAO2jUEW9LRFUXFyB
UhguPpSS2hjw8MEOdbI6XwlsmHYRyfO7qVjS/iCjbLrMSrI9KWR4fJcsI9LEUFdI6GLG0/CEg/uz
wtDpI1lJgIwIqlJXeJxzDLC7NFkTFzT+kBu9fqLbpOAN54bxDk514R1c1KYHnEAwYE68IW+OLRh3
6NhqbyqybGM9l70KsNbW8qokRi9NpZbusdpmNkOhZhBVgxR7eXV0RHcuWU41Bx4sRtM3pvXOLQFF
AtwtmUWuSEtELRNOZ7JkBgVAJmJeyzxIZlRYS/wxSG0215gDAnEcw0+4+cDqp7OM59g6GMMwHzZE
SJhJWCf4Hu1qcremFofIcJoTWNc0nncssvJrhP8M8WkY4X6GEiqGdnOaqGvPCUoCNA7Gsp715jnu
eyXvoniU+0IQMHMHuyEDgYlyArvUzoToCC+5f8bkkNzqapqzy8AjtrdOe3HHbRcgOEuWos7oAsxs
zCTtxnOSxFDlXBCKHpzk9HOJXuJyHEaSXk9uG+gFQuT4rNdkFAfjlxICAjjG6mAR9pNRmJCog84n
B6+XbGxTIchjiYXQn6WxGD9WofOYTCc8MhgRSYP3cl4RQ0fuq9thRPXapjk7+Q0weLzUDvk0sqae
h9iwCyzSap8zdlLjywqkJkMXPeWa6rNsKBDuqVTguakBnbfdimLxjStUWjVaN8Tuli6slh2Pxlwf
t0hI5DTBPBxML41oXYBStnYFG9HlW9IBVVCxjGGzYcL1kA6IuY3Q5cIab7OCHlQXQKVkghvEfQSL
hK3OfJk9I29J0QbKuLwWBNNctXLGJDVg64nVMTKBi9mhZdpwDVOsmvlIkw9WDiH8NnLrn11STfc9
iqUBkZVPV1ZF+XwFWLBCgFEhcg8l4xEZ1SJyubMoUeFu1ul5wyrY7HKazpo/sXhhGr+s8gxh0tgV
nSAPg57MluN91Mn0PrQhWBGlKZM7CrGiEopkDiXUXCJpRHWuK3CuYDLwQos+nzE3NGwv41ahPCtH
6J1icWOlg1RRQQ7Ukph/zZeM4skxS/fQV+k/zRlzbzK2y7RfKMPRhOcRZIdFM9iqOqicklpkPYXy
qwnzrzkPV3E9rUm6AjDc1qoWqR2KFhbaS9HyeI3H/emXvlFQHGhDOR0OUSYEPScTkloNBClpBtQX
PbgPK39jgQfUOE5IgesxijeITXVpnzcwte9VHcMl7X1iUvEEsfXkfafDAuqioUTBSSFG/xJHY/De
qcU8uy5kQV0ohJNaJNzczgaCTHUpQ8r3LsZ8a9tn2YAbuXZi2udGks9ID+zUINmHIiUJcnwPDJBA
4jZU2A81JojKq6Loi7sgm4IHWwzzCyHDhpM9Yd29HU/VDCfC+iZQJL9bkERRGOiwmVyO01Alh8pV
+BwkB0AtVhQlX2Kd0ieZhfKBFDEDnj8wArXbHpS32mi0EE/1k072EHXazBmKVKSXKlY9fkePrOMg
vRnvezzoseFjlh37TqQz/D0rKpoQ064XautsS8NlukBTIpO7eA2ZPyKiYoBjxrRQ0HSxTG593s/R
DgOlLq3XKZtv+96PSOe/DWHO2ciRSG8brAULm0LTZJ07JKBB36sPE9mqCtwuLAIk6ojDu6AUTNZj
4LLuYDMtr1OM5TxXxsS+iWWA5BFxGVqYpbWAl+C9kb634yqCAykKu7U2pVGP5GHKgCGoIoVMZUVY
+TKhzxW3dhtX6FZ4kX50SgiJsXRfWtA0QxrVPsn49WLLbN4BxNqG3VyZhbbzOFZnbDVV3ioYDNoW
xnfu0RQcUE1qXPRikZ/C2k2vG2xCJdbm+RT1sGF3FRO6jl3Q7+2ChQdW3lrlTdyPaA6PflX4C/ih
oYjH8JpfJAi5mJZzyVmmCnyHKQnoy7z1uMzUu7G6ULoSAcZ2FjrWosqxsFJncQW/yhI7Y6J5dkzI
hltr12o6aS9Whu1REepLFkbQGfSVhv6ktiPOOMONrGoj6Ro0eoaux14xI6pd2mGwoB2rpGs7PD63
5+kcDG2usVZ2kL8v5VMIsIrvx4kiMi/BYsp6GTMJwz9UkbYp5kgfIq7zvM5nzgmCFhRp23j0ywN2
8JbtEw3MhAoL6VaFEirfTyNRVa0yGCw0KsuXtz4SyROKjXVFqDDba2ry7By0IZA/Zt3lT1m6Fh8V
j9VrN6ZV30BhqBrqcPHZG9DjAelI2jFo7iJbWfeFj+0XXyzQW0KiPj9X8Fy9Lo3sFiQfXfmAU0tg
XrjHOj0458QH9DjC4rJUqXwwyUhMrcO5uhmKqX8CroFR2yKgBon0rLVtNVhDsA8sTuc+bFEU5KXm
CILvmWTTVJeoLl43IgHJcIo2JqQJWN4QWFVmbWzCTu5d2aWfEx6SO11atN3HgoTZ5VZqMew5idZP
RbKGQxOZAWgTmESJP/aqH9gNBg6h+Ks2Ck+dpNBFfGRmhnhTjjAL69VETlm7kYmjv4X9exNvMXaE
7XP5dRLauuPJEQdPrksGuBgLymjDw82ND0HPxcM6o5cD5rtZ7qUyKeRJMNU1tSZDEXp0hcHsKm52
VrTLwuV7AbVaLEbvKkQFhw4DcD8Js448m2NkQEA/39t0CAbAJlRCOjZYuhK1PmMfVA7kvE5tt7na
RKR/oQOJ7d5hE677gGXCNYvEMFc4Vgu4dLGsTG1hFIULC74iJdBjfr1usB49DimQDywi2n2sAoA7
jV3h8VMD0wPkplmRfkGvQWFkAtEAc29KpqqdxABy1EwZEkwIztI2WiIOo5F468sjQrN7Kscp7/bh
mk3Iv0NAT3U3ZiSCSc9kyUmcVn4UswCni4TRHZ9KA703Sz0eJuArjBTr+QER013FrshAI0KhCTMk
BOivyaD7z/GaCCQCA8bWDphRT5NdurroiWSg6kPQWWF213lmL7O5DDuMQ1ZzvvOg86c7zH1j7tOg
abnie6WEnGWAgIF2jTAsObK1l2BwBEn3lCTTfFMNwQg/u8STD2s/JWtNo4XfVAuHA3lVTfGxS3pX
7VM4CVwF/TrqPQ8iUtVrSsqHgvsVu1gnULDUQK9g12iGuNyLnGi6A3S/IaMp7FruUVWR9zQ86bFk
XWf0OR+leCKAWecdITH9GkLib9hPcUBpDbtjeY+Z7wwPjWfBJ2IyAj1I3ASxl4D+4Mnjh4jXiaim
m3nj5auvEhc1tOzGj2EerATk86h/YE6ocRfFE/pFenFQuTQsKB7c0s849REflv2QRP1rFWcAkfjI
TuxhNWTbe9H32YYVE0+fpnWFEW7GwmT+7GS6kZ2ZCwDNiJRVdyNcFg5nwgf+Lcms+RLNKeRrcdIo
e84MujK1DnxQ7QUdous0KVzf9JHX4S6zol/aea4yFDpALS4V4kSAuGjXY5HaxLxPcT5/hI5G4JsU
6cpZ4sFeRfBQ6euQdOXczDMBbguS1PSRh6wkLQnX8prnMrtdgfS8hoDCgCctRfCZaoFKCSryrDzk
VWYAcUSF/Kop2qJgDo/d1YIDI6kzncRHNLUHeR7PeXnRrXbWANwlslQD6PatqrYA8ckG4/sgAMG1
GfWQCRTwW/+584ov2E9iArpvYbFVi5llEJuqGDJtzxOE2RUp4smuzsBYBnVbiRQQLnrmKDBvcx7k
w/yFZyHFqEmA3gGipmfpbizxlPbp2mdTMwEyn5HykohdrMDPYgilFuw5KmcsFlRsHv5ZucYuLjCU
cA0lmvXTAoU/lHpJhe2LVJRtMMwL9HyAk24YAPBZ1T2VcfoGmQbmWi71cjXMCXiEIUngShwzkVT1
3AfRbULtSWk73TQGN1bqAHl0WBZNgsDhdg7tzLVeUWjzM3TZsmufGKdRqiYOaIcHsrjLVQmEIAFk
E++QO0DN3sU4N/FVqO+a0G7VvYdmMiZtCYB76HrbKb+QOSabWlttXXRmdJldeSHDm+i0tpFi4cBt
ZyMjQLJDAuC5Q1MY5LBBZu/9AueZWkzZFlwnwRjTHTgmZKp9v2JHD0rA5zYKSuzaRMHy6kAp2pT7
yhIIjFj4NPqdxPRDv68EMJka9DHFD4QD03ifY8sijYxxPF72wEUhgQX0bWvH3E3PEFYLIJxf9RFr
CYrND8hHArFDuonsCyNEw8Mwoy7Y8TXDyBq+UsF2EXaKOOhtK4YbH8/M78oRzKOmABgc1iuRAEDI
AGhnD9KHTgFgyS5veKc4aSCGnnb1aaMwwKQgHzXTtEG9Fr4n6dbgXdXXCjao5cEUARxzlVDFGUlO
lbpDbXoZCRZDfhYcI0QvMDMhARo7OCtOaIGoFgLE7sL2MrdnhsbBNbCTEYgaLXnXqDAhsIKfGX1L
NzXqlqElOOxLhbp6j8ozL5uQLipqIsG5qI1S6z327RjsotTgULYbosJeFiG5ZkOSXoUiEZ8dmgFb
swCzKZqU9xKVHVlgqDNsSIWaaOC5aDPsOVIPM3pS+4rIYEWMW8ltNhAYhVYz7U9RnIukLroEpWvo
qvCIbHgpIGQ+o4oOh2ALzpEGF9FhcjBJug8BaJtXFiId28tkpVjfIymhGUBx1f5ayClXByT7AOkF
UM/xwtMQ3U/wdaB3OMWDSGu5oizbS6/VRWmo+4gz08RoCMw4byeWh3qPbv7Aj4kY7DW0Eqy9QplA
5tsQuoJI5hC38rrrCvcESgBQ5A1tMIvaeCijtU54z2g74JTGKA56DrAxEDbZI91fINAcgtlfyykw
t2AtsU8Q5WeAZcE4jut51h7RnCFbtVk13o2mqi5BeVm7y7RLpTylszTYa3QF6H6MprxvgnmqbL0u
M2r3JNts3y4o4cAD5xUkW2G6AXOsCP5KyzGhI4GIICbmn4Oi0GErbBygib65/FlJECbROWAhhlJj
UUlIeo9GneHKw3PlgvDCzRr9WdmH/Cumz/qnhYFXV8ttsK9VZqX6gioGZKw9DVmWPgtEq3GG2jcA
ZJhumHEcdkNe4YjYhhTjHzmsAGVTcaHWc2Bjwu5UbtFAJMWEwa+8AqOgLhaMFqJtjm5irRJWuq/z
SCmCm1YAXpN+6sg9WhHUoKby6sWnBeJHQIu5q2NO8vTgKfoyNWrNMmjgu7iBHApSwbELbBcBSa5Y
uQsVyEs7zGmld1PJkf8CdbJnS1VMsPsJ+fC4UaunFnw4oS9KNPyTXbVFMwZLcEBsdyuLkuWQ0hLb
npCIb226BeEKzD6X9Fwo9CJbgySIArvN6dCqYA77fT/YJDiD7Vx1UyLZG3cFHGxz8OhBKM2OwGXc
3EFKDynWS1UZuz3KLmLqTORUbj2IBQBOkafHEuU7KcdrNnOQ8MMCe+MEUw8dpLAUAeLqthFImNJT
EmPfWmFADctxrGSTCLZ9xLylJ4gp9+fe2wUsi7Gv9kTiMEOfKMUM+dznKBoWQzVtoGsjYMIc+M2e
4X8m9JPLYSkgoQwbzBNUuEYJ8haailOYdhsGeDMKvYkh6iBGA2IE2ino4pTYejLXXwyOqbtg8wQ1
YZDAGzGii0ybYU0hSka8KXaBmS3wxYlA3jsC1qsA5IZxhoZ2BDfOvgeQ34xiQQ81m1TpLzDwhvjm
K/hmHiLLeHUeocl9ua0Yfyp4MUT7aeY5xejfOFeHmI9hjBEe28WIj8MKJ07OAb9bFbMDWGKwOAdU
LbYH2fWMH6nI4clpo7lSAJ2xLpezuR/yV1GI6jWajYf+OTgLvgLyFoj8ErWDRQwFd2GuKxkW4wM8
UA296fplkF/LKVWHXns+XvkBLYAzB7x0ACyInsDOpAW9BsSkzQ44yklnPwBe19Ug1NjpcUX5KgCS
bxpqSWBaLrfQ+PP92RDBR/iA0zzM97DpgiXjEpUA/Y3N0NlNWRXG76MuQSq/Ad8KDwk6ivR6USyt
djQtZvkU41CcbpKggk1NtoD60QC6AAqYsHz+nRf2f4PLLN+mO6Pe3gzIzP8fMJhP80D/ZwLzf1lt
1MvA3v6ewnx6y+8MZpCu3sHyEkJzJwEpqIDhld8ZzKAOv4MjBmI1iGV5CtWMvzKYA7wnjU/jxxjv
gB4z9Nr/SmEO0uRdceKgFrCKj6AnFpf/Cof5v0k70964jaUL/yIC3Jevs2k0omzLsbx9IRRb5r7v
/PXvQwU3nmnxHcIKcgMEdwAVu7u6urvq1DmXCDCbLBjASJt+A9CRCKVrMxT0DELoQ/8Ex1OvutZ7
MgJgtMJh23/Ni10Wr4DpZrDcb7jna0sz9u3M0uQDs7GMTnUBV2zgPAKlApwMLh3lXVXeSSSkz5Zh
ATd9Cd57bU+Alw7KRDlVw15jvafMctslO29Y48pZMsKjT0V+G5w5mM/LQRW6zuuwHBVXVvRdlHxX
0x+VEt3wrF8ZzSUy8J/RgN9TDbiOFO4mwmhSiysddPqqm9X2bRkWW5usWlzsrs/ZghVLgwoHtCz/
kEi6HE7Scf3O01x3/aHrPzXcereJjJ5inNTa8bqpS4zxy4AwZYE5B2CJKwumrKGKMj+pdLfsVXtr
Wcm0G/RgjU1lYX3QDFcNW9EUmfY9wb07akEAgsjCZn1J935nfAIqFOynwi7ux67WV1bpBUksODm9
4Q6gX8DG8O8IoyJfJpU25MyuqcstJ2vKKcGLkEzBQIEoZDY1XoahQeZ+Y/edfIpjv3oCQzXEuzqn
OLv3e6ADyBpNVUINs7Ce2ghiT3ADNNOTL4qiTxCoTEifcWkLyqoPd2Gmdt9ADanth27snWNUkDrY
w+JAi871NRNpheZoYZl0OeGJFqxtL2o7Z3u4rXtZ96dWd2npD/aNUr7T49DfBRIpLnmiguxJ71O9
/V54zXRKanQSysrWVlDPYn/8/BUOwBO+BAJPk9W99FKz8Eqz6ZhkVZOUnTrI1IGa+8gG6VKP0UGS
y71RgMty5Nugmta2/NIk0A3KRND6MWcABVSwnvNmaLQJrqG4yHl/F+NDpnysq3ra62QVXGrGO7Dh
5c4xo9tYqrT3hjWYK41KC18BCZg9N3UReXA24StAg3CZD1vDVYFff+WZ7h2hZ/zWdVF85DnZ78dE
ju9bhONu4D4uqHiHyrEekjUU8at9zJnGEQbaCqcH6a5eLkahkbbv7Vy6M+PRvBkda/gL7KG3Ephe
rzlm6LogNMGLoNBxc2kGbrtaq0n63FX+zvKm02AVP51Y4n1kynPdrUCrxuYKXYWrbcxLI6SFlEOS
MELHnjDTAz3+feVP0p2tnCqFPrQ/7Ifl5snYfhvQhUME5YUKZGAv3anqwyy+BLzLAYW3Qiw1h56L
0ARHpgaK3rBhjlEIvJczmCeW0jq149w1nUZCIDT+0qWKe6Ua7SiExEffToL99XjxKvoKJgXfQJqe
nERsOXfW+6T8pqiPdvxYa4/Xjbw6swQjgmf0ceBTFzGdO1/+3qNMoNz2ycN1Ewvj4PKmgs03EM0x
LWGBZM2sY0kPAxKOZJN9e+uoJNz9h077Q33h2RUuLAmL1CP9S1k4CNxW8Q65Yc9I1i/XB7PgB/NN
1OScn8lgxOae0u5UhOWjwO2LNrjppvLWpmttDxXHXewV430dQNdy3eTCDoJpl747wibHosjx3iVj
25RFg0m/uinH/ltlWv88Py6ak///LjmuE0zcuQnB1WgHHcu8xERFe+gGHBBUhcbalfLVFXY2wucT
gyCBodR4uYWUyWupF7aBy0b1/O5kSzcjx3mDG2TOnV3+BWxhJfAtuR7tQzwPZHif6M67NNnKFLsS
DZO+ei/76ux1Uv8Q1v5blui3HdHFlcKJrA7MuGvG1Y3ek3tGp2mNgvXVY2OeP+6VcHqAmJNN4eCW
E488cocR5b2Z7cnYtWPyvovGGzvdSOXaZWxxtc6szVN7dllJ4xhu4HwM3BSUs9qmJzosfqYBiT5H
24HwIYtSbI1+jb5HFMX4xxXP7Ap3QGU0Kap72K2Cj5BI3dROu/NL2mo2gap+7cpxF0OVrCgkcRFa
TOO7IHn2g2Nae9tQ+t5X92n4owerAGv8vQ90vs9RtI0PqRPf1BpQlbzZZfacQjj61fiGSHe+QvMK
ns1ZI1ulnSZy4BY9WFXuFEzhbgDPbKRP12PCUhg6tyQ4dm80JmAdfCFoHyq5eFdOwU+/+uLPWuQS
unTXrYkEcf8syksnMcoycLQJi9I5LWXXSQvcjkLzZB/pyHbq78pUQU7XftM6+5PPg3Qov0oRInBk
+h8i6C+Catzlk7Vrs1PUPZgIBGiWt7Gtg097wfUvXDjGLOvsA4WZ9yIyOJXtEPnzxDnIXDDftQOQ
aX0a147lpXBsy1wELJ5evCmFjQG82FSKVgncJE+qXWvoJuVCPb29PqClyHVuRZjxsTMDqqYD2yB8
qtvqvpe+N6N+StU/lCV4WVoUf3Emg7o/9LGXPhsltRHzOA5cCFiCArScOr1hbX5b4P1xaSGUo6mv
OobSSJAsOdXGrh7eco+BAc+Enk2nHU/VhFUhlTtOVTgFrqc8+KN2zOVyK2nFyrN7yc3ohuWqzqOY
+6AwFNBLmVbQjeLOri91n4vpe1+svE0WbcCKQU5EnuknhDCvmrkMzsMM3Ci79yZtG9c3kVGuHIyv
H0AcJmg3/GtFmC9NAzNig45wB5Vqb9qQ1gR5FdxOnl/sw0i9NzVa7sJ+W/vGN6Ome8XXqmHlK5ai
2PlHCE4ObIfuMZWhTkMtUf3Vnd1Ic9ImHAfAd5K/l/N+LUmzaBOFLCgBSDXILxNzFqNhAZDLmBYf
9zYdAbDkYB8nfaur78ePb9jBZ4bUS7c35t6yzppDUtduJO3JIC/EITVB7vnfDAlXeOD1htENduDm
DrBp+tFAvRnayS6K/XVDi55p6do/Xdk8DS9HxNnmAMOWAheII30Q+2p8lMK1C8Bi4KPPzKJdmQV6
YcE9W59WLSnaS1HoonVs+dMmjt45drLTm2DlUBMF8/6JfBCS8zImC0Au+XI4Q0svS1WHodtp5qYc
m52d3kAQkP0dg7/PsuMs4ruZnJ2cHWrAldLKsi3Mpk1WDZwGFNOkZATzcZ9EoUXV3Y0csGiPAe+v
tVCy9O6/sCG4BsjiJhsMbJi6dMMt2DqZY7gvDs2YHMeyvpGSn5KtrriJzrwJT2U4EInFcIjYZB2E
0NJaas9F1Q9d2+sfopJ2bJn+gz92RbIJeLZKidQglXW5dp7VNlKdpaHrtcaBp7GkxfsK2MN1K4sj
ObMivCdbk+axQctCN4BOvQUY55Cl+3MTZKEUBPv4l7PrciA5lEKDDJbTnez7NqsOtIyvWFjYUDxU
ya4DzoeYxBR8gC7PxG+yOnQr+XOo3vdD/jFAak5OVhKLS/5MaKDwa8MDyA6+HEmoARmj+x5/Np/1
9KPUPwKJW1n2hUcJxZbfNoQ9k9dUP6JED10ALe3Jj8HutLle3JDSP6WF9SVyaL6U7fKhj+K159fa
+IR5bCZaj9sO27X9wek+R8a3xvl13RlE9vI5JF2MT/CGyQ6VYajN0JXuqH/fGEdz3ACfnKXeted0
LDcAPvS2RwZra9EtcN36kqOcT+48AWeRt1EBqAW0GLtxS+N/ti+NLyG6dU784w12uD6jr6iRehD5
auiAo9cgMLhEfTWHp77b6+UnWf74BiMUegwFyiLMCDOZD7oZ6fOhqFlH2pRCej7ukjWXWJyxMyPC
jJmZIqGDZHEgjvRfGXX40aQNeVNXsUZvjm6/YSdrEHgAGucVpliCOSvWpbRUCay0d9PxV+zM5pSU
2S6kUn599hYuSVQIHA3c/EvSSQivgw4MoLI4N2ha3HCjVqN+a4btTh8g5GtXJPKWDuILa0LkUEYA
a22EtQlc95dUmttKHhTQ7PomqO/aSKMt5rHPCb/W3o9feqlWZnYxrlBFkzUeEAiVCHElG4rYAz/G
bdgnX4BYirltx97eVHKn7yrFmcFa2rSr6Gy9yb2iXnHWxdByZl4ILU6pKo0yT7fkjIi9WHSYPK6m
YV/uM+K5rMvmXK62VGiyhUWd0sCWgDnPAbqBPuJ92c0dZPdR+jXkeHOqL9ajkt9yK9pRT1t51Czk
rtA/hDsbSjEqP4bguq1skhQL2tD9PNLVQOvQJqHjJ4/vrEE7aNYb3mkX5uaNexbKgOv5aVJhTh5o
wLYekup5ij5f3yNLi3Y+JOHx4uvSYMH4EbpFd8rzp7B9GI2VWVvahucmhKwGiNOgLAHRucVOV+8z
MKfS0R6fwTpfH8riPRF5SlYHPjY0u4X5AqjVafaI/9dBCwA43OT+R7+ACqmVfoLrd+Vs8rZZdwsg
eoXWetk0tGB4xXwLEk0XPdjgfD7SUzrxb80pBasF9moXKoUN7CjpNr5Xoh9ee4qrVXV/YwKwXZnn
xXOXdw2VQBR/ocwTJjqSkrCUaR13a/UhN8ecrvZyN3XazzSs7jUWQJOm2zltqBXyPpFuup72ZXml
xLToUGcfIWRiZPClfqgPoVsq9w7Mp3L9sFosW9yHOiJM0MTx8hET1TbkFF3S5FygKiXeAls3bw0T
gpM2mYzbuGj1TTWOd7JR6D+uu9iiK8OXpKCQbnNjF85js9fTvEsw3NAUeVI6/QbWG/glMhPgs2/Y
kIsN4+11m8vLihABjxCiOmy2l2GgLcYOGpySsG5I9235GHdHVZsZcg6KtHPIR7b2Zy/WactN9mSV
9t236x8wD+pVxDXo4qboxfUerNFFGOob24NxZX6lRN691eg7ylMrW3fRac5MCE5j03NkVj1PFDn/
PBVg2eR7DYTd9XEses1vI2LaqwJYTpM2RqS0+MrtNIrpYKRnug4fuvBHkqz4ytK1CudExN7kPozQ
6OW0TZ6nV5DOMab0NNEnliQnss3BGnXzoktC/YaAJfgianqXZjplgoPNxCUHG7YHJ9haxvfEyHZK
uL7vFoc0s1+bVL7IGwqeCOy7GpMBWxGkH2GI+Gf+q1DHvdGvhbJFh4DTDuAnEBNwJpejcvqkaIqa
UJ4DGx68n8F4oOvKNu6mxNveOlBlUWwLm2wDYy1NChsz6w79+PO6w6x9xPz72fmbNRaHCaBgN4qe
giqkbec0hX9ft7HolGSJ5iQAALwXWswzG6kN5hQIR+g6XM8M+zhENBCVH/zgYBUHb1qxtjyi39YE
Z/G9eDIQ/whdIwAmUe3SGqh38HB9SIvx4mxI4pUioxs9hKLGbdQStczvPgQN1y2sTZoQkSwNeBMt
gqFLz1tjfvRTbx8E0yHpoE74TEfwSnQSuElfCss2ya1/F0kIT+1gRdXgdeTYaPRQh/eAlDdR/T4P
b+dSUBueaHiPwZV/jOjQNDQaksFk+3hkvAb5WZlbMajEptJDcMTIgySip+3Bo3fl+twuugjdA8Bs
AFiRl7p0+mmSnMBKRqJk2P6qW2u6nUzjazZo+cqdaTGYnBkSdlfZl8aQmEzqED8pabxNgOaDmd54
MK5cH9KaJcHrFa/SwchhKZuMI00JJ0o3wBxorny6bmhxdc6GJHi+nWVtoTU9AWOiDT40n+OQNrHr
NtbWR/D9UU/7vGqxMVmPaaDts/pvJU73/82I4PCkdyy6uHAzm0WJvV8gDlYvccurArctlOTze05Y
fznSa1ofcbRUSW76bNpI6a9RHtwmXHG05Rn7bUhYfs3PAkf3mTEL0sJUe7ZHey9V9sq6LJ7DEITq
QGdp6Hu5xZ0FcnjYrHxUuXwPvgEtDa/vDcjvfBMpxr5KQuXO9pVoJTAtj+y3TWGv5kkJfNTAZts9
ycq4x+OKoVgxshhsQTkCcZ7Z7cWAUMh+wMt+4lWR/4oTbWN2Rz187uRtRdNRJt/+uecZEK/P0HcU
uUWvyJqojZzBIdcfZPJNmUv6rvCi/qaO82TFlChF+JKnpICoG4BJSS6LaLi6jatWBxMJJGk61o6y
sTm04mRfB/lNXtw4zWF+RPZof8XduLOmB8Nq/2pa/VTTTRVLMiwOzXhzffxLu8JA1w2gGdzSgKIv
wy9soZOTx3xTGMJybXxXsl9ZA1lku7LDl0KVAcbbALU+4xmFTdFHYwGZRRK5if9x9H9RBLs+jiWv
Of/7QiiMAo/Mk5RGbp6B7EHhia7L2P9SjC1d3i2dBbvr9hZf4GC7gWfOLOlglC8nLogNvZyaeUBO
Xx4qBKAOU2xq6MciReAXsOjVCbx2pRk7dEEN6dfRAaN7/SOW9uOMbwMaRtoRuuDLb9CsuMkNk0Er
/mfVl7eUwiTz83UbSwtn2sgSzJ0khJn597M4E9NU2kxqHrlZkj7WvPY3wMOKNwQzQjKqFeQRZLDF
l0YgnhrHfMwit6wz2lzloNvKoIF2XVH8qAu6x+H+Hd4QZ8AkmNy0yKg7YsGNvHA1yvkYuaOMFsxj
ZyTbOP+mePQrpfejk68McV4L8VVrzcht1DkMHdXYyyGGiUONImgj146szwVkje23SD0O2TFEcFgp
PvD+XPGORYumrtJLDYSUp9qlxVyTQygmzMjt6j13HpQleLeMKDPpPilTyJ7K4Wtp2Ifr/vJCAH45
UF3W6Hyg44BaJkWtS7O1gZpbMPgUKn7QeZvAFnOnJNv2b++ZDA19q87gluONDh+kfOri04TyfAC8
BR6ElRl/7bl8CG86VHpRcwBLffkhPWDCpPDLwHVGt0WfL1txoIXUMAZojzFtBjtDnC8NjAhWahYM
Hm7c8+Rowt10hKfogzmWIKkf++F5zCCRrOiUl7x3Y7vGmP865GGeyiTqYZQPNbEloSwscwymOnA5
a6DCrqDrMaGMrbbwIOrfqCuuzOfrGwctYNwjiN8K6WhR3CixCnjm2jRwS6tGmeR7jUBJ18PXeQjS
aOVYWrKFwPos4yXbHM3CbkkKetZzHxiI1sGxlP41fZKsCSg01KR/nD/UKbuCDAWWBgBKhEA5bWAF
cc4FQNJ/xchfOslJicMVV3m9FXXq7sCSVFUl1IjxLVUa1GZSUkFNSHkkfSxhM3GeRvNJyp7VL06/
8iJe8AzMoQs0Y63nuvKlY1bpTCKC2pKb9wlVEQnuhS+6B/HRrZ1DO9n9XNnyKn9P2PIX9ubfz84I
CURKmCGI4Somnf0eveCFcZsE1o2tdJ81cMP+8Gtqvku3Sdhs1jIaC/nKeXJ/j1bYhlVgD709kjaR
Aulo2bCTTd7Bs4pTHZ6i2Lt3WmNfF9DX9M1BlXNIUowtb4CV3bFwIeAz5gIRvUqyzipfTgINOhD0
zpkV0xlu1YamYPn7GH0ek/CmTuqtpn0bYeDttLWz8/UlgE3poN5Kfnq+Vwp2vVRWfCdPCHMm5K8O
0t0VnFPQfq8s8pIdHbDj3JBAflH0YdK1oTEmoN2n8acMK8IOpqxtDBNSoCubMd08wmd/M3XHTNrQ
437d+EI4IMySfLfAcOPQQiifA0Q5+iFZK+uHMtSbJPpUVc9O9CGKfly3tLSMF6aEO5UNIRs81Jgq
+6dofM6Nd2EK04v/0ZpudPPkQfOTf1mxubB/zm2KWRZ9spSCYgr7Na439bvAOIb5XQT7799NBRW2
vuF/0C9Q0FkxPIdRYeOCOOJqNyc9eWQL8+p7FdM9sHWCBOKdZ7l8ip9rWdv6kKvazScddvJUWnvs
v35ygE6k9ZelpEOSx8DlRvFypWpHKG7codrPiV3PdmjIneADWgmDCyXyS0vC3dWO60n15zxaOrVb
uhil+ktWqXueXJpDz+w2h4FrlO+CIvigqulN4Hz0xuGPAT58w4xTohOFffrib2excai9KYKHjVye
BElGJfXwb1sAREwtyt+yRXmTyKCnCYe021zO7OjVU5AqY0gr7Sxy3xyT4r0PX4l1LHUYmnX7s6LT
XWt5O0tP93OVUE1iN4imfaV6j9d9a+HIY9y/v0WYeyhaI63NqctlpAyLDIJl5ymGqxW5y80Ez0QE
gfFqdnspRp0bnX8/m2yHtqz5OU8MhgfLKexdn1kHu39+w9AcSuW6BoyOV8ullbqAxmVMHLbrpBwr
+0ZrnR36ETtbr54RMJp0bRu18vG60YXbLE8jyjt0fnHVFCu+CJe0JpyM5F7gvTtANAKxhAZTxnUr
S3vz3IpwmKhwpdlQH4auKkEEG8DWUz5oPYmHNRzAoiGFwE1n8qxmNv9+tlLpYHSt10q4B4m0PXC+
4iY3rF86G/Cg1L69cstbnD0uy/r8FjDJ91yaaybD7ksInVwVHZV6ehjzdveGmZubHbkeoxokJpLi
tgZJKRHDYQXZasa9Iud7yT+tZhcXD6i5GvY/Q8LMIbGQTcNsSAkM10qDfRmo22jobqkS7JS6M2Ep
HA6yE/0g7fDtvw1ScI8BLrOqmc9hczpG06FMPhSwlyr+n0lZzQUQ2th5V5GSog4MQdvlctkFvYIe
Umou96ktzToacmzXR7JwRaZ7g07E+fFk8qi5tKAlVY9oCHA6b1bRTj963JRN5WsCP2hBudkaVo7a
pchEt4jCus0km+JjXEvKmP+bzgHY1kcY/KcjlKPXh7RmQnAMyA1RqQowMTYfo27Y1T7KSchVXLey
uHHPBiIsjWZksirldAL0v3KGYFkPtHNMxdN1K/NfES8m59MlXEwKLrswDjAWuPQ3cVLuy+EuHt4N
EeIA0YorrI1IcIXUySgIAyt3W3hh7Wg85cHzUH5Ro+rj9UEtGoJHhSwrmCGo2S59ro2lToGAnKul
PO708rMyavfQZw1+tXIRWPSEM0PCAQWMqzL8+blZKzCpjcr8AnSM7x5s5yun0uI60Z8KDMqZO0WF
U75KC8VBf4Go14TbUTvFVAk/NRFlNT0Pfl2fvsUte2ZrHvXZkaEAHB0m6CpdS6+n933mySg/2e8b
S3muaiu8ydCnNOUpX9m5i6sG6w3KgVxYaTkQzKK3pMPriFm5yfeWT69Innl/ZTpKE2UQDSv7a/Gk
ckhHWCa9/7qI+asneUTVCnOJRa7VyGMOe1r4Vnx+yUPIXNu8VaEH4j8uBzVV0HMVRfIP1I893GgP
61F8zYiwscLYTpHowA1j5dQgXZM792a+xg+yNF9z4wSZPlI4XIwuR+IVJdh8h1xHbWnlX0pXoucr
RfnKA3ShdqMD6v1tRnC+yG/1ZswGTl3HyY9ZVGpg7ZLvSRWlhySBJM1slHHnVxO0+k5r7j01lned
JwW7DLXmfTfF6aZPTA2V4tDh8jv5J6hjVltX5nuMGDfPP1Nw1sFXzX9AQJW6zRFzmdm/Bh+iCs04
2vqp9e402KF57TWrOa7l1Qa0pemooeJYlwuhlF6CfAMVrXpPo7U9HrLH6/t/KdaQqfvXgDA2zYDI
BgJmwmeg3gExtPeVnu0to0tJ7wTv9Slc2fmLV635fmorBO0503s5pH6kZOeP3IaNonD2RSvNamJy
vkE4Ld7H0MZv4H2DndXmUYdmQvGtMlDvuz7qxWklEnDj01+iwuU3JFEPfbKncjop3+mddKJqE8R/
X7exFFnJ1tOeCcgYXXFhD2XQL/eqF1MEtHayeiq1eifx8ocFOH/y65Xy+Ev28ZWPnlkTZlVxclPO
INl2Q1U+wKUrjyM35fGBItAe8biDVH1PtZFLWbu31fr2+lAXw4UBlwvZWLgNbGGojhIWQaYTkxCC
rND0eUv4Zq3+/fvC4LxuZG9I/P3Bg25wptsO1y7Hc9h8NX9nJoR9IA2TNFo9J4Re9odYhdBeuavH
9hjJn3LtM6o/q5fXxZ13ZnH+/ezkbYw+krSJQUWQMA8SohhQpcL4tKvH4DlSDteXaNHjz6wJZ1Mq
o5rXT3gjbO8uUl3v50Oj9as3JGY403UTZgiIcGRxpRS7k6OX7oX4qYz+jqLTWzpCODVICsO1TIcE
fBqXE8fBELfVSMhC/YoS3KfM3pX1p2GNdWJxS/FSmnWiuRlzcbi00wKjSAKZRFcStXdIiMLq/Wky
Aewi05xYiFtoPXQKASmKsIVX3V5LDi8tGYk8qrcagV+XhSVDlUUPYQMnUKq/EpBOFFEQllu5GS1E
Kf46S8WthbqaGI01LQ1lGEdpr+koqWn1pmhvklkUGDJvBKQ2fbYSKxY2GgZ5q4FG4QQQL0nARkbL
U6hKA4HbRl70Xpc5UaGP9kfns2GEp1Y+Qfy/u+7+8/YVtjdIV7ryAdSrUNUJEaqSzKpsEYpwK4fc
nWlKnxBquW8kVMcz2Ur+/HghWAFpBxAKf4ghJEZyHSJRuNtfcBkJJcpCue/th+sjWggfFzaEd48R
ZTQBeFHkNhQoYdA/xRZUzcN9336uQntl+ha9ZK5TwJZGMUSsUno9dzg4lCNXn17q+IhlloYOg7Yn
J4dc7p+k0s9535vP1we5sAXA0/62Kyxbo9vJZEtF5EoNapP3sv1UrxGKLJlgWOhSzxRKr14iOW8s
2Un6yEWi5d73mjsy5t2wAoWev1N0PwhCaTigqELHnDCO2uxaRAkwYqmgdJ5za62DfMm/aS6g4RWd
QORc5lGeHSaDUhs0SFqRO98SoWgIDyYIzMz7eH09lpzu3IxwSqLx6vFwA/0QJtDXJAfVvkUQpEJ+
K/p63dKSx51bEk5H0m4INo4MCGkVqYPIOJHlr4MBfXSnbDJ7n2h/3tKow972ewrnLzqbwkyniiDL
euRqzpNh3ZvhvisD1K7eEHDPzczx8cyMY41NzW0xcqHg13uYk6TcnZM98ee4rBA1rlbi7aJ//x6W
WCqJOs1oLE/DvyeqtEgZbOuZ47FNf11fsKXjkvmjkEjjEuk4EYg3xYYTZ0gtuF0GQstKv6maeiv3
1bsob36U3aGTn6tnIyAlOOXIQV63vuguIBvAoEKHBujgclYrr6vQB5BAqtmA/Ooi25lKRht+hI6Z
RbPaBIfTj/9mUsgHQbTlTX2KyV5R3ictd5EMcsYIJo+6vkU0YR/4+Rti/ozf+N8ohTACX2dWdGoc
u7EZbYsAyZgq1fJN3qMzXQXJMe27eMXkovtwm5sf6nDZiHVFKOSRXZhBxGqybymzR6Qna3OlkLBo
hB7suTkKYjmRG22Q6oJGFcowevsEZjNoH1fLlosOwrNz7n+CMMkUdndSBBGkuLz4wl7dxqi4VvLf
HprpErBG9ah6KzeA5d1wZk/Y5rGUB1lWYg9Rpge/7DdTcbKneyVE1a3eI46wSbXbOPlWrL2vF+fy
t2Gxrc6BxB4iB42EtXKb6fQomvae4v+H686/bAVo4Xxkst+E6bSb1KuRpgB7Qz7cyk8w1UM9dXPd
yNKpCVWjPHcqcXSKjfPQ91logmMkMhQ3rpK7TveerptYGscMqCPZCu0JDNqXccNUg56sCyZiMPJj
9qQ7j7DyvcEGBEr0FPDFr4rVmZEiQhaG3Hibk0SnXzpWm4js+3UrSzcA8Mb/WlEuR2L7HVw1pk+c
R+5Om/YDEgFKejIkY+VAeWkVFC8z55aEWGsOKBCnecNBGfjVrZQY6WYASHZsWiRMq7Codr7WWA+y
BKMigs7mh0hNHuq+/2b1VoBm5zTc5Ao6CIVu57tgDMuNPLUTQqDIiCaV/cU2fdrs81Hf1prv3JYR
ChxpmAQ31tC0bgN0H+pOHkIdopQr23bRHbjfzjB56v0iZgRtGKhoyD+7UxRtraTZc3MPrbXD6gU9
9GoGaa/l/UqLM9i/y7VCPY/3mA/M2UgOwJ1PjjZubT2d+0DQdVejRzX5S0VoekDf1a8eAjP6rETl
tjM/aNnfbRTspj6/rft38CKn9gOg+oOsPvqSujWyfZO8k+A52+DUh+setpSu1eZLLCTFlMq5U1x+
dhrBMCEjG+GaxR1KuA9hB7p3ym+NABX5cXLHKLhvUjDiWYkSCCJ8ez1vb8q63qA4slMt7TSG6t4r
R/kty3b2YcIujhHOKGr0H12zHbZDVGzCU617x+vDX/SNMyPz7+cXtyFytEQDs10jZSd9LofnzF7J
niwGPDqTQWvPdEViw2RZjkhLqRV3w+Fj5ERbWV4Jd4tB4syAMIYAMcFRCjHQJzuoT3EvVf0r9j9f
n6mlVwJqPf8OY/6Ks5nKoy7P6ojH9mDfZt2pH05wOiTvombFIZfO9HM7whuhUmwHZyIQqcY7S9oN
oK8hBK0kh7rBTzzw+qiWEtfggSEGAHbEBhBXp51sZA9KvIyrkKZO296ifxYljlz6WNe7qFLueOR3
aIJctzsHg1fB4syssGa5Jyn51JMwqYK9DY2lzoUWaZ8BURZrU2vO1kSvslXQMr5ud3EVz+wKqxj2
oZ3EcxJD896joI0wEJiEfmM4+4ob9Rts0WE9N/HM9I/C4TXWdJqMBivZWaekib1NrNCVn3TH2gtJ
+K7R/85T9mpKz8wJJ1hkoR2sVzio4z9RV4Jo4DFPV079xRsgjRBQG4LtROtBCPJOlepGPtCboHqD
uVWQHEKEXZmePDquU1hc/OamSKXPkOZmVfT4lvn817Z4jmVTmXZDj+0++eCN9bHREZZGPq+wn53w
Ldmus4GqwuIFnVTlhUXPh8QriGdJkt+0wGYfsnhK34DLRaMDLqW544lKq3AE6UqQV3lPIuoO8UaE
emEcloeVWsqi45/ZEE6TqYVdMO0VAr3conltI+r+ZFbRroeWnnLf9ZVadMUzY/PvZ7GS7TDmEGlH
bmoVXxQp3HuG9VNGBPi6meXgRfcznCqwDMi2sJvNtvSboKIlrdAqlBOT94Vn3BXpqcvzWyme3hXZ
CQHI9O8Vs/Pav9pp9kz4NlOIAme4HN7Qoj2XTpgtvXqXR9Y2LR7h2Gq6T0ORbLQOHVtKgDdTuYa5
WzxKqRKQYOZdSTvZpWGJC0w0obKBqgJanVY4DLe9J9c318e3ZkUYnqfQ51ypsxX4areSVYw7LyZ8
Xbey6CMgQWaaVLQLxEoiqM82GSoOHgvO2nbvzGTT00otfl7/Vwt1ZkPwQ2TeBiMdeKRoUaDOuXlj
OyWIyPdjsB3oSfqPQxLcsSHPZpo1Q9K8k90/ofgWr7W8Lo8IIi0qzWR3TeF2ELeDEWgjJmTkTLRf
BkRlzacoS9/gAnMiHjwdNW3LFhxtNHUr7HvOkqSZgCrcjoG+//PlP7cgOJnqR1qsIhzsGtaPvAbx
4L0vy9XbzZIrgxgFRQVGBu5l4biSwkFKpJ7jvqpPdCIP/s6O4h2l3Z3Oawz53+ReSY+SXB0y/2Oa
vcu8asUnluIuLW4Uh6AhhShn/sKzUDjGU4fKCwum4+Aw2MM/1ur71jR2aD7uJiN+fMO8ntkTXT5x
GgftQ86t1L6ld32rtcW9lI8r74alVhpa9zSdLmU4h6h5XY6r9JMwSRGSpsEbJW3r3unHTVGeSKrB
BNhBpBjYm5T3G8rX0gA9+ad2TXtgHom4uc+/QPDRMJKLLhv5Ajv73FbGYUqdrR2tcfIuetDZOAU/
RRkzHqwGK6ZxCK2NLa+cy2ujEM5+rZgqYAbzPFbv6P7njOylbMUHl8cAJg3aDIMkh+CDndpJKFzz
xLU97e/AR3Y1KJRp9xbH+21EcLwIVobMmxtzSQiFpYoW44/Gy1bcbnm2fhsRImxsoCzZT/MdNyyO
nm/vikE5riLOF628oMSgZ4QPYX6ine1Zuyuj3Ja5++VmCetHC4Ve3UFuOSEEfbg+a4vhgab6WbgD
+LotbKNCyYvRjzAVKObe+iqN8WbIj0bv7/U3zR2AK5x5lucTKX2TIDdIa01zjVreZv73GXZepytJ
76XzaUZ1/c+IsCk1vTE4vLj5OWpobpSpR22uH62DpqcZ3GDaGiJ3cf6MWaaQ9M3cIXC5VKFlIyTt
yLi2KSkkIJtoSwdNcJCUGIl6R6dkEvbpSmZmqXFZo1P6X6vCsaIHaTE1FeWnqa5Oaj1tTUW+GRWo
rfJsP3XOLSrOO/VJR0V6CJ2fdIe8swzfNaMPUxydNOlhRivNjDLXnWnRb+mBpd4A/lQR89dAAUp1
cmyu3WTfYuum0v2tTcX0v1kRBm8kdT0apcOJJvPWo1LqPJrjWpZ80Y/AGbxoU9IGKxjp/UxOuenG
bq7aO9gfPRnqNWfcTt2Kwy7P2f8MIVp26UBeTpPQKEnRS6487vSTbCHLnuZviY7/jgdYyqUZHpFy
VHeMp3CGneo7R1OPd8kqxfDs7q/OxDMzwmml15E0A19gR/DUAwXZD7TNO1G4bZv7uWGQno83HF/Q
SsL3AFsBrazC8YX2dSRLMfs9kN8NH5WUMb3B3c4tCIdX0fdBOcmEraD/K5iex+5+Vqj/c5eme2QW
zKMdh3Lv5eqoeRHbkF1zGc1m4V39SJ91ZAQrPrC0OGAz6T/m4j6TO1xakSSr9ts4it2wHjfwUO9j
EABUMxS0paVy2kTRyuIsBUdjVrGce3EtQ599/+wc0+j21Savien/QSg8a0fvpz+F1tYuOxv9eaQF
VBSk99fnctEoCiFUAMCkw1V+adQbEsfu/o+069pxHFmWX0SAvsjXopGn1F49L0S7ofeeX3+D/bAr
lQgRZ+8OMLO7A3SyXFZWZmREl0R7WT7nqY3LdMW9Kr4RlPnqvqXZ+bywxOwMpUvLPvXKaO+2nT31
oPquXWot6Cvg8/Si89a8tLQb523i+YVONDTosyQ4bdGJmTR20b4pgJlGYTZb5bUUb0Y9giZV1PMW
Hu9WEIXqQhZ9NtcB2pp/LDMeccjcPk9BL7ofygEtvgK0spvh0DQCpAUNoMN8KkLJqQw/gexeuO/m
fCSCkymHCWIoNK5fL2kaozVWzJQIKgfRW58Ow0YeonMwqN6CM54dJPrudBCtQJIYWMhrS0Pha1kc
IFKVutzKXITcvtFGma18VpK6a/PXpNPNSvu+v5HmtuyFVZZCQhxcrU1khK6ZcPDrXZpzQBo/9d4W
QM2FqZy71y5NMfdA0okgw5yqCAkgIxUgbUV5qAIPRcGX+2P6FTtlr4JLS8xVwGFMfDShs8qMpkFs
FQEARn3yA4Bb5CJDRVo74mMqD6hDut25SVZhv826jzFrnW7pqE5H8eZjgKMB7QH4VQB7uF7XhngJ
8TOkbtUyN6Fv1Se5fX+8c3sUSiP/WGAmNkBpDGQysADOUbOJiIWJXXwYzO9P9AGiTIhY86aJiXcJ
YsqgRwztK6sYHekZj2YixJyua3ZjSzOpF2ndNDsuXmrZnt2kF6aZQ6iVQpC5I14KZWwL8N9eT/Wk
BHl8bXTqIjXPtCC3C/bvQJm7SiOJglAecbWvvwC/aqheYNdVBO1CkV9V8qrrQWip88c65Bbu4tmt
gmZLVE4lyDXcAITdkIieMkG7vA/N/et5Cwdj9gRe/HzGxeQBVGmiEog46N/kZXkk6UrxMwvs0AsD
mTc0SVkC7YnKO3MRhkOk9/GAjLssZlYfjxCsE1ZjanPA49/f+7NbAxEYGKMmtjgW76HIISLLCX1X
J7wxFXKhvm0FlWYVkmKWSy0gsyftwhqzEX2pilCgxARy+sHVgPwAl7765/6IpkW43H4AiEMwSJvk
icDkIbDApqjJOl0qVMioCDTB80oxXagwmPxX8x0sZUfYdWJtMRuCV8uyFFNNPKD9Itw/okHHPd4f
DRs0MBZY9FJVeaOsBhhNDl1WkeKNL39rOoXoSL7U2bswcWz3uhJ4sUJ8AnmxQ5DQ6jDySHNSyTOG
tbhUw73xhr/jmtwgnvQoH7MdMlIc91WmhNIhCV27BQNTaeptCm7gzNT9bz1wNL42pXwpZ3KTe2Tt
MjtQrbpUTzTYBVRm3IONOwE2E2xztoZfwqE6dm9LqmY3DF6/NqFnBrklIKrQt3N9gyk8eJ+FyJcO
3WAl606lQLnqRvVVJNA2oyCUf18yObuU0K4GrhbhHFoLri0Ca1DKTRhJB70wATriwW6u0OB7eA5f
+nDBV93UdX+HhzYFFHVFtHmy7+0M3iJu0lw6NH+RCF+3a86RnP41eo5smSwYmx3YP7ZQt7seWNc2
kODWU0wldEYzKjyDC9F79r4zU/u8f/BYx3g9KoAtry1xnoxSdgdLmmYorV199X9BvxaL9n0zNyzM
rB3x2g74AVUxmuxwlD8Ef1BSVXG2E9oa0WlYly/VJ9l0hKoLV9nSRDJ7sipBJDVKiXRo0XQSQFAI
GkajWWsbMNlx4a5YYh9assc8uHw0FeVujGFmiDugn5DbYGmJTuFjueVO96d0yRRzxPlAj8F8hv3I
PUWP0daz3JRmzwNPM+v/Z2i6HS7eyC7XghSrzn7HBNKbN5ejYFbl0ONsCNLCxr+9B1SC1CtAZoB/
ovuJ2fg+WtVivJj1Q4/6exjxIN4HZV1+hDgGBIa/A69Y2pjTDri+R0FUC9ZfIHwQgaBScz26qAhz
EKtl7kHxoZFY1lbhAr0kENoNYDrFuSPpNipbyoURFcpT43HmACnxhXFPi3XvK5jjkXNh42VjAokG
8WeIVll6LMjq/jIumWCOAieSqOWG2D00smiH8Ubvtp3cGP/ByCQjh/VToBHF7BX0cw+QjWrdQ+VV
tM1PdbFv9IWS9e3GB9Mo/lEQxiHDzDpHWRk4IUbm09GirXIWjrlk8eF3pR/jVIXw1ULkyAbbqEle
WWP2x5CVo4CXv+94AKUaTZIKlKvkJZKJm3w5uNh4dBvK4DQB/PSG0dTvQPuYkyB06jHdJNlTIFOI
JWRQQYPcdIhXPfTQVT+y9JGW46aTCuoT4B2j+BiC1DFUW8sd/teXOPtNzNALMefqqPNCJ5T1bZE+
SZ2+8eKHNl3a/TPhCkhFUXYDmzgYoDR228SNglZMFKEdLajNgrzlaWZA9evo+ab+wFPfEQPa/+jK
ggv9fVRfHzuUvcHXDLpmZB11Fn8mjUFV81kTO401rBCnW5Q8pmZoeyvPEkzOqkzN7A2Iga0SKpo+
DVaqHZm1/SJ8awuZyF9uzHvfwriAUQ/rUGvb2IlFYGhPY0aDGjQ6Uou05K4VQBSP5vhv6IeHGvKT
VbsaIKEVr9EYJ3LnOqDRnyAxNbyrOasDbUP4FqdPiW8KYUi9Y1mYYXEcFBr/kUqQGxka/6bHS0ni
27OC5AIiQLxJAQ0RVcZ7h2M0iEWpxk4RZ9+akCEw6p/+VwdzbYLZk37O63Idk9jxeFx37aZXzaFc
wGbNbcercTBLIZPWU+MKRviV8gWUUk350AK7sHQYLV1BqYCKuTUsBX23Dvp6aIyDllpQQooDrCqc
GfG7KrBEceGZNRPEwskACob2aXR0gojh+rbjO89T3KrKHK4s7IqchPJJBj1hFwC8PZixspkoEboq
Qi/OgunbQPPaMrNwbtc30pjVmZNoT3+krLS02Ji2bycuXKUzb65rS8zqVagrpLnXZE4e2UQwPTzy
QxpwtNNW9WGgIHy7vyVnRwaCIHQYQ2AJruR6TnMJWBIdfeJOIr9zyJG0hMP+eC9A0xeISwHSdIEy
XgLUpP8aYy5YvpeTQEhyDK5pwcJ4lJoPkq3KbknReeY1h1lEDzOaV/CkuynFkLAYy6jBevldYVTC
RvW3CNoJuku48CC4T716AmWHPx3CBU84v4CAVIFVAgrZ6N26nlB9TBsh44rMccdN6UML8CXmaZmt
6uqF8KfS3ffhwkVw0+KAqw7cPSrSo1DpwmudmVZSRXmn+WruBB+jnZ4+OaM7Af+kWBr8vrgzmnX8
QsylyHru1r8yO22ti9CaR3q7GUKSg9D6Q/5JWtGYZH65yqq4/Zit1c5yv8RwJWuH7ohk2QuSmn3/
TlpLVT3r/i4WZ5z31bcws173Xi3nkFx3uDVvSHZoRy/iJlj1O92KYgOoAVBMGi71LXQx0Y4OHuV5
Q7OyN3mpfP4LkWY2+dWnTBHgxbSMQ+4NfI7VCDfgxXOykSLHZaRrENmf9UOxD9d/1ygInjRL2Nyf
hdv3B/YBBJ3Ro4rYEtLp15ZDsdB4kqa5kwHXOSh4nQ6eEfU22OVFL6eeNCx4q1mDwAoCrop4GcJ0
1wa7ofZ8vMpzp1LOAC0YfHcIXc8MVacCUQeoTe+Pb8Z9gFECbx0QW+gAgzBeuCAj5w6NmDvJ4DuR
m644t0AtHxSb+sJLYO4UK6hKi2DbQZUKDIvXIxslPhGCMiicPxV1zWiF5Ax98Y7iQkFsLoa7tMNq
AXiq5AtjCDutHT/Xz+O5wG4Jj5xVmO1ORhCHYO7g25rp2r3xMVDvCf0U68ROV82n96RvSvv+FM+d
I/hMVD5QASFgYL0eN6+mIZxXUjhlHhpZFhrdEnXBnIUJWgPQJrzVjWC3mDdhr0hp4VRBIux6glR2
SJqla02c7kn2FEKqQgLyCqCPm9q4nuXgvy/qwsk3olFQyY7WqN1ayq6ne89Q16MVP+bGS2eS1Uts
LOX25gf5r3XGI2c6l+Wp2MC6VpVWkubCSfSDYcHrzeSlgGa4GCSzWrLSJWVTYpDiNn3mzsEazzue
huZKMOS9Zgchzd4X3q+zI0PxfzruOBY3nCRpm8RVNBRONAIXmuz0RZ3wG67m6ToDjPEfE0xIonhK
odVRXzj6WtyGX1Dtdt9Vs7SqvWC5O/XTMxcR/zNR0JVJZr3GSgBrTYVR+RvlSzpjQl9Ds/xMd8Fm
gJ7qNnzUbN/STf35/nGb9TPo28RMot1gyj5fn7fAC4PK13H+lRQ128pAssg1+Xqlr1IPxLEp1dBC
+Z9sTpSqaMqHPCQ7v2nlgw87LJzalA3Rsk+xU9LtUi/DbFQC5zkdPpDSQ+Toemhx37icNHSFA+Gm
VbSObc5CJOS7RrUHKzJtdtJ3R336d7HCOPcCUi4s/076xQ1cJumQAJqIST32ZrnpqfIY7+TjaHzo
ZrMjC2s4TdeVpwHVEkpZwG5MERjyf9fjVPIMbKEpXCa4QzOjJH6zVkGPD0o60pr3l06cXlH3bDEX
ru8KegiOtsJJ+uck/P4Z/kAfpza5ejfoHvp8jhVKJfmDm5ogu1HqY/gHfw6fZb9tX7xNNdjxInjk
1gkx42fWuSsbTyg0fJMqnQHAF8jGF544/70YfYP3abRpo1VITC8xuGE1dgZZYgm7fRdefQGSd9cr
AEUUKElL+IK6++uuXfdvMhhpcRylzqxGWyGv2fgqFPqC973xGb9YLxRvkPtCLZNddymHemarNo2j
dYmVqw+tsBVJakCllNbe9/2Fv9ljCkC3uJYngv6J7IV5XQdEaooCQrVOkcTnPPLsNBeNqmle75uZ
3NzV9oIZFPt0yAShDIYM9vVEpr3SKfEIM9XgWZn0FCj5qstQElsCO8yN59IQ42+jCgmtpIEhcDQ9
h1luaIl+GOVsYdpmxoP7cUqOqegJRUvN9XiIXOVKUgYYT+7kPXhx/Bdom2b6Uol5ZisogBXCfUNh
Rb3x4kIgR6HcDUD4v8qA3BjlqUAPiG7fX52ZSbuywhz+XO1aLZPH0iF8alThKbBG5Izv27g9S+hn
RdALOiYwpyAJNsVVF76zDuMcyOiwcgSVGw5ZW0gpHYWyNfGuQS+cohpR5UYGlLgKQxe9gvYVF4Gs
MVqqAs/NKaAVqJeQ6TeWXoVP2rLLFalweAIhE0Ve8cFXJKeGi658WV9K4t56Vowbl9WvICRKKezb
IkzDTow1r3TG/H30vrJCRI3blEQU2lCDlrpszeWnOPNf+tzW/3S1t6oTcxAcn18rYmugFqFC0TnL
adwe9Z4saW/+Nr8yRxPfh/TkL6/IzVaOyqhN+U4rnKbU13WaGuqXL6EZUfojbMPKiJ5zQn0JrU5b
SODamrTJ+0M16e641iAfSp368ev9rSLfOgu0tCJViiYy0I1ozE5pmjGqe40gxh2Kt0KHSHEkLwSb
MzueoFd+qpWAQuCmRI4GJb9Pu6J2pnYWMdj2nkojdcFJzGw00J0CUA8QD8gfb0KwpiLFGFW1k0Vb
Yfxb6LoZhroh+iMlUryQnZ3xSFfGmDMcZx7Iq9WydhRQjorN0c+/2vwnWMLXTD+G2S1YE1xL6PgH
cT7bdoIKS9+WAOQ5av3JSZMYUIk+eJEq4kHkXxSUYu7vhdvnFh4DPKgtJyYt8A3ckOh3Xo7m1a5x
fIhg1CHqD15iKtW5rkUq6U61SWMKPPLwlT3zu2iTPevtix5tsVMddVfJ6/ufc7tv5EmLES9r9DgC
pTxt3QsnBtz9wMVy0DhJeqrVHy3Zh2SJaWDOBtKLE1+oBAoehdn+vpzFXCKljVOGKHZ4xzRDnqn9
X/POGMKU78AiokyH1On1QPKUV6uwyRtntGu8D1LqyVbgUnHpuXy7X67tTIO9mDDIoimVXMMO8F6S
zVtauAqTVTtSrVw40rdeY7KEM41n6ySByE6b1Mk5ikWN00iqb9RCfxTTbMmbzwwHqWxg4oFGxaOK
ZXWrCs8bITjSOqlpRwZSzVReSPNOQe31AQPB44UFZhiNigYZX4EFQFzswsiMYKPZD0v5cvHWXYAd
WUNNEUqYaCpgMUIB0aG4LIWtE8vJoXtWO0Tw9UaHkKAfQIP5YWzyM98nm6Fyt/FoDe7B7WW7UqGc
KVnes59bnRTQ+AAualCiZ0EGuY7YhqIlt0SyOLOu+FKCABV9IgiHmRhcGxoBj5OidVyt4jZ13IKJ
sBp+7p/rG9AzmhyurDABXV6WfZkP6HJJxkPjGVAIjX3cz/KHf5KT3lCOXpcWVM9OPZ++5n9V34ai
EfQkF/zLzGBBdINzPxW8AWRnPqPNVDeHPvXghCIEPNqGKgsD/Q03mP0FC/CpiCh59PMxj6oWbZB8
nrQDEhIpPOg5egyfm1dIVJ8qI1mpZky9U3DSfBN8RdVGpN+qdX+qpxN/8wETkQoYaEUgWpgNzvlR
F3GVODhVitp94htCtour2rxvZWZ/43LHqwNkfbh6f6OyC7+jxujEGnt3cIS0X6shahYdMdL0TVxK
yN0WK5ACBCUxUMeqipZPeVrSC0tdnap8XZWjgx4zs99Iu/zJs8RNb3Rmag27gQYnz/gbrsan+yOc
m8dLu9PfX9gNkqBJeXT/OGfztJTImbYZu0aXP3ua3YufLYthDWkS/GydyqvPdlfTmCrGQ2QvoU5n
ouPr2ZtiqAtLQ0k4dB/D0mB8opHAzA7aRt6k63FVnSvzo1oPK85WHWSlaWeUpmtlCydu5kCAIxN4
dVQbwIQMB3P9BaM2krToMtHphy4yUhJAzfIthC6G/KPwVtIYKF4axO1o/JiJr2VlZyUaIdLuGLgV
JUhS5hAqajNIFlqiRu+v8e11AwwWZAHgnUC7B4GQ628r/QTgX0+QnZGLRwNSYLI5iqq/jvu8pSXI
5GxOBSsLH0rq6r9YRowMejMdWkLMuhCIeEoykpdOCYxJB+xFqiWU71feJqvOgSYs7LhbvweACzoj
QJUuI/ZnvRLUmkIOJHOyE5TqQeFyG2KmCxHPTCSp4R2GdBoCcuSBJWZIwkAS1BR12al9Kz+FLqq2
m1Gj2ir5iZ1knzsiRyORdnsQ+EqyXUdAtp0EG4xLRrvUqzBz31x/DLPrQldPk8jVZGd44AsoeO8E
2SCIwgJwaG2qZq3ZSfE8vvZAOtVr0dabzf31vU2igvUTsKqp5ZOAAIdNt2eQYBugnCg7hcwB8GlI
wkOwQ5fKSx6KVG22sX8Qm22kbRWBElA1abEdKp9h89h93v+S20rV75fggge/ANLVbNaYUwpSqGMI
0rIvLQbqm8r1Y+QdOSM4KcExUayGWyXFodiJW38rO+GDeiy38eP4I7iWSMU3gawBvdLXoEDOcUYW
LpLbeEzDJQXOFBWSxOAdYRYqKis0eYb4uqH+avKU1vpDIv39K7dmWUCFNH+7Pxu3NQrMxqU95n7m
ZDgjyK0rTt+uyLbbO/rWpS8fztP3wsCk6aK9dvKwpIKAGyTZ8LEsystL4k5Mo0hxpCNayrSK1qd+
tL3HwIoUWwX58qrTaNc/At+HTjBvV7zqgi0e2vfxD2kPnD3KlljbI3lQVAiy9kbujVZhc6tAXmqI
ub3qrr+UCRnqqKxboiYKQDItVSf22HGryEtgh9tLD1ZQewK0e9LcZqW2RV/oPVJ1iuNCc7YcqS7j
FfEYgG6t90sq+1SWa6pHkb0UEd2CSqY1R4yLzjA0SaJAeu3mdaXKhoRrIQNbfCk7DiT8gplWZptQ
aVjXwXEAKLzhH8dgYciz83phlwldlMEVGqWqFXg+sOQ/p1jx/D+tHbgwBAxvCjqZ8L2sO1BTZKPi
NEHtjCRat1q9kpR+4fU3Oe+bzXxhhrkpUSz0oYncK44SKysFKkgGGfKvEknZWId4TxA3S4RKM3fz
dFEhZ461E5HYvl40IYEYETBCihPn71G5C2q7ipTHEvcKRCrWfs9Z9z3D3AhBtgiBThDm64LCxGSZ
GhFp9FTF6fqUyt6bInarEBphGYg/yiWiirn7eALcIgWH4FlhkadQPuoDXgGRJDqtVMqNOrGyNCUL
Lmgm+gOoFch2PKXhYfECu55Dv+GUJlVF2VFjtJlrnaFEj0n8KivoyZEtFRult3Se9lbXWimIZ4fP
KLULfVNDOjiwdek9BNiq5hXaJCCDXNhSswGDOqlB4UE+ddMwM66ALqARI1V20jDe1oVG3SQxOawv
GjR8VQRTER6GLme4rpsZ40ecjLSpVolgSNIziBpy5U2Xqfukh7Rt9nGwlBq7rY/BbYDRBu2OOsEd
znbpl8NYSx1aoh0BFMqKZIgV7cpqjS7WnH64JqDRjfIYnDpOMwf+BRLp/2FDXphnpqeHTpqE7Y7g
tE8KWvtDZwVhUUATEg1kmE1gI/RBWjgFcxsTyHMwUEDhHmhN5jrm8xq0yQMuLVesqhUSXKEpD3ps
Lwxt+nbWnUxib0hPoUEN3ut6Y5Ic5AhRJyFWfEaEb1kyfdSN/aNH7T86tb9WAT3wxgb/SRzONCxr
v32zfujH/uPlqdkZA/326Xb9ZK327+v1w3p9fv778PSaUXNnes55t3WN3cMSZGrOP1x+MnNJ5lrX
1hX41wCVr8H6+0KGXUcKuxWOAuAa9+dnNkq5NMbcWG7ijZU2yLIjAWKfl1sAHkXyIqe28MkVtixb
yYu01fZhvnO1pfr/3K11aZu5tVDZkaowxdpI8buM5GVXms1S1HfD6g3IGUgL/t0AjHf3XD7P657I
zu6c0d4GCJ7yeN9nVFzFG0ILColvq6eaSYwTaIPrbbXH85iYirn0RJ4LQDVCsOmnTDh40663YiQ3
khRHuGe84U/Wr9vpnvZoPR6DascrdpkuMVXMHTHURCDUBu+PgIjZ+0WtFVwZAGpXuDxV0ELlL/To
/r4t2NOFJC18F7iGEPMzQwKiIAWMK1Yde7PhjM3zSH9UU6ZfxCLGj2v+nAKjMFVqhUBxPK3JJj6/
QmGcDo/fS41wc+f88ksYH6YNIHMc22msym5wXKnDC+wPgBALF93vIt0bMXPRVarnDynBiBM6bBN6
Puv08/gJshFa7s+f9vNGM38SwwMiUDdOX905pS7NKRLMvSHaHz6tjch+2GVWs3sFGeDC180dKB1t
ZROPGBRjWZTvCO6MNMgb1WldiTbDtpXWWdIuuIzZmb4wwswAp9Sl7ouV6vTwFRoQloJGwS1Dso/7
rml2917YYS6IiiBbXNcYTOP1qdGQCo0iRTQs5Cvmp4xMjTnK1DEwfcVF2oovtVQf2151JEXEQ2Hf
DmtBWkoSzEWYoPVFpQExEnj8GY/eJVnrQTZDBb0fIJOv6EnIX0iPTlEkJ7LP+9M2uzwXthiHLvKu
IkNnVHU8fTd+8aGZF6UhVEtB85wz0ycIKNJtuL0V5uQLbdOVql+oTg690FDaVBVvDH5h9v0Dgqke
xURdf7w/spl7EeuE5y2ucXA0saL2Wp6GXh5LqqMrw7DTBL+w6gB8Crl6qJAlMooxWLA4swUJYmdA
XXn0bQFPfL059EEmicfBqUil8AYJnAe+rZ7vD2pmua5MMFkCEmRiyjfwJ0IkUwmwXhlpk9FO/mf6
MdyDBP0GeARAeQRQO2ajx2Pg1ZEAQ0XxDWSIj275oV/oJZw5TFc2mE0x1jzxSAkbdfQHY2nIWugX
4NCz84Vkpqwg0TExWzFLog5tXA/Y3n2sprQdh2dVxRNf5qqYRmjjuL86c1sOzV4A7kHvDhzTzA0q
emmSVWOnOpyY+VbrZxIIDbWIupWP1qkk8FdN5i8c4F/eVOaKQZqYEBGdeyhEsFi1Jnf9Rkh4DNFO
6IFQQl/D1WtpdlaGcCWghXH06A+xVo+n0/tJMx8p5HPpHhRQptFRka7/dnQpdpmdiItvYiYi4QAq
BNcDdo9eP9cBaG8irUnNAoUYWR9oq+RLMpVze+lyFsTrhQ5LTRXQDac6Ghozy8dQ3MTBQoV21gTc
iQoIxNSayWzXLu0TlUNN3ZGhEO49gVQUPVQL53vOhQBg9o+NaT9f3C+6V5VcUMvwk2P31Qv1F5dV
1v1Nqk5TcbNhLmwwZ6KW+LJBJh8tFdth+1pZeFMbNfYOXtP4FdHyvNOMZnuWaGkjCH7+AaX3tLEi
bC00L2TG48/mEcdno6IhKDBkGhjEcH3a419LK9qEr5B6pG+tUdmUp2vFfPgv20uVkBCZNGp09GVd
z1JbyUM/ZASLrXiyLXqxuoIUzzkf1I3YiMlRRc+UuTBrM5OGnKk2oaVQnpUZk4jTI6EjMXEU8jLE
G7yAMmjjiFn0vwcYaPcHcRrY4oEAZQsiydAMHYibCMIYtDBAyzgz4xbV967SOnp/SHOH9F9TKJZe
z2KcKmWhKBz2c1U+hXL7KvfiGwmEmqreoBh+07f2fYs3ij/TrYLyNvifkTqbcp7XJr1Yg80gIc65
NicgNXwV0jlmbIR4Z6Hby4iPFeVoa9emZnXGWbQEipT0GsWA+18yd5YRXIGOD1nf28amVFEKaJOW
xNG5Lac+8PwPKGEXtszs/AKWAs1c8CgDbHs9WJBGKUPrZcQp/DE0UAM7VRlOmKIgpyydxnD1H4YE
/kDUvCHSi4zrtTmAC0YxcGviyElIFfSjZdpHPb7cNyLOXaiomiJPjkYYRHOMZyfgdeeCoSFO6UJn
tdt1NRo818Lwt69PIIdrNVvX0BzJnwoVGTp5VTRG7O7SESqc64B77FvomoMLp4eMyuB2B88HeVJs
Vs2JX4Ie33ZCTJttUgKF4i2qHSyXS9fXZVXWA3FcEOcanGSDqa/DQ8/biLWpCIaK9gyjEvX/sA5Q
LkI5YcIAom3geh3KTtLA2iERR+havHNI/cBxoNt3kWxcqGz+ViZYT35patqBF7dF2aFPgAthqjFa
u8cvBcXywYAUIg5Tgd+Dx3TTmwmemwU9IgzoaWR4+9Ya0bsY05O3+vEsug8wC9TXDX/78NAY+n+I
8kDIBQ4H9DKIYBW9/kgk0FMlBoOIE4zqM4KgZ7UkheH2Ir9w3n7Dq5vpQLCvAkaFyhaLNPbHOI+H
RIePxk0VbyLamoI9WBU9ooy1FsxjQH9a+hXTfbbJqUZBEoGqr2DB11EM/P5J+X1f3Psa9jwWae7n
Hr4mVkG/2Zj6eci+uW6l1Cs33amJE/qVIanI2enoz/nkBMDvM1pWmyGzZKgztmNvg2SJCgVg2dxO
lzbALZu5uoOQjRTutBDP6cioIUQpgfbD30K2gjbRsWrsijPyDq9fQ9Uo7wQqKlhJZXaqC1qvjQIR
A7VdGizW8N5Yp7DmYiNyYV/3Y0/gFSBLGwbgFVoCCsz5HZSKUa+e3nTIz15bqCCMgTPuaQ7pT/Uo
0jh41qTUyJqFK2ouY4M+MajrTOAhADCYM4WihRf4KZatxLnJ6BmcTCZBbISaHMWtBFoMHb1/qoHN
9OjuPevnS6NfXzJVaYGDVVsG/zWFPwPVrIfIRCaCmtDQW9jqMxmCSUIRVxfKh9CpYF6abSHWRPJD
zZG8D374SPsKjGYfRfqhK4Ula8nCbXlLxgFXemmPucrCoi8kyAFg9rVP3ju4kl3Ea7CqOcTHrZ0X
lC+MpKNybOq7IOwMvbfddOMjKFSHh1qEVmrZG7FgSYOEDbjD29xwkTVNnqrCjIX3QTBG1wMvIAQh
HuP2VWufoB6jjNE6WpQ2mL0WpnmbmjiACWGhnH3TZV6hJJoTb7T+3QWnHvQa9Y28bqPdKDv9Qq11
LmUOdvt/7TExj08iVfcL2Gvr2hiz5E3R33goRKlHJTM8/SHX4KlBjjAGFtSiQF/oKktEJLcd5Fi/
y29gfZEPooKpG8HpIWLmG276REQA1EoKQghdX6H7Q5QfEMEYEoEqhuF3vUX4Dz4oH0t/nfsuFRa7
dqctw7oM1G1BjYRyEYDIzDVZ8z5fgvVYczqsvyMVyABlX3luqOo29tZFuOChZtpQpjo7SqiI3smU
7bx2IAXEkLnMyzUnUdAWaSknBdgzx+vfC+iQVXQE/0e2uX8FzBUSL22yNXBk2XNX9TJMOxDQoPCx
ISK05iyQ99CTRt9S+AnQoZkDdR00YpvJQiHztm1xWvZ/x8zmIwa1qPxqsq/04GKd6JB7IC9bA21s
arXyh8qoqyMUFpJ0J4tmlS01hk6+8naN/5nzXyTKxbXQ9F5YKx3sF3q+lbizJhmE3/AS+id9f+E1
M7ufEPnKICvQ0ATObPFQ9pVBc0sc60GgYI8y9MqMEZGGZMepJ1EqoNG54IXnXcmFTebai6VcKiUA
dx1JssBwSxKDYHJRCAbygar1W/4iuH/v76m5hwtq73geglEIfRHMMMHZWkic1mlOoPBmnZ55oHGy
6Pm+kdl1Q64WJOBgrwTI4fqsDGUjyFmpEScMEyMQ1y50Molr1ZDP47yF/pXfl/PNJsEeAfwZGTq8
eq+NqVwLvHoFR4DubzPchBveQCciHalHZVSJPPqs4x72wQKFKtxocvQTVbC1uj9l+858nzBSLk02
+5eOfsdGilAO5Cioooj2y/f9WZndYXjLIfGAibl5L/ucKlZpB0eu+KmjudjBQ7SLGhOvEDsa+j9R
WVAvPd83OnfToyIJlDHgoEBkMOEIL2QN6uEwqlUSTSNEI/tk1eigXssQkwgLz7vZ3XVhjVmLoi6j
sFCwoVW4xFz8lMXvAa+1+0OafUMinkB7ow7QE1qKrld80JMoFTkfrp97TZqKxupnW22a7tnzznG9
jmvaANgHGWSJHMLUSYR1D9HGBOozKfkM9cMwEQU0oKEacquU8rcaGpJlsMq1Vd6t73/rzElAhADW
HwXRIER/mRxJJEsj1Ggw/R4UGNT+XXYf0TlIo+5UhkuEV3PYUKR80JQxgcImxZ3reYl0iCDqkH52
YgT6iEuKte+vRrIeykkE2QdGmY51ZEZI0rW0H/E/RVACPyvdwvGf9WsTNhCcZQKSbDzzIZ4w1kXO
tZojeJavWFm2Sh6b0oC0MPUBjRYeq6XreW6bX1pkogGSyF4Y+pNbC/BW90bu3Usj8PnX6PH6KqPu
3CEkub+0SyaZk9W4YJePB5gcosgaZcT19XMfHzN0KXtxZ8mcsuDplgxOf39xGyYY3li1/WRw626T
Cmrr7v9xdma9cSPJFv5FBLgvr2TtpcWSLVn2C9F2u7nvO3/9/agLTFexCBHq6Z7GAI1xVCYjIyMj
Tpzzd+E9G8i6pUF7+Hh5S9GKjhvPJbADE6XntTWtkZWqpILzkOgUP8qzZB46wdZBMUKga741wkqC
tVjbYwJ7YlGbhvbe8+CL5XVll4KeAKcmA5ExTz2vJu+Qf1F2MAfaP9VtYeunqSch2d8iyJNa+1vl
jAZP320ar3zayVtmVwqs5nBEAOZkysmYfVrJawdkKagP48hbw/sl52i/GqaddWvcTEvx4dLS7JvG
Qh7DtYGl2P1Zi6U9vYUks9nEEdUxYeWTLi5LlZimR0gX0uXZJ/Va3ysgbjceaD6RQYU7VfbsSs8c
SVyrDb8DnW628H1EA/wJLc1ZCIjydvSKIjAm9EkQHhkEGI2jnv0eN63wI0KJxs830Usj2PWvQZr0
aRx4IIDDNEel/zboezlaE0Raikoms7u6Ti2JoDzHZhWRVaZCQvE46RKani+l9KyaW1//mQvJ0ci+
KF72qijfPz5Gix/4wujs9RbRW9D7FKMtMVfo/4Bc3NTZn4Y5EfqXKzfj9AFvNp0LkYYrNz6V4+sz
KwqKngYNxsQgkZ04BkEoxMUa58eiG11YmZ2OZgxisR1zCnLSaUjoxNENapmC7yI7GNYAE0vvLnhh
uNfg2YIGc16W7hTIALm6KYO91eLm1+jZigvpDrIbz95rvIIwWlwaW8cZ4cUNyfb1Bo5SEcZpWFHW
D3+YNUFc/VVV32VhDdSy9KF0MjKAM9Ms9E2CbASx0iaD8dCb34Lxwaz//rzXTQjb93zYVOeT8KXR
ujXTEcYDXMy2VvzoIYGw0tdC9exO++tjW1OImjsdczbTdjGKczMSXyhdGIaMuTERuh3l0s7kr/FI
D+apony9FpmXymtAR/9nbc6JSj8klsFPGw9pZR6V7F7MYJYKf5TCUUr/8iHVcp1SI7L58TmM/U1e
SnD8jKc+LrdoWdgjckJV54jV0fRfjR6tRevR7Z6Q42hdR4DtvqfIHZyj4iSJx2kMeKxO8E4c4To3
Ww7uMyPCsIPYqcDkSHoHiXUz2ELybHiBLQ+bj3d24Qq+WuusZgn1sxtAfmE8VLL/3NV7FAcdIPFM
Up0Z+emOtbTWclryS5OTNjGUAK2Yt/Q6skclomv6kBihE6bivSnkx48XtXTEEG5gYI5TTSFlWvTF
NW+5TTNAU2k8RJmq2m0sW46hQAQgJlSUcs8zVi49ZXoN3PinReMVpQGIPuc9Q0P0o6SpXePh/k2z
N2BdgGK+ThX+t5/3v8LNr4zi7Bv/9Gxa0s5U11f5a6/HTvvy8dIXRj6Zl2FmiscYjWd4va/X7kNL
rXQyP0XttwoqSMYm0c+Rf9Cbozge2z5yuoe6gun7JAJ2G33eLTtyd1gS6zX6jvlnmDiwCA/wQ3ER
0vOYfYZRtlJySQOtmPArcRXWjjA4hSsLnjvwtZEb3QXGOnQ/F5CHRFlHKO+VYbBlfRv2fySvOwhK
aDOPuHIF3pRL323CycsYKrcFjnS9x6Gb+rTQXORt+2+d9kWYJEJKCpWmuVPG0CZZ6W2f+Y6tlimG
49dOkhbbaXb6lCfGJ/PI999iiCRcTCoA+pglQa4QSlFd8VsYugV5G9xn78pNgDJXwc3zkzs3NXOt
fOiaqInQyAxFf1+RSVaStP/YfeepzLsJkLdT9YIBlbkI/WDlfqf3KEoq1b3smxsdOVEG8JwYmLig
v/4HYxY8ExwXZaJ0uf6Mltm0Qp1jrKz8114/1Wq5E7xmL0RHM2/W0tXpQ1zGiPelcRPTzCdz0t4h
LxdBiWAIX5CFNSF5co3IKVPIC5SVF87iJ7KY1WIKgWXNGweQBzHoYwTRXVILP7XQGL6IRuKv9HSX
zjXXI6EOgMQERr/eN98PCi1S8uhOHFM7TO7BqtNh93wk2ZoVU0ubBrp8IjOGbgRF4WtTlTW6DDii
hqieJNdJf66Jfyz52+WfP3sbdVqCjkNXRHc0GcRR2afc52Y8nHIKOV0c7j52uOXVEJ8Z24EQRJxd
tlYRt1raEKt6UbfhAAAdaTntKkj+5hUyuRr0tP+zM0sxU3HwhIjxk7s4vouyioJI7RjV94IEQnKT
nWSWdp//gUB5JTAuOsY0KwtD0jS9OQv4bRwnee0Ti9L2VNGN8YvvfvJ3PH42hXhf37923td/cZTK
VshqzSMQpcljGTxW/vY/fKdJW0AFt8XtNXNwM/IMtwrQNC2k+zwiq4tPviVsPjay6HoXRmauDfIy
CuSCoxqlGzf627fir1KkV3YjnLpaXMGYvg8qz6OPcWFt5uhuknZdM0yxDmQlDUtfq+wINZgfebXX
M/luGM3HWPyqM8rvkavWqlNVxTG3tqMvbwLvZ1I+Jc3RMB0LDED8LGYMfRq13Rfa88fbsnSfM+hK
4gZSFDDbbFuCVHL1SmXv09ixhJ+yLmy1GkyCYQvCEUFJL3r62ODiobwwONsZs6vUQG8iolnpbmor
34TAFdJhpbC2+LUvrMyOhuGbBlOLWKmbP6mXbgWYea1vWriJ827FsZbuAMC9QLzhaYFteFa6Vvwh
EPqB8Nwa7m+Lodaq//1ftuxfC9MvuDh/oQvq0yxQbe3yjAmrJNzQYXLoowUrB3ExoIAUg72Emh1a
6NeG/KQyg0pG69cKf7ooPkcI4LiNE66cjhvCgfeAcmFnduDFLOg8TeCaSeJT33ZO2p55oZldsc/L
djvEjhv/8uWXpkmdAXb1Lr83Qu+ppmSXDj3a9tXKBi96y8XvmR0CMI+yVOtsMBVKPzx0mvE1Eyq7
KJq9VwfeSthePAHU4+C8oahPWnu9y1FbunS4Mo6cFYNuOJVQYHX5ygGYjtFNAKJXx/uIgRHupmsj
qZJb3diP0Z1mdG+Frz4pAXQlaKdmG1SHd6ER1Cu50M3o+vRV4WeDIAQpP0ZQZyd7jHgj6i0mPZq6
nXBok5NbvAkGU0rFWc+yjQqBIdwC6URj+OPjI7LkuaRhU4uEMYubtw9Kj0zNxym2hS/C2B6trEYu
s3GYjFjpoH9s6eYBpDMnIJQiX08aC2YdhZ1ZPnXo7vByWfGTNUuz9AWJ3xrkLJasuD4zP/sYe/W9
AAuNGET9ysdb8sl/94+u4rW7QGXAKIIQIys+xgyt/yzNL33613/4RmhyMiYF0citDQn13iThlNXd
XlX9s1fdR+AL4rFaicjy0nmG+P1/lpTr1WilIHii3HKeUXxCapdusbG13I0AnYtU6X973XAf9+Xe
SpIvQyg7iZE+GXH2xYfISxrFQ/VX1cQvUdjuPE9CZt3YR90PlNcOg1hZdqz2R1+okVww0ekdxbW0
bvkgIVtK/Y3ixs2wOU2TOGkCfn7ajS+hxiBesC+H35LpO6bmQIV6Rg3qAbzS2fcQ3pGUlfi86Hj0
gRB+IiHT5oQ/DVzTHQM0HKbEjfZSaOrHNkuUV4Vi6kMp5PnKtbPofOBygf3QWLTmjQXQ0n0InR/O
F1fVRhUbfVencEp3eSEfPvbBxVydVhT1ZyBy0L/PHL3VB0UJBWxl7pdWyOmlmhkiYvlXQA8n0Rxe
oGfd6m67U5JqBfa1lChcmp55Ze3XPSymUnQHV0TmGFprOH0rr6lkL24mg1owxvHGRl/h2vfl0Q/J
9dBZ1+g7cZKb+n5dwX7JQ6gYKPz1Xsef/v1FRjK6IvlI5pLephAnGeD6ovIQNTTuQdavgIWXto0+
sARsnkkL0DzXtrJIqQojFXjIy9FXg7khOavWhtiXNu3SxvTvL9Yj10Kq+920Hq+CdekeibnNak66
uGlTajWVY+EKmRkxi0ROtNgiKtU9HOk/cyTi/aDZhauwgcUtu7A0+zyDxafQXBNLyj9mmtpi+8/H
x2hxvy4MzJwsL1Q38j32KxD3lOPsKBCd1RRmbb9m+UTjG6HLwC33hXDP2PvRLO+HdieL6e4/LAYK
RBhVQIjf8EiARqtrNEm5Z8unLIntcnhZFX1f/CIXNmbpmOuZ0RD7OHEqvLQVNMZ+/R+yhUkW1OKM
QLCjzCy0VQ1MJIniuyLKtmVV72vlqYjqraevvRJuyEZI9HjrwHhPFXTC8M/ciykHD+muhhBTBYwL
+iR0ghB1G8hQLcluZC86t/T9HT8uhY3q1m8KnKFNHJZnrY2CTSYKydbQOrs0Bf3zjnn102aOaQh9
Hw4Vr3yxLZ2uP9UxIsvmyhN2eQMYl0NYnIYKfczrcCF4bdL0jRDeIfu68TL1EHovICkKhQkb97Wc
YEEnAUZx1cudAIhDfQ47VCnkNRDvwjFUJ0oSjUwD5Lc6yxADQ2pFI6PKYJQCNHlbK5IdJXv59PG4
MjK7MYfUM9+14e8GSluBMmwDxldrQ1y5mRdOO3I9isrdJHItz6fpYr8PQM0lhHl0HJpUAIK9EXBl
BSqdjxe0ZMmSqXdQiia/EWdfz020qtQFLPE7toUAvWmT7yTjrHVrmdxCHjppb/MeUhj7YQL82k88
EOC1wDjGHRXxYCPX6slIWxCLQvWDYljmtEG+JlK25BKXJmdhwMr1pNYkqhFDhnq0OzzH0OJ4obT5
D3tI15B5cKabaSxerywqJS8dpYGv1cmd3bbokRTtAUlETYvVz79NeNbRbqFNAavqfHrKBZBVeCHx
WR1egAJqaJd/vJiF4AwPLgmoDsMl77RZPJPSFnnV2ovvYp+J8BSuq4l+YO19vPBlrqzMQpMY54Uo
pUFMzrTrG8auCJt1n608Txet8FWmaRVw3vNmgVaUhYTYV3znSpQVx+eivDfrYiWTnfx2VlwA/Piv
kdlS5NgPEhPSwLsiM7rt2EVfxa7UNn5Ym3YAZ/m2FhpzE47hygtyeXHUuk1ydyiLZxl06KMH0FpU
2UWpDzZiUW2zGl1Ho/n8A4j1/WtnFiFigYEfvWUT0zw8ALLwjY5RhB4o90rQWwgQGAI3TOjTUN2c
ndauLNQxKMv4Tlekg5vUBAn1QY7lQytIElhi//ixpy9uICgxFQjnhMub2VOspvSNMo3v6kTe8TDe
CM0/VWysuMdSfY/JK3Ua7IVQnP9xHR3i3B/luGJZHVo9tEZAZ8fx1ojEe1+K7KFxHzrzVxcab17t
OvV48vV2F4XMj3+zpK1Q5S9murbyhaB/9ZNmK9csX3Opn8R3fblteRJFzJ5yj7VNsPJcWfyk/659
rs8uZa05DG0V37XuS++qBwlsim5kTgoXQ7PGWLxUKoCZCiUVgMhTPj4LXbDo1GxtHt9lg1C/Nkkc
HotO8p2WQWsHZFz6ZOZm85wqHhOeYRRuAPj+pXZq+FS0qfX2H7xLZ9YYiKVKv2h2bPREirNwxLvg
k/omiJAh5Ia4SaM1CqX3BHMefxhDEJGlZn4UqMO1f5mjXI8WfB137hjDVNGjN2zaWgozZ/5Uyu5O
DKu9qzb7VlUcV9yr0T8JTeDoaxQ/9f6Ksy8dqYvfMh/oUcY2insZxworXnXAEvw+22bJSsq55FWX
VmaZHhKwcjakfGcx+i5k0I/arQp15o+1rvkS1oJ39v+2dg6Xy3owyWjj0ci0gXfX5f5PXjkD7PCw
D381crtxN/+4K2F96Wxe2pyFdVWpkkoxCRciQvUJXYAEsZkieaHBuZL6LZ4X4A4TKICwq84z5jrU
LU8Q+Vpt8WRUG3qmBKRRO0nhUa42vvBVMLaR5ITt14+PxlLdiQfDv4ZnCVMOSEiSgo597d2d0J66
ZjsqdtbvYLacGoLMxNltEa+kaYvOeWF1trN5U8aebzaEhxDqzhaZUTdafw8tWkHPiZFuXWKIcuac
XpWgljDiM/GYbTzmk63uRej+ywmg0T0J6ExsSrMz38KCUuoRZ76RfvpKuY946TASlAt2H6+xbd0g
VAkr3McQPk6IKphXZl8LbnI4eNU0uTPVZlvL0hGUzMFDH0X/aolHFwpSr9hqxc9wTatgaSsRCOIt
B1sAKgKzzCogf/eMoEru3Pyh82i9wbscrxlZCiaTBbqW4PX4+zp8aqWU6JVhJXelof/ddOK3Kocr
IJG/5eC3+mAtJb3JFokmoLdUGXwMA0tzTrmhp9IshF5/NmKHlqUgSjuf/LeSzp6i7r2qX3H6JXss
jUtmAk0z7XC9PDOp47Dv+u4sN8yPwuLPmIokehuf3t6uTbW/aF+ZhyysRmflkE+OfnUvsVKUYCdq
cMbEYaG5tiwWutuXYtedIZ0LvyRIID33kf49UEfrAL32o6gUfze1KN8padje+Uz9HC0F6Y2Pf8bN
5+VXENuQWJuOC2/q61/RpdXQ1ILfn5NGoR77M001O7aKvZWfRRr9Hxu7id28nwE+ISEEJJnG22yz
y1aLci8y+Lj9g9KG20jV7gHEHIJUX3nZ3N76EwgKrAIwNR6dN3W6OPX8aDAwVb+pp+5egGIoePFe
onv1S/ggnMqX7Ff1a3j+9PowSsWWGgsV4pvrXYDRtjTM/jyA9xu6zLHMaCsLkZ0gu/55UzgNkzm0
3vl8M+8ZoFFtsqQezj1zBVZximvfzqX7NHr92M70SWZeCtO/NIm4G9Sw5nLQRpLp0hA2w1kOv3vF
W7iGvbiNnhOYm2rHRHQD9908elq01hIlModzVgY7wXgNJZSB8giUdXpnxunGT8nyc8MZ5bdON/ef
X53Ff0hAqfDwqL/2fkVsxjgLrP7MY192ai8BDhoX/coZW3D7aYaZDhn8atMY4LWVuke4O6oBJ1Si
ttVr8akMxPusKkObgZQVWwvxjJH4SfwVrm8mAGZ+IctjOhaVx3bqOYD1Vke2O4fpNs3k5FdgBOJd
xuc4kESJ24/38uY2mgjGeWy/w+dggZ1+2UVbxB8Npj8SCNrzuLV9WKBwx0JfeWwvGjGYBhFBhUIU
PbuNREXIpFj2h7MIwUNVaA5GZPmzKea0EgtoNFcCCcT8RTpItahETTCcm/hPFNUwqIRkKY65smEL
oZeiGF03xoMIhvNKUiZ7atkU4nCO9d+GsNPoisXxCSVJx2zXYCSTI8+OMUdremYhCgyMZNrXi4+j
KULtBnUwnmks7JPc+9aOyWlQ/mFww5FlRypfGr1fScKWvhWyraCDCMEkrDOH6LtUKPgphGBkCFz1
KUWlg1rJisMv7SLh1oBYBbIkZJuuV2aBOfKzANLqHIBMJGzzSvkTD/lDkxvnLk5XvtlCOJzaiiLE
X0xV8/S5tpaJalmi8TCembMqkfGLG4Ql4tH8/EWiG4BqJ+ADonTzUbUKtsksVLXhHPiVCmePRcyA
vvqxjYj2mVTLK3NPS1HD5Ermv3QIaBFcL0up1c5ykQk4S2lyEPOz4gu/29IujWhXFeOu0oKV7GfB
H8kFpqocw56schamkBC0jEj1xfOo1VtfGrdpBIRKeYVWIpG3vbqhO7ViciEKY5LBLvh/ULB5nyq/
OAJ1E1ZCEmLSL/xdbSVboYfj6I9SrOzlgkMyPyYx+TypIEj67KgNo0ERS2/Es1tJkJMNofozywx/
l+soUSICGT+Ko1vsPw6+Cx9waoMAW56kcPDM6w846FpQpYY8noP+yYTCyY3PkaTZlqvxbPTtJD18
bG9pMy/tzRwm5w2uaikOg+JCsh3hdtiHa1fZ0kZe2pBnaxpis3SRFz632tGInzrm8SyZuZz7vI5X
tm8hVIGCmPo7ILMRmp6FKuj8jBQpFWh+h3AvVKCKk3Zbdu4KA+jCrvGEIhpOsDeszXat7os6HdQc
cbdeCu3ALZ96cRs26KTla73NJVMQJDJiCE6XhHvmhUkUlUGK7PwZ/ZKojl4ENWHmt5I3UF6uZPVL
m3dpavopFwcrMwZZaSRMxdqzFEk2N4s7rgTEBV8Ar0cbDiqFCaA4s4EaoCjWYT+cdTjOJPVR/d20
4CEMJsZWEuuFCE9op2FAoJC5Lmdel7ACX4N58ezmii2AMJXHPx+fndvyDk9GkjOYrLm0Jvzj9YYJ
tS9LvSqxGC9/yoIvrncw62+5eCw7NCoLH86CUyR++9jq0ldiKIrYh98RcGf3JD45Jokvc6VoAiOL
wXhQlCiAzbD5/LWPdghtCr4XLLDzsxQqoeJ1BqvDHTy32IQlL3kr3H68nOVNhH/r/fGKndmRNfWu
HHSB75Rn4WYQ/oncv7pd8Ahh2rEVHoY1fOVCgKXlQn6LZ0y38sxc7VGQMxDTO4Nw2HgiYNXEFiJj
H8qnchhOvrIm27NwgDHIq8FE4kYCB3TtJK6YjX5c5eNZ7TXAuFn2EvgAJlwwFrt8lH+vbOf0zp8l
iMy/goeVSET5ejNzCKf7RtNX47ko1O6kTMPcPV1DBzWT7pAzMmUPaggddOmb5yjolYMiBumjbsR6
ydS3VZ+jZExXbuyFo0jrnSQI2LNKuXB2FGVpFAa5rkm2Gl8kR7VCpy3yzwpNkcRhBQ/6f77c+cwr
5ePU84pmPHcn8Wn427U/3tmFTGfSFWamFq5YnhNTZLuIjrVoeqqYdaRWrrEvXeaKns34d2xEx86N
ReY86gjKg2zltC/ESwtsBI1qKneIlc9Ou9AQSnRjYOv0HvrwdNMOz0nKVVCNiJ78+niJS2/4S2vz
NlZXNrKapC2+ejLeileIJNMd2kFvZuNkR3nN2uKOUtPh74kpZD5H5/YFPlyxo6VRn3NZPDBBeChc
/dvQ/I7jR819YarpXqk2xrgp8nMhbuUuvCsSkj44ArXnBOq4Q4AG+ce7sHRgKV0aYCm5N4h+1x/a
H/WJnQU/UpRnVb4POzSex4cwWVv+lCRcn1TYSRm44H4SQcHOdXA9s1QAwBKJ9O5Ftb4a9OwL9JTL
fzSpfg0D1TEZaddPgvv5NySGadcxuy1DYzWXpfeSsYkMreArV78Kq7U90luIH3TtT/nT12y/SlZ2
9PZDT0wW5F6UMmRq3NOVdnF0BlHv46goSTLF9IEYSQMWieUkv2tkxi26Y5hL3SbW1ignbm/KyeyE
IJkSAbrS12Y7a+xSoyYU6vF3QdnX1tcxWAm3t7fJBE8h1k5z4NQxZkGhbGLmy3xMZEj9DsFm6BRb
tV6tYQR+me3cT+N8DeyRcDDcSJFLnSeejRFXgqYSDsRYlg+ZSueXF4z/U8qDlQLNbTv/3RT6dhST
oTu/eWYNo9pzlYzn/HdapPtEaDaNWt2Vdc8Qu7/pWp6UXsqAlX/uq4euLp6S8U5XY6hYvZZ2f+eo
8Rr565Ij4bAm5wUQHv+5/qIRxSTJT7hLpeQHMycIGDT0ROVD5d3VFBo/nQ/zruWIgkKfYC/zkim8
N6Ye6uJ4djMYyv5hQLFZAxXe3ozXJmYLov1SupEqscnd93b8pXz+PcQwEFM5tCAnTYi5eGmd6Hpa
TG9lEOg7TVE4en7zKhjBZwePcBY6nQRNSpaMyMvXH6ZuGMmOvIA3Oehmfd+AMznm5QNywfpKVnp7
IV5bmvKfi1gymgaxtMCSDBNgKDU7ywo2zB6dB8/fuNZK5rJ0vi/XNbsLVKqH0tBiLRROf+Ta8RRH
G7a5sP/4ylmKVADMmFamroGU5OxVVA5aotXm5AZpuHHjfJPT/usHd2U1t43w6TMxIEPdZOqozFns
+lwryWGoLgiEDB1dZ6WxQ39IETgtNp3/d2qVX6U+f+wib4+aURVYKzfBDROpOPsFM4fn7KYu6QxX
QR3uBL+6m6Km5VmnAW1xaGbE+jUO8l3gbuR4G8GJLa5BThf3GmFj9hnolTR/gbpNpXZtzR6I+YMJ
1iDT7oT6sxP10yqRNiCNoApHG/TaSTWhjfO6peKhd3+l4zMzT6sF9KXIwXcEzYC/0HWZnYNOTOua
e4IsZdMeypeP/fE2BeL3X/zhM7dPVLnyRpM/vBZOUfac+/ejzrzm9mMri0cZSBolNnIgCgLXuyR7
tCvzwCW3LQ8IaGrCucvssHSabvexoaVrg/cr33ya1wWSe21IHAwkwXIM0de5F/zxMXajP8z2vypQ
mrrtN5nXPUJkK/XDJUejzMGxJoJM/aJrq6EQt1EnRuI5jyonLO8F+TEFH/8flnZhZLaHGsrvVaKF
4rlvrdfca7YZYh1QEzi5KTtmJG9Lw9glWbQSsJbiIu844BIkkXA7zOJ9MFQU67uCeF9+040vetHY
ivrIzoYh74Xy+8eLXNpJxrZor9DauxWqluN8wFmxZtX9WyV4Z6Gv7hIhPH5sZsnrL83MFpVafl0U
aAedIYnSWicJz2FKPfv1YytLzghQ4H2KgrtyHoM9K1LoOJfi2TvE0oMMG+KwQ4BA2KR7b40LeXHj
pucqnVFw7/Oe7FCoetHJXF+aTO3Y97ZS+N3ievl4RYv7htiCCPSA7uscWWI1aVExGiGezeAwMKXV
Ko8GnbY2Wqm6Lq0GuhpIeCgXTYq31weqdBUvLKuWZIYgoUKsJLFhUvjr86u5tDK7ocpUSYrG78Rz
99RUfyTjTRj28qfndrggyKx511MJhf18dmwD4JttnInieZBPw7CvRcdt9kGzsmFLARYHoy/DzB5N
0GlDL3Ilga+fD4MiMjn6kLIGtamc3nOsdoAEbe1VOf3k2XMWxh3gRfwTYvV5szXtZQpcvdCex5GU
ue6j0A7Tsv/68de55digJyMz78S1MbGazqEn/HaxDAe3PRfJuTDeunTnZuc0vzPlH4L0WhYbNzwN
f9QvXbiHzTyA6iMe7syvgXDyDxmDSYiwOeovpdlUa5rBC5XM6582225xqCqrZ4r0nP3VHuPN87gf
dj/EO+3Hx1uwlENdbcF0Hi8+axhZqWv62KlhKhjvOxiCUYcyrG2qHH0kRX900ZOqHPyX1Xjynrjc
fuR/d392k0Z8eqVrMV1mx0A8Ku5eSyk927J00qpDEn5XA0d6E3wDUZ+dC2f4t0z4ku+gqikFmAuf
R51qq3cXHWArl60/tbwv9btyvPf4P6NVs/Nfwufcs9O6OFTCKTUZ3h5td03D673g8NEyZkVS0+ja
Ummt9lwx9x6cyvDFdCVb7l5qSbcjOi2GYYfUm1DeGjvHH/5k91WS7TzhOQj3EQjyMEMz4k3L/aN6
1rw3qfiSphtNTe06V5mI28Rj5GgNiuYvofBP1Xl2AKvEGlfyewfyo2VMV82FI+h+b1hF73VnNf1C
c7DPN6OiI9p1mMhnRrt1shf/d2Ijr+VuRuJlk9rRJDah8xWKcwxGxj/A7AoZofd9MDctuuqtv4nC
10x0Cv1cPwZP/dE7yVsVhjer2bJpNp+lPEnJ12yXfREQpx0e1SfTekrCl0h46MU9sp5f+9dCsoPo
sX1A+ymT7Z6xP8Cu7qOVbGC7sfyVJGihbsnJA9kEIZM8cQ7Pvmc+mELVU3I4w5gF5G9Iqq1eFuMx
KTLPMftUPodZnNieoj8iDNR9S6omdPp+WBs0v+EohHRM4v1JDVolNYe++/qLSHFbNG0XdOcRdwGD
6Uha+62l3k1l1RnL+mz+KQzU8QBSZAWMlpa+VcSjNfyMNMsOO2Xbo3JMjaWG7zVw4i7awjF2mIq9
sY9glmgX8DXX+wYpNHOq7DMnayZnJB0Oor6Svq6uZbapcpPJRW754BqF0+A7xpt2EDgW2aNy9pC+
9kwwuNu+P1jNJkig2vKpFtOazI6R9Bg+KgbimodgG7R7tPFcedNmf2c7/0SB0VCe0D/jurC1T2dw
bD/oM5Idmi1cRtfb7+dZ2yl60p1/qscvypdPx93rP322IYHi86iM+dPdeuRblLtE3tcmuPXMmboZ
gvRgteMWldEfjXJX5R6PJn/tlr2Rzn73MKZrYGnlQUP+fb1EMyxDMWnCDkTJ8CiIwhf4wOCz9r9k
kXZKgxG2/hLwMmEso2EwyBsRjS033mey9dyY41e/HX5Tv7v3UTC247a6bwv3QNfm2fUSPqoTSMrG
Y3ZR2Fm9dEjHblsrO8U8G80zwpcHz9Adb40y/DaBZGNBgjE2iWjXDYgkF+HQjc20OyNADAYy3Ezq
0261del5fPwN3x8m1yHz2tTMQ6CRVYvSKztyB/259FKGdsGsZPoTrCAvihZs4lQA9w0duTLct138
1kb5Jn2u/T9xVduwzRxaU7Qb5a+uPCmJ6shav5eTw8qvvM2l+JUTwoAkh8aoNvvIrteaWeWP3dmL
A2M3CO0uTaVqk3g6DPFCHd5lgvsAZpyYH6lbqKiLTa224UaoBhTeEFlzxkpQOXhNsysAlECjW/d3
vpdCPtGn6TYoTJsomVBnGXWejLW+q2S1fv54GTc0qe++Si4Nmp7wDGfEta8y+AAjh1V15wzSR0OG
9LGBJ1TItKM6tvtKO5rmvh/+UgXH8u8LK9yZlp1K3c6UhmNOJtNFf8nFmljLZHTmAaBraOLRBGGm
cM4JD35PmrYWxULTfU6tfZ09SYiHNlVyAJZatGd/rHcfb8TC58Qkc6BTa5KUdfaw7Avmja1IxGRU
OmN4gj5y87GFxUVBxWvpANp4W8xqDXltdEIdg35PSQAQi6jlB0OOnardx/Scm1M2rOCyp3Nys4sX
BmceyohkqmUZBpFjUALbZIRA2w/atl07sQt3O1rG1JQnmga6cnMsdmkJfRf3bJ5kHMIsPJBj3WsP
nvhQ/S5f29jdedJKkJji+O3a/rU4ewG6sekmo4fFIDxUTvYbvPkRpfqPv9iiEVIWALbvfeuZTzSe
Gpl6JnVooCFbM/y0XGEXJM+K3x6b5Ge71ghYdJALczMHSdVkzDOfNcXH7l7UHfOxOgqhnZ6qFcdY
iOVQU/67rpljDLI6FNGAoTZ8kbOEbPRvQ7iDpGvlTC28tvCLC0Oz11ZTxXpimMRI5Q0hnD/uj8RR
/lGZ77SrlebGsgtemJrWfJFnx/JYM0OOqfBL+UURbWHb7JKNvitPXCDGylFe28DZDTVSd82NHmOD
kzwzxt89wiLxse8tvCCv926WyYQKvQWjnPbu0f/S1mg3tN+bjX8Sd80RQFvzfcXedGJuTtTFBs4u
gsjXyiojlzjXO4YDipdkr+zFO98WjhqI4jWqh9s60dXq5n27tOitTDWGjh7DoW0eqh5fXAMJLN1t
l+43By8EbVNbgcj5bWK7CJzkkPp2Om7Gs5w6+IVv+2dhb+5Ee2O0W//nyilbXCI+Ry8HIDhDwNce
KfRBmgou4ZdphFNcEel7yU7XBgmX/eTCzMwXrTBJAkHgMHvnUdlkf+ps01NpaHdtt7N8zxkKIr+/
hd/KWUmB1hY481BDkKUwnK5MNdqa4d7X9uY4rB2DxaNGRZluGERTDEFf72KeNOjStTLPhfSo7sM7
5ZzFtu6EjyXS142dHeOtiNjHk1p+/sGKi04zY4iYklzPZ8Zq2FVQeVJwUaohrTwemjdLy7ZGejaj
DtZXpo7yH3CmOZ3qrsSXd8z5/DBOBDZMOE7TJfM3ajzWVV67Gtdb4T+p8b7Svxtxu1fTu1F81BRI
Z71fkNWrIWxY8r0UBBvVOzfVviu/DdOPs36I1s5TD58niTUmvA2oRjCHEzZ0FiXcIGuhiI0ZPAme
8+4fYfw5dK8rkWjJr/61Yc1BYqEc+P9H2pXtxo1r2y8SIGrWq6SaPakcZ3oRnMSh5nn++rvoc053
FU0UkdzuIOiGAW+R3Nzc41o9+m5m8I6Y1h7Yetv8FD+Ah3oPuKnQegYbg767LVMokjmbQP9CmwiP
G6QqpU1rgmUt82unPczVzrDD2yJEzgSa8P8RwT7h4oGy9VFrBkxgnaIXw1/3vec+zMdY5oqJfIhL
KZzRMQEqheAjm2Hynm0386xU2a05Gl6sXaseun4vBQP7wFeKCALXQ0fogJw/GM05V0yrp6IEqsR8
AljGptrTDcoL4FG/N4+u3+7H43y0n5If69ba0Uf9cHtTRdbhUjZnHeyidMx1LTFTthtRPcF03tF6
uS3i4+A9Wx+q/qyDSAOwDiejQAKIGB1ktAH6rffOIdn1+2xn+/XOOCvbYutISgLM/eIv/6VAzg8s
1MyY+xoCJ38G6+jt5Qh37GI1nO/X6cVkp32BHSsmjLg3j2T+ESvjA05Qcqc+UAe+K8aFKE7jZ7DO
R/OIdSjP2+Zcf+o29BUYS4fRcw7rPjk2QXa0Ds1h3uV77Wv6YH8Dteqpe5K4hsK7jbYawKoA3hTT
etcXT0sjA6zGWLEJdO+HHMQzpC4luyp8hTFfg4YvB6JUvnztoB+x1tmZudvkpX82js4GgNP75K59
AFviuL19iILGL+jkhTju6dVTK6uqssaU4+9u7z73uHn6NtmQU72fnqav8UP++oz8r+TBF+rOhVTO
+GflmieWyxQTcP3TBu2SftF8ygZJEk8i5j2quLCUhTqXQ2VBzOjslfZ5XB9B9bzIMvOiNNPlHvKN
agB6x3yPXUFMsy+KAISUB6vxvDIA20ZAjt2z4a0AUHwyN42vh+ORHJ3/337yvs1CK0CrDQ320/qq
zrs4Jl7WzoCxlbgTwhvwDuGKAQg0nLANv9hQTIuqbtX186lZd4w9TAkW2UCq0GZdiOC80MIGAG+E
BP9pBg9a3D0QbKVE55md/WAWL0RwOl8l9ZguDlZRhFPjld9MEMuX9+V4Rtfcm6ViapSRZN8WqrF6
9S2hnMpbNrVI3mNdyJ6DDe3Here8Ort2DxS8rX2v/oTDa/1M90f9G8IJpfZkEA2CdjB20xn8Ljs7
dJlfn53RD3Pmdi0+YHnswMrY+dYvo/a6CckcD5Pvr4MMoPy2tiAjdi1x6dpRTWrsMyAhHGWXJJuu
l7xwTBs+7ipUkdg2LhlPI1xQxTJaE+bLwUSH9bmgz80TsIY9aQ1fmBbALf5HEnd+atRMXdThimWf
pyPQcLfaod5H+9oHTslfGWU4XzbmYxmIMffQRN0aq9YwwKBowaM+emvl6V+nh/WLSz3rzj5Ov6zB
j35WASLdksrCFeYVfNjTC+ncJadRXBqKDU0FDTRIXKrfLlJ+B/qWaR6yjM5z86srpcUcYaACsJ5/
1szd+6SttWZEyw/61FHZdOmdqgd6d0gfZx3EonnrOUtYugeaf4mtHy5omN1sG02HpP+Z0fILLV/S
eXzoF32/yIaI2Mne2g/OXDQA36qMmp1G+8XQFOAkbVbb036WSUhz8Iv/VaR6uRWcqlUJMLlXMkLV
oo3eBASvcuMfUIbHc4lKj1fu7+oiSD65h9s2Smwi/j0DPpdCIiNd1wgrTZtD/tQuFKN0X6x2S8dP
LfnV5N9HApfLCXtpr4HYN74QzdmKQXExKJXi+NUwurfCzgeau19vpsDxmmA+tp4msRzCd+ZCIHsk
Lp6y3jXVJJrU+USdigSNMmMqMVJ0SepG6IFcSOE88EQj+aKlE5aV7lvNI4gt3OxoSCNdtj03dJQv
FJpLlWV0YKYWyBEHbfxWqI8DAVd05Om1xcrylfKoLzJGTKb6t8Ryhgo+j6EuOZYH3KTMdx+irbNf
eq/5clsxRQ8JZrJBj4KiioXBkuuzKqI2TvN+nU/VkvjWvBtreI0yGBihEIyrYHgPCFeQdC1kVkgF
ElEdkbt2dGviN32ombLhGJkQzsrFFeBUzEhDiKt/poPjqdahL8+3d0uk2ebFQjh7ldbGSDsNMpzo
OUp/KCB6uy1AZBAvBXDHMbUT5iQIBKC/yln8Adw79cZqDhgUmSsMq0keJOF6kLvCgCOK4BhavD6Y
tO7IQCqIqw+KL4OGEB7IxS/nDmSOzTSrBvzybI+S4FdFEoG8T2zzN4QNC/3v47nDYNnIeW7w+7X7
wgvnxxn0RF4Tpq8kpJ96/zf+Z3v7dISm9FIkfzyO40y9TRBBJi/AAUJjXnTs7cYfCjNwOiBEdW+A
OyuX57pp0SKoAl21HbyFfpN8B9s6bukYQ2ELR5LPxaz39bm1ETX61DZwofKksP3R1OtXx0niY6ot
Od0YuWktXjKpaCojuVo8R3FtAL0iJWQ+ZK3t7kfMKeeBYjRqBli2wjmaZjnf9aY7ULSJ1bI+ftH3
splSnBZszYcZKCd1cqWfmFp3GBMuh0L5WTVNvtOou/hlZMYne9VlwyBCoczagFUKQ058wXPWZjUB
4jsiqvFFm17d7tDUBuKeX7XxfPs8BJrO5sgRAQAyDW0X7OcXD94IbpZ8yiEpm3UjMJrY2qdaW/kI
DFyJ1gsWBewuoKYD8BaxL3/yVK+VwVDRVQvuF7XJMM+53oGUK1LuF6v4dHtZgicIza5oJkGqhI0x
cNq+uK0RdUaExvtR/YLMK1qt3Ac2kqdXD2q6BgDSCG9LFLzpGLECFSBDndBdHhh7RKUI4+1ExSSD
S7fFmrmBA3K7wwAIuA78Jru/EMc2EglljM3ysX1cOmU1legedgGZqaNIovTGLlOdN2q3sudJcHCY
S2KzLDpG2D+griZOAU61KScno4oAHtz68bz6GSbZLWP91PaykpPo7AiA9NAwglEhzOlfq2RTx7bV
o6EdWErrNln2fde6QZIqG4fax84uvzYWefvz3WQAL9hJ9JUDIPRa5GhTVY0KRz1lv/VC/130Degm
foL1+PdfyMGRoemEYBaez/X2SWuD0XYgpzJ7KY3Mx6B6T7yuaySPo+BWw3Qg8gUwMGHdkNfrIVpj
llk/Amixir/abr2dVjMA/KlECUUFeEwPY7wWmA06olLuqKou6yw0JJGTptRraJpFHxSIwrZkJvPG
cUd7s8x99+a4qQKY3JEeRtORoT4KtJNRBDMwLPBLfQBXGLRspglqhScH7al9Nm5zp946lN73rraJ
s1+3T1AU8V+J4ywLMeLKAH0FOdmp6tcoStZ2ExjzD5hQN892Fh4gy6D+XFrbGESkf+5kQTpw/tHi
iN5GgwuI5oVETQk81lNFKs+O8OSt0W5yHbRL39f1LleNX7lSS4ZgBRcS7zWwbtjcDQh5OKEgAO86
7D45FWX8CYy65Zdy1A+K+qky861u1ZKuU9GBmuhrBIAFBJr8/XdIGUfuiIZdADsFZYrm8qi+S5ps
W3QUhKpmJEngi5YHxxVTvoxkSOVRbLVs1dTKKrQTjf1VRSUU7YC0uR8pkKPbuxQNLLdVSLg+0Khg
LAxA7KjCXl/OflkGq0LN+VStg8eAj907M0/2BbqyC00GziV4ljCR848wPtltrdPsNHannYYRsz8j
aTDQhKC2SJL4qR9lfIqc3XEA6IP5ayQUMV3KpsY5TVn1Pgf0aqmHrdH7cfpoIzs0zZ9v7x93Xu9C
gGqClwjzguzArvcPlVvdjoxWD53p1XbDdeo8mtxl0QGgUmOlBrelcaf1X2lwImBgAEz0Xiq5cJDU
rm1GW5v1MFsTxZvSZKMNebcxEjuoUUBf+1GSguBO7D8CMT+NP6BSRDv79fLceW5BlUz0EG116RC2
aNQv8yMFlODthXEB1H/lwHIiecnCZ7bNFwvTwXCXVzDrYZvqg89KW55OybC7LUW8mn+lcMpeJ5OZ
JqOmhzGqp2a3Y2CSM208cD/fFiRSPcxoIrYAP5H5YdvyrmjS1NX10FBUv0BzeVKZHrAzbksRL+df
Kdr1plH0ceKRw3IAI72dsgeMkHgWaT3pbK9sOZySKzGGLisDgqB9GNo4x81nx5YYWpEGAOGT3VTg
G2BR14tZlzUxex0XqUMLMfK6yfiYGbkMq090XfE0I2GNgh1mHjl9rtxhYt1zRji4zw59NNVqPLsA
56+18ZkqOnCItHk+3D4m0aXFFD38LKT/8YJwK9ObekhHTN+FZdtunPYtUs4rihmYHAtAQbS9LUyk
E5fC2MdcXCQnmrs8rRXohHZfJ9+M+hC3fmRKwDhES3JA7WejHRzGlacUUkaAJ1lVYoQAwPlszpsV
EyXaHYA/9r0mw6sSyWKzdQjRbXC78kem500CkqvJCONPyfjdwgtI9V9FP27SWrJ3AhWE6jHAbhS1
Eeyya3Cxd5pBF8OZUyuk0doe0OSL6ZIcTOC3T0iwHmblEH2htQimjru1beuQdgBYdUhLwM04oxmO
pPVRAwZ4GnJhZkK/3hYoUAmMRIMMFwCVaPLih5HM1cisLC3ssMbtCxTQ//l2Y54wc46ZsEUGZyCU
hro5qkJAodP4J6rPpq6qOkhbejMufOT5QPs0m/k8+LO2Oj8AYBnrktdDcKsx5wmoCjyKrAWRs+vD
kOiLseKVUpp7HZAYK4b6ykNaOg9VhOY52koURWAPwc8EuHZEopiW5QeMmwLTUUVn6mEEnCCrei3i
2V9nWVJRuJMXUrg3sdT7tWkq2A204+kj2inhYE8VSm1/8VpdLYfbvlSdMzMFdERIjBWNxKR6tSak
AO2okQ7GiZTfxlEhiwQbj1La9RVr9CmuhpQCs7efd8YaKkvy1NARYwI5GAYeXB0DfJXXgBendcbT
Yj7qU6BQP473awG0v6bRJf4vW9tFBpA5HpoN0gjgMqHFD9jP1x9UakWrRnWkh6uLGC36veSanzwA
MmaNwrorwOsy0f2f30cEFIgqkMLDFAp3rnNTaZlV1GaYA/7GBpHkmD0Xy1uMkuVtQQI1xeg+gyCH
q4F+Lm5tXbnYag++inBRHhx0jQID0pJEYwIdvRLBmcx0XWoUJHorjNc12TmldcjUbMTMc256sDaV
ZEUCCw22HQcQbbaJDCGPzUjHKU41B5DPWpXQk7vUhaeXUSWx0KJ9e0eWZh1OjDDiWiecBbxe/ZiZ
Ie1TePNADmgTYAjLwmfBXdBRA4HS4T7AXHJiOgtO/AImiDA2NqmN4Ut0bK+g1RmMFxW00Ld1QaDn
EAb/GlEzPB9e6QCiNwAhuDVDRLO7ivb+BBD39ke5vHR5vFVBrZN9/guJgEZAgwDACdH7cL2LYH6n
o1FB4kK1Fz2Os+NQ6C9d29toDgeDtJ0n8WFcFCVYgfQa3BYueBF0kCsDzgDvrGWonF6WS0ajJK3M
0DK2ZvSqB4qvDvtpOKayWSrRDcDQGHLyOEpQvnPLbOAmRarS4zYruldo3+ch9vKo8zM3vL0kobqg
LQZzYggAAfh4vZ+WO81IcUZmiMGqTa++9fqr3Z57gNNMslqtSBRsBqowum6DwIAzHG4HYC2YKCtE
j9b9Sr3Zt1zJAfHZOmZ4GXnrPzK4E+odO81JVlqhMy7bdGpeqAWogPatKgu/7mMQjM+7jkZPaSIz
+aITQwUVKXCW0kUYfb2RQzlPtHJXKywscJKsuh1oU+SbvfvokOT37UPjK13vy7wUxqlHT5N2LdPF
Ci0tqpIdKimqugEBc31nj8T9SdbJAmRkYj252XgcMRR1r3RD9n0ZFWcbEwdJmQg6Tv0u09wvt79N
uA+GCRxPF3/Dvb7ehzSeCPIxuRVGTfVz6b9rFAABtPheRFKuXvaruFcWCRjA3AIlj4Fhc7qbRk3z
n2cCBHEe0DMVEkSlve97xV+JF5eNN1TdWz8XW4283l6l6MkAjSky3KgqAaqQW6WRlIsFUCcrxOz6
Lp8kT4VoDy9/O+fMm5GpECvHbwfmBHBTMj9fd/nL7RWwm8BvHvKdKsFNBP+oxUXfvbN2iwMU3dCp
HigGuGft+DfRN7YGlx3hKazlhxkMM+/zUq3sMCpOFdYCvvbbixBtFNCSAD7GkEzxqF4rW7LM1CZN
Y4dtzLCMFroHwYYUYEa0VXhpHOiziZE/m/38IoJbrKjKumW2kKjaxRjsepazLjPrwJ/GpQhOlRcQ
GTjzCBGqQne2gy4kN9lEDjAr0o3WUL+d1UPSTj4wRP883QOYJhYGg3gMl4jzF6Y8QuKC2a0q2rSp
G5DO9kDmqw2jxDaLHs8LQXya1s1HJRsHDTYLM8/lCMyIO4UgIae0nloQz9UlSUbhqQH/GqlhmAcw
llyf2qC3i0Nq1wrr2vTQvbulToTmYBnqs0QMX8cm/apP6QoxcWs7j0VHpj0Iun6Cp1via4lMDlAf
0YSPsAqQWpzJUcBd2CD5bIe9Tb2iT/2plWH7iK4Txo/RKYsMDKhkOLuzrJiYbFcKm6DUvjZ1YDEK
Cy31einvj0AS1A1XFuDuOBy+fXWp5xi1OsUKbfXzBH97bU+ApgG/psS1F/gcV3I4JYj6eR2KFCvK
AQ/jnDHG5w12EdhauNiDJF8g0IR/ZaHNmPMA3GmIppIpnNrrnoZRKyf1HWP/xxaPgX4gWkGeAJVA
bkHrEo+umuJpgKEwgkova0Bbrq1P2qXzWs2W9YwLtA64aoCFBSIvXBs+he72xIkcDYmXpv+JHi6/
JM+3FyTctQsB3IJSCiCtyICAhHzL8odOx4ApPdyWIdQ2gPwDWxzpMdT5rk1BVvS0q5fSDs3+QMzf
aMpI6rBD+8JtMexTOSOOvfpXDGfEjVEnSjtgKbmVRBuzBR4h8DZGr6xI4nfd8jpUg3lorMp9jvNa
Yu74qi3zCQ1EzWBwQUcIZq049QP/cRxhjssJTbRLaOOyL0cger8g4vQAxLeP42eteB3M82gMkkvG
t89+EM2ZJq1RmjWxIVqHTKL3x7ZddyTOAhtW6mcJtGQazRuqG/vSzR+7KJe4AeK1a2ikIBoAY9At
eX3AUwZiqGbM0KALQKJhpkfwRh2RBAFMzR1mS0+aFZ/SugZWm1Odq+zr7XMX3RE8MgyrGRNFAMO8
lt7kRjZWeG1CbewA7pprmZ+oqszdFbyfKAW6aIWBCiNTwUzdhReyrlVeFU3rhPAMvbn9Bqyn7WSc
U+DyTMl2Gn7fXpQoxkBhARh08BHZAAV3MU0MSClzpDrADQnm+TlzgqoCgOO+VqM9iGaD3mqD1fmk
jPNL3XitGwNZS1ZYEZlvhHNgvATdDdvb6zXX3QBt7Qs3vKf9NlL3Y+s7SpDL2nFEYgBnhYI8Ugro
j+F84QzNYzZdkKJXJmszueMevTKbgW5qyzpQTWIlRMYIkygI6iHRQl/v9ZrsoQHV62RYYT7XAIEp
UY/MO908FFptbTVwdElup8jAIodgozSFDj+UDa/lLYtClSzREZi6GO5RzVr3kNMHaloqo+USroyh
lyJ/jbY0nlfBAdaj6Y5Y2TL2aGmyAREwVcRr6F2cWJJ3kB8rerc55oUw7sqbPUh7O3i0IegKAa8w
Lbm1r80KqHUKaJgCoDOO3tgYXaDTpNqQudiYWopxkl77VEWVChSDatlOeqz5U2STJ/SHNps5b/Qj
oqJyrywpBuUTGcaGyFKwrUFlE6AeFk8REqNgq7ZAKw+bankBBfgBuyV5B8Qi4FiB0ROOAl8IyuKm
XBzEymGSW281ab4v6iKb6RLdF9YFwRB/GW0Od180mnVz35vYe3Py84jsnGE4zU7kU9IClCf+s1mC
96NGTpsFKSigIdzjNDjPigTAXla4FhO5N3WGcbe4084As+KPfJ7H8LbpE+kxwlZ0n0KH0bzCLc8d
ls4aXTinMWCGzAUdel3ldQBHdMvtbUmiw8J9AdA/FgaXjlPiQkHj6lQxN3i0k+3i4lpaViNDChGu
B069DlRZhA78y1F3mJKwauZildMu0yrgHwKmr0YUlssmaYQLuhDFHrGLR8oxk4TMFsqQaCgegwQk
jp5TWLLpC5FJgzMKQHBTs1Dy4FwdjbVbUNBphW5Ua55i9Z0X2+sIYK1IFhLJRHEnNE35iKoqc+or
azcVluMNCabS8nmV+MGi1CW4wtDmjxoWGrF5zssI84KZZaQIvsqndPyt2H1g5bt83iZ2BrzBbOMm
T1QGkyFUDeTvUW+H36rz0etCgEPnphBq1tWxGIyn1qmejBhwn1Z3/gtdhzfBoABYpzCnGnETTcuY
I1ejGvmDHqMkqP7hdPW7oUB0zIAGGLErX7Htc2q1bjHb4dj0h8ltt2lEP9exegfqiB+3VyMygRei
eG87n5ysWR2IyozuaFpvif5FG5ot67+WcuiIDomRgeAPgz3jsbThJ4xI0jh2OFUbCpjjAtjGm1zW
kC+Twmn6SlTMpMPxDInm1eu5ngPkr+tqe3vfRFLQ2AkGWcTKyHGyn18YCKyR1KSAxdOG4i5JjhrV
vWVufAW9WX8sCUUpWDwEySzq4yRRZ3UUwuKhGmwMPoKur6CP2Th9UXiO28iCf4E+wINEfhBZPGgg
n22KXKovehu74dwlu3J14YHgNP1Fqfw5G94KPcolHpDA1JoYRIe260iBg2zweidLdPM1w1y5oWnl
b01SAJ1pVmTMIIKQFu2p8AexIqD6OZxSdEVrFtPUu2E7+FoOjF1oBiAr18arv1f15vaJCWytiX8Y
aiFQiuC7XK+oIPAqnGRwQ5KutaemGvU6K/lUG+butiDRYSGRZiCuYOVy/v2I3LhZY711w5S8deXR
bZWtBWF5pfm2/uW2LOGiAPfJhAFjiqdNhkteY1RjcUM6nNHkVpL7TAaALrhTLE77RwRb7sWdytI4
ASfEiH1zDR+Fki0FCrJKyyCZYsmlEu0cgiEWvyCvChf7WpQ2J0UzNVjNaP8YU/1YvbSYUF7ZfJOs
oCZSPfSpoL5MUEb6MOGet5XljqhmhWMChkk/bjYP6dHpAbyMitLtMxLlD4Dq/68sLiZbMqelS6ti
B3O/OK4/0MHpnpNDMnobBchcMogh0YH9Kw74+Ne7ONGlqhRA54c20E26k9bczV8s9dftRYn3j6Hn
ogkF9WrtWgjGGZTOWQw3nKbvXfKZGC+FG0zd4Ln0UTOyYJYRFwh1A/hi/xPIGaTRnEyHaquLjjDq
ORZQxcjXbH2q1Lux6STGT3SrLGA5MPOHh+QdTOZC5atRJQvKZC4q8WE3fRqrp6np/dsbKDoluObs
0gKZExWE6w1crXnpCkBvhsBO80kZmtUcRMZvKX+7aC02RlngzQIn80N5qcTkVE86KHoU91mAZtL6
7LZqcV9q5e4vVoShA4QaKJehXna9InA3tuVqRNA7/TMGubwqOSO3Ev9F5YUZCNQQEH+jwMg9GrXR
V5OrtlHYRkFm+oPrFfan2yvhIbOYqwcZIKRjPZVs1Oh6KUXRG5idVCOMKpvpFrvbHRzSd35rlKkP
5OfyjuTpF01z2g1yaas/ATr2WFZ2uRsKojymCxkDY43XXRHr6kYfM/Rm6epyr8WAj+kxk725/cHM
u+Vyw++NHEhmgbUcXYzX39sAqXHubTcK+1W9j1r6VCp3ZfScj+PORGlqcb/dlie6jKxx5H/yOIsW
pTGtRuAnh2ixd4ExjTJ1R1+pjBRFFLVcrov3TVUF+0XMKApjU/vlRgQMQ2kRtMicoLUF6PgEoUu0
TbvMaw1ZXkB0cdCAxop7yL5+uDjOmmdLhtmtMJlega/mKf0Pp5blOkRWAODOEIOYAlkVTtFsoDvr
SZ9GYbHYgMVWpmxHMv1b3xgAFFUsGbiY4Nww9sSmWUBoAvoP9jkXho1Mmhv1MYyOaZ615HczjOyW
WiAuK2WcxIIHAtEY69GAOmK+nHuF3HpFV3CdK2EG0kOjAvxksfhkvFtGNozsG1nkr5XsVRecGXKe
QD90WRyIp/16fVHp5Ete2+weLOgO82KFejKlFMnAtDzjJkPaGsu7ltG0ypwqi6GE6aTtRgyXRKW2
dbPN7Rv2UQprFUTSmLGWgx6K2z5KGgy411AMDfeLxoang2RUM/54gOFaygdbGhEXnTxRaJWTHxlV
EMv4yT4qOJOAsq+JUXWQzXAaF6msLXEqozAHtKH+NZriQOnvi/Hpb7brXzFM8S8Ue5jUItKTCveo
VNpT4hrrkUTlvipdGbTwxyt0vSDO1CZzZyQDCPhCG2g9XRAH5s7dzX84k4kHCJUmlGGRr9FtNGtz
21YkHRyQUXPZiFYROb6qbm10VKWAbsx0ibcj8E/ZvDVkEdbqhOTQ9ea1+twXpK6hBf22GB7VZfRN
426ZCl/Jt1b2lGuf6KRsc7eSdIcI3lkm2WII8ibr8OSODZFL3dUmNrPqfpD0pdW90gb7QrGtrZ2m
n9d42zXosEucx+ipbLeqsgF7hjs/qnH21YicT20hm1b7aLbwRdgMVUd/JAbxOAsCRiBTT5Djx1DX
9xJA7Inlj9URj8/8og2xT4Pbest+3fXDjcYYJBAwPYZ5Edz0661HcrHt4WFHgDyCUWxHJQ7SqjYk
vqbAmDA3nbF5IJgHdeW1lElRKcD6O2zzAnOVbeASeo1sqlCwcxhDwdsC386EX8btXGUn2aQoMPhr
M2/dzs/HzxhkZo5gvQTL8rOwf93eO4F3AHYH5LfRrAu0frTtXi8LLEpGX/atEtpVN7ebRiHAKVAw
KgP8lLWff1hjm2oe5j2KTwoKU4PfoH23x7R47/55IwNTYNfGEw56c3RgX3+K2Y2N4pSmEpLCRHG+
aV5nY5QNHPIglswqAIEEDwJCY9RNP0R2yzi7S6VjwU7uaVpxMGwwJsET0hfHd/ttXgIK7t7Rs0eM
LGwHBfNaf948iE9gnbxo6wLqPh8amaVtURR2lXDSjmn7BYxrTueDv+P20YoU9lIKt511u2Rm5NpK
qNRfO+dJB7tqvUpkfPSZsRKWCYKDgooVfykGpW9JSzN6RuokyXc7e3pJq2B5rv585BHJGQbZwsAf
kITn1HQFXMG0koKeU7pD83CQ1ffumvpD9u3PN+1SDvdm2J01dL2V03OcovFtaY4Nm92rJa+F4P27
Wg1nspO16ahpYdvSdEVx5FiN+8i0vDIGFI3siIQKb2suLreBpmdL5fSgmZt6IE5Hz2v1Ldc3AN5M
ibPXFfJkGoe4zoO0fTLzxpvDTmsOw9zI+u/e4ak4A41Bm3+/gDs8C4SPNe16ev6cWB46EXTPmoIi
HE6J7cWZXydIHflt5N/5RSN5HUU7jVeZ5QcArP4BNaDRckZQN9Iz49tbNmn3X4rDeZHcBNFtA/49
Qh2kRRH6coH7CuwHADLo9Jy3j3W9cYZdPEl0U+AGArT7XxHcOzcpplZFq0HPLImo6K1n6Q92Hu+k
Y7+iVwgIMug6tlm7Eu/LuACctuOkjc/905Icu+Rtbk993fgJfR3ax0hNZM1BzBHnFeRCIB/nlCvo
oFu1j8+lZXnj+tYoKTgEscCIgSHcVST2NECx52nn3b7uIvvF5nMtpOKRQH/36i5cXlZ3BbM8BGdt
vc0cE27Slwll5MVATe/eGWTwZKIjvJTHaUnVF3g37S4+uwMQV5ZwzSKPIdXKBjnepy35HYVLhCwS
XnX8BxeUNICamLtyis9atjeXL3V3iq2fk1N5rX2HljO4whW910BKWZ7J+n0unztl2xTjLmn+4l5c
fgi3YjuJVQywaPG5HU85/d5pn+NZoj6iq8eo3i3kmvCg8uyiuZvOa6zp8bmGnvSR5qsAouxHWbVK
pCuoiTmAy8D8CMaFr92TedD01LVoAg6ugFTf57r5TIp9eu7t/jVzPt1WTJGiXArj7roTG2029U4M
9x0ok7NxyshT3Hpa12/+f4L416Eg6Dzq7PicJFlQL28kL32jI0icaBJJ/P5hAg3vN5syQMIH3FP8
09rjNutROoVNuXFTdduRoG6A3qQH8bpxI8kT+yEg48Vxb+xAABiaLNkEZgkD/p2vlQGJf6z2T2qd
NYsEzvJrSbZmIumE4R8c9AzpKjBjMJyDrCXIAq61RKvNxDQjXQ3XttnmCggrDWc6t7NS+AAqOvSJ
+vv2AYoEItpCjohVazFadS2wIG07WllB0DkLyrXS2ufqZ7vHa2cm/pjIaP9E0hBsIcmGehVGOrhD
1KbKbia9JuGcJaVvdvaPqFS3Uet8HcYlTKghCwr4t4jRabJBVg3xAFpt+IYBp6irrsYIRLiqmW+P
5l2pr59VpToir+3TfHjSm2jTN44kF8KO6dJ+cmL55oElASb2kkEsHIvfLpwUV+0+3z44mQjORKfA
vECYGSP/m2nHIu+3KHhKrhxvGVn7AxrRkWDHNQIWAHdabU3jerATenZpsV1td4fnYp+0X24v5OMR
XUthOnPxiBqWm4xRDt9cnXMwb1Z+qbt+QZ7zPAMNMCp17j0Kkc+3hcqWxqzNhVDANkba2EOoPmCm
laITtNq4DZHcZrZB12qApaEHFCCI6JlEKeNaypIZaz2bkGKUnae3jW93k49p0jyVtWXJJHHaELlL
qWRLSc8gOUV2YVY34GfJZGV14a6BYshi2EhIXnPrmcxymLsaUkzQKJUucF2aQPoef8gpQO2QqGTd
Pbi2yPxzUhqlVh1jhi88zTba6qnidTaGj/Onbltm8fvMc4bpuQCYEeFtrfh4pyAZSgy3FdkwwPNd
n1eZlyAxGVycV6wVcG5SwL6mhr29LUWwi8hSwGuErwH0CT57bZUG7SK8ZmdXKw/AUPB6Qg+Z9Xhb
ikAjrqSwn19oOFViLQMGWXwmjrOJy5faOsZ9vVUaySj/hwCRHRfidwSISD0h7cSWeyFo1utUNwo4
Nnr0mg2geomdwCzDev7dtA9F931QibeYh2nGWAbYMos/BUZ5l4+EMLpYsKkYc7uWj2Z6NMLSMsEr
SYIY1Kfl/LI8o0Nf5n2Lzo1NALCXGZhWJnfHNFo4nRsjkkijdVeOoDYYlb1tPP35uWEQkbGlovcH
sef1cmb0Djp5PCdnYiZAdrF9LXrsVPQ/yzgMRAqCqgCCF6AJYK6ZM4G9Vbb24CzJ2XR2ICE8wGbE
KijD50iS+hTdKuCJIosOuDPUwPkV0YZmJfgSzpEefwc9b+YRlWbB7W374LAhRa+ieQ6qiN2DFnKn
A5ACsIWXdXYuhpdiCQcbWPukP+TG1smqLdo//LVJPYQwsqGg94rWtZVnfdj411LRNIMbfX1i2rCo
DtX19KzYi2eCSnF1dqqFofTHWVn3jZ3s7NofkpNhd1u1b4I2/9qmMv6Sj5uMBkLGE4GmHTRy8WhR
bRJFtZJE2bkKy7MMuOZDCgabi8F3ZCdQi39Xy+sllsZUK6lN8zMtMMtwcEGOHZ3nYbhLxmzvqpsM
/XfJg53VOyfegf3m0Y33Va2FsDgSZfp4CTHxiWowom4csvHOZ3hhbVojAbjOuBTnJf+p17/QJ9lM
EosmEgFNQpsfukxN1E+vF5toYChw0YN+br82wyO5/+PuNOwm8H/+FcBZzDjOzQr4xMU5Mk1PaU61
RxY43PcpEvW3b4VwKUDWxUQcHlKwzl4vZUmjvhimpjhPw3yYor1VlQ+5oRxuS/loSRy2VXDn0XeC
5mbu2WzXvu0GgxTn+P9I+7LuSHGl21/EWgxiegVyJD1lVdnuemG5ymUQYgYh4Nffjft+9ziV3GTV
+R5On4fu5UiJUCgUsWPv0ToS9Df07BdURR7z8f22oYXUAJZwxubKBB7RcsHFppUaj5GOT5O1PgUz
KX/tChCtsGPJW1+DAJJFkERGa6i4pQNwYVh6vU+x5YxKCsNWdU5E7fXlD0qO1UB2WV75rFeCCv/H
fCjcG7h4+PiB1NVCudA9394C+Rk8+w6o09D8BjXBzGZ8+UVBSgUQ92Tl57rnXpzGXiy+l+JgIfQQ
eyahXvGgRXuf+T/AyYD0SgsHs7ZjoyiC86aNP0jVgcc8q4oGpdbBOghDS/1JK7JtWpJ+f3ulc9iU
wireHwjoaC8hxZDh5FnZKwOYdEAbSPjRyvASsANHDahDXgZlWDG2FMTBBebiIpxLXiB3utzXOjMb
CKpPBU5KjmQFsJMHklY04FUUpIqo/Lyj3dbMSRdgEk7ZlY6dnaCc0xy0Mk/2cTeywBmKbGXYZ2n7
0ZzFuULEABWTFCoEBh+Lsa4Q0t3iRCLzR25lByOLDmMV3dfFQ5MCvnh73xd9Hby1gBbNDS50pC+3
woSu+MCpVZxt7X54TcSuNxDeh3qHxm8d7/o68cr+0bKPutZ6M0iGPWfHao2RcOFCQxsPw0czgx8w
VZKjlzVwOXFUlFC3x0DbZNTORoO41cp1shS6oOsO/Q00gXGnSFlDp5Fcx9upPDs7tIOeMztQV77g
Ugj+akE6QIY5NvqkwkKCFITq78n0RFZMfDqndFRQOMLcDwY9gBY3Zy/6cim2otMFyjvFeVJdD90Z
orxGG138JjsHmiVFFZBoryeqJ4pNYx2z7A0caSKMQG+bf4zla3EPeoZp2IhuJ/DiMvUtV9Flue1W
C/uALdZwwFDiAtBK2odO4SDt1TCda6XjbuxmGQBwjibNWp31alYZERLdaMyzomnkzMKXl5sx5SbX
CtIXeNqT3LMrB7zrqg9E+IabR/VXRZ8rdMcr02dRoKyCFxYc6sL6/O+/fAq3mCZRJKiLq+Crcu4n
ca9oR0bf/ovNnF87Lmqi6ElLVTsoDLIRAEeEhUjBQ4d5HbQI0mTtxSPLUzqfezm/w/FCmAeTpeOh
FpBzVxKEgnjatxXU2+KHHrX/1vUmwK1EetdUu3QSeMGWvuucC7oFBhE0aD7EJD3qHNMflD7Ew7Yb
fK3iHjQadoVz0qLmqIiVVt1CvMDLCNVh0N0gQ5S5RWknwD2l28U5K0EDZTqYieQVWwMFLX1eYMFA
SOTOej0yyKByh2noLVKca/EWD+qOgrG5nLzE+bj9ga+LYuiJzzSfmHICF5o8F61qGXNYl5Xn2v7m
AvBK2w8nYv4IIJr7S2RPIrJWzufCdXthUYr66dBlaYLWx9kBn1xdBDV0kyv2odd50Ct0xdjiIQWt
E9DdAF4DCCk5sJZAomAiojyPo5+WUGOunkv70W3boGk6P6bWM+OHpieoWZCnmq7URpYei8goZlIk
3C8Az8sxIgPiDmUY5HJl5RVi8FSa3EVOv61t5VFU48+ijD3C++/50ELYvZ1Wrp0lZ8WpQhUcdGZI
caSAnYw06hPAJM+FGinbtquLl7FV1JVSwoKVmZEWIG28l3CZSqfXtZIszWpWnYe6tTfCmYZDnjba
Suq04KqoiiB5wst+HmKT9rJVrNq1e1KdOXnN4ntoK+8iVdtrVNu6le3bAkiI/i9Bk4hLgMkB1QiA
Ka48mWmuqUurgXJSfc5Z5/iWVhp+35M12tGFIwED8A4w5aBY96mA9CWWZ1NSxIrS1mcQpHxXsw2N
+70dC59af1aRBgvX44Ut6d6oSOrUJaoDZ3NE+3EiYdKOR9MVK55//bHg9BAdnhFEKBTIoEazyFXa
1kVzVsmW88HYE70m22ZIj2la3eu0+dl1qr61nWRtdPM6k4VlkN7OqRZw/TIEJ8NBGCFP1pzH/Fim
eCK596gEKSkLDPesRmsTP9f7OZsDAmEeuEXtfT4bX75d0+tAntlWc86toO1DpbwHaGYlii1sJn4x
wGsoSKCbJY9dN7CtuVnRnTVRhwDAPTjtT0ZDEEhu0eL7WdKNsZreXJ9pd/Z41OuAykeyJ0UO0Qgd
Ughphy2rzO0oUt1XOACat6+fhd3DFL4xDx+iyoJSxeXu9VZTZFpm8XNj/1bMp8IsvTx9vW1jafcw
egMBkJl/GXf2pQ1XsJralcnPqaEFKlWQqLLk2LeZf4RCygerYoCN1iSHFqrVwKW7ZGZzQQEB/7u0
Cr0hq2Ws685mbjyUnQu0onFw+9hD86dOzNNEqcdY+spZElgRDfr0Ps3alcC8UMeYf8Usgjq3evG6
ufwVOUSi04iX3RnKCIE1bHBRejzbtOM/xLjXFNUry96vMRNwe8tlzTbkc5d252/y5VQozKmFGOru
zD+EEzjEY8q5AmnPFJj3yTOUbpLNgO6U4bmFb689UxZu3QvrskJRHk8mLl1YV6n61vTvQuzimHiD
1m4Qxcd2DzItcOAEBJfu7YVfR/K5j6SBDREgw1lQ93LdA8qbdto3sFy8m+ZBFwdWoaPJvaltN7dN
fVYgLx9jl7b0S1sgA2UMLwB42MzJtKuih448FwI0BhDBADP0WCte9esfQzwUbYyKxil3f6MJ2YjN
sOJma6uWntBkRF+/jfvurCf9wXTBBgEZefMt153TSOiKsYW3wrxulMIRlrCf8iMUIgw2SA7z7lxZ
mf7uGEI9ol7kjtD4VZsPPnHR+HSMumnDQO7APSdKVQ1yeE1Rbkkv+GaK0rx6rDu0qOLcJL/aIq0y
jw6Z/a3MC70CMQMT5maydPpE0kZvA1DUM2WnqVmV75LS5OphaK3UCB2lSB6oIYo1xnhZy/fzAKEU
g1oglFRQlFEvP27LXTbo5oiP66mbcjfs0wdjb++jo7qBhiNkIDzBd1b4rfxlxVASDuyV2vRi/Pr6
AyRPpo0xNGYxdefutUq3xIuf9E3OwmH4Pan7tOaefWjqgGkrCev1uwcf19ABS8FsAoYFZKeuRMp4
gnVzyjO/sqLI43qR7wc76l/sPIrPK6do3sirU/TFoOy7rCgbFzRD53SoofRT73XgcGz9wOwy6FB1
zIfnnEw+5MRvG164X9HiwNAB/okKq0zehHMK6S1N78401w2fxUx4Zj/F29tWFu5XFCgQiFDbQ8os
36+K2TWdamf8XOdhR/+J9D+6sZLpLZTx8MD4YkO6Y+wottUYWkZny3xV+3OdHftmIzZlfRKgLGhD
AGHaH5bHQ729a+q3GADs24tcjPdff4F02xS6mGIuGEeWfkxifte0RsCaPwnDTPSmCx2jCxvBv3ds
jath6SOi/gN3nWfmwZN0eUqrpNVdpan5WZkc9VuZIn3BZED04/b6Fq2gpIBKPJpEqJdeWgFHTVxX
esPPplmqh0xv6oOJSeIVeOLCUxlVPSSwIIAAIhPtlUszUdOnUcUMfsbs3pa8OTvLL31ItD8bfndf
kBX/1+eDJR+8r+akvUuMvuMV1flZUIzcmnRgYI0d+E8irCSYqpSfqkaZHjBKiJF9QytCw4pQB9Ic
7oOwh26mKe4C1DTUe4xvp+hg584hG4p+qyaT2LYK5nCJHtXPNXOz+1KdQK8e07URousEC0D/Ga+O
7gGQAVdc/COePqSlTn/OlSp5N+os8QvRaI+liLXT1FYR5rCNDMwG0GoAAU81dUcNbLK/b3vI1THH
r8Az63NUGkx78muLG3bfjmkmAB83DhS8JE0SH7pujS3pyhFnM3BD1Oggqof/u/QQJRkB1NK5wEk3
s9fY6awBvC4Csw63l3N1CXzaQXkZfM9zcUqKyYZSsFiMjTjX6EIHmZF/FD0YAUk2QqWKlsFta4ub
B1K7/7E2r/pLrqqnjlnESJjOlltEvmtlymbKwPLeoFDyt+H4c2FoM81TxhiZlTawYHUzRHUrzmg5
eLUeHbO8D2w6rVzey9/pP2akS7QG6Cc1wJt1ThzzO0bbo6Peu8lK3F/cNhAAgEhYn9N9KSpRlYuK
Jj22LW12BSQsrbo5Ckfb3P46i77wHzMySIu7hDk9xkrPnf6n648CQsJ9+q3WhxU7K8uRhQ1tNlWm
YuLTOJhUttHNSFvuWZ2+EvbmqHYR9VBHwhlCORLoHgwfSkG2cplOWTSIs5rWyT+lHYHRNGmi3hOq
1W8IMOJBRPUxgLTYWhVhYYWgy0J3D1QUgC/JL/qsgoqBnWfDmSut72R4CFrNRsPU9O0PtrRCEKgi
UkDdAsxq88/4cpwSjWLXtHJAMWtTkbPeQqE6GzS/SbA07gAmnq9N7iz4yEydj0lOwDWQNEubqlct
OAT1aQBqxMi9uuGQ+1TTPzQpMZsxdOP+9grXzEk3l9MYRp9aYjgLIbauPbVeB/4Ar4ryITAjZ+Ve
XjjMGHCHw6A6gpndK/hUpzeFkajDucjyPVH7HZpbfwsfhVN+NSEdZcJ1Ab44fThb2QtpRdAqd4y8
RdGaPM6iB/5nKZ+X6RfXKBoOVLZuDGeWvUCUZKOxGjok40pgkjYMpRYdczLIyFBSAoxfbgAmeBUy
m9R6WFQ226pmBFaMpJuC206wbAUNE7BAz/3y2Um+rEVlbcRt1ughmqLDTqfWh1XQfOUilOso/64F
lbHZAthpZM8eWDrxDt8nLKE3VXlNl06PhdqMj6St2k1Samwb5eYmrpwG/teyk1JmwkuHdNokA9ib
EzC9Hyt1sjxINg/+7S2QM///++tmlZRZpAP4zss9cOiA6QFd6GGSTJjY0T09cXfMcg9CK4I8CyMT
PNGUh23zpDq7ora9eHpu8p2jo+5kr5yT+ZB/iayfPwZYrZn7BhLmKPZd/hhFUdNcQecd+hA+b9/c
PPWacheNo2exFVNL394CZgAVNUwCX1XVEtSX2lJXtLBVTL5n8DU/Y0O14sef2l7yijAnD5whfAyt
DymSZkVT5T2P4WJ5pu/LSSd7ESX93hywvdQp1PNEujQonfiljPCdzUSoO2HwA4nYd9DY8QN3kHQ2
I8SbtK6utxC4gwCE6A2f4C97aRNh4L5olMDpMh01XrDdtpGWbRynVALXmKx9b0LyoChqLeiE8mwa
LD8kvRZhW9XXlg9kCyBusrntVtIF8vkhgfHSMBkBWOoVSWttl6wXE9HDGtwze+6oUUiqiv0mSfuP
yHtnDw1RJxiyxvj4LwzjJQ4xR2AcrmT6EuYaZRe7ejgp1raJqvsiKbZV2zzY6rg34vFYZmuc9Uue
BPo40KkC6AsRAynTVShvhoRkRpigjAstr+PQjmvdJfl5/LmhmDnDYApgXOghyOkgiONQ6Dcga1zs
xnZb75Ln9h938mjkiXfrF1sTBpRrR1cGpVWhs6NxPYLB1Bi8ON9ovxTmZW/WN0Y94y1+jI2AR94a
IeSyWdRSNCjGY7lydk0qZmsN9IdDET32SZA9sDvr1JOtyj3tHtQdz/yx6VauARnP9e9agf9A1LFB
9StT/LYFGQYVU3hhy7kfT3cpDUqxMdUXJ0WJO/VK1zPK51RVvCz9WEXNLYZgcGlC5xxwcSDKpDrh
UEaQ5BaRHiqKAwqqlGBOH9Sok0+cOD/kJYjBe9WaNpOjtb+bWKm3dWyXxzImAM+79bdC0WLP0jqA
LGjRnNpm+Hb7UEl3/r/7g3kokJygnIc4dhmWqaugJaOgVqpVznQu85ZvdKMzd6Uh1upAS4FjHr36
1xQKXpemgFQpAKeNjXAyNhZNANE8uDrqh1l5QFJw0tcejnLFRFob6B8vDQo2Wo3OsDZOquNY93dj
rm6FUt+DLGmbNqVf6aFmZFvFGn2AOf2meLu9uYsrRpNqfo9DrlBW90ZxvEf7lRohaQE47+r2tVLV
QLenn5XF8ISZ4l1B2UqCv+RzaNdho9HhRSNeBjVYajQoceqoITWObHB2kRn7ZNTv3em9e4mh72EE
xnAX21UI9Eww4YfUttiN6H2tH78F98J5xyWMHARS1jKrTBS7UZFMmRbaeb6l5veoVcIaRC50k/X3
I+BleqUe1eohtvYNQLVF9Bg7P9UoXrk6FpIPZJ3o0eIbgCzt6tFjx21mEKGFUXmPL43wE23GKQKO
6Q9z6VrMkR4gs9/BmoO5KLS3XRB2XvodBOJqUUW6Fjpx45nasM2LcedU7EVYpoeekxFVAYUKX6Zz
bzBD246DIo+fhqZ9pEW3Uca1wtDSFTPXACCugGQY7QrpBdaPVpKXiq2FjVo/T/qPhGBgPMu/uT3Y
8kfQvQ4oeLjxcOiMF71YQ58v7f5c/UIYRL0InnC5H5xZFncH5GO9omzz8ai1bFOIzMO8uraGi57T
SCkpQ63of2yhIHtpy2jKxAEPjRZq7XF87gpPEM99sU5Wd6SrTeSF9GCmKMKUGP4x4/gvjaX49E5W
MT0kBuRQ+tF3QS6bvD+lzfcSXT5hxXdWN/ojgGgNBhSipxEKKbdDzNJPAEnhPF6oApoiw2Ndi6eM
cBcHDPW+QCkslMjsbK1PIVeDP10a3S6UFVEcQ5oixW6dDBTDLRSPtj7aaTEw2OZ3o2l9qyk3tpEc
S3A79FHQd+yg1oUXDWHNp21VVR/JqO1cRKBMUDA/vJcQBBum/KBVCRDE6gFivivH7zrozkmUDVZK
wCLwDJCifkYqqEayVg+7hgu8ujZ1/IN2m9Y4qFFAY/vP7Q+wYA65KIicUNfFFJU8z29YqaI1Ax5Z
Vdy7vhjBZ9SY+8YsfdpDprRrRlzgYq0BuZBMIZqC1BhlXhNfXc5MNTcpEOo0HWwI7qawfuURoOlu
4JrpHQdM3n5Op99Z/U7ijTYXXVi3hoD8//yCWf8RszFQupX2GYQoriKUUQ8HKlIMPJSHtIpOXIUI
svMr1z4SJf0WC/NgK+0f1Mxwzxd+P/S729t/fd7nfXDwIAGIDtQsUmwZkqyIZ8aa0PqRm/YmIVCA
zrcccBjumvuaPQHKcNviQjC9NCmFmKIp47zP8QAyFc4Dyox6a0+Tcda7VGycEapjJCXFe0swBNlk
RuZ3OXU8hVdrWumzoctYd/lDpHumTB2LIqjroaukynbIkvpxdKdsS5pefbq96IUAAFtgxQBSEccf
X/wy1FlK2vYl0Nxhk5BtSoCotgh9hoxg0Zu+0j5Q0JMbXjkMmyoqQcJ+nyne9NxZvhU95MPWGX4D
ZTFqAHmibMs8yLesfZbrW/fyF0q7EccJQzdV18O4jN5JQj0oCYGpcTMOXhQNxyr7hrm2LVVfIueQ
5yekf7F2T/HO4ms1cbnrhGh5+VOk63ZqQME4YTNDDtzjNwjUaqrfGwfR77Paz6ugSVcqhDJ7378W
AajH0BtSHDDmXX4e8C+5IJ119FA1WuEJ8WAJbxKnpnK81NQOuvNep9VeA1IBPdCi2zba9xEkLV0C
Dch6O8YhZ74Tr/yqT1VO2UHxc1D8naswoNK4/FW1XtWlUuH5DHmn7Ls+0nZTxP0QqON010SG8jCZ
KZ1JeO1z2reY9ncLdRN32pMW2WBVI9Y/Nu9E4EaW49dlkgXUdfp94rZv+I9CF8/mR0hQvGqdzY6d
nRVPJdPze45mdzAA0+aTKR8PPW+1/yLozGJVcyoJXLZcKJ2vfKvvlc8SiOg91AfHp1JzoVlFSsUv
HevRcGOQUpaq5npgm3D+/opDXjlP3s9SpVetYOLknW6AKyq0ehLUDfqvludUFEq4njJaHqQx1roG
MpppdjDAeQCTxrdEP/0zPnypp1q2YkcgWzbC3OLQ+e3V5tvQO2XAaZb8BhXdeDJIP6YebVmxRx8c
fFyTcYqZ1gCxQUfAuWP3TVSdBlB3nf1xSyhNFlmdnJQ6WuOrWIgEuPpRtZk18jA1Jt1MbIiztNZ6
IwTX4q4meu8lNdcDDn0GX6fRWmf+OgVDaxneDT1oUAYgy7708mLotZR3PQmV7lUn1CvXyI8W7jgE
DNAzAsWN2TtXCiegX2lInAkSRqCPSMs6qNGmMawniA/O3CX7jHnty+14P/9J6eSCuhes6zamPTDp
K62pzMverrqUhBNa+PvcUNO7jDdgN0wczVd5mm4qblXb20aX4iaucrQ6kEoBYiTTwlgIYh3JqBk2
U/kKcsNDbSTfI+ruJ84f6j6MY4h6T/RIom4lVC1kcXinAkaLNyIKHnKZaHALtzZ7h4Ruo7uHDoTh
G8i/g1EbUr1byoBt9zD98Kcp4mYllswxUNrp+Vqd9VCQl+KpfOk9kW1xB/yKZpj1rsfKHL763Iwr
1/eCi84jPGCcQkKM6XQpSwKSCYUo9DFC1oATLQYvjecq9dpo19ImAl2JlsusuQGanculDLkCQPdo
mqHa9aEghm8nb0N0SOJkU40RSrWrUkrz5sibhzcl6mp4WwJBLK2rh3o27yrHDIc4iM9zkwVxR/Wg
Od+NaGT6zc+PfK18unA0kAFhDNMxMGSEQHO5StwKLa/K3Apd+qPItyrbUfBZjHHuF2xY6TEs2ULp
EiTamNxwDVn2Wh/qmKOJZIU213fUQkuu1jBgpeyMIvfc5PXvz99nfgeNKBSjoSVxuTSutbXSEc0O
O+UOtM1mtynoriyh1Kqzp547J5cEebmm/XjtNuBRxY5iAmaepvos4X65WpraoYk5RnaYR2ITF1rv
9ybeC64FEcNBBJaRp77bDGsym9dn4pPPG6cCroMhLunggcJjKvFedUK9YeO20tJ9w9I1QdqFDuGl
FanWPipgSylJ4YS8Tl6NmHmTBoYSJQ0ip9wabRRAUvVRvBgAubtJ2EaK1yfvfUo31RqR67Uv4Zcg
piNzUDVMQ8yf4cs220qdKiqPnbCq1U1O71Dyrkbu6W6CNuRKVeL6Br60JTX7Iretewt3RVgk6SPU
s/AMtzZG9lBl01rQWbg0ZlsoryIhwqinJa0rGwSpzaZxQm3eUqWnbxSqhWDvq1jA44b5QJDqxzi3
gG8A4OPOqpl4uX1wllzpk/AA9tFplasjAyvHqBetEyoJ+ALVrhOeURGyu21lcaXAUADQBncF4FDy
pVbERJ0K7oRx+m2oKi/JTS8zHnJQrQ5qvkujGpHPCVL6+7bhpa+Jog+Kaag3QMpr9qwvnqPb/cCr
GDtc1nl9mMQwPJmxemcng3pnWEI9/L05ULc4uA3BNYYL5dIcUyC/2LPJ+bwRFeVBND9pgseLtlZE
WfpsXw1JEcAdjHKs69EJe3A34MmM0Svv9lLWLEhfDCKJIxc5LKgk1N3nMVlxiaXQOauRof6Im+iK
In0Alp4oneqEYJjxovf+iT8Y0w70TuZaVe06B53n4sF3hFEqXO1yL6XImZkPXHFCt/wnKjxk0jwO
snHjF4MnzL+b4cVjA0kYxjGRfxIVjWYpfFCnwaZllhPmDMPppIwaHwKn5kqQus68IJaE5j2IJdDd
xYjTpZ/1ncWHpmntsFB+lIPqj07pZ+PKUtaMSM5cMShVqrSzw1RPvLZXvUq7+18bkR3Z4IUTgaIv
LLLY16t7jKgFIJ697csLK0GqhRfgTKyOeUspu3M1PN31MVHDkcZ7UCmGtGZ+TZrgtpkFl8YrCqEG
BVwVHKnzkfoSbBpdCJNiHj+0KA3cuHyo4hMjIEsiL1MGyud2WEFjLkQ3Azkr2CVwJ86V3EuDYzHl
EyK2Glb2zjK/235pNJ67VqFZ2j3ooGC6EVkj8Pjzr/iyrEKNBz7mkxoid+73Ds0CphT2NhnWej1L
hgB7cebHDCgzrq75WFHVTsf+Ae3+s7Fqv0jcx74RK5Fn0QxaqkC/IPBe1V3R8LRAIw0zBsZUE/su
Sb9x88ffuwLunc96FnxBzu6TiqkVcVs1zOvOG5tt0febvvrTFy9Qh1vrTs+X2OVTAqLrszQvSClm
ZbN5wV8/EB5FDvqgahjfd9FdV5dBbVko1h35ylNz4U7A9Ay6g3PYQT1F8gSIHU5qandqqFi/SPQB
nujbu7b296XbutV0RhKBvz+N90759t/9feRZc0EIaftnlvJlo4xBSzOr7iFP6tQtgiZYJ5jb7G8v
Ysm9UN+CNB64ytHfkGJzbeZJU6WaGrLyT2bUPjjGoMy2ktcsfvIvRqTYHJmaAjiPjpX0FNTB/QP8
ODaTN0P9ifmAlVRgKcx8XZEUo/U2jlnfqWrY9e3O0N+KgXvMYoG5Ju+6FEARoqGJNM/hg0T40pGN
EVjRHp8uBFd96UXt8zCdMT9rWNt8rXax6GqIMrgVUNwFhcOlqaiL8XBtXcTqmZVpApP8GphhaddM
IKKhZTJP6sqwb2IKbcITXw0xUfimd+SsQkzBSL0sZtvbHrdoCREadw/ASYgBl2tJFHOyEzQ+Q8vY
5sQzazxHwW+0NoG69HXm6Ix2PDj40Zi6NOOwXiQ5Mp/Q5K7H7ztto6BGrPU2dIUSNKtXcumlc4Ru
OLCfeFuDuleKahVlSWmghBDaEbTw0KnGf7Mp1+QuFpA2n4Be3DZIDYEvkC7tPAWMyLTp3OGv74p4
CCkzRy8tnG1nHi2Xex2NPQ0jUl0ZnwY1C6I16fOlfQUXLchpQA6OnFEKGJEeu7TRmBaOXecR/lw6
jy6DqXHXWEGZPd12ljVrkrNMVmVhdCgHwjRPvIZUmzZWBcRLPSfeTsq4qTujXMlWl4IVSjKQUpgr
M4CyXTqOWrCs0SBQFFbRjoBazhH9Tnf/pE3m92T49ffrA5odD2r4AzBE0sFW65T1GOxQQ3CgAK7s
hhw1GCceg7T2gMH0TJqthMfF5UHmESSFGH3AO/NyeVYaG9pQwlF1AIN1MEL0BRQ+8j2qzkgy11AT
S8cCkF1ESFzEyGal7+dY6YRWYauFFfQgrKMe3ZnpChnXQpsY6cQXG9JJzydauiZDnwqyBR7wXjh+
xO+c70LTgpFADKnYox/W09/dGufF0l7OuR/yGRNjpfINjRuV6y2m3OYy3gTygDL+LSzFh1gJ0s2V
sLm0k2CigKYpUvb5YXj53bSkN/gYw5YFAvWImc9FXfldm694/7IZE8VBkCXP1IeXZnAFgQ9F42j6
lU8Gx7Qe80S2xim6dAXAGdCpBKoZBcF5X79kNqhD1gr6MFoo4tqH/GOsjF7jPE7Dyptw4dok+C5Q
TUUx3sBL99JOYVWtQua3wJCxyRvQrtvrZbsmlLCwmjlMzMUiVIyIXLWZiDYOZTGoocPzYRMbpN0Y
k+b18RDETqWsRMSFD4S3DYqLIMOaRS0lby9FaRqJQC5F0m+pfTe151WVqGUTM1UGgiDaDNKhjfBg
4hHHDQ1CEhey19ZdMbY9RH/ale+zZkhay+C0rKqx2NCqPsDXWyVPo7mSpC+aQCdmZkmdB3qlCxPz
UJpO57WMU+E54xH3l1esaTYt+hnYrWaWVBwQ2c9yhSo0EYkWGloEocfRJQd0TV9uXxWLboZnOjoG
CAOgmbp0ZoH5FpNplRZmRHRBFZnMV4gZ7bspad+pC2jtbXtLcXXONkFZDRKh6/mDqXWFWfJCC9Wp
5gfo3E0BMevUR6lHRa1ISTY2zU1ot9Zw9D7FWIWmV+AuE2sIqKWVz/VmFZUxSMbILt+5FDmPkiLl
KFMv1u9aN3rui8BS+HllyXPyIr1N8XRwAOvAo8sBw/nlHusYPhxB/6mF07bB1PKxM/ZJ5u3Yd6SM
3YpnLlwe4KKfEWVztQ8x/dIWptfc3hawBeSXZ1b7aESCAXVfu6q2hPy4vbKFPGpGFAC9CKp9DF5K
C6swRjyoLb5lmYd5ESoOILnWz4lXgWM8c2clRi1bQ3ML0V0HNnD+91/iu4aWdZ00WFqDGzjfgPyx
9cl73QTaGonekmvgkvp/lqQI33Upgn8OSz3Eiu1fVf5TmMK3ipVvtRRFvpiRk95MuBSctEiaWucF
XE2+mrxB5vv2J5p/qux7X21IUTcewD0LSUX4g+fsymrH7c19N/n8XWQrq1nyPKScIOMDWScOlfR5
Jtepe1YOSCWMSg+cdio2xKbNASkq94u8ih8gsbV2S14tDxhJZJvAzgJLgzay5O4tOEHtFBiIUJ8m
T4/ig4j7145vB9c99KTy6PQuWPJ8e0+vvhvKTHNYRo4ByBxA+peOqDaU9E2vK6GSlw9KfUjV/Oya
7VoGehU2ZjPAws7IkfnBKT8ZQIejuCRSwiyvA839br1DV6fGnBRG7+Itp/VhKFaKqQsrw1WARi4G
ljBWI7/XCzZhqIGoyYkBgjTL5PWT54oVl1wzIl05I4J/XzM9OVH1kNANNAQM5/Wvv9DFOqStiyD4
a+QmTCRWC/24D4ETvCa8cHU9zw/lL3sluZ5Su3jUiTE5Wcdi2/z1nYG/DlAJThNKzvO03qWP9TTD
n7fxJURxj5q+Z7649j/ZsI2HY1d+xFAAd/q/d+u5bj9rOqHRjALUpcnaIhWk6aYEesVAP7sNGIdt
f+hXwsRVbJ0XhrrSPFeCH65KsVXECVpBnZWckGP7isqA+Wg9LT+O/cdtH7iKR5eG5GeUWjiW0kIQ
7gTiFTx+X3J6iqwdBg99dQ3hde3RqATNJEAoPGFNV5dupBhgsjTzE8WxqdHBy2KP/vVtgT/81Yj0
efqWoEAywYiSgKfKhQWl3eb5Xx9OWME07JzWOtfMuNFopn2fkvw0OW8gcPOL7FgkK1/mGlUxL+WL
EWkpXZ8wlAuN/GTHAEzlYtPndtBU7HV0+js3BY21iBpP52STjEAhGg1GDKv6BJyiPzQVhpHWyhdL
H9Ca379kJufBuN+l6ydJVw59QenJTU6VaaNNtavXRtpXbMiqRGQaSZpoCT0N7s9Gdf35DNd8rU69
ZkW67wlL3LJtsJLG+mG2lQcFLq433u2jtWZEiuCiaMeKzkagsUQhNqONXWDSeOUd98nCdpG7zBIw
gEoA44PDhdrg5VdpdUpL6JLnp7bPPOYk+zGKPUZAa+w7nN2pvNqUIKMAM8BJK19A52pkzbZvc+C1
mc+yP3CevdqSg04rb2pEcHsTrgMZ3udoO+MXon5uyN/TVRNRAcdVnirSAjpsK2zLNSv3KeQ9N6PB
6e62vev75tKe9GWhyhJrzE7KE3RRAzK1oPv4X1qQPivLeDJ1gpWngcW+Zf2ha++F62ztcgnStdyr
0f8h7Tt7Izeabn8RAebwlWmCqDQj7a70hVglks1mzvz197TsxzvTw3cI+9qAIWAAFztVV1edOmeK
NQ1DQD2z72q7JrAjfEr6Y13oLtKinj6uXKRrs8bd0iAJxZOypEWgFJorabe9Ia7M2sJhONsH7PeT
Z4k1FHXRhaQIOmkzztbNrO21dI3qetGIgecjGH+RezK4pZm0JI7oWBZgfMRLBIXbX30JHxLm9ee/
32Xs/scTHQcOVfXz0aSJWKDBtSqCLAbNJ3rmE/UO3WFrYKiFw4NyEIIbZIIgOsb3LUsNcNwCWoeD
DHpjhmP+Ghr0Wq6RyS9ZQZABmgOm3mfyT/ympVaXIKoJUsHLSvER1MxfYEMDZn0NjLKwzbAyaJsD
+w9qGHyjbD6gEbnX8yKw5ry4CfVY9q2k+XF9bRY2ASt3SsghIDgC8OV8bSCyYpZqphYBEaNmN0Jz
/U0YB2K3SN+tufilqTu1xW24wUxlpIZhK5mfxareadrLiDtZzdcoKS9hcXg0ImPL0jCICi+4ONt+
Quak13FCDcGniAicOe02ZV07ikLdXoRkahXd01jfNe3D9Qld8EdnprkJRVIpY8wQOFWoitvY+7JL
EYrGhdfSD4vUtiHQoEumtWrX4uSClxmN6ggWIf9wvpBSGjZSWhdF0Nij+UhFO463Rr+7PrjF3fLH
CP9KBUEEuER6nGQRHMFh+dwRiAjnRr9W2Vra+kiVIK2P1mDk97lJBE4UWibdhF3ZxupeKYrRnWg1
2tdHcxnNsxQayENYawhkYNnvJ15WNmstVcOoRPSEuqCQ3YxGd4dM2HuCtlbbUuWV1/fi7KEZBPsR
mnBgCDq3pxSdmoPyvwjMpMi9dJoLT6C16RdivEZatjSB4DdkRRjG68X7wibtNL1W0jKwqnDTyA3a
XkOtA0bm+gwujQiwIjgPQFDRI8Fvuk7K8AVFGTTmw6RD8RMvoSbrvetWFgaD5AGDfgEnBf/OrVOb
UBMiP20ZqOIGPM6w8B/iLiRGEBKCER6ULvxVGLdEoHHdV0GalA9mQW+KeP5U5fhTy5V/fbWD7gJN
NHgZgPQE1dvzTdDRLM0lK8kCQn4LxU+8ClTj8fp8Xa7KuQkuxmW6bl1fkCxAsW/sExtNFlL+fN3G
pZuDDfQ7IFELoCm2wPkw5hgyFbUOG7SvdqEOgvTnarg1o4NCNyL4acSVncam5TxuP7fHTRtYhVE2
k2HPQr5CvJ2cNH8ezJ24Jtm4NHeIhqCKh5w6UjHs91OfkOIfZPCzoISSTR7pNzS5VUHOcH32Lq0g
HALxHfJhYIKBoXMrJikiXcjHLBhH1RunQ6/m7moy6XKJYMRUUMxWEBUhijg3UlVwnpWOx/1QzU4x
GrY6oNeg/0ri0UGzZbFpCroyrstL6Nwk57fbSW6NrsdLn2iCIw0/DKD0sCGGtbT94vyBaRSpUqR7
AEc4HxqARYk+ijLsDKqXoUPKAtPAKoZ2YTRAHjBG02+aCp62fCpxCaW6kQVySR0jlPAqy5A0EI+r
S3Xp4eClTyxxfnSaM7FsNViyup/JeGsNa1p9lwaAyIKaAIID1OMAxTyfMNkUJCSUpvCmyrZ52vhT
sgbPu5ws1o7EwJ+IvQD+5C438NorUtkU1o3Q1V4q/IiyGc3d+Z6xs18/PJdsNgyLBfASuFvQkITn
3/lgplkqQehYhYBRfOSta4k/UPAAZ39oy5MtzPK2F/ZodhbM6a1EJqFsg6jeKW3iaWsNNJf7EPks
0DsDtsWg6XynXkmsblb6GXRnkzkEpdFTbx5QJqgtMduujJpN4LkHBLEc48lCgRhQS4vzGXFNgH1N
2xC1kHZTmp9tTDylLbajIO/HjD7ouYhMfmP39A2kxc+FTFY6zxYGi0lnNQoLINULZsMBVGsNXjnC
Tan0rqwESfScR2u5pks/jwciGsQRHuHORxXwfG3HAvzBQ4sMa6WGvqWPNrxjNFn+FL92yu/rU7ow
IGxUFEIYfkDHk/HclqnVlVL2URKAs/GNGq+59Jjm2o/rRhZOHhwIrkrckWjl5EkOqyZr00pLoyAZ
q86dQXYGzhN1DaeyMG3g88V9jComtgbv62XaVfOE5DTQdrdgZblTmjuiPkpZD9HVt+sDYtHD+T7E
qxcVbkiqSeh6VLjoQs7A9R+HAhJ1Zu9mcbNDcjpUGh8KwQ4tvyp9Jbl/uUqwh6Z6tko4YbwgShcj
ZJ5jK4HG5bRV4znQSuHGApHG9WHxM8iy00hPoGubkXPhz/PNkKjjbCRphyRnkvU3VSNUKCFluS8W
AmJn8IY6BLPxL48UWu+QeEGHAXA/+C8v2ZqRiKp4hZKgyfeC9MxKSu3X9XHx+w8m0AvL1EsZQ+NF
YbEJEyOX0yQNYgPtOcUYHSMtW2vTvpw8DY8NcA1ho8soYLI1PImaksEkkB1s0yAEhM0EtiI0ZG/q
h/cCjIUEEqnXx8RvCTYmAIpAHwawlIFhceagOipq4HELjAYpWjDJE/S2vFy3wUdP3zYgGmghp8TU
A7n9YHRmQmprTAMohztTCUhO8VsfH8BlYI/dU1bbff367y2isxd3CcJOPN64TOacyUlWmikFi770
XnfJ/ADp3OHehGN3q6YmuzjUp81YDc0mrZo1Ri7+WLPx4lYBoxPSF2AM4cYrjiCprUVCA9UCfwVp
zW3Zab9ac3C7Ydwo83416FmaYWAEdTbHaPQ1uAttrFs1gWAKDcwZgi3o+FWccGh9VawMmwopcTSq
FF5WiyEUpvpm5bxfRBEYMN7hwCbDjSGXx6NnhU7ozFGjeTB3JoLVpKo3mkR7R4VcjGs0Q7kR27Ly
UrnstlIJmm87Gom1y8exU+xczycPatT9oWhDepNkdXGgEFBbSSYtHF7050MUDSEuw4RxvraPNAjf
KBINoHSTelRQ61eqCfVKXuKCt+l7KpigJAhMgKXkO5FAI5abUmVCtfi5KL/IPfCOxUZ/AhFjeJvK
TgnNgE9F2F7f7gs+g8HqAXpEOIMjxh1iS4F03ixh+Uvpq+4/4ztZ2GdH8nzdysK2PrPChaVqZxQZ
6j00SPObCMFRCkV14wl8WJVGbXGN5kfn7sa/JvLPmLgjrCmtEZVEoUGbaaMzyHUE7hpN9EKqzF7U
tJF7fXQLjhBYEdB/4OiC9IUPLvooTRn/Dw2mAmyNuO/3mbpy/S4tE4YFpifGm4L/27mv1WjaNThB
NCi6EuKpIrFu8SiK97lEjYdCprNd1muR5tKiAaQCZ4iwmnHfn9tEBilp0wz7sQsfJg+KsrY0v8fV
F/m8Pn0LHgj8+sj74MWiIn/F2ZnMuBKNGs/wphfQVArFsQPE/JrbMswrbxoEbYd0a3w3FcIbULNr
pbFF64wJlr2ZwTDCbRYhRXc6aHGyoBpTP6YD+OirF6MCPrv2eqE+zk38mqcrO2ZphyK4Rv7RQqoM
LSDnUzuoQwUcq47MQ5jarPY5xo9hfTS96zO7tDFxQ6MWg2AeNJvs95OAIE+01higYBfQdt+AjEaJ
bsu1kv/SzkTr5HchFx2HPM/boGjdMInMRmIbW4AXIFlg1PawJk/53apyGvGyUw3ZaEDB2LsE6Onz
wUDMRx2srMyDqXxIIAKYR6IDCm7SPCqiLebg2yv8rAOm4LUOW1so7wvLDQXLq/XIHqBnGYcKQNat
gcbo5L4ZfknxFhqv+3Jeexkvzfrph7IZO5n1rsTn96TJAwUkuihYQxvdn9NsZW0vtxAeM+B9YvKW
yP/xzfhiV03DlAInJvfP6UHBm3uW6BbU5GvX0uVwkJxnJJbAuILthHcDbdUBzViKeTBmhS2Bs0mQ
3qqO2OJcOIwTRBuAJ2rjZyk9mqKAd34KdOps953mx8LH9Q29EC5ANwUAV1ySyBBfPBbzAc1gkx4C
j1P7Xe6Fd9TatPNHku0RIPhxO2yzWQZnNiTmxo9SSx4rpXYm/WtI/OtfcgFhwLE9+xLOa816VQoy
xJMC3XDVyQPi6b7zer/36S5+MPf9TjkUvZ32dkP9sribUxv9F9e/4aLAxn8Dd62WCvAg4KZGitn9
NXixk3p296u9Wzt63yCZ86N3PlbORyZ1KwhZa8FHep0n+X3Q7lRPerL8Yo+7bp8+Jvv5pr9pt4b3
APZYX9iANXiDs7WJ7r+22bG20Ra17TeFm3tgG/aNFXd6eVPh+/DewVlg7zed83PVWJMKRKh5UKVp
7afKjPNvGrUj0a7biBpRvCbWQy/P27UlWDiFsMxyJDLeDAb/5FJmSnSZkDxIZ8Fuy03VOTW1m3Z3
faWXzIC9CaB61veFhOe5S8kEhAXiWOWBqFGKlw9UI9TitoZoVrKWjlmaSx2vD8hi4cEKMcFzUxZ8
uWmV8F5jDbI+DWDRrg+U8AZMasDjVC9auuZg2Mfzu4tFT4wrF70KfDfEbNIJEKo4Dyj02cTKF4ZP
AwMjryGa2EMJDeUULLFRoEnbYaXl+6JngZ2gE9t8xgbNkGELVGwe1PO7FW8aCQns6IVWLdSE7Kp4
7Mb3ovejbuVFsWqX8x4hdNpSUsCuZeq+MVhu1jwU8U7aW9hHEMueO/A/Tq8FtEGu76Qlbw5BHJQk
WSUPaeLz5SVyMef9VOOoCDVx4jQnKMQjZyQ1xVqNbWknoTzLaFAQWkHN/dxUrE4DGibVPEg00Pxa
cSxsOrDk2EY4zH5htcQjutGBjjCvVo7Ld8jIb6kT0xaXUxyyaqbAsedBpGuOkqrPlv7aDr5kEb9X
253UQlZR9WbwbB6tycX7chj3ifxzrOltqNebqX1Aon4rP+gVXpnXF+CiJZdtudNv45beUBPFAO8I
lt7ay4bbSNsoRpsK4/Lyo+nB8ka8WXB9WSu3xXfR7HJSWGcbaCgg6MIZHvS2sqock5IdkEjZ3YMD
PfyhF85nbUsOMit261BPtkv75wvUTpzURZuJUzqJH/ns79RFPOWFK2EM2wQXH4XcEbLpDBStcZ6t
rVvdEtIBDjTfdEnhFNP9nPkFzTexXRHLruc1mrjLE4BOQbYIQKoi5cdXy6HlMsod2NsCQmfNNuro
JrTEyBbiant9pS+d9qkhpOzP9z+plUZW0xawvt68CVPjZwQ6r1o1nVpcmUT1YhKZJQZTZgS3aIA7
twSJogFZFAA1rC5+Q3apc3qaxSuX7MLGPbfC7Z+m07u41XsguwwLQWDryOWnVVUOXnTOVMx2rEEW
rYO4geBBVqGxS01dyc0tLh2y3ozbHZ1d3194Ellr6jALI5tRw3pGoraWbkX5+fqiXTotDBK9x/BX
CjII/E2bVGaTh+JQBMOj0e4rp9TsOXbCX2m84gcu303nhtianozFlKucGMDjB62FtnhXKDe97mtP
Yr1y7BftfJ93luHGiM7tTKmiVqQTMWethtP0UyJHq+mcpN6bIMK9PnmLO/7EFlu/kzHFYVuZZQRb
LdiBFG+SYieqvNVkyKXPwNSdmGGfcWKGdLWghuYIcJfhRLqN1mngnyJvcKPWG2X/+pjW5o97zZmR
WWfZJBWBnnyZMUFi8kCR/xP0VaKbtWFxV/PUpVleUhmwrq5AN1d+S4yxtmV5tGWgnfvcDyfpflKi
lc6gtQGyzzqZzWaAXhbVMcB6Vm9pqG4hxO5qwxY5CttQVpDfy2OE0zUMlmPn6WsbaYyAn9ZgbPwK
kw9Nbm0ts7EZpSxxjIdRGla25PLo/hjkli+fAfuYKkyqpL2R0G7Myml2oXqvH65vk2XvCHrV/42M
Wz29R2gVg7guIEnQ/dAE82lqvYG8TnW/mYethbjdSrsd3ulokVrZo99tKOe3KDsRf4xzawh+Xirh
DV4GgK7ndlI2qS1oKTL5NWCXdqRPvwxpQrECGEzDI6kFMkulSn6Guk5cPSP53mwFUHwKYPJemRZ2
9Vx8mQ7mRbySkEVQubOaRVYvhAPQdtldclM5gmELz+lDd5Qze374L7ZYzzaTlAIggXN1mpI1VjLh
eojNTaL+UgpbCUdHPzaD04ovsokYp9z8J5sW0njITrH2yPPTY1HcIo0GX9T6k6h5ofWrr44yNKCV
gzA8R/PnWK3cUGwU/IyC5Q3gaqQO0T7GXcOlJDVhn8HJzmX+EFvWbStN3vVRLZ1S1L+A7WA55wvu
iEGkIDDMTexlY9vCDQzZTdwNziA+ZCG14/a1Uv9dCZYRB0DbFy9bBrRGbo87PVZHTKNpDYifRq2j
tB9S8xzOK0eU3T4nE3dhgzskZRePQ14I4wFacSAnSB3wZjt9+OP63HEO5y8roIwGKobhNHih2lwo
UxrW8XQI21k8xsicuEgvk21VSpkn1Il8p4fTsBIYcVHL30ZR9AW5GzgENe7iray265A4HQ9xreqM
l1/IoBcbV9Pkz4lav4MCSP0J/G7pD7EQNrvrQ+bzUN/mAQCDZdBX4cXHHfJKmGchEzCzAynvzHkr
KIEG7HPR73q0mQ4yOXTa1hr+XWTzt1UkQUGphcCGT6LrWp3PZCDTQe0OqkC9LnaF7nXQ90P8dH2A
7Pv5nQMTkGEDNwi0mrjpTVIgoGIrHg+GhZSLGdZ+WKS6jaKW6CihuvZEXFpNvNDRrAYIOSg3uTvL
yNJpyIETO0yR0hysZhgTWyO13vtWPM0UNW8T+oBTNIGJJ9SLaP4PE4sgm+W00P6va5yHUemcSnkv
z4e5rAFbTFwzs7Zjm31SYXxRlH5N3vbiyEAHBgUYUBuAEgdZLm56kX+osr7qu0OMWGfSIJOBAnDd
vwnxe76m/HaxlMwWqtx4PmhIFPLpLUmZa9oIZnfQk8HPSxlEj8Bh9tFOlldm8fJUwBTjBIaLRkM5
sJ/nV0ORDr3RKHWPalbn6cMttutGDUe/Cz+oUdpRV9pdnDx1urAS83Du2wTnsgx3iuuITSnK6ueG
jQxKy+lgQi29jJwxeTPjfRIDFgT96Jc+1DaruioLkwpGBSBAcVWgV0ZXzg1SPNTnIk/EQw10JnSk
wrh8lEeCZ3y/cscvW0JBC+g34E74oZlxUtdpQcSDnPwsZSDtNiRCykJYA8AtTCEacaDjARERlrri
pjCSknGMZ0s8pLVxV8qthygpQEtrZdR2S0hQjuStyFaKvEuDOzUqn0+jFMVa0gGDcIiaxGninRh9
4PxPytu/9GaghAG8CvctxgcgIXfXEgSKXTVhbPGHCIlPmfzQ5cqZlJVb4cKLfbdOMqoSRjqAm+l8
NGUbNYOUNtKhjOMXeVLRzORmqnSnxn0AOEMX6971cfFJVex75MgZbhFZZBZHcAOLeikSlVFVDziN
/gx9N3QGbkxqOblMbQJVltEE/XhXHisxhTjW+4r5y+VDRgK4K8wqg7DJbE+dPKT6OhQKTZ/NQ9t0
EPC5y4t0k9eom2deIR6t5KscX8j8mG8qZUuS1NP1VwFtDiuzwLzK2V2FTBrSF9/ENyyPz51Fa8qV
PKR6eKBCHTOEjHAzIJbEXEhruLlLvw30PHB/KC3jqkJTyPmAE3OiEtXl+JiJqq0ElnBfNbiWSidM
n1fmln01NyqU5hFfAGiB9jgeIzDgaZIZU5cclYZq+yiqfg1DIt2lUy77Wi5kPy0qgztGhKhXQ8V5
V0n6fZMOzT7N2xtFF+SVgOtiljVMMNqDkSBCfxRSaudD10olMUoJ39Ob903/NOSDlxqKvzLqiyME
K9BbYXUtBi3hR52ir0eKv0cdudmXcd+7b+OWfCXO8FJAJbd0TJt6hmsRe3xYJW68vL++rcOtA5+F
1gUe3l/KUgjN+T45jmZqd/OTkR3j7rE1E6Cxvoqy9mQUg6c1jSDuecPQ1WizBIoGrbeod/H7V5Qh
swsgbXJMq8jTJjDzabm7Mq/Me5/tJs4G+4aTk4pRoQYSs9X7hdBKdohreUlh91+lXT4bK/mV5Xk8
GRG3V4SE5nIvtsmx84bBI4Kju50bOVLnGsRdg3ysTR93JlVNQFt0B2PCSOxQ+UhiayW64Dke/l4h
UCgCeIAy/Hdl/GT2lNDKumjAvkCKd5feRI+W1+8BCOg90a1vh63wBM6ANVDFha9hS6YgaEPZBoLI
35rvJ0aTojX0VMa4CG5iB4xRbmxQ3MeteWiS9DWT19JiF96cM8itGqUx8lcR9kiUR3ZmRXsiv9X6
L73sV/bHkitBnMZ4h3DQweJ/vhmbpKaprI3JMZFUFON0KI1QRIzOYIprFG1rprh9b8RUBrERTE30
OAkQxLBCG6+NtQ2yeLzwdEBLBjJ8F/GnnkXpOMshjpf4GRXSRo/bxyZTbpNxT2m5U34PcrUTqHCX
GmssvjyI8q/NeWKbi6FoqNTofrKSo2o4M3US0y19sFTV4Vsl3FaybaS7qIe4r41nzXWvsrBhwIoN
Ql+8RVnLLLeOUa0lutTjWIhGsUur6WCpo2VTtDMoXUtW5nhhJQHNY5S+eKgBk8oZo0WLolmClawh
3O3gtXgQAKLd9KayMqqFc8eq8hATNUDrh9vofHfmg0nxIVhL6V7rjpXqJQrStV72LzlU2Lqx7CDQ
8YhZ0GDAxW5UA8dzDlrEIyLyrWA9p/SOmNJKlukiqmdG0F8PNwJRAcDkzweDql8ddzUlRzBwzyRI
2toVpAORNlC9tMeydRVhJQjmM7N/jevEJOdGUiWW8U4HCX/xBQB+XNi/ctd8+ZQ/JMPRbdmy9W2z
1mbG56L/NorEARoO0J/FN0RJ+YwQMc7IcVac7Ku4y15Vb9jMO90p013WO+YKjGJ5Xv/Y43ZjQ7QK
+GnY67u99bOkj7EIliRHrQDO3qxhwNaMcYuY15PQEqUEm2lsQdMUr7/IdIzRNYRjZu2G0cTTYk02
6fJp8b1z/oyQW8Zeq0lHCUYYhQOgA0+VaI+pWyqDQ5XRS8PPaPBr5Gq0YeV2WF1L7kKnOlXEccKe
ld6Ljux6ydwKz1U0HUkb9FBX6yGnafaxY5G7rlljGmBzyQVKODB/hs28w8mtq6KtWMzA93+cVCH3
aNnPiJOq3LvuOZciJDzY4Dw1pkWPKuW5mTorp6InOTnmAXyELRsbWuwS2W5irxbsYb5Zqwot7qET
g5xXywBFADs+llN35i2JbQjj2mgpmX5+XB8ZD0T56ySeGOKuoyqEhqMswVDyY/oqj8aN+Zn9BjXU
4NF7KbPfqa3sXwK5sOfRyQ+SIz1f/4Dl7XPyAfzRFNWRTC22TzHZ0QGSu8rt4Iv+4FZP7cbYuSvm
2Dm42DAn5vjDCXzm3I8wN7pQfH6VPx/U+9JTYmfcBNaDSz61FYtrK8kdzDJutQz8w+RYh7e9Cmj8
cUCqQWIYmvhQPBGyBvxcuuahRckIWKG0gbrW+V4VpL5ABwhWdCjvRkCK8i/6Whf+9XlcnsY/RrhD
XykRmaKiIcewkiGaPetvsVxLTjKNa0JYSwETg44YLGsIsD+fpcxTkjeQaSPHViNoythPfrhTgq55
1vR9RN6rejs9QX8PZPOic32Q/8fh+GOaG6XRyCB2gJjp0RzvQ/rZ6DdK6zQQYq4iexJvGtmtq3f9
qftNOkdtfkRqbIfvFMT3TfWoWT9V0ycAMl3/qOXl/fNNnMfLsqECfzCmIyJC6GpV2vkZRLdc8HUe
hXnwrltbnQIu7EGOOEsKo8Bl1sR+/U0NQHubWm+R1j+0LWri416nTlnux6+YSLvB3I6ST1IIrwJV
nDjyjIv2UVF2HV3D+yyfrD8zwX4/8f0gJQQzC1sdMbuR97ozZrvetp6jB3GNVYI5hUun8Y8lnm9N
Q91P0ws2CVot2dNUJ26j5mtM9f+HK/xjhnP6hWrFZjlgQJb1LBteGvS1nSp25po/yT7+vL6yvC7z
X54fHLYsDw+MAc8EJMSd0EZtjysm80TrDmzNm6J/YhJWk+xX1jPdkfp5aJyb8sNsbqbOp8IOFXrp
5fp3LO+wP9/B3626lY6dqMKV5Pq2mB0NsPmNOt9SfcJpv8/0O0AA2rKxZc0dodAxFg0rh4DgN0ib
RyHcdsJvPbPVw8pnLaS20Czyz/Tw7wrSz6VCAZo49n38Iph+3mynGCrs93isNbR4VLvKgZrHvi63
qfUuk5estxPpgIT/pBAv71T0c2zLyc8rl2rJjsq3UVa4c23cKINNzQlCmmtllWVXefLN3GU+oEs4
zVHXOKrPxSs9po/VbbYZveFJ/Rk/pkdhrQ64eAuc2OPubsoUgyB1To5VGM3+1ECuU60guYemnlU5
1KXTDu8PRR8L9wC0D85PO80guyEZOBy5Ash3AbLDLNqJ/UGx3FLctvGMxPmTMvt668xmb4fZ0wTh
mMlWM6dBsG+0dhatbN3FsPD0mzhfXKIvVSjbCvMNYd1mflEFfBZJ3EKYfaV9T6lpl/0rahj+9c25
uNCnhjmvPCjyrFYtzkwc3RT5UQEvs5LcGxWUAO6LxEd1MkQjrlsaAYS+r9teem+fmua8bjlUikFm
mC5FAeKzaKqOgqyU7PiXKa91oS353RNb3/N/4uH1srZIi3+PdSHZqpjY49qRWbpNTy1wLldVidSg
2ESOmTxt6STvsqrZzoXsiEa8gixbfKIBbA6KaxAUQACPsxUl+lTKIkbT5B5uRU/4bTjlpnTG2/52
WokSlrfmiTHOFcyz0dZVP8CYCPlcZ+jc3ihvSi8EI2vabYX516Sv6SIv5hJOR8j5A0FH8bpR4DPl
PrOn0tHabS079ZN1D6GKIkpsZDLMzkHbgiH8AFnq9Z255I1OrfOh/dhQQ27g/cLKLDYRckKuNaq4
twaE99dNLV7Vp7bYt5zszLjM67wA18oxKm702cnEW0mswSd8a3a2MAb9kDhRfV/45loosugGT9aV
c4PSaIxzOsFwbGxH5atCCsNyRhuEL5vE+DCero9z6RI8HSbn4FLB0uoSL99jkt/VYu4RgKzQvxj2
yBRFM6Jh97q95dExljhU6lkR+Hxae5DUCFE7wcnvNKYXjGYIpxw2WeuaR6VezcWyE8fHdQAD/WOO
26+RkoIjzsTwLLSXl150Kx0MB/JjiCegV44s9NrbbNGhIYOIEiH4TZFLPx9fXeddVocmDMaCZStD
MtuzhiTC9VlcKoBIjAHvf2a460FOcqABE9zLhN7HCrqifaO6RzM7DqitMtXdT7DmAAWv53YxxbYi
O4a+lhZa9Kwn38DdE2NpoXuB4BsGaIZvlBtJssXPInfK5mf9oTyUrp7eUenJLPeNkKP0vpZj5Ntx
v+PbP5OAXrHzuY7iPhFoJ+FyFlFk3UfPfW5r5nOXAi20qSBJkm7b9JAOgflY/EzLjSXsE4o2wIk4
vUw2mQFGPPkhqV4G80CyafP/tUYQVj//vBydf0i+4PMycUPR9dPdxe2ma9/m1M+hsmD6c/gopEEr
9jsRQjVk7m2zWmNAXTzf/yzSBdXkHI5qP8g60mcbK3Yz6LU8HtfEORbvPYi0QHccO5IprZ+PlMpy
V4mRnBytm5Sg4iFPnpp8ZEaQt6+k7uyulNza9LT+ZWWKmbfgj/epYe4YzEMK0tdhSo5h+qOLv7Kn
O4Di92JrR9OHQOzu7fG6waUtD3obcPSgHMFo1M4HWrZTDEX1Bn5DI2jRuhez5yZChxJZi7uX3Mip
IW5gCZ1bUTEr1BrHwS6TwdHMH9eHsrQxTi1wpzfsK81oGwwl1UpHhmb3PAQpvR/IW5X7Wr8mPbxo
DqhoELYhYwWtgfOZy6REFTS2Uq1UOVWZu2FK7ayZQBCkEQeEqJKrkNq/Pka+V/vbQ7A+eBgGqw2q
VedWiSQYJTQ0YdVt34Uj2GO10H3IErvfVm76oXiO3Dvbf4sC583yzVDpWM7iXMFsh9y8Xd9Hr8pB
9OdX8afwX8LbkxHyDEhSkuWDPqA4Rmjo6P2NYrht9KhbK2HCYrQJzUJkihnYBI++85kE8kXtJ4Wl
q9NOxAtEGN1ETopndH8Hsp7Xj/WUTnZWVVYAmpr2QU01sru+mmyL8If99BPY4TyJyKzGVISsI+Ro
SK5at3bc7fp8snPzRlBXguul4wcE4zfsBR1tfEayE1uwIFVIB0VmZe6zstZspL4E9/qAFhM0Bl4L
2JrodkZv1PmIjKYvcJHjbWJMxz7aD9UPnDtl/qo+c0A2QdvWpXbyMWs+eQtFd7C2YemBB+rt+mcs
Dfb0K7hDUkxSJzQN3ntRJOobvSiBShUhMnLdymJADRwqoFqMNhBd8ueDnTu9DxuC4J3GHti4If4i
e+AQFIoHNFLh3nYq81YM+vZjXM3ufZ9zfuuc2ua2TjuPg1FbCAP18R5KHPuwFfZdke2y8VkW973I
qpLEGZsXuXxPeupMkp/2wSSgzrzrm7dJc3uy1aRdU/jY/24U/hZKskslslWTDGIbwo6MqZf0m/80
Z3gMAL0LzDc/Z7qOxqh2QrQ8ZOAPeivE23nWtoKtguJy/hGnuwT50Lr0jZXLga3F5XyhSVtFi6oE
ZN35WrWzBWl1xEjHJlYBsaEWyCyUuNpMAqSir49xcfeBdvF/ptgVf3KqdTrMtB9mlGvQQeDFbTlv
0V/ydN0I28LXxsM9A3ozBGazFfFsLaVtuo/rydGj1I6j8BhGv8PB9IxoDQa1GBWBVvyfkbGRn4ys
r0IAlzIsnilFuwiqAFpOHEPBc7VL3Egp3BjoSH0OxsYWyeReH/HSCoLKiOGUgIcGqdC5cXTT5f0A
Nr6jCpoyTy603BfSWHBTouf/wS8zqlcRERFIOXkOYwFyX2ilt1iqKrNb1N+T3gVXlSf2uhflKxHY
4rjAAMl4NiCPwrtMZFgrfSJxelTCGOpbMSC2ydAkbpfPa4/HNVOcX1TzCYCWLEuPVUv1TYrnsJem
UeKLmbmWzFl0UIx+9O9h6dxTRuxSIZSJTo9iWVPFa826pXZkNUbn10k/V7fhLA3ZtBc05LIccVAg
PzckQwgWoVnSvBSlwsQrdTlRtgoJU2mXzUbU3bSWPMqunBD8HSm5UjndYAjZoxEVSf0liXGFPKIu
j5sp1Ehha3mtTzfmIIPyOtLHptrWYgn9mb4Xm9YGQUZhOjhGaNpauxwWvAAT6mDQJWQFQCR+vl2t
KaNJJSspIqbKe5vtyv1snMR+R7e6TcADcP1wLF28iArxJAP4HHBtXuyimlM0JZotPdbmh6TXewN3
UqiGMRAV4lEoPpsSZE0CUs90Dropvx3+H2nftRw5rmz7RYygAd0rbRnKVsv1C0PqVtN7z68/C9r3
7K6CeAsxc2J8KEZJAAkgkblyrcQl2Y9yCr1J+ZyFU6j+hgLH7+tftREiK0jFoK0OSFcwnjGHbmlO
eT/XUXEicWvJgmiVYulpOXjPag+EClY9vV03uHVCweJXvwStu7ICzQgc624RkuLUe71klRBCta1P
5X19Gk7QLv8XxsB7S5X/wGwJQNflEqdDoVegcQIVz348Ff7QWONzfrCLu/TQcMBAGzsXGI6/pqi3
nZ28VQxb8kjHleN6jg39M67jd1UqeEffpiOdW6JfcmZJncIQYmSwtBymbIemaVQiwuUJQhUg/tpV
wk3pQvKdoCsTLcbPhviCrmb0Nqf1E2d2t5wHp6EJJl7K8sre2IUBPb26aIrT3N7MspvNdi7OrgnS
qSf5tX1sGrd8iEqq0V6Ii5Unj6VsxbOvVo/XP2QjSKfwmf9+B3PvtHqzpo1QFaei6C0Qm0gN1DMp
tCTiUUJtHRnnlhh/0upSm9DVW5xKL3moeEX4ry4sJmS4GAjjQ3qULEsZYkKTxdYrJ239NPuRglrq
WH42H1VsjZ8rIAm2+LLsyifjdsLC82Lmrcop7ThAZyHo86iy4aV79TmJoV7Tw73C+3avGbf1YM+O
2FnmYLVv7WhL06/+GbKNZWt1CgTL7pvRkny9xWOz5GLWN7cVAH2QjKSMOiaztkW5jrnc4GuGwwyB
9TV8G4VjYaAQtdS7XjgCExCrb0S7m4feK8YO5K3JQY3/IVkTfV0r8DAQdgNECeJC5pzs12wWJGUs
Ts8SeYcikmUYENMZ3VwFPawjj7tQOhHhLSPvk8K7qDZXBOrviKogqEKbMS9XZG7CpjWMGf79iJZP
d0/260fjJ36x1x9G9wlUcLb4YToiGNC648A517Zc/q/xbwlPMR7bsiZrcQI7MJAK3bEQudB6uois
39O3KNh4gWGGKNjlANV86UB/LcLl1oNW2znxOhQ7oHVqq8/tkwlRad1teQpXXxmRa1aZ9JCKJkWQ
DtOROaMzuaWTgEHP6++IHS7WbA1Odi8cFPdt39+pwfzDLx/H2/k23ql/KgcV4Mfk4/ox9pXPuPZB
zNM8RnN/Z1T4INWSD9177X3Edmenv28adByMzuCqJ3MHsbTPZvdQHU18Y3sUHn91ju5GvvlkOMAK
7PtddJNbb4jnfAn/32rp/vAjtXL7+seyRIBfO+J8zRin7Kumj+QRHwsCTPSZFQ+JZuen3hYc+cWV
HlV32IW34suw7+3dddPfrx0gmRH8U2Q2ip5sjlvuGj0lZGlPuQCBDxBNmrGHkvGA4wlZthBJ3+v2
6EgulwUtT/BOIIopWIwtr9RKVo5NW/cn4wkDHfe/ANFsnwuHl3/dyHdROlGqawOiVwi5M4eMOhGj
QIccDCX7GACD4dGUg2kilj7XjpDtmwFtwhxsON1a7OB0EHPRbCWoqEXmRuvMMWqqqupPJFWPUoqO
XTP+3Y6KN8r1n+vz+P0kgZ6bCAEqCdbQ1cW4dzgXJDEArTpFnRiAVgIvKZ6k5PdI4NIE45RGOpW1
tjT9SZ9mL+9q1Ph2TeMkhgSMDOdO4AyH7Qcql0wb1AS25p48RnnmKSEPBc0zwTiEWGtpJQ10OAvE
BCPVSqOX62vyfS9h8fFUB1su/v5NmiXuwqoZ1RxrUi9QMEFzVhcbzppUjppXbtpMf0yx5fT78mwy
VzrwNkQMw6I/FWFqK1qzX4zIKot7nCfWMAJrQ3bXB7k1jSBLAJEBFbgGAc/l9ZIqqV6SEtOorovm
LnoKRihNfL1uZCPXSKfyrxXmOpmiluSNBPdurO4JtGBOFryEg7UebDVxZk5D+PYc/jVGf372Bkj6
slpVs+xPi70sVvJu/uwX0NY9Xx/T9+DrckjMdirMFuz5IazMXvwjfubdwFu79e+MgUPjchDShFWI
epw9akdcYT2p5ogA74ROjYFwrqutY+7cFLOTpqwG4GylZ3j3qwYJD9hpn4R/SouKO5HOlw7cI+RQ
cMwxh6lEmrhLElhZZ8Epaj+RFK9V0o9+MKzrK7M9nr+WqMufrb9pxulcyX1/qkqztEIZssVSeQTu
6FloKk4EuOkFaDJH8AvoN7p/L22pfT9nqbrA15rIKWOg8aSPFUHZ9RFt7x9E1uBEByL7mw7ABAx9
La0wE7c3UQdQtty6glnuawMM27Er69EtuKztKlJeQbTsztH8dv0LNsdJw2s0W4PChlVkTKICJB2l
2J/y7K0yMcw8iGIevJhnhNm42gBd9SKWMEpT8OIpPubCdF8ICeeM3XhKQqsJ8TR4CCi7rMScRmFk
CoNOQjhI8RkisyQaYATNbTA+Fi0EVrPCytdPeQJXswJZsdlNx8IdKtQjqvROzSpbxhO0SX7Ua7y7
PssbgePllzEzALRKkwytjisHj0hHaJ3wsQXQ/U+4usWtvpskoIId/Um/VUdP+22cjLCzVHLivWu+
Hz74DNTU8caVwYPPNjQMPSmNcB7R3JeZdizfz7J0zIvDUliqxi260SvtMsqimWq8pgGKpgVNZsyC
IKhLR+qBopHXxFqKfZu9V6ar/oyad7xxLSA9heITbEKcvfv96gMMCZw6oHxB3GWyJMNGPYMkREcL
Y6z/VLVjm31cX82NmBUGKD8BQTkPbcp05GcHUTuQtcpJOp76bho1y6wzUboZM1T6g2IwzMTHv5sf
kmAMikMKY4UUfdboO1kATsu5/i3ftxYa6FHro28CdIeyFXAxW6PMCOP5hCS1lDhg4RB36aKJtQMd
Px7fxPcDGMZk6JXQRwFlnbkc9yAUUgQuy/kk5PmeFEtn1xLOjDmd8XYseaHz5tAUqAGBw0RBLZPd
zfNaDUZXzyfAXMQDmOC12xmEt3tZF1NOZLFpCug1A6cGRI5YAH+YaGJWkhEDW0Bdhd7UfCerlQJK
ajQbXl+wzTmksi947NDHB/2Uc98xkrGJQ3k+pVXSWZG8izPwji7L7A7qsrrXjW3ASCmvFLKUgILQ
bghmDlF5nxBN18tJnAXz3oy0brQqNQKzFQiFzNWO9KXO7rGPczuLotbTi15vD0mj5x/1MOLNp1dh
PkNwWBp/9FORF8/XP/D7VsX3UQZWtAFTtTYmRGmHARzVaAk8hQAPHwudlLSzS+ZMw/c5/9J4EuG8
BqXDYS5zfY10oVGE5dSgoeuILvzloAlCvO+rLvkhkqnhIPY2RoXVBScOMDhoo2ZeSddn6LtrUu7M
v7+LmSEkiORQi8hy0h6Uj2yvvVz/9Rulicvfz5xloHSJIC2H3y9DU+BndoxPe7Oz0ARWPxU5/SfH
3vcr6NIesxZqkSoDeGoX4DYhVXLMO196SbWfc+vPwIoa5HEWXKm3xH2dxjaKdNY0P7Tx74bwevg3
kP+XX8KcZmutqVE9K+iujVxlOGrvWn0jIx3XvKdeU9piqYL21Rzu3jkzQCP8y3vx0i5zApgyEVbU
bpbTYL7WjdNmu271itBDrfol+pX7181t+T46Fyl+VaIJCOY5o4yQpSm6cj0lmYzqe5UswFaHd2bS
hNYoVzwK4k1/UnDpIvqiHN8sxUXS9ZTiv1pPgyI7WvKZgVv/R7h/W6XdMBpgHU8M7/oIt3abBh4Z
UJ0DQoFHyOWJuphSlyiTuOJZoHVeKqa1t+g9L1FFfwu7audWmHlscjMO52lcT0Zb2a0U+lXtDzfo
+bfCo2GmnFB2a5dAwweUnHi6435ndmXe52UKCbT1ZBpRcSvinWDlvd7sJaFT/I5UpzFNq/2/mMcz
m8zOHKV2mnBIw6Y4pgAJ1bNfNJWx+zdWUIJHQgxI1m89aoi1e71PUP2VSX8DnfHXCVgljpEtp6fk
giaVLNQQ8F66xJxBen4QUWKW+zm6iSTdk0PlMdeN0lkSlXAmbuuIxgkNvBVecCr6ay+tIX0pVGFd
iKcVV5w1GUP/C9Nc3qrl0HBuso3QE4RmyCRSOkMwKBqMY0QjWUkXGusJsEdlP88lJEKyrrKh/7DY
ZSZGz2OPuqM+QYemaSHQrE+mxomWNmcXtXMF0Qv+wUZLtDFF0ifkLlbkTQ9pBpH7RBkWJ0PmxI5X
4/e/8BgDKFwaJcAas5hrJhezHoJWTR/nzlsLSbSMthbsf24FfQQ6UAqU15QVWVULQW7UKRZPlT49
lFnWWIM5PP7fbLBniDkIepLD97NCkKxk7CN7NHm1zI1SOTBsiHJUnIjIcLP8unqml4ZSzLCCDP4B
3bbdUTcWcx/OS/84iEjMZUYHrawI1P45aYEvjRbNksJocRsAvV01EUxv6iZIRTTL6gyClvyIapLb
cb4knE6ura0DDhjUNNCOCB1i5i5EKb0pzUIWgf8MQyfD9XQaexA+DWmena5P/rYpSB8C0ASiU5Y3
V0jlMuoyUzx1wrDYch6PT1VnEEtdgAS5bmrrRkLVEuSEVFQZ8huXB8KsqkmSdwp8SRyi2zVNV5fI
vfhvvOnMCnMU9G0BcRGc2KCgHogXD3W11/KBcOKHzWmDPDQ4f/GkRqbociyGnM9jpkXSCcwWYOAc
gR2sVzm9RUpK42zBjWYbeO5fWyzBdk0AwkkFQzwVyCigAmS05RhIELuYdpGyikMwLokCwfFuHVtH
MZti2SmJKXYW5Ok7lOxzdUCKLCeaJSZqF1l9q6L1uSIpGhWur/D2rOigXhV1ZO3Ytyk0Fgahl0IR
DXJZfZB6XX1dxKl7CIfK5JRc6ASzgQe0SAHkw/sFCGlmiwASp9e9mUlAN8pP86p+tI38GKunSEID
CKJnii3pOSHV1vBANkXvGMjAQYjqctHbmKzN3MHm1NYx6OUhdVULcewBPBFxTG1FOiADh74a1h50
lsqlqQXhwChVtXSKU7DZH3vNmUMX2rPtxIkJtjbluSH687OHdxiGmZwaFXXk8r6IEzuPCk7iaeNi
xPUE4AbyXaCTZcmNJ0Kf2tQroi46lH3np2D3sNSpALDl6boDbsXZqNBS6XbsBR3ecTmcZWxjcx4x
HBFc57YcjY7Wx8RL5na+NUgr2H1STUHfElT2VeNGG4zlpRCUmjOrG50fSJegBoBYFb4isQnkOkfv
NGR6JcAkNCuq8puZoDdffm4NiCDIkt0cSA+Cn0h2phov/EW77fLBHfLxrqiqvVBGM2drbuyXiw8y
LiembitTmGS6X2JbI4kn59UxxCwMy2RlkPxsloDwQMAbvgWbIITTcRzgjcXsF2OuISyWdLAZFQ5J
78WS1yu+Paq/FphtMuPJZfYtLJA2Dr0cFT1zPg1T8tSOLZIZyUM9h0FjTpx3yFYC6WJkjJutSOvW
edtLp6X8rWUvwi1EHqxqXX6kIvGrNLGq3qmXxDaVxkVH7W1WWYnJIWDdqJJgcqFbLQPzDIwWS5Je
riViagFnBFBZCnAqtTDZma7a5SQBrFkWSD6Gh1TrvVCaNatMlUCZeULD1G2YY/jiGxi30jvcKOaC
e7CdsuFdFES8/MpxHF7mEZHSCrLvYMpG2VmLkiecvXmsnA2fuYK1ySilhA5fRzeCYPxC9GoT/WPN
ecnk7UPlryX2Am7aJo0AWcYZecohIw+d91skr9Pn5sd0Rz54vCkbtwymFKxYKD8pCJaYXdOGSRKP
aSudtD4gyknoPLJwMnEbt8uFCWbbjKOc58vU4HTSfmFEYBmUi/doMnCd7a8fyNuL9HcwzEbpi0md
NA0bpVhtIIR2qlFYlVbd5TMnINuK7y/GxAQEiDkXCC/hKBiQn22yfVt4WkdshXzKqFMK8eRIki2k
yj2EaL3Z8OsRi5c4LVm8ZdReSKF8qon4+/rwN8+ns7Wk03N2u0p4m0mFiok2pLc4ccSwtggU7JOf
nXBXSndKfLpub+shjLozUqwaeJnRc8gYLIc0SZGjQNwwWi18VQFLwrv2u5AtA0il+rHjwWC3T6Ez
i9TXzoZYVKu4zHTeuzh06waKSavp1xBEXSKfCO9VFkyD7NeVWFnd+Kz2nKN48445M88cQEPRLBA2
HSjk0oTgqiGlVhc1qcuZ181NCekLZDNAnwlGyctR6tUMwrwSZjTDlp/2BLt/BUVXIFvI1oBcw+Y9
Yza36JlBxp0hRpSgUoaNQ6AfsuStNRiyK0hvRR07/fp6fXi80TFeEw19nawm1rCu6p/dkJe2kUqS
VeR5Zl+3tLkhzobFeMukL/q0zLC0qr1bqA+Z4bbKrtMCc7HrerWRjOJY3DyBziwyDmIWU5FOOizq
Y+kb4W4ZX7sCTXOjd31k7EYAYA69hWeSQczQlLUhclqE0EEaXtHAaUstID+6VB9lpIOoToqcdA4x
K6tMHo3uMV7C1rn+CXQoZ5fxty9ghxo1SY8+5yrAwxfSfVmmxlamoWyhF0dohzur4F83yPjN/zMI
kCLSFKCtZNHIROyBJAsxZJIjjR3acbELDZ6KCLOAX0bAxgS8JTivAbhmLqt5LUtjHtMqmNXfynwM
qwi0WFakcsbC3vL/sUMHgu5iZGFZxI44RjGIT6CdZUa5Y8ivpp1LlS2plmSbsi9/jNWpjxNOWM4+
FL6swh7QzkCVo3mCiWLEhdQtCh9VED0LwiENQIWb/hA1rwB+XvEXabaa32HiNY3fLPZMnI5L9UT9
kvUaogKHiawMzYsx8Ya4kjpUBB16j4e7xjIt+pfimdZrZXky8CGH+j15bV6ue86WqxIdICJgvPGS
Zu8pZZiVSdIh15YjYOzzuwR0Znld2UXiy8pNHfE63LbsIQqBdDRa3OBMjBMVU6eOQqTUgTH3T1X7
RKrkpsxfS7zjdQHSPl3/cH2AW1sD1xI06ZAKRlafmVWpVuvKrOImkFtjvJ3kZdjnk37I20XaXbf0
JTLBLiCS+VRCFhkR4Dcv7yYJ2kxaqydNQNct2vX7aBft2v0EnfKos0IfuKm9cYiO/T7b4dm7a+Ob
KA9EB7xtQcxrXWcjkC+HPv8aZqalds1KI0+bQKneKiG1Q+M1DW/SUPc7TfDqRj1AfgUKgE/XZ2Fz
I53bZW7ojhhrCFqMJpjn2SOFMxaGDQqccH7CGkuZbTSCY0avUe5JjyP6b6u7FkJrA287bewmNECh
vP2lfyaxshijloZlPeEzMnNyUv0mbWdLmgdLUSObVJw88Vf6nVl6CdV7wECgMK1AJ+Ny6c1I74mg
1U1w1OnOfQYhsgNEq1ftVPz3zw/JoujTyI29//yR2Z/AVdroi3JDK7JVW3Qke3YXiBuLlsIpiGzd
iApSpJCAAwyHXsGXX5ctI8AwM+aCDKsFyVUIwSRvqzrfd/q6F1MBLQk3QAPtp2xxFzXf9Y3OmaCN
1VCQPaMM4Ghj+laTyUheFsZUdMEwQYQH4o9Wu+xj6S7F6/i6/20cMNjnOF/QjQCQCNvwnJBYXCc0
HQWTcduDnULJbzqxt8v10M4gD/xnzyq6yWANpVDcUypSaswmS/VJriEs1wVdbsn+iue1VfD0Jr7v
ZPgw+O4NCFfqcDGdiQrVroqzDvFmkEc/5Xx0sp2B/tt8cHJZt5LGGev6NuTRNTMBIqQSYBSYTwBM
VeSRVeY+TISsNNV+igPUKTN3HeUyEND46+pjm92UhVzZHfp07UHpoG6zJpxU5Td/AQM/lSaXKEqO
JnkvPTbOQ22t5jUOlhxqVxMqfXZGitA1oXp1iCZI7WbLUHDCNnoyXWxitNxSxWValUVT1Vcv0NkL
KkWazMhLJQ4qWbSbUHqbO/Cy/kP3pDYAp6eoMTgpe9+GpBtmWYeNOHZL1UWnjG56oUfynxEv97kx
hxem6M/PhqNkhrEatRYHcJVTojSWttyr46PQkHupfLw+LJ4tZr0qeSgGRSVxUI5WVJ/k1+h3OELK
lTN7W1uBiq8AiUVbIaGbdzmmcRAXQy0l+EX60g4aJJBv9cbPj1Hm5MeiX3dz/Xl9ZCwOh26EC5PM
fYaGKkEpVOoV9fwIQNUxx3WVzKqjLb1tRNCvTnoI6c0P4hxZYMBfyWeRZf71r9ic37NxM/fL2PWt
rgoYd6U7Vedlu+JGF9AKd90K/S3fNgDNdIHpA+1HbNJ+7NK1XmR4TBejNxiZokR/WLOVt4gyxwwz
mCXryxIlYjhm5wPi4ydrZZmK4EvJQ+LcoN+lrB7b1eK2nn97wNCVPBsec45WcjEJZgi7sfwZG6u7
zsSeEoCve87p9f3C/bKkQw4UwCaUWJkRmit6KMo1SYLMIJGb1AT4YmlGGnqtTlIqJXaRlW8oxvyq
ejSmgzajtpe4/KEAic65+7fGDBgEEv8EtxPKpJcbJmvjuVwajDmT64OauIYxoht8tQSOna2zEypZ
aLZAtQdhFzO3g9kkWlcZcaBmdecPlfyiT6ThHNDf7nZM67kR5kRLi0pKlUXFYNrsU5vs6ldNMjuS
0H2dgGawHlL7+obYnD0QP9F6LhQs2Yh+6DIlmWWMyhTvs+XN1GvwJ9q9fLpu5vuTFwOTZURnIDNB
lCQyl62hRpqRokk/qEaISflSr9lpCj4iNBcCSQOablu4B5EBZyNuTacMRLEJYDGe9ayXRiQpS7Wd
4aXiLp69pLL1jza0kSCcKh65/5Z/nNti/GMa4jBLCthCMdWeCvxVcw4vngXGOaJwlpd5gQVQLYKr
uLXy4Z+lOL9uAqDKdYUAZ47+awY3YSDYk/NuTQJ0tDq8BP3W2Xv+y+mheXZb5+OSAgUDFxCb1p61
nyro+MruJ8fR6HZnT/hzK8z9aUhqXGojHQKKQi+JO+5+GV7uatbuuiHeaOhinY1GlFtVEAUsRhw9
gT/db8TGMhRe0Wt7yf8uCHPM5qGZlwtZkmDNVCsZHgryf1xxxmtDolVGWmG60M1ll/FDJ+WcPcgb
AuO1StsDS7lgCAM4vRfIJ/YJB6CxdYbJCOVxBeBOR1h9uRSCJMWA1mIpGug8NaDkLFPDNbufTe1e
X/PN44Rmz0RKNgWs2qWhUR07qCeX2OIG2atp8mwqd53yiLsJr3vagLJwnGzzmpXPLNIvOvOyVSaN
WkewGN8LyKqQ3KpP+XFxVN2SbFDejhXnPth06zODzFxOIhpVNaSsAkl/irLCbSAyqPGMsNwSX+cM
cggAyaEhm4LBLoeVtWXXNp2YBPKDBuTbUcwt8hS5mj+42bH4qT4QL7emH+m7fkgja9+knsbxGRbq
9J9PkAk4+Gk+A91Kl5/QNUIxy52WBPniTQ/rr8LRmqMZHtb6Qc1JsCjPHbJYd8KvKK4t/R8qvX2z
zkxAF+fRtAA9FojduwJUdtKLttjcGNNnsfybiwlpc7w10V1oAhJ+OVIzrmK1DAnd4pppURUUB8wn
vNL11jZH9IUcqwgJbqAELq2oIaV7glJrAMjHzjTTw4IW4evbb2ufA/OK1i+gsGiW/tIE8DwDYDAG
jnbwJpLKi1615XmeOelU6uHsBaKCIoqKwqugemAukMlQErmPQlhBS3ppIbz0ejLYPQDgIEVYl9FW
Yh6vxear79woM7RMwTYnGowWy0/UbaZQtFpffdGkTy1aPG2I9+H4fH02t8YJ2VcQ1KLOiKw8cx33
4E7TwtRMAkRdApK5kbsGxn1TeP9qcKDDRHoagR/NU1+uW6aGRlV1cRro84ynkI+in74kloZ8vBA/
xLNipQlUunj5UbZO/7XJNMR+yJR9yZ8wx3XVdY0GKdMkUHDrJKSDsG4BenAV9G+R3US3y4sg3YHm
5iCHD9C+lT8gutN47Weq/dAVleO8bAfqf77mq34FGlQNSvWXsyAYZt6hBywJFnc+kefywfhYveEx
epgetT2qaDtMDLr3x4cWfPsfKFBcX26Zrifr14CMo+z0H/vMVZIYqJYLCuznlRXeqI76a74H9Nia
Hnrg/n5K/no0XcEtJmsMbyMb7E/7fKc9Xf+KTac7+wjmepE78DCLDfxcnp4aDY1GimG1q90WO1n3
YtQQcpBVXje5dWlTEiMcTaCawyPgct7rKM1AHw8Z+XxVDhq00PXhZiydJja96L74uG6MLuL3Sf5r
jAmnzGQy4yiDseWQ7NLTIGNr8Y7BzbeUBjgwcGF0KtkwJJGGQaigkBiMFNxYgK9I6/9EIfShiXKo
s+aehqWKmd1E4VsCFO71IW5vKxQQgRdFFRp/u5zQqo7asINKWbDYOB+zhyp1ylP6uvbW5E/3beQl
d6JtvlUn4U14m0yHY56+Qb5NMbh4APIEORWS0pfmdXmQ1ghdbIH2MO+TzAmfs8xqXsP70GrK198c
a5u7BnuXFhdA/8P2R8ZdnQkziAGCtp934vQw3Ri/ksGSK8MSpqe+tVXnidckvrlJ4KiQjUDdEsQA
zAiRdq5LcPgGw7u+G54yGyCmxEYTAWcqN3fGmR3mtYfOp7Ie0ykNVPXZXFGtM5zSDAh5F/ZjO3PO
n80rjr7B/3dUdKbPQllNhtMmJaz1zh+kpX6EzhCstyhYclOo1AO+eYhOMajwDuoll5aKtTfDTMD8
VVABmGOvQY+B3cS7xHC1/fg8K36eWdVzp9/IKJOGvAT4VpgCJPV/zTMHfQnlurDOMFBv/lDAkhZx
zpht9/j7+5mDPNPNcFUT/H75hiyWSQU+yhtd/4EXDzoqrYZj7v+zcH/tMWd2OhtoagcsIig75TNN
db+si31v3IeVBmQzulpuIwVkXLzHFmcV2ZLeKM2irBUwq3hZcNDc6xt7+zr8u0os7VVVJmnYNZjF
0Vvc8L33CNpt9t2z8Go6hh8d4tzKRWv5Fb7pP4lkiTeLB9o9ufGvfwdvlMyukMexXscOnxGhT1MU
fo7jXdvwciI0evy2IRA2o+QkIXvJTqWQxjgy6dZbnejwpu8WWz32L4kdHtuH5NS4KWdQmwfLmT3m
YBFJJRpglUyDrPIL8rBStrTuUZlu1OWuQqf79Sncvg/PzDFzqArtiPoazAH2bqUjWOGIv9ZOE+iZ
rdb3LReTTZ8A1+aT/vzsKKsHE+DrCPM52YW7PCCQOHTBbzTzW7Pb7f8h8vw/gePZ8OjqnlmrFG3E
HfFlrQ5km0Aiafyj2n+uz+LmqXVmhTrqmRVl0KPFaOc0KHbG/eKQIxe+ybNAf35mAWQoZRkrsDC8
z0fE4jfzsXBrNwX4KPOgF+OAnPkRwsDXx/WlC3FtsZjjGHBwPItjeAfxpREd9gT0v50DqBpwCdnB
dLsa/dGLEzsvgi/ulLfYbvxqJx6RitipDrqL7cX7h1DSb0vKHOHr1GhlbmBJQ1LAjqoDdFkMPKDA
1rZHzAJUxFecxBa4uzoG8ikWoL0Ouok4rJFh4Gz0zckFqsqUUUKgSjHMQJDiQX0iMfG080aIR/vk
MB0af/yd+3kwn6JjGZjI5HR2u+uC2u//VK+dX/wATaQ77Aenvo1+1T43tUP3O7vi5x/FXFhKKCdR
PuOjhLvWk93a6Ww0yLrgRbZrm3jX/WuzenpmjSWAWeSk7nK8pHGREDsBlXdj/Sqtwi5BXoBWOU7M
pmydPefmmLN1lVG+1AoMbgB36LSbX39LXgyHju+md+VOdKG69NK6xUH1pV14V+PaSm8Q7sgWWvj8
/smw5p3gF4DtXJ+GL+qZK5POFpLQVTsooYjvcsQb4U7YAw+/VwYbFBYtBLd/JBAjWJ6VXfmOR99B
OwIfoz/ELlQDP7Xa6vAM/RH9UmzxXgxSK7yNOY7KttF87bjzaWOO7G4tVKHKsEoK0ErPDf1Tt99W
S7IPn1zSdY4DsjQ9RlTnDUlhTDyYVmIpvvcKzUcrdd95b8Gt8OF8WMypraoRYBh0/+Xkc8jvlfpP
wUtVfoe7IXF3boM5twdBTAkojuDgODXjO8EaLXDGe4sXOTMI65G98Z//XPemzTfmuU3m0IZyr6Ca
HWxGxuLVQ20nJaBmYe730bKrw/UgDN0umfqHORvuDDO+HcFYX+dg9loXX5EaN5KMp3W4E3jVDO5s
MCfevAyp2S34MvOUAQC3uMpugChcDll7wR5dwVley0PN2fWbMfj5fDBH2jBNTTytWGfRTx7XHSAZ
D8QpvMbpObHi1uPizBBbTQfDR6iJA4Y3uWqwHoll+qk7WfHD9QXe9FuQIqGeTikL2XJwl3XiIhRR
FmRJ67QSFOoqO+U16nzdPt/OpL9Wvmb1LOIgkOFRKyHOAqndJ+kfaY53urEz8Wqal/F+Tmor1kwI
Y9V2Wg72qEy7WLKLcLF7QNzytfgxCbpVDr2vhJUHHkcU+cguawQ3Slu315U7SlMaNvnJzMDl0vG4
JujGYj4fyDv0fCOfjooTmweopQmo3qKPA4J2hbpvLQLxTzl6KifOamy5F+TKkNNBdhDYerZEUPQz
xFMyHVC4vtlVRn7XtV6Suaboy9kTONS6MULDPi//sOEECB10yGOCfwqAe8apO/Sa4IXXJUEE8Fs7
gk9ZQ/Rc8UTKOGbYfNUSkawbih6Jz/6AdjdnkWK7F3POFt2yAggjpaUDKwggk5fRLRYS+owEibcO
/uMO4ie3VLvhDkBI/rVAv+DMmxvBrHrSoZCar+VxqtRDYcxe2y7P6yB617cnPcQYzzOwLyFugFIn
0In0U85Mhe3arIuMqrCcu9mYOMYiKW4+g4sidWety/0xNjiIInqifzepKjIIQIBM1JmkVzKNKR6v
mL9pdqH7bbXZBIlWzcrNcge8g319gJurBQmS/7XGRFGS3s26VAGLQCan196z8CPkRUS8ATGvUmA5
jW4Q5CTo9XX2Q5B9OEIBrlm1mD8HNUZXJyG8JP+mTXRy0l4HtMCrjBNKcdsJQo5SnwRy/vjGG3S/
WSHbznlTbVwSqIv9NcN4YleTWo4q1E6bVn4sJ9ASRKEt9MJuXiW3qYWEYnuEmacXvLkBCBIYpvzV
eM8sWi5Db1btVIAh0unXrK6+KcfOlOWVnaGN5bqDbO4AZLiBVsLpCwGGyx0AzhZ5anoMMZH2ja0A
LavYoLVvvLD2/2+WmFEJRFuUrkRdBi1UUvTURpasBKm79MeSY2nTO87GxHgk2hL6apBQP6XNWqXb
JQejtMPsaQr/zVl4ZogJtkHc1hIjo4ZS0U+rA4Qs3KLhoKG2sBEG1IP+u0SMs0/NaArZiiWKyeBD
vt6r3uPR14xAUn7mhV/qKKdpsfU/pF3XjuS4kv2hK0DevFImbbnOrKqufhHaVMtQjvLS1+9R3d3p
TJaQxPTODAYzaCBDJIPBYPDEOVEzuU0tmMrltz9FKxPkHGA4/SB35NxDTyXTYHiE0Ob3OXoaRT0m
ot/nnMLSwqbt0U54jJLfhvxNeJas/T64DEBFa0H4QjUXV7kI8L3dWM7U5jitKlDBxtq8H1VH1Ke4
tl8vjXCpcmvkWWlU6cceAt6LogMo1R/t7vftDbQWy9ESuIALUYD49BymT+2QmApNjrVzR+l7rYqU
R9f2DQqIIKfCe7lp6Nw4JsNuIHGMyULtyqynjRxJBNGBKPlegk7O7dGs3VSRDf2xxmVFMbW60KZA
4KTxMFDQQoHgYYojtNFkrQO9e7X3c5m25zJtnmYLyjjY18N91xUGyGfzxhuK4dmmcyYIiKse8+ez
eGYCe65LKx4W7FMSSe6gy3pAa1mkY7u6lihYgboFgC4Ula79sm7Y1PYmA2BTG12EQvFirp1daM/7
xwK3s/quGNu2gwVglk8lBBSkMSSJOhATIqu6TipV37f/UiFiqT6AK07Dq7/2QWHIGVXaWFme5nFy
meCF6emhaarHrpNdpV16heJoe9uJVqbxyh4X6S07HxljsAc/ItDSQTvS3cT+4jy+ssKF+TjOcEFR
YKVy7vTxLut+Z8ldZwpupKtjQZRFSyUoJgEXu3YJkFdoVAb76BHM2dsMWrtoIPuXDJb/XR/wkhmW
Cpo79Kde2bg992sFQQdUXf/8GDf5HYBvJtVxLjVplwZFlOwaKY4em7b0pzQB7RwtyqC0yt+0p/SY
mgy4My16nWpt3jVjJ2rV/gCWcGcVvsdadDashertenD/MSMj0fMMp3HkZIfCZHs5+l7R8DVJaODE
JjErFOA1tG7OJIXaFyouxM6Ckqobi9JDpg9vcmr+uD1JKyEV9/JFpxp4d1BRcouqRU6bZxrmSJK8
ZPaNA+vPqFzFolKcyA4XTNOQVWBjRHIVV+Ueml5bee4Ji42dUiqHOi03t4e1cuJdDou/scuZmRtD
B8QRdH4Bs+tDLwz3rBFcXkRWuAVtLOjfTTEWNCdy+PiVWi+hJggg6yZ0KCaiMW7Bu15tiP8oqdGG
Y415U8EwNIz7wcu0r1r/9DfT9cfKsnoXWQiLrZj2GawkFhmhgnl0qC+MUisHF9YEd8qFHwt3Wd5I
o+tpNwN9xmy7I+loWO5ERxG8a3HYT5vswgrn0MDJ2IWuSksSsrfswdVBExvOj42cEgOCuK2It3Hd
sf+MinNszWpS1AMSPMob7SE1q2eafauyR9lsgOIWcQrfHBw48LhTOVdqUJ4uEKpUU0H1B6nuLCPy
1658oCCtFpajViO+gfb5pUESrZncXKJYZKE0hLENlYtzsnkb0ufbjqcvW+TTcqHHDhkw9HmA1rj2
vF63xxJcS6jitlHip7nFvMiOS3diVCJTX6TnrpANonc081nKaAB59K+j1gzEAVc3UaoGGvQmFldv
2W+wjEQEoh2aOyd97mLvOC50uL8bWdORVile4niinpWnIXhAFZs0sRZFaO8EkZYzJ9OL01Wh2ytR
/DAPkeKVJbpOK5bZpGB97aMoAnbZ0RyPSgzKCF0uLF+JBokUem2CqkHTgtuTsz79f+aGm/7YZnSu
0ig9VmAyquLekyLB1W01uqBxDOAmdOJ9os5D1LE7lGVRzTaelOioTdtM7okhyrrWypo4X/7YWUZ6
EV/MLrPSUoYdc587PuinJMMNdeTK++SntNNKwcStRpoLc1zQLOcULxEWnCp+JJ2AR0s0ZZzDgqa6
VUMFv10CMao/1Pv57faqiwxwq272bW2WE+YqSkMQ5TzXg+VGEChJX/5/drjAVWSaVrUMdsJs39Yb
G4jg5k5WBRtcMBqHi1hd2clKrmG6wufu3n5MzqOgb2Y1JP5Zay5j/I8lQciAAemJZ1glIY2MPtlt
/GNofUc0YauR/sISl04Cu6Cpcw5LShagjbQDjVFE0G4pi7qp1/f9P7uFp3lWI23C0zkMQffIGhPS
x3fYPOT28q+OBk8Zxge7FdRhrrek3gwdVn9Z/vqLA4CVZHbYlTax3k0RZcXqeJbrOv5CnYPPYRop
KspiLAD8kDdIf4k25oSJcGSr47HAQLvU/CFrvsSEixCTgc1ASgyWHu3B09D4VzQWya2YoPmPmYJ0
adXnUPxE1Rrc0rhgXNtyGPTryhJFoSb308Qf+wAIvDJHY61fiTBOq7HswtaywS7GhXL8kEodbEFx
Fsi0WHACiH6eC2fq3OehPgDC3HWoCjVUt7wuCgVBYNUBLsbAhTQojuS1JWMMxXjfGu9Gua+SWJCL
r64/CEegoYLrKeDl1/MU4YkBt1YUhlBxj2e0HGYKqbOYlPJxyATrv3qeqRA9MnUAg6EBxC1KVHVS
NyNtOap4LPGnfr63BiZvoqZQvGjqEhfNaXe6Pene1I0VGW2lEkTvtSldnmzRMAy4D9hvr4cLJd6F
tKDElM6/0ug8/kWPKPSq/vw+dzqYdlwVtAbcmkWtV1CTWMUPpgn8Yq33CwogWC0NhX30JXOLpjFw
tcQaXgSr4ZDJjLmoVh/b9nHsICmrMqjtJCAMBoIFC0rzp7Szg8FoyWg8WolIj2VtRpEpovXqQ35O
5mYU6mdmOMb4FgXSOR5qQswts+yhb0RX4VVDC8kKIPsgLOZ5qZrSCVUbBPLHflbf57BwfC2ROi/B
vvNvx/hlkfjkGkTlmgrqGCgy8O+6SdmOcWV1aDgr6XNfdcdqeijkXTyrbtN8LdHKOOeCbbgWGjGD
IP6FDhciJDeLxtjRsW5G3CRpFOTbGvKEcepOkQpV5YiEIvqDtfTi0hznpnHelmqtKKivJdZOcfJz
VuUAGSiM1HKy+4vZ/DM0HpEBiRgwAvQYml2+oF2fxENNCmcm4xdNfdLi2ZNF/QdrgFqQj+ByhNcv
UNPwPlm0LEnnBO2ZxRgYCj2UYEvKvtgQ7LMdSPilXnwwkweWDILkYO1UsNDuaoBp2FhYAq6jS6Go
Zm/qKGzELIl+ox4PYeehVP4ihl1a4VIQOXVmnG4YndGn20rDFScN5rYKbi/bmotcWuHStjxzJrnL
YMVSp29qQ5DE7UFL5ia6COaytrHRjQPiK+QfKPNxZ2kD54h1GdflEOWCLRgnf6BRWXaTePyLNwDw
W+Hahv5OJDa8rt/I7LwPlzuCOdvg1Jxp7GUNEwn9rHrBHys8EkCdIBam6SjYSNq7jjs5aGEEfrZa
EgXyBMQlwLvY4BC6drS2QPOj1uJlymC+A7R/G5TPsnTPIgLNOad978bd9Avd8Mb0NY0KN5vdvNyp
zeNtF1nLHWz0RKLXFC2zQOlef4U2S11rsQpNwHSXDFEQlzuW3PfmFGixqD13zR0XIQwIQ2nAp/BL
J1l13VY1EB19mG/6xn3Ls8hNoJ14e0hrcfjCDL92sWLnlSUvuIrnjhJzIPYv+S1MH6ioyWftjLk0
xG3isdcM1nc4zejv+g2m6Ei+zJJvhp6ovWBte+GZGVHJlPEy8NFIcpEJ22CVRyqEWP9Qn0Ag9+9h
L87lr3NvKDUwBllo4NdzYFxm+QgdC1rjvcZ4q8Pt7bVZGwjI+wyU3ZGsoun32t1yKQfL2tKhXYz1
F5MZX+Ky3RrS+19YwUsDWuYMQwff5rWVKcavtiAAOuZtCupUog8na+oFbrb6xoI3X6CtQJMMKlPu
vO8GKjdjBnDNWPsMjxYa6zzDOVNwJucFVHWmrZNvzHgDlhNSaHtJtoLbw1zbT45tmvhHAwKB55yg
cp2q/YTJtOq0Q5O4E1TAZnk0L2oSSVH8r8s/KLuiG/2jhx9dbdyszp0U5pWDq0w7MrdvQfTIhu1S
ODEqQbrxeWCwhIMLTmmrkNJavOjC3efOsSJWo+0KF8AEDDOgmZGT2oeqBUpnm9uT+Nkjr21xHjk3
StdUKWzlL2ZGZiyjKrCwPhqk10v7OThSuUCf21JVNAauZ3QA2jNVtHRblHlDejNxiG1R+/9pj9vO
M4jSjabvgAuR0OHi/NaK39hhQsaT9YlDcRxkVLgOWpz7tzWLyl6fcDuXqu/Arj4WTXYvRZmIP2kF
Y/MhjI3PBjwT73TLEXbhDWFh53YRYTxKVhA1il0rl4mJuwmLUqTxLTGddJs1aC1pvnfVrq0s/7aL
rC0gutb++QBupFKuDuY840KYOs+KcUelO80fRFC9lYQXw8StCO+/6CmGJML1MOWi0aUGl+pjlvht
XRE8gcZD6kUsR2RBC5Aeu71REJ35hgh7u7aUF6b5nBcqTpCaXnrJCvTiZRuANxRRsWXlvotnbRVZ
20LaC30UbhdAMS+Xq7HFJHaSb9Rb+61CHzxeOkAM4sXTz3HymNG74O3WsKIdBdkY5Dxy9fX2Wq6g
+q+/g9sdZlYNrG7wHfTlvXHNfe0Zxx/hWxxUL86eBdLefMxP1jnyBHaX6Hh9Ib22y933GZuUySjg
RBD/LvxCdxecR7VInKp7ufXRc1aI6pwrtRrYRD0IpBcLKazM2ZSdvBxCiCQco6JFF77uNtBpHqm/
YOHMcN/1jGjdMZ4FF+GV/oRru4u/XexYs24hfqFgjksileShNzexpz+yZ6Axke21X5hNzIjElAyv
0w/BPC9+9GmeQSWJepgJhha+76VKKJg4JERbXTKIXP90utiP43GjOmPQxeVd2haPGQSBlB4Dz74Z
xSRKC5d49OkLoGmJ5H7B9vJUI3XVhyyNZdSPpuFertH+5TQ/kGO9ska6a3r9TTDiVc9CMRYwRIiE
Qvv0era7OWezQ2fQA8ilB6T7PpEGiDVU9hfj2U7dRn6tx50BTldCZcFsr0VG+Ja58CDgHODZcGqL
4VG7U/GE+QBfLh60ws8Ejxyrs3lhgvMlC3lMGFoKon/s2TklRQ3+KZNISecyEVjw860Pfnthi8sF
cnPWosnSUdzu7J+toxOIUny5vVrLYnxyDkheaUCcYL34Wv1U1D2KXXAOyIQSrZV8PD6VPXjVlPdE
urOljpSik2UtumtYIRMSbiBH4iu2mjlPcjybyKYMbH/zGzieFLUTxLfVZbowsvz5xZZP67ICs76F
C3PulH7qmJHfOzKZm0VE2mpjUrM8Fthc9T50inzwYqDoxp3LdWrj/MiN9DiqL4UcE5u+WOO3EiDE
22u2NjYQNOOKBaGZhc3hemwJiOMqtcYGGzESD7jJ/jiFRu/pc5+46kB/ge1BEdhcjd3LwzR40Jbc
41MOHMb9lDs4kwfzwF7H6dGErk+dRK5WOO6Y7W32lFuCvbY2oTowgCDVh5vAO68HSou07zUb2zkG
HZPkhilK0NIjBO0EB8TqhF7Y4ZxlpuZoZCbs9GP9Qy5PDY03zivIK4NJCh1ye/X0lR0Hkl2gLZdy
MBKQ60GxuSqp1Cb0aL0qoFcQ8YYvTsZv6Muf55xDq1R1LIacHtn8bYhCUoEBv5JOnbRX29idxvfb
o1nbzJfmuCWqkD0B/FqgnWwwSDk82aBqE5J8rgWpSyPc+jROG7OsXoCBvQOeqsdwyDxlfDJGz7F9
GgHyJQTSL2XVW9PI7eVCasexhuLuMSo3Rb1NoxeQ6pIeNWapfoWIomJ8TWf96fZkrvr7hWtwJ2cF
assxbzOKwgf4uJQv6MghivIwo5Zz29BqRoTCjWXpkDbFVZ2rKneNSsN2hjpUIm9qE7xjbUaiwYH4
SBc/TFKySQzTHweIitNdL4eBks9+eTJAFTbL5UEOO8EOXHMjUEJC4GlpsMJb7vWmGJWsNSSjpsdJ
vrP0Z1wRhe0Da5P7UVLEUxoUPfkhQ6BKT8bMoEfUJIjS/16YrqPGJKoimt01d8VTGgpgULPB3YLb
4bJaOBKbTXosQeEY76JeObRFdMiWvu9ir8303NcCQPBaUMH7AGoTKOCC7pq7RfSWNsmNptNjrY0k
xZ1UCEBbweAv9LdLqgAQGsIxF1jq2gmHhOFR0I4e0G3vptLd0iU6eEP+bT4oFbqrNDxN4EYq+80Q
dOa/fh6HfeQNH+oAS9PftYuwWBqrfLkU0s4ugriSngsn/PeFzWsj3A7UY+imgR8Pt8KwCLSaktoa
XTH/65q7X4zl47C9yE6ihjmtreEilDXqLhqfUJvciv1w1QpAlgshOTpa+NyuqpzBXhA/x3RGo0ah
AIDLCuW75HQieqe1QwelJDTLgiR5abS7XpvK6fDwaSPzqaTMHTJnAxlYaO2BdpggCm26JpIhEBA/
3I5iqzsaTOug8YQ7GjJnNUoMPFHJS3pQ7ybJOjA0f3RYLvZXw1vEG0BHKYMxSL0enoblqotleADd
b1PN2oJDy0hxuUm0IC8n6BGI0q3VpbuwyO1nGW2zcWkgR2Z02mls002QbDEE6dXqqlm4YKDZHKIb
PEuHUTMtbHv4BzW/onemCYxwpwwvrMLhUwvedVYD1PKypKFCbSMsXk9hG2dQBrcdlHSsoX2MclV6
KHPW+bc9YnVENqDzuHbCGfmSMGTlLaC0kFt1qDIu7x+Q173vGnDo3LazujwXdjiHkBuLJpONJnrV
f5OJ4CxcdWs0kSw0pDimeBhdb0RdyWIbdW0VXZbq7LYjZMelxzIXpBva2kEFrl9IhUP4YWHEuV4U
Gbt2hk47Qnoz2G+tRA1vCkfHBXYm3odLs2o6RygbRPMxZanqglgjJrremYeql3zU3k1PznJ9y0bl
OZYUiCAVahZUTprtlElDr3xYzV5Tp81r0o5GAJ4KmdgJKqTlnH3p83ogFu1QionV6qFP8R3R2CkQ
LKmS7ZgNiVuagNzJpTn5QP/QTV/m8SHCLxMtBTgKikcisfclYvBZ36IdhWs3KPKQF11PCEiemV0a
Mz2OEj1NrX5CKcN8yqiWeayK4rdYqg3Baq+eq0A4A6aByxWki7gjp47Myky0EXnJRGqopBLddV6V
s/VK3+Wf+S/F8tLaBYLutgevj/Qfq/yjZJIrVNZSWK280mn2o/UW1e+SFu0G4/m2pbWdD5J3By2V
eEQBocL1nFID/d5NiTnVGQCHtUzPdchEk7iWruPZ+IMKAMQQfP6IGletdNJE0RClbsf2lTr1owx4
kjNumLPNi4HIGSNdcr49tpU3N5xrF3a5xUvwq1LvIO+KS6kig0yfZyVhD5URyod8jIqnqIhStL0M
kzfYhrQLVeVrESmaN055tQNkIBas6+o9/eKLeF47Gyg4JqE9DBpKpDpaPyIlUH/232XSlZ7dCKyt
hSq8v0F3E2/AuKNzw5eaRmm7GMaiFC179S7L0fybQ0hd1F2/bgiIHxQB8BTBv1klsT5RB1H3CKkd
Ga8PStsS67tI+3l1UwCzCLoPyF9BDvLaVZupAftnjThkkR8glHP32UbgL6ub4cICd3BMXd31BYBZ
eN3ToEHz1G7BYrLV/F8xmTzJs8Ef9P+0yMX4zLBo2g89SJStn7WPIl+md29S0W6VeAvoNEqXk31n
9CXRoA9gZaQvRMo/a4fyggT9v1ld5uQi2c2izpjGZVZBXuGBTnVHN8k5FnnIR1n5U+y+MLOc2Rdm
JonlYdrAzIgoSgwoL0L7apOQ6BtK/CRojmjYSrxX1AF9PAN4bBc99P7z++yLoH5r40XRDQ/SSGjQ
tsGNt9d6EJaoIU5VNrspWHNqsIlX7GXS/bwxcTMrBbtwLRtBCowiGZjgcevkciuUCRNdydMMbchQ
xHDk5BcaLO9zKiqTrdoxkCcA2432eP50nGrACAAwgZ3maaz2ur0Dveptd10xsdAKY9bMpRzAVxmt
Zs4yVg7Qx/SN1+wQixh3V3a4ggzegKItmuJxGl07CZ68uiopx2ype+hADWxZD41IVw3//ZJc2eGW
pNF7qzCdPjvm1W9grEGHIESjr4REwEnQE4+BoBOYF8yNEkptyZyyY5VZ0FC/W9pWG/ldiLBeXRLT
WcDNeO02+Sb3OHIkOevM7DgoG6O5G1IfQJy/WPULE1zcjezMHusUJoBcaYo9TIAD/7aJtVf7BeMF
WIy60EfxTRao8bZS1gGDE26MQxikAY5r0rrT9tezqP6zlhVc2eKiPMrovRY3sJWmz9aw1wawggMk
6mglkWOvMD1QV9elP2RftOynqIShrTrGxUi5iJ9EXSGxZaRSTJyfdkamQ3TfH+XnOUCJ1s0OP5Rt
642H1k+CzutOqZttmVc+dxtoHh+mQN/WPh4SkoW49QSmOWGkXknWrqaHC5CFWVdavkzPi+LJ/kjm
nQprlmuS2g291/JRBs3Li0Ni/7YPrHryxcRwmx+iO3NaIT87ZkO4qQ1/kNWNPQe3jaxGmAsj3M4f
O+hXmxWMGNUZ6XUufZHHV8WdHIFDf6CpuPPuahaXD7k478bELnVjGY3idYTdd3slsHemq+H+ULqx
m+6ULb2vgtmzDqbHXOX+W7OvdzEY+TaaB+p0T/b0ABRubneC9pcaZE8KtGnj7URMzLxGqJcEYk7M
ZW35r16eGpfSM85HvopYOeHE1AXICh3xejvN3u3ZX0OtAMqHQxdlRgMUwNzWi0O5szIJYgoVGvo1
MudBSNF53L40mR8xUmXEMvOH3BKcW2t77tIst+dUU2oyI8GwrNQK2hHNLnRUj4rZfTf7WKRYupJg
YIxQ016q9wuh+/XKm3DjSDMwRqqau7TZoMqmFFGQbR0jaCxByrrmz7iboqiHDANiEVxs1pMwNKql
L7WpazeViwNq235TPiXyCB7rf1+RWvoV/jHGrV6eQbkh7AHb1uLp3rCau6h7M63eS2pGZIUGgy4S
E1tdOAe6Vei6hUfaXEywI9T8qgJNV2kDaN9UMZAum+hXKmpdISl6Q7a3HXTdHgqyBsQqAOjndq2T
gorM6dGuFCm7b7s0Rb42VqLb8OJt/CZDCQOPKXinRSGJi0FyMkZqs3QkVcqLXFVBj7KNmpxU9jXW
d0O3i9SYZGj9teg707d5/Xp7jGtx9tI8N8apSKY5CytoKIQmYLslqlfhfIpY/eW2neV2+XmYeAFf
ys6o9nCbrgL3UQRkLVq/tDddNg5a2m7r/KTa35nymKW537cimon1of0xyW29CGhhAECAmkK/ROOB
Yu1db4Hxy00mGNvatsNTxD9j4/wy0nJpVnIs4ZTWm9Z0vGrqn1q7il3NZESCxsDtuVyLy5f2OJeZ
EylEU9jil2AySvQvnf3rtgHRzHFOIQ+do4SLgepsdLFblSfdEARhkT8scfPiRGQpWjR6Br8rOsiT
ZaCD7XDKyY8g3tNoBl2l3xowXreHtbpOClpMsJVlqIVy6zShuimpGkDI1eOILCZy6bClGmmr77ft
rE4fCoQoB+Nm9InFMGQyDecFwpY21o8p7KkbKuHdOIooO1f9QMN9YiFxW3qSr+fQYJlhF+0CVxuf
zW4rGae/GAfoJWTdhuYCZLevfz+JuxIlMeCNBlBN5QaQK8CVyr2IdmDtgRudUX/sLL5y4QuhPFHJ
HPC2ISkwFQY5BdMkmvd/owy3GSwVsBmmu1ltv6G7qiVF82hQoLrV8ZhjMSN0x94e91rcVxGMUVVW
F9Q1N25NGtlEh+WFDLVCY4dy/kyJLRICWreC7BMCZqDh43WAJGgKS8aMUQMZ3FQ/WlwJ9eFRp4Lc
c9UZQS33f2a4YJFH5tCCVgkPR2BMhMAxHdEPlIlwi8uUXIR3XP4djAJx/aMtHv99vYR6rSpwxlY5
6XVO4tOQbuRWJ5EOmpCEeUreCbYyNyreHl85DUc9pa3RKKfR3DUWmIXDgsyyoLdFZIRLpwDsSMIp
waDUwfE73aVAlITy821n4y+7n4aiXk+dKkHbYahhRX5qvkPXa/Ml/FVvf6b3DHFDcFJxPrfYQg8d
ik/A9EIekO/AzwdHAzmfrJzKujaOThgqX8LSkH/EuNJ7wJQYgpfEdXvAVSzt5Y7GF2n1VLMBB4K9
3tpMxmEsFSKpBZBa1lYwi9w99X9H9scSN4uDI5f1gGP4FJW+me2Yg7SwuEs9nb012QNSt2FQBT7I
HWH/NYmkbQEL43/4h3QdL3VjqU3KqSrmYSfXFd7J6qIIHIBt/baT5y9GWmcTyXV93Eajru0EY178
j9t0eERRoZeAXkZ0Ei3+exE30c6QtssT+Cl/SX+xhoxn4374mkOCoL0vRsFoVzbDlTEujkh91pol
rJ2apDrkcu1nLXWnqfUFgxLZ4XKP3LHKSithZ+hNz4ijh47Z4Daa9wzacK3i0g5qWBBDIGZWPFSD
s7Mp3csx3dBI9ZSp39z+ntVFvphj7ixAmz14jQYDw47mc6TvlXK+SyhzJ0U7JBlQ8YXsS2kjmIXV
fXNhlQunUPwroNUOq0PWBa0ZBWGYeLRQg7afBKYE883DW0apTB1rgBO14IEZ9Pmr1dzPuiUqJPF1
tv/ulj9D+igGXDhrD6E2wFEwJDn/nVtf+zrbd4pNZqX0k1IlLJO2MY4M2ZyDUtIJOhNck4o0uQSr
+RGLLz7CaMq+jHo4l4RSfzIYe9Qy7/XUPBht7xms22UZiPE10RyvxXhsnoXGDURqeFFYFuHCbsSo
LlmJhFDxNrZ4ECM9md19vymeKjQykP7tttPylZX/new/9rjNylJwkKKyikWN7W0FIdsq0fwy792x
QquTjuIRnpNyMMmNYIZunCQQ2F91KhBhWEu/H0CSXDR2HGq0rLeVU9EBNzCld8OUAnLW3894VOmd
YWNMqGVN5qGZAfHD830KZdpka0oz6TQB8mh1zS++hbt51qPSjuADVE5aFgwyehpAf+ZZk4+n3hl1
U/o3Rx543zC7QM2jQHK91ODWZRn65JXTNL6Bc3uYAwWKTSKh+4+Wp0+x/8IMNyr09DbFYJXqqcig
dQDMGNgaqxpYeV1OoWTUVWj9dNOhcUjTpKGbG8B4NW01+JpdOl5jz3SvNmO4iTtp9Ht1ekuskR0s
aJbsIeSk+7MK6IdFy9lD709/H+VVurvtJNzt5cNHQWmImpgM+SWFf48eIgfZvB6pJxqyh7YuT1Fn
ixrl1/wQ79AgiF4eXiAUfL0YiZ12Pfo/MEvmNG0TLbJ2dqOgJT+E/uXt4awGOFxjkOVA9hIvqNxJ
UQ6Tjjp5pZ4sqn2jqRmY2WZQ71UNDIrQWklUL5O/xyxxM9r4xoiaalE6/u2P4G64uKYBRwNqFFxv
8Q+23/V4rbGaw8RqmjP6anFTy1yUBL1Q+12ZkRepX24b+5TzQ2IBnbbIgHBXNwAsuDYmJdKkK1Lf
nHtanSSmPiUjNK2rtiOVPO+kuYLfy4MsOJD5ZsBljAgqCxPAUlJFT+y12Qhs0XOujc25mafAbvtN
lR1r+oSNJjVz0E5fazyzyeeo9Xul3wzNboasl9F6twfP61h9fAaeP8EvgquVAkTj9WfQBvTWk+00
5zl5nh8KzQX8Kes3VkdCNI370yaSfKsAuK1c+qkOiRnkit89VZUfG/t2ghYrYcdY2SQawTt4WIKN
2+vGg5KRTnpoTqLaB//k/t/vVTXwCaILBTkjF5dii2kNZWFzrnbWj/w98XuXQf1v3oZee5Afa1/D
edRs66ANhm13hATXaTi03vwg30/bVOCnyqegvMhzXHwNF76kUqeSnWD21E3no0btdn5EJBf5Og7G
kPx8n7yU/I48wTVhZX+o4OsFAwgIqKDkuvz5xTmcdzOLnEJuz0rijWbpdurrIqetlIiYiJ23XeRz
RIDIBFSOUdoADS2clnMR1kxD2Lbw1LSvtlZRnwv65tTVhsYtdKCiY0kVb1YgZmAOv1vpvbNfh0wE
Tv2ceiwfoS/gMVTM8Te3S9OwVXupMpszhXZHadZAqKZP0ZNReqmuulPrlVJEmNP7IRuWLj/lq2AW
VsIEamEgKQFWANSrNjfnYVIksl0k7VlPX0OI5Q7lexqpOy0vSGfJxKoeKhrvxpem3g3VXZVF2zpu
3UbzjOhrooBJVNUFGQEP41v2gqag6q2jLoLONos7FqRBNTqWa+1Za8B2ph3L2pWizYhsdExJ6Rje
2P1Oxo2ZPjJ5JKAE8ammCooLy7xfHeD4BvRLoe4Pgj/8i/sGcyjqIsT5dI5KhtcLB0hJe1BFGIrP
meBixkBX1qKNpFmfhBLqeAKzcN+d0QLeRG5OfWq/JNq9xYJsOIelh77PrvslWPMlmFwPbhFhWrDs
oC9EcOTWvHcAEJXT2DjZ8xbPetP9NLr6CIpU4+BMBBkB3i3HcTsLbzOf9xzADyB/sHEdR00NuLDr
HS6BH1m1mGqfPGkb7H4kPjqWieK65kEQSj4fAJwlbmNlqtEaSg1L06Y61rvCG8l7QWxvxqOu7kLz
wA0UyMy12x4Ptb2fbGzPhOCc4idevM8D+RAF86Oo3fCjRflq5rmvWjKiiwhXGlpnGIgDp86d3NFL
f9n7YldA2xFyD0Q7KNssyLzSfQfMCvgNDx0heFs2A2mjBtZGJRNEH2lQbTJBQ8ineM99FnchmTNN
bpYuu9PggiDYtfyCVAB2iRS5+A59yHFdLz/neApY4soy/bBTvkDFHYMuvHNEfr5+r0lImmNIZCLw
9g9W9E9zjko/isXAOwLjcz3njiwNuVEY9mkOBsy5tjW28zZxlX16P3m5h6dYd1Ed9PaY183tnbaM
hzO9CDIgBwHmB8yKnOlCZa06Jr1zisuzrd4x6AWm9VtS3WV4Ib1tamUJUeJFg6eKs3Mpe12PctB6
M65TtCcmEymZC8B5hIasCnkL6jGeLJIMXL6cG9mlOV5JY1biGa7MpJOFB1CW/sibfz11y+s1dDRA
PKbhosZNncFGTakB9ztrbUU0oyF2FYAZwEUC4SqRqGnu80ItqGrQuC5qTKiUcxtAl6ImRQEE1gAj
DjUQdb2pr3pzmESiuauGPoTwsMvhGcufXwSATJ/6smi15KzaDJAKPz9XqJ+xLUsEp+hnf8CcASUO
YhrZQbjlDrAOtU/DkpL0bJ0yEzAUPfPLsCVMcrOSJLLqg+nntgd+vvSi98FciH0UgJiNT0uGSl9Z
pTRKzy00z7u7H/p+cn9LJH3IXbREbij0K99kr91U+Dv2RQ82PFwbwQXmwdCIvhjQ8SLQXE+trbdy
O2pZejafmTt7EOzcNoHbvQpG+enSypnhjrBBYWmdxnl6zoGLNYCOnXxGYvfHTNRd7UcbncT3nVcD
IJsBQfT2XLmRJzpH1MUfr7ff9Vi53ZEhYbGaBB9RfY22EoFgkNuTDqF7hiCs7o3+4wyNYPCrk2pj
EwRXdFk9yKQQLPmaN19OOXecmWmuRKaMKbfIpDxolqtDurU60Pp0e9I/JamY80U7BdVyC9kYHwwa
fTLNgrbp2UBh0C5iSD7rskos5WnYQX34trGPu+H/kPZly40jSZBfBLPEDbzi5E2Coo7SC0xSSbjv
G1+/Ds3sDpnEEtYzVm1tXVVtCuQVGRnh4U5P7rU1alRF0wQgV6nCS/URmbHeWqqG7aQrJqdzumwB
DKE1Vm6yWm+MxucZwHNbAsQ9sLMdhCYBB6u16o+kNWuilTY0Lu1G/ym1cMUYoQ6peqM3aoNZKwtr
QYMVf/e/PPH8EXTw4a6jPtsPw7aMOCG8tBZvtNv1qHkrWWucESLVHIDag042tZGvCzu0POfcWJ0l
admaWHyMu/cjMdJN32tPgcGclvSRZ9cPtxO8gywAaEsdzb6rcVsE06c1KqBAq7oZjbpgVxLijJDX
EnJ+vIRzxwO9KxIB8S16sQTKHqdEasK0RYROPGmdjrGeuWuJkXfMUqLvPoDHzry2RHmDsinwqOth
iQwab3mFVTSWK2/jwhYMBrmFN5Kt/7exUUffL9WcZ9IcY2ugqOOfmv7QBr1WL+DH6LI/thN6UabL
FzTMqErSGrpBEqUs6BXCCycbZbNN4ouHYHRco0dF4wHDbwTEo+O2ZVadHT2x4AL5rpZ8+v064hug
qTIx7iCOoiGOZOx8kWWC6CINq1I+usHWLfYc+/l4RmeHChGa30YVoDVUKnbquR4vbxJFl95Sj/yf
wkx+8lNocOvIlG0AoUzIkWRasZCKXjB7l4Do0MLmQRMhutS7xhaczKmMxlLNcdNYxMo3sgHPc+QW
BnvvshEg4hROeTrkd2msexx7XRxxfXTxGcvdC4cqWg0uUgzsAkqDVkee9g8iD5w+SQJp7F3LNAnw
7s09El/GXeW8yVqhIdCHGIoFbmHtbJ92u1f7+/T97b51x+jI5Fq7xH09M1TkliECgPw1CJt+ezav
Yq0EMvYg0CrSi/ueWswHa0JR21jYOvdhFuq7aMQFvIcHPQEddg85W7ht2aeXYSO8NO/+0XsHvsIW
V8x5+Fub3ZP7Cse6j4iW5Ua4dEYn73J7U8H6xM+EhjEQGtMJ9LLj66Tw+fSSG/0OVYGtZwMgDWUX
3PTxfglw+Zu7fWSOcqvsADmlSJRgbp2sEqeHmrVO1uqh3EprqGGueKN4Fg+VBZkKu7aDp/RZvbgm
WTWvcqgpB+ZP/Ly4AEtTQDlgogYhk6vTNwEAn1uSXti+BUC6wRmZ5R6WRE5n1/tqxinvm+dtUAaZ
nF4YptZGxeHjvTgchUZXy2e+00Fe/XiD3UebtytMXeo508o9eFDTC3EPXBsbfLENhH9IiTwdVXR4
o+tfRHER2VBqXQPJG3i5JP6lAmcP+5ovpblmBgHSBIRtkDTFI5inBtGmKugkOda/iPLfvj4xqR24
S5CjmcOOqB/VTPAzIE6kKVt7MVF7QcrCy5E3BPPMadXCg+o+LYm3xbUF6pZAWjJl3BwWWO+MvidN
CU9svCeDnYl/Fc7KLoK3FXbihwqRJtRwH++DmdTJtfW7ywIVqYTjBlgX3r1C716ib9Eat/FnZ3h7
jV8NoSmsg3ydP/OatCRnPXMNY1Y50HFhkwBCRmXKhTTlG74s8ORJtA6PnVXpSEsQtengXPsWhBjI
xcMIKDJFiI9Q57gau6CSMi+7eAOjReJBQUZ0YQrps0uboM5u2rhy7SUwke66H+YLw3kpXriPZOM/
BXgriZvI1caf+JCcugtZyEfeJfr/ZRz9fphJjJHOMLRlV2bKEML4hd/mr77uP0m72GROOAy+tnQz
0CeOtjadlqurL8r6Iu8na6AHMPp6F/tIa7QvjyeUjuonI4h9WWhgId90B5EEg9RYNALJ4HoVySqe
o0TvR7RILZFY373saUPT/rwaTdHVSZIXY3bhNXfQvW32HG/ZTX5QVktX3KIpauKkkeQKB2KmC7N1
9/k6Pnq2t/PPobZEfji3QteTN03u9ZjUCG5XgiFZxIvd/Vug/ySyHy/Q7KZDaUdAFRgBEERdbo2w
EsNHLstml24jgCpTaz/zV/UZlLrP8kkMtWShaHL3GsJCIdkJwTskIpG4E6iFKnHT5FNIcuGPXKx1
58pRjog0t/xPcFxySjO778YWtVI16O09n4mLS7QNNrXmrgqreV0iWJx+COWVboxQq+RLSg+efxjx
1/GJX5Ejt1vacrPjADoQUph4S6LodbtGAQDoXJQXxWX86j74g//Jlxr36n483gq/TZnUSHDFo6gL
PTz0BNMFcU6MYsDUs+ISv/l6vz3bltVvNUSKB1d71Z1VqDWrxyZn5g4WFZbA2031XOrWB8Nh1Hik
Ki7J2Ss07ljb2HYLxOUzp2hSwcBLBptt6oO7nTwvZaIiY5jyQth9GKsaATDd8xYujjkjKM8BPQ30
BoE+5K0RUJYkbJv71SVg1yHQYaA0VAAkeDxb9/cfnktT9h7FQLyYaDS/GKtlkRcpsCFyjoJjDC2P
rIlj83+zQg2FNAx65sFHjXrjE8NlWtYPC+O4A4BgmjAQFT4ApQ88iKiLXMyUIKxcmGjYzSh8EEa1
JE6XJKSjTvmgDVatt5muehuGB4fWOk0XtsTsRApQIcDew7OIrrmwkRSJvJdUl76FoDmkNxO9KQd2
aZjzZoCpB7QYtVQa5yL6jTsMHuA1JTpvRVB669mop60OLRZAJLk3Er234zu6ZqBwyS4x3dAB2TTH
QNlMjh0t2AAS3u7IkUkA7XOBz8iHciWSV1cKzYF7gSL0wjDvt/6tISpkYgFhA/xdri5g3dMT9PG1
Obo77Meb8q4qSg9n+oqru5AR2UzyM4AgRA10IVa17z+97xQU3ut0BZQSaoKBkdsrudN6qzQcTtv4
WqOJxpR995Bof2rw28ffNLe80JYCFctE7X9XqPbHTEwSMPFdKjnwz6xKVGMc/WrBRd6VTH5HDkQ/
LhGwDaq0V5bHYfQVhalRTFA27DY5GxbRU4vdysg8AYMar6Qtar6coavrhcv6FwB2eyNgba9sU76z
KVoCOCxsg8PjdY9itJ4b5VratMfKQkbYytYfmZUYLwRcKrH59PfxBP82Mzwyz90uetzmPNt4XnMB
BNNS7PwoIkVE7Hztxhpy7JZo9ytZ7ywUMc7crj+km6Wq9x1GgJ59+hh1Sd8RHjPgKXpWf8qvfbVx
5bfat+TXUNBZH4+8yooKrWLtlBntpIaqmUHSvwMPatZsBzJRSc4gCsYYWRWCh0CXGCNR8afjufHs
rP8WoU3SgQw/W6nEejyBM6EqUgOAbONSAoMx6p63Eyh2oeQHDbAjXq4H+a7yTInZMqvqNd2ru6XL
fO484OYDHRTSXZPvuTWWNywpC4Y0F9J8tEKksV1gPB7PnE9DWILCBXA3aM2jYscgDAS5D6Pmgp7Q
eNPXWboGU2Cpk0ZVNUDgiwV7M8EqoF/A3wD9hV4blobcVUOE9vY4afB8EbV9+CTuV0+AtP08HtZv
rYHe59dm6E0mx3LKhDAz2Giv3YhP4he7taw9a0incuXubPFdszXt3GrntWqGHyazdhyi+e9OA7zH
U64P2s/C0PnpbD36pmm1rxwuKatRVBt8kzRokbINZUDLzsS3VFQxUE1EJtFJnlHVyi+jaDVvkC8A
vREQ2bJRrAawzFVm/cyHW/anZtcV96kanKiVO3cw/KX8112lczqj19NH3Q1lUtVpXcXNhYu2Vbvn
cx20Cj+eleqqoXdat8XvIKehhWZolrbOnQ0nZheO2i+a4dF8UXuT61vCcG7WXLrEHiIbwPSMfAKv
5ZW6umJUpxI3auIk3bHIR43vtnG+DshnLsV6LGuolySJzjNvo6JHe7k0VMkY1HMLvHtkCngwC5uO
s5IOjK8/+brswECgsYxdRscsMntFh2o92xz8/NC7p7ACJXQF1UEQfHRaDKWZ7yixm52Sm6Nk8evg
K/SCreIB06x5/SIVz30GhZNBK4x/UFSbiuy3+6ZSqxZ08011eXs/fgI0w2j1GnqWJ0b7hEoxSs9T
+RnZfQZUJB4oqqZfmY7/xh8yABUdDhtzQ7TNR7x65k1wIuJqf4KIA0BXA1LW//rVrVIdZ+DxMZw7
7ZAmQcevgLAUrISUt2zKMkl6eUBYKK9jQr4CqdkLr+GHzKwk1UrL+qI0L2FYLm2d+5OGsgA3dTSD
QwPvodsZ47MgdpG1qy+d2I5aNRbvQqi+kdDbq8FIFs713JUAElKwyqN0hHQuXQLmwzJIG2nC7fLx
NhkulVgZOREMGZlp6S3kj0mrVcVSbnIukrgxSx2Pgi9IyU1wYfUIrpn8JBRa/BRtvGfJ6IBb401W
5zRmTQwWaTZmXYGTplj5/7QYAk+Bcs6UYJ7wNXfyIJ0c5AID7ssLRzaBpioWF3pG/Tw8geSu5wFQ
MPFAPAr5QvQ6+UrKN6CaxkH8BvghiL1SK5wMYSKUBHEMI+4zztMqbgkzdIea/B3ZlQlqfhm/QE6q
d+tLwdo5lhIsJS3n261nRcwm17Mc4W/32dpe9/L41MxkDTCnV5ap5ISUh5ya+BgcHjFWuQYdNU7y
d6t9fQHfgOVk9RKXlGeo+LWEw7irj9LDpmIOTvDSsfF9gGP3wqZFHyd8irfx4VOAh+fe0JsFSkpr
WOLzvAMM0napR3Inu6WnMJjuyiwB1fB1SWcBGYx2IlDwfIIHiatlVupEhgrgC7dQOL2rM1Dm6TeB
mrhem4FOGCnIfMcc5IN67l/lg7zv7eZTPfn7pbTd/2eVkcIF3BqNIjQKufS4VvJ6nBy315KX6Jw/
+da4UvXsy8fgfS2BZsQf/vJUmcTTEsM9KObjfTaTqJz22X++gFpqwgNRkAhY6pw35Vh3bQiOJasI
zJ+h5nKaeySFSbq/C1bnrjM0qaB2OnXbgZXt1jkrDHFTvkIYxH71awn9rFC+fyemwFuBt0Z7Nzmx
w07B4/JJiC9NBUQsp9fRwnpP/uHef/znI6hYrKvEmPgSJl+Jm870WfjqLuAzvZXy18fjnfVUkzoz
3goKOKopS6rXq1yWi2ivGL+5bE/KWn9sYFqlu6FcGaBcocrnDUibSH3pd8ybuBLxENqOz9LChM3e
cr8q0/8eB+UO2bFMZb5j60v0w38xb9G3+qzshKfimGYLA5rfl1cjovzfOKT5GPAwNTYa9w4JwWQf
+3oBuPCW7Pq9Ct67P4/nkJ1+JD2JYBpCGQzq4cjUUt5HJiCrAf9mfclB8fsHuKU/yUYUwbjZv0Bw
p9rKl+TVS6GSt5DxmL1lrgzTUnFCRRiEFSo6QfAIL3eSrb6pWwgK4Unwk1jBaUkxfM7tTCksXJqI
i7ApqXUMU3ShphxefHWxx6Pal0pbDJ9L4bksxlXdmxkqS5DRiAFaHbSerARBL1Neg2Zvk23KxNXT
KF1lqZUtURPNTcXNl1HL3nQlz7oDHh1CuOKKrYjuk/bkc3/SCMpAB5exij/1ftzE4efjxb9zSCz6
5gBCnmg6EKvSjcil4nd1g3DKQT+aCqC/pOMSPDfDqXBLk+1cdPQv4cbv87XAVE6Ew1gBBcxdNFdH
4FUCCud55fjM0RscV2WMXjimNRA75WZ49cGDJ+2yxuJB/Kwa4WCT5vvxqO+zYPgEwALQ+TaxhwHs
deuHs1zx/UCtK6eR0XasMeCSJO8xV5t+RixWZHRJxlvrEAzruFjLvlEkJ475GYcBrVvFUYWqzF+P
Aeuu3jALC3Ln0aYvQwfSRAGDS4iuSo9i3ZToG60cvvKNVtgVzE9dXbrhrZbUFY/r8vFM3N0FkzkJ
pNuI4BEG/J6Yq3d5nSUM2EG6ypG8CFIIWxWMMFK1hDubrrUbD0NZ4ajpFpUkHqS+crrkR65bra7B
AN8WRkWQQSLnKLJCbpW6iV40q3R8hgrAgludX/CrcU5feDVO0vii6KH92WkKPfRTW2ZqMyxSSFIN
62rMDDbQhSjXRpQooz9/+mInRO91/QxKGdP1DTfbCHKlqeEJvWesl67+i0VAMhYbkoA5l46/Mi4l
gRSOUMAABKHxVr1b6XG7/udGkOxC0xfA8hB+pl7SjaIEZS27ldMqzGdVBeUqksfYRk19idrhPsuJ
5YagCJ7r0+EChPp2siu+8UGsxtZOS+p3KXBNr9+PAVDKgs15lQ42ianziF+liVHx57Y58/1GbFbB
qdiGLrqnkno3xk8+Z4ECyX8P9NDs0A+buMe2WGetnclaB96PQi+KJcTG7D6ZQrMJAAptBZpCJeuh
uDyqcu1EDLsF55PJdK02+MM5QHOLkAl6opyY6mcSUPUrhKbyJ97hWhWcugDIYogERbHFvTV4n9S5
EQvEgM7xwl6+DxEwvSq0BWU0+aAS85vAutrLwjCERSJ2tVN0BsRLItxIO3SRu2ZbasWT/BcQzsF4
vHlmrokbk5S/rNnQE6USJqEbm+wb4I2Y/swPTouHSvrRLfYLTpuRdhgTGhj1aZRaBbrWFcBBIuPk
NU7zU9dojpc09Zy45+HU9aWGOHUViAsNaTOOEOwJEFNBO8nUhkm9B3oeKNVU7HoH2ZzRSPIO/SIe
F0HxUl6Sr52iDGpwk3dHDh2tx+gyoKJikqmlzw5j7wBzZeQcBK1UT8+KVeMtcOrNjunK0PT3VxuF
bTmvzGvSO21ty3Gu1eGmGZZYj+5ifAQQ16OhYiqlqnDHVhhNF7164Wfuvjzeevd5NMoAtfcGl5WC
0IMBkdVYedU2uj9YaItA2RPcuOOhfWkX4v37BQKPweTBCIfKOAZ3O28C18SR7Pq9k2VBZvtiHm3r
jgyGMg4ZkOncEs///Z2P8gYaaJCwQ+8v1HVv7Y2uGAKSUfaOF8ir+hgLnua6lZkMjTFG2PBeuNQF
fr9oADAAm8HBLNJ3dA92K4CmCsW43okVFWnTAC3fUSovWbl/WYAJ4fdhAdl1OC36IhhisEUqgYiJ
bAt5XcaJYgHHwOkdySOjKZN81TNMtIpLvC2qIf1plWYwg15uNQ8CHCZYnDwNLSatBYieZypRH9u8
Vy4lmafpvT2P+ErIjfJTJk9Bc/7t9AetGKgFSGsdNe80VQ10AtQh2ymG0lmhusQCMDf119aoxa5U
tRK5AXFvW2SGV4kroUoXgKNzA+I4tJ6isX1SFaD2LxRGhaYTosHhAfZynwMR22gv8S+EPT8+m9x9
YAfvjIMioJsfsQutmhrFbiAKSTM4fp5ZfvxOSgsK7lpY6/2xPMke2huUV1/pDKgM4di+B+E58exQ
3YLpIEfvcfsl/kkDWVMmTo5+IZS+d3/g4fitpovIhKOMcLuuHVTC1aHoBqeIvF0gAgqiFoNW+OkS
a/vckgINr+BhiZQsjvCtISlrZK5j6sEZlfrgCeWKS/znxzM9awL9k5hm1BNg6NaEzIAOVegwFp/1
8WRJWXAPF2RRbHsKxOmjMGFhcSlNjbA0NGzIJLYoJXFwMhdSIi78gu3JbG2UYlbrfqMMr2JQtauU
8Us9GYbKhPhqsqnLstKTOuSMx4OeW0C8z6Bhjxc7Dib1bIjjLsvLkB0csZKPIjZO3CRH0BvZj83M
uPtJkJeVwMaFyjYN6YpjGXtDIoMTdP45BStGNKZmWX4MS2xjc+dSgpoSLpepiE7H+aNYSVzBR6NT
teF3GalGin9pqBMZ3KheirpaKs/ch214018ZpE5AXXMer3QeDDa13bGhzuZfQnqJCYDbGqd88a35
eCpnYlNYRPUJnCpA3cPp3+7TEQSPSQKgkpOEG7bhDY7duFIMRrNa8/Cs9oS/QyNYw+gdZRKuq9Rb
eErNnRM0I4JSccocIU6+td+FbMGDy3J0gKEc9ZL3chsUv0tiBPcJe1xsMvBmcHyqjBcVdRyH0meS
IpCRvJCjFZsb7WCUgcbVhptIWvjEyzaalsHCZeeMaudNYfAjtwWzT4XSbBC9d9IqTIpNWfNPC/N/
Hzjjw9CXAypP8KHjJN+OP+GqukxFfFjPHCXAWDhe9xmTK47sM59bgfjeLeV45w4pJgKAIkCz0flE
vSs5AaXySOBHnB7PZFzeAqZincZLL5C5Qzp15IJEkwd/Pl304qDL2sdkHJ2+b2M0l4dgr1CKUpN8
ECh1/t/H8zgTkSH4BpcTMlTYyLS4Xu3nkdrXHnHYrCZ2FkTPSsyIOvH4epekYWInJSubrdAvNa7M
nFgYBoMoJJORjaVjEcCdFWGofBh+4jblpbO5Th/TTf3DNn8eD3Fm3W4sUXFIQhKezUMMUU3SdSGC
8gPUkv4gnx6bmRsQih0TEdrUT0k7BCGJR7VOs8FR9rGOM1K8nDNR5309I9pjS3Nrdm2Jui2GFMQ3
bgZLZWSp0jdghHpJnAj920S5VK312NrcuIAawqYH8PyeWc3zc9KFajk4MolN2fcAxGINXjEGBYrW
5JzmKJC6l8c250aIR8kExQQlzl3XFGTjQcmbcBghOhIEZ0BLN5jjUhBUWm24ANZbskUlzGJPUdxY
xd1LdHLIgOMHTQW3zRaszDlStAoAS80RUCmAI+jWXwl1JidKIQzOoAKA2GTHrEsNsQ8tN5TWUbwL
GbMEAqU7iUFnp2P9wiDj4P5VpQMRQXWvl86g/G3Gr8cTPeNsbr5q+vurh3PPsB3DBAiDeg8dz0q7
5kIQ44AfLAJx8GNTs/N8NQHUMXQVHEJoeQ6OxwmxVqWo+nAehCPxEsHODTss8ZIi7kwYgpIrxOvR
Hg8nQ8c7Q+pFYTwG8Ng1cVzPzl1iqv66jT+hG/54dHNOZiJahJgFbgb0xt5OpMuOUVvy2egAXNes
OlcZLEbAUzDkx2L92NRMWQHwWYxpUl6d3Ce1Y7NBgt8c89GJ4qeSe0mi71j+qo9KaATjoS5fYuY1
zbd1YgBTCSa70H5sf26oCDyAVER/LHAZ1D1IFKbq/HjArAp9ZCdp9QW1VM8cK6gXPLY053p+tcNw
RSi4D6ndyYG6Tx1Y3Lhdrydn/ikbjvx25AIQHFiev7RBZ8c1KZX92xq1Qct+zD0mk0ZHLFB7bAES
VgKzaLyFN+s97G7KRuBiR0sFXpTo4LjdKvWAAN0TmNERWgPq7gTp9txR1T9pmWtJBaBXbobiqmVK
vQv/lpXhIjsSnVxeC6NNUa0LLtTA/R/nOjcexP4S5IoWdfJeShceJXMHFtlXINLQuooOEGqd3b4Q
ekV0RweIbaLxJX9qQD2vt1HJ6qoftEYFMmw9U+r/IkuEHgNkbJAXhWoKnfYthiqvZHDnOfIb1A4E
rjIUDxDxdVL0RvL6eIvNLDqiLJS8EUsCi073DkbodBrw+COODyJBk/UTVsvrLDDLJs5Xj039ZiOo
NyfKXFDnxqMISTdpmvArZxuGatdJcsc6iuxdpJgkRuYico57ltPHoYSYILjGjb5k0Mg/SmCoFEfW
akqSrDw4snMZ9ClEsINSGxsp2iqIfi25bTuLDwJPK2O12YeckBpKzJYQcMgUMy0bSEmNksu+8W3f
mMg28yawEMkpHoh/7n1PgeJsmxkx+r0WvNTMzQJui+lBi5QTCm/ULs+bugj9JuWdrNkldblPhpNS
oWSgKAvbdM4dXlui/VHiB1kxtjHvJLIF/AIApCMiodL002zFBgc5BjMYlOIiX8sEzwrfB3fbpIMm
98yfxwssYP2o9Z1YaPEmJFD2Rj3odn0b1P5KVcWHEDY1KgEJ9iVA3D1uC8fi2sS0na+2UM0kY6+m
Ee9E4lbKDnKJBgPEEl3D2XK/66uDDCQgkqrxsKulQefAThSaPFA/4fm/GSueQ7jRcenRPVVsVEVV
LRW8IxJmxzOtDq3xpSfe9IS+n8//2KC2UFg2hK3rnHcGPeWNWLITPYt12S43UWkWrhG//U9jojcS
16K9Kk4wpgCpdxHILECwH1u4x9cAG4SWFBwJ0PWgFY0aEt+X+aikjOBU/bqXfirhtdaE4buB9MtX
wZmM9djevXeDObSMofwyeR1CXaBVzY2lD4I+BzvTCtJjn6xIXC0Yud/2UHQlULeS4CJReKVCH8jb
VVIEFk+n89G6PqQ1WLlRVVo45tPM3G4GUA/AeU61JPxLovItTJXIXsZIolNbUgEa+XHH6EzglOLb
Mxsu4SNn5g1tlegBQQc2sp0yFQrEUetVUeCJjlQkuwLQMcZI+fYfo2qhVicjeTQJYeOWo/db2cuk
4+UKQ3Lz0oJIdQndjBossJAF2qW9H5iSMCpWEXXsqstlUL01sn+Q+TqzC87LVp0YhQtrOQ2MnmV0
3SGhhEsfVyJ1RZVjCGaiNhedylTkN4ZohfDVAW7G2I835rTxbu2gvw47Q0IODVR6dyxS9SiBkrxi
ndE3RMJr2ZfUW+Kw1OJwv44CEOJ4c036A+itoYbjT/RHQyKxeEEWsQ06NUhIlrxqIp9Wrh6PaOaB
N9mazjWPOiCgNhjylWtWcYUSsRJZhx1fg0p95fvQ5FBaj4jRVWYrB3ojVxpaFmtlBOzKDiRuFQla
lq0DBgCtSykYEfA37d/H33XHboHCF9p4sZGnmUYYTfmAQgLte4DaldOBRKsGE2jTnfLirSrGz7Zm
9QI5y7gFWa1HdD48hlmAwt+xLF4z0l0KIEWklPvLj8rCw/P+OAMPJWCi4A2R6aedBtt2XQmiQ85h
mY2cZFo3ZJC30pXSt7LxpWe0fFjw7jNxwmQS1qZNN12jtwvUd17KhvgbJzkPbQKwvmuEWRxqHol0
pkbcQEJFaw+FqkkRf/Q7k4ih7rby2iubhWP2mwy63f+gNQI/8NT0BW5iev8rRRa13eALTle6qsnJ
UWIVLtuv2qGonEzIiZZnjAu0mNBqrpJJKwaIbfShdu3PwvaYvPPdl+C4s5NeG4Cr1GMyKqtE8phA
cGS210TflJk/NTqwKyXUWDAIx4daJ9sCQsSy+djy/Q7AFFwZpqIlUkcyXwmYgkjNwSk5ZOh4SfCS
1RN1w0Snyl94d81k7MHLjKoHJ06S3YROZbsKwwIEVUqOv8v8SzN0IAC3GSdECpLptLRONbHTKpW3
SL4AuZjxDTANdwfBh6mjmUZDR3ziMl7bSA4vB1qQ8JoqvHcuQCxwDsSHinEMmkmrzE2+0rwvuIms
NHMopbr5ahD2Qbj2vNhUlX7hu+69/fRZcPZgToHgG43P4JSgTkOhkxxG5FZ8tc49UGKPrJFmouX+
cxAsK/Is5CjQii9gq9G8tq3PCh0vDrLToAW22JXgSZ2yieFgheHTAPzvsez2mbD2w2Ers0vB5P2N
I/KA2RBkTrD+d+nZpktRIlFb2al5swPNpeQ+tVCga57i9m9cnOWXHnTZaR/a49QH9grk1tAvtM9P
tw111G4+gQqUCPqwyz7oZEfKdZaxuOgF2FMkT/dKvQ3BEf74fN3ffbcDpg42r7BjyjCj7OD5K+ld
DskmOR+AJVGypQf7PagXS4sCEeJARJlI3FLBWZfWo18nguz0Ppoq8xcfpTdpy47AcgtZvUZ2IgTw
QjZidx81p8fjnF3YK9vUrELbJwQ7LS87qmwH+Slzzx5U4Becx+8JpdYOyA4exwSkiejsnmb76nYH
hEFMq5gPzwJDsEOK2BUCw5PdFjwIaRUWhhqyKCTXBQ9MR1CDr3dfVGz/GuReXmghOqHdVU+q4KOA
YM0ro6pQlUGRJT2ESQ82hzYboFWk4n/2jJTE6MtoAz91V3UUEkXPx3hUIJYBLK/Rep38jdbkINfB
1psletCz5bMidsmb4A/MRzZO2QCcglG2Qz7B7S52oyxtQBjCNJYg5EgTsgEwgTqTCtMPheC83kV1
/FGPFbSJwPgBslLehUxSXAKIJPlR/9qRxu2MNJBatGnybKKnIY9unawu5FSPpCR7C+W+wYtMzJhT
AjovcIShQCrqA3QElVNfInb/BkU5j03Q9chgAAE+fJZJV6Van7hiehjh616bqolBIo+2jV3ExnGh
56WbGGAe60Av2ChxD4qsmtmNhPcgHoUMW2VImJvI6MSx+5Qkv0r0KmlRfGk4LlNtZhQF7yNRc3gc
0ohZYQWZAH7NIcla/nmohHg3uECoLeT6qZMH9A+qg7jY/6/wJPV6kHthSP0M+pZ8jHJpwEhOE6St
pjQLdzd1g/7LzsR9rkD4BiB/yg44Z9xxhFjsLktcdRsOqqLzSS8aRZQEYDjpSrtUK2WdcYXBsOU/
ZBX7t3WoHOANM1VEqTMfDUnkeoUc7tqd+olq7+NTTfnK358OiQg8kRGtTQmz2/MW+lzk8skY7uJ4
MEu5XgdirXcobiX5havsTPpnCMI7e5S3VHtPKWQG9mTsUYGJ0PmXaYttQtSFe2eFinmyvGJThmXR
rC71WCF1P1bqUarrTavmqzBa8IzTT7vyWf+yhpeIgOw5aIvpEvnEiTRAXiPclcJI9Czxep3v2dF4
vFJ0TuNfZsCWghcjYH2Ald4uVZ5lSY2233BXiJklkBUD6CCnl0pnj8hJD3FsoAvdqMKl5Abl+O/s
Tn9/5ZLz3OcZXsKSSclBbe06qSw1PzX50gBnp/FqfNQxE+OI5bJiEgPuteGpW3g3zjkLNB78v9mb
DsLVKBgVl2c7zR5XIU/JfBCPAP+3xKkzawUAyEk1CnI4hDpOXS6GRS8yOKxqbndcpUmJgDDnn8WT
/1qRKyv0IVJFHz1WHro52RfJzfWag5uOiZkN3xX//HjbzR4lVUG9BskTYFgn53g9b6SCmwWz8A5J
aFHjRRAM8lFADK70Qhua5CCPz6Ml5YS5aQQB5uRwQZ2Al+utUS91WWyzINqxwncNfXDkztFN4Twe
2awRcP8hbYe257teQhfDTXIljXa9wB5akRy8Wjz0oDV4bGZuAqHVBxk6AKfxEKUWq02SduCiItrJ
gxWVH7KwSz0D5JFG9H9Iu9LeuHFl+4sEaF++aunN6thO4iz+IiQTW6KofZd+/Tv0vJl0M3xNjN+9
wNwLDOBqisViserUObKZL/GCflviot48YSBE0SEpDb87gioPr8nbSxEaAJSP6Qohw+evonQ2lrEZ
YKBVy8hd9uqKqZtU4tyicIN21L9GuCNkF6BoUceaxg0mZWhUpyen2m+yoqBwKbhSUX1kj1WV2xUD
gOWNqjM2v4vUFtlhFWS4zW9/L9FSkKSzwSu8/oBmvXZjutUJGKYtGndZZGLUMgk8PMP16LYV/tX7
Fg4uzXBHVEWC1TsGKWK1w4A5ikxz0G3ad22t0fPcEjuB2HlZhKhQZdGSjJgxGxyM3JvK6KsD1Bjr
tQkMZ632eKMq0dDZIN4gSxpOxjYF1jJBa241ts+3f7VoAy5+NP9K7bSmAVIT32aeYq3dG1uk2ZJ7
WZTbMEi6BV/Fc/iPBvCU5+nUDWji2nfj+NSa5F7vJx+PU8hlvsxGJ9kI4ZKAU/TwdEGNkp/4aNW0
rkdtzuPSG/JwGiz1zuhAPON1ubW//fVEdyWTmfvHFLflXWfmS56PedxHTiTjvxOvA7A4IGhcMHpx
F/5WzKPWse9WYFYe/YAga7bAmyXhV3g40KL5xwp33XfGmm6FCSu9jl4qbU7WWgTe+APkLJ9ufyzh
euAGmLzApYJ77PoY9gDrNytoNeKB/LCcxy19nIv3LAbgLdabwYACD0uxi7FdiwEpIKZ/19n0nQ3j
zd6jNH0WPUWYquA/driwZXo9VfQNuVg5GpHVYMZQwdSasgY9WHYgxBZ4GqgxM8kHFKaeQIkD0+wA
J/LHgNGKFg2kBpE8rVYTZMU9asp7UHYt0wz9CxJkyV966gRuj8nX21sn9HO8S4BfBGgABdzrrWtq
PV+MGYlAkedBm7x6tWx6QugcFxbYv7/Ib1DFMrusx+NuSZ7m5YTisD+PX26vQhiIWAMXw5iWbfB8
khmx7dnO8YRzq71KggSDvlrk9bscAmoy1JAo3XhrFv+vLe6L9fNEAbSALdoAL1yDb9C8ByTLMbud
bsmAQ8LtYWVN4DHR8eDrUZm9EQyeIIVyU1UFc2n1UNeFpJrHK3m+XW/402yKDtkaWhnXO+QsbE6w
y2mMPqHn9j5qeT057Rb3h6JHQ/3F/ASiO7X4ivnyHNJ/veGDYWtZwmamPtWr3e29FH1fxgoK6Bkb
huEfzKMybOtSlDSe1CqqykcdsI4VfHluCfSUJ0kgRM6JEXqoQbHpdhSLrpdeJyjxEhW5Y3Gs1dJv
vXMJlZLbCxKFFHawmZI2uHv51+uqeU2yQMMjHgfllOcl6GGKqOlUn05ah2WBsL8c/NpSZJPiIucB
iAMoDkBeMVXDJXqDTQetVVG+UefqU4U9mxd6vL024WZdmODCJR1Ne1TALBqjuGc75ifNOudGt6va
MVgcQ7JZMmPcySvZeK1iWawctaMzFBvBtNORXWou8WS6EmOikHL58biwpYyLBtVtGKPNem8VW2gT
0y/mMnKSD31RRYUuTTOFzmhgDgKpFGOJ4nKOkk2Z6k1P47JHncOvUN0bgx48rhB8z3RgIe2qA8m4
W1agOx01TIHnWg/117XWf5rl4LQ+yVpAUJGGjn+VndM/lCsleWTNK9mx0iskjrr5JfU6QEKcPlE/
Z4tDEt8eafIwFpqb4HCj6HhWaLFIUkXx2jy8atA2Ap0il/Jo7kLpCOU34P1QH9L8dDiAnUVy0oRG
MGsFRCf+gynJ69OcpOj9rijnxUpCfX3bY4bRV80ft11eeKrQAHoTCUfs5L1QKSq8OCgegTO0hgjo
WaN6ARj/thX2PfiSF+I9vpaLuRioDV4vJXe3sXOhrRRjYGKcMaQCEN1JCuMRrgW4YscB+FbFBXBt
JVv6qncchD+wFXrB+Pn2GoTbwWZt0KIBLygPC8ld8Nf3Lv665T3R/IOTdf6QfbltQ7iCCxtcAFdN
6FBXBC/mHgKex6SuFL8lbh/etsLzbf19ReIty8BOaPLzpcFtUBKAGNmbeduthf/NPa/+lAK4ekCN
vqAfrYNa5oE67q2n25ZFMQ+wNLQZ8eABax23Q8sKJgO7sHFBkXKN+nQEz4RTQZt92uo7ZVZj3apk
EvSifbu0yf79RcamjWqV94MJ36vmHcQOzqACifpukXxU8dIg9GahLI5OAx8SSN938+zQODONEDrK
YZuboa5WD96o+mUn6WXwSIW3LQRSzcJ1CGf/AwoFHfvJbNIJvg5J2elDBiGiU1eBzeQ02vvh28H7
fHvnRF8RlWR0itnUGYSUr7+is1TodQ8oGrT1Q2HrKImCmiKvo9tWRB8RKqHAxgFWjnyJs9IQo7LK
ScFeWWuI2eu1B/ecdzepZdzU1TviK5sYA5EwkAdollwvCR05PCU3A1r3Obj+2v0AufFRNoAgXNGF
ES5rUWw7QbVFR7pUL0E+AfhJdpuxBEnihsb4ePvzCTfJBDwMAG12sDkfrNcqn9oMPjipnV/Pj6yl
N8nQCTIjbMUX5ymvPTqrFYxQtO/yLdljfh1gMSI5TzIz3CvcMwq0MRUc22H0l2xPlbNMylNmgbuU
pnJb+7RjJSUAipoJjPaQ9CWOBE7IQhp/9UGi6Z894QtXa2otqdHic7lWH0yg1Ou2d/TIWIKFohW6
CIg+1xtizYlVJw47NLntO97PPKdhBeK0d/iWDYUDNpXI2FavrWhVO3iGgnVY6mvVnVMygqbgXUfy
wgi3JQ0pxsQtXBqTHqwkFtDpYB2XtUNEyQjGVv5Zicl1C2hD5jZjkdrVTu2PIrnTikgGvRDacMB1
xIj0mYzU9dfKAUNw+zJB8pt9NcbXytjPWdyakp2XWeEimLa6JMPsKYKydq5CTKojnX6YJklUEVvB
bBxjXmeTttdr6Sa8YPU8L+Leqg56dqKDBwHVvVf/uO1hbHP/OCmQ2P7HDufHqUsgXdFg5g4YB0/3
ArXp8URZfRdSesT4WUxqIE24ZGvjcux6RKd7oCVq4c+59zR+cMBDAvaT2wvjIW5vlzUK+kgKAHNj
wNrrLwgIDq5LfIu42h42Vz8sBsiB+2MxBMaA94rq9+ZLs31uN0DPDDO6bV0U5jC4jHsbCG1GeXdt
3NwqvNK9BXAECCODPrY7O+TLbRPCgh+bGdZRcgHpBz9FaVNV670cXb/GTLJAV4u9SdYPzgQOmeKj
sd6P4BmtgOm0+v84DcU+rY7WEuoB7P8gob1eHaRdDEzJIPht9XcFeNXWt4rToAZob7/eXqTAVSB5
qaEuB1MYu+LccwPxxbosLUZCgbxG6c8c211BD5WsIie2g5W4kKI1HV4Btt2UJm+1rohdU3lazP7H
NDvHak1PNZ6jEs8U+AbW9NsW+y0Xd3mq1i1Eb4cidoaTRSKsKpskMUqQAF2Z4DZIb6m11g6WM7W4
AEsC9j3dyB+6gj6CTufgQazm9j4JLlwA2EF3brK+I7Aq12sqDaPtaxO+qGZfN0BmXVlbUxCnrgxw
KyrcojeWAXnjpiBhjFp93afl0X1I62xnd/3+v/Jt/+3jjOoB+jfoF/BkxU03WFoBOat4Tu0XRbce
IBsuSe+FTsdUBzBwBzotPktZvM1RlhVrGsag+tUMd6l3SBtJSifcGcD0wPwEQS7gh653ZunVBIIa
CPAVBl4m19ply39PtnBF/bbAfsGFP29q6iUtKXB2MttH7wYTHO85MRcW2Im6sIDavFGuGyzY+mML
+E7R/UIz9R1G0BUC4YyJFhTc+NqIlTtanRa4L0rnrvk5esdEcieIduLSALcKe25Wk1YwYNQ+Jlhn
KjmDoiOCvhamdNB5UsFjeL0AtVMnE21iLECdGt+0UgxSeodCd3wHdK7m/Kit6idLzw63j77Iiy/N
cidzWYdirpqqiLPkrPYvion6N8YyU1mbSXTf4d34e33cnbqgBJXbOtaXFy6Jk0pXgmGYixBMXg+F
dV+s2v1KvOdqNm000xMZfTn781ymdGWeS5NTbRpNvYH5Lrnfis8Y2oAMxQi6oNWqgz6R1BrEXxUN
BVRs0LZ54+C6cHky9VnRGLAGEZwMIFsdOu/FqbJktJ1CO7rBLLzpS3Nej5eylpkedg8Yi208WfWp
Kk6QArntI8y1//h2IOMChOetUMNtneKYeZduuMZhIpkfsRJpq1pmgtueInN6MI/BhGmOuH+o8xUI
73u3ko2dij/Yv0vhSSqp42FC2sXVSisGfYGeytbuvHcFIwz5IePBOxblaO4sNwARtt1UxIP75KZu
iHA0N60kYAgDEqsIAjeLEew3+Z4LH9NWpUuUAZ/MUJQqLFs0Q5Tc+o/8V28XKW43ZMEOTihKdddL
WYdKr7UGVnrNDrH5oLtvNfBqT6GuSdxMtCBcRejhgFeXqbFfmwLYunLKQStir6mhf+MUaoD69yr5
bCJPY9QWsAMNlD9gScqmWxOg3IhDBChsI/nOWBgKT5V1vUWehtcLjiV6HQBwczd3Mw1ubRUGPBp4
nz2dfdcIiCN5ZwoXg9LwWzeCpdnXn6zQ6m5IdR0nE2nI9AVkZG4vCWWiZBTcdf+Y4LkTVqOws0HH
rpQQ0+3ywzqd7XSvqQ4kh2S1TJEHGAx5gXk6zJeo/HIMQtvNmsq4b9MdHl6s7Hw7lAktoE6KvdeB
C3O5Z2WhK3gzZ8hFDIX6CugFq3eA6zAP+tsC9/Qvm2mxjLfncf+jp+WpGl/V4il1CsnFLbxQLw1x
j6ssdQg4ErAUgB2T9ISJU+PRekKdeZ12JrjN5ndkWJf2OIfOR8ObO5bGsU/HcBwdaAokLx/RoQEn
JeYNQImGE8ptj0vHdaQ2Hld6YuyVzvZpD5GR4TmpZYQ6Qkug5QDaH+cTQ5TXJ6ct684ZNYRoQ/1S
tw8eqgrEQA+slAnFiI6oCWgFXlcGsGQ8ZC3zhgTsKcvbe7EnxhHOQKXXmsitL41wBwdRgDb5gKCW
2haqBicQGrxj98GxrLG+Kl48DlvmxW2Tm2MyjRMszGWP2SAARKwX1ZK8RYTf6sIId28aqabYeolv
ZZIy9MZXdkDBNBLejgEyK1zKO5tTSnsCK02FKcFicp1gcVvopYHWRHLZsO/OZ06gokP09DCViKLL
9VdrV7MCAyfi8/TNfi0+VRv1Dwr0ObqvsmaTKEyDehsUJYA/4U3K7U+hQpKh2vIy9jpQLG9VN//q
U/DpZJmqPK5V9WOyRxmNtPAMwaehyQPcOoagrlenpTO0ywta4ipN0Ppcgo72vlFNoT2/3N4ykSXL
RqVeA8oU+RS3ZUTJlLauijLWrLhvqrDJHkEO7CudZDhO5BqAdjHaAEhrQBP9ekXL3DWTl1ZlPEZJ
G/zsZAwvsr/PfbGmmhS3K7EO1bkb6xiw63R6uP2pRC53uQTuDGFOa6kayNKyWs4y39Ef9XwHjG4w
Gi9oDWB68nTbnij0gCgAgEmoE0E/nrvvNLSEKrA6ljizKwh6TH98B7YP2SArlQIZg0yEuxT0vuuX
FMJ8MW0TTPm1UWV/I9870BY7dVBSmVCd8GIF8IdBcID0R8S7doJyQ+bZlDXsJf1DX2aPNVoEqYrJ
1txW/KX4mVavM9lpySbZOpGXXxrmPmU3JbpW9jDcZx0m/iCDTaZdUj4WMmCwyA3BR8iK24zxlaf3
GYhlVasHN1fGvVOfknH/npYnozz81wTn6aXabEuPear47WORYB1PU/p62/Vky+BcHZw9ebqA+DuG
9MqcRwU5O8v+/2eCCzx2kSVeB3pc9qUwJ4EvZdaSAyReBUPHoFLOOLWu3c2wchB2dUMZ60a67fAM
g1ye4bxaq5ZGtxcjCg14J6JcgJsCrU8uS8jTqtGqCZbcZQAnRKtNeMhZQBR73aJCViUdzmNit4et
HbTnbdJljX3hSn/b5+FATQHFFAtS67GtPmO/Evr0vv1yQSaI44ugwZ/dIVUK1sfEEXKbwK2htrwF
pmw0QHhOL4xw51RxZ1zBjlvGJJ33abqE8/RIXP2hmd+RDwGb9e9quBS/SDzVXksLkQiEoZhAQ+XF
6SUptyhxAM8r8N+gE0EyzNugICpqraSMjUwFr/W5dzu/UhU/kmRdogIc7gjWDlXxLP6jJFZBoqVX
jLe1KLoP9c/sk/t5ys7SG0m0oktL3CVuDXZfuZOJGxCqD1n1lLSvZjHthj7xm0n2CmN7zWd4DpMG
tAA8B88rd3pnIL6h0gRj9LUGQR1GLe6M8MEdgzXxi2dbqvIpOkOX9rjFTSWZiJbDJYxtjJ3JXiDA
VQduZfv2kEUrxgeAKF72s/cCXrNdNuunYbS+efoStNSWRC7hh0aFgzFAQi6X171SkwlsbVBmikf1
NGfGbuyTwKnuButTMpvH27FLYAsPAzavxCju/wBdQpBidTG5SmKl8ez7dlVt30ih+aDMGMhy+rKG
5lpdSAImL4bBql8Gg8SzNAC0Mjy3j1U6A4F6BYkx3BIkX0AmAq7wxfNb/X5t2sgzyIOWnwtlAvng
8zKjoqx91eoxGrJXo5JR7QjCDn4MK/SqDmjCefCVPXvKaE0NiXVv2FU7qwf1B8iX2lry1BPbYdUk
XBG4wrn8p7KsTK30kWBeI293mLrpfdMkS4R5rPmAMbdWEhmYy3JHCKJpKvsvEnxMK11fgApIWJl8
Ez7yiEn1jSZVOC7WfxQm+HsrL6xwQRvKosQxclgxMPlcdbuM7Cq7kHip4HSi3ofKItBLmHrkmzig
Nuszs5tJDEb3vaM/lI1yTMh79ufCCDsqF0/xpqzwvHcnNFEwG5p/TowX8EEakmtB6ATso+G1j3IM
X12moGdsNAcrmXTjRNXoZVtBaUUlxcW318Efe39hhgufZLVWfUsWEqc0C6h2ovY9MZV9Y63BPJif
QGjn6+mjVj2t6tHr7cDrlzBp+9DUPwx4THeRt8RO/gOMI4576IwDznKs0P5Yz6CW1e6tI9Cz0dgo
UdKfXVnmJopJAJJihM8AUMTlpx8nfW7rTDNIDDK2Trlrj/T79NK8A0WGU/+vFb5kWUIuehpMWEEK
itwuoKBaGwdTUqkQrgV1CqA7MQqj8mXepdTQZWZWKiNI0ODZtiB9SAawB33+74Ec1wVQ1KgRA37B
HO/Ce7XFUcZhRAvQApz6oXDTX91A9HBLSmVvpSsq2A2ukds2Rcfy0iZ3YrZMmYt+xOJwZQR2+WPR
TmSU3BWiA4NpeoxQoW5pYdTnel3WsIArpiB5jOYP6L/OvfOzdvbp7vZKTFGwxLwSbgDU4VAo5Zai
5UWjpyXMtJG5n2LlAK6FKkyOoAsKwLYODjjf8TW/Dgq/3GU7Gn1/+toFxulpiqxD+tAFve7PR2cP
shu/C+iRhl8qvwryfXGcXiS/FSvmz/blT+VKrNM6ZglxsjwmFXKh/mdm7G8bEIHEjEsL3INGWaa+
0BN8DMOme/TjdvYCPk31c6G30QJuMjc/dRYjp3YccPLJBtx5Ctu3K+XC/NvU+IUrJzNNK3PEAnXw
O4MObdz8/hnwSyhP3E8/km/Dj+UDZOWzR5T8bq9c7AUgJAZ0TMAGCb2iSc2LGhwvLVR+i6JqwszR
LMmx4QkX/14g0PkurjIMonjcnWknVYsLuwO5mLKz8udkJpFj54dm9Cm4jYgPvRUfDcFqDYel+GjO
B/QgbUh/YcIzBcHTKm16iKIUqgr//iDukHklZDbTFBPNDtTtO8w9QKJq0Z3ATFB7WiSXuXj5jLoC
Jw20szYXqqwsK1UQP8O9+jVoEhpueubT5FsGmvLxbJyrn4te+8a006d8t5y1j+q6S7WHGhUbqC3e
3nHhyi9+C3fu2xxqajX4o2IokDvbX7MC7qf6UNt+Q2Xda9GsC6YeLUB2UNVlaeB1KCsg/uBZM6bs
E/WxApPkkA0+1c5Ke0pWZ5ekxE+G0PGgPR0tjNYPKhPzJKnEClPvyx/B+15D0A3QMFKOF/x8NyFq
BVt/Tn1S++nn4dVbQu0591cMPHzuP8tm/0QXxqVxzs8y4F/M0sDw/5qW4WI/o2UVSDWsWHT6Iz6i
es6oc/GR+WTRI93aLhtW2B0LJL66fuqr01z+VI14mn4A2vGOGwpzKMCagj8Z7B8sqFyEK2trKg9y
mTg8w6kl6EwC9Ulq1H1kyARRBRUijAZUjVC0xbPAuLaU5k2iAIKXxxWdgir72GpOwLp5CajevAlD
HIjSeCR+vH1ERAM+oKIH2Qxjakdhk/Pb0qC5U2YYd10ab9duRbAVu6T7NXe+FtPcO3vbE5jtTrkk
VeY5A/8Ok8hkAHxGnoZuyPVyNTVrjGLW89jT/8r1BY3EOrIs4s/1XZWlYZeZwHKt/gA52mLbfJv0
B7yxJJUIUf4BL/r3R3DBakkqkvcWCARU5ysQd8EMmgKMfB7z/8h2+rZauBBgakCKatjj69UaS2m5
0NOkWG3oDrvtx1D46RSQv1ycRcn7QHTPoaWAURDg4jyb7/toi10qEBDAU4dYLxCWm6GMlTuS0Mp+
MH8OHcyaY8gORQzMoV0vqKfzVuJOgdtYEeQ1szYyftRZPIJSUNYMFkXxS1NcXAEADn3aBqbmoP6i
xcWnBqhR/x3H4NIId/rMOtsonWHE0cPncYbEsT8F+ebr4AAGHO3xtjnh14PGlQrqJR3q0Zw1J6/d
3E1hLXHU42qy9rMPVdRFA0MHGH97iZuLIrPjASSCpj2OOv8ackBszzBCCJqzQYKqTc5eUbwmXSK7
/EVbBW0TaBmjq4r4zHkFlIxTj6rgGxmM7mBpEDgp77ZhDy1yLbuDKEHaVj6xP+jeF+gLdfOuUO1D
PwXZ9jnVZJgl0TFwwUkKsDH+B2I11x661LPagf0KnGdGQ4+uM+QRSXtNcthE9xEOGRC0YHLG1AUX
Qap6M9ZmMfN4m5J9VihRRQDXz/oQAvP+UJ36dnrMnUZy0Ys2FMM+OhgfkFfgH9drAxUOhj/QBImz
yQ3A9uBAZlZ61Yo+4KUR7urTtNrUZmDo4617bLYvZrZJDp0ucpdLC9wWJRsKNlaNj5d597U9hgkG
9a2yPqkglaiczS9T9qwuR+WUlfc5PSvIWKnl5y1l2ukzRtxMH6/8aC4IYJzOh3yO0mLbmca+1/xK
6w6DvnOIbF5e9qu5Ladrp2B4mm05jdcamu8uBDeeSRGA0lryhcT7DIF28IkCyq4z77vIPkASYdHa
wyUJJgDglYivoKRYaLvb0Ui40QDLo2uCLAADDddWoBGhTzSBlaxzATQnAfi3b1sQruPCArfRSq9t
yzLgk9UagKqzHbgg4a5k8CSxFQcYONRhmSrk9TrG1CzKscepcBYnnND6YTWsZd3fXosodkMg4F8r
3FpKkrQZyAfAdbSd9cQKvfkFTb+pK5CMgrw3/W8a3W+ZAxTiofYFRAyq+Jy31fO6mKUHrhBSfUA9
r1zoeQTLJpB66XucDbAqlK91TBRa3MJIl9CqT5a/qShXZAze/KRrMmZX9nv5xAHDBv9a4daDpW6Q
wtvgbGMTFSP0EiEeo6SnrZe990WhmZUYoS+BOWVgfq/dwbFpNzgJNqqwCcJJHbRWYBXfMKrRmDTS
pggV0tuuIYwMFxaZ61wcV1I5qZIRHKS+nsJE13er16a+O6WHesi+doms1SJ0RQvIMiamgeknfsdq
WrZ0wwpp1XmYXu6sw2L3x6qCbkNbpCSc4U8QmMpljxX2h//YxAvD3CZmYMJcSIV73mYj5uNZN18w
aPUef4TGrQkIHeMp1LmvCdBcsiVgy008Yw9EKEUVpbclmZhwy8Achh4uop/Nj8CkCUijyYCYgQao
Pxr5cfnqTSDyNuu9R0dJ0sxrULDDDBEOtGsYIQabb75eklklUz8oiINuQ/xM2w7gq/Tw0prQEYfY
ax1kZ/VU+tFYFHvHjpz2420HFRw+pl4OHV80xKA3zT32stRQNKsoKGpTKL+DEf9bm4Fmu56dIElr
SZIiNIZiKyawULRWXe7ycsZuKagCypdZXSvomhVTUA+lAbV5QiMkpDLiJqE9F/BkRvqBbjl/Gqhr
zdY8gAJhMTDgOmmncu0DFRrXOsn+uv0hBQcASGvICEDDB/cmX1EuW1dvVBw+tMsxPZAWC8pKGI4P
zSbJJU4jM8UFlX6t80wBdU6sJagAkNHXltzvIM5xe0Wiwiw8E7GEUeqCeZY703NKmhXtBczW2h+h
UhHUIf1Mj6qf3NdxE0w766QE9VE53jYrOH9XVrkgjbQgV0qVZVJBFjj+i7On4W0L7ExxsQrKUWia
MJo7dBg5C0oBtZfRwZxmN0+gn1GhqJTN32/bEFw1uNIwHWx6eGd5/Gs4g7aM01iYnDTbbIEMr3On
pjTaagh6aFFNyu9MTUx5vW1U5BhAhpigfMDEPPrO18FknYu8rg0XeSjmsmj3XKCOr8j2R3DFoLmF
CTRUaTAwwYNxS7tz8gEPqHhI+4B6+k5NP1qnzAlU5UnKfityBiB+ESzAfAQxCe75WK6jDXkFGKur
L6Vn7cizkSf+nJcBAH3v+HiYAgJinvGw/sHy1jSdCnoRrCuvDT9NFHUPEFYZNN0qU/QWrurCFPdY
UzbIIpgNDjABKEAdnuf54+red6iTtI3sYhY5OwZPEGxR1ULzggvw49SMRTljWV76cYKOb1mbkltZ
VKfE1cXYPl2UfzAQf+12OZ0zZzZwh2CK2E+9FjnvCjzNGlCo2JB+25Pyl4Xit6e+YyaWcS3iKW+6
GO7lHd5QbDqnOYaHGwjMf5/aAE/6214hukKgTIOADueD3Ac7chcJHHr3WY6KGnix1uJzMS6Q56pP
JPciImuDiw7vpSUu2k4ZWUeoUYHZbeggB0NsaCAnix64VqFKAqDMFBcAId6VL3UNHpI2e23K16l7
dk0JqEn83RDIcXRRnLe5g9vZpVfUDlajmnlQK2UAgGxVpzsySq4L8VoAGmMvYkz88v7dNsXWNVjL
vERTfWAaIZLCtHgpvy1wS3GNJu1NeFrsrsFPYIaSu/dMtwCR9NsEl9gm2whZYUaflOjfs8bvph+b
7NKTfScu5oBKpcrAZQjugOZo7ixI3h1unxRRUANBHSMph5DxH20Du1kzbyVg+4CqRDc2UHQ60+Q4
u4+/btsRBbRLO9x2dAaF6nAFOxOEBMCvquTl/r9bACk2CiweqqMIa9dn3k0sr3YWMGd1Wgg8zGp8
uf3330CafAJyaYBL4LxmVvSEMloF6J4bfaRHdR2gQZcenO3TTF636pij/V5u0Tw1QfMVSmT2BmG+
57X0/PyUp8cmBL+wIiMAEfkIiKcxNop8D2AybuHrqgxd7+J3OS4YaZWXJX2UgnFF24duFhpoIBnB
XcuFubk1FmdyPNx9kNxtMHZgWpLzKmo4I/P6bYJbRpLqpVcrEH0ayvyQ6uc1nwN7CYHUv09yoM+N
RPU1gB6X9vPQuX77idYhZMj2tUZDI/tokbuukeFaRFkTw7TArYACwGPr2qdWo5noNOI3pU591u1P
2fpLy9s7vTI+dIZ5hGCLDKbOVvmHkwHewt49bNaM+9CFuukTCB3BF1E/aFq7a5xfI6tIl3d2+XTb
oUX4M0ipsTlA4PbgPVwG0EAcqm50sGe5Z/tUxerBPRvhsLPupoMeWo80KCP7EzkP99tP0BSGpg9R
sFABrGcIzLDcOXvVl0sjCz3t94/i+++LUkJWneJHJToOkZkfkHYHk2ceiOru6dqHA0gozfG8rGbg
EvJY9cuDO7hfgfTd3f4+IijA5ffhuyDojAxJb+IKUe7Lg3KgH8pTstO+JgfwTsb5fjzKpJLZ5vKb
j13HQCam2sGWzAVJM6GNvrA7a8Q0azb7+vJ1akAbLqkeiLz60gx3b5XwdF3J8ImX6ZPeBqSOcAnT
A+LTILEk6kqbaG6AWhp1O+RJLHZdJmKdORm5gx7m2JqfPKv75aXDnVlYg7+Rzy6kUmlUAdaQdE6o
dbbkbhMFRjzt8RDBi07DrXBtvB+VUm/B8RtTY59sTtAO2W6pZah00YkFNBtQBgAhUaLkvmZqrIbV
5sD0IVT4dt4qQGNChdTDiEQzmX9lvSJpVQkNol8L4u43JVQuKKEyNQyLjW+aHd2jRXZl0D1WsjKC
8NtdGOG+nabPKYiaTaAG0auZQEPYes+6KzlhorOOUcN/V8J5x5ZNAGDbFol3vmTr36gZ+KN0+ae5
ODo2vUMb9qfXqAhLn94Z+7wBQs0Mh1h96R+rh+1O+2bs8qMZ4LX4ADaEvbY8DeTkyqAnBtuQW7+F
u9k8tcNjx8Nv8bIwvct+ZYH1zdoBNYVOeBElJyPWdrjYqt0cZ8PdsgemiD6Yd+X3Jarvk7/K++ED
3VF/efIANghvBzlhVnP5oViwuDihU7apSZbCmxDeIrDCIh5EKVjtopUEJYrep+a7N/guHDpYj+S4
KB/mX0NEICd7cCSPApljc/eRo6862ZhjlyhRFV9ImB8zyVCRKML+Xi3u2evVKmozZFChgluH49ne
dWfJ57zt0ejBXf99YhW1ainYajWK0uD2Vt3+PJgXuP7blZnMtcV2ClnlX3W4BWoom2e9feqh2H1t
wlNoggQPP9+279TyNNsHzX24vQrZF2L//sLfFHsb54LBkZXphDPq95pMNUL2nf6IKkmGDg77ToU/
GeAFhXrCLwr2HtQ3bq9F1PgG4fo/AQyx6noxGq69dHJhKkzqD3rwCqDt9zykH/Toc3o3P5HWfwFH
o76jD/rditf0nn6bnoqDbGpX9k25AJOriWlSQELizT3XC7K0TJacM7/9v0MYkofrhW6amnbtiOvA
BN7a8GmofRn26GDeQ3LZua/2t7+rzA25QDBDTc3oClzcVbxbvo6Sfoawe3Oxa3zxwYDAaJeyxQy/
1g9KsHyi+wKVqNXXg+YTHnfk0DUf5vq8ylIFYW3+0jIXHvSsq1etxcJqvwk9/CPOJz896N/7Y3uc
994HjLLNEIyT+Cn7Xjd27w1KfnHmzCnDaGgCN93Ajez6Ndn1lj+F1fpquJ+yUeIsMmtcEGmdRVFA
+EziLsTU5rfpQI9poAVZ9P9yEh7tsGSKuRCdBRIlbLNmR40iam3JfSFcC9RDMAOERh/GKK79vnBG
r0HhDWvB1Z2dgCYzomwJyq/rnYw2TeyWF7Y45+iyKrPTHN9NVYBEWXTf23R/WZz95AEu060QSfmm
1X5WlI9kdACELva2a+1du5z8gcoA4MKYcvFruNvGXfRsWF1cBQ6Z8mBbnI9mY0jR1uyv/OGZF1Y4
X3HMdU5U5pnJuQi3nXNQd0bsxkg3yG7ayQbahTfDhTXu7nFXY7FRLcbtT/wSMx9HZw4b5z1J7YUR
7vqpZ6p5i8rOeKVFa/u0lorE82Vbw906o2kNbenBglc9l/NdrcoQF+Jn28UauAsFU0iZNY+woBhf
8tGMkvy45uOupBGwJGQ+adkU1pB8cFExvH2qZQeOu2jqws7VnjlE+UpO5b6JtDvlyUTl53jbzv9x
2t4wjgxey8fEjizd4qUj0Kg6Bf9vNVq2HpCRjiRolrLSQletVwsPOrrOPsSf58dccyEo3G7OBqmZ
2mgOo65VZJ9UpY1p2IHgOvQqQ0alxhb85wn5/Tu5E5JN6PKiSoEIlOzMBfl41/hRqj8ss+SLCFNj
8JgwxRKMC/EtJ1vbdNtg80QdTQJM2EDce5fMbTgpL5JPLzz0F5a4QKdOxHDTNQVauy+C3MbYjAdh
+c/LxwGTjE8mBCpsRDSIbRnap9umhWuEyLZl4qkOslTOr63eK5TKKCHZqJc+yQ3Nn1wvshPjhH2W
5evCnbswxrmysan1NC6YWsnI9rzOqXF0qoW11zI1aCeMSq3QN9u5/0Pade1IjiPbLxIgb14pkz4r
XdkXobq6S957ff09qr13O5OpTWLuYgYzwPQgQySDwWDwxDlDySoIz+4h6OVC2xbP2OjAvz20oH5a
Kn4CmHDt/jJQHQ26p0Hcep1Tek8h0EQApTye1tmRXhmcPugqv4gVgXP9FgaHqluA7Rh4pX0PNhxf
wCuSolj+uH5scIqhd5tCR5sFwD7os6LXcSyg/AFoDzbvdyil60GoXlQB/UCPrcweF9BVlWRwHE+k
fLfDygII6+l9FW4dDZp6/QKaV6FMPBaP4exLLMAa04Kh0x4i37d2OuAFBy3DaFIwGozoXBS/smAx
cDERygMaU0lWAErLwqT+sLzRkwjpGfgHGl/xBEcNL2j8rIVgytTB12+Hpbr2F93O++hOWkeaY3JU
VziFf4kcGTf5Mj0OTobyb3MuGlI+o/S+YN2mZkPy9QdR81B3oR550wcNpuYYdmRrZrYoN6ETPctO
9CS9h8eRedRN8fPRLFCHqR8PUue6MMpj/OHhl2uVNrcYTWH7lRxYF5s5j7oeIRV/NDDdaCX3M+Wp
8wfNZSS1H/vsj0Dgo/FQm3+sZCUIOpjAY9PegErz3qjMLSqtG/FQnoplbjZLBCFHWLvv3qpcNyv+
9fEnzPvzlWPR4SCBcqza4BPilWLJi2hdk5K4uPWyrgBz4fxqOumLnFuKbhIZMAQan7I+5vkaPNgQ
DHt5PKC5aHNthjqvACwcoXaG8IZCOU8kkwU3lRhuQecirTeWuppiHNJTsWzsHo8wrpm/y2ui7bO9
vPLscd0vpLNids5gBYs4JbKd/gqdcT9Y/d7fdq/491ok0S9/mZoKIzOY6/ECyPDfkYJucwnH0EcN
E983pC8lgH872cx9EsSQXDKDfWrx2i/X2Ki4pjye+Nk89NowFaL6ylMT8GghRJmdyZPQ1DYy0a1k
JRKdsXHmzrBrU1TwGdO2SJJ88iVbWZUHlAXsqeLJGBDLlaho48m1BK0lWNn1vw/RqicVae0WPvUH
Mhsr4ylh1DpYo6ICTivUQxH4sFdbqm04jTWNi6UKwdqGVMiR+VwPjBZGRoFw+3EdwcbjefsBtD6I
ajRYSQHvD4aBbmS0b6IqnYMu3czWoq1aykv+xK+a1mx36b5/yRC+m9+fkIB5/AWzY0RT5/QsC9iS
RLmHMQZ8qI04o43yiJ5Yo/+opGetYZQbZgMB6FPQXoi2WDCp3GYCAxqdPDepATxXSJE2JuTZQsMa
PZOpKD1/2KJBAC30yDgAqbw1lYFJMk0kdAlIZw3s97rTofNFD156QXBaXTTxBEsa9F5ojQyeITTP
7ZTkMwEDyeN5nX1kRcMeujfRQAep1umycJU7hnyi9qGLIQu12eW/PdUpcruFqsRbwH+UoFJSx54Y
YWInynaU1ixc5ByNggxq70miAb1uqPLc2kdwj3Wln9DpuWw20Zc89EQGV2TaLbvvJHQ6SJF2K6Ff
98ZvxtBnVxvcY1PjILCmNOMzr/uKnPtAkYt6SxBX++w9AGUCepE4eZk1vFMnCzxCT839SBvNWj7y
dUHGISeTOgpLS2s6le+2GBAH0AUDQzQoNm4nIoWCmpLHUy9alOokLrlzkxnnoIaenoGWSjuMQ590
QH+DYit6Z0zFdIQ+Mk4dsVGdlyWXo+MCQmSWXwoXWXpvvS26T1ZjKO+rBoxpiWdn3/7/Q0VABtYX
L7jAmysg2bwdNqocXlY36MuB9Eut7wJ92+VPPYutcW5ypwYWfeLCxY6jvDzNglKtVQOnS9luvCBd
i3mDkRWXwhdxW6o/x1J4A0Hc1+N5nfOwa7NU8cCtRvQXjTArLmo0Jnh5YnNuSlyt2NVDw9jKc2cb
QPvwZAN0tUDT387koEpcXo+YySj/hphghn5bpnLU3HkG3iNQrU57VqSvtpUc+z6Hghc8wzMz6R1Z
n5ylVhTaQwN2oExghP3Zij0I2fHWjvovOgWoMMmLRfav1pxcwcto9ekVIP8vKpKWR2PZxJyT+3hl
Qtc0b+AFIVgWIgq39Wjruf6Z+zzj8Wx2itFJA+IVqB4AKXI7xQ3HxzLnYz0luSSc8BxJ6MjVWP13
s2kX2HwUFIJAjIj79a2ZbghzMdI57Anwukirpo4IH2noi2ytNrRBuiLnZpCaePt57K6zwwPfysSm
C5z6z1v11VngjqOS+HUIFbxWn/QWlF61OpfhprOjA+OEAkkh+BEQ97ejE4VajKW8ATo9CLKNnvKS
GUmVbxsuH67qUawd1D+lzZDjP2X6u9QV6qZBtZ1Ri5oj+QD6CkjbCboHnDyVC9ZlGxocKo7bdjh4
kVUGHYFqIpGUpabZ2WgrnLSDUFQxVpaX+u+ivHTlHYciRDZpWdfe8p9P/vXnUJ4ObWylRMMNoKZa
uGxA+jL2zynH8q25QAgeTLSwg60BPfNUoIeUcNp1BU6ZpNJszfgY+nKTaWgOVkHiWHl7TSxIkbFY
lCnHAsocRY6phQk72QBFFRUH0e9d+WISBifBUw/A6the9MlpPeNAn3bf1SE2WUG1CL8/0a9OzIm3
jgWu0sKIPCM8Qab9lXPrPTqkWDUpKg/9lw0dvV8g7gcTAN2n7kpC68k9F55wiTBbf5N0ax10MGV7
eewNs3bA/WOgtgxZElq+k5PcOgUMMTrVYWz1nu/owUZ2i5UWMNBMs5N2ZYjajX3vpYILafQTX/9y
0+exfH48EMbv0+qdAFOq6jhk0cnQol8GuF0NlfXgSeew/1qUv2OQqYUHYV8GhGUSnYA02JXgQcBf
wgbqbri0rnooi5mFjHv544HRZZY7q1RO4RZKzEkcRqZ+9M7wxz3IKyAHt+7r+P7Y0szugQ/82xdo
kmZP5VoVJ2906vXK4WMdbZVB4/QGz+r8o4LD/44IQLqJjRd9AdQ8ojoKxGVbRqcwNtFCEYJaiZQJ
kbfpgl34mx/VX2PU9LW+kqKwAWO5/pR8dnvOI1UBMRwrJdCaN/tdigqn1fyzKHs3RCoSeYE8iB1X
RKdGzrfDiHocMIpg1GJReFCJ0o8dQTWQjIE1YwIS38Yit8hVP3c1/Ri74mHEPc7NFZzl6nqoj3Xy
HjD7wef2mQgKC7RRIlfCsXZrMAhBdAdlTeModWdBXw9Q1nzshbMGpvuJbICY5I78ROTbSgUbpHGs
jK2sP40e64o/N2VIPvCmgOAK1gEqEjVgMYxLzXWPWS2arvA0kdAHVeIArATsnVzwjMs+nQD8rBGu
3iKgsf/qW7idMiGHmrhY+NwRwtjJQNRYtprgpexe8nZYJYBqFFbTnI0Mb0QvfEAyOSGu4ShFboYZ
I0rebwbA+vEwBGYCnGFgp7z9lCxro6zIe+6IPm5TKns7ge6eETI4EOhCIkYMiVK0buK1A43auAvd
mom5QivcNPROm1/DKXxT1PW4UIByXAVfsmtWOfNN4T6iqFBuw4Bwo8Wo6Mol8AWp7CtxcFJrlMAR
S4pxkR7ibz8QHC91AlYpbCYog30bqc2E4IZiJZ0DaBzf97jDBqdMUszKTxay8Wp8Kb6lCGYjxOtR
83cjGuwe7405syA1A2QcdQy0kNJtA6EmZSBeaYNTheugpep4RUqMVrNdqexOYVKkK83oUEfJO38V
BYXwbOCS7zz+iHsfwp1Ml9Fth/vfJB5xu7hcm0B6rBqDUx4Mugntb2yfOuNWueKyWJOpey38CJIb
U5olApNj3DHda+3QtQIfpift7FXE6dfhqdo+Hs2959yaoEYjNYobp+1kQiA6Z9cN0VCUS/XjOMab
2FuiOd/+5xYROsE1ieLLRMh1O3+tFyR6wMfpqQS3mEdGg6TS1jOsrDFbWSYq6wFwboTX9qh4Jymp
IEUK7MmoqPMj8XNbVOwxWk+Ayfginh4Pj644/izalT2atMCN8zGIAtjjBFOvP9WSKM3GR1t/nS+T
zGyBOghWdZEh/simf6yBP2YJ+tF15OkboEgu4oxCgo6Ol8mHr26YSRXzbaS56UktaqJsy2Hfcp+u
txOaS5Jtmvyryn8ZCdG/e+FYZ7qdZoJZBTGR+mATZRmJvWQ9ljxj58ycBNNnYekRH9GMR7dJNCDd
CNDXhs9KLM7bqvo2eRc+JdPXCP/LO1cJKRfKrltVjggVYUbwmPEDGEf/AliDULqh1cDCOgYkUQ2z
k9AYKF1YDYL/os+RMqDVNN5pjI11f7PAWHF1me7ewJr8XM+vliBt8DhYSlx68uX0Ep1EHWlQ8uzl
0YLhbzNBYuriB8EPrn4Y2pRQXBmqqrIeQjHOTl39KcsdMdxNZ2FfJfb7NwA73wEwZ/qlUlDlyAA3
2RSMm80PW8DNfRDt1WBDhs4iVhWFBuoDhkbiA7Xi5VNh59tsH6/ko3oU1+HKW+ur8Wh8+KfuoiyA
67FK01ixFEfoQoeOk+DGPuXsig758QSFz1MKTpS2OgdFALJCC9Tm+NcBCnpANz0ZA9oUW5Zg8M89
9NHYJy+4mvwy99IeEVw+iWa6AjgTWK56ky7rJdoeNv0yWHgr1UGfH1jKxaN0iJzMEZfiIl6wRKTv
j8ZpFlCPBO8W2N14uourK3hQYHuYBVXYyfmnLK5xaSISv1K4hZSdasXpQPHG8D0Rw6OHj9Z9NLlP
HFbolLkdfqHmeV8EhXJSiPgNflNolO68LQSBDi7Jnlj4m/uVRqKBPBIJDrIcGRqSt+b4QVerRuTU
01v85H3IqdmERH3Kd7iqjaHFM9K4u40FjBjyRJC2ArAyNT3dWovwVhx5cWScRMNu2lUM9nfZHAgn
KaxpnLUEeoJJsRSjo3dQ1RZV2WSxcWqX7aZ9Tc/FTnx30SejL6OncFHZ/jb9I1cMsyyr1L6JhhjP
VS6sDv63e+S6byhwkXqh+SUr7k+/dOMm00xejY/aJUlTelVfYSbzEh0Erx4HnvJCJc2p5IECN43h
RfQ/8EoEd1026GJKWfXtuzsPrtoQFvl52kfrGn3jdnO8agIV654aBbB3aROZnrfYq8+Pt8PMMG+s
TLvlKhgIsZsn3di5p4Q4r/+4DEINgbp46k3G8TxgxKdmD7ym9nTpDm5DcoIy/OLxMO6vL5MpDaFc
AVMXjmtqHEUMgluuk9wTf+RRf/8ynPTsvvMrOH4YmO6rcWCpotHvDyBlxT0CxL7gXQLvHrhUbqfO
HXhPbhTBO3NLbxO0Vr8xQPy9Tpxzs+R/lTt9n70qlmIxRjptYcoxVfgDBLPAScOjPn1rVkGJdvRl
3z8nsoPbSmVCUkICf74E1YnCYcnsznghCKdR90fAnLR2qQ1XlLpRdGngn6Gms9AS0qEb48lNCM/o
TLhLPbBySLNw7wRoEIGLynjVLEqDEUxWuDSgne531p7RO0+GmoXZvXcU8CDrMKFNrxgTi9Xt9JUZ
lMS8yo/PeHTTF+qfkif+q//K4TTYBo7/R/nd/zOgBzDAtxapBetF1wPK2YvPwleak/YViiUVHlNJ
y3qjuQuOlCHKIeWuLzzew9ACj/REOWkQeJeWj93vLl5QNujESWy1WMARc24Pho1E9PGvM1eHcjcQ
WOpFKOHn/Uu2r8zQ0vaRumzerMRSOGSCBFAEhsnpi2/2EzUiKtC3YC/wqhEmO/tX9xyLJoArR1uv
1675+wi538fm7jJ6ytq0hlfx1uDbUSunARZwv5i4B2D3ke2NO+Mgs9od5mwZiBTg5BLxuEKDVwWx
MQqhErFWGQH4jkOJ5WtoTH05dYaxMAr30wi4CoyAJQLYX4MW5vF7KRo7L+rOOueHT03YVXiM1VhE
O/cujtCApxU8Q8IWgCm30+fzNVd0fiqfo8RqFVvBpXBTZ4dRPj5epns3hx1c93CaIGu7E1yVlSGO
Q66Rz+B3EWo8tXJmoL8/tnGfGgLqfm2EcvYkGeWi6Hr5/BZ9wh2Ck+/Er+mL+tV+Rq+Pbd1feH5s
gS8arSNYITqOp4D4gGtvlM+100cf8kfaElysDekrcQ9RtFLynsTRpoMMDWrewnGiPi1fqnJloM+i
IdU2ZhFrzq4kGHf/74OobdcpoxAOsSCfi5dksDPIE4Uy6FvAfiatGGOfnOJ2h2OegSDCq/JUcqRL
m1I+NhUPPcHzpjPfDDT1fcj2CCka3wrM3nyvLp+f3wM5N4TVQ3V3eE6TfmV42qBXm90r1DSqfQl6
Uc+RCnBk+OmtWPz6NEoKx8u1EXA93xrh5XTUtFGEkV1+zle/3FW0MADGMhZg43YeT+V9oYgyRp2e
eAFAeRZZ77ktlzwKQ0/aSfLIgtRr9PQS79DuVdfiWPM4v1P+PZF32z7ORmPkQ0xk9CJdRFNGI7xw
1HbcDgVV+/EQ7xIRaoTUIWrkRSyEiApnqziu2heOUWK5zxqp36cOUE3om6h24ffiMSnMULT8w5BY
DbiKiGZX2JWJhZaXr3GwZebVd1odaiPgMDBAQYn2E9SyKH/MJa7Dm66vnMstqDA27ra23Sf4yaLa
sCic55bs2hb9bBEaWVKoiiuf+UW/DS3ydVDM0s62/eHxetHkRJP/3xiiXLJCC4/MBRpC9bm8OFJN
6g3/Lh/STWU1lg78bvkMtEhOuEPl/fN05dY2dRy1RS9BkMWQz6Vvexv3cCDjgvtQFuO3ZHo+YRqc
CSg3Y6WcE6zYXhSVmFSFjA5vt0tjUaLjmzGj90f57agoF03ybEiKnpPPnRmu0kOx8wqC3gtMqGS2
z/66ea0YWeXMYXAzLuokBLS3TMH5rZz1RUa2vc3Y03cDAtsDroSQpZJRHRFoxIQc1T3gtDJIosBq
IOSvYI1iTNndETNZ0AQgliakKv6+DcKBESfTDVE752/8t+aEITYzV5HBiZGK25HlszLlO0+AtD3E
TnAvQ50C2pvTn18dLWWQKUkgCd4FLEjCBb3r0J3C5oaqjRY6egmkgwIe8FNr+KxgfBcgJ8vI9YAM
RqFYo1uvfCnw2jHpvYuWrXTcdAukrl3zmzGhd7fcHysoDYN2DNdcOp10Xc+HHgnGpxS+IwV2ib7j
ugLwYCFX40rVIiteCLW3eGx2blbR6oUXSdQSwLVILaMEYE0NJXTvAsCQOao7vJqZOcTrMn8hhF9S
PJLH9u78fuKbR4sX6p8Ix5Amul3FWpL8UhpE/zKsedtbeyvB7hil7vsi62QD3j9xw4HCnH77S7g+
MIJW9i/+Sl73236jrqqt7ACWydjE90cbZYmaPVcqBi2SFf9SOhxIuUDBvS525TIycxstRsdgJawh
fMfCBtwnQJRZahIjqO823Qiz3do/BEvZTA/C8T3cFyvdYWLSZ/zyZjap2Jj6zchxmepfov3Fg9rc
GTreTrgrlhlrNqfZujmsqWFRMbEQec+NXAyLW+oLzQHN3m9ceNaCzS/9HcdI7GYd8cpJpk1/FU66
RJf8OMWwgv2T8Jp+Zg5rPFNucT8ccCFiZwGHRwNXU8mIlYiX/Atvdra69pb9EtRfT6iDPN5S9/kA
5g0vZYDXTDffO39H0T9TI7UMLpk9OqI5WrEF2ryNakWr0ZRMbGYrcNBGuXxhGL53jUn5Bw9oaA7B
gz993QYkX9VcAOV/3B8UznhJib+1hbxh0ZXPbOlbS9Rqyb1QenELS7XVrkbiOrn9KtnVJmOcm/fo
OfTTXA9pcpsrt/C7LHDHaUgSrk37j/bw5eiWshsc/+S942GMdYyyppA61fIhHAFUh70BkYozNbtB
XxQqqkyKgVlD4JgChFpFRw8NVg/iRC5A4h9eUNbE87ol7PUnwUZL5lk+PXYLmu5MB1wJoNC/pqik
OwtGLQbkJrwUdrmNncKMrY/WSUiyhEzhssvJcBCf9Kdipfzwdg2n/us3OkhYWrOs71CnKblayzDB
qV7U+I5uHa8E7Ix6qx/x/sWbg506nu0tglXnNG/RKn4J98ZCMmv0omorplNN3nkbCW4mhGYy9vVC
R4aJD8mt2qrIWJncqX79egfl/q5cBI5ru3b4jwFdU2cYVNQmFLAIFQpqy0SJmLUKtPAurQN0g7T1
zXEzuqZu8U/Ftv5cm+Ex3xWvAos04z6w3tqldlASp1MxC3a9T3ktbEQB78k8w8XuQ+utDWrX9Lkf
AGf1s2vQEU5+qZZ7ThzWETGdN/SyoQ0HXPgKQNnIZm/9hxODeqggMHRJlW0VHgbltzuwgjdNefez
Wa6NUMdr7gp52Qwwwi/ktbvg193Pm3zlBABYNAt3US3KpbAebW2hOpmVOd2SVS66vyxAZ2yiW55o
MRVRpjxlMGpPAo18fFHBp9tLLYki83FImNaDnslrC5RPxE0YFqFYxpcWjXxDvk/01GwHm4ug2XqS
6uyfn4gQgAZT/eT5oHanX4xCUQuh2SRHl0o69o1Zc4Da2V534iRwhgm2AgiCm/CrrBEXJcgPwbYF
+WArQzdlvlV9UGFlzuMJmHMl3CAgEozvwmMd5UqlmDTYiiKm2M0bC/XV0UogmWJHbfn52NJ9GQL7
fiIUwcUM4rDYJ7de2426nqldnlya72ovbBJz662KL+E53AkHhqk5xwH6Fb0TeBoE+bh4ayqPwjqv
gyK5jPE4iOaQefkfuWsCzmzQGPVHq+tMgxxyPW7RQVW9DWI/qGbsud1OFeoMbdOcEeKiU3HxV6Wo
TbFgfN80VNrtrr+PmopADQfPK+rkEmWbPh22Bpgz/BEt7HxgifHvDGeCrKSQri0s6dnvAcTojo8/
YXaGVJA2AyIM4llaJFHhA65Lxji55LqyNkBxy1Ug1PzHNsCXPAn2QdEIl0fqmMuTpPFQB04uOp8D
tBqKnmlkrcHw4LnMCHw82gQhQtBSFCpKoC8DDS1jkl5Kq7VGS0A6q69USwZE3VjjwXupMpAd909j
CL2QP4RUEx6dIapB3QdSIZE5sBqlFxC+TkSg6IE/2J/5YqkdWAnmzDrBlIY+MwCkcGBOf36VKiha
W+S1mwEDZh5Y9dX5mbv6cWochttr6VDm6cWtmu7J4ErxTRnC8sjlTWP608oSgW9VHRTLWg6fzCsB
Qs4Axkpmr6ImsKj1RIjNKo8nLLhvVD5jbe/fShRcyYEQlvBuhhBFIxFrVxu8XNfaC5+bOvAlPvq/
QC51LLw/NbqOAYcyTl27CsXgjI4/UjSQFK8uXuObA1SmXEvibEMCzqHYliyatB/3vd3E+DZUsfBa
Diwi2vFul4Yf+SJWubK7cMWy8AQnd381PEJ0ePJ8tIKPyyGt7EgpSKI5ARes3Ba4LSg1JgXhoFXy
1htvNbcFbCWLHVWx/WQZ+98NNIH1Jx1sYvi/m3IHKp2gBch8zAkY9dShJlluc6ho8XjUy984GSSF
uyKvLN79SvnM9vfBn6RdlNEvNXwzOlIBDv94V98fmQpIon/w4pACFenYiiBah62gdJcEaASSqq1q
803MO3IYfFdyAZJsUf/dNhyLa/nntKfmG8VQCY0HKAehrked1UIAwrOa1wEG7F9dpV/1vJN5qyw9
DdmJDw6SBobsF6N/CTjkyz7JDcHOn6Rf6krk1smWP4eaFeq6Ge5BL5V7piI8+RWQnCt5I+uOolrC
bghAsN0ftcHO7eAgGg7UgEhekn6XqYs2MAvp2fgjGtbjCb2H2yIdACYcexyMCSg/UUljqlSd5pZc
d+EjHwBfMAfJT6Byr1RTkxf+uGuKHIrQlnZUTHWjeGdV2xVlT7Rwoe8Tn/gRC+sqTSGTnurrL6Jc
uy/lPhp8t7u0QUoEpyucqDhEhll5tZkbyWJQIXtu4VUk26or1f9sX1yflNxB4c2kfuNaC/qDrr6E
M+4G3x41S0x2KThJOEsAcNldRnEBzzGHeuNZtc86/e/eVgCvh0Yz5DqgtA3cFnXuRF2U96PYRxeF
WO5gDz1urvZ5IMqBRZR8lz1RlqgHj0jUAjlPu+gSupyy6qE5bpZjr1udAF6vx15yd7OYTAFXhfYT
FG6wB26jTeHqbVyMI1TKiKUNTmsCJgO2S9Yd+e68mcwoiGcSjlMVZPS3Ziq9CWMgsGHGAKIeGVJj
inrNOtV+asY3DgYzCB1YpkmRCvRvt2YEQ8wTTayyS1X23DL15AyssnzgRguhUDPFzAYNvTxxLZeL
MW6a0ozlONDNLhqikrQFD+wTNwZ6bqbQhxrM1B0gE+dCqgnYrzyowkXYNK23DzjO90mPlh2BSJIr
notcMuCakB1qzUQdqpjkDdRjTN6POkTZ0jVQkPLV7jM2uNB1mjH1JXNMufYjyEBab/LloLGIKu+P
YUyGBFQq6lTAr6Gr+3YyeLlMu8QQ4kvv1KtiL1nVwncCPNGF+095GfekYfjSfQJDWaRWWW2bdmw9
ZP21k293gbROOjNYIcCNUK3gLPfExBffZbzTUYlu34mKDmwcNFqkGcoolwCIwj1jXztd5QBdDCG3
xqlau05f5E3120crA/Lgx9vmvkAHw2hlRjeDjGMDBHW3kyvkujsIQZJcKlsj8nrnm+qqtocLI4hP
hw/l0DdmqBmNNX9IaqiRXRozeX4/f7MAZcxxUKdfZYBCwcthwF1om5ps95IdEvOfQxqp6aLOIl5r
xzyvpnHYBQkRZnSy9wHIMBnLMucP18tCnTBKMLqVkWBZAIJxMCTH8Yi80olnauuQ/FOKLIiiwwtw
18HDH3AnEIa/9YK25PUykCZzVmfXK/FPZZH2pSTq6+/HA7vLjihDlLv5/RgOXR4klzdw0Gw8EtqJ
w3C1+1eWyQYubQjSKKzDq28HgxwJjztDBhvOE6ZttY225yOzLju7QldWxFsroV4U6CmDFZQdBOII
S/R3Alry/Jyb34zL6NykATswUUeD5gdvEremekGPYiHw0gvnk7esBwN86JHl8vHKzBygqO6hxYXH
g6mBtP3WSFYaUiFLDW5SxP2QntJVS/h6YVYM0s3ZjXptZ5rXqxtbg9SX41LYeRtdYuyId6ljsj7r
rDbwuUm7tkO5dBZLvWQEsOMeRbMy1Sc8qNgMV7vLA+Fp1zYob4a+Z9Pkap1eNq5C0Nf1u2dxPd5X
hSgTVFzjKg0lgabCdMUrccGbnM19SOaZ9fQ6zQYdn69HMs3m1arwYy0pgYCRhCt17ZTbqUlxpZUn
OSVn/5lVPJ07Da6tUQ4tCK1gDBUGhW6Ezygg5jdjYaaJfzAcWv8pRrFQLVXc3OuVbIVrxq/P5QfX
6053A+UpJCmhDZhe1DUExBVbJfvSXP4eTIkUr4+3JcsB6JKoVqpeW/pFehlMJJxkUjUprGQroFeG
WRecMv9H00btTTCOt23WltO6IBFwxJBETuBwFsPbGFuTLtqEndpz5Qhnq63+DMH3RWkGFkuT5h4A
eLtz6NpIFvdDN0SYuOI7dOTVH2OzQlOmYkfnYSluRFytXh4vFWtYVI7ThZzi5QMMWsHpT7JdL1lD
YmwbmrA4c2PelXgYeJNNYSl/xSbrRYFlgQoDXV5wzchjY+q7zej0BJdt1t5nnDP0YebL3hhHCha/
AztHsSjtNa7ohHFizuYAfyMMOuhu49kAUi1Rq9rJkwez3YIm+3fnrJe6ya1+P151RjC4I+wpvVFO
SgmbxvLN0Dhu7WeeJx2RXyufpCary4Vxft7fFKTKE3huCm2OpUCGw8w/Eyte5yZrCucSnOsppIKB
J3qC6+U/wWDS+dDN0hktZVluwK1em2ZsMuZxSsv+c/BBF8/tknmVLmelNG2fiHxIm9BSre1z9MTa
RI/PbLT13pqp3SLs6gHzh7KhvKqgab5kDORxFJVpPR8oSfdiUML3cFGtz/rB35i2qbMa75mOMO3l
qyM7zau640D/ceG/Camc0TTB+khYR93jiKDJVERoU0lIBxVpVGfimVM3gQB+8s3AlEn7meJ+qn03
W26R2qwL3bzdCauIShWaAKhgGnll76E6gehtl9auItBMZ4Tr+UD01wI1f4kSdDyfxelFOGcnzqzX
Eh5qWSz6rGFQ0ycUSlfy4IBAVv2BUryzlA6PvY1lgEqleLUPUDWBgWQkMUmJ/hU+P7bwHxzt3xNF
wzGMBu0ywwATu063VHPc21Jqr82BhVGe5uI+APy1MwWIK4cG+T/yqjRKUSPgX0JLf3qObcbeZKy5
Sl1yJlUlGQKOkzcbhEOHW2+v8x3DyH9I2f4OhIqcYd4qQ6mFCDGOvkiAf+ZItKiscB8vWdtz+uBH
c0YFzbgrEympcTUMtxtwTju6RFrzfdyl5pJVFZsPnH9HRQVOoajbLlQCvOqt3wKinhlDuUf9/ORr
f3+f2vGpUQVC2WBthGqtEUG0BIUIe26PtxuSOCWxY6CfTqfoT2BqPRGRXTECwryjSygeTxx8QPJS
EUFUWiX3m+kxESJe/Uog2hJgI7CHmayzbvKAu2W7skSFBXR7NnGu4E1W/FN4ZomSjk8Ma9PvcnPJ
SLbnyqfTc+y/R0VFCC1J4yRoMaoBbS8ggd5+mna8XH+/SMhSRIbvz168/hqjKQtQG+tQDoYxf+Wf
zcJ5HIpmg93Vr1MRQi+MzEWASC8vH6NPTsnX+fHvz4YHlEInyoWp+E4tSwFUMBggkP5avWUly+E5
TAgyq8dGph+5W/srI9R65HlR5kKPPEdf4CBdPKPn47+zIFHJb8mhBcn3kGL7byOBgAp62PklIz2c
Xei/o6BVhkF9+r9Z72lxZHjs7Cpf/TQVpMUhAI6zwgSJL91CgSCBvGSsM8uCdHvS5HVuRGhuRSgD
tq62z+7pvxwCFZZdoNyAkYGB+NCanWUzr9DzsepqkqhoDIa0bvA1uCqIdk6/MvPQWfy2NBnjYPgq
/dwVGyWopmRYGY5vv4xPZJi//6vNQIdc3+BqoRFhwL+My2ixzZxy8djC7LF1NVHUnh6GOskUPCFd
4pX3zEMRjnFuzZ/2Vwao/axnOVfE0z1JXryUlrTR/SlmQHeWsasZA6FDqyZ3YxgV2BbFHsq6l9Rk
3cxnFhtwIwUSRQA98UAU3u6KpHBxoailDGkLbubQ6XFI6rE8am66bqxMw7zK8nK0lBv4B542bcn5
JZAVBCzwVDOw0vuZPX5jZ/rzKztCVqQ9P40G9//VNGEDy3dnFkQBuAkQehDnqAKNoo9kCVqLqpLh
Ju6IMeCsfcFY8rka1o0JarLA0g+2FQ4m3I/G7l6ecqd6zm3eEl7M6LdPGLt95vi7sUZNmZFnwljn
anZ5c3cOX5gyGDSgKWCWfx5vSZYdakuWot7VcTXZAcYcmtl7092zLl4sG9SuxBnCKWqLmRtMdeEe
UWm0gJ0vSXF5PJaZc/B6zuhKc1RrnRZNdsCeTLKWWUyYqYooAlC+EzAUcDpaM9eoO0H4H9K+azl2
XNnyhy4j6M0raIpl5Ur2hSFtSfTe8+tnUTNzREE8hbh7R0d3R0d3VxJAIjORZi1uwl6FD71dEx3s
2URCvMi+/muJrB+iqC3zuB74bSJEKZiC1fBocQKwmkMDAnsk/CMr4bN6Qt8r+/JwiwtaR1IbR/PK
FGI4nNmZ4Cf/ZLiXdWuzEEJFjKLsD207QEhMou1+tKcT8iT3jFiIKYWKWEalMbSAh5TSljfHeF+a
/r3weT8+MgSxtoyKW4ZiitEm8bVl7avgqnd29vJ5WZ9/d1sBBAad1zwGNYF2DsKCn3Yz74W+6jV5
fiJ7x/hUbMddevI2Z88Kj+ERrRCH5+FhPOQW+iDsy7K/fpsKjX/IpjyQj3ZlHpR/SGYEZvJeWaFV
g8bFqoJNavuy2wLlvcQkf9XvOgut4OCR6SSTt0cTmCHDc57OWCHhHmMa8me60+xyJzlJTvSKpEf9
KO5i8O59lDGpIpK+VRIYWkj01B8y3/I9t/VTUzomKYgjXf7V0zdgzpMf9dgMhld0HYbVuZk2XQYG
k22jks5n1EVXnC9QLRTMVmJsAT0/VMzeZRkAwCsBr1/BKvaTQu5DixGpsERQd6HT8LSVjH7OiYum
ox5e71iDF2tR6Y9VUBdB4kR1FBs+O+cVeSpt0ZR8kinYxxvWbO+atfohiroLLZgbdbXCamo72haJ
+QQ0xMosE3Ouu2jblOEbV+z8D3HUtTACEZj5KcTt+Q+0QgnPl1V/zYT8+H1K9WVdTpoJHaPn6QpV
fg0dXYGZEfchd8Xby6JWAqMfkqiYokTnguQLkDRuRPNYb/Q/7r8JoMIIOVaqSFKnuYjEm2/qdcVY
wIoV/LEAKnwYhDrPsghXBanhrWxXCXl1PxnHzbor8zcsnFPZh2LfxlDkEDN3ztjao+Sy8k2XDwJd
gz9lgCG3UnMNMtrPY76RreLBY3TiX94pgHP/lBBLU6N7PE7Cu89Jd+4NYuaWyfCxrGVQd94rVbAL
l1jGvkOi/r7/32KSzagZ/zGMvyZwEqEepJJHNSUnx5BE1i04PVmTGKwlUJcbKPqZP9Qj8j48ipKJ
Bb5ixlTfylvhxyqo6+1xmdoLyWw+wh36hB2R1XbOMCAqXXUa4rAWPQ8SuD2/O85VE0BpDc69b7Fm
Xy/fDZWn7jePHP1UaziRsiQ6MX10IpQu077P2k/FAj92jLrlRa4pUtzgTJ7wthLh5TWzPGgPO0ZI
ddmuqzTQDEbQcimTsZjztiGsRwhjp+gQF1otG1GCH+c7y5lI+hEem5KZTGbs1JdmLGxVnqZy3Qew
h70pOS/zXKVKwuuI9dxlGJOvkvtCjCdrgeLlUDCFOA5/Z77nNsPorkoA8RfgPmRQNPx666g68BE6
CZdEQzdVPhHlhvTvjChorbcacxnfUijTXmfSFPqGiIviasSqE7dE9sEBia4FwOyceChudxseTcU5
Aov4pG7cBqP47eOn/cpf7Vh51FXT8/01tIogFg8ljseaY5K/lNYz+qsZu7qqhAsJlBPIxTz3Sw8S
moYYJne973FdL3v8Veu2EEG5AAxDFpmYQcQDjk2FlNwjlyWwFkFFexGKQ5zcQMeTynJCoh8ClRQm
QzUY+vdVSVloeNIGpdj3EKKQoCM1Xh7GlYOxmPx8eTEsOZQzkFu9DssG2zWaL9XkGBiKMG3l/rIQ
1o5RYV416GGt4lTO++rgoDfRqh4qRnqKpbuUIwi7fojzHiK0K6fbRy7LsrHUal7i4jxqVcuNssZ5
YNAYdMYAF767vEcsAZQpMLIJdW3Y//N096Tctg6zr3rVNH9fjK/H9mIFcjQEcTpD1AN7f2uQp/g0
EJQ1k53vXF4J4yi+BgUXgtpBwkAvB0HZn5xc4aaH74w7/sWO+8shL9ZCXfKaa1u1FXDapd1YgsOb
CupK4O9DoTnETGlXmdqNXZG7d1YzPEOTaUI/RQ7aeQZy3kTBqiPyuOuJ8n55/xhXksYIB4dSMRYl
ZETb3tYf/ggbbTN9/Jt9+aqALw5p0FujyDQI6U0lB+yWJZjP1ekfhVD3XvLKMQHsCu59+QADdkq3
GLoyWe05a1XlpRelpw3hYJuxmxXOGowNxmE7c9ucy6fYkd/2sssS9xttYX4FLJSPMgVR7XV9V0P5
nrqDoNrh4XjGFOJ1PGC6eNhJD6Y5DBbWKcT2J6ZH/zKzsfgAylRErZ8oAAKYlfDou/5OvtPJnWbp
f/Ni+xZDl27lbuizYHbWT/xmP341qWCSMH+7rO3reZqFGCommAItK0oPpzfANaAP7v3VM7MN406t
VS+Wh/YViS30nYexGLUAe4Ze0t4GfZEHQk4gmQKURzxGpID1YGHHMFdGBQqhF2oYjsMGWk1G8oi8
Io8WOi7IT/5xC+Wfzinoo3KUQ2whXqXpfbh5fM1M7ZqVUWPYProml/Ccp6WC8tXyOxB/29n87T8u
hDIYGKccUmWAiGPqOk70ntWOmTxdFrK6DAwyzp01YIWmR3jB7F4OVa4jUgCo83MO8DjVDf/G8C1k
UDe0iEOVExLIAPMRyONNYSc/jXtWEnXVUXxL+eXRS0VBwVqdY7foWbpBH/7c7Ksx1rL+ml+IoS6o
qgN9QkP8drZGM7g2CIi7ibBrTu7lc/nqaPnl1BdyKKcO5gbdb3LIiYsNqFRfPDKjjhHTBobmdneq
z/toyzn6riYaXkQFgHoxUc14gq+nchcfQd3ZHFihahHOixXzvX8DAiH1Dj7kMSDcJrVYvmTdRCzE
UTd3CjwMvI5QlP1RxLSsJXRzk4y4YS1rNfhbyKHC/DDN+zSvtflph8oEeeosfzd9fl4+QcbNoqlc
q7RLQp+HEIyhlQ97sSd4GWEY5bKU2QZcUhM60h+MwAN4M1pyADREelDR/FWsv9iseZ0LXzFmaTCW
3ayIKpEtDDe//9sKKOsQig3Gm3r8/oBZkFPGbGuYL8qFHaIdN4bAxzFWsENfZVrnzbfDrfka2Sw0
hLXJBsA8/MeU0o1XQS8iK8ZhIXNfg2heTQRdv6B7Y/b/MzSL9t7doHq552NFKQHws9mS4OahxZAw
dxVcF9uK33SoCmNsRztfPimGhaVn3zm9z+Yy9PwKN+64q+4MvABHDSyGSq8uD2Bjc68fmszpfcT8
WQX7asDotA/NPt7exxbTiq9agIUMyrqOfRhzfQ8Ze3WTHfidYA1klMzXv3tn6pjfBV4loKNo9APA
ZsWhDyJynNVDcgbg8oNPQmCmwDVdPpzVd+ZCEGXT1C5t65KPZkEa+FwwHchqM15X8IUIKh4Bk/Mk
JFM8tyEJiE5HuzY/BhO+3AoIK8u8qmsLWZRdG5phBMcW9q2LzRNQ/fCCCC2DFTOse5yFGMq4GZM+
FVoEMU+TNR2u1av2cJMz0nzr+wbWTkzxQ5tBV/DTgtbdNIIIIptbHTonf+1fEZeatTXmRHZEi6ly
cwTyy+B9i9Nm3V8Y7DoCXRjHFzkes5MzPgClkFxPpvck2AwPt757C0lULFQamdFFCiTxYMS+CiwZ
vEwpFsRShlXdXsihbisoV1tOAnXk2QL1Agc/xzFq/Ksr0dChAUKQeUSdLvK3vdzFfVpB3YAmqZpz
3DGnm9md7Gv+eimI2rLM8wY19Zr5msanEIxZXWU1h7eBlJb4BxpRH8pzY/7NQS2lUhvIc40nTyM2
UCLTU4p3ZQOQ+Q45IZag+Ydo3VsKogLGQei4YUzb/KwhL5g8y2ZNbjMy2dWp2DFShKvXaimLihaT
iPezpsSZNQ4iuNEW5lvl1FYBa8EirVgzR0tZlHVVxhZKqOLYuhkt18UkR24Brt+6bMMFlnbM/35x
dbVaMkDsDTEF6p0z6jBwTa/AVAGV78zGBguZDzPIhIVjiaWMLXpkBa0x6tlATU61BcihJb/KNnqX
Gzs5DS/Cg8rmt1+71MstpUxvnKB9OQaeIW7ClJP2YbQ1R3OMp/41MH0UyjTd5BU7vWaOGjEVh7LH
YScNulJhuRV2GQNsZrEHhAywY4sNE4xiVsL/fiF+MatIaaKKiTwrjiPOyOkHRzioZqrYZLxjac9a
UPO9owBb+qk9eGZHXIMxGShp8i7aPvnTW+3W298wtHT+nUtroqxJ3xd9oyaQAxSit9QOnI/Gzk4i
SCSYMTVrSZQ9Maa48PscoiZHRvkfBEMobGfoemQGN/MvXVoUZU0UThb5oMRBaXpElL5zJOljlG8M
FB8z3qoQV1eW2rl9szHa17Lo/tew1cijgjBV/sJRA7gxpZSJFoZVUI9z06WGmpAEZ2oXePFn5uXT
W792/5Hz5QkXJgYRt8L57Zec+qV3BDvb/EX/KGAzgZAFAHUdA07UUjhd5ppEG2Y9xOzjfGbcUXll
sxiu6SE4XzXU6nkRY2GUBfF7g6t9YN0CrYA3nQzaca1s7mPn/fKOrdqLpRxqPYpQj0GnQQ5w9P+A
apeE29ExNgKKz77F6vX/OgBaERfS6AMaQllOPRHSQCpM3ob9n+lhx0JL+qqaXBJCmYrJ66symM1S
D4q6lEh/8Jyz1JEAy8i6up0sB6/Xa38ry/bwGbk7Y8tia1ktUyyXSRmRJOTFtOPxBVO3U/L9/f7G
P7WEJ6d+i7BLZ2j9modbSqPsiDe1scZNkKYAdQCJjPapeb2sJWv3aimBsh+DPA5QUjgV/xW9dV1g
atvLAn5zLsNCLCVQMYgmjnyj1FhDZYkzqM1kZegD14iyTcnT0b8JzYT0zrXsW8O9bb3uMvOTZSXX
nubLT6Dik5bTjMlX5pALeAMxErki+WRhu7NkUMGIFqbgcplDrfZhW9iN/epbrGWs5jWX66AsR1ln
zagrX+qggf30jC5i27M6dJvc83vj+vLBsRZEmY8g4YU8nc2HdOXMYgZzROHjsoz5Ny7cZzr53fi5
V48N/CQSQeKrTFJQt4FbgRFhMHScrmWL4ySGQwgpPdQO4M5TYJ4+/20hlFnI5KHWOQ6bZYUIdkls
TmaMjilWX+GqPQBepK4CulBW6Ce5ERVCnnd8fn6RnGkbX8vu5WUIq1v1LYB+hBccyJzDcsI6ssB2
1J1qDgCBiIiYkwpe/ZRVJpMubTYxv5RgIZMy6pGU+JFWwu8CEd7MiYph7Tm6Va3O5B2zvPrXNVJn
JZZ5UcUpNhHxu2xyIEUU7xMnNtVzZ74GNrfl5wHXbsPQwnUPCXB9UcQdliRa2bu+kAC2KSDtsOms
6Lk2A57k5100MOsfa+EnoG3/I4naUU6GMRolSFJEaHzjKOQ45Na0aUXmOBFLFLWZvabmgxCIs4dy
Iis+HnaA0GdXYeef+a0j3yuiHCHgfEM9lXBmdewiXQzuZ5nIfwTb7CeHpR8sWZRLRECbFVGCJU1O
B8TxKACknGTWVzchRlRYOaLVmvbyrCj3WPdKlgJJE6M+QGCS7PRgVEgENJv5VYKWwX3uolxmBpvL
F33V8C40hPKIQGUdcr6DVEnf1PVD0V7rzUa555N7vnVSnlyWtlp9RLoSfF/AXEZynNrSuNB4jo8l
vFKutg7a7frjYUD32N9UbJdiqL0EBV4BaEN5fpsbpJWJsC9e1DfWPZ5vz29d/F4MtXdxA+h4wcdi
0NNXkuBpHgY9eER7ALrh5X1bP6VvSVRM0YLyd6oNPHp4O7U/EnKYn5CsGJN5OHMgsHhaVUbR+uV8
OFZyOGYWEPbh6SWbda3Wfdf3Yuh4wtNkTg0gJru2nMFq7fq+3PJ3w2tPIrOyWkb6ev7qC6dE18+4
BJQTuYdb/DRlpDgV6O7MmBhTXzb7lxQZHOZAO51ppmfzuNg7gQP4aFBC42YoPcF5Ci3zoQ3N2JXc
wBHP6MzfdreJ7bGUcFUzFnIpC4/2B1ktEsitUNF4Ke+vy+uby7q3un8LCZRhL9DFGCk1JOy9I4YP
Tdh1xgmx1kDZ9BGk9yiXQQJYV1LXPw0e4OGu+tr1+7+Z3kWK/PucKAOkZJU/ljxkYYDPEm55km1u
WNOGs3X5qQsA8ZYxIy6A80r7NXEny36T5Ibcnq0ty83On3fpp38e9+WD/R3i/fxM6mCVqR0Df5Ja
IKrUTnrsHZNVcGVtBHWwPSCge1/GRrzdXrP6Ulm/TR2kOjSp2mr47dRk8oStvK9+bg3tP3yDawGm
3Z4l67a2ANdjH3w437v3u4fLZ7AyM/BTEuVDClhCrpu3KCZboBb3ZA+DcadaxDHvbrPN/sXCfbMt
G6OHNqMj8KsQfUmZKK/iYaIyrjoowNF56e/De91OzQ+ATx+t7uo2sED3vjXd8M42W+vOPaWWZ/qO
sX2/vAOsc6ScDlhjI76r8BHOLXKjDL/529X83F3K1bSdPvKjjh8fyAfrlq+k1ZY//mvKTm8VpfZ9
pT0/xDZ3SjfFW0KA4R7dWxyLQe3ytafH7f5lw8F3+dNTiYI3VYo4b/g14yhZX0ld95KrPS8socv/
/Muz5IV37aZWMrzZVAE7mtXYeVkBVRq2ceT4NOxHfLVCCGFkxVfylD91hLreWZw2oTHrCNDvb2vD
FvP7m+S2cZBStg7vhxa4oeP+ID00iqkdg7dgINEhYkHxi/OR/veL/muurhe8UdPnOwYya1MiMVgX
ncOc165J5pbO0/1INq79+Y/qQN3sUdOyjuOxsQMxGT8tsVSNuthDgcbPWMVv41EWlyS+yTc7++ow
klvTumnJwX013+/avbmxZmy3nRRZJSuOZXwClee+fCd/0y3pP/TkKzRfKHgYCBjnmLCe/UtLUOGO
LOfobSsiEvsDLACXpYFn77JCfJm2hbheNCatT6CWJdlaBtkOFvcWk/cYJdPa5ci2cjBWmJK8JLJs
xacjGmSULWdvA2e/HZHeFn0ivV0pp6cmM1txfx4A6g+23NQ+KoT3SWn7he1Obrt5qjdXOm9Lf9Qb
AexuGxkUvhvjIIFPjwQ6CUE+OexKIFsQ/SjcAhWE+AHaUpNtm5DmWv0U0EW5BfwC/oPJCvcDmDpB
/bVJDo+fUoQSvX6qLOGuzqzouvNA4XGbHYrGzh80JzcbfC73R39Voq+OiCgj/UZywC1am/nBQ3Ip
3Qjg+zhe5zNe2seR3zbOpnA+DKJgwnWLipnJ70r72ENoGLuDFbWoaSOlobzx9rQfrkrS3V3pdmAi
kQ0mMtUMrMKJdPK0LQkIpuHNcnO4Qg+vwzVk6ygbaKqRmniOmoANlsjrYeMCC+JW24S2rdnISB+N
G39fZChj3Oi71Aa0Z+8UKJ0nbwoY9CYyWoNgGh/aXtzKDVFSVHxP14GVD2SrhnPflLpHgu6mAb1m
71nvCqYzdFL25uGVf0s3u8dyfyot5eFK7OyO3IE+LbNS4D1JW8668XbFvXZWCgLEVUAagzTI5hAa
bwA4LKCuoZ663hpd3t62u/v8La1NZRNYpt4CNyZ0tBN8n92YWgEkL8y1oUUDOgIygXhC9s7b2oV7
1xMJmLjZ53tviVfu+33/qEiEBDtL3Y1b/RYDFzt0y7qk+lB7stmpUP6JI83RJBkiD1OG6foDiqaz
JhGnAnVF9KGZxjY6odXlith3FUns0ootIH114Dh+7MwOPE672PpsBcBAuRXZ7qSjOd2cQocnwm11
H8ACnhH44jy602mL/9npSTFg05C56vAtlm9i9131/aSgM8jU8aPYCc58Cqzsbdo4QGfP8I+CvU+J
A66lRw7F/nfPzt96QFwnaM6VSW+FhW0k9sl9NJMPeXOV70+tiZUCUEJDSXgTgh/lXGyMa0HYJ6S1
4vsPeLkRmn/wDgCPLY7vGBQlckHeeVcktTtpzm6T7HJya7z7GQk+Q2t88px77RqU1cV9i5rrLsfI
sYWLxpPBRr7eJdJmt+Uyy/OhlYHdmtkRBe+Nqby/xibQY6XbGfZn11p1bRI3IdjaP8iEcttT0pDx
qt4ndhUT4m7tEiDxhoWZad8WrznEO/FVQdzR9LA3n7BVwCMlzf7+/Sm9ekid4SY4Rq9WNjiTy+My
tMlxp2L9lw3amptVAGQka7IkY8iXNp9qEGkcF3odenAlB1d/IC/haW7ISKwmJfqV6sww8MYWR7UL
0ffNcEdM+VRMJUy1VCWy0QE+UkhNYR+ez04IPP3WQe/Qdb4tEDlL1wbMaHZkvCC+1kY59x9rp6Iu
NQ0iPtMhuxzJy9kAikFoegRZSvfyJq8092ACYbHJs0NcOA2e9zWMg3Pd+ckK7SNQb6RT+YTLooDO
V2PXuH5n136Ko95gvt4kk1rhTIuCPD4LDxHZCw4uAGtZK/EfliWBUkUSJRUQdT+XJRZdIHae358N
gmp/xjuwkBilz6/R6x4BD6u8ZiLIrVQA5rV9y6S2Mi6jNvV1yASyexbADYLbJXQ+e8baWCHKz6Vd
Pn7Wb1GfPEi5GHUFIhTrlvGVv9M/P2Mf6qADvxYq0LnNAbhBYls5KQDu70nOECOy5FCxOCDIcq5O
IOfJAaAaIccrznw5nn0bro64IFt62Ns8uXtwWfiKKxq2yAepX7W2xcXx47oU0vn1gmIW6/XCioTp
AShNH4qem58vD/vOcQLrHKGPJCOPZwQgzi1x7a2y2T0ExARU/Pto7nyL1S7z1QNOWaAf66OCcU8W
k7IZsL4nyzrevl9duSV5Rmjp7HOS2miidBzoeW7uu71ngWoK+G8+sSYUR83Pzc1g2nf2Tt7fwTWQ
69C6/YSz3u4+3I8TDw/1KJHjMUAI5ur2ZY3+miS98N10HY4zuhqADYiCBefKs47bo9XjU18cxa3x
bMCwWupI5AAGw/yKVcFn3Kav98BCJaJJABn1nPZJTZulbvLvUtyPC/X1HFz8uNoH2VDOjwnr7JPj
dt7pjWm/ndESExCEaZnVWtZ7iLfgiJzOHK0plonQSiV4OjFyu18w/pc2+acN+h+pUBMuFvEx4F2w
tk+3j/6NvH3aHK1taerXDbHdjUnu8HdMzqCtQLVtfKC5ce9AsgmYDJelrYzLSFeguEDT1W4+dCAq
slzxvBZ6rQbS/xLIUjEy8cuVBKOfNilIc/FgqQSEQf2T7mJMlLPqPeuU16zZUhZlj5UAfWWAtOtg
NUO7c/945G4+y8tXZC24AFX194oo2zx6YRoPqgKEJ/MY376lZvKKaQYmAvwKBAC84UIOZZuNRK9z
Q4EcDQ++3n6R3ipQggDtNgNwOYeWfLCcEvv+s3IuL5C1i1QKtK0jVHiTr13kbf9Fg++503rCaopj
idF/xhhBZIxTWGB5VuIRKSXenxRKkeAGXl7OaqYHgzrgEBWNL5a/n4KUQItzb9ARox0FDG/BH1Qu
hxdngOagCq+I1PKd3tW2yceMsFAyLvtaRWEpnbrrQiEVY1jO0tvb23qb2e+Xl7eacl0KoJR+TOpK
qCUIEFInHa1cs0XPfPa3fG0bD6Nn4ehYxEX/RSbwITVRE8B1Tp0dP3kxNxq41EcD8ETqLkJivLEn
28zu/2p135IoP8qBrbWVIqzO8h6iyaotPF5jq3V5HBjHyEyupoDmWb//tyza+QFCPKu6EMsqLIX0
4JwUiLflMakECH8NqESEsbg1p7SU97Ny9T+xPEx+KmBxyfPkKqeNKaIQG+z8u8ty1p5isCTf66Kf
Yl5Qe3KI5xASKbkrW1LncHaxRyuFuE9B0JUcPcQVeNfvItTQ1VOpEZZRWQvvf3wDdQ8CsL/UwXyQ
IxJGsd24+kGw78q3f95U6j54EcdhOh2HOIJDB/MjoNJx7vXTX0zyz+b5e1MpNxCJYml049eCZhS7
FEALvQN2rQ1zRfNt+u1CvyVRjiBUdXlMBqxo5gs1AJ3VYTwd03OneXrOQ6wUIU8RYqCSKZmloJQr
yHiuMgxhvucOoCuvVYvb+JAoXF9W0HVX8L1AypxEcpBxgY+nX4qZkXiTAHP5NWR2E4mzil3aR8qW
tJJugHIJJybf9MiogvPXBIAwCowFAlvD9JwQUKObDtZzlxy5rX9Vu6x+PsZR0o0XCVenoifDt45m
fd+2wIxR/cJSA7vzPv/Xewp8W1UWRQReALmlji7tx6LKOSy2c55qgIRVmDy4Y/nW9fzHQgp1cmpr
TJMPNvDzg0ECMx7IAMRWn9SWiCaZxA4d/258Y0pdOcgfa6MOUk4TSU5lqGXnfMWUeKsKNnKRzo7J
vLFyYAtRv2Z9ak8M/XK+eynhMRur2KJ1x2rBlVhCKD8gqGrp+wB5xHCFsc+eM+TJGle2yxvjdrpJ
9HmEGf1uZoFAJXc/qxvRPcB6Z2R3jxypZWEE1QJ6jcW7BrPJfi0K/bEBtO/I0zHL5hPGXvO6WZoG
ennevMP1R7F/LNABSFR3JNx29FBFu6zCaz5DEdAMasgYngH9OyU7U3g/jiLYhdHELKB3OLwWzPDw
a8Kdsgo/hFCOKe2jHv2gEFLa6ck4yVftvb9Tt+VGscObGDO9s088Zba7H5AK/2zRkPWZ3XBIoZMR
gxas5MXa8+LH91D+y4iVoaw1fE/lHEWbl8lmsLtTgwYt1ng5c38pF5ZyWtGqNURZ3lyHiYGBfH9n
PLNeTCvm/ceKKP/Fo982UQKIOb75u2sdKtMT1b6sK6tXaKEqlLkT25Iv5REyimvvUNmyc4M3PCOU
Z62DMnaxKkQ+3yD7eoyuQ/sPt6nwBPsbn/tjtyjjhjEeMap4rKS0azu3WxtN2HDvKZtQeS2MX4qi
G9oTXxgUON7+jBllou2lvY+S2yl3mvviyFrXWtLjhzDKyBkTeqFlDrsnXAlPPAzJcauh+ilYDoYN
X+TdePR3iaXCnljP7dbMXhU3NznzYEsygWnziFlud8FRQh0KRTDbc047t3u+rEVr6a8fH0lbnKAT
i2TeEX3AsMJjKKH4hVlnrXfyzg3UTSuRXLLCagPM+Ei4CkcyKWYwmRVvJqntRSgeoXF+LOwosKJp
VxU3dbnhizvGZ86fccFmaZTNirCTatOg7MCb3k559PfDV+VzY/N7AAS7ETGxQW/vJQBRQueBIXz9
qqmahCELGew11EEOqjoqeYCDHM3+9Qm1yp40KJhnVrjrj4mO+t5kFhOxw7N8Bc/V4t/GpN8bVmEx
vmSW9GsbwAGrIszRxV90mbzIST4HZkkExlGHRLmAMjiqtx/l9npwQ4wyPaP2dhcReY8pOIs11LRu
qb+LPzxlqTOp8oygw7NKas34A8Sj6RaX9I6xylWrs5BCGWk/LlQh87HdvFm9c2b8jKw8Cxd33RMs
hFAmOgEklKhHEIJI4kHFkE6I12B/5snN5SNbyYYs62U0mnXLl3wlF5ADzOFb8U7CC9C9LGHdqC2W
QlnpqUr1tJnVE06tu/p4TtzcYsTWzO2ibLSkYLS3yiBjBHOG4Bb7ble/m9GGxYOwetW+1/L1HYus
tR90qJl9aRi0e9hyt6rTIUd1ecfWjZ6iSbKKBJmMHC2u2UJKKPNh1hZxj7QpsEW8ByM2pT16RRBW
607ims/ze0xEd5aMLIHyUG3eGSq+HmQuvoDScTlI/GaSgv78NGQEUIL+rtsb6FyYx+oiwu+zo34C
DiWYl7MN8zWxakwXwindHw1J5oYYwocWQ9rbjHgHm3S2zTDaa22t6H/WVEUG8alhyNQiwyhopUCp
etwxGZ0KXYgzBZiGOWTgYjuGrrwriTJZzWMbkfoMFsF9UcJs8RHAItXH+A5/dQtW19iqdVl8FLV4
lHq0SU06xE3gbEpiUz7fA/C/frysYusXRhckDLgIsiR8cdEsVAxcM1mYgEDkPO4mVJKezXtmoWHe
vl/OQIcb4HkV0wY01bkHUoQh8IZ5JdmT+rKXb5IrdTvcDinJwNX7csNqpF3LJygYiZdwnMgDyRp1
oDnm1xXOS/pz+Bk/zLyzc2Y5NA/O458Tqjg+0Y7CzYS+m7tgU0SEsaWzj6fXC1BR1CF0UVUkiYp4
x5zPh4hPe5jSEfMV1Tm2gVl54EHeOmzuWJPKwmwELomjzGqYC0Wox2UPuBlwQ5QnZwCEv4fuK5Pb
KCw4tK9a3y9pIngVFE3DdaGxe/ys6stMh75U1uBE5yY1fc1UIS1xbfPw/DwhGMyfeUxEvzO2dU2N
xIVkKrppvMnLw67u/y8sPjqqDnNmAxS476IjkhIZPoZLXLuBS4FUyOmPkpdzLZYaeOQoHRKiJIR3
GpaRX7NyUFVD0rRZa1RKXbp4mpIKAOLoZtOJBDrAMjNr+SYtwGHMvw66o3KGiVE70wDWU37ykueU
c0ftNQpE0hW7XEB7Y9Z1RM1dIcAwP8/4wJVZPwUt1t8fSClYLeahVMy3CVdJc+KdT/zjhwfIjGff
5N2kZMN+rgUjS4mUF1ejrJN0HzsvAfmu3CU1rHItzV2InPekqtvTdDRQEArMDjE+8CiYqLZr8asI
m8gbqmooqkZ9QBBykjZG+AAFeJWHWwNDBYN54ph53HVL9S1In/O8C/Or99U4NbOOPQDZHUNRTzGR
bcPJ7gRgl+9kaIJ1ehX3hdlmJNoZ182RleNaq8LheP+zVvrVIHViF/MlPmE/45l32/6jPBaP2X7a
pNtXTJGC3t61I9uNNt6JlUhaC6NEWVUxXSlo4i9A3CnxxCQpRjypyzlrhl4/Zj/LynA41HchgzpL
WU/Qg5dDxrG5zmJzzqXsELhs7pGXJGih4SxWymP9xnyLpMtVnlAW/dhPPQrRyj7FK2xulrWvAdge
HDlL2JZvzMLfqtNZiKSso+fFxehFcLLWTGtW34CxG5hjGDWG1rDBYFalKRJIUhVVNmSd2lN+Sjqw
lMhw6Vsn5M3MAvyRetUfmpdoNzKSO6uvOeTK/78w2uV4bQr8lBrCHjTkWlAbFkDfJAKYKGFFgqtZ
86UoahfVMImBVSv2Z2/TvANAKjiJ2rbOHfxR2gHKccO9spmQduxbRqVlrcQJ9tzvVVLexmiTUe1T
iG4cjVxFot00BH0SyU2Dngx0hbOCpNXIbylwPuOF6UmzMo3BVzLnmCIBKUYYOMCsEQ6ti3/juRV1
JvSTdE1UqVA2xptsTA1lDgABZYJ2qvkNMZh/RMsNbHZfwepDE4GCLOINhj8VSjulWOU4INDAqgwS
GoH1lusmwlfxdKWm4EAmXZsbjVWkGkBIO68MS9IklVCBCFFvVdtrxeZT4jThz+VtkGaxv0InjNzq
M0uyIX61/C02nJ9iLhf6eDgneLLJptA+jeIukcjQ9sQIckcHpkzywgOAVcBkjX4bTX/amJTSTYIS
UfKkvBoJetqV8i0RbsSMiOMjUnd2XR1z6TMVSzNBW6b4Fhck5tEYTuLMVKvNWG8B1aCpjIr8quEG
QA6ibGBCGfRaciXitV6KhjMoByP1o7vLcsCSvsZ30v3lXVs/zG9JdGGu1AS/EkVIiv4Pade1JLeu
a79IVaREpVeFTqOeYHsc5kXlMKNM5fj1d2n2PdfdtG6zvI/9OFUNgQRBEFhYONqg/0YnRvRjnk4Z
ZmFh916SeJ8iqzUeJWI3Cqw6qnP/UfC9HfFis9ZoLQI52YRWRwqMHep0mnvqpJn+rUhnHZsMqIaN
+aymEFulk7YQBTXkTwkGmS737aMsF/b+2hCt7lKCcBgsTSkztM9Mn8wSeFUldIzZn/2Gox0kOS3B
ZDvDkT9UzNW/qvExj/dhhb4WDGdJnH46gJ6tdVXNIxpGi45ngnxaCmtd3Lk6WtFeOWEI5GDc55bX
Vwdb+pTaio3hEzWiMQpElS46RW0kWVHhIm284u08KK5xrDBvxXer1+EsD/u2rPpSnOASF87GRmHj
6oPXl9v5EwclmOl/Wesilv/2EUlTaZJjywIuZQo5njnUpxZI9RFz05FHfAAbWIn5LsaxAHlHkHml
h9jvoMsoeTYDz0uxwhOZV32RLAvEluCyBh/EAygU4IocNiK6Z94aGZHDCEBjfVfeNV56Ln1UOSXp
pS2PuCZdgAEzTIwPF2yz1PuwsFqywgt+5J7pL+73fC/rt9jMYV1IEXN1PMUjLqq1EUe5dn48KA5K
KC5G9XVO9zEL0juzlrVYbAaAlyKFOKLs1BwUUVBs9tnr8snbvXhDwLzocdizQ/Yz9iXeaiseu5Qn
nJNJ4QRITsg7V5ivlFTu63KfYdA3CjLr++yXLP259RbXweREKQ4mwWDu69ihU7KqmAeEZGwIcy82
8UKdki53lQX0jbd127aR36KE5/E4h0SlvYWU91772upObXommrQUkPmqu4VJpG1eNzooDpkJ8mgL
EJprzaLOSMKYQTMPoW37oTyFHq6XD8ZdKsUHbi/ib1GC7++HWaFjirBoxrTN6TjXTugBXYASGve9
9qNyBGhAZihbD9tL9YQTR+plSgBwXh+2xO3vI/9n7y2ATnBp+Z6tNiBePBeixEdQU4+tpmgQlRew
i86lLPZyw6XAYS2nrPcqnvv5r6k4l2Xi9r3X+ePyNbUWZwQHGT9p7GyP3hgiQ3hK2qMeRTBlt+l3
Ye/aL739KS/vQsMf8p9d/LWtznb8awGBCT/M2S4Gx1jkl3h5NaEejOyBtPfpdAhzyTjTzbclkJYm
NW2daWAJurYWJI4tKwcL86evdy/EcEsgOn33yfbeKrTPeVKQ0nvUIa7ppTxh+0Kile2ghRO4uWeg
IG1wj3xGac87fjh+MN1H/8s3c3Zc3c0Pp24PfhKMTo4e0Ivw6/aZfA+6/vgOYD8As1M13WTCd5QZ
xt1ya5w/ff2KnMUCAlXw+i0HQBUmtI04geN/T4EmGPYfK7fav2GyOGqRd0+3v0K4rcHwrjIQkYK8
hBiGrpqC0wMSOp+zUU+DykT8O7jYCXf5bE6aUxSLqy62e1ueYND/Kw90LBTDEjRIvd7suZ2sLsKM
gcDOnkEsu0vTk4UcVG9J9BL8wj9yNKyuhcmvls5EF5S0YWTNdhoo7C1WEFkB4dqpisQVbEoB/bpt
WCgsEZ1daxOxbOyGjmdB2eZnvX8Fm90uWl5vL5kQ3PyjyoWQ9SMuoui5Luq6X6osYGj3nes3gpZt
9rgUHh8biedev/fCJP8QJVxJilLUUztBH1ALY4RpT0qJAOEi+kOAsC28zZIeIx+ywBi1LxQseKB0
8aeGHU08vGLCjlY4+UlqNs7tNdw0u4s1FHxMOJX2FHEoFrXhr87MHD2Zfi2GcrcQrZaYuJgA+UdJ
HUZHTBNPddHGGzAEmREmGwdD57P4iUwuMR55sbOGBx59tyjyEMvZNGOnMs4R+RoVaE5TRnfKZTOD
N83z4kOECEqvbHVkIz6kSlKXqs+qkTnVsr+9tJs2g5qUaZh4k8OLX5unnVXlGA0wTxphgAtGOsW5
IbGazd27ECHs3rwMs6EMsJqoje8bQ/fMpt3FJvtVtIZk8zaX7EKU4JTDumTjsGqTtG+kAnVY/FqZ
/u0V25ahM/BNA1xKxde4XjE6krHLgoZw11JeGwvd87K6t0yIsPe53RVVj/MWWMuTEmYOGc7DbEpW
a9M1oeT7H02E22MsZsytsyFELTCot9pXyiewlLrLULpl9O3frBoqkRZqoCpqStd2ppJhjroGRrBm
mermuTKZ02QSS9tcNUvVUdvEUxnjdq6FDEkxDnHVZ4HZhqPDwap+sKYy3HVVJqsZyEStf79w62OZ
UxqWWLuQf+Y9ZpPVT5j6JPF7m4fTAuWPhdQhAP2CkLkB9iHUxixoG/N5XKxXMPZIbEB8p/3j7pC9
IkSnJrHFIUuFGRusaOcsKMyod7J4uKesuONF7kVdv0uK7rHDMVWH9IzWBbcefINHid8msZdpUTAa
oSSg3FzYi+8R9lCl2RDGxrTqPDvl+NTqr1X2+bYxbngknaB9nFiAiIH1TXB6DR+gZw874X1/mIiV
7g21QuY3R+g4EtlLUcxrr0t8JU5wgJVql0M0YRuLatzxBu5i/EEX8myR8QtvQDacHzN0DKG8pxWF
zyug1ahkmzcCRR3jZohFoDCQNNq1uSoTgP18HhDqpI1D2sLRlR7AwMWPVTw1wPow/f29ciVQ2MbM
iMlsN0sWdKoG7ubaRBog5JZEyoYHu5IiHJAW4y4YxyidYC7frBRsLlTfj0bkVJl/22LER/E/e3ix
gIL/QpzRp12JPZz7D7HxVCUYdaGdEe/rjxnOCsO4+ObcYSZAP0icwP8jWgM+RwNpmW0Je8dIbpGs
1XCpGR8z3M5RtTMTh2T7jCa+pc8YIRyeLfDkGOo9IkCJ+I3ziCVGCVjVNA14DiHk58BxzDxTs2AZ
Ci/r8GzFOKT8w+3l3QgsdaKZOqqgpgHrFO5tq8otjVp9GiRvBYYWPoXsDqhsJ18CFdFeYbzeFic2
nf2zm7/lvXdkX3jvui2jhgxDGsTFbuTHOMgO8VOfe/34gCKJk4MTZ3pp1U8z0Dm09CP22rS/qP4Q
5i7XvWhlnfHpg7IHBcx/+WXCxa/aOu0yHSth5M6iOtq3cI+rLDnEgf2x+hQhI723nijIrm2HrPUO
R499Qh55WLgHYNO+2cfbH7RxBQHjB8NnoBLBE1/4nslMO3sAECCo2NtkvJSWZCs2TzDDP8wABsZP
BJ4paQ/ji0kaYFL1XTx+TgZHBY+P/oZZHw+3VXnv/BTeRyte0TINnCKGG/XaCVZqRDs1wWuZotin
fBkLj7LPageapqaF6/2EYWpezszAKiNwEe349BDru7rpPQXhv2G8TLKC56ZXxusWHSTMoEwXPijB
h8aTjQ/qycke9kYF7i5wnO8i9aXnH/L8rjZRm7A8Xu0T9qx6Vf+ysEOcp6ClyiXnfHOjdYta2Anb
tvV1oy6OhEnibAGzaxpMRunq+jc7kVy6m2f8QoBwCy6NRrk9wZLC9nNvzfuxno6addLrnw2zvk3a
5xwE2rd3fNN3XYgU3ApNYQfVAJE8f2bJKQIQO8k177YQsYr8jzNB8Uo1bXDEqO8R1sXKwWeWNC0s
SKnS0s+7xfAzTGfcYb4P7lq763ZhwhcnIlPmJegy2A80GSQX4ebirjUEDSkTYM6FY1oYYz3GsQIH
Wn3XvsCKfLxbOcmAGVpcy3y6rfKm3eIc2SjYrYU19dpWBqKFURFC45npD/BW3jTPTjse9IGfsseJ
dNIGDfzgHyf3QqBwUEJSxo02IR80dOdowQOCysx/cwFR69R0SzMs5DGvVcqSiuqZlWSBpmROmn8v
epe2Lv9hZH7IQWmgy2L7bYEAVq3JNIBchXsVPAZ4KGk4+6Yew4+zIJ0Wn6W5HxWKm+oeI37MIvf2
xolAkn9sFc8jZGqhKLivr9WsO+Rr0yjOgrgbc68uaOKaU2V4Pao1+6JHKRRY58VTcnPf6HZ6UM25
+TDbUSKx162TicoJ1W2Qo+J6EcJDjdtdkvX4DlDi4dpy1S+3FRWH17wreilg/YCLQxlpykinEvtp
7DWv+B75455+LQ7mLv7ZgabmU+mmALEE4MT7oLuaBgrE7D49AjnQPuR/Oezxj28RYkeT5G2exvgW
hDTGnpbEp9rboI+7onlq+hcaBnEucbabQeOl/sJGT8ug8BAklcF5zp3q63lpvBlVFZCp4T0HtwAc
taygunWDUNTx8fRGLgnIgeslH0O7YxPJkbPITCeu31Tj2+1NFXG+/7uQvyUIh7RsFM3I1oXs3RgY
XxRMMBMo0BL0pCYH29cObegkcyK5RSRiNSIc1W4mfWO1GRJxg5My/l0dfbQS98M3Xg7HqXtQcyea
Pkf8OcpbZyHoxTUkDnd7O1XDRtLdhssQu+FY3eKKQRojMLrqNRt45Zgz3eUputC66SE38z1atfU4
cZXo0EbqSeXqQbL46xUi+mCKOM3SNOyAKoJ05zSfKjQCIydP4888LRwjhW9cFLcw1IOKJjOiTg74
2t0+VXYT+zf+8lK8YF35QLAAFq4A3QYWOKzcWq8BfKYxW1EwpPE0M5Xc7JtO6kJjwdxomur1VK2X
av+dJ+jZRCIuIrL5uVsXAbjJQS6nWiajYviQ8K4kMw3TIFrAoUqAWIz9ZvyqRS+kDAq93mmskeRY
NkMWjeCcIn+5TrwW3G+WoZM3bgk8ktkiRPjaTbaXpV+TAqVejtm9zTkcl6diGCX3z5aL0BDoMwNm
hIGRglwTLYw1eIaRCs4Mx5oQ1cqeq6svFa2UmeDxJ6BsQI1KOKvDSOc2U+CEKvusAchXJJ/7CTW5
6O32cVj95y05YsAVq12sREjOY4KUl3dh4mq5hsBZ7XGt4IbFeyKT9URvhV2XuglhV7dUDbEq5FCX
bGfVn6dfVvnSe2ozOvnQ/oudQnigmWhetJA2EtYxajC0Z0wbuNryTQnBj6u/3F7ArcOFdw/+W3hw
gNXm+rawp6lRzAVp9OVj2p6VKfKSrpV47vcC+x+7ZKMobcFpEmhyLQREm1Fk50hedEmnHpLQmr05
KTsPc6QVt1U0epjHSPEnngDcNuQ9CIk66jZ6rTuq1VQv+ZA9ZbbllVEYurE5rtHS3PhT2Vhu2CqF
a+eRJln5rYVBUISYEF8NyJewMBkasdKEKAiNusnN2qNlOcZgSFZmUwjQ5ij84Izo74Chi/BIQS1/
SLI6D5bEqQo8dV9Y93h7g7fOOi4snEGVICYQ4YNJH6J4Hid5kCPjT4c3XspYurbOA17x8CQAH8BE
xRinbSsWEyiBXJGr4O1RtJHbGme4615FrWyUuM3NRbuQJ1gT43i/WkgJBZH61BRsN5SjK81NbymF
yB+xDsoyDMn/a5ON9UHnqtnmQaqipyiDS6GLr5PJt0mz68v0wFoZ0+bWTl2KFHyZPihtmQ5NHlTR
d+SpPWKVEpvejF8uRQhGbZNc75pwzIO+Hsw9mu1UNyExGq/rOtpzvOzcpuyWfUXM8qQkFZIvGsyl
iIHzrTsbbYZ/b5uXn6NdL3K+5Epv6tA4xmsvs9ACLkMwbN3qGK9LV1a/9WJfbenigOnWyGqz7PKg
K59w/YQeTc9GUAaK7oaSuSBbZomQEEPkbfTqoAHiWlRnWGFeDFUe6MOdqj7RPnZU5fn2gm1dqyZg
zqgdoK2e2sLFnaE3tAnpun+l7Q4ck5+0Y0/RNi87Y5vrhksHcBYTxQrR+/UNKOkGzvIAR8RdpmXP
yEuqv8RcP4Vx6TWz6ceZ7PG/aZ64Jshap1ln/AnqAeQDYi5q5oGKEdNk1J9KPrpJjlZY7dM4LL42
fynMzDVT1Enj0QvtWvZ42oonMIYKeBc8n2z04F5vIq6hIaRLuOodL85aLnKMhaduN1mn2eS+As78
21u64WgMDJKjK3hRNVRL8GYLG8tSnQpUZBV0LOZ3ZuUN7GFeME8xf0lk1/2GfgYUw5HADEzDeO/z
vjgPIe/reMyxr7EaqNkXPv1svlfl/SIr7W3JMVdAFFgm0Mr7zvRxISfjmYkysJEHI79jYZAZ+sPc
ts86yPgNlX6/vYRb6RQEFgzsoQylU3SEXu9aZieWOazSWrMA8cdAK69qwbCRNamN8jYQenYxnMbc
7FwMmDJcErNxn+WNsr/9IRvHE+hhZmhgJFrDHGEv64o2hPZFEShN7Q7Vz6X3LESjvawrcON0glsD
lQANw7ZRkBKstKNlxqepKoKGIck5dk5rHeujZrt0cRh75SDZuq3Y5nb+Fii+e8ey5XVMV4G1l5Q+
KuzLF9KdaO7flrNVGzBgNet0b3MtkQp3IM56ODQhVrBNDxzDEN7A1cO8LnYt4Ic/REg1fFn20xum
NujuIQdnsyRa2tzBC/nCBVmlSTElOuSnBt4O5KNSJR61B6dLF8mSbp17zFrEqWfQGGW1a5vVIjpi
0IueB2XoKyTdZSk6aXQj3o2lfeBpDTIxW5UdlPVCFQJxA5eghVwf4HZgn74Wqq4celbYFYEJvO/9
1JJvNDQAnrDD2HbGvKxcq8qKXZhb+n0fLdVetSb+PGU89ux0XHxMYMXj+/aeb9ybBqpIYDsgABpq
74f7wlWwMeSqFWZFwKOh2C1F3rtJDIdkDqoMzrNlxghS350foBwiyqrJqiYFqWwemMur0cyngZxG
D4+5/aDIgClb+DXcIQxD89CfjvmGgiVXVEvokPAioE0z3g+xGfohIRTYwzjywRmQHEpeWn4CRIA7
0xGYD9wS/jT2lZ+PTevTkQ+AQpDxblowB4K0dSlZ+M3VMOChbQx/0FA3uTaGTuMFmeemQPW1LPdZ
WWl7ncf2LiuN3F90ljyyMOTH27u9dcAA9FzxdCb8tZh6aLtEWzqgMYPFBOjb1B7n+WtjkNIhoUy/
1ZhFY8ddDjYNjakMJdtr/WieJNHIYexVc9KNp7yUHeENXUyCUsU6sBBFU7H3gGsYtrBE2OJK/zAk
H9DRNFLMqJENld7YJ/ASI6QkyDyasIJrPbokQiKFztinGPephRanxdEnxZnV7lhPP2/vz8aimQDT
EYSYDHhqIpgt5YUdGTHFaeQPaXcuuGyW7ZYAUHzjYQ3vDk+7LurFcZ9anuU0hTZtWVl+plHMqmk7
c39bja2tAVkNOlHWNy+qLNdSMjTu60MIKS9A0tloI0udXNahsbUvlzIETQxerbyPqyZACyHFlfkF
uuSBA5CB+zc85Mq883/KCAd1hhnPeQ9BPUoG2rS4dHpGAvPv3cGVFOFCIu0wF2EJKUq/n6pTEznM
Oi6lm5SSQoxs3YToJVSNWhkZBI3zfiGu9la9jLNnyE7npqEByqIjr2IgLbH+/cLQhrnWNJ1bGAjN
UKlv8Ej0UUVTJau2ZWg6PIBmoFqvoSxwLaUtpr5Eub4MSBt+t8PHMDZ3Y2YdorySmPSGFQCWg2wq
ngmaiZHX15I6rUk0jCfA/lS1edewFnx8MSsOCYs0/69PDxAIELGi/pGXEt7ldWNNoNu1i8BS0Ohb
P1fFm9aiiaKRJB+3Hnwo9q4E4TaGyABYda2TXvDKzCq1CNa84weFfe4NMNgHYPV0RuXOchfNHbtH
pfNu67eVeEe7iAbnjXnK0FHwcvEUrtGFVgSk7A5znPls+GDz8W4EhYkxRedSb5DBujMNRSJ5w1wA
jMXLSIf7Q1+4eq1w1NshSlgwyvWF2zHNicpvE8azqc+3NdyUA1ocdKoi0a+K769KaYypptjBqEbL
6OSU7alvzlyGx9uySRVLiPk/aHv542qKWkCzqz7hQa6+1ePZnl5oLPEW2yKAcbAZOIzQCHC9Yv2C
eJWYBQ8m5YWbLzFwYWP+dHu1NlyFpdp4QKLbYEVZCWYYF5MVp0b5roaOMmJb/JvtuBAgePCyIlNj
pDUPGvsMhPeyoAG0OUurIVu7vlawcKYAQsEY9eu1qiJa8VSreFDTMzC7munhhRbKHNGWFOQQGIpW
wA0AjHYthZN5aMBzygM63GGgpMOyH0P0NSm/3t6UTTFI8yIHj6wysGLXYpRZJU3d9zwAenhf+C0Y
Tmu1c+1a4sHF1rm1nG3pvwW9O4uLi2I2s6xRygEW1tuOZnU+BO7yLHlC0NgOd+u7JxlrJ9c/pTm4
MpfICKzWPi0g1Bxeif3pr9UGnOc9PAaOCYHYtdr6Qqu5i1E54/yFDd9C44NiPCb6318mV1KEyz6q
+rGkHIXs3B5Ptq9nYCmtZA2zW27WxnMTHfPArKI3V7hH0FmmJiZD9QqIi3I2MUgSa1kTMJLmJx30
JQmGFWpcQgix4TAg1LJWzwdUlEgIkRYVrVMwCQUJ2cegx0uVR9pJLq4N21zp45CloDrmworTcFCu
xZTWfkaLF5u9YQShalnuMjRcheh1vm0Pq5kLr5grUcJpsxvA02sLomZyNtLhLsFkwYYckfNyFf4a
t/wQUf+2yNXEbolctb84EKHGSTt1wP5b03Pt8fLONA2nBe8gnWUTmmXaCdYeNwsYWk2IqnQ//DzX
5WNq3PH+pTEe6+xbaFeS1dxKFdpIMKPSCcsAM55wAeNQhM1MAYhf2qeUqE6jxODirf2Fad4cxw5L
nLF0VRMPhqK2/r5EcCVcOA94oxZUrbCXKn8bVepQ7cnof93evK2Y6koIu949s4v12LJWDZE/Sz3j
u0JdE8xsxLFixybOrIDscF/rpsSPrr8rWs3lygqGikdyNI8cytGh9Iaq9yKjlqzf6pVuiRAMc+6W
MCIh8BJt7I57ABANsJK1R1mBX6aJYJQmNYATi2gWjKfdJAlntn97nZeIwYlIcQq3Gjoo2zK0sUrI
0aqB7PLYusuw+f/38yJDVdkaAw3XSnt+nJ/ZvngtTrabfwSC5aHxT6Xizr59XInibxudRCtbCDzS
om+rkSGTqHRNe99GYeuHVJESTK6Zjj/3/7d2wuEt7DZv8gLaAScOyuh1VmzpMgywlU0723JLK35X
p6hFIU0hWABILDoaZToyo2cUfJS7GKTKrYfyP7IvkqWTiRJuYpRpNN70EDViBLFmj24UWx5tkHZW
v7bdMes/8FmWGZPJFIxQIXPTtDVklqhlN+MOoDanSXft3B+4fdeTV1s5/gsD+b2gYg4rUmMFTplB
S7rPuj0adW///la6FTBoBBp4iKwEssIyxlXZhjxEd46puXbwobrLTopv/ij3rfNTA63WB3JgmGZ7
W+pWqHEpVFhHi49KP5gQ2niR/0HGx7l1DWMqL1KXDGhD9EFfO3I1wctZYTbAhuo3Wp4JIQejeMbj
J0//vuqB99VvScLihWZMaZwC62LWXplMzo8avpUVu9urtWl1F1KE1cIDa8DVEK4XE4ZFj5U76XdL
exdlzyrHFK1mxVnIklp/OibkMtf4Hu87vEV1QTOuRokF+ndUBgF42FE6Po0NkZnBRlCxSkFulqjv
OBvB/RlzDn63PM9RHpsMJ1d26eDWmr5XB+q00c8ZtGp8Su6Gz6EuOVd/BqKQjDT6ezIVEHZhTRFf
G73Fgb0ZKMasqaiYaKkXSwA3EiEif4rRVgniaSAbmHoe83x9urbac8gkYjZ6YK+UEYt/+ZSQfFEB
7Mlrciijr2lf4XGZ+RlgpU33Ra2fKbIm9hTMn9JiP3AT+AdaHWalkrR/bVoNMnqoyRP0Wv3RB6c0
mtEUUNgo7jUUH/Xl+fZRkAgQG9+0wm6qOi+B4wDlU8hfUlnf58bTC2u5koOsEM+1LH7tPDJL64vG
xFqqMXieWn1XtY+cnAf+mM6YBs9P+UScaJbxpK3n6fqGhtgVd460O25O0Q3Pur1GIBPE5j6eYM0v
VXksksLviOVJsYubq2gg4QHIyHr8hGM3pZRnw7QKi03HVB7xmJbEtH86eKizFl/QqIYn5Tt32cVL
KA11NV5iSMhiAxE0JlWgD7IsZSkImZhV0QsxSKAB5rmKKQCxWgkTWn6e9f5fKbMiVy0QnSEFeS0l
bdAf3YcLakhFu7Z0o51SiSTh7UaTNSjyYHL6mt0E9EN44qQ5yp6MZFDlnhUOmh7sFs/G+7TfM/VF
bzU3Cjs3njPwk4CzWZb23HQhl+KFlcwAPE7CAgfLwvQ007wvjI9qkrgWOSs5Bv0NnlKBLqV/sVLd
79T6YIIssgCHmGNIKT3+vL6xEhQZe2SwjJWg6Hq5MZnVCguGE8j2dfMzShq0k7+m6CyXL/qfcfG1
KOGWm6JcV9IaWqcN34cgII/u5yTblePsFolXWoVDR5f//Hsfdqmf4GGq0OiGeS7yNTFrsudykN3d
6w+IvgS4CHQ5IPrBHS5oVTekJGQBOpAQ7KDp18mHKHqO2MHYT8+KIjkdW55LU1X4ezBqgodFUCdf
SMXZDGlJNMQ7WoF9I5yVGYLb7Gj0Zg6yVjTom2bu3V5HiWARW2M2GtdBMY4Ts9Y7DtHo5fTnpO/1
7GMMFOhtYav9/7Gmv7UUXabVqFVqZBA2Jr+s4hzOkt/fChUuVlGEk6c5gKRtscYjpeXo7DnSIwfD
4RzKJcHktqNRAdRbU30GgFDXx8sEe41JpiEPZmQRx+6tiLr7Kj63P0vlpGo/FW2vaqFPwEA4aCcw
0t9ex81N09ZoD6ljhqzRtfQVtVf0PTy2hl7W6IhkCv3Qep1bj6+3BW16kQtBgppDqrAq04H4bKbX
gblGkHK/xRAStKD/d4JWjS/uoLSYp37poFH6Ld7FM+YoJGhCkTzTti46gDGQNkUhE5Rtq3leCFFr
M620CtpMxQva2JP2zOO323psWiCKliukHheQSNNglfFU2YWKiB9T0QqXurIQZ3NHLgQIOgwAy2ST
CgHVkYICPHITl0jiz/f2mD+O6YUM4apWiJlPpQYZ5clwnpmTnQDUPj3afnV4bZzcDTEyq/Ub9xfH
69Z1Lfertqv9N3ZQJF+yuWEXHyLYOVnSPNVmfIimH9Punow7Un+8vWEiKyqMAbfXhQzBxEF91aRt
CRlNoKJ/+a6+y77HP7W3FqNCfRBO7wZXb5zqg/LROtReL6EjEIc7/iFeMPw+s+KCLhDf++YOdu8u
TnECKUFRucsdcxTHdMsdEHORk36u/AZTdBOv8TDYbUf3/PvyWf1R/KA+Par4y+2V2XQygOCsNACA
MIhcAH2RaWmvaHDW3zVPB+QxoAfjaCaH/06MsABGSiIVrLQIcvNTgel541sDqhh+0OpfQNX+Gw9w
oZNwzS5TYy3hCizXp8jpQow4QipXk5RnNq0Ww0DBYc908CkJVstCO1esHkLM+Blte46hfG6bYXd7
2TYS7bDbCymC3dICbdupCrS6ib1Jeq8PDxoLRv3bYL6g9Fp3lgtavAyw1VhWFNp0cjax0LAIgDWo
Bq79qFaGPFFCbFlC+2kfLRpzZquhHi2amju1pckAwBvNt1AWJXi8ht/vW8HrMSvqxoRbeJuzxesx
9nzAICxwp+raeaww8LQu3QbBvv6URSjeZEBRMInlbJ6Giy8QfCIFSVqk9PgC4o76lybDeeT7/ATw
hpnKgsHt9f2trWBAthGPeEmEcEkLOEri1yn7qITgAEk/37ahrRAXRB8YEIVuXryYxNNg6sD2dWkR
6F9jTCsyvdb8wpP5UY8e1K7z1VrZ3Ra40ZCPmYy4FQEdB64HnW3XljOpOniS8hgAFLthp3bUCqfT
utRPhmEEnVhWgB/KWHZ44ifHfi5jH817ysHu2v5hzCrNpSUm/YxdqHwq7fA7N4se5XJkrPV6Bk8D
+kodDmIHfyh69Bfx3jplccOAUZrss0UT+w4w1uh4W6etzVqpu1FiBv//H0yReVQqLSCkeaBY7Q7Z
WKfqErcjmd9Yf89kgtVjOvINeJPglater96AQZKZAbbXQMflpDZ+xGtHIZI92szdrMjItctHAyOk
YBVrU2DYxnAs08/+Bb315R4FygkRJjhlW4mr3Fy837JEXqmySxlomHGqkJjn9UkvTzo9El2W2tt6
oQIii5gM7zk0rQsqEbYYZrTi6pdIDd1lnCOvsoZvjC+Ja5fj9zTr8x1tcpexAoSUw+zftpHNFO3F
B/yhZzV06AsByrzykMZB/8sn1bW/DD+iwVFGb/g3GR1QG1kYOoo68x9z31SrZmVEoG+B2ZKlO+90
W6bR5pICQw0+FrTVouh3bYsJM6q2HhX4qMYDo9ty1xW7nJ1j7cn6kmGowrfbK7gV9q6Q7f+IE267
dMoT4LnhElGk/9XkzzQc9pFa+UaRel0nCcpWcxDjX3S5oacHjCzGHyQHU9dVjW1itzTFXfhO+Zm3
031qHXUrfQBK9ctU6pJDt6ke2mRRbwO2CdHo9WrOoVkPbTwUQVZ0XlTfGT3ay9ACgupfnElusq3w
hAFwhFYj0HOQ9yTWxSuo6TN1phkw8GXd7Gql8klpn0oMSvkXO3YhRjAQDG1kVpH2qxh0CJXxfgDP
CZBFnhoup2SxOom8zTO2IpbWpkEwcYsTHEkcguvTRJeQWn6eukMKAsuGNwcWAa+OiRK83KN4Fddf
u5ZJRG/FBpeShdhAzWOUUI2yCIbIa/Ucc9g8PZr2XaucYHauPT7dXtqtHQSHmYrqMAIi9T05cbGD
NFdStWZonaDtEzcSlyfnpJRRIG+Z5KUQIeQyJoJZFSHMJDcPcUmdNC29EZTz2b4vZJi+TYVwfTL0
6qHTQOxWoUZTsj7Wgfg1CuYOdObuooD+0tSJTK1NUYbxzg0BDUT6N3NpqdkPI8xSGzDMgC6zVxLr
qAKwLznTq4GLXgRtDGsHIl4CKNRen+lSm41lrkKgfK3KUfrJ6+PPBBRkWeX/vTnA6KELbAFeS7sW
hPkBoN/X0DQxZ6cShLrkmPwbVS4kCLbQ9byzZg1A6bg9l5k/NG4RHrkse791jC71WLfuwqzTjGCY
GoUeib5Tlswbhw+EOfWzFXLf6odPt1dtc3sudFr/fiEtBiN8b66AdjwFJ39JNDRK9qY7VWa8YyYe
VLfFbSgHO6Aq3tNoowGI/lqckY46TxnulDaenHk5jcYPkFyq3YnX90UmcRAbuiHpD/wmsHtIXYsk
THbZl9XYrw6pPsxtgH7w2AjdQTZFY+MsoZKD2x/4yndvdK1ThvaHiANVFhB0Q+uWW/cnXZEd2A0/
dCVEWDgUFyZdW7sBMu73jTv/D2lX2hu5rWx/kQDty1dSUu/tpdsztr8IdjzWvu/69e/INzfTTes1
kblJgBkgQJdYZBWLtZzTHQC1nZWAXOF48SVBqLOBhHGG7wMmyfVqlFGbRiuGvaJyGPiqIwyvupCQ
Vn9FtzHnNCxtEJps0fCN4h4appmjLstjKkTgbpnjXi92onwLgMep48S9PCmM6oxCi6V6gpRU2mqg
rRaJXD5EvGBzofllrpNgqBMkYVAeWylphRJYKVWc7VMZRV3lbJrIWLUqbn0j31u1ulfqTwENZyJq
2b5qfsaiugK9FkoagbRTMl4RYCkzAiwZ9FsAXGgGXZCvN7LJxiZTMcCIepQTDAExTbSRCtVByn2Q
pt2rCVUsu+2efQtM2on067ahf8HJMH4f4tGXiz5gzGNrjLNUhWYc/BoN3Vkcrgpv2/ebUthVgYCS
X/eAW8f16xH5mZpWQytSLXvqxRLsAYdBB6jCThN+eYbbxqu+PWbo6e2lbaf8ypDUEORdKK/SZmPy
cH4WIHIA5zA3G2AyUkRPMaOyKhWFNphqtO4bdhKidqL76wQ0cxjwCShokzRS+KMjSBM1hI7gqzqR
5OEx7g/SAGa0yVjhuXrX17wX76yrb7oEAy4wA1QNUFGzV71w0uKgd3jzoklbkHPfGRAkrwq1bDhl
4wXLN0Xk6zHKrsyDHvP/v5DiD2oVWEWIhrRkKwLYWHnDe8ky7nkl8IX5cgwUIHE2v2Nm/G1GUCt5
tapVQFuwTkG/7YK/jOwlAzBOrkQ0Ee2qn3ZD7d9Zb1H1q0l/BWF3auWK4O4zxHiN0XTOU2DBQcyF
EIwko3kIY13M9/Q4CgZayWc8/pg2SfvZTvJqiozHvuC58SVRQHjEPCxKZmA4Y7xr54WTV85cBmkY
22awkUHlCXpwamW8rollSXjYYGAHW/oNtEqdQlMt0Pb/3FirvjwW+vPIa3xaqhoAsfO3ECa4QwlX
yPq2RJu/bNqJZ1EheRfMjGq+djSGj3oVacgmjJ1rKs0p8Go78NaN0rk+8sHYTnSCCfvm3zfSgWl9
nmpFaWseW2G2MxJMvSomNARO1bPkuWG/1YuXgTe+tmCTV1IYm8zEQmswI4iRgFWx5hzI+QsZezcx
Do4YduabBkzAtSVqUldPjYcW26beYhA03WrWrjJ3n7dd9ELcAjeH6W88EjGdy+avR8ArobYPADrU
Ac2pIOjlIt7jH8jAdWihtmSi05oJyvUKnf7gq0GOXD5r0z71MQXMGydYOunzdOl/ZTA3zSgmqVdW
kIHkLhomVRrFLmwd6JeWfXs1S3s+M0sBrA+XA+g7rvcFjqIr9ADNoGF+VEPgj/s89J2F+Bh8sL8l
MKfKs9C/n6aQME5rcUBDleUCBQpjAxiM0DTOchYVh7FswLVgqBVzNNfLUYYKiuvQJhQ+aqEzqkim
gnP7tsqWjjJQBvD7c7YbAL/XMtDVU8mjBxnSs2G+l49G+1T6mPjkRK2LersQw6Q2jQxPT6OdO+1e
BXR7Et0DGrx4Fo3HmhclLKTFECOA+Gjuu0HPJ3PccjnzzSlD33aW1HeGWp8sXzwmOuovZqSfJUFc
YXYfAyzpwLHXhe26EsxEywKQQZKwgMeR/cGuVRn5/ZoAg5aoYsVxQEtrnLluZw4CtHKzmWJfnQxf
6IBvOiFmnKSN1X8UdyCVkJ4UsaaJLru3T8lSSICqwT8C2VcHciltnDQICby8lO41o/HdSMnioz80
qZNWbeRWidyQNpYwPeGBA0pB1wm1hmqkIYDASN+FnTsiYX9O+yTUMaCoZbkrAyTSBenYwCnILyXZ
rj6XtRyAryqmDwBWM1X2gfUUlOF95AF119uFFqlRu4lS326HkZjav3/UWrPrwYFGU9Y3eogYk4mx
HEBTGl6CjTSSTno3RZRXdYHju+XZOTPX0MwehJDIBBorpn+vbdfLstIoZAQrSg2I4dIxo4YMmmkD
LHWt1Dsl3fngokNNkNZmtooCIhluVv6VhevGs2yxWFngQByQPgZI+diQyCqelZZn+UvvnIuv/IbO
2Yy1n3h5i3mU1OnqF2TMyDjedUrrCgDJRSP4zwBMklm1qbuj0sb3t0/uguNBTzuYB9F+BAxvtnFM
ngqhDGKEWcmMHPagexkVCip1I/E98CQb0v8ojzl5SdHHwtRjT5pwjxkjovTqxrc2RQMCVBT/hD8S
h248IKSjhv/16L14E4RCYA6xAeUCopQI5pOg1EQ3eiKA9EOQz61fc+6kr/7yb4fuC/hkHs/HvX59
6Ao4s0wbQS6j9aj6djFGEqOQBEqzrQQdLKHg1ASpZ/ZURdU66UU39AxqltNTOnobT3pMp32hKABF
ju6a3M0t11fMH7e3fMkPg+d2vqZRpAC31vUXmnrpG1WIMRq569CfIWCwXzYat5BHR5+UkTNut+SK
ofpZ/Qi10YNyLS0ojFbOQZewj/PcUcEPn6EPR8dMmeLflyDArWv515Tp69trXIgN5z1HgzISZ3Mt
4Vpq02RAY0KHMICTzoKRkWlYG9PzbRmLesTY7jzfhd54NmGSiyXm8UvEn0b01jT6PNEwQ5WGPIaG
JTl4CAASbu4TQbPg9Vq81K/+AyIrR9vCGgnIy2nWurrPS2fNP8Qe3UtBjL8U5FrJfB2BaB20blr6
58F8AINJpzarofIcpfZXtzW4EFwB0wrNU5hVnxvwmbOB5pa8a766f72nwVcPmXoQO1qYxjaVeXB3
i7KAwoqKOICWAF52rcVc7Du/kTCOYYYqMN771skBV1pYxyYO12Du4uEVL96xSEL8I5A5gpXXJGOq
o586TD8mwU0C9UkS38HYYOctHfyHKVJtD2YONOI/0KqOEuQMRwESE+bNkiVWVw8tRqTUzE6IqtAx
sFPeU2KpddbC6wvJHMzcAa+U2TtAMWt1pKLVszIsf90Jc1t8XU62MbUqykumsMp0L9llcenvdL0c
nMjsHgLJt05hKWsHCdgIHNe7ZPPgzp3TsWipwuDI9Q7XRhdYZdKjV77GjIX1aVYPg8+LLBe3FeW6
OZmFPzDwdi2lbAy9axUJHURqf+xBSJgPhq116VbydfzZrOTQsmtB3WrtQ9xM7u29XVY70HTm+Qt4
U3aoNJuUzBh6Aw8FPwHzmyd3djmGiSMWAR6PfdlRuL6GqnHm2VE7mJh5GjLa6Hi4dm0h7MUJ1MK3
v2lR7+hhQ45JRw6cfVWK6ZAnoTb3kbUJiSODTONr3PJQrpfsFztrSgAcnMn+GPs1raxu834GHa1L
e0LzhyNGhUW8sI1WZZse6/Th9rKWBCLJhXM0w7jiJr/eaEsHWHHXYR6vjvRD2r9IIkafD+pUbfUw
3tyWNX8863kvZTGHarJ0b5jmQas6mIlhZU9w/FE1OJfi4tkFLyR6GfH+x6t5vmkuoqFcNZPet2Cz
kVUWLgBrIicITM8FJhyYXMd+WGtiOzrKIGWOnkyWRLLMq/ajmeqr2wteumrmkSjwB6DqhP28/hIl
r0a9wxz2Xp0K4PB2aDj0AYztdn480EQJGlAYWOc+bDqOk1i6TBEGAgALs7AGXiHXgjO/DNTIg6Y7
5bNCwt5SD3Ub2eYf9Dwj/2VBDHIT+jcmiEKO60H1sEC0DCHIMdV4jTpBaTejz3vQLy4JmTYdrYYi
UCIZfz92uATqAjebpqC9t2oOsQLq3/gTz3+O91mydCRL0Yo001PB618rTy1Ur6/ngYW0esSQPgnB
8iWn4x/4ExA3KUD+xclArvlaCkbKARTbocaaI0o/4Lnw1CiBsZ4s3yO3T+GS5hAjIpctf7XkMSYu
54HlayYKrNHszkti5Mch+UsLOM/tRbVdiGGse5yyLkxMQDyigiuHn36vEYtXdV9cylwFQPEHRAPs
5BEa/ePmq3/Rqh4Cr7ABu2eAVy5I326rbHEtv+Ww70UU67LKzHD9hXU1E1kHIP8oYo53WHKHeLKj
jDu3SGosSh0cUxHjIoE7lBRAJaW2h8N2ex3L+votYv7/F66wH4VMaDI0YRbeKvNMW5XvMUgo/kET
OR4Gv8UwZ9lE/FfJFVaSoNNCemqtTeX9ur0SnrIYVzpUVZv7mCjbS4FJhLKkvmhwnObypv9eBWP3
HjpTBLWcobElA1iOVWCbGDYDbvyfOBgLwQ2uXB0jjyzHB7rPLd/wIKhVY1eR35QY8zHm522FLW09
yoPANwOiI9Ies0Ivtj7Xg8yPe7REwRwt47XWBIJxH3uIGs4xntXC3uoz6hgevxY6pVl3GerF6E0W
AAJ1RIbJQ9i9Yb4+B9NIIPysBt+Rhn8dsqAPHKj3aJzDf9/6EcoYXR5GD+OMB4x4jPeTWRPRRy+/
HG/66uXfqhGDa5i5+YKsRPKIOXfxUAJwJEO/QJ2B6PJzzPdF/+oDK+u2mO+RAiCdkaqY8YUl7Bbj
PIVEnia5QoJKXoUODrdTOBJNODb0facgBOE8xiDAYaOyyCJibqSWVaFjpAe+hy7appi6VVfgghsB
e6RT3CBgWR7Xt5e2EI/NcNVAcgQsq4HsMWNXmtKPfRogFQ/o2ihcacqn0nsRQXMbFQCBE6sxGcKc
xtO4F71/bdOQjcQjrBqqxdT2tRWEiYgsUIJKDS7XTaEAJrofMDrKs4HvxnYthvGzah42qlnMj9Gy
JlHqNsj569Kjbrq3dTk70mtbu5bDOFpdK6VswhD23uxTJy7RftsfeqWhw3juRR5N6Hd/OAub2Q5x
YBA7MBGXVE5RJPQBIq7sLknupLoBCgIHgY596Zkz+Jw2ox8omFoGexMTnGh1a+ZW5PXnnUhLn7TH
wAWfrutTUIo9DKvP2/r7osW4UOA3cYydNeIkZnoJcT3NMXhDDiAtTitaORjX+CHuHfnlWCE9WxG6
N6jzFLqfPUnd2N7y0hdsLeXblzDazfMcHcCj0J8PpmG/mr/iB8sdPPJoFDv69Nm8jXsaYHTx9vq5
UplbwUrapksLSLX9Rzcl9VrDFJ/sBGiC/yRo7JA7kq2Cg8HZZrZI8W21jB12iVaVogm9j08I2xth
o4M0Bzw2dOiILj7n90NJw5fmR/NZjj4FZ0HoWudJ/RkddRBY0yp6v60IxhV++x7GYIPICOK6hh5S
JKrJSnTNdUELygmJv57rt44bY681qjZ1V0FMZ8cTzTbi1miJf/wRkbfOIaeWaHc9ahCPMh02E6Yn
jddwlR7k56Porl6st4pUK49Q2n2Kbm8fX0RXoQ+8+jI7Q/O3LkDhMpdIkM1nTiKoeOI4E/3hHBP4
R4q+NweYPBuf/ltQsm+SmNMXen2aFyMkTa49nCPk7eL7hsYuR+3sjfNNDnPaDHUwQ9QjhnNbkddu
U2A2tQ7JNrbXPEYGrvKYg6SMdVtoCZakH+Jje2wP09FaFTVJVjzbZfvevq2KOUyVrqdWVGFVhS2g
3mKIIN3pyCBvJINkn6chWGPEqtimKUUVqDRJqW+ikFYgkUZ3AuciYgtAf38Mqg8a0KjnxoTri9XK
kA2QDZzsYn8wJ4py/qMUkPhwb4wkdz/NNZ2cehPtqkO/5tzp/8+d8Vs2E5PpU4tHdQlFDJVtvg3t
rrqvVFpWtHH0c/6guQ26opEyvO0ylsWCBwhhBOoUSL5eL3mIdaUDIHV/jmMwlj4YzSn6SH1lpQDT
vgMHCaBb/1LQSKUVG94QBRMe/kfbF6KZFZtFFlbqOF9b1lFoqRmRYbQtbTcWYOnirHNZlj5DjSN7
hMj+epmaD/CzocPONm67ncAUScpNan/cViZPCHPtq5bXgJYQC5K33sraJeRF+pFyFrJsmxgN/O9K
mMs+bvNcn2bvK/dn3G0D2gbv1HHVpNtx3Bv5k+lzrtfZ2L+5+wuBjCedrCpQ8harKp3iQ9lKlIc2
z12Ser05zWTJFbg7+7NG7PIRsSZ86OAMq5hj3yw60N8n7rfuGBfqFUqNMiYEmSsN4/oOplzajL7I
ZBthfPtnT0zHpLfPBDs4/bdMNIKAPgnzNSazXylmbZDQh8yeGi31PjErHrzEzn3ylhW71E6c022B
s8F+367f8pjtGgMx9roA8hrtA+Xyp+IVTLLdk9WUHEH/j+v4LYnZtgDDq3HWBcP5+d1HIZreq/ZL
su7X9ZrHysRbE7NvVhZGgRlZCPC0n2GOTkGP1pwO5P/nEP5eDXvniWquNnPAIH7GT0FDMiLa7c63
BY6TWL7HkST574FgPG4aVXIzjVBb+PkMJ+tuQOwz2jLZ/ZGnQOsMqA/ng8eiIIyiCJgAL5+vVnQz
re8M+jM9R2R9+7wtX5oXYpj1dIqvNpEJMa0GhGGqJa5A8pV+/hl/NE76XAtE3wNuiHQrYfuJkcpy
x2NeXIx7L76AuUi6qZL9SsMXRHj+0IHUQOYwyZvPU+jsv7+Z1oUc5s0fRX7RmGUxKzSgkevdI/e4
eUke+jWv1YazIva6ksw4UrwaknLHPwb00VvHG4CLc3wTTwpzX015EkVtBSnKKTjrNLJLW3Snz8/b
B2TZA/5WG+sBMRYaFVMMMd4v5S4naCr+ZTmm7bnCQ+IUhy0PvnnZMV0IZFxgnha1r6cQ2LkGucsP
zdpfKdvjSKzNTtrcXh1Ph4wTFGOxl1ofsqw1UGtw+DRnrz7zSJN4UhgHqIWAwDJmU5YPQkss4hPx
ZBxMknOO+Pw77AnH2BrIX4BuMGdIrm/iXmpqRR3j8dyInQLcTa+yuzDMV13RW5ywYvHVjoo/xnNQ
Dwdm2Lzmi1xupk1dIoJ642wQf9fdF3cAe49slRgryck94hHdDcjOBOHz6x89cC5ks9PeIFVUVTWB
bDe5C+684L5z2p+iZZuOlzu3D8ji8b+UxViZpo9hbRWQ1eY7dXpNPJKE9thuEsf07Fi819HVGm9q
W4b1qav/UTgTfTQeKtNAzYYj+fQOO1sHbLqPJ/kcX6EzyLEeOPKWgsXLxTKmN4pR0qkp5FU2suTP
oSNQcaM9ZLvEQz7qxaefuUd5YGyLcd08aoJ5E+B14g11fZRKc24lSOYr6PHghuDApI86CTsq26fT
J4/CZzFSuJTGRAohKOWRNoQ0cCMdi5jWKx8Jje008kKSWVnfrPFiWczNWuV+FOt6NpxtZbIrRyYy
Wa8/PUc/8p7hbCfrV5R6uSbG8AsR6KBhjTU9Z3uDxEf1TUltk3QO74Dw1sRYfayHAbwMBO3cgHY/
jV24aV7XtkfRw05vH8Ylp3mxJhZkF5zz4KsYIcr/4Zek3gu2zdUbTwZj3GMdJGHSQ8aPnj7v4uOr
YruBHT5pTloQekIy7MftRX3ljm8cCpWx6Mk39aTt4E52dzWNnff3kmwO7qsSOGfVjkan3QOO7uTb
azoc6DpDam3zwePt5hmcypi5hyZwxZPmXTwUbuxTf4N+c7pe++7HuuOBBi5GzJcbydyxVVkpVTth
ySN9Nkhyp9s6mXH9DJvXGsfbTsaRaF7SiGUJSTGxw6Nq+xuTfCicm4+dT/2PsRk6MBDnqpXKIreY
fZEkZSXBrtW35i6Rnfale8co+h4P0EeF6M7aPtV3J9rvkHwCJF1PoFdeOnHxqr/4CMa5NEMl5cB9
x8m1D9U+uJdct30rSbd5/Ilkm8/r8FsMyvQLeYyHifOuqo0I8gr7xzM632j515HSB9665p/5Zh4Y
b0Qh2gL2G6vbdBxrpUg16BaBhdNvAkJ5JfXl038hg1FdEUfhmGMq/mynb6nhdGvL0e299LRtye6Q
IyfD6YRfzLijzfafRTG6sxqrGsQQAsXXV4PI29h3ffL4+DgRVFW36epucw7sEpBK2/L0uX7I3x/W
gUOfqDN8do5Pn9b09ADfxzvI8zpv6Zrx5UlsorGgVHFpAJF3N25ue7rlO+n3qr/u4YsAMQlyzUgL
/DwGcP2Vetpu1w8PD5yId9HiL4QwDjztDAl0hxBipyVVbWDYUZzK2yuZ/ROrJ0METD+AoAHZwka6
YiVh9kSfcPSDRyWW7CKWOVfdUtgFxmx0gGPSDbE7E5L4eVyo0ZCO56yPXHB7Ua0EkYiO5mjejcdC
k345LwOE7jOEBghi2Xo7EN7aWkeR73x4V/RVSIyGpL8e0RjhWo56v1pR5yT+/Kxe479otYqcT5Aq
gpHd+eDs29dI+DelXnwHs3FtE3Rt2aFG/GwfclKSu3iLAptK8CmCSMmKVuQEaif8+5kcejJ0zo6z
rdJ3resYXgXVHmbjEXuyt2APjvBO9Zr+DA4pdPVuuz3Q8yJS7MJ941gIr9FRvMYcFmezvx/Za7HM
dejpVTf1GsRqxMMGmJs9Ro0c3lX4xWF2rWCIgWXAaSNJr7EzEhKwBBSvHfuzvgIdp7f1M8ci2Wmy
UQ6wiPUegaHLVmmxzyxbB5bnm/9X5pOqJmp56H5EPOKkBXdw/T2MtxGaqQE9RISnTGxpnZ0bpbWR
Wq3/LMRCBWS+ZAw5qaSyPFtjZwKqVjFCIvatHBJPzTFI0qtpxnOBLOESzGH+Kh3t9DDtmQoOtn/h
pFIjkj0gGyAXT3IiWEDqrTAxe5Tvavv4mdGn7nCKDvnP2w7l+yV3LZQJv0QFGBaeIaEGsCqfate7
OyEUWt+WsXTKvmizQakzGz1TMbFksxcwIjOfstGJncDWVqC5I7xjthDc6f+h5/5bDmPHSdqEdVlA
TksbN/wxudVP6ZhuCtJQXmJI/R7zXMtiNkuKRyOycsjqt9n+DFrouxIdE4YNDFFl8wz3sd35RAO+
cgvu2cbWt3Jqj07+uFn5gR29TY7qTtQJ95YTebbx0O9HguZrG8y4B5ubo/h+a1x/LLPJ7RCryYjz
jZOVbErncDZtw5E3OtkWK49y3OnSibrcbcanVOKkJegbnnf7GRZ+eMsod0GzdlmHcimDCa69qJ0s
QYX2530G2ChK8s3aoMJB2Bb03+c2r7XH3IilMZZB339pLyd3zc5zHUDDcYLopQvgckVMIOiVeo5W
RQgpD9IKnQW8LoZlG0QDEUaB0EfHNnolft/0wCmaGzru/F/O22e9+/EnVv5bAqOmth6EMR4gwYCV
R3axNklq+zbXTc6H9fve/5bDaGpsdaMS5lYZzb17TuhzTlzzpfuRutzgfPYXtyQxsbLvBVo1JF8r
ugtXkZ3SjOAZ3K+5j+BlA/29JuZCqkUxUixQmZ9rJzqXBMF4T9STTtByE618u9zx0CYWMk/zof5H
Ipu2HMu00CILWvxRP5T010SP6Z1vc8KLxYv2UgrjkaNAjTtLRyVMI5P7Htjii7eXKNrGDDvmXGTc
FTEeOdSzQPTm3UpJ67ioyH4cBbtd/5nmZjIkhGszbiPjTHVR8GtN/mozefUfcD8XBB3XSL8SXlfY
wusQm3QhinGlfTYYZSx9iUK2ws1p8BPzXK5w9Dc0W6U1LTk39fIVeiGRcay1Dvz2IkNFMdoM9nt8
GLYT2ux894EX/C/6owtBjLcwvDqr1RjZ3dJ5BkIIiW0geW1ue6TZE3yz3wsZrKcQuiqMrHhAvfw5
gTUlW466eItgHISWo6nfK5BV3SWbad2ReIPKEA+Y72uy99YyGOcgKZPWCi1UlT1X7khfg9OhpmiY
Q7SBrpqtSKUNOBftnBTokZM/1BeD6kR1Tdd50Vv8pbbH+3iz1TY9r59jXt+NL2Of1a2kB3lZ4rQc
1O2Eh/VM9MEjtfx60t4SwvgQa2jaJlUh5EeXkcOrRxPELBp4Ew7mvafaAxVJ4By3j8RywpV4trNf
yYpr9Jyd/nJ0F7F5ZYReEltfjswi4uGAuhkm9NYv6eb4RHNgdOqPvMh8QeTMOICx2hl57jvuYzLU
oFNo+/Pz5CLB3axrOz9xoo4lDzPXzPAPKK5nBCzs8MW6DIAahd7cxgJeJxfpBLfb4S6gwipxAvLp
0Y/bFslCbc1vHGC/QRga7cEl923WO85UYcxwlne1TlM8OQ9ujq5KBKQ+AC9ciaZ2tjIf04aIj7dF
f+HOMufoSjSzVEHOQi1T4UzLTwwpI9017IEFM3/Bc3Ao7Fc02BLhWBL8JbAN2rvyvXoa6Ft8Go7q
jtJ8v7U288nz3WRl3HOip4Ua5rVmmGtF1roKoObQDPq8qYSnAzACj5rTR6R1T+bROXpHbcMrOS90
XMxSAcKCsUEMRH5VHC/2P9NqsDyE8GAKJIK1BPUaNwEDKdrBDIoC6vYEvsmtYAMzEC823mlYCHuu
pDO3jZbioV15yJGLK3l1kB1pjSjeGbYFMV6zVf4z5x33eY/ZM6BjPA6EyejSQ+/+9XGPvaJrPRXL
1UgFyp12hXcD0bbCdr7jeO8Geb7DvkkDnMqMzY2LXGMcd5W0QxcbKG3gyWXsXFdx5a1BortqF9Lo
KKwKx1k/oJ2cOPRlJOAXIbeP/KJ1z3guf38Au1wElXnQzLWVBm9PCZFDugKb7SHvyRFQtUBdIaj/
/UHMh4k9tEsjmQUuRXZiepj0NCgUE2lQeYspYtdFYu94j6qm/9ft5S0UP/QrSYxF1xipiULFQ4ll
PaAXJMEVOLklmJoUn4TUP2don57ofeg4wmtEfVv2SUoiujbO0j23Nj8fHXazL5fN2K82imOmdtV4
trxh2GZAuHpV41IlRdkFuyoyQuqZKYY3xLRaqUWhrr0eLe8cjfA+ggkYMcEedn4J3SunyNokGPnv
CKi+OrfV7ERzvRcDLHSkTWiBblIL7eUugJBEOLVuc/tLFh39pToY025lxUja1kDlpLSFvTrQXFkZ
+VqNqW6Lw/YQBXQcj4a/CZtdQuWVSMd3Q7E5X7EQAV6dECbKrBoZEASShQAFJ9HWbQwV7D0wbXVU
3yGCeOCVV5bu7MtVMxFnllZqZAKaAQaXIyL6+dKtRsJb1ELUdbUoJurMkK/FqwCLUmQCJB1ZKgAc
5oSb2qAgyUzTmKjTvWT9bK2PqHP18DFszqJol81DqrUcdoWF3Pm1DTI+LsYoupZks7VPOTmkZGrp
a3iMNodsE22qD98xnMKww42xau2MvIDI2HbMlNq8/MZC9z8+BBwnAOUA+Kv2bULQa0RPC/3x/GN4
fjUPr6idW2/J6mgTRMNzRBzavCTgUsb2SiZj84UXGZ0YQab4oMGxSKdDuFYd8ODcB3az7rE9mJby
KC9dsBQSX8llzFzox7+PtQHgVaNeC9baOBnZKzBSVUDTVy46Jzs0SbppTMtkZ2auYpJKflKkrRAR
Jf2JAaKgdq2eiNPOKGpSNocm3hQV9U+3LXDRAGeYEoywWTNM7vWFW4s6KitlOJ4VV6UCtbZHXpaG
J4GxhqmoO2Hog/GcriPbosmRWh+317B0jaM49c8amCMuAQzDEqt5DUR5p8OKd4wWncY/v4+uo2sd
eZGYy82IFdgTlFTcNeSFeu+31/AVyDHXE2Ah5tIhYD+A+cj446REbQYPgfFcb+WV6miQ9AjoYvpL
R3tc98ANPRa25Uoe43kntdFUWYA86zRn45Edr9EVqm/8Ve9aK0BMuyLaIc63V7ngGQHDBeYmtHjg
qcEO3cQScN+rEYW8Vn7IBAwZWUe1kkjbrDMf+fWCQ3i0sHFX4pijV9Z+bjURxCkwQ8E0iJo9tKZJ
IyknVvrTs1pahD9uL3EppXYllDmNvlTqAVo+RjQ/5D/aVXtI8TT8q94rTyF6Dm8Lm/0Ie2gu9Pnl
cy9eB6PQpFYSo0Ab+NU5zgO7GoP1/yaCed2r7SiDExIi0hbcJ9V7lGz+QAB4ITG6h7OPs3FtXZaR
1347nwkzRiBq5KCvsW9LmE3nm5YuJDC3gCmERhh643j20awe2D3HdHk/P2/SxSYkitkqg4IFhECF
lWPbwkUbGjyDXbJX6WIRjH+ohbbwjXkftAQ4OG1GZA/jQJlFLUCh1JyoYWHMGEhKF9IY75BIiRFO
qTSed7vDV8kdOe9z8tc5p2RD/tp3zj7ekxeMdNLM2Z6qQ0azwwdyxuR/2znmdvIEecijEJ8hTh2p
lb96EE83Je8duGhFF4tl3ESdaBipTsTxjG5pVAT93h10mXNIvujibh1Cxi1EVgiKPbxB0EZ3cPvH
EJSKPrGOA4lOj49KjffQPiNbcgozkt6dPs3Hz511/tiNq9saXcrCX+zsNxxTQ2jibkhxWsWH4H7Y
pI/dnbROP3wkyXmYqYt6BdXB3PsGRMkvlVwYhhqmrSjL2D2vyoipfAQtN9BavFAuRDCmrUVmqKcj
RCCkQlH+cDdtzpl7HnbI/a1Wzr63C3TSNnjCn6zN5wfH1y9a/oV0xvIDwJNokYE9tapnrfyZZU5a
c/ZrcYHQHhKA6PgBneK1cxnGSBvCLpzOYDH5S45Cu7UG6g/1R1uKjSPF4IPwQP1++5Asrgtc1zpy
E/oMwHUtVC3R6DWF8XSuyoMXH6vmXgK47v8mg1lYmzdSmNfJdI7M97ztiCVvBZ/H38xbCGN0qpV4
iWhFcF1VRxVl0xWSUyL8v72UxdgNdBYAcwHWH5C95Gt9TUYxtdKUT19VtJ25EohEBOq5GRFWuQ2U
Q47ApcTVTHX7hQ+HlxSLm4rExGiYQzEh4j10SOOArnRfneUf73f5g0tKe29U5KV6TO8rMm5OGV0/
3F7xUmbn6gOY+0HVhqZMk3o6756HkPiI5O5H5/BeuG5KH0Na2k5rFyXN3pytbFeoUIV3KMrycjpf
RfFvTvVCD8xBrdXJ1xXAWZ5//DgU+9eavI859clKoCsM9fn3RxmjaLEdoK02wrOAY/6LtnkhnTnC
5iQI4JSppnNXPKj+qQdPklg8eVrhyB2CWk9yOFqftXprucxxHkTLG8UGy92hdWN0Xu8s970+DGTz
K6QrJ0IOuqL56fQg2A+8m1hZNKXfi2URxbQ2blPZmmXvns3Va/Txqj5NiKc2ZOV0Tm+/bN9O2379
uRUJfekc5ykivGLI4n3yBRAN0kYAPjLutlF7P0jHDPqWf+XCY6Web+uX9/uzCi7uKz/sVaHoYMZR
+hqbTzoPbHDp92UReNMzCQwg05hQuorkWhoafTobev6sBNWzlQ9/4LmBYTUjy6GZD6iN10vo426a
ykCczl4ZEmvctNqPfLRvq2kpqwL9/xYyr/NCT5Nq1VGkTbA6zdWpmGAQszqdf6ay7d83Tu+iG7NN
iXHmiJ29KHv6Z0BslPVVCzhMjLGLRpTKeYu7vo8GIaK9hf5v6vtWkwNRVS09MqV16NFUgTPe6aNl
HcJIMhLSDP9H2nXtNo4s7ScSwBxum0GUqGBJDrJviJmxTTGIQUwin/7/WmfPmO7hqH/s2cECs1iA
pequrlxfoXOTNFGRumWaY8nz/d8lTfwuAFViWzZdyoURb+Z3RVp3ydBCIUL7zyTrhBYut1yf148D
KgmzJ5RcY7I0l4BCWXpe4z1798lPxZtoAsayO2Dp4i8sfJlsROdzGA/io31cK1a0xCoFZ/m54+i6
qcaDMRl2pVBpJBdDHcBl6ZwJenrOb1iJ/MrvtKE6jLnlb3SYRxKo6ak/d6Az8+DPrbc/r4AUsoa5
A+VGDjuPZ0OmjDdaRdDGQQ0aNh0wT0YOw7JvS1V8RNtoTk7bxRzKdCW4zpLzNv80FzqkAzOQ6AvH
rjSBeTYG9lmUUYOBS9utSP+6sgaeuzPh3H8nwWiwwOiza3dJ4dwvB584q+Xm0HPEfUIQvtNgTH9Y
RsMMcOqYG0VluLQWZNXbDueoJoT6OxHmTUkR3IsTkLkf/RlRXjdoIbBstLjwrBr3wBgTPhPQpAgv
FEnptYw5lWzPm8znXTpjsoO+zovmQi+92vXHg7bnKGPO928MjnSxiZ1tw5Dj+xVCyYxY9fzA0S9U
/r8/yG9XcZOHEYVIbtER0IKCSugkfGSdPM97590Ejw+qZEdUwmI4l62Ki0h+mD+AWsab/ZgotX5n
g7I5InCKsaZjQFcw4m/Vy+c4qiWkqic7HrrPRDP9d0rMO1fjHPloBZSG7frYWMfj28nytrn1c7t2
CwzzXDFtuYWXxvHJeW+GzSALRXipVPr4xePbQ0vIynFi8sR5mX+qZ8ocpiAA+EqX6jEPJou1Ogou
OUZC0IwBxYwAgwyv90VuAmztOxHm0QxmKc0qMbtpyqf9FkBbV2+/D9dNbe9Xu2SwzYKEaF1FVpdD
mcOewqT6Ty2dg5dA+bRq9uh5WVUlObnRvPYMHKm4X5EXJ19gPPcJfab662c4YNbKsGTue5gol307
g1u3zEheixlwnC4CDvrZeHpew2K4C/KgW6uL8+JsLJ7Q/kUR/r5XdtS0MiozPGUgV5aobqAU5+/s
f6WqvkgwL/CqaJhso4lxuyRJbr0AFi/mrZWdKGt/Pzbm8Zk1lgF3WEr6uLZd1/2QHuYPK4eOecXW
85nTrcK9I8bcXvWTrvcFDg05vcHduiIuaX7xMm+Fmk2BDlA+xtCfYdh3/hjr2wrppStQQ3kc/Ma1
zMf78v8XLfl1R4zdVdsMK2LPFTg6Jps1po4fUZolJ6/Y2Nw+lD+j2e+sMKokQW9dLOU4PXt9BRpE
7GLowSLOIUKHmWnzDMBEIfw7OUap5LFSBYICyfD9M7HXuK7F4qG15h+1t4d3ucSAsYkBD55h+4u/
9PtI2eGaXqgwizQDm+fQUt+WEEUDjWKVxxHGaQP6RYbxm3PsXFUxpo1MaE6Ehba1vY7X2CDRb/zp
CnzRYIx0f+6ji3mi8m4f3cpCNytyLZpNHMc6FHNMbPKCDh5TjMpQ+1OX9GXZP2pPKqJMd3G2PhR7
jiG4V4y88o6Qe1WM8pA1sdZzFSKS5QAmC9fVcYnp+t2Oc1UTrYTfRJHdbiCe5CIMKR2IIXQG6gDo
jJ07luOZCyxL5uWpePZUZZRGrJeDKaQFbMkZDbo3W/L4QX4hP46YyvJC237n6JE/+5y+c8joEfOk
KJEWgmJC1na3rlzYlK3NIcIx1uyGrDhAKrYpIB1HGz1sj2SBnD9GejE77BsO7x1P5Fy/s8Tojyqp
pE40wJIPcm+gd3L35CNw506G/kC868/d+7vAWcs1qe4lycCCMgE7c27B68gLwBBVBf8ekqI3JD8C
SvX+EU6/6NH3GQtWdH0WYD8rbZ14xgTD29t2gYSeQtAMZOAoPY/3oumL/UOFjAgyongFaoCIxD+e
GMpfQCmjgb3lGk77ep8z+lTv0WEEMFWxlqdtcHCqp9jdy/2PT2TAIAsjLhjTVWiXs45FmfTYAOCJ
UeiVuJStpWc+dITrCk4qwRExRvAava80LG5C+TpF2gBFQl5iYloffVFg2wjCJpzlegx2CuSQtlDr
H1QdIXkASBGe7pvUDCNajJ1q5R5NkAEuxnTjbeGh2nkiu3eec8F5N7ec3ejd1Ol/r18+ALB9fv/6
J6of367/pm9HXw8roW1S6iw/+//paH1LPPexnC/mSMSvBquznc3mbJ9dD1Eej7WJfON36oyV0o2+
riUTJ+ijaXlYpCKm0C8Yfndry6p+Ai7Re/cOT4LPHQmib+bOm2JHFM/pBVvLaXAUN1YavNbkggWY
knuSOUqPI/A3TTw6XjObZUkInOVHfWssVGRNOTI47bePZJBRDhdxmCV1Tk/QRi0DXu4WsVWNQkZn
W8ve49UteOriJk8jhi4t0KkBUU1TZjrGGdz/KFnbUa2l/a+yACPeGG2hmpmiZwaFh8CUgG6J81dr
udvVHPU6HS9+kWHHEy/YlFAk9AijKxEgCh0QCzEDL+mciHwCS+abtLP4+p1Z/iN0vi04qhcst+Xx
qX3DGBPXwk+6tyOeGPf2Gom5eC6pWJzJc0nqlauu4FXoSAcD4MlJjktu2E0/eedJscnnHlC4gA/F
bSErReyKXP3LwcR2Rbpc+r7Smo6MR9wxaqMqpeasxnhViH5o8PMBNDM4L47lffo7HqLAdBJsRI1x
LAQjHiQ1AGM2agVr9+ygdWixr+z569JZ9uTgITzx3++zOO3nIisFsBLFwE57xrZI7VWrCxHRqwzc
xG1xeFwgPpEWxMH1eRgL/vzsbhk/DtlpY/NFlpGb4iTPCkO6kT0et1hGjC0EDpx6S91Qp976RB9v
gT5zwUNZhldUnKhf0AfyRZ2JkSI08afSpUZZzKpX8ePbekGuFug/bjY8dK6/uItftBgZirG9KlQH
0PKf/dqmnWERcffzGqUG6E4Hjvf9o/2L0H4RZMSoDJVSuNDgmUacUJuAYdXsOfJfO23DocWVHsY1
lc9mhQUy1KoL8yNm+tbUGQ7cl7mz+eHAG3Zsj8Md/eKfr/+LO8YOtUYbx1fqfcOSkzNEBq0b8x+X
ORfl/y8+wxclxmEtzwJWz82g2p7rXzqR8ToW88wb4Om/YE/IYCkuYKM47P3FzH4RZUyRfqr+SaZW
Tm37J3SoGCsyx6xrY1nv6mIX2u/PvI4wznNAnR1nPrK1dX1SWpP6shfbPgrWWve26KOu7Ou84fD3
F7P+X/50dreqdNLP5zONZd7MbWAviIKcu3WLqHmNZjI9qr9Lii4wKqaOOkAdnGjwabv2lrro+/Pc
jfw3JDmRgQF/q5XjiZZ18GzgrHmRvUufeCm06ezgb1Wjs5P1UOn6+aJTA4m37z5GBPkYMiyRP+Ce
7bQt/jpbRtO0M30m6xcqsEAmwKBl5iHANjYci6HxyDD6xZBDubt0IGMkxDxh+uzYW/KvM6ntNMJ/
0dFXDKxVZJEZ+BmLX/P56nW5RFx0cByyOLmB/evXCwZYjuiHNXf5ynoPEDQvlw7CZ+yg54Tr0wmq
0QUwKmqmBVUc0Oy2DVi9YoEp5xnchh1HLU2HaF9nz6ilCFOY14AmHXKM3FqzN8G1dh4P1ItqnHsS
zWgkXcxyI6Qh9LAo7YBQrNP7bEwnbEaHxaifNpRqqbqCjYQgebg7oleFYuftMWVGajzVjWNFD4CW
POx8LkrtdJrj9xGyZdm4UANToBHiGlQry3SEX9YyrDk+HUetY0P3d2WXGFUSYwsjXgkyifCx4K3O
W7JCQvZiHQAKwSvhcFQ6VsN+J5j3V0S+MVJu/ltJR7HhYO0fNCA4SeRzid0Kh3h+/xZ5In+LD0b6
vCmuaGe61QK1ZdARcQc9oHaIN+z/kRCjceqTUPQ1DavzefAKc4/tBt6BKxj3fUWdLdLGwjUx5CsE
49kvgIFiboTX6JBau5tveJ+jWzx+54ndMO1GR9fOpDBSZ1Q6ntdrESYfi3XIPLEyD7Xhg+XJrzpP
QDh26mYyRyQT1ehEM8Mh+ie09FqVHT7ueOrpvteEJS/fZTAEkn2dnMHW2o48pD625+Nn+YLlGggp
uPC3t6U49w6R0SKnWu4yMYPEX137zcfc5Hr7uNhH64/HdLtHb1Ivk48PQqwKLeZAEjNX/iE59J7H
O1mOK6yzSbq4QnSa0ad3sf3j29Z9fMDOHhj9w05fpBbHGeY9u1skMLrIXo6GtKRszzy3OJHAkx2L
YtNyLpNjBdg8nRrF2CdNq9yAwm1tZW0UZEhtgfe2eWSYGClugn8KLq6reiikm9aeWD+WqOHj7fFc
UM4buIXGo6Mbwv8qEn+NSnfwAMC4+w+b53iyibi2Rpan0vDK+rmNhNJ2Ebu1/wtanw468Hq9ORqL
zcZd00IdjCskIVp+YFT8ncML72oYZ0MtznJY0hq6jfZtak7QPj536M2g8vbMIUY/ducxs4m40zXt
YC3BC5AI3h6RNw1Wq1uZwz//5KWT/pK5+u0DsFCwfWFGckFluznbgkoyzYtVL72uUvMgl5D1Upln
9b7HwBtv1TjnTNnkXNYmotCKYNPvPqXXy+aT82on5pvHOYc/ll42TZTGGXWbzz/W6D5PrPnCXStz
F6K4D+coP5ONg0GmjnyiwYoj/VzijA9SzND7fKnAXe4cUa54fHNtX1mLpd1ZQ+EEzc7YWv2LvfM+
D+k6zqG2/P9RO7Jpu7qJtcFApwSt/wCUGV4y2j1S/OHw+pc0628Zus3pjXTJJZPFa6XQm4x+oI1M
t6QjutY4VHjiwgRBiOriHAts0fuTW4Wnkfyx5/WMc3SizAQu/Uk3IiFB2wqi8mipzz2eluLF/exy
OzEzYzWsQOG4Pm8E640UyEkBEHw+W3CUCEchsi1wjazUjUaBRDoLmy9WIUnm+/nD5rJH5Z5Divrv
d/TVLS0wuv4waZKugzl5tO1OIwN6yMkPZDJPHCebIwAKkzNJZ2VTRwM4QjCZA9YWwYrCqelwsmsA
Uf7utckzoTDSHknSzgKwjb3FxtaQfCCeJpgi3cS3NoQKa9l4IPHTIYuMjWymiiE64yY4ozOUQjHQ
Q6qGTe/ZTZxHzf5AosZB1Z5mS/g9xZPu6Yge85qC6+xUxRnuTCX+1TOfkp/3hWI66BsRYN5SjdGI
FBPmkHRMAblvPxH0oeqYEvK6Qa1s5/87KRwRZEx0JuuJ0QT0BMliMQ9cdE2RwOn39/mafFYjKlRI
R/dkFOfsmkfUrR9s4MTxVPZkUmP0edaPD9P0ZJb0KWm7aJ6SW0mAo0h5ssb66Ngo8U+wcPSB0kWb
4z8Qjq+si+UdkBni8TSZZfjiiXXSu0E2Th3Njp9WP3E1OvZA+xqwXExbfK14lbhJFT4ixphdVTAz
SfoPMXudusIvz+bxM6nuRiQYNz3VEtOMbllOxRL3L8jyI0Dluee3sPcPpTqionwXtCZtq3Mk49RS
+w3rfD6ugL8igOdBC09YOPeFmkuM0QZl2PW9bICYfTxeVmfid5aCzlBXeRWMbbnwqsblUKQ//x57
rHooMwkweqCYACk/nxNkhwkKJp664Ek777oYvYB9X3ClaUMviugY1EFL1FxFyXmFYgnCUnPRYfD1
+T53PCFklMQMzSNZXtNXrFzILMHsCbfkxDs/RlHIkVm0JhXCbBGtr75pXdE//Emduxj/ckR+Okfz
JYysq94MV600TVB7XiOvjyMEhqy9BwAW/qDyRBEWsFagIQJK0vePcrpEOyLNWORESmZxb0JQLoAp
pUClOvKknWUeim1I+odfndsuh6W8DhO40J53n/r0tMKIOqtOkjJvz7Rf1X87f1SuCgndGc4zDzZj
OpExosPoFGXoQykfcMAyCQBpvzl3WL6z9A4RLxk7naAZUWL0SiTVZhcrVDbXtD0QSPIJ3sISdTWP
h/sy3bE1osWoFeUsn1XhBB/gYh8bB2UuGOaaYBUFxuRQAuLcFefV/eG95yEWwFLVb6P18WcIx22x
RyEErQPYOM/VzxxLzXryqqYGs7oHtcZalyR0xDkW3HDe3XQpa3SAjCLRwVBT0sx5s0xXWHvwKfvq
mYRY2LfBDp1Prg/FY4rRKtcmEIRIB73b9HRqm2+zh/u3xPMLWS9+SGTKFEi427ODJFdLfqHF1yAb
pHp3nvx4nxxHJlh/HjiymSEHlKF1aoubjGh7bgaF4xKyQylN1PVSTQ8NXXZk/0FHERx0Kzu7C8do
8ggxSiLXzErXCxBaY4PtIuKg6fC+ziiGIpYl2aAJa18Dnmm1uH8RPE1624QxcpxTySyySsLnG6tb
2le68PzXsCwXls9z0emj+NO10BBJKSZdcM3o7EhFh1QZI4YzPhrbym3scuBtXJzM0MlfJJibCGaa
lBsZSLiiLz2kROKqFx4TzG1UA+Z9zwG8FrQ8r9fNW2zLAGx46Uk2xyY2dEMhX8S5oWlH6YspRlsb
RtJd5B4kpbcUa4RXD87r0uIY1OnYQ8FSKKDJAjiXnTMRB+MktkVD/b4z6a01/DH0y9QE80+YA4QZ
4vgPkwpgRI9xH8ROPtd01PFx+JVicEdeQm9yzo1HgpE3+dJGZWu29KqAJ4A2si1mJRbINiLfBsOa
8KoR094Y9vvIpmwCbJnFIlOrXskHCg/aWGcSVWTwKJwI9creTrYR+cGv5QEzGpGbreXY3/Ea2CZF
c0SeEf5eC7K2OYH8NtzBRfkMOYZ8OgkzIsDI/uykGa0YUGRSclqtT9bWje3maUH2wjs6Aa/zA4av
0ideCmY6izkiy8g/DlsP+0G7Pl7tgZyfojn6bKsaXi2Hv0l5GdHRvkd2mXmdCWcDu/Oen3XcmmH3
2/KFI5OThnxEgwl6aIthrZfgxbcDIBah/QVlb/X1nUOG3sQfqnZEhorKSKljP+vlpNC9g+U+wrKW
/a2HESWrQ89jiD6ie5TooY4ooVzVpfoZDMUtMMnqyiJu8hHOQ3XBC61upaK/k5LY3ixJNU6lNkD8
fDSFah+JBLxrJZpfQmTP8xPB5haK8n1yhc27vdNjzGb7KkdEph2/3wcrsU1bWVRXVS/iYG07LQhB
g19Gsv3hwF23w5F6ie3ZKoDFkpgB1g36ReujcnaG7vD0xY4jKZPexYghRml0cdrNEqCCPcapG2Yh
qdqUxIDxbReKQERxGdmy5gf18Wk2PNSy2xkLzg+4L6p/4lrI9WnIYnqra8EqXqtokwJ/pNeRIwwc
veDFrdPVzxHDjDYZUDC8iCbOVYkWhpARMbGaufTr8tzIlqCQqCTX+VJ6v/qDo56OGi/Om/RQRuQZ
JWN2eqB1CgCVz59RQqKHZcgz5dOR5IgEo2NC7InWqxgyirliwDwlPkw5wRIbfflDdg42dyiLxxKj
bBI1CwU9pTdodz+wY5imxzv76lyIZ3EUm8SjxaibNsTSHCMCrWeb7nnIHex+sfPN+q0ZLONA8sVq
VTiNq23VC8ALEpuXeODQZzuzoosGkO0K0pPZ9c+NAzN0/znwGGR7sppzWXRmQo3Q8RgsF5ED/e1K
CxTuaIrDzj3fW2quZ9ncVAeVvDvqlW3OugLsOsrpw7DXxfviSh6bj5C4hRcoFqC1PfXxPqfTgceX
mLKtWUYSo8PoeqOXk845YS9GstLcDGkyDqX7hl1iazhFpGJvK9Vx1C/rLaygXRXer5TQjtvNjxwL
sG2OdzudNxoxx2iZPNfyQonwzHPnWfmsl0VKltxZrvsOn3TLHo9sb2pGVaMMcPgwAT/7pVjX5bnF
Xuj7p8cxEDd9OiJybY2hiOnrdvef97883eIwOiRGcRRNl5YFXWdwsRvd7iMr2evK/BI4bUmKZ3ON
pqjGy3k4eFzBY3SIUc7yrK1xbKcTnDwyh7pC7xcSe7yhGc6LYus5jXy5XhN6P8mP+DD88O4fH0cV
seUbOdMiWehxMetg7urumaNqOcLF9lYZelJGCj0l9P0lKOy/ApTtPgMcybqFGyPJUvuZGBY5GAgW
mP6olve/zonGAID63TMV26bt9Y6+juO6W9Ju7HqVRW6VWgCURKvp7mBZzutmPy9UnsKZjNi/BJvt
sMIaIslUa6pwlkdjh0ip6Ox33izsdMg+okLFb3R+StFi/OsMBoGyLLpvFOBgDlBllE+w78bidhDS
87pjH26Wa0QO0CFRFyX0PFP7UhNLIjhHZItRmOS62bwDZDSDOAsxhzWDZmgu5HjMz4fCi5+H4HDi
xXw8Rc22WSUzrb40VL1d3GodINlxmfOBKO5Hfdju/f2mJDEPQpluS+mxaOmlXJctsXZ8Mpwnyw47
ZtdKMhoJsVi3XGuW8ZBYLep3mOfqbZycLz9w+1t58RCLXSskspCeFZDUPWSMHYJpBs8K3Xde2xbP
VrA9U6YqxGJFn1Sn2jnW6G4O7+o7Cmq0Tvg/xkRs25TaycJQ1pC+BAWt6LnFVr7WbrFKrAfG24UY
9dIR3Pva6uaD3HldNwDV0etKoiQPgxQ05QbgIfuU/KoB1QToIY7V4ChdthiTN7KkzGIsVTJrEgWk
4in1v8RX6CLBphbDVNgpnzJq20wysTQFaCF25s72yfrVwt635SFybS7+4nTZAqCe/yXHaPlGz40G
G95pIYFOFO4S/9FYKL8irCo0bW8ZE+/g7Tim8S+X9UWU8e6aQhDNM11KMmx9d+HOrGGPZfafXA1P
g+8/heKLDqPhq/7cyu2MnqUPcM7tIrDRMk4RqS7Y1gYcPS7B6WzOF0Hqc4yksAaUZXEKQPCCdkg6
/4YBTQqgST1l2BWYFYzT2xzRn3Zkvogyyl7ATFIjGxDJZx8k3XXXYdfmQ3CQbAFw+tau9HmbQ/+i
9b9IMi5gKZT1qRNwgQCYqYjxsKJQdwD54nA2bTJ/k2GjxRMQ9YYLDTye09W6twYX+aJ83Ud0zTB3
HJQjLDeeR3dnVjNZleIZXQ7mum/Zo/IjSUjg/sgbh8MX79GxoWKYCHWm0BVVmBsKfdV1MXruLcgS
vQaHp02zkOEZ8Np7pp3pr7Ok7I/YmxVioBg5pOSs2wHWT58iDlc8zcWGiXqA1dN6S1UJdq1K5KjM
Udl97oy55iKdbnOsDE82GB2Sm0nYofgGRexj1C96uS96N1t/R3WwsWEbyGGWqDcVZR+lJbZoY8no
Twq5dcXESWTVGC9fnRfo7UkBv2Wnc8x93v8J3PNklElRK0WUXMFhsTpvfmY2dEi1Wr2sYA48Xlvt
ZIiv6wa2XBpYdMo6+yXWrEpFEaM/tAJ+GTYpuIA0QQb4PkuTDtaICnNn6bVTzp0EjMxZbaWqU+aO
iiVg8SIu/HPNEcfJRnVVk3W67Qhb1liUfiARlCetp9PyNnRU+zO3AF8G/W9uPjT7Ae3Jodv4oatt
3kMAnhoO5/qm3tuYPGN7MrU0UOcCeexQzdGZdfq4f5aT1aQxAUY8xCDqATaOCqC/dn+6H9qi9mhD
L0qbGYTx/Xnm3ic4mVEfE2TsjKifM607ox4InCJfcQovevD85/tEpiRkTIMxLNdrrZhCBBrHo2tf
gU8Vl5yoeTJ9MSLBQukn9aWLZXox/ro4xC/lL/RnhJX1zl2KPGWXx4RokDbSuG0jtkZE4RowphAs
A/sBDUIpWVGf1NMczsFRcWL11ZgY9UxGxIxrc5WjK4hVDsa1HZ71mAxUdFlVAfwvor7NZkvEsBEB
Oy3QNgcdE9liTQwAr13Ay25WEIxecPiZEoQxPYafVkIbdxeBnhyR+CUlp10GXNT7wjb5hMZEGJsY
ipfu2kogcnGPPry1xnnLXiNHeq1MEi1qFUn/Drx9eoFgxfOSCwxxsyLsrY1/ADVyo1vrwjrS1NkA
JZEgv7L+Wc4JwkBxTgbH80ROixL3Dhn1W3UzFYUNsAtiztoGtrv2SJN3PbjkaL9JF19XJNSWRU2X
JYMJ2WVJnA1lR+8PjB3Ff5RgvCH9C09n3ML/P05xRIt5aD0GDM5BBVrPvk7ct+JB9+LtFbU4+wK4
NvsQOGgCPFiaC5xAGDVuHnn6YEc/gBHWJMEEXSfiB9jHtwA4iIgwPHjDOs/nmXrk40Nl5FULz7l8
LkDHB/ZL8RIe7r+HyTc3YoORxjyZXYPrBZ9PEScJi8Z2vAsX43kqlzPmgRHC5pTnANMQcVbo9npb
kGjeWoq9eskwTWs1RFx0HEdxMvUxpkhPdfTIhjDPyyAHRZqOOLruzKlccjhwZ6B4nDEG+RopnYQN
MRTiCfPeJqhYS2V//4omrdeYGcYIK3p/FVPkralXg5FNLKRXiPTCUYyTrueYCmOGu0IcQjQQgEqB
7uQB4nC2Mn/uPC290OWpCvo6/ni+8NHQNGUYGBNiiGl5hjkrVQaxmi7RcEQUPj0oRM7JUcG6Q4ZN
IpqBGSuCqIAM7Wc6Xm19oxB0l6M296+O74sjNpFYXVM1MAadcuSuMxu18Iv1YJETXOr36/+jL39a
244IMgooPEmJpIYSHe/CCNnxp2wrdorO008ea5Nt6/qIEqOCzqkQm0mCU8RTQrbh9FAB1WBAC4n/
IKByDf0aHQQfdN81h/eQOYLC5hVzo6iMoNQAsW8HD8N8dVh6n+rCsHjXR+3FPUlhVBQQ6M1kaEHH
75ami5GAl2EnWjsVLYv3ZXLaARmdJqOaokhKqtLEaT4nyNOjwc69Yp7RtObz+QZv7XPnGdZ9klxR
YbRUodX5tUwgKvbFVm+NfVdXtqVF9izZS95JTqrEEX+MtpJPUmicajwEu6U4BvImP85UaHlugzfv
cTM6RBm0MosN6HgBSYd2MdukfvVr89khd1lyt+Twrk1hnJt2Jhbx+YozLN/kF8x9KTKpHfLkzAs4
+DWgMDxDme+QaIeqKbkZ4kkz/XWobO93cY2VSLyA+nPlYKV4uHHXzVw+E+ycGnavwsvumdd5PG11
RiQZ/RIAEjQTsD6Yto5Bae5foTU/sQbimXuRnDeuMPolPWNWtKxUHK1D4V2Lmswc5cV7v/8KpkKz
kRZTlO8uAVoiZ3nQ4d2V8jyq5zPMUy6EF7Ne3ycz6a+hXxsLx7DJURWY5w3H2DAGyUDn8XzYePzR
0OnD+vo+85aTWpC0VsP3S8cGfjRdltG4vY051Pt8TDu4I0aYdxwBhKINTBBCk7tlJ/twGa4HwdIa
clnvUPnfqI9XTtv+XxTVF3PMk9bbSxqLMmiqAN8mgoNFzihC/zLI8lSS93cuqsCkTGgyxFgQcW4G
c5gKFjm3AZW8CzzTn9n2/KRirqJGKrZ+KqwQMNb8kUvKwx+WRjMNAx39yL3dANJGrqmEsYTaDLBf
FGAKwP+eEdU7iZa0uF6wIKcnievtUksS/pUNGJFlnvPpMrRmJMUDPFW8MTG2Xp4sr/E9mauYVfpe
73HIvGe5xi4eKQYpW3vLiexmNpaPuHsMSbx8oMD64Ly89q5oBeRpuVyi4/RIQxu4MKh+vb8Dy83a
vCKW2kHRcGzvtHyNDoHRASES/omR45etZU+FRttggSLgMsQF5+3Q79w7AcabaATArAn0jsHaOl9L
MgkXVmF9yg+5rzkcYpN2cMQUo3E6pdVKKQVT8DyP2HqEZMJGxAGmFi89PQmKiJVtv2WXeS/BcGoN
raekgIJjzI8ydlKEiROsPIrs43kWwG1ronUY9MeoP/ULsVgK4x2Nj3icm5+aVLWjX8NqKP0UqqmA
pblH+23w5cY1rZv5Pz0pIeFOLN1czXuXyiineqbXoiSDHK3SDvbJXewXp62RWciKRbHtQSkGliF5
BVApIMaHJd04tXvmecSTrsAX12wuU+jkk5hEkC1cQee8VdgQFqzkOabrUd+ke7ze/10YNSJJneeR
yhqq2OjTHpwHCXHLpRCTGXyQuRNhW4envjbcbgLOzeqMsgqDE8ZtZiDoK3M4H+IZNZel4EfYQAW8
indeNmk6XTBikNFYSoxNoUNL6aFNPj70W88DmCdH+3AUv84on6SIrrmqgwgKqGdAiKJMy80/c1Sv
zigepOqluKlDuqbYd01XFSwHhgy4rzxMDJ4q1Rmt08xgO2cVuHmGP4qdKlcSAoefDr1zju2WZr7z
7tjd2OdOb9HdG9DOgc6KVzrmkqB1kLEVNwKgu6vF5w6lnMDSHK5nytHjOqNh1KCphNkFx5lgWYcd
7eQ9nbvE+ImVzcj/psZ1Rr3EihbiYVNaF+If11JmCe8FSuxYYUpU+9/FhF8izyZriyyr9SyhRvqt
midP4RoAjAfAN3VktuJle6bdrN9mw2D0R5SdzkWXQ2WtobPcnxki3swHxml08Px/6SGPOGOUB2Zy
+2QGdB3axHjaDgipcYK8wTGe/BuMyrheTcnIQ6qG7WR31VEXQYOkjXwBb/sElxKjN5pOMqTmAvnH
iNUtzQj8oxWKBT5Xz9OTufPSDEZ76EmYyLFyGlBQQu8MoKkoCDf8Fl7PDE/fGozykLIincUyZN0/
VuuWZF5BgEckceeZJ7suRg4L6+AHSp5l5xZn189POYEzFjkzRzetYJXVpOjt4kI0Uq3gLb37p2hj
ttb9V31r5rt3pIwGmelmHsQ9xATJHoyIapbsY5NyakcOYNQWQWkFADt2OzSGSpETWoYHixrCl6Dx
Dh8piStLjJJpROmcaCVefb903dIye6yKB7bybIEKCbYq3md+OqX89RLZDcbJIA65LECekKBcY2HU
AgjP6/2LQbC7zFy8c6hRoWGP2lCwBkOTDezhvgW0Iy+lbCS1HfQU7qBs52sZg4JzL9pm1nu8fkeY
w6E29VbG1BgRHpDEy1sT1DBVQzI7sl56eCfcCHUqLzkmw3jcQ5q36Eo535yGGUmAB+n1P3k1pkmx
GFNhpDQ7ZVHWqTf/Bw3+ETDcAE6Paha3QD7ZgD2mxAhgX8Zi0gbg54LyYD1g5Rvm2i3a6Ij44RMx
i4l1o7y7moqQRkRvP2okGamaBf1JpXd1tFsB/K1OFCcRAdI7Twh5pBhTpxpDBogVkKLJ3aNtIn3R
keqonEHt+T09/m9SyE4c6CKyFxd6ccH8dJAHop1R16XVhpiH3zHZHTU+RMbgXYCCHhoVOOvnJUbI
fBeTxQY2X6DXMSSqaZfoorcEn5LXFzpajINb0peLLzPpD45/CGMPk5PUnmr68uy1XdcE1LGmHP98
ImeABOz7M8cBnWyCMRTDRHSnauimY17H6TxTo1lRwanGBDWk9b9IS5y7pL/7T/31RYZ5GqFZNzOj
zaC/MNuFgXvA5T3Rcg7PG+PQYV+DIg5ibdAniDgk3IVYVxQB7JDg4O4zNGl8R+d2u8jRs9NPaAgI
ZTAEu+tSpKWrdwUOPLJ51OYgLeDzcryTc5xjklRrj0gWKvZYGSlIorEZUDZva9k9L9V1sxBQiYtg
V+37PE52xY4JMq9CbtuZ0XWUx3RbAkbZ2/VzDgnefdH/P+Kp65UhbZoCPB2HVVIScxfDW6J9o/Y7
b4uQOG1EfwshO4aTKloiCC1k/fkIlWVr6AgAvJEH5AUOV1Sa70j7bXJ9xJVqCKEmRSWNH23B2p6s
vCQXT3nUl58H/ZXuhf1/bIblccdY05kqacBxAtFh+4x9DjTFHNuFn6ySR+Cq8FofJzGjxsLBKI6w
zqMsFak0Ht32EAc23Dys7EJN+OX985ML3D/tknzdHaNAhCpEBVoBOYpHcrTha3q61T1yFcikT2LI
EhDRTfhbAiOQfXW+ahfFQCoZ6GXdTnXUpRVLbjrnxt+THI0oMQFJIyVKaIApHKD6EmOACsNTswVw
CjiqaqrYpaIDVlSw6EU0sKry+xuTTuesDmoFz1iZPxY/zX33einRNuSHP+/L/VQd8RslxkG4XrTZ
LDNUUPKPW/fnY/2yN52PXwSRPkDsU6sjKtcznnhrmHkTBdEwNVpcYS4sEE55mYfm8KghV/M8I7lV
dpYBMF2ntJ8OxbqY/zPL+c5TXlP+HmpgAAeQdFkR0Ej4/WCjvj+LiZILUMhusHyk663Ja29vfmAL
CBfb7zbRxCiVb9QY9R8W2SXtr41wS9HmWEmGF/7DdCvyMySxuweOTXrbOfj647IxXIz8FRbwVzwf
odb9a54KfTQJjEtAoRB17SYGI/UWtWrRZN1JQPXMX0tOqaAQDq9aAEXv01zQRUwcilSZMLx/o8hc
ci300fWK1R2P6QMKw7oOvFWkg9Hz1L/s4Fc/8xMtE77uN4rM6+zbWRwOQSzQUuRatoNHinyGdAt3
ufGUJ/GNEtXro9PM0vMAkN8EUtQiP7sdBlt6f/GsxjMf32EHJQowaKFblGellAmDoUmiZKI6DIgn
iPB3wpdckhHmpRAolVzdFkI8rACn42DVvU5gIWOLVkeRlcGkQDk3Xo3/Y+07liNHem6fiBH0Zpt0
ZSWVkVrShtFqtei959PfQ80/01Q2v8qYnrvSQhEFAomES+AAXQFvyTfDNaPB7PcbLLsBJLYZPBVn
M72/WB2rbLjW8v7lC6lD6IK0r7ASC1/Y7vAwgVUVR+jbVLmNDaxAiMYkpn5IZaLMuzb1NyAydqy+
9zXz+eUjqPMpYzlOAx5iApy1QjC8izcJRycRM9ya5f2bki/Og3LgUeQbeWVk4BZZd3cRX9Kr/fhR
vrHS+7WXri8cUa67nyaEdgE4aneWtTEaAI/jtdY7HfcKkUiAwcbCiY8GpgoQ0bpY4XzEnhIoBPek
xRuT+Wq8lvR8+R7Kt4sxPLHazcdsWW/yy/SmWsBhAdplQzqMPM41o71nMAo4aznfkird9MLVnlgn
wkx1fxzvwpNYAhYwsB7kresfBpQJsJkrsEeCxRFo36v377417ts3lmlbNTS/Tp3ufok0PxgMHZ8x
4hERVRC32njOgC2rBlavMczoHLDf0DAaca/388RQk5KHf8Z19yKrO29QmGAOuq3btAVTVOYgtoFc
ce0nIQdl8UQigo+y+GByGOfAQIcJ5vyMuWvsU1i3GKRMWgwwJj7vCjCYk9GOd7k5bXzydu8EBVHQ
enOXJCS3EKQW7mU3uOYdMJvMNgQc1mxh56QeT/a6GX/7k8erL9pGmbKizicjUHHnYE+f8XqFGS/s
1mP7LYYR+TT6C2+iRbEPlAlI3juNQkFSzye695FafuQE+ffeI/5kcRHBOg1jN8qvDAVbiWm/cEmZ
sLww5I73IH8Uo3iTCx35XQ7RJTrlDuveMLyXTBkxDBwmmaDNR23Ni0NtH9P6hzmdazeByzKZ83f/
pleSpPKGLoiKRjc+cS3X1r0GqSajY5Ckv1O97/xe0+w/kd+CDiU/bRA8SA90nhzLiwiqJDx6h2e9
ZBBatQQLQpT0emnojaCuZunNDj7etc5LAG9wm8xady3Cw19yoyw7KoaN4nkg05qN5Yx30t4DuOOB
/NjCs2Rk0xw/KxfJkVksWdXEX5TpUdtI1v2ua0F5wFq0bz89x3+PyDSYCQwQcw3b6qVbEKMSgVYF
FoZgzOZOtGszhN/yYGawPOnCfM1fyU+XEv2MVhb3Oym6AOtVwJdEjnsBjeyK/VK5rAIGS3qU/VY0
T1HkAlS4e0RXL5iGRr8L2i/M2/qxVtL6wg1tr40KCLCzvquaaYk/PQt42nKBKeV2y1mb97nVJbw/
nRhUV13u4rgoW6yLWZn04SzDzkzu9UPriM/NnVU8fnDWe+Ay11evPUF8YZMKIVM9FapCA0GAEghW
fWxbcvlo32CrmGvHhVW7uGCOMiF1nfF6qsy0sJTqtSTO1icJsN4uzPrgGgDjF7YoI8JPEYYQUpAq
rMaZt5yGpYnBYoOoZmxz5zTcT2Z1+pgeN5fM/dDm1iGGF5gp3LDLn/q1uA3YMhQYxqw/cx6am+qP
J1YH2lqSv2Ty8/8LEjpQONKyAYnW/NwAjGybmzDa/rEBfqb5zoK6WQ+dUHfSkVnzgqBTVyKNFa7u
MatyVXdVQfpj/jM+po8/gs2uia1Le4+cdz8/aDIkudYSq4oLutSlGLQ2EooGdIPD/rm6oiAl7VDI
MC9oImRcwJWSzRdS1HXg/aEKaw6kYpJchTs891/eGVd81SIvuKFuQez5VaHrIFFYx/vum2ZjVO6y
SVxWvXA9RV0Qou6AXvKJ0sojIoNqg8JkSuIPvAphbm/uIRTtSifCubJbK77adoEZdIc79UjzySOr
p3ntKkiCymN9Gh6QUJrBVVnoaagFvKeo01yMKmJTKonFCoJW6z6SKCIbE/BHpqH06zj2a77R59vm
nL3O9tDUW7nmx6lHEwpGgBlnuBZ0LclRopWUPBrHHORiYr2+TuTeBfp0Qu4eN8yOodUUdEmLClS4
kYMTr2fWkAMfn++vDuCuXW8jA+EExXNm/LV6Wr9ESSefCQq/upL8JUrVHFIEQ8i0r7472IBYfT8F
rFrKZ25Hm8oFh3SemUjehNxAw/0OifQWTztOsEPsat/p+53tYrzvJzl45G5HZpQhVd2dLJTy3tUz
YNG++0AnsRinu2YElt8zhyALfRX1iiuFWeJ8alf13nXPAfB7f7yYI1ohP8xGdP5oiFdd0qTCGm6U
IiWpIYP983OAIjH5drcTN94dI3xisUaZcF3i0qpMQAa3vxWw2iocTo343edMvnIN7XBbkizdpRH7
NUn1fXTY4eZffTIvQrONyNy6LkELOFK9zIx+woaXTJyetUhDEtGQIghzMVilpNnhLRJ7QzwkKxyQ
lckzQOcw7ZgPZChNPM2wFGYtJl2So6SadvBOdQ1yCKK6wxCZ0cY8eRhj296W5/rV/MUW5Qg9Lc+7
elZM7XxBgyImRm///qqnXTJCuT/RS0IAbnFgxBpEM7gIrvq8k9+w937j3zOHu1Zj7CU5yhX6jahG
+mxqsBQ3saxC3oyOb9qj81Jud83rhjk+voa0iGv2S4KU4U6jXseIBBjEQ3VmYf0PdhDNkJHuw7w7
wJxfx3ui2y1RbZZs19KjJWnKjo9i7It6EgjXp9GFO8byxrgnKkv1GSpCt6lXuV5LeQGRNpfeAjgF
GgwYJmQ1c14wos2MLsxjWffFOGHNCwKYGaoSAOfmPEx51g8Aj8Buvu8XrGp+Z57d2pv/8uzo7nSp
C8ch130I0GptDieHqp3LCtvXHo+/UKFMRzaJStVl0JAn6zWJCPY0+w88eeQJeid8a96OxQpv51/8
3f39o5P0M+GgD4VUGZBnWxGBeNspnXs18IKAN9cPxuGtPhlI2JuBdxUZnTU0VE80VWo5KKlwbUfT
4h+F+b3qLn8wdYcF37fWbaouSVHGpGsasVONRJhdmsX72xBDk3Z7vxsFm9lqtmqBF2xRlkQXkwb7
MzLoxrMV29VGMi3gljGSg9Wob0GEMh5qP/Ri3YKIpZeE/6FuLuk3hgGePcVvurAgQRmJTi6mJK5w
PD10YePb15qUpr7VXgVz16hM6Jd1bf9FjzYXZcGLVa/jjPCeJu2FTfFQpGZRFjZnWEG6Hya760nl
GLEFYH2xwOSmFNl5+3Cb7c/w/AbbtEnJMuzMkFA0ve5rG6PuRQerMk9Mtz558lzMOJDs7XzGY7IV
OQrgpdRr+IwZsu3OLrdqTtotonxmT86qwV7IhgoD1TQrWmWMhGuhk7jfTJOJUtNIPtSU4dZZN0Wj
bI5RKrgqHE4hE63AwFjpJjhtdo+7siBM7L1Zg26JmopVlKTV0nCEqOe6yPG4jQB21hH3cHjZ7Zgo
jWs9fEsbQA/GhNyUopQLaschJNh1GZnys/eNBSG3WpmQFE1CbQLYFiq97lxt/UZqoxzXxvTvJKt0
va10zjbDWZ6X7lZIavFehvcT6T0m6uNt5V33hwvi1J0No0715KwUEMUA3vh4r5r3iHbPDWpblT2Y
8+v8xpLPf+Q2fpGlQTaKRCgbbMMSrkqxyTZ35uCb8h5tFfNykT96AF4I+PPFcuHzB09oJE+AgNHI
cuycnGD9ltFZqP/vmeBnqxqqyigyAR8PTTuUPBUJ4BPeWM1+wxFt1UTCe/5BsE5sd/kAUOrt01t3
iL+o0WIMRa9o07EWUFyaH+X83fA2j6jGhYU+AgatVQeyoEVFTkZqFJMigbPjMfIttbdlEU20pfPY
vF5irIVxWR5rvS6yoEjZsKjyMmWqwJ1EOicTzcMO8Lb2YIsGHm+s9+lym0PG0UmUIYuqwssnqReu
Tu9mG9m58Izt2szjosxXmMYTl/SgUHHW+NAAXzbGBp3tnjU1uG6TF5Kjcq0siGSpzSA5C2W60MYj
McYg0S3PBkdfDdkXlKg4qamBXaDUg4Bi0rM1Z6pXgVzLx9zc6gf3u2nG95tLYl8QfbL6bNbt5oI0
HTa1Sh+LfQMm96/HV+c6lgSbFImZbALCz736pw3LbLHuABVETXFaeHIDbiFXRTD5koSP2X6e/r+M
DblEu/Ytf7utlasPD0CF+Nui0NvlA0ELpMIATd5Fho72tN4Oj0Zlcq5ZF7vEZBfRVuPRXxTpIlor
9ZkWKFDTJ4D3BCb65Se33NZvOiut/LxSv/nzBSXKpkTV3/JUcqBS4IXDma3zU/eCrqRj5hhn5fzz
fMVWyfZx2HABGoTyrdrj9YqV385qeutDKFMj5o1cDcKsS0B1qO4TJwOk3/Pnoc4Qp+jlYJwq497Q
+CWaX1V5EuGGNujcd16brUFqlO33PSINZ6e+4ZWOQXE1U1vImjI+SdWGhjS0800V7rHgevxsQZOv
U8XMsiWWOCn7I9aBwesTaJV25cxLIZ6zw2jqwGbOCYboBBcgbi+DbX9zZUAKYbYGC3Hx9GNY1p4l
aJYyUwZKEWVVDXxcn+ww69hbbar3FS4sM2OcebqlQpQ5EtACn3oGeAaQvewCNhGoa9G3Aj4ys83/
qq+UIWo8QcgkDcSixDzunbdSMYvC1e8sdKVGZvgnCNvqwgjJVFiTz9iNKg913SM6RF4XEsOEh9x4
qDbd1tPPcPeGHOkNmUU9ykoezh7lycp3wX0dYepru73PrNLkFNK4JoLEfWIGRyBuJsd3Zlfs54aN
W19AWSU/9SJVbUe4aee4x9aX431tvoUk3m1nUHg72ewKIjovjxfm1BkjBFEoM+Sng551PszQ0UI/
bv2N5cDWYFaW5/j5/0Uo7HUCVrcKHc6xc47oVZOcwskfe8M2bHROIWu79G+ZaXbuDi2g7o/OfDg/
pG6LjtTHABg+QOhwJ5e/v+tsbDxPzM3T0LsDI6FeraxiDas6Z0No5Ke7gsK60bhy5GdLxW0wwJxs
B6uOLSV0uIT0W+NpV2Hd+v7Eqi+tvkkvCVNXeOgCoxH8T8L8SSFZSDDw8XzkR4Av7NoXvjxitJ5V
klyNCpdUqbtc+okhlAAbuqIy+Hx/TM+xbwopuulkxtVaDQuXlKhbnIaNCqSkmZKBPnfZzBqzgyx3
ki0ctZfb93i1D3RBjO4UAq52K+cxiO0xguSXTvwa3KvXNLDarZlr8DmlvcFKsNS6s+8kc5fZG1xs
VSMsvzc/0NK3efkd1G3mAyTeeTUzXQUWd05GYha7GcXoNr+rmfSSDnV3BT8rh9SYwC/GyO7vS/OM
rVeuZtpkB982z2dHJuvpeM1eLGlSKUvb5F1QTuBtaM03J8JjABq2d0yMdJaKfjbiLMxGKcf/p6L7
5iK5L4AcPOkmy1PPAcitg6KChjSafBWHBQEa98djjFlsdOwGxtzW+s5+s5yP4xY1Ki6IurxUAw/U
vIpgun6369zvxe7E0L61MG95QJRFMcKuyRpfEK5ivOXOeI+eAtPjWBPfawNC6pIMZUKU1hC7TJ91
7wmtSfdoTdqeycM3G9BKQBTaswGpWWdFWZJpEKI6Suaz2jeWpQD44RH91felEyjov2VWVdZi1wV/
dBPG0CcJJsBBDihKhpPtMSKBfTNojrh9h1efEFUVU0+qIouCQscewqQEggQEw2s+bbS5jBuZ01sf
WI87POFHiD2YFZy1SHlJkbJOjZBzQS5IiBr3FZqIOTQsIJlEJex04hgP2qu6uGCONlBFMLVtPysJ
pChnpgIhPt0W4Ko9WpCg7FGldhy2DYjClWtJeVS+AXGnNUMsvP0jT7YgNOvnwiBlE59EYQdeetNK
HnKzqsg8R7tnorKtRfXL86GMUuMHWueFOJ995xFE2bs7bHeO70+XGT2I+RK0qucLtiijxElcEw2c
DF+l/SheBCyESAUr5i0UT5i4iSzNo0xTEHSNrH2qw955vZ9ICXXACzLgDZjZA4styjyVfG4A4ABC
LCygFE1W7mqP3A5mgvVAON+W34z6Qn6UWeIBEJ3rjTJXDI/dVTjvROtx9ry3tXy18rRQCpXqCcuL
sNLDDGRQUJbd5+Pr6/0WYxhYdXqw8SL5aO4D9zZJlmWiESC7mMs6PoZmAAHyWCGVFe2gcqK7fRER
JEP/UZAqZSt6vWolgwe5p2eOyFt0F6Bj4zZLDHNEt7kEWjk0QgQSQUT6nzy6JsxOZGnEumfEi7E2
z1RrikFZJH/EIpkYiL/IqDwXvnHrbH8+hKYLxwjwJRMLSdn1s9WIc0GTMk7Y4Cg3ga/iFmP867U7
jHccIP5Zsd9n0PW7sv9ijTJNQzOIQVnPZDC6CVi/iRQOlmujVuWZrOaa2RjcokUZprTqOz1F9nAF
GL9w9siOmfStq8MvbihzFIqVIgSlNps+5CbPx9I+DgFAfaWj/JzeF+7Hhh3FrBv3XzQpu4QdRxXw
68EVyo3PlUiagGh28t0vyAX1aoZvXLe3v4hRtmkSGzVoEjA4EzuG29u3abVMrP6jdCpP2aSh7aMo
lsCL5ryhlfp83mabuRqOvr8c+91MBrnV8HlBjopbCl3uvUkBOQ7RxHNvF5dkXz0By8ViEFoz6Roe
R2dwZBnNm5Re8H2QJSO6MTDGa3kvD6mFwj7mFhlU1jzUkgqlCQOmCOK0BRU8JRgo6svElmzsw2Nw
s9pTuKRDKUGUlL00lqDzuUcGYCPXLfphMe/7/TsWqbOaQVebUxfkaEcVixNg+FOQA/aO5fiIJ67O
vUZa9LAcxxOaFTRyP48ykHP9Mj4UCnmwx0OFpakYCd5kx1P5DXhHt0W9WmRZfhOlOSlWQpdBPR/o
YB2vmLAnWAeLpiFYZICRvhsHxr2T12zXkiDly5RBiyW8sYuIPkQ3Hon8iugg/cALQ28f70l4POdm
4ly35zPg9AczekKNTzGB0J4aaGS1BdvOyJ2JtzMWSt+aRVh+GOWbCmXgxCrHhz1VaAMx2HiDa/Zt
SYByRGPW5u1QzKJ2jrWZ8ERy/0I2FF5Y3mi1/LGkRXmjzhiymp/vKZpWMTiICkhmba8AvOVffkTf
VJJvC4zbP5UeqwWNJcX5/4tUQG76QelmHZewc964S+zb+rpajVwyRhkgMU2Cevw8pf3za4Dlz2fN
PkBbI2yaZ5Yl1rygphmGaGAbHdADKClqjcCPA0KWa9XugOckOs18aHp80DVGELsaUS5JUXLr+LYZ
M4zEXPfAGHx9zSyg2tiGm1qYXGaYVxZXlAgBPRwMSgZSvPt0fJOvscOwq6utOktmKPs9KQ3GzhNQ
KC6djcmCGVCCoQfrLuLX0VCm25gB+jUfJKzZbmBh6xYNOuwe2NXkYsEK3dU2TIUsRUY367PjjMdr
cP+T/Jg7nDCz+jFuNpHLOp7/YZL/YY3uYJuAATTwUwuv9Hx0gLkIW+g+IESeB/dYFY/V950lf5Q5
9kS9UwcB/AEY45qffOLvkgDN9QRvgS7WLZqXoiQfAD7nHuZu5neGLq7WMpf0Kas7T/lEkwj6o4uO
BRhFNKsiC2D53lkd6Ih5SYayvZrSaN7UQF0w91IT/9jM7yUMnfwfRvfXwVHmItGBNhGV4AVlEGzN
JnELUMmIpI5VuI25+8AY3ekjxHYAxl1Yi/6WzFG2o0CsXrU56EJdYOP1l27Dv9VvLDIsGVJ2Yxz+
Nr17Sz89G+TYfm82coOutAinBuRhd+6eYfC2lr0teaNMSSoMQSKG4A1LD45Y9peT4DuLMZb8KFui
ql5cFLOzzEnyIOMF5HNwjaUd64HPP9pBwzUrVRW3ugQVhJ4rzvYt3mFqYDog3DNMXO/gfLcz2728
F/eYkWBIkcEhDd+sZgoHiw+TsneEvb8zzNIJnT2gFhl01r3/Lx4pa4KnYrEVJkhyj5fMoSE9NzdR
WKhlAULzLW3wGs7ex7g6ibHQERrIeTIGnjdacDejpqH36BOoELvPMI7x48E9vNiB/TmMUTMTFcaV
oMdY+UIZ8TQ9y3WYLGeL1kKgbly4h7m/H4jVzNd41jlSFibup1HLJcgXrRnYHyttsIe9NtHl/zLv
avAddHZhB/XtQ2X5IxrqORG1AtUNMInZYMBAwtdef7qAzDnYGMlniXSVmi7wuiLJAjJaVaYCSCNK
OS+eWTxODkpE6DYgpfVNcXfgEG23hMHdmkiX9H4TaaPLyZwAAQlvh+JhTa5oDbdGiSjmHe/sTAwq
GmiEYdVw1qIwTD9roiLNwaUifOVTTIqgG7HTGUrrtK8aGtQL1rVf084lCeo2KlEZClItQDst6/6t
dy4M47waHC0J0M57MnxRSUAANa85yUBbBvJnzD/ZmDnBPiMGvTULuiRHqQaXd2XDhRCZXpHOR6/5
TwaB1R7XJQVKGVolGDD+AQp4NcbL3RtJ5wgIIIK3lY5Jh/LYgCPrvLYDHWT2z0DODMyrq50Q+gC/
gEFq/mQ68lmyRHntIBwTlLk+WbJgGBNHcIGah6vEqqitpmZLSpSrbqsywF7ZaTZO6BYUakC0y81s
+QOyA7KvxUa7XwsOlhQpx61rXV6hqILjKol8RUDH9miMa0rXbPKmCGKlB4l2btBD7IhoHBXrb+iR
OH083T4rhn7TrwpZUUqRFg4Q4GgHoaML7IXQ69buH6tDvyTkXFrnqYczUhqbr57iyNUGEnBmFZql
ADRJLbFEqxiutxljGCL6cSGvRiPrZyECrSMCLNVuY7K2OazW8ha6QPuNJMM0Mu7VXPF4flZNGTCV
MEUHO7zeYSszU9tXnzKW9ChTIbdxrHezMbKehWf+IyfV9h6dqqkr9+aE8aLNLhfIYxmQ0+WdedVY
x0jZD6We5KkfZ+JWj91NM2Ijy26shXJL/mi7MZRjIvLQFIxO1OfanNeqpQ93G6ySRZczQ/NZBlGl
bEc3eqOYBLOGPB8HQDM6V906u2RwH98Z4cxqcWLJGGU06iLD1loJtwzo7tKm/qG8vN/W9tV4dEGB
rhlMHVYmYLc0mDnC70qbkGA4+HKeJ0/QtoDOPffSY9nqnvWyyzD1dOEgU4ZpEiIIMXRPzGZIlnmn
Z2YFqYtLvsWvP1nKj32wRb0ar5HdVVbMJAHcHco8zFe1/xEN/mOv6HG2IPF0hfM/fQrqYlhpAiDY
N99+AWbLd9ustyzPzDDB9ACtBOjxQYvmiKZ6CB8uLDxplpWih9hiQasSNOrMep4jvojtdFOTIwl9
IvlE7oAX38YIAli3mSlHymAUcTxIgISYVRJbrqdNYM2Lu79j2fDmhM6d/3id6YVPfDek6lTgBiC+
OTqCdS2xb1jBpvAtTNU7y1QxfDS948lTeqWMxM/7pjjH1+DdP8UP8TXfwlb9f7gIlAEpVNFPy2Em
ZyFIfD4+8e6z4USC6efEO+NBLMTWydsmhXX56OKBVnkTIGI/rTEqL8792ZWvrr3bfQ7oMZHeGO6F
LheUeiiNmQYOezTVPB+PHp6Zc3tjRPaJtf+CERroVI5Spk0zydLn2XkP+QHlAda7zurL/MIc0+WB
Ts/RcjCnQUCLR7IMRPUXvG1d8FzA8i2r1dQlKSpDidOyGOUM1ww9XQAmQ26O8q2PJagP+oGQwwv2
pGBbD3b1zIuBWFBCLONCL39CN3HgiwIYBSCEk1jVxnVNGx1SyGDmzgpGEvOJnHwjs6DrAp0SdUo8
glxrolCN0jg2RA8EI5YPLvl2yL4j7rqM3y7JqZiR+ZkTZ6sgDkthUxFKkmrqoGmgH5MMHTiy5YXk
A0kAg09WwKBTsQlQZ0KOk2bbibf11A7Qa88qTzN1lLIpo8pp2LI06yhSjGkjuY/oHLGYTpwVmtD7
nASUOkOhBJ3KeUbzCPLOa4KXaM86bxsiWwSPq6ZtbmLOZBUjWOpiUAWPDpijUyyB9PPch+O8bbEE
DV5h2MybZd3h5DmuSgbsTDmYdxh8IPWeO7wnPWFVfCiLowkCgMwMwHvxsixiOzJ1nKmXDHzkB8lB
zu/EycR+H+57xNl5ao5XWSO3DTcVkv1GjD5XvpoKXfCTQxHxZ6k0iN6UR7GvGUEtgyc6S00rPdfl
HDx5CsknMvFkxPaexPQjUuUmRvT+E1d0olp2nJfyPLhS24Qk9bEQTqrGiKKp/ONTcpjY1nUMyaky
Tzv1FvMofTClyYGPNvz3+tVo0TAx/rzNCIsIdTxNjdW7iQQiqdRh6e1ZSGNTlWNzNP7ggFRZEwwA
12lAFaUqZSXYKbokTw59WhM13g46UbqfvaDsNE5xilQ0kzRl0FxjTlU0BTsb0B2IGuPXCqNQqdow
dUVy0CK0HHnbQvedsIusWmUsTF9T8iUhyhBLai/2YlonByyXMmN+l4fvvCoxuFklogKOD31gWOFE
BwqGMvGaMhMRgwDC+tmIruHvbqvDCg0B0IIiVtdoEpqcKBNVS3ob8TWfHjQ5crJyNxp4UZgUxu1Z
ORdBFGQBFHhAin0aykWLRNWHyagYcnrIeu6kDrml17qpKS/R4N5mR/5a+puvEAhpGNsyNFmW6W5L
r9PbDOsL00PTDjM7pVYwKMwnuwgB/qIgYphSNmQdOxao+6N7TRX1hZAehPoU94Wp+5WZhMfS8J1a
YcBurx2O+DetWXRf1XkY1biLeBxOlhh2H9mNLFtF/+9VGQs/ICzeAC1Bmj9icTY+QLU6r5DSQ61q
zSGT8sThqo4/yHXnO7dPZ5UfeCEsJEP1X6YB7aKMzzixS7JDyLtNk1qtsQ3ROP/viSiITWZPJykG
LbRQV3SpyaLs4IenpgQQ0LxuTZDMP6AiazIkp4qaTmM1yH6qBnBs2cHi6s2bEG//4OcxAmLIssAD
RYc6+c7oq7bI8+xQBbagHLXMlfM/uPkwy/+QoG5+o0XyGEfgoJ9seXrOkp3efvwBF6ogoFVd0QWJ
p6xkDKg4vpBAIiwmk+NhWWTV5BWGAq8ZF0UFDiIAyQVDpYPVKBMQ4HSgUguq1YcS4cSTorxoUfgn
Z25gfxSqFaKK/UBfbwrAwAut9oXsMOa2Ic+H0mXfb0tszboov0h8FjUWl1Hr6lJOYjE7GP5ZkR9r
SXGnUCU8JkA5rrBvE1sT3Cw1Q0dcKBi0VU40vUJxxsgOQ5htIzkycR+FPLOCqWNc/DWzvKRE2ZhW
4IrJb9XsIJCXnnHfWVzM/1+ILFTTSQ4KLTsoWJMrH+vArtPjUDFktXIw2LEFFcZaJAyafwIOLKhE
QqYbQcElhyl5xbKmrZBtJj7cpIlCIoGRfq1w9IUWdW34UdW5gAOtfiePodXwZn1IBJY2r1GBb1Ew
aQbUX0Oh5FaJNZdzXZYeeOzIJCXnY7Vp+QOzU6Kl8anHkB9djpv95uzK/iFHMTWNURBrag5yr3VQ
kxoF9rRyZN8jTeXK5VUZ3pWKSCNJI0f3D7KrclbdHwzJN2FGLH7ccCwJzFpHufIvn0SnRX4epZEB
CQTdvs0OU38fqJvbV2xF8UFCQwyHzne0ZIhflXNKKsmY9CI9iCMQpP2zUD3eJrDOwy8CVJSdJ53S
BzMBTatJJG2z6qE3nP9GY2ZyofulVkljzVXpodUvnf/Y6x7BFbtNgy4H/J9+/GJkZnRBRGjlDou5
EIaIitqaohA2F702dEtVAM015GVzLxV+7sSqENhA+UP1g+MFJ5SbeNsMRoJHNlEx26yLz7c/jHWC
1DXxU1/X4lnAun7Jxneue/tvv0/di5BvRhmg5ulBTSbbUOp9G8SMuctVHdHnzYc6cDIVumVn4upY
bXlEREPjdhdO2J3+gAVdFWawBAxJKNTRdUOs+VyM3xcCNDMGu6Fm3dTVQ1hQoA6hk8JM88YQCCpt
ZaYhxgZYicOqjBDN83+lQXQULME9+Srw9g5c9D0cdnz2WmcMWzB/5G/mZkGCYgIPcGo2ViDRYmQu
LcxWdPjLqNcMf7gmK4mXsCkC62wMgYZrkvm6i8oWCUrYfueb11oaGATWRLUgQKMzjV7bC3yIZM6Q
C5fr22Oq8kBkiz9uaxWLDBWf1mrsR70KMnKnkUY7Cniz16zbNBiyovdmjb0sccMkghW/JYJ+FfX3
2wTWzlwSAFyDLEFHSYK63VnXKnw3ywrN5xvBEH+q3F2h+RO2iLO6q1Z5EZHBoy6h4qZTKYOQyVqA
52TkccXT0GHeQWFNB8/+kFZgoKH8Q4E6Ea5QjEELwIw3lR+ZFsdYpLrNy/qqyc9DfJy0gEWRxZP4
1SlUaTe1mjjzlMSETx6TluV25m/+nSfJUERFNnSsGv1KoU0jQJ/0Wnro/KSzKiH4aYiVNcW1RCRs
O0EtltetaFKec37c8p7u3NaP+fx/Jw+IOqxvlTTkxF/JZ2MxjYOspwgrC5Qvg2BXdvJOy56mXnYr
fsgYKcy6QH/Ro0y1PxXIn1R42U55jIqfXcdwBav6jq2pf/NDibMW2ylXOfy+I37Izy+MX181CRA4
qhUYpdU/B60WMYLSNrKEilV6GDhH0bF/jN8nOUvnVo9krk7w8+5XKMbXI5F8JFy55meHdIzeygSl
ZX+w1XqT4LmFVfGlEYQ/ox5JAe4qZsZRm6fROoW49fsmREWkT7rA9eTRJ93oT5tJHztTUDjP5GNF
vWCkHF0UUh45UV2eiih66XQO6x2LSTY73/ctwYiMTew1iW6WRRiaRjuwcrhV4auIZXURCE0Yh/wq
l1QtqrZsYuRZnULqnxHfQjL/vuwhojcUIxDYWg9XSUXkQ5LLWpVmiCR8zxQmw8xBa4iebl+6VSVd
UKHyeKysl1JRBpXCtxoMOcl3U/Wo/7hNZF1cf7GCYVi6DBUJhjBiC2V20JpdYzhhf2kiBolbfMwk
KHvMq1Ef+7O04sweil0mH4vCZJYkWIzQ9wF1UM4PQKVs38bisavu2sr9b7Kikhgl4iQN++jBiHjC
W44h7KbJ/gMSugHtwrMA5tsoWclZnkd6UGUHT/fupFEJicbxAUH9y7pNaPVQDCR7WELEy4i5v14T
35PKicuQTvZy5QjAbc4CgWDeAvszGGH9rKa075hTd13TMaiH+v1XSnzUiLzQwHZoTWZyvqP3lu69
c+OPXo82Qfp91DwGb2veY0mRup6JPvZTUafZQeex0NR48sqcEVuyeKKupt4VWAzMgQLXD5uqewDE
OmnUXamLpK7QW2vH0cvt81oz95/WRtEMASkMJcXEj/gsNnBPBx75Cxkxiqtb2avsXW/TWdMLFNlR
YQekt/CbAkp9PmlFCQWc9E0R3Sf7dnLimEFk7YAUKB3ALWWMcNLuZEzTKG0nGZZN+ylFaBmP/uAa
oQCm6yKcvGrQUOF1K6iRVsA5DkGWvmhJWQExLQ0OUddODFWgmxA+faOKFfAanoxkydAoXdAkLLfn
JlgFBRtWSX7CAjzHj0KbFw8FL5ympCGV8jPVWcnmmsEDc5h+Re0dm7fm/y+ijDLKtaIOetyrcrSL
KDCN8Gc0/fvqu4QHeby8YeWbrtLRuhZEPdAzhvigKYl6qQp/cKRBGnZF03msGHclbkeAq/LyXLeW
8cTzlSGAxbS9r4/xIQ89pwzCeynAWnCxsabSHbSdlw8INfieNNKjOKimZnQntWtJdtSNkjSxkBLR
QLte7rX3//pOfPmwWZ0Xklb7ruFjo4sPgmC8BEZHQkxeqmG0iTSGraSRB2dl+kKKOtT/R9qVNUmK
69xfRAQ75tWQa5HVtfd0vRC9shswO7/+O9TcbybTyU1H942eeeqZFLZlSZaOjtBpDEbhrsuCrJu2
TKV1fEzm14641DA+acY+rAJ7zH072YxZCveT+H+yVNfE08zFBfqg/Dxbamn1ah4iUwJf3dAp+qVn
Kl5oB10GLltRXqzzXzmCiUa9cHIb28qCYpjCT+1QFAcrmV6aHqy3t1e0KsnWMQZFxQ11VEESsWbF
Gqo5C4yI+Zb1HseclqO9vS1FpBX5++DOxAhWoK/tMK90PQvs2TMcN/GQbaAzC7ez1n/LehM2oN5k
LT/1kXmvlsPWcdudqY8YkazOGxJ1njo4h9sftbp0XF2YcRcuQySj5bY9186ACwV2PaofwjCjqaT0
u+KWYPLAqQcaUstA3HJ5NeZcKYEz03BnVZLsOeN+bo2vNq8fC7V7w9QbVaKgqwKJsQRHS6XOFe7i
GA51jJdbFkTK57i0fHWm5RfQWfnZ+Ov27q2aozNJwlU0LMTGdg1J0/Sig78lBR80xpnZBMl+jFEc
Xm6LW8ssG0js4V8kRRxY3cutTDM3jetUyYIhVWdQphfpxqrAqZcbauS1Yx5irlnW+locjuhfzvsD
GHDrvVkxoIbj7FtYtaMfY+rkn9wf18BGEMO0XDErSwZ97C0Vn9WwI+rMtJ451bvn24tf1dQzIeJe
T10Xa3MIIRTRoBkMmndbwEpYYyLQdVAYQ0xwRVjISN5XqeZkQTpx1zenx27JpEXVY4ya5ea2rOWg
hIAXskxYcgA8EGALoRrD7GJ1rGDbLGa8c97u4655uC1C7MpYzA1kOAgGEUXBaQrvhLTse9Vh2LB2
rg+MFDTs8ei2qdtkHtOB9anfyuxtLkDlbedf9CH1onH0HRQgBq302ISyVSv7ppVDvPgm/VKBa91C
oY6Ag8PNjL/mZN7nAE2YBfqXDDqMz4UOpmCt9/v2nvMGyqx+TfXy3YStzMxEEkysmImLbxHsUhsC
da5GwMEBTmge7D53qJpN1dHpqpDms1Jsx2IedrdPZfXgdRPsaUgKgCBYOBSWxNXQDjiU2kobr4ob
vD40df59q24CNvKPFGGbMb22Il3kIiSLd276yW4OLHy7vZC1mPZChrB9Q9K4OamwfcXwmiCm0hF7
qfwXiX6FKvH41HixY+wVkNTcFrx6TXWiudYy80YX+3OyTuesAworMNWdXRzj/mv7qjYSIWuWFqv7
V4pwTlUJLmC0aeWBklg6YBhju8nzJNvzqtVyP+m1+c6xXf45HVJ+qLpRuUd2CxOllRqE00qYeiRt
OlqmYSgJ/9YV6N8PE442b8qYDWWaB82mf1Ak/mz1ep6tWjhTu2umEEYQsE2V0caq/Wn8mcjYcmQH
KDixwcyMhhMoThdFmygChdb0qwHXrUtiiV+SSRJchspaN2YKgLXzuI3007zv5z03fv/5c6Epy0ec
hcNtkw1dGkEfx+5YR5VvhweSZxJ9XLVVeMAZmmWiNEmE0DHrauS6F8xum4ae1W1hLtPmm5sfWfn1
9vVa1a9/JYlwLb1oZxw+fLnmDMe5e0oT+0+M05kE4WrZEfL2kw7j5DP1XusfStkgrmUzrpzrmQDh
ikRFn6Ztis3SBgvW9Vigj7NwHlL1ZQlMIpNTDJi5vWvr52OptmOBY18TM+12qYVpPAHfOvdFs5ub
MHpsinAXuSEtYKwQxXfp622Rq3cVQ7RNlChcBCzCNpYwg1AIvCZq80vm3jV2Si1FhkAUG2X/DiLO
pAh7OdsEHFqjDU8yxIE5emXqDyyno6nSSh8Znc0Gs+ab5w4BKJhOYzpkDc0Y3iw98rhu0WwMC9wM
FmaS8dE3AMlqLZ91IXIt3bOjofXj9q6sROQodSzlewPDGSwxOdqP/YIGwvcmVUztZvKH+LthHHP1
r/ZkO7Kn8OoZ2IgVLQO5CJDfX979pE2xlG6Jxwk/qXBLu7bTvdocXAmOSiZo+fszI9M7o9oWJeIm
QAc8y3l0Wrw0okmyeat3/2w5gimLdQRnuY3lZOoeUPpOEvuIPT9/KxMOBQ9tgtLrR3/L2SqUBsiz
lGMVNTtqNfM0dshY57UFSjAvLLH9qN08O0z2HlxflmsCNgIQLeptl5tX5kXVIO7MAl1/NJ3o5PSu
xCmvah2SbP8vQUgg5I4zohcBPqBzSzoaDtUT9T2J7pSqzimJg9GUBdLL7b6ycWcSBYcwsTCppqU1
JY+VfWXHBe37jdMxRPYRxcigvT0cUk315zj/3NSyDPDtHbWuKkKmnquZg/Vymx30ttiXtcSrrrru
f9ZniQUhnjYI/UasDySftJujB5KYn1rTpmYq602QLUYwcV3cjW62bGWCes1J9myV/boQUnVKq875
iK2qj+Nuf9vYrV8otFNgUDGKJ6iRXGp2nyjlMGf49LLuPJ72u760/XiaD2zW/kpKAx2gYfvM3e45
5nEQdzJU/+riMEEYOVUTM2bEvDYZFEfRlsaYZsobqqNd5YnVfPx2e5lrgEvkr4GO0EFBglUK1s/V
48LIU5YHyHx6M6rlI6jcZwuvxkj3yuoOELp2Sql5NIeXpJ03Wa9uwzzet5lBAejaTlp94Km2Hesk
GGL76+3PW9uE868TrGbVsiJNRnyd2uQ0agitsrfbEtYCGrzm1WVSM0GgJxgwo3OMrKrRC1Tkh4g3
mzSpt/0wUXWP6ADv+X7PzNS/LXMtojmXKZi0zCasVJxlz6OvaW96UQYOleolxHZmza/bslb1WEOv
CwARrg43IVyS3sx56mgInxzjrQCAsKjdQxmNX7Le8mZmn8x+o/FoM8bWe5KVsuBN7M/+8Evn4pcT
PvNLpEzjgkRTHqCPzHRItkPpHu1q9a6v1VPbPkVK7I82gLv8rkaFiA1xTzmSB34X+3HHtwBxbl3E
XnM4eyaTzZpY8/3a0phByAI8Fos4WtwOcWFhc7RpWyb3xUvWSKKL1bc8BmPoDlZHgBQRKr1ZZhu8
dPHaLWsMNg9jr2+eNKv0ikh9agioZcJwQ0AJpPSSiGOtmIEy7L+SBQum5eAa7XUVxneYadJMNB7u
WftzrH7W40/DmKnKgDCr7xSElVpobhqZcfkva0d3n+qgDwK17svDV/WIlD2IHYJOrTynfiwJWwC5
Xj/N3qwDs+4Wx6i940kvsd6rNwwZIBMD34BzE/PibWENfR8N2PRQDwoLfTGN4XUlpw5pdnUia2Jc
VaMzcYKSA8CRc3DHImKInrKh3inxoyvtK5GtSbDUc8JtrTQ7pE0MzLOt3RPXvmrFEfNuD1pWbG6b
jVVh6MFCSyHyzqZITETKoUaXHHRH566XDBuOETOp+l4hkTcnEh8kkyXsHsjLCONLPihhm7TBe675
Nim0w+vHNutKcivWgh/tbGHCLlbZCJ+yCIuLfqs4RzRfbwH39XLchdtbuG55z0QJzstIejVSFR2J
Bftbwcu7TL8LLWUTpaU3Od8QuvYpsPJ1UFW9JMJb1UcTDLEmUJ76VYPrrNjcdhmMrkYwF3X4xZPa
GyqJkFXPideZjrK06aJeeXm5Se6WWtthJ7WY7Eh0bNLCz3oY83Db9i9IJdJWUyW5mtXTO5O5qNKZ
N3GALrPB9ZgHLj8U+jsz0WVtFDvQ8T/dPrxVQdg6YAoc1MI/LNuZIDS9YcJhW8NF5+O0K6e+RxhU
zX6jRi5tu1Ly5lg9MILs4N/lZ5GJI24jXrcD/FAeFVTTX/uEU1uWHPyI5cSHjQbwKmJaEzHtVWea
imlibQWrOLi535KmO4QOyrFWpXlFR2hj5688VUs6f0+bfFcBTtFr27jI9nPklxORlbZW99iFg9LR
+o09Fg6Tt2redS60lHf3dVPMlJQdNc15Y6QIAm6f59oG6xr6a4hmq3geC8oaWWHZhbqJKAiIU4jq
+9deeuMXQyXu77kQYUGmrrZNMlro/o8rn7NjAUzX7WWsmcpzCULkqA3poLexjRMsc0/vfmj9DrPo
aIs6r47mv9vC1s5HN4mKoTSoOwJKe3nZJhcv7QjhG8AnpVez9FiN06GJ740Ot+G2qNXjsTTLMIgD
hPMHn+bZdasAIUEQQPIgs1OP6z5rgK6StQDKhAiRcOG0UxHb2DzLfWU9hsMmm7zI/8eVCM7MDLXB
SQwHvBb9kSiaZ7OTwmU3Z1XRzrZLOBmWoRmo4tgudfDIvi4ka1i06EqPAXS3ceyI2yxhDXOXppY7
o7Owt+sXpFc9PmevXWceR13dNWX1PYpdichVxQZWW7Xw1FaBsLvUtV7vlczAWzRIkjqwbEBrjENS
oXIIpDOSnLe1bXX7bMCHNQdFb7iTS2GVYYZ102Zozldb+GLVGXYkNSqJr1pVNzDYOmgGRb+TqNN9
YbBYGQv0DWYu81K9Nj3T7jT444Htbi9o9abaBP3pcFbo1hYyVqOSuhZX0aLoDua2Mt94HG3HLqNO
en9b0Pqa/hEkDh5sgVh1whJtbhXmgPB+3LjDa9bZkvORLEdkm6jbBm+muS4CywnpUJBvnDzEeb0p
7Ghzez1rmmCoC+cN8ovWVQN9NpV5Y9pREUTtDMSVDfLK7+hMkCncmnabcO0IyZBqUcVty3vD7Dob
3meY+rtJgYutoupn3GlPJkdlvAifby9rbQNhsQ13aXUHylhQcDIUUYRpdkVQc+4x8jPVkT1Rmi0b
Hm8LWq3lnksSTEXhoA1hUJsiSEG04+lTDMS021iPjUnsbaQSjHqdeHswo6xHH4b7s7PDyOsMVQH3
jhukSm17TWFEf3Afzr9KsCZKgqGL44j7UBlvDvmhqV9RzosLGYHa2m0gFoIJRNhozTCFxesDK2KA
E2FHsmpjt8fFmwytjFNozRqDogI4XeC8Fgz3pbWyc0JAyomGQL1sIko6P+rKd6etj42ubNIOOelE
k1yLNf3BnUC3gEUAhfqYmXzmjrkVtQx1xAKNlLNB4/5BN4indRhCMXYyMymTpV8uD4CyllhLuxjQ
Nn+xZNPlqR8hIRCGs39bWdduIdJ86MoHYEfXRNAOIqdSVSarCAx9DFJLC0KwW2lNu8tze1vlmQQD
s/Y+ApYMk8EBggaiWzDKpsbNqmgBgp4KUGnZnX3fjH8ZnXsXW3cGIED4v47uaEsstDg35CPhBhyb
bqP/yQHtiHD3zTi3RyVGm60VI6sUt49h0nxiSBIUxNgZFjK2M/OKMj2p9XBnzyFNhuYPzI/rApGN
lJqmuqK506c0mXQHfbjuVB+H2vlcpIZXZf3eqWXVoVXtQeYaoGUcLSBfl9oDncxKzUJ3A5unYHSH
ewfgwH6yTkQae6+IQjUGfEEE4Hw864XzZC0DK/8EoDlhbxjI5/Fu9GvmAC/weltPVwXhJYhACBRf
6GK7XJOuVRarHZxgrZ0sYj2w4hebjort/P6j01LRaQAiEU1DnkPIzlkNyZAWQxeFqaiHCLDGQm3A
ei2xxStG8kKKkIWszTFuSI/OiQppq9R5TCxwQJd/ELJeSBGsiDG3MeYG43D6XvnUA5NpK8+60i4F
QtYmfui03u1DWrtnkLjQ+rgfPkA4pWoaBiuplg4ex+5obueemz3a1ttkw6NXmxKz0sqop7X6OQLN
HBp0Drc/YG1foRxI6SNvjfsuaH7pMqUfShX33BxpVfzCQ+NPyH+scxnCc7OxURnRO8gozIqiNG4Q
k1qFpMazuhDU+E1kAeBzRHxHkueoRVYgs0n1Xw5DKoI/pq4MbLF2p3QVBCYEpXGUyIXd6uZa7esy
L4M5MctdN9kVDQvjZ6XWn8CoxSWeZlWapmpgOUAFEeIub3CXmqPlZgS9IdF84HpLo7p+7ozYZ0w2
+WT5cOGtZoE6BKYW6Bh0iAqKr1ogbUzMqAxi9xWTuefikNp3zrA3UklQvnZMOvwYsjVIIbliK0qt
6lVlhwoL7LrcsLA9Ij98ynrj6ffV+lyMYC7G1HZRkM3KoJnxUtph/Ic7SPpJlpt5tWVnKxG2TCfN
CKbztAyGPqda/6ur6z/aK7CXESBl8AJc9OMsfuqaWC2dDouw6zcIsN1Xtf91e59WooulF/wfEYJC
O2NL5gSdsIGGBmSaTD2nbjsDnrDJkvHOGU1fqas7pbDfbstdi/iR80WPkIbSioXU0OXaQBIfta1j
gWSj5MbOrYpqVyVGR5OwBQ++SmB6EWjtxlG33gbDQQty5XgZS40NSR3zgNJn6qnVBNLK2x+2dufQ
iu0A9Y1OR4DNhe/iQzy4yNoGej3tLNfBY2TeTsapnGV5sTX0N2bTgANvCevgopercna8o9Y3eBDg
KmipdZhIvZ2zg1GTjTO4Hmk9FaXUIXH3YPrxoge3tbahM/hTmTwMZPR0/mybMrDUmkqDmMBBBwjo
AZBNvfwiPoE9IkrKMmC1VVPCzciLzbCX+Lw1E3AuRbg4fBj0sjegc+PYcNhPbnl6DCZIEk7V9vZp
rrpX+Fc0ERqYiI1MzeWKjLLUE21mJZJBvxxM4BgAM6uSpUg5qGAwuqu0/ajfYTKkV7nOwa7HPzDh
wOaRhfIMjSYfLflnZ1xFRWoXjJcoXR4n/Vi8N1VFJXd4bT/xrnPwFDEwz0nMc0wDA8t3V+PUGsVP
8t3MQz8eJc8QmRDh0KyxAHWEg4WUgLch/iKYv6fLyPVWhSDZAFcE2k68QS5Py1XDxsidEULiR+QE
vJqfWD/8wZEADwMQKKpN2C/B8rhDMZcIeSo05DcldfJT1ac/dQsdifmfhAtASNkmelgNgoLB5Xqa
FDR0bVtXQcqbXcqUb5P+XSuSO1ze23q+4r7hIUwD1wpVNMxvvRQ0pWoC3qW2BEtOG1K3UrZKGx2J
g6dFOvhW8fm2uJVzuhC32JEzrXbasEAerCkD0k00LL9qGepMZf37dgIduR+FJoLAToTPhmNRq3Go
Qq+BCWZts4v2iZVJvPgavMEm6GFczsdEx+Sy1rO1hGoMjR6rKmgUshtc8yGOXqsuOdloX52byi/L
r4DSeizltAkxfYYpXpa3ktu1YnhRTgOL7AeLKAAelx+BRgqWJ11TBaSsDiXnRyaj3l3REDT4IScO
aOdijYSrhapFl3dpXgW8sWgd3sfmLooYNYqYhqPMta0sB8lqhBWokxkOERtAHDtixMmnCqkRzZh9
aH/9bsUxnmy39XBtUaiqWzg7CLnCdA9mF87zpMNeuC1GA9U6O9gDS7c9MzUaVujzI3NsStRyZXGI
xVFhwupAnC3S8heo+w09SNoCK6822dxhZkqq/0HrO7bOxFEt7ZGG+CxrNYxlcUe3QgeGS3ZtpWTH
JHaVo1mOjeQGrGzickq2vjTTOJbIk8u42iGpi3pJgv9gi+nSxtGsu4Tas21sGUtc6pStIUkarG0i
BCKL5qA4BD7VS4UfW7dTipDVQR7yr0q8QNTdcHdbO1asFED3aHhHpg6djyIdYhJaKh9jsw7i5kRA
vcFdDEpA+8fvS0GOjHwALIGSEq5uZoUpK52UBwbYc535FSVhrmz+NxnC5U2jUW+MNONBXhrerkb/
n5ZJYBhrBwLkAF61iJZcW8yAtf2kN2RIOLxiuicz/1mkf9LEDaom9IQBJoczER+ZRqtZvDMqjk5m
exc5iq/V0abrwv3t3Vp05/JhhkWoS5bbxNMChMaXusVK3sxg8sQj3Y4Cbr7bGqccs1H7REa4KZO0
XK0z39GmVQ7vHpdovXh20i9FiB47+1OmfLm9oOuzwYJgB3A0eKxdnU2TOnY7GT28+zdtoq3sSS77
eSHNUIHXKeoQEQVK5viW47PMltwRmQQh5DJrO4niDgsYNg1mFN3enetrjqcK+O4RXsHpgC338hAA
WJjaysbn83DnuIy27RuJJTZyVQZytcgaGFAsEcWt1gyJ4cjBCfBHkryBuljVX28vY22PYEP+ESEG
2Dpvonq0obVkoqx/AwHdbQHXygoWKhjc5VrAYYrXAmNz4ik3tTLImpHT2Fa7gGsVqvJVlXqjMswS
P/kRUlzew0uBwu2oxgFtSaCiCXjvkWlXVX7z2tcbHm2VY8JOWi9RBNkCBT2OGDNHFfXKwC5DwyNm
HR7GQvnCVABTDV5wicVclPZ6eWCBQA+3gxB/OdCzy1+ESsw6Y8byFGPwWYtWKxNxgDbwjd7/qI3W
H7VSoeE0SOzbtcNe9hUAFxXhlYX28UvBfTgnjhHilQTYTlFtCxb5mAkQNrGXZI+3dWZtjUv9YOFU
RwOVyHaO1rG0YzoCLNfhQQH2O6c8hpjdQIqtHqa0JA61ZUHd9UVAdyEoheAl4LRtcURcmZUGghy1
CQzjZ7tQbEug1Cvbd/H7wvYxPXWGzMDvD2OCxMN9SNPoU5nQjEg2b0Uf4eiwbYhAgBUTqSAWik7X
mPUGQf2PIb+HLljoySukiaTVBS1iQK6NOEecfVIUjeXMY9gEsW3tKwe8KC+dUnpz3R9zS1IXXDZH
UHq4cAhCoIC3kghDLye8nnU1aeFbE1qC1saM8Zr4clvrVoVgDsmS91y4XoSQipfKHBETQiLsV5m+
9d02b95uy1jRbELOZAghlYK596yL8haEMqpH8vRYA9w6YkzElKibuPppDBkdWz2RvFhWlZs4CHkR
a+FmCcrHezO0p6lowT7yxNjjMMhyxqtKh9esgZ9HJk+cvpSTEs10ZdMGav2QjyFyNKMPizTq+ub2
Bq6sBPVhB2XZJVNoXK2E1aoxDWMXJKBw2BhD3R+aNnFlTmTx3oLCAVeDNysq30BAiV6rVdo4dDuz
CyY2e7mbv5UxOfWath2yltrF8DR1xZM5s6OV7OzsqJE3u3+/vdJrVQHsCvCehY0W7z7R0MM/orJp
Gz24U0K2iYEs2KaKjqywPoSU61m+iSOU5jHa5GCNU3G4Lf36QCEdiUMLQy2QSxJvd1shLGxr0gdo
uPN6d6a5uoN7p5UteZJdm5FLQYI/03rCwih0+iBL9yzfDtV2QGtPdFJs2Zku9/fyTFFph+NCtRFc
xQjSLx1Yk4ScNHY/BO2Q1hlIvPP6qBqMbBiIc71kBoOl6xahB/Q5p9UYaVtFbcrd7X29NjL4CHTT
4MGL1wjqhpcfkWiFnbbQ4KCYQ3+MwCCRjlThpuTCrxwf8rJA9+CioGgoJqDHMGSTNYCOkQyb9KGJ
llbJIK6YRMy1ji5vdxCAYmoEHj/W8hlnwUiD2knuZBysglat3lVGN59iBb1ORp9/bR2wctuT2uzN
fHoGEN2QBCTiYEQkakHTiu4cUMwBFO6Ii6zmfiZj6WiBBeKiycQwrPmlyk/5jyH1szt3fpr0lKq9
F3ZbKzu2T/ih3RS+9L+Y+ZyFB9VOPBkH2/W+k6WNGSyL6EtE5n/ZsLMNKXRmoaM41oNkbKrNxFXu
PLos7WvPiq0SjXkVKjoSk7jSqARyPRD5LA0TOGqxPNx3et63+YxxRk5PDbSeFS4GUTqEgtSUmrXr
l7mzmeZ0w+3fN8co2mJmCFoPkQhDl97leiMtzcsm17TAKBRMwctsK2iStn65fWlWdhVgICC58HwA
t6mYK6pz3gP/HmFXWaId1N7mCi3Rjkc7Aw/tAVQEEqN0fUvhwxAPAkS2cI+KebA6nUfiYNBtgO5K
HZR9Nri0vuXc4sUpHcuESDR55c2C6pf7wReGCv9V+a/kqGukZaMFqu0XtWc6mOZGK8MHfT4GvLn3
Bdpwxt+28JcyhVBETUOLD6TUPsgwquGh80ur9sBBfvvsVkwEWGKhlcDigaWE6JcaktV4VCDTpwVO
Yfbcm61WK7y85AzvljyrSw94XcwNIVU7+1E8owWtUEDdePsjrp0MYu+/m0fAAXHF64zBZUQZlR4f
oWj6Djkm4o/gPNtqKXcO1pxsh85MJNdyTeYSg4OUDfkTVOMuFw6i/HkEvZ4WjBMJJjs+TagA0tJw
OUZ9qEHkppJFru000Boo+DmAz4Hi7lJgrhiN2YLLMGBs+B7HaFYE26ReAGIJ2sk9SzNPKRtaZ1yi
vSuXBV4A1x/eFTAYEa+r8VjnyQibB5SgsiHj0H4t9cL12rTpJ4kTX7EEIPCAE0f/DzCyIju6WxQI
NDHNABxP0VPbo409qzedDS4ixCa3deY60oRXQ/0UaRf0EVyR5maDUvEehHCYBGDGX2ub91td4apk
89alIFEMUCfuvYjLiyyMf9ZggQLgqhNaTFW3z6pBhhRfOyK83vFDUAsUBpdtPXNLw9CWQ+6kRkDy
Yg5Uo/tlxlHr1UBSSqzKuqSlVRjQW5RGlltxJqnCTcvSLDeCMLe+jYP1PFntvdKHP28fzqoYeH0E
HwjRwZl2KQblaJRP88IA0EYHgc8YubslW7KvanWWJOEWF3YZNmLOIniAweWCMWJX6j3HqqU0ka2D
Ez4/AhjlGfXnmqte0T8YirLDP7+9NFTkYDU0dC05pri02nH0uAMQP+jGL2zOqYvmNl1GG3OtdqhC
Q+OAwETu0hFnSqtmnlggCLdBomyiRb2avqT2mEkM0qoQIK5QaFlGGRDBIJUJhz6PEYSYTaf6dV2i
7DeQiiR/Igjk4LjkFqpJYkuM22VVyazaXsg1a09nBeKeaGbtj989GRw/6qUYdQKzjr6/S6VTZ26m
GPJpYyBqU6ibxnX6et9PCIFox2otffp9cdA7FbU4VEbwsL4U17UhB6db7AS5wzvaO/2zGZO9/ftU
HcDd/B18LN2ihiBm7uoBJNSJE8RKHSxSQML22+kbF1hPZNYwrQegBJHex80Lu8yVyAn6NnnFoyVE
lc/5UedE1ol37R4WQWCt/UhSwmhfbpmZovwbksxBUfG9yZSXEiOOCnObaLIEwZogC/VseAYT06bE
Cal86NSwikHhbJeuFw1g6I3Q1q6C2Vl2PLclXY36HADRVDsVxwParI3evhuk8ocObJhE5luvAxYE
Kv+sCQMgLzcvbmsXD1JIMsKTVvJ7cDFVSnOvRTUeqZJs6PqqYBQwag903eJbfKhxjeca+6enSeyx
SI+3vEoeyqJkd4w0kou7YogALgPOAihTwHzElXUgbu8KdUDUEKMyTxUtenOAdP5++76uSlkqZcCO
IAITu66TTLdCptc6mInSqqbM0PlOQ/D3264PNPEfsG1sH2JLQcfrSmujqgBBfOvkuZ+6aNvJFdXw
alsbN3+wIrSAgHoFfSDA2l9qRJnoGhuaFpGdmfQeOIJ78H84RFLRWN23j+HPMA8w4Mvfn4UMoN2d
CYl7UF2khfuEDst0a7OY+LfXcqXdYO6F0UYDm6MigSgiLJUBRHwRSI+CrogoD80nDIzzGwPu3DGf
jbKRbJ3Ij4cqwqIDcNYAW6LDSoQBoHKf8bzX9JeM+qdTf6jpt8PLgdY+reiXe8vz9or/KFmjmAm4
ErqkNc+2UjG0ytVLCI0Pre8nR/7ruL/7cXsjhat7JUM4rhHolBTJGP3Ff/8sCYZF3OTVbwthndY6
SRbm+O3taTx8ig4pPXr7cCMRIyaOrsQIV6hX9LBxAbR/eTtZtKSfRnrYfX8IqHe/f977kv368NNn
AeSVNCEkbsOZc2c5lDv/L237fhqePh2evu82yu6+9UD95cnU4MOf3pK4hLRnajAhD5PVyzb6J23L
D7P/HnuHw4FW+w1ltN8Y3mtKn3+5B8lSxTzG1VIFgzGb6pSpfBEMqubPM5R82EtXt/ih/766q5sc
2v+/ujvwXlF/+0LH/SH1nx6+f562nqd8+eHf1vj1EwSKdxlSj2y4LYRIgNx3M7cV/eWv1j9tG/rp
Kfafdt/ppqKaF9Ljo/+mbCUyV1d5JlO4yh3wtWGYhvoLO6jz7n4KvhB6vyn95tPRG+jzs0qf92+3
ZYrQ8L+P70ymcLWTfBgNF5m2Fz8+AJ/qzdT8oR3LH1CWfeQ/PsraP9bt1ZlA4b6HQ4dNn139ZfAi
k+q+vw+9H6kkZ7D8yJW+nAkRbnsaGcNStdJfTE99CJ/+100TrrdT2izFo0F/qXxoYzZv+pfx25QG
+3y3f/X462PuyUQKT9KrcxLutzEUStIiNHiZvDJHZv+v757HTs7hcX8ErmL7KNVGwXleCRTudeZ2
SPIkkfHi2z/2v940SdJA5HYRf19EsznzxE01geLdnRTaeCX+7L7o/jGme1+mDh/9Szf04ardIItU
q59xmzHb0TsV9PTp06eXw5N9+PnwQL3N168Qexyo/0OWCl33O/9qoohEi5W4MRQNku/+Gv1T7G0P
hwcaEPol8jzvh0RLRHLEq00VLIjWdM1oqTi0OLjz398bL6IjfbBfdu1Evf3jj+ibdGslRksEUXCO
zodetbHAuy38av+c+80u9lGG0X5NdLjbZ88Tjfx0J3UKkksuolM4KY0csHv9pd2+nU7xwynbb7cR
PTyZ/i5wdoGnebrPvf2Px9s2U3IzxGapCAx5ZVbgKn57SWhEZQht6SEK1gVwBJ6zxfWc/NHfbmf6
tHugm83m+PxLGqmsh19n+inYFYcUScQGaMzde/OIwYQPfuTvJTHCf7kEiBKRf3LR+SzY/DlJtdTQ
MgMret/m/gylPDzAlx5TWnmP+8dHg94+IrHp6z8X4V+JggNAk/yoTYvEu/zw3h9M5iHw6k8T3T/K
SBX+S6jwryzhvHjSRaMGetGXgr7575r/sn2CZfm+o16+eX1+fPwh2c4PhOy1NftXoHBmoamxqLZT
mGb/W/f0aQatuI9R91490pkeMLmHBnTcfE3+Ou6fo5j+imn+uDw99vNDRuGjJA/7ddf07+cInsId
KlPLGqzfz/bTQItD8ezL5j/9Fz39R4jY+93WLCz6Fmsus3312eJbun897t86+r8t5kOVz+JoondO
O5dYjPUte/FCr6OWJLQU+0BE3fzQpzMRlckxfb2IjZc3/5Odbgb/ePQHuu8HKlGU9dgcxCX/uXci
q2SRs3iu0Mn4YlALf/4aNnhjaYPvS/yO9HTMy9dHz1ibxhUE3SnP8XPYbUK6j/6PtC/rbR1psvxF
BCjufM0kqV2ybMqW/UL4LibFfd9+/Rx6BnOlNFvZ/fUtVKEKBSgYmRGRsZ54OV1FsuWQ+i+e8n88
MbYk7wFzfw0n4d9fsDCdDBRsZeRDtD+Sc7z13VMOZ5nS+PBOX0LO9Mx3YuKB6rGZmK4xEk+srpPq
XZwPZ+1+27IlITbC1jPeO/zFk5f5d+4fx4x9aXW/GvWJZkNftU2lWIcN3BXhaftnxXVXmIaZH7LJ
mJZsaIowyiGb2+1A945AHGe9bMnSRgC5QaD82ExzLAe717ErumIITVCzAo8sTvXr6ovHEU805Ynj
G21DIwsQZ8SJI6we2OynvnA332IAL1V4toNLa/KVbmllqP/2i0mz944GDG4K++sILi+G4r2nbP5+
qD0t175v6TJQbbn/+EVc8vT2/t5ZnwjAObfEZYvxKoEhAhi6aBL6BVw8A7EhvVoxtTh+1Xeh8IFy
yYwVacwgTsXvh+Syz9cfvwSCGB8OHdHtJTHIZ0jOARyGgcBl4Jj9WZ8OSX0VCAjThBfDoorpNFlW
MhkBQmWPJ2vL+f3pDfzB2s3vM6xpWIKZABcdjrmJCASp/JqIf4Y176Zm1feGDGMcFdhgT53YeIUz
rO8P9hRcP9bZ+cDthgbjWrXG1asiE6wkpHZgJPbOlbRb42pFbrgPlrnVczpzuBQZA9hHvuenSTpd
jrSsrYtJMMPdU0Q0K97zMu843nDHGMBrU+vYrJfIbumU1nRT/a6MrfPL6vTFy6p+D+U+EgrGcTJG
P+kUBSfZgI7lBJa2s6G+Jx5THOFjqxSSIiqjooGnEIMR7stXR/xfHKHgCN63J3Jr+fJU7/IEJF73
Ci3OLYkxU204XGs+6cmDI/s2VTd0pKjAFmgfdIbl9qItP5KN0JP0sFoVvEObd57+SQLb42IaZZJ5
Km5nvw/RBGvDq+hIgSeXm/fjHR5jHGJPKABnC0qFfbGOjtOT53T7OyY2PFy6fc1Wjy9r/vm44Yyx
EthIhCWjOQ5RJgm5IL25fn7W6VNNnnbvq5galHttU7b00bUxNiMqxr720LvhXl81YdlTe7U6mW7y
hnY+TuTHZY4xFlns+yFm+ydjAY9XJ+BuvXxWpiqMTTewGJxX6xtY4RFvjMUoMu86CBoIYgXdx3Z/
dNY1GQ/Vb7r6Op3+g5NEswMKZuhPmcqobBzUeiZ6+JQa7swEc+zoRDkFhdVKGwwUGG+PBeW72HfP
2j0xxp/pMETQLqICWr29IH2FxM56uTRPqJngD+eFnMlE3xObZOhGtU2hLQA6PhFDipOMO+yPCqw1
sQ9VM5WEeOQmkXvEG/PiF5VStmMHcljAXlsDlTYFAWqwpe93GNZx1R4xDOW8zzyajKL7SjpE4bWU
XXTsJamdYXa8E1/Qrcu5t5/ezP1RMgoepNck7hfgzbogMgLIy9WuBmeT2i+r1Shw3d6f9uueHKPd
i1AwF10DtraXvaiR9FPcQdEe8/TzDbunwah1WrZXv8MUnFt0lnMJqPIkYlkUpY+pzDz/92QYZR7K
PjMAPiKjOrEVgQJkZz5J6HBUGtos4HDwpHCSskdSyLgAuhHWmlCBniUf96UbCWTcIx/GtVIcyWOj
oGFEi2wpfV9R8rc88wRuOpYHbLBtUjlcjFErcDvRQC4QAigwPKffl9ZS7CR41jn0OPLNxj+CaUpj
Pp3a/vX6GTjdU8oz6px7kRnr0PpRhYlVMDScLtvQVTpLE5z4NUdiYcuR7Bn39k7m2LBHUK96Mhqg
9bq3BLIn3rqlCLFeOsJLmc8U3+5JMYZBD6RaMzwcHDr3w5o0TwHo8LJBM/nJeyqMPQiSTKkzA1Re
95fm9WOwTTLmm8YqtSlwfLGpRt5jQg7C+3a/FY77rUWLI+rGqPz8b99LFm1Au2aAN+8nwb9qpFn+
BfAVHKsVvw+DJzGM5YjE2GjGAQ9zR1ET7MK1ToHplWrEohZH/Dm2UGaMRrMI/ar2W+QoydbKW4Je
89/RC880cZRMmaz+zXs8VgBA7LpJLFWyt4ylST4+ji5ZLrE2OiCvHMM7Sd4DC6IwrkZaekEEXEPZ
vfS+rZJyZ5nEB4qGrZ7aYM+veygceoy3UUlZKQUAB0NJ4hgUmx2qqTq1Fk+m1fASeDMFgjt9YAfr
xEKqxHg6STwq3gdc7ow4xzXKOv76ut6hN4j7WvLeMRaSVW+82i86sGfBHB/3JNl3a8p1fXkiwpgT
vyoMrx5BpaHdJhkIkl51QohwVpewlCg08Mwyx9Ngm9qrYTCBTQ4pGY+vxqlAqarhpoJmAr/762Jc
jTLIaq/rqsmhv1gjMl695S33UWA/Fnne4TEGY8RyxrozJyuZkHGbcn6dZ+p/jKXlQSm2LbhIXjON
GJtrTitjrWCW2jHfTd4bxrkYFkE5raoBiP7fZ9Za4qvpSH8aiUirasUrOPNEmwWhC40YMEYySFl7
OLcLyxH3lVO84yXjJQVnsv13ksAivTZDeUU3PUhp6Bm4aECsxF9HVLkqsvY34kuZ2v2ygPp+ccMh
ntFgG9yLVKvkIcd7IqPMsXckG/1cV0REyV63zWXTEiqRM21obqV7jjHmvC/sOg0pjZoomZ6yuLaV
kboCjQ1LHXnREPcmGfOx8OCSNiXoDJOiBRbCr9hBzhIuFoejmVTb/U0yLsmiGodE7nMZHTuve4xQ
N8/qYfxAss1H6Y2bcJsp8d2TY0yI1GLyrJgCMDRF7PNfBpmcuS23yj199YNHkx3Bx/R/kogqyHT0
9aIfHUuyu8ZGMWq07VWt0scGaybTcc8V43eUUjZE2hQyv6oL+PfbMSfisqNAH7ExYUZJSFYr3TJ4
ZKen/wGXLJCvHysJMKOmw8SWpdyjVCSR9eU7PO943iADFw/zn6gDsO3CUdaHZRcNcI4bis0Bwkmp
KM+pmuflHw3GzWnNRTNgh+NkvLb9m40UB/ni1VH+i7TNPyKMb1MYSdmPHohcpi7Qiq4TiqajAzqO
Nuly9R/GL//IMbGSHnXAOBngBWz3l32yp5VFX5BG5BzdZAx+SsE/KpNDd+OOaloqayMWALuvuUgA
f8WzENOhPPp9xhi1tWREixK/H5HXvWwtDgfEYCtuh9a8yv5jgzFERdb2Xt9/C0D1aTrjdu/gD5pM
6z8mTQ/FlXQ7OqzwmhkO/QrPHBWef6f/kWcM06AnnlI2IO8cHXRA25gA5rgCM53Ik5X4R4Lxa65p
oQWKOnF4wQONRuSj66LpzV/aaIJHW+nmy7S+OMIxb3CBdDLhZnwv+LuXDiFSOoA8jwiJAhLuokP8
Lv5Vjs06tbEP2HsJV9z+xZmTxBALlqhMEHYAu2TY7NXE9L12FN3Bq0bs5ZL9dz+qsWg+zEXU+Mar
tMsMc1hdTQnL6DAKeoCP9D+cskK5HjuhMCCvTkOR2HTPaDr6xBaqIEiim1enMPaJnNpG9vZYZmYi
pamFBJAoGKKY9pPeH61+9QYxqwrJ7SNXW2jkChzKxxS+R38Y3QOJaTDo/w6LMWwYKiYMpKKU4NZH
5BKvkbX/8Et6jFFj9A/H9WL7LNBlutq9aaSzcgJOJafZVbuDfW6XLxxhmmUYGMfYJDfBXrFg+BGA
nNW0ydE8HCBlIBeWWvGwOub8EVUEXA2gLLDFCcAg94caJ5h39msf3l1NL8AtDYipky4nUUeQqN2g
h74PLe3gcU56xogC+G3C7pVlHXDozAvuG5KvNKUEsopMsnbV9kDJ43rok0Qw1wkYQQBFA7sJS3TZ
tiPMDMV+kZmwAMfio33zdsJm8wV8f/XJeiw4c2p/R4l5FCK188c8AKXS2eokdE07WliRtdo2xKCl
85jaXDiACRHVxKKEaQ0Ju+E8iwsFDgIsW0Qisi9Su5XI6CMxIqNL5rmlCiYtqvEg7HuNtMszSlwW
RzTniiToWBEnmIoJf4u9wMHv+1LxBLjMG+nwq1/VV3JdwUHXxWWyplcnpdZ45MHAzTSAGKCKBS+L
CUsT4C/30hqqYj0OYqK4crkOzVXTaVQEuB8Nn/Olqe2agTY6YAfI4/OeC8Rx1pj+gqxiNpGdRRM7
4ELo3sJ0kRi32620LtYBkd5OPFv+3WfECOw05jvBSwHRBnPs9/wlQqilfSGDkDUM1Co+xam/oHyN
yVFb+2iqFEjy2eLf5P0ioG/YlFxY8kYkaCcFLt3iifeGznnadx/EmIdwYaZ1LEimW9n+YR87101F
P/yVQPRDHJP2ENpZQE68zsTpVx8dA2MdvC7wVB9T6m58JeZztIMivawe3+mMj33DGFCi70960QA4
MQY2tTu0VhoAQ37bb5X1VeV5czNu1h0dRmKNxqyqhQ8623Dd2INJ284xDwqpXGrHqYWBfrLBWuPH
zM3EzXdEmWcsrJXEbzDi74LmaAOQpxWtzPuse/SRqu5jWhwR+QFGmvqRqhS5NsmstOk+ZaurSOgk
VNXIYSNTW7tkFjdN+1hCNJGxt0EXC+GY4Fitci3YPT2k1OfY9BllxHIgDNwDM0sF0jw7RSlUlRBn
nWe6siWTdIldPr01Lkfqn4VjvW7f1GV1DhF5qkRX936EhaVOFFEfBbr1+Jx/xKSsSRS7vrrkIVD8
5B6gpiKW1gD5SATzjFCJde8nmM733LGwtArDuMk6U0xsZEGbcBw7Og/M9qc8gR62SQC9Y4KW0phY
oU9FLCYpIs+9iLbrBhSViwvvsdamK7tX+nsijO3T0PJp5iWIvF6Ofx1na9Atcl3Owlq0JFlly71j
bfcYQziuMdPqr4Lj0/tmYweHz8PhIG+SJ0TjJ6Cfk83m6tDN5oV+8pI33+W8R5843ctN6OdfR1/z
VHyihQ77X79MZM9bK0M7874g7vKwQdPUuNks6Giv0CqATSK8h2hS3B8fADQLEzgGaBFkX93x6qtS
WXoeqoGjg13C6mpcde/5QOJVdhTeeT0ss1fyjxyb8EgAMhaNpem5ipHTULuoBQecYcb9xKXfUGAk
2S9koMO0oFA66fpakY+CiHaxKahJg4P/npP+taQSx/Z/N0ezxwh8Eyy1BmyZiMO8v8drkRt9mqXK
NBWbkYIo9HglzjNZou9oB3E6o2OGJzwz0zTwIeCLToAkwD75rr7eCk8Ve2F17RQXQcXCQkMp2nMK
yzsePjuS2Y2tw5d7+XxsnL9Ltgynd0QZzcUsu7dQahAtLWhNRTCWdP3rWWtnf9n+Ma0/f7KV1bWr
IoPabFJKTxrWRuXk9D9/Bu+ZZ5Qb+5xboS7wHQoSQU62ia3ryT95T2syXFJbe1N+Ce5j1mds5B3n
jK5KoqEOYdEobnolH7lMtDVQmHle8Iw+3hFhHBU/lKo4U0HEMo8f2t9nQOb0SxTRTo95+ems3J0e
22sVVKnel1KruMYyOD4/yRvhz2MCPOFkp02Ga657ogkK41H8qJEIki1MFKyXRLF2/aa7xISeO441
m5mgAFsaNj0AOAzQCOzEXjQkgL2NB5weRsUxw+DbbrV3iTANC26flzpdUpW+iNuBXFPydZLXHKZn
j/WGPpNpE5Qee7PVflKOBA2IUxXHKagL52W/jujT2zRjfTi/BJvARtacc6czydF77hnVhIeWXkPs
I3fby/VT20Az+xUaLmHU7ae3XbY+AKgh4LUhzJm+uzNnFBGxPv73dObTAKrlHNWVu9YEzME967aN
ppLN1/BrOnHfsrhVrFltuTlvRiXlodKQzgBttGP4KAW+xi9rMp5sO3n6VHYhUtDU/E/6Ie7PmdFR
bD5t9RFr3RDCOKnlwvgtFbRgvus8eZ6JiUEJKTgsOkVGBTBZ98+KZl7D1DcWuFGoz6/Fdr2MyQ5A
BDbqEVdrILzuoxmcj3uCU/7j5knJrr5eL0YQ3Fr7D5QCIUPPhvWsWUu0mEqTz0qRgOBWe2ZN6w2f
k9twSxbtCmjuB1n0l+xzZ6Gs44O0+6O721P8MQ098Qoic47X3ckymqqPSaabPSg2dGs50apYtqv+
LaPm8190Dy1rVJo+z+dyH+GUzfVJPeprw45t5cAx+PPqc8M6o7RSHaiLIMGHROh42TvtGnjTGAxZ
Xne7nbzJySaz0Fkk/jfqsHOu0t0ZMJpbYKvaQo1AurBf0c+GuYpsWQ5weMXViTt/NePx3xFjVFXx
5LZvK3HiM3xqU7fJqKqTUrQj7ahFnHB1Jnt2L8eMikqCLGR5PlEbaZvCDoov75sKbY6nqSpqPTb7
vINksdYBhiv42JENrdkjvDBIiwobJnqmeR4ghnDM/Ewb+B1vLBCdUWLjsVzC6Bn7YgOUF0KWmCbC
MBvGjmlqXy2d86zNNFzcU2TMUBZE0TWqQVFFAenDWUbrFecEZx/Of1pgMHanGuvEiDtQyC1HXWFH
78G2DxuEO/B8eMnO+Xfyhhhjba6yWspqiutqLWNTEYla7rd/8GRYS2EZrxJHsASLt+No3jm5IcuY
nMBMQmkRgWxCtvs9hkngDzlrwyLkN9l1FkK9zcp3/qx4wzg8E2MwJibG+qh4yED49bKFS+I4C1iY
7CzYZPl7ZyOq3LwIVkpjGlKerE739iNauOGZMTFhHVed0oF0RoInjS4IJhbwmOzQJml/2vQFqb6T
8R+EgLemhl24kQxGiFw2iIrTSBXu1k3o83rpOcuDhK4qjujyWGRMTRhEsak0MDXbrdbREgXiqRL9
n4xH3CkhuzWiVksjCgCs7wbvwYv0R0MNVXjvyPbEE9Tv9scHl8ZC7/bmQtDESIa8BDv1GB0wW71v
Xsvdwvq1nvY7kOdnvI+7g4RR/ING4M7vbH35Dhz/64T8Ef36350wmzYL/W4xNpO+SvaC4DpJRJc7
TO0GtvL8mNRMa9L9ITN2qE7VhdY3OGRoqEDET2fdE0KuFOJ67peY0Tx98VTkZ7X1niRjjVr0e8Vi
qiJmyZ34CHxZcY1+hhUVLNPqti/A3fEt813YVbwixHen5KN7ZgxSGPpqGddgFpsnLWxKp7VgPTtI
TjbLwiPo70Xf8lQPQpcs9GhrbV9WL/T9/Q2uyUjfD2gxenz6M+3i90fBGCqsmSuDXMQroO0L+5eA
yGW9WLY2RfakIX8eE+N5gGxlxBDzKhgqnHv0BcRTGwk3B1hY6+tykRDp9/s0rqjvkMywVvQT+WAY
yscfMJ3uo9NnHCItiJp0CBU8qr9+R7xVBjMFpvujZKxSJWdy53e42xBqS4DPZh8+7ccMcIIFbEy4
99r7sb724gjLp/pbpyAR1mo8BRRjJQLKhgLpmiWCsPo5JHZhrkSSnjmqM53QjxME+qEmosAOhMrF
PX3Ra/xriMUn7jbdqb+U30CN4lCYdUtuKDCOTznINXoCQCEKTlKyaxtrEKgqkNfHJznvQN7QYcwO
EKX1QB4hiyJF/dFePr29LejUfAlflRewz4vGDTHG4CQ19jlP4ZZbm6TMj8ZXm5yx3pn0qV25w7ZB
Qy0PfXxS3Ec3xVga0xjatFrgHK9flwrrZ4RNw1sUNR8r37DFGI8yCCtvkRio5JLLBIM14Vc8n88T
SBLnunhyxzg1Yl/7WjXgALfX1Bq3ijUalsX1Unmyx9iHVIpCbMPRJ3fxglmjXiTxr94GPMbV+upW
JsCMXrn9iPM0dWRUsApQMVjUCjE08RQpgYqZLSs+whDiIfrqtghiVn+4Bf9JeX4Kxf8nxg5ulWor
ZF0UqogqrL0VY8GHZRAK7AoupdknFnsE/h9b7AxXYQwLyfevKqILDCKZJLtwcRznI84bGoypGEqs
sFYl7zuF8dEGBM0TS4lsAE4ULznyN9O0AON+Q4sxF9mI1baDB1rmam/J6MtypHVvJ++HhjcqLs9r
7r+jY4wFWkKwo0oSYAFxSVNp6uO4b+x8bVXUcZ+fn5cmze3dcvfe7A5Asdh8fQEhkDtnMh+B3nDM
GJDe9ALfKyGYppNOU+Te2mnW0pbXRDjT4Xd/sowRia5K04SeDwXYthaQohGgTSgd6Rb5INSONvQl
paeTxQPamvd8bvhjTMqia2NPHsDf62V/0Z1mP54O50l8KDc6mrNeU5sPdmWLCvDsmRttm7aQvS5W
3WqDcmiGpUZIjwiv17VygaMFZ/PP1nr8vE2/yCo6NnhghYKE3KjCIhv4YpGXZSKrrqJl2KV2JT2v
jWfyZlgKWHOILkHU3wAwz4iHmvpeposTTyRfkJLQz8Vf3hs26+7cEmFko22CWDDaTMV8OrE+qs/o
INLLNvnaX7DeWUaqxxp2/w342zkzeUuWEQ1FyTQvHyey+9oKrtPgf4WpZ8+tSWUtAQZl13QDofzz
+NJmsyS3dJn3R8maUeiGZDKaOvj9BksCpuTOPgPXjueUzAnlLTHGXRUzo67LJFfdsaFGcUi8zfgZ
xEvT4iFSzGraP0o/nNa6UlsPyzhxnBf0Qstv0W7TnoE+yONoNk13S4jxTtskUoNmIhShEgQEYQf5
dKD7Lp8wxSA5Kh/LaPrB/1oJ0MeH/3+TRA8Vo1aa6cIiAiRCdHnTrz98FAruATKPDxaAt3GFgBVk
SutiLHWUu3W0ceXb4NkPiWXxTvJ76PMRY4zFGkO/UWXsInORq7/sVaSqL8JKLMhoWtpvaq1eJ6za
YYO/lydM2p7PG3ukb2mMpmwKeBve98w+9bc3y1gbWS76dpDxPag6OYmdLfvn1l7JHTcsmLtR7MQF
bhMqQFhxwtxoCTy4pk86EBJSsjcvEuBkHR/1gReess85freUmEtVWsEwwwaUxhe4z0JMdWI6LSwN
2kBhTqdENoEwcUzMnNbfUmUu1pSGRO+LXnVDkwyRlSzFGqmz8Qn1ngkNS0L29w+v3jL9JitM2HNh
oDFZBa472+nUYlV6XQ6q6l4uC8AtZWh4JAsSOKpp5auitDxiq8jEnmizSjzghQ5LDtO8D2AuFctL
4SZKiuqiH9P7xO5hyW1XYkD95FMRKfprM0wSDMVSvnIozz5gt6wzlxyWvSD0MVhPK6t4RYVWfDfp
btcg9QxXg+jLNyqiLzI4jbzt6LMB7i1p5qaRkPW1OADp/Ldk96WrSGsNre6Nhz64zpLejXfTpKK3
jdAtHm8yzJRxTn1OwPWpqxiXvsByRYZ30UzB+BjoSEQD1Ou4f82e/VMQk/O5ewtQ1/zzmN4M4JuJ
2OwfPYbhJME8R6OD3jbM4Z8HC6pZLfEwCJi/oZ0Z+e/B2QGX2dypQC7N7GA5YPRrJf8Hk20mWg4l
RZGwynHywu5fBb8TIxXgfbobY25JVEignzpH3dRTbWVYdb9OJ2UkaNzh6dmMbt/RZdyHpNQDD9Nt
OsJx4FIDNONSYKTV/TVC156VteL+ToH8uxk/NvV+Jay/dO6sGO8LGJ+iwPa4IZXwBf5KfcMY8i/M
tJ5eL8rmsq02f3xnWHEufU7Kp8kAHTv5sL8JMzv3Zz3kwNVI0CbmdtHT1ZUsFHSGbeJMaZxTtQ2W
6vtjKfvG6mCM2R1BhsUhTq9+3AqQMvR2YxNhQI+9dV2JrS2ck/Xn5sU7vGxsErx+15fQNICWgRqA
1RFmCDifMj16zKcoWNeJmSHMZmJNCPMpFTZY9mZXCa7hO1GfEEV3jV+lsCyvTyrmlBb5ppPfs1En
aveVZE7UnMLOupo9uYo5yaXPIt+rYUlCmMAYSKCrKNx1WCGXHluDtv1aiBsqGW4pHILRLgD7+zfh
9YvOhdW3LHzXRW4cqCHPhjrHNk538VJ9yfVaMgNA/jbm3lvY+UlYFx5tG/fxuc25iXdEGTdxGLVF
ZySF4AqiVcJ3csI/wsJWtyPcGYcS40gXe9E9i+hlOfG6MefC6jvizFsUB4kexCY4Ths0G79EsWj5
T5r8PORWVmBtsPAspZy090x3N1Tkn6CwkBGFbBRKb+SCq0q0qBzPoAsJa+H+tttfgAyW/xbluvnt
kd+6SkYFNrEIF7zHgCOrCmOcx1jA5JuEM5clGkr07/NxKk3mdi/YGCPFPooV55Knc7xTDmgF5pIM
LAzFFvsf0GZGY4iCWPae6xvU2WeH/EWxQ0fXSYx64cGmrY2OHpocOUr5LbGP6DLCVeZGqAYS6FaL
df1WbrFIDiDyFZVXSKRY7l5EQS12yLJylm5qOUt/GcJ9DoP1S2ybGpo302VM5afHp/EzAf19Gpi2
wUEAnIk1k6qY9ZrmSZ5bvJpXYlQRaX+h+PSrSKzSfBHEhmg5x/f5KekMTcY8GW3tpYEio9Fa/y1v
zZNKN2ce5NXPktI9kR8ZzQzYoZi881wkyZIVHj2dXLa51Qa29hQtMWxjPOmerWJxMmCBHLzAKPJ9
AUZCGv/HEj59CVrrsVFalRf4j/uXyCyGNpZSDezKHgr+x1/HCVA6rKzUw4TNJug5kvYz+84QZM5X
LNQySFrVc/tyVddotm7/NHt9P9rl4ZC4MNnOFdlBacWh+9PPuqfL7tpI2zz1cOKeu42+tpfokJHE
xrLY6MNz3qLr1CyHLoMpejGfTi/x6eXEkeVZzf530DqjYUacxQu5Mjw3U4lYkVoktS2ckid4NTDY
j4n9nB+ZmMW8Kva4mhqWEDMZqMZvzFpUAsHdKkvvFD6lO88eSGijp4kqG8CEo88USzH85Yh5oPek
nerzmOV6+Xr8HT/9HOY7GJ8Su3ONLFsIHuAEllGB5dW2tKORdbWuzldo1wX52mr2Y5o/B2kZmoxE
G4GwwLpgX3AtLKi0nH7nxL9d5xoRd70n3Ycik0/NWUnbzfB2Wq1iW//8HKzPM7xcnmc7iTJrVLHx
Hu3F2L6HeIJ5PUy/8CtvgKeD2ZFXH0nA0W2PwSU5KDTaGMtu3y3IJrYrhJLKytzUH+GmpJtiQSze
VNusVbv9FCYTMch9KXgNPqWKV2r91otUlbfdi78gYY9pe2H9+BIWE2sM6yagORG7TLxj0OHerORG
V2P9ELQcfkpzgB21eyy6QE0qQIHoz2NiPyI2E2uG8FrquoZ1h1jqeU8rEfUkMzUImVrTAfh06VYw
MAt1MN3HdH4mOr8JYUISq+1k3CpDqL6GTVnoIRwSYiXPzUcbIb2qHdWvT8mK7fa8Qspf54IJ/Mwi
3ZNlmwbbSM+Q8sRazxwpM5ylEpJd4WgOnHbeiqU5wzGt7UZAhn9IcEDuzzLqOzMLM9Bqp96OU7ty
5FV3jj7cyV4QNPNg9Zf9orxlR9Sr0FbzC2rTbRvK6y+ee/rvPkS+/5DMKPQmS/EhhUaUQ2huNM+W
aG+cGv13TZOG5B1nr8HP7OF0zje8M+oa5YPYjxFIvm73vZX/cZyPj/12u13lQLOrjim0WKPH4a9b
FaQ524m7mLICxTue55SfpJ3VIJTTFFXGTmRMKt0fwGKRRSjAqIIb+3aTA79qK/rHvMZSc6cxl0ZM
tf5wfTd72rXLynQ4oj4ZyR/6iycE6VI0TWD+mKGem0rQNB2MqE68fYoZpSv1Q6tzJGD6/smmnSA8
iPNZhnEFGqaQpYX8bVJugqo0FKIoa3Rsr10cWxytmKU8H+BHeRc/r5pIciD0xGpmjT3T3PP7oWmC
s2Qc0GRAk3AtR6dcuGgKwG9TR6CJrQEOwPNfU/nd2MojxQEP+UaVtmpoj6bH8TZn9Q3z5LqMyXJA
EnybnBumsba+zK7o6TiPwimo131xUrpz379VyO7l1MioVLxKQ03k6tJKVjjqdjuS8TXsPnWdtphR
1v3MkkeSx3+Fjl7NKx0zp9P2umxhS3x5rXn+4uQ5sIIxLQXHingFS0XZVhpfzz0s0W79s+zoHnYh
xBdFh8NYp2RsiJJRQ7bTcln4dECIljzFPsel+HZI2Q8AoIKKXecSACLYnkO97pIqLtTgnKSo4T0Z
QOC34Mel6+6zVqzucwTytFW9jvl+UbzXOYAyNCDL67+yjKJ1JSxCS3USoBQ4Rk0becptKnYmfI7P
xTkx6cInovasmORqt4MtqnaiO1gyu1h6O9OgptNHa+0tH+l4uK4bj2ACfWFa2SbQHA8T6n88JCLc
eu9RrBwKEyILpLlawWeH3V/en8cqOmuuTNlUDLQ0TVLN+FZB1Xiq6GnBWQhpcCxIeJGosQlobDlA
hKdQIMtGP2JKno6KFa8iy86fN5HzqX+u9LVq1Y656nxuemfmkdRRKwOKyRSzAcuEMdyJFCi6PyjQ
sXG/yMl1pPlTo4tELf1VUezb/TWhQkyyFyOzUmGlei9lT9rnWqONwtOunyYF3yJhCyHcYGTxWTd4
QJUrHYfweq4xmZyvh4UVf+KGi79q6AxRT/LILX0qLSxB3Ux+UEeqsCUDSgr+1ZZiR1ibKk0je9G+
dQLPO/xpjJBgxh/oEvwWVKPvTWySh0WUdcn1HKyFS+Bk3lMVrsSvCqH3wStIjqHqjETC7/FvEn2E
4t4MMSwgrqT/cRO0ie9QIEIYr8ZaMpnxl7O+18q6K6/neHgyX6A+6i45o8zQDCehuQLFxyn/asjA
j5ZoLIsXveW8uzORGYBmUGFZTM8cNqMxB3EVkrFcBEJ4LtBg0NJqpJlOs7+V95bZwrDtCiCK7FpS
Nge4q0L53GdO4dudQbJf/jFS954At8+pwmP4XJdU5SQhJqfu3t7cf90kYzcWuuyDapSnr6sxrhvQ
8IqHCSZ43JvZsyeStrYe6/VMgKzjRUBFQMYm5QnZ5Z5gUY7NUI9Bcg6lXY59GJ+iZzehVYjbbO95
DkzM1RXL1UImwTkL6VgQn9fB8DPBiU3bWBkOYB4RFbAF6wZ6aRmKrRyl52aZYtvNk/eOFi9YV6t7
a9bxWfQ5z8qMot7RY0Qg0bBk2wtBLxW/TDx36Jx8fKo//ZmJIQW+OzwpDQvE7w+1T9KF7ptpegZ6
pY+FwF/dr//GdNrkFTGyckeFkZWFh6lKzS/Tc2usm1O/lZ16a26QrPbLVWYpW6Hh6M4kCyxB2TR0
LEFAR4vEJhXQ71ELshxkZ6/8qgOnr1/bbPf45GZCR2CJ3tCYmL5RgOw67cYtQCNfX2qJiOFWc4Wl
uC0HVKUe05q7JQXBFcy1rqi6yZyfZya+VLd1doYv0Qw2sl0pcMcre/EqcCcJ5+7qlhajZnlbhLE6
VtlZ/92VsDtE3AbBLgpfhfqoXaqGVq0TZ/ZjBmfyrHA8/w9n39nbOpJ0/YsIMDf5lc0gKtqy5PSF
sO+1mHPmr38OvS92JYqviBns3d3BDEbF7q6urnDqFPxbGZ3/eJV+mSiuNjOocyFRfZKdPcyUH+BA
kPcwsRvGxNhhT9g2pR6HBvskXPJo0JDPrsKTW6+YZ1fdMtKnzwUaz2m5u1IAx2o1KdD5mEbJipD3
inmtS3soDaW0Gx/ZlnUPzwQtej38xICm9YuzlCu91z7kKPF4jdcK7vQ0Hs4SofH8ts3Pnq9L0mea
7MR6IRC5t74QgRwCMggyj4h7dEev9itKSodx1CE/g+1b67qXAjAD/8i20qq3k2f5+Ph47ksOqgKC
N0EGuxT8BmQubsUBDSf0LFvmZyRDm1ojHG1sr7C8ei/bpV4cuaOExmw1DOFv/pVzi1m6bKMdur3Q
+ADcZhXZO/grU9qLIIjbmPM7rLcD2A6UaC7S/0AOt1qzc0qqPtWrTFx4ce45vcZVXwmdpCZJ17JA
b0Lorjvx52/zO3iJBj3acGCcWVdo7DANSiyQnLxINg2a1eNNnztidYwmcO8xd2x66bOycQSurfKz
NOiZo7WdYoUdUMWqqidffkWlkqWPJf4yMd/tssxj0SAA4cAbeHvMkSpUTl73mNGkC52Zoq6YJJzG
8YZyyV9rUBXlmmokDHVYPUoMzjfrVGtFOhyBs9H8TS/TBJW3rzxADpfvdXhmEVqNCgwN8mgR0cGl
5VP3k2S0A2SktjOw3/q0HnadtyrilfzNl7RhVnlmZIhNFpmz7mcPIJAcSeewMAKStqkScR3vK0Mj
FWdP0NgqolHxFsTUzc0i7KnQfvqpxTqvqmeGH7107ERdbF+EHxSZJAmk/TRRweBmCoqhxqsA5Z0S
gOvCbgCj4nUWoShKYWSldrpHNjWnp6qJvykhn/34kH6b7yaHdLOKiVZyeZTJrCQXZ7S0+6pOADgi
OwGsXMO2vAzfQEugBORYyQ9mgbsfg2IHgckRy+kpUVZlQMNhzbNWr/eyHlSrNrHU4SlityJjpJlZ
ONQ7SsIhfSKf/lHIDF94c1tMlERhuTfcg/incgySbjEj0XnrmE1hCfJaVp8JgrqfPLCKWGf811C1
yvAQcubArJzQ5CVa7FPE3Nm+DzIjbHIqetpgoVHCw694a0bSApkKEL8tc4MtTK6hffvkfdeenqs8
Ujn489QC++pJC9t539s5UYrxPbyypH5VCnKhiMWZXwf2jnk/1FacaxFyaRarg7zT02S4ttrwk2Fk
L6JXI7EKyzeXyv/SeGzTY5XRNADvEkQo3G80cPUdecN4ICZTirNwaC/kT7rP95XtmRxIINxTvDUT
zJo59HQww72rkZ1kBXtMUEV6/hxpbxRslxhJxGIGGXoNWfqKWb7nlWTxpn8IFqLHmRSkwl1/6SQw
6otUCEuGFGeWlDQpL2O7tvySHCULpxqa3pK8e+/nVt4kvZxnnSAULnaGOxRmiXrNOLF2AC2Ionum
YzsmtxcPEWYX1wsWeKZMcyN5Wo4UElaOYTOgG8/hq7tppOPwIe5ahZalJtcfQ2/D70j1IFynElSD
f3l81fmZV+96p4XJVW9D2YH6Y6fVFU99l3ZIOgMN9O7iJmi+iZqcLtjpJqHSh0PLdWqkG8EewSmP
v+P/o5syyGTRDAZivskJSKiEtnE8fscm/5KfS9ptEr0YTF5G9LnBdWHHeY+RnSVafWHfsqcu13Mk
WvbVXzag6h+yiuNYk9a5lTZGEGqOxpSamlMGzEa1OWpNeGhPDGe1w9ahlR7rzd7ltfo7eG5gRNah
7pCFNc247zhbIgBTADQFT35L0Vf3jWv7SI2JX577Vvc6OI8XOVWpkkSrmt+ybE6DnNkX5B9HzZAK
Hwo5BUVF8mVyogrbxJIvOdBl0XAirX7tOk8jn97GbV7kJUbXmWrTKI0gTa0gaCa/tu9qjbnIA5LD
BOXZQ3an/PEq3pSrXZG+ARgkZqsh+CM1vlYJlo+JBTVNIn7Bo5i9ulcfMMnFBV7ttWwalmcxtCOA
ROF221VoK+WmW7ASM2m/27VOrJI8JIUnKFgru94xh+A0mOzXAdRBMo1X1djKhoxfNbbt07caVD6x
jVhNi2hCK+Mr03LzEtkrTE7AU0VdcymqmokIbg5icoHQMSj0sTh+XGhz2SoORE3ujo9v6T1hFF4y
gvQiAgL0ptzdUjmRkfas3F+NDsqPXDpF0ko6xCH4V8lZ7jd5bTGZScAkxAAxscsr5GmNqvvowIvY
W6x/ePxBMxmb8YMIYjp8Dio2Y6bvWv0UN+obGadP8ITX3r4zW/h98JoqzABltgNG+EgsVVSAeDTG
eYqo9DdaJ0sAzjkdRGgJVkYZ9w7MyrdfAbSynOVSBR0EZ3+dm473OqR/nBIAA6dbiFPmZKGPlhAy
jgsWp7nLPAvDtpW96gw8dvUHjgyDDDeShag/IPO9sL38jMegjMhUgFQInNpJDOiRsunSIa/OQrtR
uHflwoBzmBCQ/2ihawlSSRXXyMtwzYcL6ZW5eJC7Fj2515ycxZmfZNW5+MN9h4JAhV4XJZpWCsij
fFpqtainL7JkdftS9GkClEFabJSlQHumBAxE2NUWTC59mrQphhqX1RmThe1T8CLBzH0Q60VBsvhA
dH7his0a1Gt5k3vciJmbsRzkOewawwZDfpdjxmwWoOLyXLW2UlMu1FiOkmZFTmqzYE1nPS+VE0bc
/e8DMjlxVRiclKnq6lzHKKhkm0w0xJw63S6rJKNQA1pyaAPINUc+Leja+MtT7/Ra8uTA+6SWuRIt
RuegbLU6gVNMYhoPhsuiEvgTlvpQfSX5n7h/KesNr9pu/xZXtPt4/Bn3DDBjKRAesgCbwrLCr8N0
ZVFCzuukiGADejjBT2BBF3U+ofmuDzT1nH1elP2zhBqOb3L0LNnxRjECo9bKlWTzS1dgXPHdjqDM
JiITPLJWjrfz6lO80K+FPIVJb8LPftfkBtKMypgZ6VsM0xy+mHQTijbxqP/OHZRWT7PV48349f7u
vgCso0gQKHjdyeRM+HHsOl/G5Zl7Tw3pqUVCsOIjTWQN1t8gTgHEqbSAFy47s9+AW8RyIpTkg58K
0da6KFAH898xcHfnuVTqKPEtwAeb9vnxV85ZROT0/vuRkxuaOTmvBhK2qUi1Pqc+Xtd4k2co07oU
XuNjYfetVaN+qDwmH4DKHscyca8kLsZ807LAE0hBkCVr9oB+AQSaev8ennrbM5D6W6hXzd6MK5ET
PahJEoK9qizPVYhsIgJXz9kngR6QhWBgpoB4u7YxWLhSuKIOUswe/12bCqqRbFujLU7QkbU30Bdh
g7l0K4DoLDISUEo/3tfZQxwRvb8t7SCGvBUdJVFDsropz8qaO7RuRIsBUoL6EJGFB3R8jO90+krS
5AC5oc3UyIOkKgGRfJswkumW+dvj5cyUccat/N96JmfmCgHXiCBTOyOldma+5UuQrxJgOIStnGhs
anu70llIJs54gOCqFzlO5lSJx1yO2y2sW98VSSOBnrryjAC2Mcw+JGFBR34D0sn23UiZmITa6RQf
JFnluV33VDTqn3zkws70epUblR49uRvhu0NSjqOs2VAf/yvQ1m4M1u7QB9vtw5clhPyM6kBrQOg7
VssU9ODdrlstJGRuA6Y8R+2bTzBqu3lu0JbqmwJi6Lbp/s02X4mb6E/re1E+ME55zpOfOsVwFeU7
C/2F6zB7liIagsbjlDFn5XZN8MCDocJo3nOt0tC5xAK6KcIlQPCcEE5R8LKwHBL80uQoM66rmT4I
6rPrGK6IibkVyM6X2spmFQawH7RzofzCK9M3hClkkYGnWJ8LPbI7ndPFHw8cpAPaUgu0SRqK7dPY
Vg6hjZDRO4JlHPSGVDgAWmGIK14vtMvjuzmD/AHEH3l+FqkGVHmneTC1dRQ1T9P6zCVabuVn7put
dddQaWlWyHERiqQ0Go5FFjQeurTdoPGKmCLdNGgM67R8Ey099HMafP1Bk9Mm4aDWiZjUZ8IdfZmm
0YZp137o60qguaKrAY6GdIYZKxovtOvhnbdkDNt4lfsF0zj3AGCAkYq2OBRA5LtApuO6Qmmaoj5v
YhTawR1mN4dhRY79oUc3NJLrkRFrzVbP1tyuWHjGZ+zyjexRW68eH0fIlSZkcSodiuoDt6u6dOHt
HvV5arowMmkEumF6CSETm9wPYpnFQ12fhRhAs25XZRunXkXlk+iYCyo2GoFrUeqIw0EPI2ocQPHh
L24X4zecQmrRbc9uq1fvgDMBkmUBWJGA/HGHRs5+64KNRqGtvkJh8bHwu7wT6g8i+jaATAKKVCFT
1OrQpeKQRXlzSgP7fcAVq76dA8i+22268BpMFfdXkowqIYayIAc0nfLZRLWTRgFfn+pI49t4nbXs
zgswScyrnoPeBnJ2YWOnSvIfgSArHGEzaN6bmCzZZ/mgKpT6xPDIB6NvsBHLBfs+K2LEjaP0DkzO
FJSDUeJREqp+c4piVHp5D80v/9C4/y4CzYeAH0kqCuGTEE9WPSaJ/aI5cYNsMupTLoSa6+YL67gr
O4xiACHB0Yx9jqwq3OpgLddcM4xiCl22iq1iKWtl3b4qa3fF6YnOGMTwMdMmtzmqWqmd7WvbW/Fa
C3u3oJDTh2b8EqDlRFZEWQys35MFc4NSDnCWmhMKLf4KEZUCOgItZjAuaeOxK3bLp3b9nW5KVD/+
uWhFRV4GQyyQmMF3TDaBjQKlUMPuJKOS4Bv9LsV0+GBfH0PxRSpPYm03/E7mn6TECPZg2luQPzU5
WLkCbBXSowIeccwumohXMy8P0rw7+b5Hcwa4R+WMalQp2iVZiFyF8Txvbc4oS0BjB3AcwIdOzltp
RaZ13RqyCKvhaVWDZ7HZiSjWMehphj1H9Ys0sR4ggpOJFYsebaq/TmnIQqH1xZtXrsPstS03EXrd
hU3IWWliOIGWVVTm1oDhvnDVWk4NLgTaMReX3p57k3n7+ZOTkgqnZQqCraqIzaMHltNQ8XOPoXqJ
Qk0VtEil0ee/0Q4OoFoRYAoo6EQxfU90Qs9rulOo6FW5Kg2h3mSbZs2LRvaWci89eJJUuwn30kcN
dOC/kY4pMwiu4YmoU8cVvf4VYYeqO9XFUexqWqD/uHc0XGfNAexR4DQ+WyVKgTyMzQQGl9K0feWU
buE7xo291RsVvdB4EmEl4G2KEx2VgZhBYNmxJzYLGZrxYgxfs08WjMAYfdxIAYIDQGsw/rPoE0EV
8vYm5CnP9B1ask+REmpCtOt7s2WfuMB4vKl3vbq4bZCDGvyvHFjxWzlQIyf08Y9P3UF9SQutXHd2
SVEOPjlbhdEKV2vW8Xb70dr9xlv73IJtv3sRf8UTPLwAUo0p01vxDWkwWS+FeGnrdju/NTL/o+FQ
TuRGQO6wsNq78uHvakV4sbCvkggE5624vpY7RCMQx2WnnFuRfFUmRixgDlOg+SWh1ZCtPAxRLuNs
F9T1l5+XX5h/RYPeypfM/OwJAzcpy1AkBPKTnReGMEm58Vu6AuTFXWQNwa5gnkJhcdXjJk51CfBI
QebRZwfzPtnkQcpFFE597iSVhtg/JycxoQpzjI/8WN/3EMMUve7Wh47hNICY9DCMF1z2uWNGIxKw
MzxyFaATuN13WXEy0mYRd4ray6BaVfTM1xDJgn0+Okk5u+D23GUlx3PGvipoCsGcAfnuGUv7JOwc
woJoEHwo2usGE2w+Dwf7ZDegpt6+1TrA3tqLhybK1fPr4ys1d67Xsie7HQslr7reeHO7fV2+Fpsc
oP9qsB5LucPn/S5RkQBrg3M31phut7QOYr+tSMKddlgb2CFFC3EOxttpZkotkP1bVgiGaPvEaaEx
aGCzOwsG/nyNXfe9dlmkELoLXP/zQfChwOqDo56ioxriBFEuO+xJb0CpnNLT5+7z/X0X0oHWZmvl
erQvrM3q5WW/fwbb1tvj/bgrPIziYcMwlVRVMPrwrmu2BRi5C0vuREqjPMega4jkggrIvwdJjnGH
gsbDg3xuho+YJGv1aUH83B0jQOThUQRZ2x0HV9w3LlzLgjsJSGlGgHcXq8KLgFd6VpvPro3RqHzu
eMmoJAwrDHWhPeXxOAnt8WeMNmN600fuWB7WTRABDLhVCoK2pNATO+7Ey2YaGXmLqvZX9sqHZtOe
fTgzj8X9luSn8gDFhxFDCyWqeRMbVtSSUmYhx53kdB9ymIJqDZ2K13iP+fBViw6AQVoJkd45puro
ZXYOXkVMvJNDq5NPQqzJ7laWaIfhQ8FgsA3FfLi4+Aa2K7LTbjeUidbHRrY0+O+uZjSqCpxLHBYs
EuJ3/naX+q4Cs0eBqwNfwXsfNj6KYuKKA8PWywVMiI/3aEYxCCqBwCWP03/vCFSAewsjBjNpT8I7
kOngoP55/PszR37z+5MjGGQ3TwS/Aof6X6Q/JPTq2s1GkazVYzF3nvlYQ/3fMqb+iIrSStD0WMYn
YhC91+uF+7uwTVNgTUx6N88Z/D6nO7q64z4ef/5doQ5nfvP9kzOvpL5h5Qa/P/JDEvy33YvrxtY8
n6YLsmYegBtRk8BCFdqMZCpEObtv35B2wfPjtSxt1eigXmV+Mt+RhH78ff7imajVL/bZLAkY//mV
AL8P61oaVSrU0I+mDVsF7UZ6vUXf/WXkHVhmhVtQ4l/K1iuJg+MlLbBrIsYPlZjypmoHTkMEBnDI
H2DpjN7s9qvLEohqxim5OadR5a+EokVRKOIYy8TwCpkyXyvl+PfxSc09SrAxSC8hPYiIaRpjhoxc
ht04PGvH7pIXjqbrRqufAgyR27QLVa+ZC3ojaqIVge93REx6jHL7CDfEEH2N3ywRrS7JmCiG2iBb
4QmQwea0pJq3r5c2bHygJg+KgugKAQE6XxCTT+6OFxG2YiJuVD0g6ihAAxYoanttSc5d9Dy2kF3J
mewWJkHwIoNn9OSibC1+2a4tWOETILT7JZaH8ZcerWiyZ0yYOUXiY0Vg43cWQtHZ87haxcQHRIAk
pWGA345LDdjYdruYD1rap8kdEVOpyMpxntIJc12PgI6LpoC+guS4dBlnLMDNgYyX9eoyyoC1F4MH
QRv3aH6HVDBafcE5mrnvNyLGT7gS4UroVggYcPvL6527cfTGaG124Zmcsf3XMqYAqwDsqHIAKsST
f6yt6FXVl8ZyzgqAiw2qIfjYZOrmksDlHQCr4E5onO4C+PzYYi39/CRAxsyiLBVj/Hx5CZ5Sa+gx
Gv2xhDnvC9iz/61g8hIrDsdXDgzA2LCfatCqY6f9rFXrZRUtHPjSYibGhPRp0nTIdJ50CdmTmqan
haXM3g4MmEXlEf0gd0maKIy9pubAZw8O11TztZ9S5xfnus28xmPy+79CJkdSJX3eRC2EeHpmqP84
jTgawqtfn5wGS3Ip72v8eopImacm6HYkDKla8oLvCvzwv27kTM7CDfwmLBPwu+uYCvz8mtiSya24
dpEMedaOXK1nYtjbQWhhtLCe0XeJMRH+lFn6wrHPmt0rGROTjvNgUz/AWl5fkZYH8gP+CmZ5V67G
b5+fn5egqnfYvunejXp+ZbhU2a+cDq/7yV/ZO3Kk5xfMSNq87/Xt+fJ4abMm8mplE3OfDlnR+qEK
1/I5MkV7O4DDbWk5S7s3sfSiF6aBUmE1gV1q/nZ9eX68hjlX/0bVJna+R1syxujieHYbd5/Yp9Ox
At+DtiBmXtFUkJ+BGpIHDv/2UIZQSYpKksbJpAm6I3/QGHNOl1j25oRwEspqeOTBKjdF1zVgGQmU
1AOxLlWs3uAQGYEFQCsW/Ig5Q3ktZnppMnSY9TUmIiiWv0KsbrkLwOM5vboWMLkxTukSphogACiY
S37m3/8E637pWs5Z42shk2vipG3VdyyEsBHmMZaa8Jza8oFbu3q5Sv/FO38ta3JRghxcR3IHWbzF
bZ1Vai+58/NHghogQS0MyIuJ1QfvEVidO8z3GFT0kWqiHQzwiRZuypx6gfhCQgYRGRz1tz3vyrBU
chOEhSMIiIDeBb14SzbIxtCMIicKK7bBWNTXfyMRORcF2HOk36f5/oF1+yrFWIWTr6U7zV2nndWt
mz1dAXn4LOl/GbOm3WHptO5mYIwWFEw9/xU7UY0+dQKHCRQBsyh0idWClwStb2C30y/P4He7XNB5
iP+UKwXYVAmcZkve7W82dhoFXH/ARF9YzERtSIoPwE4PJp7A19dKD3fE0J6ejkdu/3LxDM+4rP4+
3m9+fL7v5I4QFXTNjl0nk5udNE4bs1kwPoeQjN7K+CyDMzcDNfN6Tw0Ox+2cAtTrgCHWFlc9F839
glT+n/TJtZca3g8qHtJfXyF9Y3IhdWzZdq2PNdrkXsB56+uJtQRwm/U1rsVOThtTLbhKLiHWAS2Y
8jdZY2DpOMHl8d7OXp6rrZ0caednIusWkMLK+mFkIe00hJGct+DEzuYQrlczeS9JWdVM1EBOuQYn
Yqrt2mO9kyId2Krnvws2VJx7nK+FTV61sAorRoogTNyNibI20oSV86Qev8Ew9tkawZujw10fO747
rLjZxPJTyo0czBn1MwxxqjTmKfkBBairv1zW568zSg0LD680uop3Oo36K8rAKPBI8sQ0Vk4rS6HS
/sfFe3+PbIIkFdEUa+QD7VbjUZxsW3zqOUDQWRrGhvbnTwiycowBLlaZUQFuWeqBoUD916u/lzGh
5ZoJvWTW5fJ30ebNGx8k/wFpkIDomIJwBN6N0j5GEqg0+Ods22EYzim1PNN7K2yztErNtZ0/iSXQ
tX8Av6Ke6mjZth8r6x0O+9cCXn3ERIuCLk7DIcJHCIdoK6CZNXqJd+FZ3eWQ5preJn9aolYcbcvd
OQGkgJojut0QIt16SHlLCiHLB6R0syajIzEUhSOVLVzDWXdP4AQWPhjGUYEO8FZM1iopmvhyTI56
R/OrPditCHiGDnCVsaB5s474taiJYeFbRpBjkoonQNQGW3pLbI9yuaV+XkgAECavgWbnopiuLi9Q
H835T9eCJ7amUUDIKgyZeCq2voHbR2U0DCwZtHsgHCZw4ZHiAU5TWWChJjFaUQY+sEdkOGVlrkn9
W1C99IGVi5L11kWAJnOFJiZLJauZpaFdCPVvAPDw/1PobtKJfdBUDXvaqJJRWs4f0AalhyWG7pmX
6EbKxK5FYpU1POK2UyBd3C+mpg2mvAxm1P3t/1agqyDeYpXp/unFbR97UcBaLEk8mdy4MG4iIiAc
PWUYN+JEgqkOr6WHWjva7dyEZk3xArB1KVJHOnu8uXDf7xd8K32y4KzK6y5vuPbENvqA7oe8Ekwn
9bVMtLNKpDJZFSG/ASXTgtz7BwRyFQlUZgLYGFlx4nC0UV8rvZICltSbUbNmSKkN6QDUZmaI4d7r
L4VqBi7ow7qNJGFmh0qOgPJaVUqd5m9VL7xnM64APgckgGNHMXCsv2/JlYcrui5PQrXoTuRPKT4P
xXM+rFLms7nIDWgXXvCG1qslesgZM3ErdLIHvgi/lxMBzWLYylC40ihqrem2OcFwymDV9+9MBZog
W0nb71Tvg0PLgZaQ8bUh+erFXZWcF85kfBBvDfHt90wsJJs3rQ/t705DrvfJhoR4GFNDTtDs+exy
T73GB6m+iJP69S3vxYKkBvQJSDFNWy+HqE1zrmm7E7vmXUrEIyk7y+Ulq8w+A+VDIGYux/sgAif/
i4p+xC7dZaUdDrbQ7ISIxvlTx7Va5Z2E3pLFg+LnC67VuO5HHzg5p8ZDS1vJAgEYtMJ7pjKe5dfe
hkn4YeE23jUCAxkLNfzfVkxOgIS9x4DOszu5xWvovBDwPSMLij78MDMZ+UTQPNjrAmBP2IJ4XeSU
d3ZMeQy45yJ64XiTdT8WdGLOOhHA+NAwgWI4GtZuX03JHzJFcLnupEa+0hlJnIXUFUPxS+2VwUyk
/KcCNvxQSLljsFy3YQKgJFHG/mojJV5IQo626Ooc0OYA3vyxowJEchh194syuL6kXumVRVpU2ygy
pXz12YeWsyrRByMa/j/MCf/KQr8icDMAIgFSPF03Bk12vVPV25BltIhTqZqoNDZFt19QrlF5JouC
/QMkBASkYwZn8pg6XYmmFI6vt1XdvLpKH5uqyggLQtSZrQPnrYwdxM6Nbce3x1iPdAJuXQ7bQkqZ
hspCH6HrIGnE78iJskqXAiYR9h2G/EWbAL0rR1XwFNUKGzkiu9RJ0caiFIIyaKKK0W54jTr5r1Bl
UmY4EvE/FSngTqnDcqAZ6tQKPftlLe6Ftg1rPWe4/BgXCbpbqyxVX9POEy5pn+Z/pIofDgASh6ck
5IvnqOoZI3IdTDcRiZC9NHzXCFotpFGqZ0PdHoO+jg/oSQKjY0BUpjYaoc3/8Ekafse9458Cx4sS
TUqy9NkJBzGi2SDJOyFjc8/oG5AM0LzwvXcv5FnU2BpUktFG3/YmP5SNagERF4FItUlD/ySmiZcC
Tqn2u0IsGNH0fJ5ZA5cjfMtOwIKzOK0EFnysfvTcxMyQ7BOfwRCage3dyvCQVARDQQyyYZf1w/eB
NOlnS0piB2zev8MOhqDYCOokpUJSKF9JEEW5UcZpA95OIP99I8Ksrhc35xsWranoedNjicsDWlUJ
nubIq8pYy2tePoPIsauNMglS4FvROPfl+akUruquR7eAU4OCt2GDPAZna16luloi4DXCPFAdDWxK
7YefuOlg19g7WZOaFnNf+s6Nl7Cb02BxvEvoch3nbmJYNcgXRxtzdW99PvBKvu3aLYiSk45yfZOW
yLTKrWeyg9pGugOjcayLFOxgcaT6L1VaER8bImAiblOnOAouVxvM7ui5+MvJImCHSAgySR4DUoDJ
5EDuiF2RRFnnM1lpjAhsuyHNZD8G0C0k1U4JCRJHfg+aAeoIZKQxwmO0A6tdbBTZkP+pnaHIdZUb
qh8mc5NQTxrFB5dsCybBEZntbdDeCIPsxzGz4uoork008RedVakFEIpCFHWJBvwmOXZly7I600su
CNS7ocdMcKl0h0wDUR5BQ31RKP2C1z9e3okJQWMRsstjbwxo5SYmJOibzEvkvt22ckar1pIFz2zy
HyZaAhtPcwzjSYICBQk5DvSJojANURUGhbKadbutErjccWDkTlPVUjZBDsXibcgBxq27KtDyREGQ
DV4kvXYIY6akz9HOqILjVMyDpWaAGQsKLgEJeW8w9sF5m7iwndCFciXG3VZAdpoKBCP8Ilm+PH4I
J/4qVo7IFNuLFlC0H4Gl61aHu7ou09oXh61MJBOjUKlHqnVdysh+9D8Y0btgsOfEjX0V8EZllfBT
DPswyI2YDi67TYEMPtSOiJE5GZQ3LvrmKY0HQgUMoDcer/Fej/AEjWUKRCJoPpo+EpFSkrbsmGHr
Z4FqSHUdr/De1ms856meoiFmIQgY39BbvR3l4cgQQ2KwB5nobVN2KQ7VY7de4BPqumK2UxumQRW2
YRYCu0n0+Ht86OBgWZhodMqwExeOtEjQFXzAblnJ6W1JTr74Smmtzgf1gugMwz6RuYpGHJObj/d0
5sqMNOjoBsULP2bPxwDsyvixDOaUpbwwbLsup2rOG6zSrNpafUZXOO1F8F12p6YC+lWw/bTETLAB
o7cyZwkMNs0sjzswUu+i0oSqP/K8k++Az1mqTZVwW9Dzs7RJ4V5ppJUbjMtIQIGAyYEg5S9kClMJ
gvjBRyYmaNAc6dch/pXO1eK2+cl9ItKaq5JNXLPMjmWH4Vy1JRqwvbjQUYyI7KTo1FWSe9kLCtKV
1ie9YyZxkO8VN61eHm/u/c3HmkYKKEGFU4P2w8neZj6flXzNboWu32d8/lZlgvjPlVSGmqrYNoQn
KLTcysh6v8DomaHbDm5V7XhMlNKhz/434Wt19Xg59/cByC/kAjjgP5FVmfZYxELjp56Q8ds0zEVN
lap+VcZDTMWu6hbuw5wo5MGQTAN/Fl6M6c4lchp08B62SKbILS0dC9Djx6u5dzmxZWM1BR3BI9p6
YpYxLs8bYx1hW7B+vuGrEu2ajSQfEyDfN/AIgO+tZZBhdrJL1aHH3PjH8qcxPTR+/AC0xo1/wGQ0
SYYValRIAqpWW64zpbDtNUfFvIfwmxFFXe2NEqQ24gD+F7Y1GzelSW//mw8ATTuSmkhuYsT5reoo
sSKosTzugBjrdecaGGlLIzZfE3F45dhzzuV2QoRtwCgHti21xi8XLPrMMcP1QvgG+WQcEH77BXkN
+X3DweylcXMuODFdByRSRFBdOMjSPV7vzIGP3gFa5cbrIvymO64sXSuQoArEit3GrFCkcNEHTP1q
RNEkYdm+tozvGCXfhGZCUF8SBqQWHsu/f77QlisI8CPGkTlAmd8uVvE6xoE2seAc5tSN1PuNAS0v
4dPK0WeSMP+wS3fUL/6X0IdDiVIBe8OtPIdj2CFXJXbrJ4G8IlySrF1HiUzF5ZunKHTiPeO0yEek
JF9KMI9LuX05sb/YZ15EInbkDL0VzUeO0ioNlhrxHnVS9bkP+td0pPqsW/Qoqc9e6p3KAL3l4lLm
7v4lHUUrCsLJ8UGbvqQgw/A6Bexf25xNRqcA+biPNNiKcqgBzkz90np8qtNs87jNNwJHHb9SK8HH
zHKxhkA1bzUm/wiV0CyF+IA5iv9H2nn1yI0kW/gXEaA3r2SZNmyrVsu8EGoZeu/56+9HzcVOF4so
ond3MLvAClBUMjMjw5w4x4aY7SYMwpushFK/N6QN2yvXByYanf0lFiMhkE9NT3GiBLpQyq6emulO
jn2JLlGXcqq1eMPU+VOmqoaqM309t9mpOpyaGhlkBTqfye4B6ZONYHJZVpo/4fu/fPmGhQXzbGT8
sjvkOUm4nQ3tjZnpd5OX/BLD+r5hLFGIy+uiDJ/7KdjLb33ffYmsGpYoYe/FzAKJwKyjP3IJlWyv
P17e4pWLqxK6E5XNQSdP4OnazVE3imhoZFdTmJ3Vcycsv0dZ78RQHV22NLv8xb05sbQ4S+3kp17W
Y8kI9oUA1Q9tyCC5/XzZytZ6FrcT0JeOKGAvu3Hc7cTurtGbg6ddF9aWptSqIWqGeHhaMpDMn344
2PGsevAq2c1q676vvkdNcTB7janIDdD4miEeUJQ9YDVhPnARLmjRMDAebcpuEiW7TP+RF/qVovR7
ITY2zuraPSC1JJejcwuue+FULc+Aa0f1FVeLmuzKN9LPxBFbBN0roQFSO6wHOgIYydAFO/1wEoB7
yU9iyVVqz3d6s+2v60TyJ7vS5RZhdG3a68gmXVXmLLKCtPF+JAyFP9ZqPluq0W183vNF09KaPTm9
at7NZRzbBILaBVUsunUtT3ZXT/WRJlS8u3wsz70Z0sQIK5DdQQUPseLpouPY4PVkI920i64n3btr
mvba1zciy/P3gQAWV6kg3kBVYsl+04ypEIvBJLmxDKsZcsdloVHFm27RIvsBp9iTskUgen44aZsh
lwfFPQIL+M/TdaWq1Vsd9WtXzbLpSYJ+fRdnnn5j6u3kCr2+xe+zslt05xUCO3qgrHJx6wQKPmY+
VYR1jZzdBrmOloseMBN9ebvOzei0xcjFZ0kdkDmLcCaqaCCH4qC6eaoibqTG9bHP/Y/fN4BjhOlA
Xemsci5OP14iVHEX1FgJ1BQ800BFJ29Tc+NWnx89rMy8mviomdZkcd8mI828oVFU1xy80iV1hBuI
oPWprOstsNq5i+cYY20W1GKcZhmV1ak0hVESaa5QNNFRK1JeLDETr9JEVo60kMfXQGi3Xu+19c2T
e7yzVNkhzDr9iowQe2mWN5obVirTk0EbRSjdUmFWbbXOfe3DR4MReBid8fk4SZKbU3N5NrbF1Jea
O6Wl5pjd1B7autkihVlb1CyUQipKveCMscUq4m4qmS9wDT+z8+nBimE4ieQNr7S2X2TvkGtwlWR5
OWqfqjBgyk2qu6EZIiLQqcm1nij9lenlwZXV0AyAwMjfX75bK0tjsGAm46SjpDEJvPiAqj50Vqtq
bqwX3c4MArrMcV/Yo2Q1G6ZW4ldQEjPdJKubKUQWm6WMWlypnqW5pWkkxzwdhVuYcPQrXapatzUq
/zpLgvZqFHTFUXs5uk2HUdrEbMw37DTyQUlUhCpMpZAJO9niBoZD54udl+muJWZkBcNNo/p7Nfum
JzDnSXYuwbCs07mwlfSTsZk0rH1v3nNIk6AwoO4w//m7GL6oLNH3JlFzg9hgiLcOhp0aoEpG7F1s
fO9VU+Ta9AohmCVHOTXlD4IhtK2pu6bOcP2tptRD/xiNYYLSutANykZP8txLI+dCQVyFNklXjSUW
Jk2SoFQRInCFHCXmKjHq38XgiRvZwfmiZitEBxq9QmKWRURZT7qAdxV1V67M6ofcWcohUWh32WFc
b2EhVldEnCfDnYILXRKd5wbAvkSAH9Jqgh6uUaXuEWBEj1bdeBRWDUFqQTMXJi9YGE53SipNLas7
dorHOntNPCO9Qiq+2KCUWDKXkPzMr9tMTvYX3WEuYIB1RMMn10PP1Xwr/2oVqWVDNi48VH3V3bS9
Jt76wyTdZIMw7iN45w9xJKbHOk3b51JKrtUoShwx9pBVjkrvaAqd+l0E/vglKsbiwQh6fddVTfzL
oLW44eZXdh0VTcZC2QqIz5Z6iEZfkfqHtecaqe85uU85VU+1T1qyCYk/rydwOf/qCQKXpK6wiLpb
Y6ADq8me2/B8oRsjBsFXnbcaStJMCH+WuV6+IJ9aoi6jdwFKk3Gfv3axJm0teYk/nHeLAJVwmBNB
S3zZzMkTGf68KDBdz4yiXRGJw0slBFazM/34UEaGd9Whvr2LU8K6CmajfTN692FqVQ990Md3SWy+
qlWk3CY4/o00dWU7CF+Ix5jR5cAuFddEqe2spvVN12z18UX3aUvmqV88TRRbNq7G+aNINofKI+q9
EBkxxHd6NZp2rnJlRXzXW6mjpz8VZoaqlllXNBQ/KnrFJ7eYPIaiCOo+0JFLJslR8etWy430Ljfv
dauypQkeq+8ffXDnlgPVQaro+KllMZil0F2LoTOfMjqz6SD9UmFRc3SfmtVlS2fZAOPA9CcZheDe
wKOwcJVKbGVK4OfJncdj+pDE4Vx6DQwn8bTohqvTHS7bm5/vk4d1BqJAsMSG0R3El51uVTBrdbd0
1++yVFQ/jZRZdp3aMg0f9L8nr9FApzTTTgoU61kWh2zD+lm2hXUCdwrd+Ae6E4vVtqXXKFXT5Xdd
7Kt3UQYVUiEPw7EOmt+xEIQPeSBWTmDF0qfLyz47obNhAt0ZGcRbsezdKW2q+FNq5XegB63JVhQf
FS/B83x4zGEdGQ7p1FS/o2IYP3oLMYyDotJMrkffZ+GqQkQxukwKirt2ysCZEFHuOU6hbSZ9s/Hq
nodusy1YXIEp4oGBHZ3ubaRlkLopcDxpZe/tsqqw3GYgTJNySXqcAjH4YwK4v/GaAXSa4Yfyo2QN
2dXlL72ECRJT8CtmNQaaiLPS3rwV74Kn3vQDoAxFcTdJlf5JFYCtiNowoxcM1H5lVLiifswOIiSf
n1Kt1Xo7hGjsacybxJ6sWL8Bqm8cGs96k/0pO0wWNAl6hRZY3BQ/Lv/WMxf596fScaDxQqFt6b2L
sNOsIqyKu9iL1H2CKHVGlH0sMlN5u2zpLHjAEn6Ybia4QXrui+yYtk8s6QI4uMmSwl2pd/DbikO6
4Yfn63N6uefbNc/uAVWd24Cnnz40a68M9VKhA+o18a7sMpnqb6WnT00tRr2jZ402XF9e2fk3hAEC
Pqo5gJ3LGgvfTy4+Jtxq3S3VyZ8+ZWWM0EwGvqh8KIYcLa+PmlNpC4ucLO7zOemX1ir91LSJ6cZ9
C9DKoGtr3sEKLWp2KAZ+/WG0xgw/40bNCn28YstaV6FWdSmMpuH6coz2mSeaUXfIIO/0NyLz8+8I
ac/MsgSjy4zpXVxejsxUxVlougMQP4dxiyC0gYrFn3ov0LaIpc+P46mxxStABS/QMqid3BZ8j01G
BcfpEJkf9vakboD4KAmBvgEcfHoczToPprQTDDcsO/moTBXSzpyizg5VAON9j7KDrjXMsFaKHm+A
jM4dPmEoFS86PwQLhNSntmsvGqteCyx3Modd0Xm34RCCDqhfpk46lsLL5VO58j3hBoMeDcJ1hnSX
tUq/GfM+IkJ02zIZDXvUxERwGlOPrY1w4eyUwH5FjgONKiDMuWR0uizVLCVykCJ3RT2+Cg3ea7mV
hL0lb/XNtgwtXmq9NBUv03IE+PQO6Ys/ef9kFOHGW3H22VgNGaKowTdJW+DvDMy7p8LzxjoIvSEH
NtREhyjPXzKxTTcqvKtG/sKtKJwz2Dz/+TsjVSAkgmciJdh2IUBGzW/De9HPsmzD+a7agb/2H0F4
tNdP7WhWQsnIMnN38EPvuk+R4qGvvMUavDzXvOqcacIYQF3MISx7fEGTmjM9mXarj07B4GHbRrYX
7StjPA7+B107toDpQbwmz5ztYPtPV9Tro6EVmqfdJuKj2QxOuTOaZnf55pyFC3+N6HPDz6IAAozk
1MiYjHOlwtJvxUgXwLAG0eukGtlrR0p0U46W/7UhV72ZwOgdfWUKHVOp1S9iq/tP+lChxSeYmV2p
fn2TFUnlDKn6M88tBd28SPX1jYBhGb/OP5apC5Lzv3T8yxSX/M6LzCnTb/1Xo9gftKO07+66b5c/
yXKyDgAIvSkqDSiy0pCgPnv6SQplGiszTcxbwH2p46lZzvylJTj0fKojHcFhl40VOgtDae4iM4zv
9ZoRBKHRM5+SYOvd5LJZ7j0jD+6NuvbuDCHMXyoxb56T1Cx2/dgLx2kKvGhX1b64axrJam19bGce
TQN8tx1IIHo3PNcyNmFRMBgaQMvAfFI3XTgUwNXpNEy6easmI4nhUZLra6H9HlPfuPz5tgwt4s9C
HMF11IZ52023QBvQW1XsNHyIu9f/wg7PKBVCqto0NU93aZKzpglV7BjaaAuTvrey8HuhlvthMg6X
Ta1cetLDf00tXMuot7mYBqZ521jto5fqr0Z5aMa7RhNtWe43/OWWscVGCQY0aTJMgrcxy/J3d0L1
fNVssWWsbZLFgwjZAJkCZarTjycnbah0oL5hmZ4yp1fS7LrOK/PKHNt71Riljb1a+ub58AH/MJiX
nycqlyToYqcEnpRjrq+swY71rN1VcphtnLzlaBAZBFJABHCSwVwc1BaLIxFT84osowzcXg4LNIg0
30MzJ2i6L7XfGQjZGL38o+7r2ZeOSTA4Q834jCMOcjM6cW61L60pZsGu8qHwtqmrK75ij3msKrbi
j9Nbp6fJk54hkr3PYlX2CJ98RfopFhV6GeLYVr25o+lDOhvKfrnVFTtzfrpES4xpX1zSjAxdXKxU
UYdJizThFgh/+bkzbP0KBTIhQv1p40OeZbJ8SCJciNLn+Q+DcsXp8ShqPcpMs/VdqCybQ3lf2tnb
PPyaPhRb78/Z0QDMS+NSplRG8n0Gx5bGNvQMafBdKwKT05lPIPqv1AqZVTET7Eb63pWouygRnbH0
y8T/FXHd1bbbj8IWdvPs5p3+FGOx6pRyjZSHve82wk2KnqnclscE9tseuS8hO37Qp/w1xoQUsvFA
0Jb92r7JRy1oRt8Nky+hIuy78U8XvCSojnTD18umlrEku2mIc+PKYDfnoZ7T3RSaWAGOPvmuFJU7
2bsZmHMYgw0uljOPwkQqVQ+eF/LfOaQ8NWJpeSeLuRG6VWretd6rJ8XHPoBAuN3ILM7gSSwHS6yF
0Vt8l7lwkJ1leV6ARI6rSsKtZuT9XiHPaEol/9SXDPXFQz7sE0nzD7ovxY9DYNaHMYDvvA/M7sg8
jvwk9sDWc4nQuiRyefQI6x/aTHnOOwZHASj3myzzK58HsXXiX4a25i2Y64LvomDVY3Yk7MPIDRi9
Ua8l3x20a/q96aN1I8U77Uf9y/N2B+8p+81vvrz/89/9viyBQWyTQeN/2ZxlNVXPvKCWaEy4LaLd
6Afn7vQEvYIVHYceIZ3Lxs7AMqfWziiLxxAIe6lgrYx+BX55HRbjTp7UI27mYFhMIo23HUT/2Rd8
aWJMG2tdNU9zmEmAWYGLeszphy4Z/6lGUYtcKe1stcwBpXm0L7XOZlTJLsWBZ0F71LRvfvWlrdVd
EIHQu/wJVvyI9f4nLK5CLsWxFms633v84UevxtjAf77rGtFRtpBWK2/CzBUFIoM+35zmn642GAwV
bi1W641Xffln8CA37b6nTDnK/mctbjdyrPNTDGsQX3buABA5/B3deneK+0xpkkpuA1cK3c7UncqE
aQVMuJa+Xf6EKy8QlmTSH6BdQPWXaYnphb4cEUG73UGDQK68S+zSCXQkzuqNA3vuHamazVoIQFp4
W5dV214oRDNXlYCKljxPXKCI8jndMrKkkyA0wQpeeK7FUKRbtmQjqZ7oIPqh2+8H17vRnWdd3fs7
YVfttnTb1zbpvalFnBAlGbOhCabK/LcgOP5TZt021UYmdjaoMi8IQDE0UjIxl7LsOenRWId5Voeu
fCyfla/inmk8uzIOT+VbMsx0LZ8vn4i1bXpvbxGxxuWoyVGLvVyqnaTYJQGtp3GrvHnuKk9XtbhP
sTbWaNhhJZz24f4AxknaV0/W702dlfOwB3w9aSYe2aCAuwzABcNXDE/XQmZRvhhK+ij6+TE3gmez
ig/FZDlhVjuV+tXy4RIwm+phGoU/JXOoQnt1+buuOEwyKBJDUmtgCSz/1IWUhNGFkaaRazxID/qr
+Uvf/cx34hUCnvxz2dja0Xxva97kd/5jGsbCmuFWbp3dFDIDTcZbVbZ2P2xxRK2dFu4zEQIJB8nu
7DffGUrCMigTs49cXYicDEm7VoNZKNqIec7az/MlYFSCgj+qrHPmcWpmhgP4WT1FLg3np+hRvwET
mj6nz0gCuOj17vIYrvmrdsNjrX3FWdWEcQLK/pQ8T60Gai4Ek6pGri+2NmpDNuPONjWaTt0ItVa9
1oz3m5UP4MBZBqkGebzEMQ3dr9pBH+3ptke8O9nX1yRAG/Hw6jl8b2vxahZTNEiJgK0e4kvL/l7b
X4gSICVsnH7jgV67fO9NLQLiuoI4jepw6NZ7bf9f/eUAp+gog8Dh9TrdHVHq5MD3mHGoowYWq7S3
58Bs9/GLBCb3P0YWKyA7lPRpqAgnUcLWi+ahUHI7tp78aouce/VbUcU3LNI0Km+LwyZDOGJZcRu5
kZHCMiNED6IAH9fl5aw+94CvCCoQzaKMv7AylHlRVQn3dZS74VgFEs+kNWm7CoAw7Qnz5ygoIj1T
Ldk32WDtvd7aEuw7j9qIkYH4QRXBVSaHOd030vlBp3+IHwy1YCdY5m3FGPo+EJU/Y11ou0Elt7i8
7DUvZeE9mBCGRw8kzalJb1KrwYvnixxZR4o10xXJb+xEsNpufOAVl0F0A8wBPB+z2Ms2uF6Ibdln
fuxK2p+c70dIoMSVMw/SfnhJJ4YWG+kHbVuokRC5mpzswajfeL3mQoixv2xm5Z2ec03GX2AZmUcg
T7+cz5R+l4Zx7Ia9Ve4LL/N7e5ysNz1CVJJmJPLXMELbTWb2PlP+/SYEamXrTn7AYusmIaxIbvLY
rSXxqyyIx1bUHpJRuPJEvbcHU72PdOVL6ZdX46xZRosT/GRUwj8TQek6JCmypiCTd5c/y9qvosaG
26HNzezu4ldlOVg82B1iN6iQWBiifTI9G4W2UaFcO0y02+g6U9ajSLTIZctICVowbPPa67uy/BEo
D5IcXlkUaj6+HPTQKEWBzMRhL65kSB0qFK2E5SjVXlIZDzbe6vLDLR0I+d9bWTrsVjF6r05jt93r
YCCC7LNU/86Zsf58eTXzmTxNw2cxGzQBLbC14KcWq+mVzor6akpcQbYyp+qKnJS03182snYC3htZ
LGbUmkL1czFxgwRiVzmz/4v7bVCuoxTGDDjhz+nFS/0KPWet4Dmov8rJayRfVdGfy0tYO150osgx
4ZCFRmGRv0hl6kEoUWLCv0+95yG+br2dnl5ftrK2G4BgeWwAFaDas/hQZetp1aDhERXoqX8zvFY7
msac84bjXcuTAMb+a2fxUld1kQu9FMRu8TUhGhQC20Pw2Os8W/QbpyrFo5cmN0lR2tPoJkZwn0nq
xn1de11PfsNi0/I6aQtD5DdQBMt+0bXSf5vfitvK3AX5Pni6/GFX3tFZQWAeYwYvT33u9ISQFYa1
1kexmwvuGKYPQ4JyZX3Vx1DRFlujWSvHnQIqpQLUuXlEl8j8tgpV34ikGMnsyW70Pz7iTomhbVyq
lRPJCA/oWXr+VNCkxYnshDLovWpkD803EXVSwT/AQ8MmbuFZV5dDMZjpMBBrZ8JXkW+2ZT3IPNNt
Zcu570zTzZhtYR5Xjv7cRJ2nn+Y5SmWxnL7MwjoyDNyqqXMafUesq//ii7H19KzB7qig608PQdLX
kd/UeuyW1c9weuo6mMhgBYyrT5cP29rOMJjH2DRHjcBt8RQhioFwnGaxFOJgpQ/gCfIdJTlC1bVx
kde2BkcxYzdJ+KDHOF0RjR6EQls/cTUEiVv1iwVTjxF9PLObXcWM452JTpYY97grOy/taozooe2b
e8t/kIK7MtlCl6yET7SSZiTX3EwCYbtYDFMlQ51ip449OwzjfVWF17FeIr/qdrl/E7TmDYMQx8ub
tZbiYY/JFo4FL/rZ9FjaVuPUSzxOrvzExEBri8fswYRdZdf+6mIgeRubdl4enfET/xpcHI9CjBiw
imeDL/I+2Qmfp322VzZekjUjMzoNNBxJEmOFpx8z1iYxTbsxcSfpMR4QrpcL8H6HX2rxZeP7zRHC
IoLQeBWpH4Lzp967uFURpP1AF5WEYRU73ZvI5RxQ5TVep99I3I1bPYu1u/Xe2uLEZ2JRCtRNOYyd
D6r8TfXhmxRrZ7s4Ov9Nl9Y1O6x31Zop96VAE1S+YHs7GcnV8J2nMev3je7ksdPFt2F0qItdW97E
h8ufdHZ1lyzPt/6d5UJXlHSwZKaa7orAHfb1r7q1zbf/zcjitnX+NIW+wbYN9fF79CP+NkFL+nzZ
xpp7YhCa1JngH8jK0oZYBa01JqlbN9GvnOGbemKaSa93/5uZxdMh1OIQjEKaukWtXWVZcD0l43dD
jbbCprXlEAL+BauTZSwdIVA3T8mmOHV7pqDtlvGaQ9z7c6NB26qmrb2GvB+AnGZeRULz0yMAagQA
lJSlrqVEuiN5DOrqaF5f/m4rdwnIPRkZOFIKQ8sIYvAry+onfAS1ZSfQIBKoZYfWKJi4DUt/U9/F
kWYSGKcn0bynSbO4toZZmklrDokbtTdtHdhacy8nX8r82BYgL36K3c0YvqX+D1rPpaQ5Y7MVXqyu
dSbxoZgz8+gsIuvIq3Jl6DnuuXhlkLQV4aH3QsffCpb+numzldJTIfwDuMbM5OnOBTXcjvybunAv
HlRn2r2lN4g+2Qp162yvOTHtlcvbuP5x35lcHJYp9sdY7cOUrkd3EG/6vbgP7aCxH6Wb8no4Zo62
YXHlIuiiwfS4RTIE5mM+ve8clCTlmtWJuEYvSY85fGB0p4Tg8fKyVrwg/CzqTB4379eSeajVC+Y+
Gi9xEbBjdPc4JZJTKU+N9yrUGyXzlceSsBbmDpX5E3ieFg63gZm51GJuWwb5jd2lfgQlYJQe01Ed
rouWfDJlBvMuZALzv/iSs3rzPHMwFxQWzzTFGllO+Y9rqG7X/W7dqPs4gIRxM/Dq9PhxJRCnnW6W
0nl5EfhB4LbNWwEMX9QYhWxvUkZXLRrRlzdt5WRQkQU4Av5tHi9b3HM4zGpdmMbQnYLCycqb2lcR
3N5I5lbuMtEhITQAXtLxZV0Wks9UjjWVfpj6lE7tTtT+6BY9jY+jR+Y5r3/tLI5FaAQEhirtMEN7
1j1j1wo/ovwZUPeGd1w56fh4+m6za+QMLgJCU9KGCtra0IXydG+SMOxCTaI1LxF8pvH3qSukjW1a
/YL/sQhm+PRMqLWkFMwdhG5hJI5K+i9HzxkcqzpyQv/FgXhnaekOkyLKpMyjpVh7QKl6kQXqP4bW
2EhSVg/eOzsLH2i15TBTBoZuWtLBU6KdlpJGbhGDzHdl4dwJZCjPqEAHKdAt7hLza16smRkgikob
jpYUX3VKv5WmrhsBmciwDqjE5ebEfa2JfUQ1iy7spPt/YNT+dXlTVvwdy/jXwmJTOt+P20TCQizW
+0T9AYOvU4nGlSDdwVuwI7VzLhtcWxKZMF35vyn+kiChtSJGgHUM0up9yGBGEMfq9bKJ8wOgzK8t
QKYZosHHOz3ScP54g5Tiw4XCdPIgtpvmbdjqjZx/uNkI1HAzGzDY9IWRrjbiqaVO7uaFd0gs7T5S
Poe6ehsMw0OQNtC1GFeXl3V+U4H280DQy8UZ4VNPl1V5gmqB4U5dhrTtjodoePTNly76sEM4NbO4
PmprJY3Q5qnLBAH8ykZ7PxX3+hZKbmsxi9chLLwmqLKCd1bfJ4kW2mFNhTEtE7uyfl/+buc+lQXN
jSW6dwZt4sWCZEtIzEjsUxBBD15YvDZw2xRDzbLA0Ab67rK1tXMB1QAF9Fm+jMGE013yxFagUUAk
HUR09kOKY8LwWqqNU1bNH+adtosyZ8d9vr20zIhm5yHFJXue4BvNIE5F66pJVO1qIJo7mLryK6Ud
triCVkwRO8DcAG6BAH6ZJhhgq/IxkDo3Dj2kkobk64Ay62EytPZ4+TOeuQmedGARM8XHPMokLh7C
ytNloSy7zqWluhOMYhckG2WR+W84ceCnFpbYiNRL9LoqWAu3VbDbVmz3WKwOUxY3V4D3IkcQK/mg
arW1G+JB+nx5gefFptk+Tzx9U4CvqHWcHpTAzKWMILRzu5+q/KQ615KBJFIGxhPmTKdy6o31nh3M
v/YomJBz0dxZzjmZaa7Hpcl6h9rJfwegoeChb3eTsPHMn123hZ3FurrSCxj5lLEzHHyttA35xd9V
yr282ZRfPY3GvytaXDWlVSPZs1gRJ758hVj2OvxtoXNV7UPn8x9xFx829mxrafOfv0t2fD8MENPB
4N308zHYobG48TieecX528H+TeWTrjFP2KkBIna/7ku+3fQzD53JyeXd/vKx27KwcIZ5QcUxnU9B
rd8m0Jp6tQa1KQzJPy/bOc9EF0tZOHimt1u51BSuV/gc1buwelRVu7lyvc4uEhttiC8D2uMa0of/
o+HZs7zbpEIr/SnxMaw9yFaBTG1/CErnS39QxCvt5lv1o7A3vunqOXy3a/Ofv7M4NWUsBRK71oiv
sXKn+q+JskH7smVicdRzLxTHMFL5mspjN7z15l2ufN/4cGfV28WOLU43uMUpTefDFwfpDtovK3DU
r0Vtx7vm2cqOnrzhKNZcPIyIDKQTP5OTLtYES3qkwL3auWI42KLHY6xsqaStfbb3JhZLqgPGqSM/
7F15sPtr/TbceOy3ljD73Hc7jxhDhg2W0ETf5eYh6p439mTLwOIZDBRJqEs16F2P6kNxzeBAGdwr
P/qX7s68F28/hw+RkzxdNrrx0ZYU70njA501/N5NsnKXS6WTg0/MtrTdVq3AtwHR4VxtMec/f/fp
ihDugSRja7zBkW2AANWGL1177yCZ+o+BxfGCRKdP6ibu3ewX2A0n0l7q9Nh1+yo8qlutiFVvR4qG
LohJsw9ymNPVBFniyTAJ9e4ofRdnGvIDFSo7sJFYNR31O5u0sbq16OU/BucZ6YXBLh6aypgNOoXi
iKFjvDWwtPRIy1Ah2zjm65/y/1eHsbNnqY17M8p7CpnjH8u2hz8/NpCcK6cBIiRyXOYxCI+XMbrZ
Gj3DbJy5onrKopckuBujl8vHemURJyYWD1KeF4URQ3bqytK3PPnFdS3zh5r5/0cp37i289FahJYn
puZb/e5sy23B1DESL26a1BQ6fijmtwEFEWkrB123Q7OXVuxfjYtTO7Nz6zuFO8QRsHrTyUwKeSjD
qNbWCViJfFjRv5YWjm5mwJBGg8vU5JETo9ejZsI+VhzBG2x94+ut+DxIo01KKohoWmB5Tlfli6M8
mkXSg3Fv7Uyd7J7q1+WzsPrh0O75m0bDZ7hwPpqkTE1ccKB78SYt/QOUibaqX6lDenXZ0Np3o2BN
R5kpGPryi5NgloPWq0k7MPTf2uFwnRRfzOzbXF+T2o/H95THac/P+hEzDuT0syV51Iehkg/g5LuX
WrAzaV+UDniT+MPQJIj03ltaLArZPL8X1XpwUTyAiUqJAqetsq1E+hwVNJsBasC/dA4JjE8XBN2T
b2ghCoKN4hSuuPfyoyhcDbo9JcfyOt+azl3zD+/NLY5dbyJxKgxsVaDEt/ovQfZ34fhF9veSdARl
/EE6F/K9k8UtdmukLmkNMYvTumiX5qKdotr8Qe5DQGo09HiVwAsDpGGc4/QLRpYwZFE9DS8gu9AT
1DL12vT1rcbF4sOdWVm8fVkcJKGSoKmnfY36I1QqvQTN4jOiekL/9fJ1Wg40LG0tp+f0qFJSocZW
LLhC+s1MISX7rn+XMzekq9Z0dhBfRff58Eke78lst7pdS7TcP/ZpxkJiReZ+1rwMQrNU4HwbXpgP
h1lul3Z7G4457Tq6Y+rXPLxeXu9fHNK7l+TM3uKqZXpmhGzy8KIek+aTNu06hDQPKDZn9PKyY381
vvHvVXgY+W/hOjnu9P3ln/BXhvDST1j4ym6uOdUasj6m+C0xHxqGfPKs2+fRVc3IanRrMHjRS+FD
Gze7Kv+mNz9GQHtTdk3D0DHz2zj4nZd7HbHB4bYpGqKT5yk7xrV2bwroHZq9UwiPdVNeN7p006u9
M270A9YPDYglk6o/+IOlt/caXW/bwBheUJcQHe84/1NdIwzL/wbOUB0G+Rjc7C5/t4Xn/2fngOT9
ZamlpbPwXsVoMWMpC8PLAMxN3RV5SUPHH9XQ7mFy3nnGOMH5xtD6ZbPrJ+ad3YUbG0q/0dVYH15q
mey+24VZf9CID1TvkQZPrMaHXvgiFUe/u2ut696HAMyyQ9nWe20X6F/TGNSv1jshSpzZbb7x65YD
O/98FYNOLqyYOknfImxNTMS3po6tqNTI1sNfSXFPfS8x6Tpdw1Fk9IJd3XibTYcla+o/dmfmnbmU
CGR3kQgmgsoQqs9uaEF3iHTYX2Aa0T0E3M1s51mj7fsJsnd7wbutqBlId0XxQtVCggNiakM7nZRb
A7F0/XHMbwqYlS9v2tpnIQsCdEZZFaaQZcjT6X2me4XZvlTDfYp0URE+c1YHNXTiLkMn8MUv7H50
t+TRV84oI1oKfICMtUAbtPwqRpmhkiZ0L5P4Wkv5cdKPdV4ehizdK/3HEpZ5B7AFcRk8JbR2lkAB
y0oZdVDN7kUdHgo1sLv+NRYOukxV/pZZGfV545Muqhn/2Jvxo8BZ4J1b0pt2qpBpk6R0L2Pc5p+G
wZf3BXYZ8VYdkTGhvZIgZBOymZ9kvzdukgz9ysu/YeVhhKQXABBMmiQ2S1HoQk0SuQqt7uXZDGQq
zKotMkQp/Eqmykm2pmr/NhwXfhoIMJgkfJwIleTiqUgmqxWyVO9fYn3M7idVE54ToxFQL4x9HQqV
Jr8ZWk68UlTjzm9gW87o+2ej1e7DcZJdYTIRWdSV0Rk9SLYIj4tDa0Sm0zZle9uG5md0I5WdIY+6
MxkwfndekTmlhTND5LbZK0h/VlJdHIU2kA5Cj+6nOjaq3cLefVDFkVJw3Sr4G00ppw0Xv3aQ8XlQ
gdADAdC7OMhDIJZ+mMaURZLsC/zrT6rwZvRPXXlfK58vb+qybv/3YAEYBnFAfxGpsUXklphNDzdL
3r+o3t5Sr9EqvbYk9LaCwi76Px2kg6DBvox176SGAKp4q42+hBX9/w8gLEZel2bgEmVZdK0/GULZ
v5TqwRvMY1sGh1kCtsh3kB/eVtN1Ft6kdPJ19afYfspbCI5LHbqYr1nkP17+GmtHXIfPGa1KVB1I
A08jTC2btE7Viv5F8L6X7c/ReogLu9JtI7/fDNAXJY9/1k3jiV44wG0Q1ae2IBtL+yBr+xe5id6A
Ydqx8X+cXdeO29iy/SICzOF1Myq11C2xg1+IttsmuZlz+Pq72Ad3RqJ4RPhgAI8BAyruWLWrVq0l
IwYLj/Kvlsl1KAA3/AoaaHmxr2zOvKlf9nye8W13ETzml6Da1LOzHC7U32ZxZQPeYgwN2HS4nnjp
aPD1KlpumsC7U40+Fm0qNbNgkb4d9JjXYLPk6u6SiDuRbopmL8WHqDlCrbc2w17P0KVT5juO4god
jfQwrjExLa7w1QfMjlbZJIU4TLtNCBhTihPSS6nlnUSQhzegFlNScSXGXxvx9EFXyRO4cJlSGctM
B+6p56pNkWh7qVnLPy76XBzgf2Z29mxhOkioaRQzOzCVw0WFweJVnsubkOkJZOyQrZn03gKLSiSR
7MfH5r/sq3+Mz3OsXs8r3SBikHVsHWRZz01k29V3c3TPlbMSdC2vIJQR4eonyYbZHma8Ekn2CraU
5KNgnTo6p8B3Di+C96qtmFqe1Il4UJis4d15u3hh4Pd8yJbdpUt/d+FBBlO1h9d7aqB9DbmwzLP+
ZPWf/2Uy0YkFvuqJHP8uesrqlK1bHNIGvksF3Y4l4bmUQ2tZZzTSSo7a1JumdoLfjw1/UxXfHc4r
wzNXAL0qNc6kDodzBAPfC6gq3ZEF3CTHHYh7MJj0izNK2BBidj5kMjZdd8hr1dEQ3HU11SFLuqHi
JShOBXvmvQb0xzZyXT2Sag3fkkh01HblRTndF48+eRYlVEVX902GuQK3ULxRkWHzO6dm1noWl6YG
aTWwXE6cmgj3ZvdW0HdZM0Ks4kK1g2QFZtroQpWT5NWTbNmHvLURgxcAzMPxz8rVyguTovFh9Eim
eSeeOeAFL2cHEJltS2BPTv1od4LT433/eAUXjgbwOyyagMCxjtfI7CvRiRxwOTPNhp2M2957loQN
RNCNQTwW0hrD4bIxCBOAbhject6H4YVjHzGJhHOYggDZ8YUOygREjn6x6MFPW7oSfS6sNMb2r7nZ
/QbIOAcqd7G7aKTce7alDP/T5P1jYA6goL0kQWuc7S55XOkFK5tD+ulvfVsa0ePWrRHTTxtztnGv
h/N981y5hYLJO7EaMJydRNqVqfrGrTz68dkVKeZCHaUtfpynZw9AOF6pkG8RN6lfGKVYG1V9ZGqi
1BsVJ8XrWRA1iUDylMfSK7d8WB+iYS1FPU9/TuEOBow+O6Dz0Is0b8cF/zLvo38Ne5PNTpri5U/B
EE8K8jWv6Go3RB8tJ/1GcK9sJVqVKZGa9C+B1//5BvRJ4gOAfoUW1O113op5owUCtmxePAf8C2rp
kAaXfV8X+c3jk7jkESdyl39MzeIMWvSZVgoyTkehHIvUqd8L5EOHsNqzzDb8VUoGPXjgYfHWVOAX
NxZeDt/ZARS3ZjeiEHleWXIMDDeZShitg1ZxT+u1LbYQ1kzP3n/MTP9+tX+rPs3poHrdhR0cNRys
ttplep+XpPnwG7tsjs1OHQmoieIB5JPpJ7cywd/Na3d7/OoDZmtZ5xwtYylAMnjTW+0F8hshiczG
rvT6dJQswfrBkNE4UJYMxlMbO7Xe27WOV0TmPK+s9bSWd58iiug2V6fUw5y2xfeGpEE1CQm5+KmH
TjkwKCzIREsjLt8ptRH/kUp8Kd7rqibCqHvjk9a81HrjfTz+kDkh53/299WHzJ4URZRlYxJmSAsd
24y8Y/65lypxagXiBHYCZdEYK/KiUL3Fu5Xv9mP0wpVWPepV1Bh1YYEBJDoG6FBN/5JO6j9fhuw9
HnhTonlO5F0hBNbUMOwvQpu9h1rxNdS7IPl8PP7FdUA/1kQpD8bo+eNCFepB4ijWIe05BlldkCd7
bGjIZWpmXg3GyzX84OJZmwqJwE3D4c7PWoqKR5c0tL+A7INuhWqMPoeApiv95ItH7crK7Kj1muDF
Cldg7qJG3EO02N/lQhBYmVRr58cz+C0ldLeVUVpBsKNB4nxOkaI2bFqGNaYQ8VRr1daw5W3eRtO8
y1iBnb9jt1j9L4Nu2G1lDsMxs/39W7QZLO1HY/mb3Gwszu6s9E/wKSl61WzwZ2ueQyvW1wKCpeBc
w0P9n2+d3QDgZwWiIMcNQPmAZAPpOWQFvAM0fyKeJ2rheP5LffhfMnE3Zmc3uwc+jlCusZWZ/BCy
PzLv3AobNT1KgIElp5zDLfN4URbX/2qcsxdkFqlcFKhxf1HacNhmfV+aWdOWG1kN17qul5IxGBxS
WJM6I87pbHAlWJ4TPyz7S2Z229ri7fTEGcwv+TytLmjx97KV2pXzeICL5/bK6GyALdNPbQkp7k+m
83ZQBAv1vMzEfVkFEgkywScAACsr4d6yh76yOgsoE7DpqWmAofJdZvaOVI+ANh9LB3pqZXoA8xHv
IatrMsnarbG8nv/M8fxRyTWIND1Uti+sVB95vBtQYFKZbuUy/C/H418zc2cQQymuqXMUujSk+U+R
puotuw09witf/kebBkThzsxa7LlUmkDan5+4JNE6Lc0B44nHR1wDGr1LyDp+oukKcqZ1CMXc0MBl
vJH6Ua89C/Bku0x9AwgkQ+ROVfqhVZ+FsmE+feYP3+/AuabL4tqTZal0dvNxs+3NlUybRgKOUuKZ
PrWr5rmmF1U0hm6ToDVAh3h5ZkjRjjYqqUFxpP19YvfG/mynM6EGfWsGS5+nvh6aSbaPFLPOS13J
1+r/i+8l+F0BEnVgYJqLxjFC2rZiCa/hie/84MjNh8yAbcd+fHT/y3L/a2YWbnqyn44TeOJCGUsE
TQNKIaJ6rpMjWn3MAs1KCHl4QEVUI8Zek7AhVMDVMsQfieKw2bFnchKHOy5qdT7kVs742hzMPGfI
iIXKt3V/AUecLkaBnnqWxGTPzSoB4vLFeTXdM2fUe5nScmwDrxBlFg33kfZUFPQj104adVI/343s
hzC+JOyW1o7XNAZ4L7eMui+0NcD60qBBVwCHMUlR3qn5hmpQ91I24HpRiv5TDNvJjtgbfS5z+zZJ
pLVZnjbtPGa4NijMngK1JtKgAIjAf6rkk8DWBES4TWiF2Tbh18oFS74CpUUWpM4TS+KcgUQdaoHv
Mw8n+NPPflbBhgVdeFModvfz8c5eMoQaO5I9vIaW4HnXlcdInToxmV36ojDGHJcY07h52TljFh5V
ce22XqjvAeWEpCbk9yZ9qdnNMER4n3stSqNjpthR43Z9ApG2VlebraDttJzbCuEfLf3LrtbvuPza
7MwJ+lwtRFKgDJcQDCHVNizeozXOh6XtcWViXiMfpX7IUgaajG313rXHsuyht2eFsUjU6FJGa951
ad2QNeWAQgAiAxwAt7uRCb1CYDJmuNQB0jgRnn3KM984atc4ASqFf7tJ0HgP6jfcfyh2Q2nv1piv
lj0NAqhgigCslFbLfwo/Mp4o0YrfuD/Tt3bmR0yNaBz6sMNo21r5MSrvOXpBXx4P5v41c2tkdpXX
bQwBRgpkDJAOhc6LHrtlsoG1HltZeLjDDMTTpuoPsqnz9DbEDge2BVT+IvWc3qs/Ef30PDhpzZEx
/ArSIu0me+fDL2Z4TaSdMnwNyCDkAWNIQA0UInWC+lcQ/hYBbRi2qZo7vLjhM8OHp+maDkoTK9Ny
v39vv3c290CLh5LSAXWWZKdhfK6dymhlglYW2V9BDa9Zmi1AAqAK2mVgqVQ2gbqJpMKM/Df05eks
ZYHWWMHsLWBrMDI4CKTD0F+KLu3b3YtBMUHUaxhZFB+ENnCq3Czbcy/0pOiacwq2INXqKpZ00UgA
KqEiq6PBloSeXbObptW59JOm4CPsUFLa8GtN6vdxsoxrHvUPcICpKA/PPq9rQZPaV/yAOgjnmWpZ
DCTKwS/cRvT3yp5cOF+TS1GAhAM39B2vlZBxagWYD38RS7joXufQ65WZynDWpBdI3eTFsZUDEjHn
0pfQBUmk7DlnnmvAjMI/VNrRgP5K1C8FfW/Q7G7eIULJNL6V1SsbZOUz5zohPpfjCvNE/tKKEW+B
ktaslSLcIuEanYKhXmsH+eY0uPXs8H8AuExUplOxbfaEAAVbnETAsl52GUE6rSBHWf/586eo/zzt
397ePj4+np4+ty5SbORPR2L966+XBfaRx0F/38SzM28FzQNZ7kDTKl2CPXAWRLZ7S7LAiHTw7dCu
d4LtWcJLYo+OvOHM7CibrK1QEm+pu0rbfe+fJxUyZeJfh+zGXet6qPmqHEPz7CIBmECsGoJTPsit
mI/KWYMoLqTKUdaEPwEDyQQVnivPcAFVwrJR5Au7DT40a3RA6vKUmjI4wh9PMDe59/kCT3Q7oJdE
z8pdWm5gBSoMjSZfMnIcdDCD6+9Hn/wWSWGc9h/bgHTk9bHJb+zKnUm0SYFDZorf5qRkClojcnCR
yxdjdyhPl6P1wzoYsT7oWkh+WpsjWqfJxSK4Vl6qk+M4urM1TZtQDN543q341YUHIab66mtm8U8w
omzOZrl8UUhoZq1RuQDyhRfq6Hqx77cxsknbNWjTmlFhVlXGjoYQbY8pwIPzVf8x/CxiU3gT9uMT
FM3a1xpK0mf/vDLvk5t6MO9zACcbUjzBgwLzbhyMH4ejdTymhnUMdIb8KMjPadKtBGpzJNuUTwbm
/UyJ/smT7Og8S6eGOCsbYa4rg9BzmnoQw+CVok3ceLfep0xj2R/6Sr54h+blYJX7OLT2b7ylmTb6
fnTu9zPwnX+GrbIGT1zc9FeGp1v2qnQBFSCkh3kYHjmD17ODdi5bu4jw/rdq4f3xtC9kmTBKEER9
90WLaAm6NdaDviML2RonLCHjvtXcbgR5x6n3D96bEur0JYDw2MrU3ofAgAZD4gmMUGgzgA7RrU0Q
ETNd2PvqJceKSqab25mzMqx733xrYgplruYwDaGk3HmecmFtcQvArUmt0GT0lry9oZrmiM4qFGPN
4uykAojQCLHPKJfeaI1O9x3mqdxFLvfCG5mFDeqkB2/levyuSszODIhcAfTUIDEMzoXZFpW5YuD9
uMIowZHf7gJdMwv9Z2CAr1yPCcr/Vmal5KWwi21hVwegIaxpDhLbJ6z1EhuhQ42enCS7JNSkz2DJ
JhGZvr7B33I7NGLC6G+AL+rdTtrEB2ZT677l6cGmAE/+mbHUlREt7oyrAc12o5yUScgopXIxcst/
drPjWh/fd4FgNmVApKugZwRB6KRIe7sxFJTp66RVlEttiLqw807MS25RCzNmjk70IzBGx99WNvdW
WSVRd5kV7AJS27UdYRG9Fx7zAHJvx3vq1v3qwhWIWg1eL8BWLtA9ULUNUzUO1QtU5szG/FFuFGvc
8ybxL3Goe2+Pz8hCagzYiCtzszMCc0k8plS9NCb60wHNtxQTeSCimZ+ZEVrUDkzE1EQxHtudN29O
F+uN3dlJ8b0qEEsBw5RtdVtvsqeQ9KQFjcBbsWnt9skzHxtcuE+/0dYaRCvASjLv3RxLCHHTuFcv
nk0Nwal3WFiLdYqVO2fNzCwYFSAahqwpzCAMdPqN/6zZ1Ml15ePxaBbAE9BmAXj8/4cze3bEkHhW
iq5TL+/pBg04VvQMROyLf5D3o91AIUOBi0RS84NbMzz98PzogHkOuulopQJf62yAMkL5LJYG9VLv
i638KW9jozRFQ7GHc/RLOj0e5rT55sYgvYDshQjMrzJn32GpV3BdG2gXoTBDkeCGQhHNR3vAmj7H
UjSL7PO/lmbz6ddCADE8ql20wOx0KQCudV8JRtScZbPjdH4lpJuusPuByVC3ALsQru1pG115pgqt
K/WYpNol3dOzfOaNNcmz5Zn7x8C82g8hQW7wJgPygXGADH/x96wlrmz25VnDQwNaWRJYAufpe4BS
NKWVC+0iHtjPYst/lX9AZGbyL/zKm3LREqKECZyDJlUksW4nrEk8sVHqTruAPqN4ob8UyKdZKGaC
3Xn8VFa23eLldG1tluOoI7kNJa/RkJ6b4GJoksme/WfuUO6UJzbSyx+QnuQTsvbCX3B8Uyj0zyBn
npyigdnjOZjVjuA1OItf3O9mjf146YK6tjFzrlqWK1wYtRoC2qAl3Sc6wo7ln8yqV8gzFmoNKnw4
en/wGkXj0Rx2wIUeVJiS1LsYUUXiU+du+NNg6JJe7TlzGx5j9/FdsZAogkEAuDjkYtBkPGeRjNk2
ZdQaBtmtQgo7wJNU2jXwnwGqwuCZJ7yVAAMg6BAs1Ztd93OVBWVxbq++YDa30B72IWaFLygNNHQ9
E8UMLOFnZcubtyfeALnHR+xSe01c8f4uAQ5iKp4BUwLmJnH2UBvUMuFABuVdFHa0PH5TlNx2/MPU
nfV4gpfsQC0dcwumxEki4fYIlnJRVU1eMRdWy7eIQ38Vo684oHxrzZzv2ZUAYfq1mxtSRHKBQxYD
LwSwUc2bxwYhgsxHHvGXmMElHHVlamRQZzB5oRFW4k3xbt2QhgdlHcpRUM+aELS3I+MDwGOGUZAu
zPjEFVs236l0k2tEQSeax7x53lcIJRN6YAEz8c9jf5IyIvEuojRdEez+i/U/G0fxznmsjy6HCjb+
/7v8zDJHU89dqbPoefJ3Qw/FMc/yfKOpjBrNCzKkk8D/l5DmLYpJ3ZpygcA8QQ3M7aOd4K8gdO5c
AkYJF4q4chI2vPM5IuRZknR6UaaB6plFNUDoVEEakYI4wYxDWjgBn/tm0Qzeys5ZsqyKE/M/NGhA
djztrCtvJ0o92AGZUr7IPYO+7h788r7A55uqxySHkpbYShWlz5I2rBX6l5Z26lBCYhahEootM7/R
MWXhQ0FBBvwGOAmOMB40NqKtlLoCR/JDElhNtgVRukwPo7+l6jHVIr3gDmyns5wTMPoIsuSf2rAb
R6sqiS+fuAZozPwH7zuRagqgaq4sJnuN/4TFIak99HDaTfzhJ3orkSbS1R3/nm4l8ZlVRyukxOus
Ut0L+Nvjw3kfx3/vYLCaSUj9oblwNlBZBGdpPSIdBynbE95PJbDH4JJsitx38qoejLKNeSMqhXZT
SNVzHcvg6hqKsy8njcFznqpLmmd0SfonmUYIvZhMr4VECQkvJAIpwIdH2lTpN4+/+x4AMmHtNCDT
EM9iCPN4Ugj4Th59NXaFSo03oPhLnnhG3gQx9A1CANjbHop5gtdbWo6zhpA4t6SE/q24Na4rRZIg
U4zH4JRJnl9ubQagPC1H75JTSDnUXPZMcWTFsiOgMCEFVjKS61OgvIbcyu1zn3yBaRUvd1CNQxSD
nceCoicLBVuyvptkttfpgtNxVsvaXW2EbldvAceUvN/iapfVtCFuL1iYxZghm4N3sDSXZJGjTGCj
KvVd2miqyTIoF3Ue65lD1gZ2FXIQ5W2ryhkDT9zyAdNa6CshDR1zQ4Vwu6l1Rb0WTt69LUQwqvCa
BG1X6IMg6p/dE20N3nVa+W4Zici00UqX2UjSJ7FsqxSywWoAKTSiulBtzWdHaKJVqVWHlG7UgV9D
KNwnCfA1IJtHWR3CNbg6Zv7Op2yYg2LDd7mzGuhJdBj+sCDmGnU0lFK8s0Sj68w0NAXvyIlm5VuA
5mRiQdjkGGe/+D2P/u/cSaC3FROK6tjX0NoS3WaSqXA7STA07VVxfVFXmLV5nMLT2dJOyUr05sBP
g9h68ndX920iQZwhSzrsqFdPJoGP966wT54b5akQNVLV71n3e9jR0U7kceUe+s7Q3tnG6xMVKvwJ
JpFb24PQ8dA2yH2XV59weXiG/zIwgMaRIN82qs63TiSeasliPYM3ys/4mX3pXkVz6A2J7jhdMUWe
CCfpkqhG5xktY2rg31+7dO4dPpb26iPnDqkpJCUoMt8FXaJ2ZCq7F0xB2foHCXXD+siZ4g668u+C
7yjPDG790uB0VlpZpu/C0GyqwIyAUziBWCf8xu1UCegM7RpJ9d2qi8zseShe08LsfdvLdNn7XTP7
NreL5iMdKRHEfTD8KllD5mwFuKBeIlxqI8fQmtBHhLI2YXMzbg2RsccBrQlPcWxS7wShDLE0mchp
NMLFpvQsfKFC6p21l5puSlBJ1EjuMr9F+TkABUHDHZrtWH8oGukh8xpuwnM0QI4l3dbSGobzm/b8
0eBneQSRSVoxgVCTKx8q2UKzI6n6l9A/aK0ebUP6VhQkdZLoDS1NcNpozv9ITzRzIskYg71fW7L0
xvfG8CX7G595EYEMz7bKYDS4sbXqKHsxEcoX3DYk7V20oQ9T94gedidFtsBnr/zwxI3SunG0KdIj
UIbBpEG+lxVLHA9pvouBKw1Jy2x8Vc9ROM5e09LIFbPod6UdKs/5O5pUHnvCBQ+OQpMMgD5CNORW
pFlCfFCq2mcZ2XfryJILHdj4wt+ACb81ANaKCR/aaq0Ph6xGu5qJ9rdKT9HPtZVVXR4O4pqox5Jb
uvmcKai7ukTiFGJGXeX57nBIRLT9WlVkdCiiByzJgtd60EXRFNnIUPk1Oo2F03ljeXZ9NTHfj4nI
+C6TkiSJwXOU61qlEEm2wKxUpglBx/nK7N8/+REbI/rHZT9xCIOe6na4aO8WxLL0A7dmnxh4Hjr2
h8BXSZUDT5FONIlmVA0EzElbDkFzq+I4BsNGU1dp7e7eWfgS4T+NSFN+bd5yndCcL8RGCNxMlTqQ
9IXak9TwvV20Cqd3Q5XuKyVWLxnXnfyarXep5vdGlgwgBQs4/j2TG00f2Dgy+ILLvnLGW4N63z/t
8YUQJoXKAA8SPNDv3c4V+pGUMKmC0G08wSlDamhKqQPKXil2XllB05oVs0lpCyW5F8q8xuVeK61I
AVz55+Mzc1+kRLEbzFsIC7FwqiLPLnI5F4VBTrLIle0IkCbuTbGGAy6rSNR5b8NLTkn4j+gIqiD3
seV7gNBkGWq+AjwsIIzSLFZpgcXgKy2IXbl4SjWr9MHJ42TRSfFcQf5FlUNSEQ/tFuxTLZuVWhmp
x77n/KUHY0CQTlIaGYCm7x0LZHXs6WoebmEKWoC1LkhfgQqumGDlAXiXXpp98hQ2XJ1oToxFBnFX
5PJyIrg9riGLdlUFFE8MCZGSprrYZ8GKr13YzSjCIRKBvgaSuPPsBJMC4xuyZeyWgETsqzVym2mr
zdzIzc/P3EjIdyVw6vh5bnhShtfuSxG2+VOr6muJ/e+a0K0lZCHQrwMwEnLfyDHdzp5SJl4mBFHs
DvG49elBHLZcqRy8Zl+4xSiaXfaRD06rI7YwGNG7PN5v9wlQpHeAcAGXC0QHOSiz35pPeEZsvMAL
3JKbaLBoR6IBHZ9WGx/SkpKktNm13pX7/XJrcna44gFcUVyrBe4kJhLxDYkFDg1YH+Mo/WaQZHo8
wmkAs/lFcldBzQtkQaDUmx2oPsl6MFUqoSsEXWwEzVgRNmN1plMi/bGl+6I+5hKykED2aQJujXlk
nxWV33MKpW6W7gb52W9H0P6g14z/jYyO9Am+0jg1C4ujpNvL6lGrrfEAfh7SVCTld9FaBfce4ILv
AW8kUuhgn56EC2/XVqlzSnkmpm7NHLqJXoLXE+ZFevYsZiR5ukmOKkqSA6lOgqvJp7J3/BxpPsjK
pStTc19Xmj5FRPoAcNGJIH12nnK2T8oMXFluKX7l+aUtnyvmJCSQhApMPySyh6Z+6kq9IaBWLG49
yPUhvOQbHsqU5uNlWtp+04UB/CVqP3A2t7MSZUXfcVDicBtBQDikNaldCrQGLjcbHaoUsYEgYe39
smQU5Ezg9MFawLPMjEpRFXBJEEZuHKiqI7YVu+maD65ud0AhjXjiUW3lxbSQAfnmT8DKQ2B84oq4
HedQeBDnGDCro/hLHDaDwkGTAe8NsSLJuUcwXoUm15jqGix46cBJ4O1BCz47ZcdmYRbfNTnFI5y6
ityOBw4MJ1GCXpe6HFfursmvzE+2AgIqDgkWkPjNm22EpmMHRQ0iJDggfySEuLxWnMzS5cxfm5iW
9cq1ebib0eVPIzeoOMKpEWlGxO1fAqALr2z6MQgEmlJVtKc96VdKU0s75tr0LBiSfUFDOFRErppL
CqhZekanMQdIUq7guatkKminksT++7Oh4IWP3iUZiMd5BDYGATeyWhW59UDRMHvxhMIIBF+nfY7z
mKxt0XsvO4kjiQh4JOCE4Mln05u1UTBmGCPaVTkr61QeKup9sR258QWi55OSgxIZPmJVh2tyIMMo
WnXFoAmNmilBhaCOqRkBY281lfyl0EEAtRUT7pKRX21pny6ou82GchMS3WjvAoPP7afWIMbIk5HD
ciS7RkLaFa16RBWeKujBjVu0prKVHa3x9SzuP0wReNWhYIbMx+wGZzNpEMRBilwtqQxQeUP3/MyM
epJekOsWSqvBC71XdxVroOeX9deioOmozgeNHrqpNqqBVGPONlOzHp+PfB67bNaGByZT0UKtxvGJ
ioEbgcb+mI5QcJNUL9GHvPv4672I/AXqbkBoQl3+O0a/OnuS4Ed5n9exC2oidNvuBMnoClNMQcny
47Gl+9ZxbMFrU7OrEsyqEIASqtjlD+i53LwrsVV75lvzHuogEDBjC02Y2zzSFUj9JUcK/S7HP8qr
1ej7mBaIXxWXGaQoJ0Hr2ZGHHK8wRmGcuEhPV0bGc2AciyAx/fcO8MbM7IIu1CxOaBclbjJSdClv
wTUV8Duwx/Rruc6Fd9TNiObBLV/4AduoMCWceXvMiPKmfkA8WYUKjF6bSIGFVt8R1L7OKyvK3+9c
YJUBAkQkNikpz+IN8PjTtgzzxAXczETC/XNwqwO1ftNjRSxqqACXdEZ1kncQfx128B9rwdeCc7r5
gOkDr3fvIIeAKaaJW7KpRgZZi00/GlLr8TgXsimY4KtxzuIKX8yA3M+zxM0N2Ts1nQHqOB5qveDC
tBjeqS58uZVTZ8Xqgm+6sTq7DGW1KqF4gsEpx6/yV0JQm4oM8b3XkQnelLqw1c3h5/Njowu+AjZB
hQ1qOjz4vhMtVxPK+rwPDoM6cZkIL0pQo/6E04CSRdNGetiGjN10fK+LabYGKF1IPU/PcWBqACxD
TnWu+44Kjo9CURO7Mdj5jrTucw6u2Bcb3c8ZDmAsqRjV85R7e/XZaKhJH2eltM+zrM70cIiS18Cn
7VfEaFX7hfdeNSAV3TYMKDk0tQzQPlKASbbkxLw0WCor48GXRvCIhGWVyyhGdNovBtLBktVHmZgh
pahJJhf3wU+hD/3QaHpaRgcIefepnqUyPIIo1WlnPJ7+xaM8kYDBS8MBoqh0u6H5rJWkIi9iF5mE
mmkNtSKcD3oE71nR9G4voWCt6lEINqhOR38vOlsffwC/4Iyg0vbvB8yOtCiyKYUoFh7K1GkkFhDS
JoQ0dbStoMYu6BEYZ3+BnbK3VMBLURqxgopIO6YBw3L9p2Teg1fMcly/1D5mPCRaci7kA6ot/8Nn
AuoMelQwzyODM7vEOzS+DjkdY7CH/Q4/WYfumUAEKW9phY3RdpZcklYleCTphd/opfTOeE8JkNit
rpWx3iM4jzaeZ6JMGfF6GW3aflOG8PikUAi7pqNwT+0FzyeifA6ML9CaeJndrmqDBDkz9lzsZoNT
yLumiEgUWMgPCuhlpsLvpgvNGrn9lnKkjd4HMNB72xAKLBHaf1DALDaq8KoNutyhm+1toC8D4A2J
URYM6daK7ks3AN5QeMjjPT893W6/lQnKsBuoFruo6reG38i5USSDRzRMuYlyqkziOMmcsmTW2LEW
njQTUhC8SVNDDhRubi1DW8krIlnELMms71S9UAFoMIxPUlLkK855KQZA4RHSI4i+wVk2C4lzpfCl
cgxxoQucCD7rZjCplr2izLNlo2KtXLLoPxDUQsUbGH38NztUDOLLsAGPi8smaHPiNIs2pAYtVn2R
Bwv1gPAtGo0hWHNb02UxCyyFa7Mz7+ipQejRokncQiZycVKkQ8PuVAsHlIl2eW8P5crD5h7FhY0O
8l5kllF0BYBstoS9VFRcAMk+d2iRgwCyCGpZP3mA1SvS8G8ohqinANEQNZnBaCtdsVh4UoD6NXBZ
j3+4YeuJK5+0dJ8BLwOaWwXQGVSobzcVW3BM2DAMYqNAa7fgoQV0pJbOPFNJB4hQBzsuK3ydZZJQ
b4DYXXleLqUHBFxRGh5eKI2DK+vWfKR4ATjNo9SFKBGR6bsyoLonOoyyFQQ77Ws79p9LtTLDNam3
xWgbRnlx0oFA7nF2Q4pcAhRRC8udRPriuWJTQ4MwiEfNqE30ks30Sn5r6z16+YmfWJJc4WrEWzA3
0WY/cijkBRDpBK/YUx++qrHBejpY+B5f4wvHEDqtCMGRGkTOan4MmaGWKJdwqQulap0RNn7VghPj
oK3haxbqQ0Aw4cWtTelJGSCR22UoikZW80hI3XhfnplNQiod4lnk5YV7+VUSfo3LcSkneGNvtuu6
MW3rMoC9jBwCS/wzNW28/B6fTtFeJm859MzdCmqJq9574cTf2J05mjTlKnWkfOq2v/AOiMRdGnym
ii1lOSgzoOJUqsSTDuDoYvtzxew8fE5uxJHZo3Wo2WW5mcUrSNKF83fzRdMWuAoomVGUPTw7UxdF
8qlLIDdaNsGu7wkX/K76VbKQRXuAqrHgp0RT55xdaBjiUKly2Bt6tE86SLaSTWYH5x5rDmS9zhI9
P0xdMmZb6LrT/R9p37UcOZJk+0UwgxavERApmdRk8QXGKpIBHRAB+fX3oHrvNhOZS9jsWs/0VDdt
6Ajl4eHu5xzifuT7sCHPP+/sv50SC987xyb//R2L45d3gBxHDnbAHjQkxCEaCsIEdK7Yd5/tr6Bx
DwVaWkuye3rof9/draVfr6WCz+wvrvGm6LRKqeZ5J2hnBQdhfcCrhSfBsOMhhh/hURi7d+z3z+O+
Vun4bnfJPBSPLVgmYoy7paNBALLHI5tmIeQtAlfb/mzsygPpzNbyWtX7OLMjjNG29h1YYBNxG47P
A/tcbYy5liI6M7W4SnM71fmoYVjaKQe8BpkYIIO7fdPjaUtq/SZ569GieAzXMtrXPde/+2hZWDEY
Q1AR4USPyoZXpOVUPsrP8rRLP9GZM6WuBNoV7lUPqrmSr7nqnL9ZXvgwbJ++zybMrqzdmQpa6RJ/
gPDcanB81WfNqWyQvKJxYsmmUfempJsMPZ2GtJ97Hg0/VwB2AAP+VoLusDXXdlK/fldfZKOlsu07
yQ3ykzmKhE69xl4+b5nLY/vvxyzcVdEqWTQoWOekPHaRN+BdI1GoLgAGn6FvZ5+70lpe7Pou/tfk
/PNvHnJ+9IJcBvOsGQcl8QV4UfVX9BUrq1Qiy8OJihDY/r/pQy2WtB6G3hk1MRzU+gYtNSbFo7K7
kfMjHnFS50krOJmlE7qwt7iO+lAx+96AQBT3OoDqkxN/Qu7CDYkgCtCHEfnI3ejobH52C4sr4L+s
oicU/D1IJiyPTK2gga4R9XAYq30c1iAKRi6s+lVXRAs/7MzX22gljlks4WzRAvoIbPNzByhC7vMl
nKo6zdqih+6WWx1L8r5bwzzOC/NtW14YWNwmjWZ2khQPw6HXjtyISB3+53N2NoLFdaEh6SzrLUZg
poPXpwltSwL2gdTQSKZauC9KVro/L9Piubcc09/N+m3fD6AhSVsJJpUKWnzGEQ8DiHGsrMzScV9Y
WdwRI8tCp9ShGoYuQF971Xzx+2DsxlfhhchG8pefx7S89v/LHB4cEOlEQn+pailAfZzrPXZ8T6Nb
SHttIWtJdGIEjW8EuhsjS9oEIFc83EwDJNokYFFzgIs/fv6Mawcdy/n/P8NZPjsSgL7sEmLmhzTZ
diMjk2bSCnCFrjVJmrgya4k1UU02V8KeeR9e7tN/7S5nO5PrlHUYfrYtH3sv/NUeynt5Za8u78TF
JDvy4jIGwUoy5Q7U9OwGFPmu0hK1j2cF97eqfdVi7snosOTObz01yIg0EApefbqWQri+ff8d6uJJ
EYKpF4TnGOrjLV0jEVzZRkgbnTuUkBc1WK7xy5mqEwnaxSBjcc3oKDDURKIN4vjJcsP8voo80BxN
hd9AS6UiGTqVoezdBl3l8y7c6mlJpykAekE4Nw00N37eZ9f9HrJoKCDN4lSL2xL96d0oHBzhVg4a
tLEBdu2gtuiFivd/M7RwsLWZ2DWI0nCKfehdbXftZk3Y6X/YVP+OZeFipQGaJWmEIyPA2JDg1Cq+
RRQ3eu9AaXjnQvOb/jym64cUuRIU36CNh/6R80W2FdbqYSIPh1hBiyLUF2pRk6z7bNGwYQFOHd4k
wm/jtZaFRVz3z+n5Znbh6idQYhh5hLkc5AeHcZK9MD0kEls7pVcPyH/buUh9RI5py7UOO5rzbmdB
dit1wfgEOOG8g6NfHXtr3LLTyCRU/G9M11DBV8IA5DBlBABIRqHxa5F6UUuDJcDJwEvEMjA7kteX
X9Dg8CcQ0qtx50vDkxRuV9Z0PvUXDvCb0YUDzNpeoAEKRqHVfGdL6BKMgNHiO/QyGMaegWxPfdat
bCvjvEYFXkV8JeZatkf9s7xw70heWcA/LEvoCjSpenVS4PqNvAg08dhqqSfC5k2pfF3uvNYat1Vf
IbXqRqCuKyCFkyoPHcBSasS3KYMa0pvlHNss3OVs5XpYpsMuPm7eM9/u/L6Gohx47uDXTMM3wtwV
zm3YBtrghvWxx5TcK+O2hOD9z8syn6SLVZm54OCUEaktH6VFzvNw6mezIaMTC4RGs5wda8l5nwbD
s23pP8z7/TPQbxYX+0AbI7WeWlg0HqTNY3ir7Iadelu5zjZeCTmuO65vppa3YR5nUTXAVJN7iv8Y
uqZrBDceRF+D7OawxsRw3Wt9M7e494oqLhK0PQ8HSXHHiULR0zxIX1LulncFXUvnLJuVL+ZxcRFG
tpPGgNsPh7IwttPUbliFDluVGAcT5BbRsdEV/OhZQzqzQAaAQQwRxZwJ11Gt/W/i1Rn/CNIsB8rb
iyU1oSDGS6biU9pA7Y6G+lhqK9vmcp+aQNJBlMfGaxhAtoVr5k05aIwr4+EVrREePOJaYHHpE2EA
lXrkQPEH1FvPz980Nlo8ljBgseJRqmkDEjrkM2LdqyoO5ehfatmtxKJXxzRrncEHAxy2xMmEYGIU
E+o4B+21R/9WQiFbcNvO7R0/n/G/+LLzQ44hfTO0WB9VFpDMG2EIp1ul4jdSjNpmfNZchcQ7yxu8
eNv4n7UHCbQKQATXue1/P6xpZF0fLZB5KPThMvlbCfrm4AAIMAejxgSrJmW0pvpecteaHi4vcAwU
ypAzFhi/b8nb4IRVU5iZOR5ym4ZQ/LArT0ncZpVw+OpYvtlZnL0U0nhTrRvjIXmUTVLUgZST+qWW
71qVr8RCy+o/zvn5mBYXg6RkcSlkazwMfkpsT/jg9gkglruz6XhDJlBMOfNftPbAjkLToIR/2xVk
V9OZ3SZcjcAvg5fz71lEtlXq8FTJbXwPnkpZ4odmA4W+lVFfNwKKSQQMIFlY9o5WQ5dprIcRU/cF
yrzjhFUUK27risOeh/KvlUXs7KD1rzQlWNGTl8K674MCwsKIgTLtrWeeY+VUG4yVkV0+DIAehNgz
KP9wFHAOzv2MHtkjtHhg00r9xPnTJ4ElbkqHOgAj/3zsr2xSlNdmEuV5GlHhObc0KrmulU01HMKU
1I8hqBn34aneObc/m7myVKBYM2daaLzroRV/bkYo9uikTTodykTGnLWn0jlMceX9bOVKfISkFXo/
5jsGRpYXQFsKMfRTMh0sfuL39aHEqPJyo7UEbYADCONBcJ7hn1bMXi7XzCwAAgpsQsW8KIdbCBit
tMDo7KNETsVW+LLHvQmPIMn7bH0toiNoP9aSWpdLd251/vk3Xwnkz9SXBqw2ukFVvi/QUzNQQ3tk
SUJFvFkZ5ByYnN8P5+YWO0WfYSGGgLkp9cPoqNfgn6kfu34X3qdZ0FqSp2ueNLMsR5Az7H7/38wv
dxBLTegninw6iD/2U4+OI44qsA/NoDpgPgglYgTga9WDlXVdkquKCtgPXhTToYhLqsuvlfkyvsrI
BfX918/Du24J8q5AXKN3xF74S71pM9wWErZJ+5BIT3L4FtVfWvjJ1xhwriT0sIyzJjn6C7BZ/4r6
fts1ttO1cTlG0yFpLbdKYi+tYoILV0Iisen8itMyzAA9PoyKdFe+daJZ4TRWLu/f+QsgS6Uac4/y
siN+ytCsO4psOkRb7onI5dEGvWq1Fz5E984upA/gNb6LPtOXn6f4Mnabzc6YF7T8g29hMcVqLgvZ
Ydi/I7o5TPRTBMoEPQQiREYra6fe/2zuyr1xbm9e8m8TreatyGsbvmiUj9L00LxzivwpQMyxTcpp
i3zJyqVxfWIxoWCnRx/QBW8rKCJybpUcHJY+CAu8Y31C0+H811YnIflIULxlK7fjVR/0zeTCKdit
NjSsL6eDTJU9iNB2xtYia5mIZVsM9gqm8l8rSzbW2mJpF02w0nrFSaWPE4notDnd/+7ILwZ0Ot7p
NAvA2OdqdCX8vrpZv5le3MQWsKQileECxFTRWEcNeqpBCnIC+nVlv1xekeeDVBf7xTGFYnBY0kHY
qTLXzCfXmPxUfuTZK2iVysgA9XegyoyWpbLFS4GOzVa0K452jkov3Py3Ac/XwLdtWzeF3QwONpET
/oqd3+mwci6uerpvv3+2/+332xNQTFFUzWuZl/d2+JxpJ7VyU33t7XslkwNkClrU8V+wGOPdeW6p
qI2wyWrsmsEHpcvztBlIuRGbzLX8U0G0nULhCHzw0wAc87Jq/dp1+d36Yh571jadlMC6uTN8VA9o
TiGpcKw3lhfTgeIDaEhrVz8m4BTV90ixk5VU1rKL5u+xQSvZHEfi0Wo6Cw8E+jGFswZTLfzGk07o
OfWYb7iNV27VEblZtEMKiyDlrGY+9EA5XU12XHMP4KsDrA4iNyhNLyYB5a+x6aJuOvBn0dL0vn4s
btV3q3OLm/5F3QPtC+kxaJPu+9MaTtu8ugDfbC82mmVkdqHL7XSovIqM6AGut/XtsA2/wPR5h7SL
7qKPKGD0/VdJnw28glr6AbJP7ym4eXqySUwdep+Rd0Z/BY8N2YLqiEjoe/LeD4wO3uGmvlF9g4rg
4anfm/drMeU1v/N95mZv8e2YtFNmqTzHzIFV/SD2+QFiHCsOZ97/y5OOdlH0q4PPEg/IRfxYNkU2
Zs0E382yo8GjHJRHjb2RZDlD5+EkHfMemE+taDrKTRBsWLza5nWboDzENP/nj7nmdYCNwwsE3WVA
lywuZyF3yljF6nSIqz9WdCqyFe966XUwSLCuokkCXavyMubI0OAX6pFhH4RO0UTWHgoQh/88hCvV
ejT+qyBoxHZH9mkZYMRqo2dWn4QH+6l6lsF+hxZBmvkDlX11O7omAQtf5vUvP5u94uZgFtx/6HdX
lJmz/XynGBGo/xq1Dg9+GXnTS16Rbfdbf0RIBZHcoCTjVn9Buz8oZ0ClIt0OKy+7K5cz7JuIrHDA
4WaW9NlSzrS+BfnXYe9k1Nypz9JN+lZ8DETdOm/OsXf5Y3UrQATbbAyq3co3a7DdSycDJgJQ8eu2
jK5rbdmyhg6mMCxVMzywHIQc0EAYbw3pFgkyJDR7deWJ+TdNeX5qzq0tTo0iSsXhhhWiQs2JdIrf
JTLT6KhB7xl+fA+2Rz8NTHcgSAuSx3vTZeT25gVdizcKzW/77eDJrup3gYymgMmDEI378364PEnQ
ekbqDBhvdOyiYfN8OzjRlFo8ZeEhKiqiA7C8JrayxFjgWjm3sNhwICbMQjFIzkEPJN94bQL+VHrN
U/fiPNU3/KEIlNtoLTt5JZo+N7q4zMMcIFcQpoeH5l7sJ/AyT15BU1LQtbaKK54C6RBQsoEAC3Kh
y0vT7ssoH2y8fyArD9Wqm9zT0jtdSeHpf16oawfXkaHfCWNYJ/VvOP/NxYdc9AJq4NIhByvRMbrt
tto+e+DHUib6Vt6Gm+hmPBhP+p6dwhvpsMacuRwoKoozsBwQWge0OwAQn28UJTe7oSo16SAhRcfi
j6LsSAaNzlprKK9WBnvNGIIAZOkwVqSyF8ZCeVRNPiXsKJptcYvbZZOzidgFgLvTCpXC0h3M4/pu
arFTxFjXAIOm7KiF4RaqdsDoV5JfNUjUMWjaJcgSyGztibJ8XC6NLgKdYWQlqHkwvvrxZCdufDS3
Kbwttujvn3fNRVD3jyV9dveoUaJD93zZkIrUCkgtYT9AzPSg0tLP3MSt90jpZghaoK/q1YT7+cm5
XRMBvTiES9vzKn/bsWbT6kkLNMDBgf5Qyx7NKej7DTvG26H8YhM4JeOPn4d7dV4RvqPrHPUcgK/P
LY5cDa1GwrwqIlANtxpkIr8mnBErvB+3Vvyfhsx/RwiniYo3fCiulXN7PO3VbEqxeaY4e8gG7lZd
QZSGIa221Z6i/EGNn1g4o5krfkqyu8wqaQPG9plEC/ij8lOdYvLzFFzEFYtvWpLIZMpQQ54Dc+BE
BAnGU7hrj+nT2MNLpAd+ACDipt3OQrdktQHx2lkC9wTKdQiQ5pzq+XREoi/aKC1BDYd2ymPyp3wJ
f5WnNrAog/TKpPlNRKSD9jT60nZNg2VJCYbbC5a/GV+svdJX7WiXMF5BCSD3hr045e8m5TQ9xgcj
ogjOx33nyQ830m0HJNca8H8ZgsO+rqITYKYZcBAfL0JwrsM9tpByPrIiyNtTE90N4a2qrMG21sws
DrRW9KNStTDTfHW7ia54w2U48HcQoL4FPH8Ga/99JX07srKhxAUCJDheu/sVxvWWtelKQu9v+uV7
SDTb0AwwmaKEAPauJTwrgs4J3tlddAQVZVD69m5y811zNDZHyTM/miMHonHnuNOxvAMH7ClElmaz
QbkBRars6KCm/58fmLPvWdwAWWEDrwIe12NTP3f2G+qAhIMiD5xlv+zqaWxcbJ4assH1R3NIW9KB
azV/MpDb+fk7rhyes89Y3Am2E1tSrGJaMtDuOmhtd7Q7XQKr/k5Lg8RYsXZRv8UqGCiwQK1nVonC
s//8rNZ5BFQeH+JjxCESlVLlRRRkHAk4fKEeMOVoGi49/TR4SDh8jXvZjSrCAd2gm5+HfVGE+edD
kN4FBSfSL3/jnm9brreyUYvMPj46w4NqkEK76Rnkc+OBRJv0hOTn0Vh7AvxFYy22oIEQCkzgcx88
cj7ng1cGIMgGZ4xBPHaw/GoAiN+vrV2i+/HdUGw0x9crYM8hIvLB/JxE9gHvIW6vrMFFcn0e+vfP
mE/jt6FL0GLrmTnFR42990pDS/SLhs0pvw1Bdjbs2/JRLd0SOmGAZUvGy88Tf+WuBPJz7qEGazhq
bAt/OdQRuCiYlRxT88UGXW0I8lglJOkbh+JaDH2+olxl0bmI69CXANcCSK6KDO0FXAjKRlWZZtVw
zAlHggSctbQhJlW97tak0yv+9dvv21+jCwZhOpGXmqQutGSQPynRxzAhWvn8q0g00YmioXjTEsft
8TCirozgfs/cEokyEFFBk+fnuVomW/FUtvFUR90TiSkTJNnnCzWVTtq2aIE9duVjLDECfWcjWjkI
F653toEIf0bkg8VpiSDMoqhjIe+GY2uVpAd5YwrY6s/DUJYwRWseCHJ7sgPIqIZxLBa9FVKfOVE0
Hkf6dtx37oa+1u70B3QSG2Q9Vfp7IC8xecsxg6+6R05+4YKRH3299PR4Ai8qIdu3x+0fqKi4L7MA
zcPdnUbc3aGjv75ysut9nZjkFqkhPGAzupmbam6UAH+s3a+Ovn+1XgrZv4z29Ms86YBkafjHj843
8P+ltf9gk4HaJN1m5AZJNuOEFH1w0IKX3v1VkKdDRryW/jwnF8dgMSOLEM6uZXSijgwzEkzNoyG5
8p+hwNaUwVGydYqVfIA2T/CZ5zk3t6xLSh3vW92Cuf3x7ShTNyXPnGyPH2/b4P7oHk/b2sN/Dt5u
9x4cPuvgdeP+PN6/usM/fcHibZXHQ5L3Cr7AfBNufTDp9u3kf/r+red68PnkwetIYJKAeBvv5kCf
NwePkFuyI8G7a9O1LXnNI3zbkEvFUnPUdWZN+JqUVN6rRVepWVfWd8n13kVmnDg9DAiIW6BfAZfc
V/sp/TFbDyjMApt+O3nNXj9l8R0QorJbvELO/Oc5v4zJF6u+cPSNbYMjvMJH8PJWRnMuep3VGUBH
EKNDRzn6kMI9B38DQKIMvT8oHacFsMFrwd3aZC9C1KILQ1bo+Az/ucChPr6eOJHpPiVHsLnQR4LD
R7EHXn3/XuD+PwTe7S44PLxolO6f7nACP9aW//ImBqU6qNxRbkBiGbhx9dyzhl3njGUMYsZcRX/M
tmmeGl641VtcvIBVnTeJm8sHEIIU47EPqdyg274BmJ8AiOAka1LkS3nU2T1CxHLmU0fnIchtF2fD
kqykN6QpO75KUHVzxZbtC1e6yU6DW9jEgPgbBA9cJag39hYTJAIw2oZwli54r93K/0qO4qlYa/u/
MkcqXhWI08C5iybjvynV72FCJRWNUkTNMS44mpiBoD/iMkrdsAzlwFFD4akGqwJlHIQHRjrxRy9U
ZwtO4vwmtbLMzcYi8gtbjb3CGfOgb7h0lC2TeVMsr6FFLm9KfKsOhvw5vYps1WKnD6o+WVxNmmPJ
f7UahJXzh2RYA3xfOtHZCFZqJrI18VQ53zSV5URV58CIOWdtHwG0n0BKYxNzjSsM5AHz7zp3l6gv
YE+YGhpf5/1xbmvgKq+0WhoeEdWA8yRDi94EaRKoq+stU96Z3iV/pmjIZApZH0BSJUl8jiOkZQNA
k0LorY55cah78KW6McRn3uqiUm7GUYq/eJaas/Zs7+BprAH7mJUIx3uHh6cJqb7nuuhLcHT1BmhJ
urpDF2VXSx3baCiqBL2ksiFQ2ql4jECYZtDEjAZIT4QZGm0MSCsG44S9RMKBS8o2M7rspep6GyzY
Wj0AkN3r4qMaEvu55lWkbUtQz7YU1I0gKFatbHqWq6ZpQA5W5XwsD0bZgJyIgNBOTr4izQoZMH52
CEErtJg2/eRz3Sj4Nm6dfPTj1O5VQJ7bNvk9tpKBYE7TauEmRjchkohHkO2YTExjTcZUi0EdU6Y6
iHfMyKzcrIkT40bnNs+3jVMAEKeUMVjyQq0FEZRpZFNIxylB92XaNZrsdbNmGNWq1M4DdTLbeINP
QfuNxLj4EAy7B13KOs8oqrugbM9ktMTZFn4x2F9M8cLtcMChNkRs7vVeAp95DkqNLVDOw32VpTVw
+twoD1Fmis7tSqW5G3KZvUxJLn7Xeq7KlINU96gmqSPQxQTKpMpSnSpIZJlLJBt10bvK2BmuwVNw
OrGySUCgX9op6Afbvv4cQPaluIbF68yFPlSFC0obk8QfYy0N8faTjW0pcvWzguCIFBR6IaH+XEjg
MOH2MPmFNS/3oLWWQewsFxGozyTBAohA5I+hJQOPpMYGAzVTEtWSKwDWn5CxTXudCqeQc2+GdByz
Zmbm7uu0PBVFlD0YIuMZYcCVx35el6Eg05jVdzyMlWQ/QYoQYyojEcR9GSqUS7I6bqzKEft+kMdZ
AV5hn6nJY2mrcbBNbuNaqI3PgTxJyMhl4yPhtQXhkJ5njqdKWqaRegDsudbAl0GjzgiHTQu55JbU
VSMrrqOn0R+e2+0fR+sASEqkRgCbbQyA0/DCFs9So3TgDDQnrBdjooWouanWoD+wpy73shIEua6p
dw4y1XpaP6WpaslQaXHAgS/lTay5tWMyCHx1yBCCM0sZ6Th24AhJIjn6MgCTBGVJPRpBmUSKQjXJ
4jApoxHKjrEaPleAeHDb2EanvDYp7bjrofYsHS1gY+1jIwG35ilFzJHBMCZdpajEdO9DXzuPQyib
dz2m8a6VhRNkBXqZKcjAh48OxIjQTYuRIqeKPKEWF3OhPU96nDzlEujEmWFGIVEHB7mstmMYPw+x
xYg1tOaLnPcWVhSyh5/ARhR4I9UgdGRJjKMvcPulRBPAEqF7XzTQXwrB6gXWktLJiNVkHJihoU+f
lTYVKUWuuv49FMOwVaR8jEFeYkT7woqcyivtjjl0xqptBu6A5QmzyHt8wZhig8i5Slq7tF6lSivq
jZK0WYc8bBJO7hTmkSdX9XzDc0M6jomC5AMoVaunsjTy9tDZaobZSmNpVtNR849M9BUoY9oWHxpP
ZmZTYeRKDE6PWIU8LZdB5ySgCPeIzo4KBZEQ4AEQbRp4qwHRbnwYddiDkKKPHAzaNHM0I4a18mQB
vji6SEGYv2tLIO6bGg7RkkiO08cizof3sq/SCOjcxII6STQvaubEqElaSQlSqx6kI/Mmg0NwVFHv
pBAoFJIWJhyWUDOj8CZrkrVNApzm7xYCThaAX6FseJpSsfiABtgGBEhjiNoN3oM96WUtVaAVMGIh
ut7pTU9RktGA5JDT452sT6KkMggVX01FcB206C3viFOPsuMVA1PBPBg39l2bFIgxk5S128KMkuco
rywpsNoif3EKTaq3ttPwYJKHtgxA08YVgjWRUj/juWMfo8iJkzsovDDVlZocTNYoxPT7oWXJnB8C
lIvUmZkdm6niZjANknhwylS6QUo4zR56MP2AHExuuYJOQX0WIdIYYHbw+q8oSPcj0ZRJ/G5ayxEe
UgTx+4C21IeRJ41G1M427sCOKipqF1b9OIkMVRGtHAyDAlWsAb9k5XIX2AgaJy9zWmSUYza0+VbX
wwa8OzYri0CKM7MjCav4Y52i8L5RzFYyg8YYw9Og4KahZtph0JKeW7+HpqjS02RUnaB5BozBg2zU
qFboWliVx6Ep7WNpQuYInsjikavxTE1pb1eiddXeYOMe0nER5INlBZJAzagVhVcw4aCYHuLrqYL9
WVITHUyYxiTJwGY4QGIZkQbktaBba0z7PKqgRqDXug2KclWwkioqssg00urmFxqhrXse99EvvNn6
BBe0Akpgw4mH+tD0YdVu0lwa7lI0aSZ+FcuIgTLD4ajqTKPkyXILeQxwbvWgQY9sFWc8tY2tykQJ
6SQ1kZ1nQEUmidgMOjSuUdRtR2xJTG/MkDEJISYa/GxSr79rXSlptAD6H0qIZa76UYE8LgkVORy2
RlVDiQTlwThGhN6O7AFpeCd187YBb14XgYsIToGb2Y6NKbPuutjBLipz2RK0K+UOxGNzd7YLf26g
yUm2ogJoPWxuGjpN+WwzUwanejNIaJHOmEgCXZR64cmsZl+DkQ6llyeGdUJD0Zw50aw+dbNeygRp
zL7CAY3RLeaGSIbWrtRztYXQsyXJEGbWYCVoWYV+B1VCSDPUdSR2WAv5JJnJGO4bpc2jDRQlJBYM
odOZQadw8WjFdpHQLiwb2a/MPK32LI6lvRSy8qNIjOx+NDqI9IgoQ1uByco29hwmenCBVVxvts6k
6/mBS+PMjsAKsEKABgCpT66pneKDbr27y3TRsQeupVV9sssmYo+GEOpTLrgNjmvUzpq9KdSxw20+
guwJKLtKjp8LMcjI5uohykyIPOBuxFCNPZRuEKXSUUwCjR2ibF84yMK/pi4rC9DG6Gq/QRdszAgC
d0fxQ1FliPUQg6KTJ9e6CK9kbnZ+myox1G1A/elxq7JLQI9Fb2yYCkbU+6lw1Mi1y6rAWy0Fr8dD
OIQKc+UxBFW7bPHeZXKY6Qers6bEnZq2ZMEU1RwdoCBBdLZ40OARrAxpV7xLzLHYQ4gzlBNJQluY
27d2LyPCShE/IVqwrX584Cnv1JsCX8Xdzhq0F4Hd8aaGplL64YS/9ZFg+R2P8cQkDtp5XzVFGiKq
AVBz30hs+mMI2Y486Lnldzkqhzve2XirdHGWPrDQSED72ebyvTbYKALPly7Cyky1P5BQiN5Q6BrH
+zxMbeYXOasQPrS1EflyVEwljVolAj1+yVlC46KrIsIRMRyhxDX80bPOtkkfN5UDfa44RLOdWWMN
a1xiGoEKn46fqiz/iKAoUPk5b+uvPOPhU2V1SuNVcI0Z1WLDhmaxDbweqk01i70wt7SIdFOOMu9Y
dOAYqzW5oXFisZsE3UYIXORKvcUdYmYktcfiFx8R5pDG6fCoGOMe52hIJ1Dn5wyzTOw+jhy8P7Ju
/FSEldwpaTgB7CfyPw682qyK2MExQgsRdCYINZwXtTBMRB2SWbSAFmjj0YmbCG8XWZtyT01wG5Qi
cu7awcqfy0EJg7RQUdGRHCNIJ9l+YWDjPnRS0d1B4i0MaaaHEAvTulp5cyIZmZuorRIsh7B1cIoa
erqBupqFBeWtGQUWkyvhRVU7FDu1lcvOiw2ItJFBnsBAgjq/rruNLur+BlOE+Du2a6TVM7CwodpU
ldKOGXgYe8aQVs+h2iIJHtkI88mUQYSASNEAPF0jVHvwxJA6lpfWPMLzrgL3FIKRUI9do+Uyd/GY
mQqE7hMKRUioA8WVWVEZUSmxnOpz7C3MudawCDyZSZwnQZc4jYDbwvVzxPOL10GdGPnWYHWcbjSp
01VXleuyubPQm5njYOLOygKdSV3iAu8Nphcr0zJayC0IXzodqRSZzZGGqmWI0eQBio8UAvGWTbhi
Q1YTd6f52haF8aKJBA+OUu+h2SvZSYX+GNH1N1JbOznpzTQ1UANAqx36/buhpiOH9CDhrJw8A54a
Qs81Cu4Q0jEKpN97CEUQU9XaPTOAuM6NHKNy9J4f1DbOHURWir2r4nZAp6SJRlsy2VI5kVR2BhQb
Y+uVqTFYu5pibNF4O4xg9Tf0wjkNGtdLklXMRGGqNVKT6E2eQiwymxk7URkZ/4TMymSwzzpZ4kbC
7DjQHmVxx9NU+pDt1kKOzelyUCCKOisouOlAXtxhP3HqxDG4yoxav2uyXtie3tRWQyqJDYzUuWod
pcgxYjrqKJQQgLZRH6lEjEi0Rxv7V43SDXgg9E7fV/gZxO46IzsBY4Zne66l+Wen9umNkkas8Oyy
xpFMzMKOaYaoidEsTjULPPCWAQxFUuCbDL0bb2U5SmpfVuFo4FEq6xE7L3ro+uj/UXQmy3HjQBD9
IkYQ3Hlt9ibJsmRJlixfGN6GK0ASXADw6+f1aQ6OsbubYKEqMyszA6vz68o7irzH27lXgX6ydqj0
qd/ZSMaWih+Av2Mwz7KK/PZUTV3DCLVlJOvsQdcXfjIqUyRmVV/XBHKhEi2mqDRue8UYazdswjfj
k+HJLsLHEvbtC7b6CThTQzvsDx1ZfvIWFEI8nT8R78TbQGhdJPixZDB2/1qpBcHZcUUZrLcsd6c8
2es/bp33l6UxkTuGJRAH/0vbPvDLajxuRTJ8lTFDK7966r26oI9+iSEc/JOv24Q9S9GFyTFAc1Ad
BGF571RrK49d1XbLtUxrlxwzJrvPrC8jn3y3RD7JZrfJKff6+tMxrQILrfESH6aRdggn3z57YjFX
4UjQO6puoL0mfzHxGg6XqOlqrBeT2F9PZo0b8vUowVcJk4qyXg+9OARRVn2KKNrUPcPEIGgJV3DL
JvMYVxFW7oQZlP00nFInKnGqwqS7jqZ16Ql7r/rP1G/yeQCPrq/B1IXTdZLzNL6OedVzWa/+PBRm
U4hI+knKitwqpZtzVu9LdMyGTm53i5D6B57JGTfjHGPOLOW4F7crND1Euz8yBpMEXBeVjEZx3Xs7
dReygJfwLGr63azBF7cYMI3ZuTxCQcK0J8RTUrVUbqv8+UkHYqC57ryA9560KNzsBi+ovwxa6PUh
1isDIyuC8CMIZHN6fQD8K2vH9Y5PilhvlTJgS3asIwyT60WG4yHhCAK127bk5wqicTvOtY2yQjfM
AUew4Xf+Onth2QbEqa7i9WPPhsEWy6QHhjEPqvJJev4MArMARx1yy3bHfRgL29BRLTo7EqSRstPF
SQgKoaNKkF/BXsIhTVuyDCrG54kKNQfqIWmD0j8Ovum/hrnMxwPDEdVu91UUFiasorYI0wq9ezdX
Q3oqh73DY0WqCX0mwSOC0teEJyPabn9VZqCXVLelloMLS28q5j6BQwBhh7jPGE/++fvgfe5TvIhz
Qne9cGl2UUhQMtvtB5WsS/401lVeAvZ36dOoK5MDE1qh6C47vgYpSjiSDLoKsmsfxvJnLqb9PfAC
x8bH5tn/ArlbZplwFZiVR7hVZ6UrX/LJ48SboOP+S8OKa3xFUfDhtdnGfBF3wF85kNXEm6zcecwo
0Qzv663q7exZnpmnR8RhfTQnjysGX3ihuz4lICRoqLErke/ZqW89EkJql65zYVrrZ0Vb4v9R1DZZ
PsNZYZNXt5WODozXoD21WfdfmVnDv8qFCfCNioPXbXIzxmQzvRF2pxEv85DWQ4i1/NBxh+ah/LN1
Sa6K5NbhAw5qSQGfq/AmxxhWVSyLYBugz3vqmGkYnkrpPI+5a0vZ8Am64ak0LttPmW/H6ki4SBg+
CVvapegoB//6scv9wxb5w+OgVQg02AzzRyDiHrtYf18es2wamqMbwGkOTY2r62PedUl9TdJtFufA
mTA4t94GH1x3UvGSiTLcznA9Bi+S+Ob91gXar47eJsL2ulHbn/O47b1j0CQATEBJaVNMezw0T7Hz
2ubBhK2qDrMQOKhoQ7oR0VVZExVuWpc/Yb2I8RgDrWSnPEAQWoxCNhnemlHwO2PRlWezd9OGQbuO
gtMeVrMuNh2Yj2xLt6+SuFpuAaz11yKoJv3TW72c7nVeY1y8VU+gp6pbYp2MGJMfJr5BkBYl5N2Q
e4O5Gwe/norRiXA4eWqNrzlojjtK1gLEQVVSXNOVAeSU571sLspJmR2gfnJqaeVlX6fFIwBpqumq
hsNmKQ1H8gVD9kMdF7bnwGfWSvcvk+x6IGMzJOmlXXD1LFoaq+ywucxq4P4hZEGH1ScyStooKwsh
Kx9wWcKsnvNJgwxPzGU1cY/4FeIu7XVHxJwSTE/X0cMcTam+VtVttJg6yytWckUgdgfQRC+XSr0U
YrLpdFxVYH+2nLKBjPK+o+kdswZcK6/Ho9mC9t5bE+khlvFCQBh+REzbO25A2qxofCAFBijHApZ+
xVidXPOcqe2qyYyfiai0vgH7lsOXpV59PkK8IijARAJ7nn1o/mR1Rg2snP8OqNO5o8AMk4ZJsfRJ
KzMNBF2ybrkQ20fXBlK0ZP+JJseE3Ru22b8EY8rV2jqk/kdMPHx1pRGRQyE4o382HhddgYvq9JI6
cOEfa6jLX3Rkri7q1jake47TGMzXwQqi3NPJl959K9RkzvvGfw4wSXBwWbhOAe4+YFM3v5sMWMit
Lj2i7s/0OVZz8tpNors3VZ+wZjxGU0w6JTuy79Vmu/Gb12+V8A9m95vgkLU52S+2Q0A9WesclNVa
EroLqlKAr4Txwe+HbT/qrsTSNgUi/uEaS4c0DK15IZa7/BHXe/xnKttd/egUbebzzBUSvwVc2u5u
LztRP/MpLdlg/hxzteFTFzz4cRmUP82gdx6YmsYvYjRyK1TeV0PB+7VhbhamE3E9OIV8ahanOAyR
yt4mk7EuUPqbpDnxbale3dgZypqUuOzSGrkqM0W/DBLzhGxOsLMs/Swankxk5+GuCpZBYHQ1JJN6
7Z0neBbjljRPXdu23jGmzeVJ66F56fuhQYXFtLT97VW7ZADkkAWM+Yg8ZPJFh4qooLLefXkuy9rL
C+49g7vIusXVer+0XhpQsFXtHT26VXOPPYj4Djq+PE4pA9ylo4sgrkxvbfzodqN/V32mHQvhKlq+
hr2PS0JYOwmCzbTI6J0PGSw9f5O8k922TdclsbY/rnNqt/sNtooyffOXoHMT66OctRvfZ5f0DcjD
kLC+CwLP5uc8Rtferr68LtuAPvkQZ3YpLwh7O3Ga2jLDxw+zhJqEmp3HtW6e/0mvm7SHNut8nD4y
GcMHiXC/fSYS2Asz+lisyMHw8VaZpA8AdvN8ojONMUJXazIfIqFRd3kBkEfRLVsyvmhmpP7UZNTR
I9k85XTGIrsqL+yHhN+jlC6Fny1rvGOz9O5nTaIpPeQ6luV22tGQES9rtr69W/I5Ug9WZGtyrFvS
8o5Jt8jmw+yUxLu2pL0pwficqMWBa2KJ/4V+4qOq20Vyt1TRkhzyIcw+2fIVP6Q3j+5vs1Rp+Qek
zqbfuF5DhhCnbspELWmSakGgVDQMKdxV09PFKpAaWvvau85RNAB06XrA37QE2oIVQKzoLOCYjvL9
SqXSfrHnpIr8p7dhlw9eXEtzrsdUPRFmPiGL8/aQLk3PO46CtQ76oplGtb909CHvXkuDV7gk6d8g
0aFycGwdnHefN/mWfYx9gBPStNNL7Bhj9Xdu5/EUY+bL8VjN/pBeEmmG+Ck3osFLZOzm36IJExS5
zvTdYSTIK7lm+Bo/pWZuk4ObF3FKWrKGy6BRwWksaflO4SD3Bzv4OjlUZY48MiLZ8W9Qd376uA3T
6oNFAYTRpCY2KSg4c40H/Kb1SzwEFp5jkD4Llm1Hs1t1MgKStpkE4VyymlEkYKtiU3K/C6asfatv
Jten3kuQf64bcRvTOriXje66uUPSALyguBuTwzgOTER16Qfv/JjZMxOGfewWk/zcch7WYYjq7ZI2
e5kd0kTOn3ucL+FBxj0tVz0lYcUpSCdE+mOzAJAanXwT4JgSvCBJ2fqYpsweAAEcqQYm8d46IHfv
gIqzpNwrwgcwXqwYn/PRkVcBixFpPs3ANkrKHc1bNAXulFKt34wb1S8NfPfcbgt9mOfroYgIq7xr
erCn0+iY9ArRLXymJur1RH7g5v+npAiXQzRO4kdfe8OvKui89TBuVr5ENFjRcWXotqc50PqbwX2E
PC/y8j7WXtGqjZmKT3vtJlIbbw0m/EXSvdfJzlAukxqqJwnq8r3ryQpo1A2oXxi8TxbRQ0MvO7Xm
WNutMcet65Oc9yHSrzkcNBjV0jiUhAApqpjrMf/hapSVdz3N/9edJcLXqtng8Eoxkc5Ums099Z4G
ghau3n5VZUq7Xzc9wg0BcnY/q7ZLzkao9q6cDf7ALEjteFQAZfIcGeQ5o16UX6GAYhqaVibPDgzg
ncsh/IPOB2Yogw2HYyv36M1rud2ZmNbxPeSHxAtecqcfPC0JZYhVE/xK1jn7OvfTCIMhpqkrvGzZ
KGJhoN+X3C+/iQj/hWzZ8zeXlZ0PtbNhRi0aDdDfrz2InW2E/sZaW9yeqI50JbKq4o81MHVzmVJs
3+so9onjgYf6Yo0igMvrHCG6Nl9gZ4ao3XSR0AHe2TySA2aX+fK3SuFADoCf8ntSCQUQBmj4ghWE
Miek/3NedIPzsbUT9RwWcU8TzQyxlTzp2oX3KZZv7WGyzfan9hV7lFzKALUiNpO50kNuESA9VHbB
tryENBsj257HufSfp3Ly04Ox4FxFNlie7xr5ZrnokbgeUtjZCbImkHDJW2+/d1vZ/mfGfFJFpZYU
FqldkjflqSHEoi0c3mH7yaTODTNwoeY+Gy586+BrVUfNfphNk1/akI4BDqJk8Vk2zYue9mC+m7qF
QxWRdTQwJOL6xkvuhus4tcRFE9HSvdbTvEsiNnOrTvGKSVThhy77s7chi2erLM0LAoHuWfIxn9Yq
NpyI+cZqMBQvPwZvGb4ADFR/3VbPjI50bb+WKdwfZRcA4WQuuZfitruyLXn8GtZ1zMaG6pP/lN2D
/LS1a6JebQjVxhl04926cKy0HwUfzBY3yHxL0ZhtlRoeprXuZwC3YKYf8oO7undleprD2KFES7r6
V97b5RvJdHzVhWnZncEnbVlYE9pfXqSUOrtVjz9QSdD1ZFXcJEfaSg/vcPCAexM4LDWNqfD4V35D
fk4nnRnPLS3va1qH+/SJ5HQlwUbHwywvoYeGtpCpN509W+npYZ1zmOYkdLdT1k7bfk1MUEdX+Iqg
hi73pbxbx42kMZtYkjzqxduDa9vn8qPlVYtAanUc/gaLXcR3lmpD/UlvWaGuMLj4wH+H9Tnw2kEU
FG7xCQCvksti58Y/9YNZ+AG1TTzGKP5pwPwUcdm6CpwbkEAv8bOPLoB2sCnH6T7e6WSPAYzwZ6Kg
xo8lNco/qb6LkExA7yMlZ/porsxlpSkya8r8vO8LzkxRBzx1yVvRT+yXuQmQIjXDvyyHgAJ5a5f3
lKEs47Qn/JAbwsWu4IVY/vRZJiXi8J11pnw1nrif6O31OZQrIPhBtpP6ripImj8Zf5w+jI3vNYUe
SRk9kdiWrdARlQyPO+FxXnNwUB/pUe/8hV+oaVH+MJZzSxAY+Dn1pEyfY5dE/62T88vTkolRHCrX
pD8z4i7AIvzVhw2GiT8nceuZa1uzJ4IcmoEUMZOPBbKbo41cTb0MQAZkmXrzKTaWIms94Mkz68nJ
fOLYgQrAVUfo6HanWKjfPF5U5Tz5HA5d0zzN8QA2moCeoISIUNfc07dGGIQ1Q4lhaxOhICq5cmXR
x1GjilAHjs51yuJXX+Q74VOjY5SM56mDt5fpZBj28hooLfS7/owMhi15FyE5gvVMFVTdmonvXSBu
PEePx86ddaZMD0O2JYK6ncdL0dc5w89KR58dvBSI1ORwvAVwfPab99giGhnXBUbSLnN1xKUkc9+D
TnPjZ9Is3gnp1Nje68ZvOZh7DS22IaNITlvC1FpQUNOVLanKhUd80xt+INfK4djJILRPlZkFDK+G
n9tPXjC3+2kdpaufra4SXI1mGKjnOET4V1NPt3R9NqBp5qjiYa/vh3GT3ZNO/Nq/bFEfmLtcG+B6
Obe+94ykytbXJunzlHHTqsdsHqqFJtzLt/Y7AF63MeiMengJtWt8B+MTjc2bKOMuv8uGFNJl7b04
5hcGZv6o6lFMFyUkGH2+++YtZDxLDjUu+zfz3Xruj9blxl3yckjB71qP7fPBG+1ftGLAYQQIp9sZ
mR8ZeKCV4XDuuj2bz6WDbB0iZ35vobeuZ+GVajiqIXO28HZN8IaJBgR6js8FwcJ09yzrba2uGwau
3E/KlPYB4d1CpEQGM1vU8QYc4QNBgVxKo/JivYUvFvQfhj0kGbAnJ5cdRDZb9Di+VLIGqeeiNftJ
dDF7E1OT34RFvkncpZuy5ZMpp/qW2go+JEibOShmdAwTyAf2W6elU9ujhuffz9KbqgoTBRqLH+2W
LmzoNWNWnnnICOFUD/tLbtpYLcfRjEOOqiLYc6APVU5f8pbc5QPxUKY9NXbgMMkltIjK9DTYHz1S
RZLjdDBv7zvfcvg2lyjzTmssw/plW2HPf1SZ10WI0EoMvGMx9PTctpfbk2Zt4HEioGn5EMG+jfgt
JRNv28blW5RTg3lsJWasbMcKb9L8UBIM17xKCUNTlBHrBcDAkLuAWvVePjo1RNBFadrVB3iMRN2h
lbTRvZqR2Z4ArBt7HtecXdBtzK0406FmyQkQR7FiwCMv71xT6ScPEmu4OtZZ2tc1B8x697OxDu4V
V0/9d1VptjwIx9ryoU392F6d6ZIvYkiX+lKVVu6Fqp3ApTRBiPJY2p4dbVSVeFWt+w46V3vZzrwN
qdB89/w0nElsSIf865J72foZjWHL6YoqE9zv9DkYvpaR1oXmy8rjvpgWOhLByIovVC+4tboyzb7g
rpTml9XCL177fsk7sNKEbq5YZt6fC0zwvB5CGUTijI1l605TGJc5p2xJEWTEc1Tfq8xwKg0iK3uZ
Bj9R/8Tk7w16rRCh2zLmuYQTmwfrfc+iTsandvXK9oJKw3ZHL97E+ERV7p9HKbgGB5GO5rnn6+VX
pW1fviviGrcXH393PjrXVfnYmZL21sqt+iM89rK/iC6lMidg1N4D7CExBT14LyYNYy3av8YmAaEP
8xDqU2WHCPYUHL68axuAARQbu4WRonDb/rRb0wvyx7J4efOgdJYbbQPfR7+ZoUkEpC7ru5U8zD8g
EUZ5B0Q3oTsq7crksMHh9XcrTABsci51cPZU7plz7MdYsLugzar7xBuW4BKTsvyWqrLZr55rg/qy
bfDfh1lH5Z8uqZDnrGyd97AkXNvDASwGYBfJC8MG8/HKmlXqjesRZhw1vrctCddHzmWNOE0HNynJ
nC5Xb1g9/cBrjpAh22XU/VY989jBBZOITybfguQYbWsMTCSCMcE2zar2IRnS7SGfWkZAt3jYMi3R
HlmiEFvSXnzi2Zuz5zoEI2E8RFERzDGKX25JrlV/dIwFuqSXnjpY2MuA9tgeJE2PPvhbtnhHqRSm
12sZ1DDbgD7QGAi02LDJoT5PrZqS9rMbFv+niqZtAnPQ6PDQXeT6oE2afsIQRyRXZYN4ZT7C48hN
bUTpa+ep+QppIs3FKqieu1aFt3d58S3vfittAm2VWK5pHSVTMXVak0+5+/7C4MYG+L1XeQGHYI8B
t4O4a/fDGN3mK70GoUO3okR2p1gAcFdvH1ooWVnRkHlRHN46iJlZlPXrOD+qEtkEY2CfYUe07hXx
k+M8/ycHkuyqpG2Tk4Rb+bYPCWhNviqfNeAy3d+pHGwaTcyh38IcMvQylbP9bryaBf98UPMLgP74
lGdTUzICze61wdDDXJpJ6f3cM9zvqAmn8J/iNMUHYB46m0aELoIy3RPIxcQI1EV5tvwXe7OLrlWy
Cr48nh8d6JBr8O1IY+8XJMrSoLobk5fZwbQVa95qWZRqQVGmK397xCNjw32FDkVchctzvAoX54jM
tEv94Td58Ml0Nn7dJBrvw2pyvys21MbiqqHd/npB1I4IxxOpC5907eoI7zqzU5i20yMmxxWLVXWL
yMdBHHxPEQIO19ShEfqtgbtXpIEpxxb9uGzugSmiCedLufmH1Q4ZqrKKM39CM2YWOsCAA9fpyQdd
mBP7L936nWBBkl2981JtqCos0fL7BSWZ/2Xj7emOKo8NLSzPAuYpDmle9dwEFwxAc6QBKpPBSYVg
a8cVyS73TBS65lr6gx6AH7pFXdTQ4P3H68pmdZosLZBOVvt3e5h53Jtp2G/YNWTxg+/n6BT1SBAJ
dwGXFgoDW1fnZG2zoNgCmg5esFmNp8UPkCPaBAKXEeumH0yC1bKaNqBbglUwwpHcUXLAy80x8NAb
+fY6y3b7WqMUV0BxdBCYYbU4YWigZXOiNW6vXp6L8REKPX/L4f/7UxqtHjr5WSZxsXr9Ht61yFHt
PcwBb4O3I6s+ycbQC5hwUuhYW2ChImmqieDAMbXfs4T5qADlJJvWJD0cfjfnujnpREai8PfNh+WT
6/SiW+I0D3GaqU+TxCOSWreVyTVYMz6ztvPXcOmyf/HQeq9IctLnrdRoDcYZtd89Hwb8y7ZB3xdj
YjbU5lOGlxNjgPuzpFOsflg9+uMhVS6YD13SVvEzZEVYY6QnPRlAs1SRCO56ODqOHeSyQIWP1vik
/Tnev9cZ8O0BBKrBknoJcTntonHtz3Oyx18FTycvhlg305ebluYXkLjsC7lPzVyEaqheylbT0UtO
1j1ECWc/jJkpz6qZ59eakB5SXxxk4mVZKg+0c/bLH9T7PTvTgu7lUZYj0JyeecOLdFed/6jS0F3D
fa7Q2rpF0Wo3C/Ay37zzfqTprpk8u4almc2EUflzgQm63kIkYoQaHGF3iX05o/HXnX31vGhxxZYB
efxUS6iZV8YJAz58bD2B+z6VGCijc99k6RQar0STP5GO7JWcQxFoey8pcW/wMNkfHaNuvOuzef05
oaGoj1Mc8XYF6IvNtdGpZEU6nd32bSCmiGip2s31RxqZ2pz5bRVlcAm9922e0uTUVtThYuqX2N6b
oSp1irYjCr8Ytjk2xFg6ZMWxidP8AIqwb+e0K/PkvDXdcINluvxnOorst1oDO6ICVuGbJ/X8I5o8
0i0JYXLtSSXl6oq12bNv89i13LdUGn3uk1Z4LLBXeEwh4BihZ1XWheVXBJnNfFy2DKsy2o54eoVN
SfDYG2hEi9QkWMr74wiivTjp/1yjrX5u5zokPit0QI19z7j2Nch3YqXHqrGoYYw34S6uliw43jY9
JhAMq98Do4KpQB9SvhmCsUYEsE1TcSVQyE5MxvJBpkvGpRZVoND0VSxgACf3H8ofl7/0z519HDoN
ZpOabc1Ong6G+q7hKfxb4rHrfkY+6yBgUlSe47Ya0IpQa67QfCR7+DjHVb2cknquul88wBppNhPq
erSswON+y20sj0kYdb9Grscn3/j2JxrcLi6yPUa/NIktnot99pNfqw2n+LxQORsGw2TyvovutiUH
9cwtrYYyd79DdhieuhGt2W+tW+vdzaii/SN6vWZ6aPEV3F/3CiqzaJIWVAGWFzz4xBKN7O9Ak8v5
L21Q5J+XLLHBfWetGp88oTV1ze4mPGyhgR+JtQ4FSgdRduHD4uK5PCIQXBP8cZYteolHG2Hr0VIE
rjv3AuEblWnQ4o3BVl/0PpvuXEfz1F/juZLp/cYV7d2BEUOAkgoLD5+IaBFHbsfaP1dBDD9eMYyB
eWTV8tLMOdO6H0fTu6nHxB3GJIPxFWimXpN8acSRy7DHNDVgrR1pRQ0dushsorjvyfh1dESs007p
aDsjwRZ86tIhiyeFwyKw20OKBmT4pi6T9oboC8cxrU52YY4vKgEQfpjYtIgu1MF9LST7s9419wUq
vgVVGD9vNxKd7hvvJyYO02uvF71+y+c+jE6D8cvfyYzipOnjvjwaVdZ/KxuV4aFawqZ5tKnzAGRY
yaq/BFgi/wbZyH9vQ8oI3Fk/zl56pn0fqQmKtu7SQZchMYYpXF9L9p+QYtRypv2MY8u7uKelf56b
xdV3Jkb+S53ya3P0dTi5c2/mrPzi+2XAzWWyYHwmHqUmb13PN/1em6Rz9jPymBU4pL37MMPSiYsQ
GsF7Vo65+LIlO+yPVbsLH8sIAcxZpMFOoyFEsKXjSbFkMa0ofHoEbqBgyo71JW5cPCJoGMQIHhDF
Ke6O7e74lzxExkrmkfcoBLBsxdsrYtaQIaLHNwnlqM4SQGAvprkMqA257P42nDf0lHCnKeOPWNaT
9FTncc/dQphavzXhr7QLZ5aB8tCwvUbG+4x/xVzv4M/0YsZs+vcID/Yvd5FiiTDA2PDFs05V9WH0
sh4YY3T6rWsXP6cJ9wJveFj8rqNE9dX4oVl6gzza/OFzH+32pn23hi+5rYiCGsZV/Qi0XKNik4vx
DzExsckPkgVGlKMNat5DUFvJAdzNBJTY0kwFhbGxy85hhhEGuzrpPpytm+1DEGnGH2Rqe/1kQKoE
I3MDQrPiQjz8icYd4HjJhoVgdbY3QnmaTba/uzrPniXLSpp+OWjTRx+4UhL2XC7Vly2o2+yEiqvp
HiNfq+qbDdUeatqnvJEoGWivHALKwWbfHBLn7TvEuPicfRiiEx4eXn+qF7QulOk65aIFXzCHSq34
higR12+4zXXbdROorKF5rJVPYRnc9m3YuTMMgGRlnMre49Yo+7r9A7HuA+8hGljz50RjFvfaZxhG
FpxE7hfk1dnnMrfyrUvheNikkRJYlvlVnOcuTzhNZb0EBULY5QvUL9PrPETyK/rn22q1nQNzCISL
P3Xq7/IZ/pPuyWK0XB1TMcuf4FYhtxhcJNqfNR7YnBAA71vSkooc703CzoS6CZz9RpjsC3oEqLZ+
TWfUUQxhfVF1TZdzL49w/2XMn/4H/FtVdwko0nBuEqRKdB0I7alii5iOLH4K+ViSeylODR0vIpis
3xBF9n4ozVNFx9jcmbTd14vvK/2zhb3GenUP3cbcL7bmkLb19M/GNvlZ+9NImVCiLdot656H0mQ/
BKsgP1Ov1QgRK7adjyLN5vio1oH1UC2G7qc2qycemliwJ4GUvdlOQZXPd51ZYvKK0crFX8LFNOuP
VsdreeAVTsn0gEzVxzRpUDivkYf6d8xDHPlb1Ydw4ZPNPmirCRBNWErA5ams2EtD8Y8eMi+d5Qml
a2lvOxuuPvDT029t3RJPBevfi0+THpO/Oc5SmM91DoEHSb231TWLxoid0fy2eQeZRENfeFBINfuP
jv2yABH3t1hv4SNoxbKCsfbLH2WzlH2bGCQUuIk1mv0f/ZJ9t5Bt67kaR9rRc5Win1UHZilzDJK6
x+WN+Y7hO+rsWmRNSfzEPA0qOJa1Zs1CRbV8HfKkHpGOyEQXy9ZO2PaLzRvQa5TqG3ubHLY82Px7
GvUyO/reVL+ScBB5D3sghT62di3d1zmpJb2vHvPomAPyV7RgCbWKlwJxh9Zi+SBKa06KNYXxK7Gq
2WDoMvtRNmttPna7A0brIGlWpF23Y2qqLvoHXMNzaNm/LK8+Caf03rzWPCW7h0EBeRjzJKONVJEI
ZdYxnSIPrw1zAzjK/dYqTVXIpu6cw2oiqG/8B9fkrLYHsonepmqayG/MAoQ4SVXN4GmV560EEq3r
G8SvQpPTs4MA/t+U5TENtHn4n7TzWo5bSbr1EyEC3tw20JZsRyNKukFIlATvPZ7+/6ATMUOCfYjY
e27GD7MLVZWVZq2VjIcJKYvyJc9k59FZr10oRVSissTWsqZr1ozOFttVU00saU0QaekG0D3VFW1N
+Y7aSPO9jaS2W/VtOBwTkr6AB9B1+23aTpBNutDitRf5KKe2pmOxp63W5ogEVukr4PmcNF3T0hMf
MOyp0oFtpQ0SKOVGsqKMPkOrShCMgDXCkcjG8lIJTR47XpyR8QsWP2KtqaX5Q1Ea6AaUQkGhJ6rc
EIp7iM8yuXOE8811SArQCRO0sxMS0kfRTEXou4AEbcqa1otuWPrPVAwz/j1V7Zc6FsV70thgtDO6
Tl88l5DZVrsxgzrQuNG1gsQmrUxQi1R5Kc6tgJNTX+FRAvObU2Z+xfsW3gYkPZRBtqRXNn3g9tJK
U+KB++5ZSIETLTXGMRjF+uIFwnDxZSkVHVrUSbHVE6v/kxQwUlahVtM/NElRn+lj5M9QkHimTCWO
tJ1UgcK/K+lcviaRC2thjJRWW/u6Hz0gq9qS8hdKc9Jy2vQTHIBnuK+K5FHty1heo5IGctIb+/Dg
MqcNRl4qouui55pB8i8pbprigoPcOuKDBcBfriabYAkkIci/q+CRUMCB5VOFPwIQkQAWORHJQVKF
onNKTbMgjnjMW7iKInn4RS1Sszzgu9o/qA6oxT2JVuNvi0RLX3qmoGngu8KsegpzNRM2QRqbp4D6
JG9rILKxLARQXStSGkFKQAGKkIcqDT3S1Fq9k+BEFtCd4l7t1klKJfPLmGjepetp7N1T6hQfItGM
y7vQ0qlq10quBKfOqLTyzk2VCZjdWJK/jnuid4hI0fgKjZj+EXkOgQ1pII1nGsXeN7MiduJ/4Wp/
FIO6LrvrZ4xFxAyt3RrQ4a4cO9Oy01h2z4hLBc267a3q2glMUd5rdIulr27pKk9qHVY/RlXqCnBK
Te6v1DgnZQWwYNUGAIokEvxVE1nMITQMVx/2pRiL4x1smMy8wq8eHpU0AhDRhwW0+ykwqw9Vbvg9
2xhD84PtQTetj0NTcMK8LABQBp3irmUx4bEASOXuaBW0z7WcKi+UXkLmBjV1iLB6pZum7fle+X00
TQWQdysO4grSR/CjHK36m0UkxwXsVegoPeDTXzIREm3EijqODTy6b186IWpo5TV4xQ2dH0W9r6Se
vBhOUX0fQ36FImd5uCOS+MixhqxXV56ZAJluKURkvAkjLcJGUUVYE6hj6htVJM6/Wl1nWRcD1hAo
P6PzHgSqhu251zsLcQaF1Cal6i4AuIXQ6SJLJaSAahJIqrUtFlmp7FTFB4kWkVMYzkBjz7IL1aue
0khr4c810ITo/BruulUVUd0XVZbTsvGN8lteClW1bZMYLqvfNLEjlYGu473dtACdzzxBwi3xW96O
Iv3oNM8ouIZKspOo9040tjJZU5nQKu5PPyZ2G8rkcY0q+7suxlkc4MO74NuDSOi+Eu0kyC7R7ApO
EQCa+jdpXIqIRuwiDrSiRhobvOv+cMphEXzp5BrwbFoTS6wUWe6Kx0G1VPB8I5hSfq6pxV+ISZtg
j7ZX+yvyISitACwV+IfcUL5pqTCcInHgEGZBlkebtmjy5z7sk0cjiEdKEl0xfG94rH+1wFT0iSjV
XFI/EHIHje5BBt0vguo1zF571NwBDKFWmspL7OeTKxgMN7Eh3aUx+0GoBw4QbOUqKGqUdGoVWJhj
8TuN1YAv+qKhNQHiqgy8L7XrR8GjAp6L/j9+NX4s5N5/jhKzH8Aq1s2F6nCZcxRHyDSNJ5rtjoYQ
hXjNqxNtI0rQdVc5BcjfxkCc6VTKGJ7qwYWhC+OsAvECNe4pRoPOBaMrI93CqNEBks0QxN/rMTch
XHYCcFWexh8i17t0AJGm3w3q76hPwUVsHcgc6BiknWjYtKi7FxTiBhUuYhie0eu3GL5nioK4rQkx
j2Aj/BfQSCDqtXwMkVdFuuMFildbbpAo9oqtC+rJAyheRcWPkXecGEyMlEfyTNO3EyUF2y8GVXkF
e9IHB3BLHv+x3vXpXkdcJrsf46TZFWNZckpoKQWcXVUHCE1j4AXlfrbAqOr2FI2Z+r2UAZ2uDGYf
I6JbdpS6BQtCD4AiHdQUpeHqSSVJf4XpkdTbxC2lP+h2FPK6Z/YTU4Ho0TM1s/Wm3WjkAIQ9omZj
Q4dPHDXIInlOg7fI5UyxjSgfkE9nAcLJKMfsCwUyWj+e26UvON301BMTiDZ1WpNoqQqaacy9H7zi
ARppBSmst+4HVCtoGMuhdaBerGg7oLBJ9KCiCtCyzIxqYNnUJmGiFXVHQwWdhcvLURENCkKqVRDF
OJw21ir9uUWXzf8BbcXzt6nehvfApxSL+iLKRhxasBk5Bct+R3GlKHaV3yCroIWAKG1dDpmpNaii
IdtjbnRwA7TU+jUhrI4tXQRxO1ZmpxGwF0N5N9WSfwQIVkRAFAzlOdJki9p53/nmOZO6qnigWwXH
LDEnaQMhiKTyFCtpHa0bI9W+1qE3IDpMdHZ26TwRywN8+ppLA6SWVk5HmuZCMKSMOB5Ika02aukA
ZF6cUjmasBtU4TkIXIUCiqPYlsT7RjFIp7QavTPKPeF9I+nwsFc4uDJ6TKDtWSfd6FKJKK0OYX7b
oioKknhChIU0YpOFheaaQHsbrfo5JszjKx2qt8BlV4mpGl2/Yd5rKzRX4PhSIV3MoYFftZV8OUjg
9MAHTLwHa0BhobgzFZDBZIrkW4q31mHUawYEFdjhwZ5pfqbA3GZNigXi1NIvfui5PopkgKCenCho
c4jpqW64m8BlfE7qZKUsI0samkTfKEC1Yvonr7wCZCZd6647CpmlWo9g1EdzLWddR+QlBsgoKFlt
uKtGkYbfCtot2WF0CThoMah5+tQFbpIffDyh5jRMn/huId4kXir6+RNbGydv/hLapPMusjFYdG5M
ObJQqOyDuNlHQmKM21TpmP886YlQeOm8xPsxDnqZ7Ie885VdTc3TO1od4p8HVP/wmXI1+onTiaHR
P9bcaQYRp4auw81AEeFL0cjheFeZkeYeYRjBt5JJUGFx0RMFDCFx+2t5BSAPWtYq5XZpxK1QSNZU
PkrhgeIJ1J0+ooF7EJDY7FciGjDcnhGNAnSMYsA5Xm0N/Fla6e2KzLubCn0F8zC7JAUSZ0nSBRHf
CGR900sjVGKLNgG4i/BZa0v9hwyJhvci76wHKR9TBhrLlDwHGoyQheIkJLLh3UlJxC1XW0WGO1xU
V1PbMw0q3jBupPpcKSYjOD3u+KkV2hbBA7bbOghaab32fuH9jPgA49oHGC5SaKCys25KvXpN/I7w
sVMDCqFGQhfJVTr+ZuCOHcw5VR6/5aMnuDs5yoVyRxOv/9KmRrdJdV2utnXl9u0p7UukV0xQBY+t
RaEP8ARM4F3v5rBOUf/pOCtGhPppywk8jRkv7J1vAAACPIl3QDAodNe0u8vdmIx1sc7qInsYhr/v
nSL1z4VCK84pZZ9eJgSaVLd97Bq231lST6Vci+CaFI3a79ws8l8QHQnIGprEuofOiuJJp8bZOlYl
zViBtwCrGmiA0VcUcJtsh3vP8Vlqi/rP6PtXil1SuSJtp1xXiWRgU+FKUtYVTMxHGvk0qJUiFs6D
71O4Lb0E6rrbWs2frtNr0lMuUL4OQVWQqlMvzigSwks7eVBEXYQfMqnZ99RQ7syxBjrdM6OdAapo
+Mh3jZKbgK29CgSFSIO24EIlfbj2lbxiaZ5bj/eyQTEUcnrptnZXUZtGXUQaSUgq5Icvcan0wdas
TH+iaRWFeC+3sAtoIAjU7fKyb3tHTMi4bPJfEQTFEILIMrIKQonXIrRAXy5ceZWsZI4ced1vAPTk
fi6wU0QyfaNRt1lleBBJeK+3GdKi4xp1MO3BL9BMcFDuaK9iZ9LoblyXxAmUHucsBvX2XLuFSsvY
qirHUKk4A6ATyysCMAH1LIgL5b2B0NiXIet695QxdfbFFIfSiWS5ab8NCo1vqumDFRL30rXnftOt
hS6LICgox7K1VjR3xNRGJhSBFymkFLkGeQLSVUFiANgFqZkEY7PUXvIp7XFcDZ1gfrGeJ3tLHd3n
UjRgPdO+1R6NXBwcqOXtuWjLeDMCd/VA0+v1L0j8IHjgh1CFR6ePZGOk+CuuyeLFM3Iz1sRXplu6
ogIZwViHwi2tBVhOSHeARgZJCHICcmk+0m6XkzJ+iZIudu/MOBZ6kN6x6CShjlyAJZn8ayvXUDnr
tG48FiTtrxlkA6jqQhc++GOpyVDpIMeswCE3Ct1KEMabUKLPzzmzqrtMlFyZySdWmT7kqkcdJRXT
6k8qtfnPjNIwv6BMTZJ0KgbDz1ZLSmNtWkV/TihtdasgdRXrty4KNJIUOvRbT4osxjcNUv2IiISe
wxw3E7KiOk8T8AKFcujVkk5KlWq+t8/0yhwdi0ZUvjYbmbk6Jtj7O2kSGloPmd+ecaxttKbdBBZN
wh0I22lym3LKk2bo7uADQJvoUCCR9kUAQ8wiqQYNKFbVT90wrP4e3oilX6hfWyrsWIgdRm8hKNUK
MVcOrqEvhDs9aaCCBarh/4A3EIILrqyuPvter1dHpekndForBUcVDoV/jpokUY9i6/a0TSC0BNEG
NIPJwe0iiIESHODXgBrwDwvmxQX0EJhvAorWQCbIgvHIv5azowHBQdiTtbQy7OA6i9cFvagMRQiI
NBQlApBqK5dYSrAtZoxFmzImceJmBfQG7aBUBNnRY9d0D3g5lDw1RZigRIjroUbTjl1zAZaPkDkH
PzeRNPFGcH+1rQVqo5y9ip6Bv4JPHHQ8aj4MjdKWcNbJAzWgEYYmo8e0TVdbXraztAh6Ii23RtmM
aHOqd0NH622qBMscXp5fh9R09O0glupfXVMol0RF1zq2rYYqz3Fg0CBSVKkuurhMb6iLO6A2ifpV
QlCCVrAmCN2VEpVffgEz6UOoNsASqE4I6AVMjEyTkNoguirpl8Bo9dcYRwMGRKFHYYytSten0xF/
BNhmxE5XAkYHE077dZPkUe3u405vjS1aPWW1tToCFh5EkByWLYZllIN41i0UNfsybA5ZmsBJ9ttS
Ofa9J3oWVWpfUn6OqVreyynV/a8GsC7pUgNAFO1yHGrzIczrwr23oEpSvcgFAZ30ETPbAtqt8FVS
qzZjni9/7TE2qPfvrKKkpQ8HRgaEB0k8UhNHdr3iWgt1Ku8bagsmEkyy/BjKgYcUvCgTXBdRB75H
mAiRKc0I8UDM64X73uPG7nx25aEuJbJMq6yRGkgM0/9OgtlXW2Qzm0srG0W1Djq9aQEr14K3h1ns
iXbeZgOcLqgIknBnUrxHtMu1fPfqRrn8GuaCV+xzs8hN8OkWWQgEX/07LqVGX6imZYeak2e2EcUG
QzFpoVUAY4qv2cgDmMOiS/zo4PuhWH83ReJtagPw4NdZMBTKSUOdzt9lIXgEhNFQj1ppFPIYEByH
XvSCUEvnTUhdTXzIiirPzswAZsREqahVdamsAtDbyJaJe9hCHjG7LGhK8aQ2uU6juqkoerQdim9O
UvlqcqFs3vcHRQf8I7SKDh/AUDMXMlvTqkSKvdYdEZ0ef6lmqwWAc+vw54II7keBaxkJQ7Akmijz
/MozcdWoTSQT/FN9BD3cBI9ynKwTkHgYBOIkrkbBe/LGeNNk0t7c1bbNTi2oL0u31ElNGZCRyHAQ
poTMfkKhp0beW/wEptoNyF17a4REHNAhx2TPwArb2yxOF5gEbOf6oYxL1iZJbwXK4kwQVWBZbWx4
zbGLi2HdlkxAKQFi0RXuGC8ImwBohYVXi/qi2Qi68S2FuLYXW18+exAV3AUp4g/jIyTZAlPKvHtD
REJ1rmSuNajp+FnWHGl/rNthFya/Le8rMl0Lm/1Raniyg9g7HxvtH3P2pcdOamQYSs3RvPb1U2YP
/d44asK6tg3pKUiPpaN42wQ5BjtjmuM5WZrMcmOn39mf6QpTAPFlNBZgoP4go85rJppqa0h9wy/t
2G0AmO/onPjSxrcWPrB0c+UUMS2mY8usfb5yI2AUn1g3zF/J7bE5jahmkOx44hYFAouHUsvhFfwh
7aTsvM4n4HG9H5Q/cids8ixaOPIfvwMFOFGctnuaNP13Evwb7eCyhubZolx2pLtz9ooNLbRjWDx8
vts3jUgMb+B8G7o0P1T0aJU+hsZwlNTkCqLvTmkeQvXxXxghVaUNQGQmz0ePR6mn1LrqtkfEbL9Y
uvQb7vrV9JUFkez5WrgWhCCQAg2LuqJmzu6rLliVaGo5WkrBSyk9yMazWSyYmJ8QTEgiEBPUhDVi
Rmk2c03KW4vJ4nJ4Bo2a1+sSUqm+K+MdGIvPP9n8ss8NzY4iIbRWm0Rl5zC/1tFD5P6RrZ9lc/7c
yo0v9m45s6sWMLNgjEspPFflTzn4ZVrncWlI19IXmwk+a34U06vki8WqXTVnhcdrWAMD18sFv7G0
ltnu50Lv+n2ghGcjeHa1k6v+UrOFOQ9LmzL9hDc3Eim2XrVaPlfnXjTvxKaI4cNQ/cPbMt/62XgX
v1WgWolYQUnQjiXEMsyvqn7933Z+2rY3SwlgC6jAQMOzAgElEn4jIgj9cuF4TZ/87QP6/1ZCYKlI
oszNma0EfEAu5KIenictshWNs4NYQ8f9fCU3N8WkGa/xKOpg3d6vhEQOVDMDUc5+fjZRlA2RHJWC
X2WXLxj68DxMy5E1HIxiUEhRlNltMdpUEv0his9BfU91I6juzQY5Z1CEY/5t0Kja0edCJXMzymfX
+Boh8K0kpt3TmfFBYFqIgX2+9LmY+vwHze5WX4/qILj8IH+U1zEiaIEm0+r1nFLIIdYxTOXlc4O3
vvXbLzC7Y4zAcPWKotC5tbbyjxR9ycSkr7n4pac9mx+ct3ZmF200CoqmhRefI1RME5DL8O1AByH6
Zm0R1bMgYEb9xoAB8fn6/p7IuWFTMXj1FAmw9/zENmYkibBD4rOVCmfok+DqLkjswQdAvk94jB6M
n2SK7X1y0O8TRJsogy/NGbn1jU3VnKYZEOyp+uwbh4qvNQMIvnPu+M3aF5ilAr9fS5eWOr0gH5aq
SboMz0Bjss/sGw+S6QI9rONzUT9Q8l2hmRaTpEnf3JVxVTfIagHoi+2FDzyf6WHITG4inNFFAixd
1mcuIQLiVVJgGi4ych4ieWyFNgQDmsP2Qe+epOyOwmBIwaYxtqb8sy/iy7QXAGAGRMLyHVWPjdYm
C7/qwxs1+1EzZ1gHwdAj/DZcGuiXQ/8UIIdgITDWUL2Qss3nn+CDU5yMEVsryOtYMrMz3vurHA1Q
LXH5Aob3QOVnVZa//7kBnb8/jYZChmmeKVGyBGKk5cOlo4unKAh1C98+t/A3zHl3dljDWxOzNQht
r5mk5sOFeGilm/e++os1n9Ro3SHeTVt8jxBIW1gL+/T/sUsmZhgaAZg1uxvUfFFATNvhEqWnNv+G
KKIjTOQ96yyYiCH97BtEJ5emu324kCyWz2gwIZBBJ4Sw7zesgtBS0NMfLwKS0nUCQYI7CXLlqPoL
d/KWJUZjS2SbjMhgcMh7S2bhumXnFeJF9RBgR1jKDfeohwOUWphgvWRo/h2ttI9ULxYvDRoDJ9R+
BcqV6OdyceN9PVim8/mBuWnPkKnP/01mzNkbPVBcICPuxYtcRau4frSIn9DIL5L953Y+PIiyPtUI
VFmmPGrI8myrNA9sErgXERq8ca61aFsXT15RIqyk0p6RL20mPn5uUf7oOzBpENtQlSDpmDu0BIZ7
pXaDeDEy1FVjVfhZubr5nIy0ehJUv+40VckOFW27g1qN0i+qfcVOpQrqoBhbnZKQltYowRJeuV6Y
3PU1WHc03LQDeiKrps6/1/BeIGhr9a5FnmJV0/qwhU44JaYW7lH29L9BNPcXbtqtD6nAhUEWixMv
a7OTCJgmg4Yiixepe0y/hRF+0B5bpy5P+cJRvHGnyW1RiqTOgjuU5oNYaccIWZVbXC+0w6Nc2uS6
vg7Gg2L2do7GTg9TpxtRdxqH9ed793HrJjfCTHMTJ2kQ2L2/blkVyYzt6MeLoQsbNBDQABE2bXLw
wa9VyvfPjf0dhvjeZ763NvukkP0lXr52vJSvANPrb+Mv6VE8WJtw4zrqXt63HjqIK+tHcu89NU/5
odx8/gP+jrv58ANk0m/yVk3T/w6YexPyqwICPoBRx0t38B5oJ9wxLFI4aQ+6M27zL6fgkjDb1dpX
u/AIImvB+IdoQ2b1qmIyUlzjH+TJQ7wxHiGOBELYGC9ehYQTDKs7X9d2aph8lRJ6v6g9oxBX/2QW
xRbmmFMr49d/8wssCq2ca1mhSPD+F/SyBhoe9ZFLVQlcrvILddu92ztdqO2hq3+HLA0WXzejVUNc
+7nxWyeNiIfR25o0abPO/FITeGNY0fW/KGn1ZB4qw7bS9DEZ/5j59n+y9PcUvvnOPl136Cv63zOd
rVSY8/TjD8kY74UOnpOZfvnc3kfPPpWNiNUpdGo8j7N9TRVgT1bkiRdWeGh0d4MUNMoQ+YPZLli6
6Sgo/8L65THm8Z+Zoujsj6qY4JPOhZ5B/HgNqyfmwoVQ3gQ3XxWxuC4yY8k/3VzhG7Ozc4PCoJJE
JWYFo9qU7TaoSwgs+TEO3SfXlcGUr32vOnp5iVK0g9ZXI3SHwIrWOdX5cmn8+BSVzy8xrw0VSkND
ok2fnaReztoMlVbxknZxsLXa/g/jhrpdHyET8PnO3jqzZECaaEkMMtLmJymRUw00K+tW6b9FIzLN
O4CTefeswWH+3NTfUuZ8VW9tzapdY9nnhRpH4qXTGlhfTJaxaT/vVCF9BlRx6mRFsEO1vx+L8kpT
6y4Z1cckHu9DNK1sdKbDdZUAhtYQ2V8ZFppdqaRA6RLPHmLR/lhfvUBCxVAoRyejgojCBY0ZV/rl
m9pWBt5oF7K71tsOULZcLTh+6WPAT6sW7QvTEmWqn9ZscUYRBsBPS4ISWUPXWKlPTdS8iNoY2kmc
5jb4yZ8IIu+zQv1Ob/AYmP4hLjMZHrGyA5c9LrztN3+PwgtAsZQhwtYsGCP0pALuNuKlJpZYdZoc
2mBr1QUrN66rSYCgMf1GId2jVvne3+aNxbytSJAu2Qpd10O3zbp1eAYPHBYbpO8+P0EfL+l7Y7Nk
toTJLyiKJ1/MEv5ELt8nxmlkxBrIbXH3uanbC2NwgE5fSBFla+YQFKQglRxCzwVeSKdvQsf47p+Q
44Iw/9z/q4VpiiXLIsGzJc4WBiB6DBoq0twM8lE0FX30UwEaQMX5fFkfHQtfkBAWT27R8ZpHfEgL
xaM+YGhsKlRb5GLc1ky32nqZ4i1E6TdN6SKNcwvZFF2egs83b5QgDUnekABdSvrff6CMBbYXdOmr
Huivny/qow9jUVM6ANRPtkRzvlXIUmuWh6UUQAaQDTtuD8ApEpS0snihNSBNAdx7J4YxC61mSzcl
EpGZa45iNaoYWyIDmsiRBAZ1ZzwzXGqnGk+18T0BRBAEX2BBIri6i+B5Kv7CePaPF5u2uU4Wgrs2
aRHOzkrqwyAsOgaFmANQdkKchG57ov+Lg0IWZ6iEMhLYzZkVJM4kWtOdfCGoF0HGqOAJ5dSWHz7f
uls3+q2Z2WuvlhDyGd0sX7IYJ3gQgiuqrmDBPrcifYxL+WZTCMOKOPfzHm9ejbngIkl3CZXfA9hI
IXqqEVRNk10U/wawtFITpquD8b5+bvjWHXhrd/YVh5z6u2IM8sWjgasm6p3R7aS83nxuRZJvnMm3
ZmZfUdFzpRsTSb6kGcoGpqs4GbPI1lVJ9X9ChTLRo273ZEHlCTHv4IAAZXKMjCi4H5AoWPg1k7HZ
BWFkvaWqvD08C/rsNqp1Cu2/84zLAHKHWgOZLyo7K680lDUSxM3688VP921mzjLIzS2eH3Z2bs6l
jaJHKiKAbfhdQVWcWpnt9Vc558TWMHu85s4vqoU7+NGoJUK411RTp7xHmsGPeuPboNK00Ngi4xIU
0k5IV+NjrFy6QbqPwgdTP1j6gr0bO4xihWoRCioksoxtfW9QccMeTGVnXWSpWRcogFTBtYj2CLkj
SVeuihbYSfOsKpJtwPnFeSx85Rt5LSBlE0rm5PmIS6cj+GbFFhQaM1QH/5o0PzTrDGV1pYZbCUhc
1NsN8J4eFUY+OVMOhOQKfnEcjgasKQShCsTDGj1hMOUvSyucz7f/1pcxTLISS2GQKDnv7OxnMKeB
8kjuJYJyA5RKrIgfDwDTW4DxPpNVKQxBNv6qb4Klcc0f0CrTQ4AouDRl2sRT82Ht7ajUIG8979o1
8pe83OeRXTcbCoyo4B+Npl9bCLSWAiJU1rjNkqMWXCRh5wXVwpW78SgB4CCIJzkjZCEJf787sG8g
SUmRd4Uz6SjaF3GkqlI+Zq8y2I0jAF4x82y0dpwu/2Z4C8/vxyrSe+Ozhz5PtbpFO8O7Rqm5KQZk
zhFdsNTviL7bOag/yV2a+jud9vd3no+N2L7C+ySiOD67DQHDTKCTKd4VCSeIhwGoNuQkrR2iKUt9
mhs3fQouuHYgC1Vj3qdhftc4GIPhXfUj4pJqsE/7k9FZq1iP1lnxTTAXLtqSvdnS1JBZKoxq8655
MzWjUJdJ7xsG9cHmd5AS/fzyfCxrKgBPwBpRrCHfJsp9f27A8sk6OijhdRxO3i5W94N3VMM/LRsY
hU+NSpcdXfx8M+jeKe4oIdtS/xo6aDMJtixsLeGuQhTZRUe1yAW76LYwBX0UzeMwWEo0Puz5+5+q
zPIZRiqizx814TX74n9jw81L8bt47tfNPj6ARnt2gaovfJ4PkdbM5MzLdwyPZXphF16r7pvCSO/m
9+ef/8NLOfv7M5+KuJxR6S5/X20RHTELG6JwEfxom2//3I4p61R5dd5HZR6ymm1Zp8M4hNe6e1HL
6mTmuKREH66B1wkL+/QhFmdNpsp9IXDkXRZn25QWWlcLkcuajCTdin0WI0FakAOPebarhqbdw/tc
iLI+5moKcCCiDdwB3pgS/ftjLA4kpgjIjcfGZpbJuttyOvdwH4JF2NqH64kliqvKlFBToJmHxYkG
UTFoPfFIxdrp98IpsM2NuAsWXrWPJ+O9mdmjNliGn4QC066bQ+9EO8Cr8lJ++/FwTyYsmhqgKqb4
6f03swIjEQU1EI/1nuq0A3lpVTmv3sU+IDl1/+ufnsB3xuadIeqVzM0b+WzRzncsW76X9p8b+Hjs
3huYXdV4io8G8e++dGvfNu+BDyzsifzRA723MbuuhWghkdT54tF4hBeSQGqBf/PQ3/P5XtxzYLus
rHOCC0XvU/dqXd1Vt4eDsjHum4VL9uHF/XsK/7N3pvJ+72pG/xZJF4rHam3RV7Bs6xA4xsJ6PyZN
MyvTCXoT8nWwayqERjkhTrdGtW5jOurrSl5Ry1pYz+1b9d/1zB49hM+Spg1ZD/yzu9ARbOMq7wRn
ycxNP/HmzJuza4WEMWzjlB2s1qB5HAqC+In0R7tdOo7S0g7NPBK6GGgJt1hyr9auWU+XGH7JNXrO
76yTvFfsYiO/MPvLcpSFR2vpJsyiMQbYo6MmY1m2fTu/U9be8ndcWt3Md4xFGxXwucTjuLE2Sb9T
fhJ+2+mdupJs5Ept/WRdEGy1GsdbXN/tY0lFk4AMMCtRy/tjWaShGmh+PB3LZu0eYkfeFw44kg2z
nxa8ysfkYroCb2zN3IosuwwiZGDDcdrEYR3tjJ3rpDt/p6wzJ15/7sNu+pc3xmb+JdVMZZyIU8f9
w27phZz+v+8i5tlCZh6jpGhVKEABji0nMVgnnPvO6dc2ebkTvHy+jtvXTNcN0CMUAeiEvd8h9HAS
QUgLEQx5tEOxZZ3fRZf86Nrhgt9YtDRzUaqAIr2vYGm6YNXKddD/OqQH1166VYuWZi5KQuxYLKY1
det2X62CNfGgo96X22wB4HrTF775eDMflTObJvaGfPJRvaPa03NpHOr//dPNPVTaDJmpsSDUEff9
PnTqlfTHRtDr4X88DTOHhB6IJYUKCyo36DisqpV1imzJZrrUwmlY+nIzr9Qw9D51I1bU8CrGkEaI
Ae36Ki4s6Kbz++8GzRsrbi40im6xnt6ZHl95TxPfXvI8N7w4qEACdgknRy97tjtA9WmPQnDGiG+H
GBnuk39xTd/ZmG3MGKoMIDP/Hml0hpxVvVple2G/9Ore+F7vzMy2JbcYgAXRZNoWJvfaIo8fMykW
9v5j+w2g3ZsPps9eBQ8NhGAMmOBdrKDv2/U9c0adEF8dID8OmSS2zSWTykef+s7k7HFgSJeK3BQL
U876dfKrgp2iJL9qHNE5/FnyC7fePdrBFtkNNQ9QY7PvKKENGGatMb17/T7/lt/13CLjR+AwtW9h
aR+rfdPX/K+tOdq6Y/aokdd/bSWnFuXmhw5vVFGOYJbYvfzoniU7+yWv4oN45z4sOtvJbc9eq3fm
Z1+WEX0l3Mi/5ie3HjvAR//e5mLDbAbbJ89bcFLTX/xgEbAjSE2+L9Bg/vs3sa4s6VKMRB8fN1jB
L7/L1+qqtxn5bqNxvODhb55VslVwoRQQNVWbPfR1Rfm9riLpmCSQrH3a+vpVIwX7OnZXzTtUyVUG
oaQ8MSJ31UH5NgR9ab03EswpYf7PT5jO9pv1Sn4RRGjNSjxnsh071in9CcG6++bu6Kva5km4d+3s
pygu2P1LIZx/57d2Zw/22GsCkhjYrdbCGWXx0gkc0x7vuxPv6r38JbATJLQZXue45/oHmlROtdTA
u/FM0DizdPJeWqEfqiFov/DtwXqSW2vM9nX8p+AheJi8LBOXNsk9s9uYPOY/pKdyFTlLjurm1Xpj
fv58CFVMwY3Ro0f/XjvXzrG8Vw/1fbDbbKTTluG8P5jq9mfk6KXbhTN+61Zplq5C8YTcwD/P9lzr
MlkcKvb82qy1XXX0efPd3eRG5JV8t5wn/K3JfdjtNxZnLkvU28FTglo6oq3HnOJ1ZxuP3XYKadJd
ZQ9rEksKNqhW3fX7bjslsu5utC0E3V+ZrBivis1yfiTfCIWBuvznM2izlyIUAsjFI5/B2mln80p3
/9ocxg1TYAi2GFOf/qxeGUW/zW3mWpDQFyQWCztxI9J/9xNm/q1zgxBtNH5C78QOswmc7Ohe5P1o
h7v0yGBqW3haCihupTLvbM6cDulapQvMx2Yb8nwV7ZS/iTaceQe4Svdo7RbWOH3GT/Z+jjQwSkXr
FLOUjt+VO///SPuu5cZ5ZtsnYhUzxVswKEuWLTrdsOyxzZwzn34venbtT4J4hPN//9y4ajw1TQCN
7kaHtRCX91Cy3NBNpiDWeVImpQZXfBLzWJiE65QdKoMzgAlrABylM8GlvWasi3GLFOohUAKMxR2n
dXXW9K53EWQkmxbLSx5c2AvvXz1Cr06OehHgnaWVSTidHC7L9Aztd5WhPaarwURvOiuKZioKFXpO
/DAy50I5/V1rJgcQGv2eXmcCi2iTsxwCazspo9TXE2q8BhPRwBG1a4ypgY3NrE1gVVni2l25MALc
SUGInRsalAcc4ch1MU911ilcGAXKUi08wBiUKk4VjLy/eSGgTBntcTJWsgnoa6N6mOyAbnLMZJ40
+do7N4UOXVUwF4L7Cee7OLmb4gBTaIFp8+C91CbapLHrR6T5jmh5W+nglSXtJn5WS3M0wFXfEm3T
mPEhPoDA9V/mAC91T6UsFWjSF7rSQhky67myKuQ4H5bKiScstzgb3aJrWBdUzHsgrKaUHFP2UdhE
nbBX9+Mf7ddigK3YAkfIipnInQv2LmVRGl5yTadWQD/5TQMKT73dLds12HRh/9OV91ATbRkfJrcY
4kIDMobcNyGTSt+e9z9LpVQe2OENmA4gvtkAB9NA4hhOL2Q1tLIWSWl0qEpuAKh32CkDkbuRHoPT
ZBZBY3D8Vy+hiw2lXSpsvQC8echC1R151fbsmu3kPXF8IpH/3WMPbZYYWUCLLJrLKK2MpRgJpkH4
e1vD3WIP2HjYCxzeusV9WNi+df/IZqM2hIwq8BhkYFqq1JklneYlKYgd9yBP/OlN8Vmq1+fCFJbF
jhsswC2t8n1m+/sMD01uqbBi1rnDhHUCNIQmApiP3uBmAAxSAj61vY6bsYCGou/VAFaWiSid9TqZ
c9yXsqjNLZoFH9fAntoPS7zY97rRP9Yk3fx/vIOme0ZfhEtJVEgCUMC+kkOsSjsCLP6jPWurEA51
sat/yo/0UNgyigCuMTzeP8zbto1pKO9iN6nHD+wMQHNbrBDkoKfs0CImVbauWf5oG8+QvnlSA2mE
IXP2BNFHN3VFgdaTNvKu6wpRqTQi/BxH2mO28Syc4hJz0vz23xgY/UIWdYICIGSCYqyhLaupGBp8
V2s0tDOC2DmPeSmEOrxWUUohAiDh752fTCfC+qWCAO/+xrHEUGellFU3McJM+xYh995ugAZP0MXN
uOCz/udyOVOccvEgLodcRMG6FVHYbY/VSdp6VoZMVbuUXwLGvDxrSVQEWYudqI0g8f6tIYNauzLB
lwxtZ50Qc02UTw3g4xYox4vwqVO871mTWe4Nlwj74uX+Mc3lxzFj9Y9+Uz41AldmJnhYVGli2OYQ
WD7KC/4Kwdt/qRCUJc7SEUhLk3IDrn835aQmu49FsczgdAo3xuliQZT/zDKhUidGSXjpyadFK/lj
OEyPVIApmkDWN8dsqX/9d7uoUW9TqXWFuvIhdCq58kjMJMa4AYKf4TLs0e8YGLU8QLXwElLVC9AC
0D3TWgIE5FgeRJQJu0O0QjPDTjL/1OgC6EzMhn84uGhW8fTkmacTa2tnAqAr2dQRVgDWTDAYIe63
r/mDaEXbkQCT22gNCFYMoNdaiR0vWXs7WYp7K6YOtNYKKRd7rHjcoewLvFwk70GDs0se+oOKIFM6
Mw5zJsd2uUw601MB2E5UYixTI3vB9La5fVw/WPmhenBWX4w9nbEpV7Iokx+O6H+WQyyuscAZiwdb
tAtJs1IYl28uDrqSQ1l9ve8D4PFiTa8AD3/jDQ5tAeN6/Y1GX/L2JtpA2wS5H9SV1aomz5ye8Nvk
o2ro9KfbPKsgqkW9L7CZcnNIitKJ4mjJOLAZHy0K6F6SMa2AaTd5+oYLHxCg70eQhmq68n/LLtE+
39aHqUrPbK6YX88/signAIRvCTDLkyzjNwXrE0BfT5HdlHpCTdbUOeYja04h0as6NUrr6PfjqfU1
wVA2jVCK+1CtMAJpcfyblvyoGhN0Yk6QyKM1Fl2T0gSrdr2RTdJEiRDK4l5etnjJo4qJ5Nr6Ed2x
lmgj12jycOGMw5szKpcyqcUpkQwGmBgyhaN7Sh6b53TNW5J5BmGSUVrpc3xIzvVBsrrVfcFzB3kp
lzpIPEUyDkxD4h4ooyBssCvl+76AuXAVc0H/7CblxsEY42lyBAkcsBgnPGTNdPMt74KaJbPS9lC1
yzL/bFJunSsvi8IsQQHM6j+fsy+X30C5dwBoCmmNCYM9b7ibaPsZWZ7F7yf/BPBOmNHORBkDtJvo
NmHd/Llemqv1U+6iFRuQyrWSuAdhrBUd2rW0EzDS3JKWxAQYwoOp2pJVGjB3Z8bWs5SK8hmykIsY
Ipg81ef+E8C05Py4XD6gMNAvnzrCqkLNVUcuV/prfS8MUJJBkcAtg6eXoS5H87Mgx/fYXAMTBc5R
hWcup/f0tiNf/+0m/37ahWi/BjK1MGCTQeaEOi1HxvXxvHyYsiAf4E9C8vbEShswdOo3UX8hUi5F
rUf5dDK3HUSGNoBFkW1nvSBuAZ2AQwq0jQkDAKNGEo10qJVcAJ4oZdIfMEmEu9Y+2seAfH+XVmmB
qunDM34YejO5QTrWuBRJuUmpBg564GE3UatFe0W2KZDmqTflo7rKDWZFa9YEXSyQMrcgRKsbv8AC
fR8ZaXt/9n6vhvjK/1E2nJmb91fHEjf9/uLcRJnTgiSAOCXKyMgf5CxkSPj15vf2jzKqehuCdcL9
X22UDdkKrMzAeU03IF6Vxg94iBgyZ686plh10K3JGC6gLByHFAtwA1Rxn7564CVszfwFbbeFZIFC
+P7+UZIwGoUGaUURpzI+pjAVyp6JIkBh9VRMHRug+I4Ai3oEc9zqvhA6UvsrZUKZQUkbg290QrXj
41yIcjl1ntF2Ex591NCBUAZCBGMDXE0CAo9Vt3oyOiKkrLcFFUfdiKa2Uuc0z4s1KXW2pt18++aI
dqnUHsmiXadAmTaMn3iffXa55dlRZTDOkQbAuJFOba/adF2U1lh4+aey8gCjtAlpzob0jK4MvbFK
+9SR01SoWbEky9e3/q9kdL2hwI0BcEmlbn0gcT5oooPEiaU/YKvqgT2vFj4JxwB9wovFc+UDTTIG
uPEagNblxBHOguL7Haq9uDi/nwAbB2QhVUSJl04zaXLcAUy8TJwefF6LZQWyaoAWWKI1ACPdGL6T
yB7AIRMtR3mtL6N9eSwLVJplWwXJ+074HhNLXFX1NgxWqfJwXyWpqPDvt2ECc7FQgDejy5RadKHX
gjyRTxxdAFM4ly1ETAulEB3mBqgGWTWdyUbcbAVG0xHHYy6fpyF7hlKQC1VXEifpB9AxxCmRSzDn
LITl/WX9gqfSgmAycKUhC+OlVHwmDVEmt2qdOipKVJ9guMu4B4zuAEuHfwbOWkH47yoHJn4HuqVN
tC59myvtEf7gT98vMdajhWbsWmMCYP2NF4AxahO9iDv5ESO+IKR3UTj98RJrjEy/O93/dHpu7PdI
Lj+dOhKwrURwHU3qLFSz6xNM8IA1k8Tdnkc4teXCdVqQbNUdWUnmXyCYmz3TpnFcCQMbNyg1QQRW
KE+DDXRVQwNHADlHaN5szQeA4BnA3RqWNajrSfEVLCtnYtwBB2aN5MAfwGJXu0BeNwrjGOm+gL97
cfFJlM9Bx5/vtz0+qbbNwZKt4dteqw/LFL70T/4jr+C5ExvjTUtMnD3ePwdpznJgou3/toNSIV+o
Nb8QxtQJ1+op+niVf47Bo7ZV18kuMMqtFy5r6weJQmOTPAW2sj5gxvWIHhH8vS2arAQlnTj83QrY
Lx2z9BjjvQHY4rlsqIciyRwZQJjFGnRfAOwHPWTy2rYC/1wHoOs0JUCk46UvBulTMyb8M3Dmk9dM
0mOP4U/m7AaSVIqEWXe8Qeg4cfDxOzAwZE5T+6PNV1kKYvrkT1XzylNb8qxh8UnnKdUEHjNQfGQJ
6UyM2eP3F+GN3mugPa+0zMFEubxeBIJo53whmBoH7iapAMdjXMYyQ/voR8605UBdx2sZHZ8yYNip
BI44CJGQN3XmiLGpKqQMLVzJMltJjyWadJbC8Cibxb5Ut5Kw0tC/UaI4wgrI6Uj570egviUDxlWT
gGN0vXRp8AdRyZvM4VaqsBfBTiyTYlcAjHEg2HU0Nq4r2UpBodTYgAPN/2jr+xdhTvNgRDGNBNxI
VBRpsC7Z90TNV4rM+cQTszCS9+xcY1Yi+GTImdEpyJmAZGUQ/d44hzwVpZH3sVIXfSJYaDWeCx/M
9NCmIgIXLkgzQE4nKAB65UhTesY4WspzBNCZQvlPRxt/tx2daALAHCbYo5tFg6oz9uQUZ1/adbZx
Nk+cuZF3PkGQ8vXMyBTO2XxMCAOkhpd4FWh9ky260O+y9YPeU4bMiQgCE4QA2xKkJ6mhHEAh2xAt
tXOOsEIjqqj4d4kwJ4D9BgQ5xqWvhYJ/gRMaMIE6HZ93JlcMGhEbQV7l4AskXJYORGtBAxb7i3On
e+5ybHlWCU6cudi4XDhshB4L/gZZvxWK0MXNxze4Lv/SBx73lfaSLpkpqBeBk1BmwJpHANWdwTOJ
kq6eLSrt4EaKDp5St40iM8JoLqjx+tgD3fnQNOEOg21VZPJDJL6kuSS/gCoV8/C8X3WYj9cCAT5D
y4Sd18W8TnSx85/dXFSey7Rq0WuocbIjtWnOGiKe82WY8wQ/JrAYMSZNt/rFIEItXX2ii0Vfo2qB
z01rAYoUETDcGFzxKb7hc7iNKJHsoStAciQY6mf3WtiqaywEA2BpROVrxruH7nudlABgCfgeDKgj
DKQB4kUQX5aNL3jOxMGjoe8vEtH0qGrLHhxiGw8TKR3I2OLeGqXD/fv++3q7NuqY11SATY+mT8A6
/1q+C6UvGk9eROCXdszX98FK1+gYqNccec/IOzaCHCuMghVGhjLmYg1/T4jxZP6cTsYGQ3zmbgcz
iNJZTN4MY3XCn9VAnp5S4yk3QKqOzqTNZmM8sd4TtzYKF0ZCTwx6VPHttN8DKmRSSLrrnoXiDdxx
pKrXkf/g9wzXc3strsVQ2QPfzZRFA4DpM9JslhcfKkCIAEAIE7tbCVTu9w+CHqKEDlxLo6yPlxVw
PBGkeZ05GPlaI2i8+cl3+/3eBgvF+vvPoJN+0xtkN/5ED6xOipmbcS2fMkRCW5cd8Krcs6ku0eu9
tz8rA8RDZC0/PLzwdk5UBFRgOzKA+c+IY24fJNeiqSBvIUYLLZpEg7ZQzn+E6BiBTPX+/t4Gktcy
psO+0HNQ2ngJzIp79mOnaAoS1IybRKdm/h6gIk1wOkiVAF3lWgIHVrNulDLunKzch+9lv2k3BwBa
fqGavVXMgaEvt7kSrEdBZAxxEycDtWd8oXqtVDbcGdBZpK/XE/XaABLR4rNWXzqFUZmfPSHYpslN
aaDBEK/X5oqlPHJDC2kKpg6qZaI9S2gHv39EMzGOzgPiC0YQl5tHWHstZRhR/1+kHHfOrMhKlovd
gmx+PHT9spK6cwYE+yKjzx0QFnhoXQtS0bynVb3LnXsvsft8E1YSqap9Uf/nITNWdCGI2jepkjNQ
w0KQnnZ4u6GFQubBI6uRgP8TxyNrA+cs1qU4ymJVVSNXbqlz5y04JDGZIp7QLUrwvv4jGFZqGRt1
y3goz10rhKQA3kG8BIAxaidLqZDiUcYCY721VJDlKXi331eLGd1DAChMuUFUOIHrfX1YeVzVYNFN
PCdWy5cyKHdgrW2IHyTWfTkzNwp1VJCnYDl4cvy2/15YiIUWdmE7Vp6TVtkGwDlHV4le9TT4lIqB
FElrCyLPuFYzWSn9SiZ1YL3c+760yDxnbx+BtQ+wAfzokYFfk+WawNkam5V7iPGmfWJEu7+TSpTj
vxJNmSuhVNSq7iD69ZU3nlXruTPA97hSiGnba93CJ3wiXe4R5BtK8L9tZVPFAJdRL5ElrFbb3DR/
GJnZGe29+qJJES4OQOMkPVTqwnOCQF+pI7jGFX5X9IKZlLVRVSJj82fFwchMryqQSqmUXoVCvnDF
xPOcCKTKohU0CjC5VlG9zbOEcTHnnCvqy4IsYVQZ6c9f53+xNLGNqrqXF57TbIqFUXnYUImkC4Lx
0mP9kJqKa1QuqTGyTTzMgrpEds+Ar/3oipJkb27F+B66lX3yVVffQ3kPsPUCXpsTPQeT4sLrPkRr
hA3avJ8QXUOGy/CMVDnrRhjlesGwq0QtaO2dalwWj+2OF7YfChJJyn74T4Gn/soC2ChmuFBDQNbx
Woe4vuaTIop9Z5uQ/UgEwRq+vrbPMXJTX91KYsFTzkVtKCT8I4/KqYeur7Q8+tSdLly39RaQh9HW
b20NjMs8CdwV8gPBCCz72Ix9yZTkbRscBf410ddivUUnE09ybqOlFhiyzT7dRa7GiHt+H5D0Pb/8
QiprM/jx6PJt6DuYmQbHoY2iB5BiCcLLL29jHIR3cZpwrq3v8/FoP+44dHgbTyfzdb9dPcmfwTEw
U2PlWl+a2ZGOrFj9cfNX458dpDt4U0nLR9mPfEdUtqFI6pcKBLCYI1eNUNsAmzrbDAA5Fsu1aMan
Qd0X50og/Uf9yKXGoJ1yn5GMn0k44W5cfBBlF5AbCYKuwpEqoDtw3wROsBR9Jbm52dW6o2R2BtRY
CbknvgRm96bKTfDr6t/lYg+mehK7rKrYzOsQHwSYAhCGICsBuP1rnQaIT18AyNJ3eGOxka1qOb6I
D4HBv3ZmYrouBjF5xo2dc4WXEim3NKSintR+5jtauVILY6gwNZ4O70jN+6wc5vx2oxAhgdBiAiuk
blCDDG+rDNjuQrYlwC8kpvxUHnzMO+pWd4hJamr+seJRDFiOoI0mMebgzvc9/7w5VNSJBw7kdwgJ
r3e4mZjHwQGKI6+Xo1qi/0fahN5H5xmFiPxuGq6TRbQUXQ1s8ZWhsEqSc4EvqtQAMgRkmwRXRFkt
pVVBUZ1C/rBUSPEDgvqQgDlaMIzIZvh9umnm10Jis5HrAdkAwAEp9W5HEOMW6eA7mLW1veoZjOGJ
65stfxKDbahOfNdGAD5P8a3IiceZvGYo2jNjw+diusuPoFR6zPUJqG70nUZ7ahaGvlgJmFboySIz
h1Pkn4ahMoUsALCbPaxFPPHVUmT4wN/GDdowor8TlBUw34Bzo74hykchHmt8A0qhdhKbQk3eMFx6
SA+O4yR2ZGJsgfzA5J3+zeKnTDLwk0HnSc+Q95WyqD1ehcUzEksDxBSHQZdla1kfivGVfSqM1PGs
j0KQ83/yqBMPKk0uegXymg2aWctz+hBZ9U5bZXvV9D/KlXQYN9zyANYHsGZtfNJ8YpbMYB35tJ30
dqOBAOg0eK8qAMe9vmOlVzZiElcBOFyfwHsdnLTSArmb6G00/ZBEO++L20gsJq3ZKPdSKuX9Al8B
bmALqb5k2K/ve/9Ps6yMitiTH3zFyzxdD4aGzh41sB5UopIhQDHt4BzA60VK4jwNL9uGoXlz1nWB
+XbwQUDxbrAFdRAb64nm+k6QL/36XDbbVHzTMAzaZ4S165Olpnd9MirI7WkCiCeomBrUk/kYSzzS
e50VEG8z7AOyAEPtQSQaeOL+je+EYZn4YjHPASTY60PWSzSgShEXOFnjWYr8x9OIJFp5D2wT3W7U
Bz4zAgy4Zz81MAp3SWiCwNtQZSMpl7HOenxPwqi1Y3fBjCcvUD+8AXJDGawoAk8MHb1eqvFK4E+d
uwwVRoA184zA0DgyMRAwAY1SGtZLoSSBLzt02nrDSUYtmZE1+A+L8eu+2Zj+H2o1aFfRZCgNIgHE
t9dbK8rNYlErXOxETW6i2xgos0Ru1sG+lFaB6BF0OTMe3jP7J6GoKGOUDAAQeJpdSwyEVvWjXo9h
p471ZrCZ40YzynklgLLAZRUObtpAQHYYt6kpfudb9H4g3kNfsX7uPjn7/hbOLwiZbkRSaAWhQT2L
FCFALUOePJC2elG0QzpuwvTjvpSZcgoS06qkwrYDR+GGpUtIklKsijBxMBialaQ2NRKe6127Axjr
Dm/qkTy2JLceUqDKpKlVPwtIkz+t7n/F9Hyn1eXyI6iL76PByWsbfAQY4y0Z01SZ93lfwsxuokaI
7kEesakEC3OtHp3YaEJXFWjU6uG4x3UARNSuOHkMLZxZCJyGjFgFMKwgbJk+4+LpXKZunA8ZFlK2
ybPG1wtbKMvcur+WuQjsSgq1GCAxyb4MznMn1o9tu5F2bhAbYOeJhf2QvUrjsurBwMiKxW6Lf6j8
XKyN8olNCSrlMfcTRPaR9qSMP9V4CotD6p2FCu+hddgxYoEZI4IIV4YRAcQlmkuoDGuZBXqbRlHi
dApp6oiE0ePQv5W13YtoHPRPrPf4jY7AIEIQQImRNMbLhTq8VhPBK6hmqRMMIRBy4xxl4yVokgIj
jkSGotwYYkoWdYTyokx6IYxSR6g0MwQxn8/bCVrAA5AcNfyf+wpzo5UQhiB6SksChgqLu9bKLNWG
SgvQHwSuJN1rP9uy+rov4fbZN4mYGh8wJ4BcP12qzCfcHUFo0aeIxgofNaH29VUAVJxiew/idsux
lPEmJsfcA64XWixARwc2WeqspBxELSBxyFH+hsHC2DcHSDKPfKuY+h4B94Fg+P4Kb5/+lETqxFCH
V/uIk3Jnm/fbT/BDLFt0A3+HdktAdmacGvK1MqI/Zsa67TOnNyX94NSAKsijI5A6vcANotALCgev
G/Nd3wJKyLWJJ5of9VIPTWYT+c21w0LRTAGEeDhSBY+Na3lekKkLt+8KR15mKHZbvg0ujjEi+XfP
SGrexJaUpMnlXljLMNGRZtQgqQm+YtV8anjyNAyMm8ZazrS9F0KUkBPTdhKSEHkwUnml6sRZuCbj
ocQSQ7swlYvE0hUKp7CmxuMQiWjdinwivCnnILDvK+Nt98e0c8CKR5FhAYP169UvFoU4UQH5rVpA
/dX3xbudvOvVoVkDA/WpI3HLUsGb2AfiZNT7eQw9y2AwoBan1n5V5+i7dND3qpFt8FFkdiWbL2pK
MFqoJswZp9tEyyRxom0WRQSSMCzXp8a7cl4B17p0UF0byIjXHjh7QKhz1JC1wpCBfMaIYWZqrtHG
TzX3GH+PrIjyNtFCfQOlOW0AJrYKDGIOpimaCTjczBNS+wYwOjabXmHo6bSHVzEQJY3a41zTWrfQ
+9IpbWC4b1mwpHMW+mpHKYvJV/5CytSqdIpgjXtNzL29KAhfvfWRuZIetDOTw3AKue+tiLKYGI6L
xMxrSifV94q6bF85EdoTJqfC3egV2mYJKxXIVBsqRgm1XIlqCWojZXuBM8cE7acvspUndvgnx9AN
RvYBwp+I6JZGYyARuMiQ3tAqozCvzE20hOOcJvQmBkVkQhXK59ZdhA5ELqkcwXtMABC1SIkmbEbX
qAGb2J1Gi1Vjv+2YhxcEW/MvfxLu/m8u7cImIIYfmiByK6cvXyO0wznxi4KUZDK1qYeHBdH26Rak
aeNmYUtIFN23SDPxDEiiYI9APycDn566KzzfSmGs65WTN69hY7Sm2j4lOVnIDDkzLgNUaFMrgYaI
BkMelF3wm2QhZEnthOHjKK00xyv3UKSO+D0DrUOaLgSlvqCFEVCX0VGdAefptSjkRAqwA0q1w1sN
cjCf6DPSbG8TOOd9WGLC+mMjIvsCdBmAjS29Y2oY1uNT+b3FTC2m51gDinPxBz4HuSgwwQEyhe6h
GItBV9xOrZ24MXywf9pJYaW7YKv1PzjZFQArl6O+jeq1Mq5En3TIt3OmfFj8xK9lxHAIt+lI6Nrl
x1BX2xuDsO3KRQ2n2n5hkBCwf2hzJQCSRhiGigchEfrSfEsjHRDptqzUzaRN9NEoInQAgSZYcHjq
aIQqV1suHxqnVMH65OrSaCQ5CK3v67Q44/ZUdDriVTx1GiLAu9aAsksktwHamlOOJQFDkPgcl+uJ
yJFUiRUCtnPlA7pJI95oyd2yQDN1Bf73kLQfi+7FX2xDeds0Rua/3f+u36z39fIFNDRj3n96YuIn
5SrwmA8bLRF7pxSI+uiCD3rZlpb0BzBHK7D1jd7Sl8mQG12xG0WzyyxBOsYhSfiVlppdtEUzeLMc
BDOvvlwTdNKyDl5Oyx2/InE07n/rzB5efyu1h0kcZZHg8b1TkT20EgmGd1QNps6BCS4gsM7pNj8o
xlNsIJL4Ygi/DcquhVNqiixjsMiKsceT9T029oOFnGUEyofPKXl63uvk/SUgbx/KUjAc4/DywZB/
24k90a5NzAx4HE3PLyopxelyny4KpUeYBpaByBpXCdoPo9JMQSjgmQrpMGPvGgyxt4brWip1OxJJ
rxeyovdO3R8GBfFZXIFJc5UIrM4k6fYeXkuiojQRTJRyUGF9dkLso/k+GL3dWCNGxWq0X1jGDlnq
T0AykmSJ8W1MjJfE4LcGrDVh5alvZ1GovZ6+9cL96WnSq4Xg9k7ynO6kFxkw4uPqMYYoH/aoMGoo
nPelh8Q8oWwAVAyGZ6KxU4Cgdr0Z1K0cBbQdCQ0+wCu+hHqb+qSWd1EjEzF9i8J8avwEJDhhqPit
jYJUAXmZifgbsMJUkoQLPMCBChyWTYQ/tv/08L7m/tTr0FZJ/vEhaeiGdY/uQSLxkvfIhErJ+IBb
j4wPAFEq0pFw+7BI1/uueIEujgtvcCB+iMkeM7nnaOORx2/5a/m4jp+WmBXE5PGnfPha/QCKl1WU
v53cmjYerUlgG8ZsCVqvrr+A4+JQdpNkcJ63r8d9sP0E/87hiFJVQB7z7XK5PFhPA9lsPqr1wdnE
lk/Q9HtaPd/fiOl4aaN8+RXU8QtxLWauGGMfgIBYvmhVRIAQxzjuuQuH48SJT9gW6Au/XipaD3Kt
rPLBCUbLrTQrFnTr/jLmjvNSAnWly8rNVL8sBqdKADmnxESScHGjpSdophLhuTkwWZJvY8epfP/P
oqjzE4awB8ZyNji5+bzfo1iQke1wen3dv/vG8Vzsz3DxZioYjz1Zj2Ttrj1ylrbrxFgSYllOJhDH
B6Ql2lcfVk8h2VjpAcOxzk9qfJn3N2fOskoTOxtGMjEeSmcIZW4q0Ca4bF0ykfGewvE9x1RzsmAc
86wctFjj7YB2WfCjXR9z6I5jmEx3KkcufEp9LhBc8SoaKOqf+yua09qpsI4RGjR6gfDxWlLuSnk7
6NHg4B91RFEwMKiKHWmRAf2vBN3A6HTYu3i6pHry5orbmnck4fW+iNld+2ctN9zNXVGBqjYcQEMN
5Gdvl+BhIEQvXs6q1TE2jW4wbhvF0+FNB6eRezywUtzDFHSkReSv769o7rpfnI5OXUalzgZu0CDI
7fCm0lHnz+p/cS7gv0SIC9M5TRRdK0CzEOWMj8vBaaPGFGI0j3oHJWSka2kI6V/feCmFchKdBg7a
IoUUpIp2yfQ4ed0feetoP+Srljz228dH4Ea11tuHLJIPnpiYz7i/lb/1Mto+X34CZTrRO9G6cgkF
zM3XbUY0HWZmb9vHR7iq5Xh4kE4p2X2AEOZphT6K2GCYjrmj/B2ckTAXiP4G6koPIiYHf/W/6dEk
nqVkEb3fX+GcVl5KmCz7RQBU5aHqhT0WWEXoWfBN1XvOBVaH3v/jJDHN8r/roA2GkohaFUNKEK4S
8rzPpu6E4/pRQUbceewe/sikQ+zRAuQBACvGtJeYwWDYR8ZSf0Oxi6VqXQhi1wU+op7so/6tOLFn
/+e7iSIe3n4YoAScBHUvhLYvGs0bcC8wvV2liu0Wi3Whs/rFZ17SKBaipwdoVUhrYFDo+tTiKJSl
RmxH9LsA9xo62a8xfG6uoz2xQH/mGeVG+8iNFWu4bCa7eSWYrq6BzC1VQfk5OhIp/aX6EUTb6p1/
KFriYlBOXukP2ef9LZ0LLRAkgnEX7hM1PUpBeaEMaymrRidBE9OQWjKaAsLmEe/k9yhkZG+mbaNv
O+Rglh8jqDweydfbmg5g+ak6cXQWQ0qa+KkRcjOXCP/KhSddyjdJwZrZmX3sXYqkTjKs0yxLKmnE
Y287AOMb7UKGt3oHeJXtOSRpjBR9D6yeodlXB7JuwLIFhSrGqqercnEVOjGNwkW7GJ0xsvXYLnqe
9FFmJtJLwJGO3zWNhWnV9f2TnKk/CAgZ/pE6ueILqV6j96leuKPTguRBJWlroYlYk422+REMPXkA
Qy4gAJJXV1zdlzx7rheCKTNaxm3BizkEi/pDsBHAXRK98dmbLy3LTcJCQJsLTC9XSSlRprmKpqeT
MO/UgRJe+c6zZdyfWL0lNHb4r3ucOvt4WAENMSTl5yMM1nqJpIzOfl8ZWxtZpFV7LhzOWmKK0Qhs
3nQE489gWx+nBCaiWeXLn9BqtieGk5pdMLCJZcww46L+vrQujlUoXCnodH10kKmXFna9knwDHNCs
ysrsIV6Iofe1yhpZHyAmzfftcShIB0OQAuFtoT/XIDC5rzKzKSgVsM/oDEJADTSAa2WtGgG0xrnP
OwJZrznr0bPOx893BUOjx8/1+nENcBXb45h9ybceX0MzG0pmyNGhjErzpxVNkzZNzbUOP4oOp+SG
IrGsnHTrCCcZGCsFqgICRZ5SnKz0/KJsws5BRANPrBr6p7CFJybpcf2drv68gNQc/XObqiZPK8cl
/upjswJwjmZ6L4xdvo2+rz+F2mV0GORa7EWd8ywR6QjwDyLYeMChhShZTkR1/Hr58oYZuUN1fDoV
rD7V2z4mXMXLnaDs4IID7u8QQfzCeR1+MPtvHAViT8IR36m7Py/yEdiWh0NtDMR//0G1/v7650/7
n5OgLOIYyZUa1TiJfHhJ6mOhMWrlM1p8vUDK8tVdF2uejAXmJvDZ7VdbNsZp+qr2yIOVosyz2xir
1dfCYlJzTEp07UuvJVPXddHwnVZmcYfAsgL0FI8Xqal7ZqJHRgwgF61a6fHSF46l8hCn2yRnThuz
PoDyrGO94Mcuwt5K5DU6vKMY45tnabVeE9lcWry9yTdPsIisKHMmNrtaOB0Dav7YR8Ikd9siNAPO
V2yfvx/DFwDibwzfWnEPKwzL3tejmeT+tVDqqZRwWpiIGYR2htIQAM+97z/bp3N0Omeb9XqpWC8x
ktcp4e03BIekEaYSfEeY+HAzTun6Q6gH06B0aRb82pbCmq5zZ72/12edtFOCZq8a59B8XKZbkux2
b5liHWDDydM0dgPQX4bXZ93u33jkwjGJelNkWQrl51bPr8C7KBBbqYa9Bo4zoPQfvzVrZ2mY8heJ
4GxOunli3G7mB0zX/+IDmr4dksTHqUxggEAiQ3QH/4FNCAiAHZf56oHTjBfL2mAH4v3JXzJe0Lee
+fowKPM2DAslaTnI9zFe6HbbRe4IgDZxUyMsGO/IW8y5a1P6Ozt+sdZwoTe9PpnSwkpQ0tvL1nEN
FpcHS9gcDBGOxGQpPXN7KeMmVXneNDlEoitBsQVz7T95pJ3iArwrH9HutNslJgz3BhP9L18n6Ut9
ZM31z6SRr7eYMnNa5HKg3J1uO0ANtlOjAroV+M3/cHZdy7HjSvKLGEFP8JW2LVuu5V4YRzoSvQEJ
2q/fpGbvTjfFaMbeGBMzoxgVARSAQlVWZnXAQk/k1v0+MTXz7uUF0hSgkLClwbChE5gb/qk0AFHH
0m82K8s+J/hGZHj9UbOjL8kzGlTt9FFQKjoh14i7HenPB/fTwMEX3eHMB7f3X2l7+xT6eTbcOPN/
fOTCB0Y95LJkspsY8jEzLHY4Ohp6bX3r4aF/OBjcPVwBKDu8S1e22oqn/xzKF5Z9MOv4CQ/LEqVb
5KucoSz2EQvMOBmdohXt2yNdgE1czfAc7lZVdRFmJexV1iv9c5QOiAcNt3NQorvDEB8Dx1pZ1IU3
27XJedSmhyKXpDBZWv7RdxUn2vkb+eTvh7VzcyU+/HGvi8lMs//cYFOv1vHYHsbCOJ1yEP4Ghn9w
75Byy1UDfMqPcKNVBYu1pZwdWkzv60KfdpSauax2fXTcZ5BiHLdcsppHmXbnLYedxV8J8cuy0mFr
cK04Ml5xRVHDQfkJA90+3GnmJ3l8K3COWefve9Ab7FfcVlr8AA2ERBCymdQ9Z4tKhrSO4xxRkgxC
/AapTWo6D8nxgTxFnQkBqm1yvw0dtpceULUosHUix8zvp8tqQ8YJs7cK5FyAjMDPLj5pdmnRICIV
i/FJw72cgAjliKPc2Goj8KO+82l4SNE9mngLrEzF4rJfmJ0tO1oDM5pJWArQU1mqWZK3LCpNn7qZ
YN7evD8oql+rfmFqtuqFpuhpq+PeAN/xffs5PY55BP+i+ZGjCxRLj7+E/VMFL9hiV3ueaKH4W6AC
iC5dp3o+vEiA8fIgC2qNr4oZD+L2pXHeYk/Z2SAJsu7RJgDG7oM6rE3SNPe3vnx244lpKPaynHXn
xhe9JuHPnCCt1ecXauKTAwDNCwgTP9VIr6MW6uc00skUNiEjpU0RC7JRPna/Zo8eEGno6rDRw7LJ
UTzbBx8buto+9tsXCC/yuqpJyKFODavXXzBSsW41hoJlw6dWzNi28bnK5P3ME4lm5LyWWrddQpjG
dD2xVxbnhSaat0IXh/lwtjjRSL7iGGrY8v6es+CMK6Z+n67XpmbTO4CnKhlDDK4zeVc57ffE3B/B
hYWYJbToyq76/b6GMRRJccJM+a85wk5oC1a1Pcblh2ZEDfS7Wiu7aQE9OZlQUQfCaoHGcJbzjmp0
+w0jCrGg15ia7t/fgw1oCUbjZTiRxvDM+zF3bs/hwhkF5DxIxMCMj/5CtFteO4iOml0fs2DEHEJZ
FICxj9PDuFGt2gHOt9ga5jm2O+M7XlVHXriFgaaX0RgBmiC0Lcz7mP0ELwquUYZz3OyGzi41FdRE
Xs0A6QLvq8Y+Qdhg5OVaUvH3PXFtdvr5xZXcimIoRhRmkTm18ds5BJmHODC5lRDuN5eCcm1otvVi
WmltiG718zOSbLl1Qj4k2T+BJw89f/q+Nj9q9xRBDFBAtnHSZj5tD7a4h/zgGXTD7rlw1E3r7nat
C1GjR2biz13hPPIGbwzovV0Dsiy5NyiOkC6buoxBPnI9LSqLx7RUwvEsDI/5ntKzHjlJF664+MJD
A5NyYWY6li9mX5Brqlcd3E3cNfdURhfHZ2q4tu1Nharvx9Q2N8zZPG7+JFbq3nb1paMQ+UAcxTJB
uYfMPF2kZVZmUj6eAz8wmX7yJeDR4j0nZWiHJCvGFh4Ok0CwLoKjGSVxTZm93nU/RhWyQF0gP3D7
EiR5cAEOj4cHzfxAje6FYBUhSnlE9qRy17BQk2vNz+BL47PFFP26qpoUCd4g3ajPpYpgR0OWV/yu
cWxVFAEIWyWeWDr3L23OVrbVQ70NMgxYOPRo4S03mmZGHPiPK8kYUA19odr97QVdOkHQgKRCzg8o
DTxFZoGO0OVpK6VCe9ZecOSD0rhwqGzJ+rE9+9kWd/ptewuzemVuFuw0FdS5gp5vz/IuttATB85N
ITO5+i4IXZ+tsGoseOuVsennFxtFTkeFpTXGJpsa5wy5RatXemLBSp1ucQ4RGUxIXpRs0Zh8bUdv
mQqVANadez5N71QlOZKuoEboD4rd0IrbdnEmGDIYrLMm1F1FHtakyITJM2beio0CHn/wq02I2tk1
DoQqZKYlvT1HvcXHrlJOTJbcLnsRH4oP+iF1RvZxeyXVhcjhyuRs1FmkCmXrw6TMu2X11nxwwocc
mWW053NDoFaUGJGwDfs3HsvcW0p5pPl9CR7b3O31Y+o/Z8OJAU6pgPP2K9GhdZrvCGRBh2PhP8j4
v/XUVhGVYPGU++Ed1AVq74SjlRVmDREL4qa520Ap/nHcSahKsr8xWHN3OW9S9hKmn6rymXcPamNK
3VapazPzD2pp99o22tG4BccJM0Hsqg5r+jQLlwCmBYcVmprQ26fMzo22b1AjqVAykcv9+FgLJuc0
8ikZppaqItw1PYicbYmAm/0uRwv2S7+GRVu4nK8+YHaIIPEwpFIeIe3RWfJgZN9D+I0Sdda6jbri
+Qv9BeBVgBjo1ByCoOvHRy52mMSXTGS4jM4idRSjhExzCfE2Jz61TuXkbrrdk9AMnXGfnX1nTJFW
lEzfyfCEfdTef5SxwYPBrdwbSzHg1VfNDpm07DkoyOCrQG/5qvjGEbDZCT7L2a8ciPrqaN+Erlme
V87SheMGnDo8UUFXrkDvYhasZGqpgk447c/5qMJFeTOHwHmOlDJF2178env7LWx4SdDQDYui3EQW
MAvBUIAladHR/qwxLnpu8To1ZLX3V7x5oXxAJIGAow+El2ARmfeqKHoRij4BTF+DYA10DJzUt/Q+
tEDVVLZGpZ1HlFdRpfcR4WZWJAEU0Zlpp5ny8KhWu7oGd13FbcrQFiTn9gz85v8Et5sGHVyg/nCB
AeRyfezGJBCGZNT6c4wuqN6psoOslMY9Db9EcGGgWAlGYbyla8vnTErdgDduf8DC0/T6A+ZbPYsj
HMiAjmfPYPhy3jv71Qo+EuP+e4PKyga8rjQwxbeWN7Jhj/+yloNb2OlgAZgA05MUL3q+rydApC0e
WxWeUxWw68gW+Z0FeU3nNBr8ST11h+iu3sa7zcqoF67wK6szz2PdCD4nEcClPXNSICaMxKOGBCWj
p4fM/WLGoXMOn5oJWGu33fXHs7nyAUuv46sPmO0zzAXCU3l6HeMeEBxQ+rRW/0cMANF6tG4PdmmG
UfiWQRqAdnqQYl7P8FDwnBoMPCJQ9J8pKFT0z/n4NGabQd9qZG2zLdyoEnrtACSGEgZ8enZyqwgV
8roXxnOYmdJr8ycBjALJtztDtT5fXrzWRnssqBO/HqsEI12b1jXr088vznIt5CjpNFhn9AgOTpyb
Ehp/DN0fjUEyKUIZELskGy00xaeQemvC1gt4HDAzAUMNyRoNFLFziEOaJGpSsgHQKs2hx1AwSPAN
IMA+xEs29Q+BchrbTQBZQt7+fy/yleH5wKtOA19Tj/dUvBGFXaAaIjlocmsUohkWK6+3hfAAnTTQ
GgEoFZ3p+uxu0mnZcKTCs4JJh/ZD1r+r/knXVkakLFxFsjilBYimgDJk/k6jeCEKTMftIBnPA2Qd
ldf4r/rdHwQHbPem4lDjfXRaizfHA3G7PwKUulxAG0az/INbmh5a+/CGNoed7R4O9p9hK9gyZJu2
L6N5eNvtvtd0WBe2mSxrIOMXQe6Ao2x2kGp5y3dxIQ7ntLwHXaVOLT1Bpw2D4AyC5turvVAWgpTI
hbHZLqvQ1MprEYztjyf1T2qBbv1saA9s8+m6NrqiQSDJgXNdfOlWD+yFo/PK9MzTWl1qAMEUhrPo
UoRFkfHh7P8+H2t0kaXPurv7w22VlRNs6bS8sjlzuK4uc58psJkZ9FkzXuPtUfDK53jl+Fh6rMtA
YGsqqEeQIpg7diqzmhtbTGuBBFhuFaaKNwcopfktHrA14i/fYTZ5zSx64rba3V/lCbQXT2tyPgul
MKzuxWfM7sTWj/0h7PAZIIwXwOPrMUyuuBtfbfnEndsP9Fr2aN4D5+v2UUA/obLiXpP3zB5igKDj
DxUtFqAbmC2x7NcFZgE7byi+6tirycNt9/0B0/42gMeFiO7s3wjUMR5RTO3r/gw4xzsUKK3xID+T
HbD7KuAEKVTrA7eyky2tLM09P6I0olvfk0gAyNW4uxYNjAzqQdCqNNZ28fLQ//2y2b2MJzDls571
50jj630SKMRTSPp4e/zT/N0Y/g+2++KWYp3OJKGsYMQX30QxaJ5pjugSXUv58balxeGg3Q1Qd9Cw
/8qtBgMaFxqKiQ7j8JES9NpLaxf+monpXLwYjKTUShv7TX9+bgYzgwAElvRUOj+YoEO2RfuhKplv
u0fUqG+PbXG3KheDm6+V2HOj8GP5VdwdnUlQtHAfIheBu0Ut+02Ef2y+9W2KqspaZm1xCf+1PU+X
q7lEWtq0/blVlU3HP/P6B6+O9u0RLt2zFwPUZpEbz7ge/ERwxqD4Yr6l9S9C5MRhZv0XZtByMlGL
oINwTn/c1yDwaaW+P5dlYBL2EUhOWz7WeHrftrP02EG88K+hmatkYwIeFXHoz0So7SxHt7biVwY8
qDByNG6HAA4nEZJpsfgtxZpZgnmvbVGe8hXZoVq/DUT5We+zFQ+erP7ajRdfNXMjSQEYXuexlCOK
mE9iTRInTCsAJRnwJ2FIk/uhlT8qjkgrUMKlAEdRUPVADyH6NpVpZ13snAzSIL7CoSu6Ltl9J0Y2
pffD+Kzk4p7X1zLuC7B4VHfQaiDiBYz20Hkius85vPop8rJ+DbBMZKmVketAjBs1RPTGvzJDa98u
fWFgcgFdR/+tZuYogflwJZ+5eJcj3YJegB9FxfnOUZRWh3ANUMD0OwtefUG2Usku2mMs/dFkJ+4h
ogNVnVF/XXG+Ka0/X+aJxGwqqhEZ9bvr2Q5DsYXIc8AD7MGbBdLER84rjezOfwlXcihLuVTQWCJv
pkLiABiEWbiSD30b5GI2ni3hRQCpyYfboNidG/VLs3IGLgRjuEEhxIMioYI4eWZJStSx8nPUMuIt
a8zeqoGAg4Zz+rD2sgFx9O/5A3oaHa8KWBhkJNqv569JapklJYJ+HYolR70ffdWuGZLBDuiNBWKk
lImhSUdf7p1U1LgP2sv+61D0LefyJO9VI5gehkYSYkuYhRQqoJFtVa746qWQJU9NDmFD9EgQOTD4
AOB3EzLgSf6gqUEN0FFFkYeI0qJMD4RpkWqrpawXdpEhe/sX6vU+70BNjiNIsJIiMoms8INVyS2f
n/owUybJMXQs21NLae7kDZCshghhYc7WIQohGUEyDJHVd0Gsbrux0++lrE2lU6EVfbqXh0IMjlUY
VZylhpwvGdDuLnl3LFBH2YNYQYxPWc6U6lUrtLa4a+Oo0rc9A1rSrepUKnG1qxEwomOXyo7ep5Kw
L8phqHZipvpTDUH01aMo8BTNKZ0vCU6e1sETzsCwf8yGKK2PoaKEmlmB8xtqdgoF4WxRRTFeeboM
0nNdlSN2l2RdGTsjEGONmxU6qSx5LAe0ZgwZ1O8in0vAxCOmfGMrviiFG6EifQRaJ8on50JO2/xT
UTIg2Y1wRJbsIxNLEVpmiV9woYf6gFzeq1mnyxutBzH/vUabED1lQyVxhshEWthpraUDpr7qo9Ek
XVZk7zkYq1Q7QsKg/mREDKpPuW6yAOxVY83lm6aQ9W4XcJwSP4PRJoztEF2w6VORxGJCjapGJx0U
DbJY9dpWU6Iz5BcCtLGhBoQmej3pS9R7qlZHUj4IGg263rWaCw9B0TWjleKfKTOo0uDvpZ7n50SH
hq/dlUEb7OsKiZHvNBCitNvVbaqEHtc0qvKGX1MCHpFpXfvOJMYY5Oty/Skd02EweogZijZtsrSw
fApCZlvETOOL9FjrPVZx0IxuhlhU3aBIo/jQiHoInTBR9hPlgAQNF+39yufzI5ciIebiACH4pegw
30uj3HBG1rZFbw9RkUMQvvBrmpl1VSiJSSj6gUF/VedD9RRA3VCKoZyid/ljWZbaeMg1CsGRVOxT
zpQ5tEdtpDwRIbesYZIEo0SyorPwLSzYMuir5mDrznPBbrhKyva04HNMXtgxBWqpiGoEtL6xhPQG
miV1zmjrLqPbLOsEegcGglQDvHegw7DxI67mHxXSAzIz6mpF3oNO0+KPsahKxQ0GTq1R+FCj1m79
VB9MUYza0BHUIJGwVFIve6MKliTsjYbuhHBQQVpRQqDeTesqzcHYQgX9k8szCCLwQRMo1gi9ty8d
KZ7QgYplEJ7Cqgw5T6hyIbHTLKDM5kjUF44QiXxZGS3PpaMVoBmFfHd5ztmgaxlfelD7BFA96vqv
lUtm4UoHXTIqvuBKQy/InPtJHtsEt3AxniMGje1Y37fxmee3WnRGjdLQlWOfv7fkiSYfwOMYNIy+
+760dP8rysDzqn+vfM7CnfcP85UEBjcUvGfXQ5WNOYAmU6k7cDhmQLROcJFOJoagWIS6t61Nv2x2
waKqjuQfakYY/bxJOtcFnwPvKn/OVZI5EkeeFRI5Od/EVswPmXPb2sKzA1ceZKwQtYDRQ5nFxlI1
BeAtmhiHWKFWzqLABm7m7baRpZIk6LRQPgAgBlQtP2DDixBNYg2J+RDtiymHBnM8x5vSExpMH0Ny
XnlSRjRiMAMPL2anASg19MoqCLHU1f7UH8+5mF0NQtjIKyGaQDwBF5rHFDqJpEAglHgc3ags2nDU
Vv2HdHgAz1GkuxKY1OJvXzIrSG19ycC0JCtJv3lu89cXzLISFIy9qTRUxAvT90Jz6rrZtpFgcIqj
KUYLKjXFa8avMk2MrNj20UrcOC9UTOanZmLkVrEaCOCm+ORiKUiTtlzRMuKJkWhIleg02fgoF6HN
0sdYOon+ERWTIP5k2bciPYEEd/gcA3TwAVITv/ERKHFKQ5Bqo8IxSjuwY4l/2Vv22K/lLeevnH8+
FLI9k9Iv2gjnjHONzOF+oTXxfP1VASlV5lttlVkkr47KkCEyQVU43mfMDO8kHXKH/mYYrYp1lrA2
Z7M98s+XgJ5LxSYHAGXeztgGAkpqnUC8bhynynRavKzsj2mXzbwSADX8ZrwqoMLxs2gXixIGUlGq
kCbwGHEbZGk2HLsXlGNcmwm9L6ELQet9VK3UjGaR6P8O61+jM0fsmqgGolImnp4/KfpHp0IEabUw
N6Vrf40M1Okgacfpggvz2t3gJW1JCo54AR9TUGvqI+IQGZKeVXHOGRR32rCPnR5cQ2Ae6+MNAdTm
yMcNuVc1TjWEUqcrG3Aa1q8vgv+Dcw+M7kjpXH9RDeKGTGBYTcYdBer6d5yyT3VTylayc7P38M/0
4nmmEW1itkEeeWaH0VimCaY3AbkKH5aWmOybeoPHYjACUNk93fahpdW8NDcb1iAUA2BKEvFIdGTi
nzI6KsBN3LaxNqTZE18Hzr0ZBwwJlIgswwVYgg9cMkRqawfgKG4bm92D/8zfVNcGmgaqBvzMc4jI
UrBNFdCnaDkjEZ6kBhRQ3GsDssvbhubUAb8szY5EuSuVIslz3avF8iVVHiLwPuWV7Na+o3X1vtAN
jf6pG2PULLYmYrV4zCFpgTIX8MwQx51dwEIh1XoTUd0TXXl0k+Qu1R5yH1AV8ZQIulHSrdI8MH1X
Sk9cYMXxWQJr0dr7d2mupwMOWpYoOALzf+2r8iBDMVipda/tEpM1eOUpYPSAGE1NVmAiS7tPFSVe
QVc4Ehdz7u68ECNAIznd80UorwWHAfylLN4K0T3pnm+v69KO+NcUMgnXg8pjBiKmNvC9jN/VPjQb
gB6q16iN5gATOA/ONUDmEE6g4R1HyrWVwo/igYvhPFH6SBUrT9Hm+CrUkI6LjkG3TREkRtsue9e4
0vCprfsbv3ELzDK30VYycL9XEQkhiJKCOQH3FErV158CqEXKWhU7Ji35t0KgIIeQIAytdU4q1WuI
h3l2Zho4jlDkVSecsw7cz7U1iM9HTO4ErCQEyZlolJU7ahtFg+OgPWIAv7Ehr0kF/F5S2JyqHQjH
J7Pitc0uQRGkZ7HvMUaNgDkNUiXdSjpxeWAXRqYr7eIyrpk48BEJfa9Ov0HLqjt5bgyQpkJ675OT
eCsf2//3uQoOVGHSVAb9tfaL/hqELQPvqzi7Q+khFv23IlK9KpDdNvyb5oeaWznwlmZxWjXoYwBa
ALWY6wG2chkC0hvrHp/uUGTf0S1P1yiSFmfx0sjsUK0lbSSVFOqerEDmUDoU6aYGSRFSHG4e3/f6
i+r/HbhyZc/P06I/XonMuA4sEAjNwMJ2PTZ0YJA6GbEHutwrxHjno4AsocW32jYNUEua04WtWwWR
1ZGn28fNwtMCq3hhejatelYwnXCV7lUJaG+S832P9/2mt8IGkCg3t8hfnaUGgUBhYXPKmvXfIeRk
HRlF8JlPyInZdtTkCKF9OM23ADX4vPuKGyBGJHGTo4oPykKBNyXobdajvOJN0rTprgMqkG0JCmqt
4BDGTT3blKpSsirKcXkwwLGfQgDwCxOgH9UiENfqgbdrN5wdAGVg4F+hMeBWD9aw160OetYDNAaI
c3shfkcp198zcwFA7CTkjfE96lnpZBu3majabQdCSfFNLja3jc0bPn4cDqgzcEWLyIYjzr12uCCq
GwgMMGwm0tl+hAdRpLgU+oC+7lRViDSe48s4rARiVr4RI6vcS0ethwBBptQmkqV885evHA1Et23w
WdSuFt3d/sTJ736tD7YiHlJQnsNb6voLoReVBGo46h4yw3chFyLVVwUPt238vtYx5xJOX1lQoZI4
56wsQBdZdwMuAz3ljZpyGOhDXSA1g7etuOJwS1cu2N2AD5p4aAnIs68HBNrwggSBgo1WS2YibPEi
DDpmEFIYtZiDg6k0JO7EJ26ECj8n9iZR3aIc78M+sWvUwWTyBCaslTN84fKdBJJR9tMBuZXk2SzL
aRXKWuTjOpQcVdn7rW8K4jaq1wju1uzM9nkjVvVIeQRQXCMf6yjfoPt2J+PpFq9kCtYMzR4UURUq
AsDLujf00OAEUYYbhma28gZd9M2LWZsFnhG4z0u9xl2rtskfEiYRepbq823fXLyKLpZGmQWCMp4s
yVhiJKCr9ztTl90AfnP+1KD53NwNmnPb3pza5J8jgQB5iD2BkPCHEuMigFC0mE+FIfO9xOAeeRNi
OE+9NdEGP4FbgRkyNF1UdIMdtJ3Xeo9/b1tf2olg2cRuVNF2BL2J682Ryr0cUAXGNSU0csR+IG2V
8he+Fo2wXYFFLAUSl7ZmJy2rB4FrsxzhWOdq8juFFIKyYmLpMEe4B9TxdIABv3Y9nKj2U19nGA5K
OJpo6bFgNP3el7aCtFPXVm7ytvlJOYG28R5DkkzXZt6o0lwIy7H2vSHjDwhOTC3VLC7kvtQotysi
HsTus+pWXkQrRuf4PIYUd6kOpe81oHYTaLhR9X3F4+Wn5wYb08wYNN0MRVCz33aURbuQQIQOD1p+
FH3amhde6mNLFElV+V5pyTtWYoND+Mf0BaveKWvvy0VHubA1uyQbOS+zmMfEBvl3mTwR+S9dlVCa
Jel/dh0qq/83ntkBnPl1wMkxxgNtdSPbidvKliWjH97j5BhDvTZYg3ct5A3w7LuwODuKJYlpegGV
HE/1+1PLjnKM3kcCuqr+GBQPJXLK/D5R0b/VZU4lhiuRx0IieTIPoe1JnW2qFFwvYIEmg3HIYJ7E
cWwIqj1kH6XwRwru9fJRyDZARxk8iLKTXTKgTfK/uPEvrP8cuhfuA0bfdOhK5nsdJxiUL2yl1zYa
VBqOeCev3PhLtwTYwPGnBMEIcf5giSs5B+k+nn2Q4oo1K3T/i50wtTRMGFwVkcX1RA44CJRGwTEW
IZozNVZbfaSAabydcDN2/8rA/acIK0YXEj9YvulXQ4oBUzIPGOqO6qTMBHhPxMwic5HlTbhNj4Jr
CXv0FWJ7JfopgveIGaoTF+hbeGmEamVq56WZf7bNxWfMnJjnCy1RO3xG0gAyAiog9XEs7cAeHMXt
LQq6dTCfiRwy0FbPrfjQ0uEOlCj6Y0BzPkVy1xNfkyjoiwiH+xBvWPIG8hhDQqsjdCjRK1Uo2cqJ
t7hjIH2BetcUCwPFc20vDrU87ngsNORAzF7Nzq0MDlRT9gGkyA+MQdcbXSsVn6B7WjF4eZs3/8V1
NklcAU+AUBx5sOsvyMsh5rkRhz0aOUwhdvTSLdW9Ty1RPJA1AcClU/fS2OzuJGLbdIowGUM7emdA
WoYBlXB77ywegpdGxOsRkXQcgozD0Y5ww68qKxHfU6nxKuEl8jNT6IJNFpbgWOtGp8ytvF9rQ15c
VDgP5hNocXBDzI5Bv5GgFw9JXy9G7jIFi1xALQXPq6JDwi3bs9Zp0g9SHvNI34iRo3HPt2dg6R69
sD+/v2PkIQQtVX2PqwDdwGOzTx8g2847pdI+8nj8R2st94t7Fg2m2DqTlA+enddzPvBxzLWijn3T
qW6WeIr4OVYvlb/ni9T15Q5Hl2YlqSmwDxrENkuSowr8we1xL6ZaEOMidAAqFhmA2YUrMp6VfJ9x
ODZ7Wx8ew2ZL0As9kBapOXRc9WAeAEaOSrFXFMLjivWFaUdNQMAunoBoIOG9ngORdLTGmc558SH6
Mzo9JKU5pFuwANTUvcQl28jmMlsE85FJN2vvlqU3BeAJwtT9rih4986WIGy6ukpEmZvcXk0TK4yc
TH5o7eSEdoUWQKW7lfEuhDcwKOMGRJpl0qS6Hm/va9CeSUXOqzXeZJSzhRaooWOL4hLxXa385vXO
lFZ31zSOWUh8ZXb2ChQyQS6xepxXpI+9cCc2iZNoxOQmRL3qcL2JuLW2gOla867F8aIxBqpAaF35
lcwWwiiUxrLBnS9GyKkYGVoIRpuhzz8x2L6RRQPIyttzPDnsr7FOnKo6kBDAAs6OsghbDUBhmBw4
auiSGYeQiwiUfVOsEeEvXHwEMZs88WuCKFebWWJF06kxh0u3LciWIEtBon2WkQ1RI1OQXrRutUyx
tF3AtQJgGyCHSNrP1rGM+5oOsohjmkMZBIUlUISEPjBT24gAoerfi0JrDlwKWXg0z2mVqXWgSkMG
B1G1FYuvefAoBmdpLQJYuj5+2CPQ5IXJUMh8HwVKJEp5zHltGr7BqxWAi5RDLOHgwptPANhzaNyg
dsWssyka6W+v+LRp5is+cVf8x/psHRQBcLe6AfJJ8wHWrescKhieWhq0BZ1ut0aws7jqkA+XUS8B
AGVe5Y+Ahu4ILWGtB/wcrF5C1mwGKUKYkUBmtgwNZOVXEixLdwVBeIXy1IS9gVj69bmRswZ4PK3i
gPcA2lEUGys/6cwp/FPuo/G80Q0C3HgdWnld7EV6yrN90a9ckYsDn5THwIlDUCObTbOUdGnDRTnn
9apLKHM0GlkaSsbYzZX0V0TJ6PayLgQ+ZOodRIVjoi6TZyFBrY5c2iPj45WJylt6iQJOxAm51WqF
vGJq8SKAbp8KxmLsY6SZrueX9bwfJEENW8hVmPDlDRfy/bYNE2BV0uIY6GDaTtJC2XVFOJihoK5d
xIuzi1oHni4o4KJAdv0F3BCmQxPynOfDc/UUWYMQJat9ow9GzN7C9OX25C6OGNag0iSi0xhlz2t7
o94NvZ9hNets78eJVX/Lqqkw5YT+PE2BpA7gDmvVxqWNemlztqIJz6uNJMAmsGPqWELBvWmNPv3w
V66ApbkETwjOIQTgWNHZ2LqqbRkHrKZXqf5bDlnYMpVjqwKh3XsdmzILVkq2S/ZQDEflHW9PXHaz
9wC05MQmS7B2jWbGUGbgTrUrNKLJ06c+29xeuIVXNLm0NfOTJIp4v5j8pOtHI2oAlFw7Tpcu0EsL
s31Oc6blrBw47zlkog3ig4izuXgNhbJ0lQEsgdsCCU5k6mY7Tq1UJmQ6Qi+VqseebIL+ifjbkiaG
IIDaN7fXGhEWhwUUmixIqGyg5nDt8IpcxPUEWvDyUbdiTjeZ33qpxLt86NxeoqWDa5IdR9vrhFxQ
Z+5HG6EU8wxBXqk8dyrQyK+h/33bxOKNe2ljtpVoCm+skLj1/NTtfLt+HslGAzLa30LSFbQNX/oX
WSvJrYxr3qzSE5b6YwubuvidNt9EP5Xt28q4lgLGi3HNj0FV4pBIUeHeEs4gPt0LIIaUPN7fIF9c
fQUvY7VGqL20oeSJkHDCU0KubhaS67RjEToggpOWdrw1SoBXj3m+RuS7VFdG/KtI6HFCMAw87LX7
ZehuDKqyBDjHApGQOQmSgmrBLu23c2kmDr9Zs7jk75cGp59fpPZo7Ze+IAHSAsA+SC7tVv9oK8Fk
gn6/smZLfgG8PRTBkHUHJmg2g6QMGSGRilKt3ljo+Xei8Q/dFZqXdxECol1SHUPdGXHJDAIy8KDt
id+y8WHlK5Yul8uvmO06pQj1kQs1QLCyLwhj+zv2WulnPD/MuOiNNgMzMadafeH1kemLB3wJ1xzG
ZA3xujTtKkRPxCk2BEBxtjFTSLSpndj7HggGjTIBDDQ+0hEE5QlbC1qmE2se916Yml87ajCSLCUj
IC5DYBPQxgGXsMvVeBNT5dTpLdJRD0kO6RUiHBX5oWpWMDZLO0edqmNYe0jSzh+zdVzWCvomYJ8/
DqDRBTPU7TVdWFJszAllNmHMcMFeu3CrooOIjHlwqvXYFCO0QqW485L3kOJJV68GgQtLp+MZx+PM
BvQCtI/X5tJSqINGSsNT9i3vRos7pVuyy+zk2D8UkeE/BltixUYpOrdHOXnE1TKChgTTCOQQMF8I
72ceEwxpLNFWC0/gXukla0IdyLUhM0OJDiWYM7qVaGXF3k9keHkwDGPesQL2oEByrPT3UEwNbjjp
9TMRBavKd1V8d3uEv9YRI9SQ3MP40BCBnNf1xDYCQxOSLwentk5tmsubqnPT5J7q8tlfI077tYiT
LeCGgIoC0huNHte2sv8h7Tx2IweSbv1EBOjNliwjlSSWpFarzYZoS+89n/7/2LgYqFhEETN3MYPB
NKCoTGZGhjlxTln8P1ugsIDKHMscaKIhHDcxI1uGFg7dHNLWj2LTP7fec9krNjwBdN9kBPfebu/e
qiHSrZmHFByyuTREhaoiY/DPQ6fsotgDNP8cTdZ9Lv+8bei6CDvvHVdA5X1CmGY5g5tEoh9kfRCc
9dSt+mgvReOOIsdOTfPToIQPSQK2TbaZU3Q4I2L+fXOta2fz4y9YrJUpIjlvhziAh/IwePG90J1q
Pbw31XQX17HTJelO8v/cXvba/kL3CvUWsCeaCovo3VAKphKtNDiLJJdN9lXtS0f37jd7m+t24EQB
Rw7KaIng6RAxbbWhCM5qcif6fxpqfnn8FlgbD+HaZSM9/4+ZhReLSr8L9AYznQ+Va9jaWoykc1zP
BGZ7DN7evOs8kjND2joXsHVK2cv7VpSFlpKFYa4ZHQkf9i0Ke9TaXN/s9trnUfgaR9Juw+ic5Cxd
psnwPLnDP4Je+fKSZ+NYNsmIp8736lG461+ix+A+qF3lqG+11mbfdGWK0WWw62hlUyG/NFUWTTcE
Uh+cBZUhlUefi/DkhWhRHYOtg/hvKOzK1nw2FJqKRMGLT+cLmtmNTRecH75+N+x6P7Pjni3796xl
eIAR7Hw426/7V6Rm7dfXaHf48+aD0iOc3L392T+/fX92v0DX1dmPLsrCrvPN3T9PDrxOv/++vFv3
L9Bt3xlwap0eJefb3aeX33fG/Yvz6cXZnzY+0OoZ/LCQhcNnMJnkaF6I76rPjV3dqfa0VTCZN/7W
Zi2ezViZQoX5UGz4EbGP3uoEev5WUPAviLo2w9NM3A5AfMlkVMtMcsZ+y2upRbae/+jU0A5i0Hfj
L0E8TfBjyulw7ArmVJmkumumyoFgzBHjt0p/zVoUgIWcgTBlB+brePsazM7w1k9bHE1GYMBbCRWO
6yTtsh8bNcfV/TUB7PBw4xmX5T5dGJjZlabgHGcPeoxkebHhqNYMwKsJxekc4PFiX96sto/Vrs8t
blbCTG9X4qqCsSp3tzdpxesyuDM3IKDTmCcXL63oeQy83TMJ6l7tZxS/7dt/fu18XPz9ZT3GC6nn
NfPfNyJnClLbZJLYaM40DGzj7k9hvJnSTg/fhTRxm9ge1F0x2nFxL0p/A4RavP8FKkrH7OOSF96x
a1qtNEc2tutS9WwWmnSveP332wtfc/z0IOhEsD4kbJdkjUGXdSFNLp7qOGB4CL7ouwBae+WF8WcG
oJ1o3KjqXUOU53V9sLio4PSGYiSSh8XpF3Bk+83cvf08P8dO7NTOVwEFGtI8CGO/PH7bD87+t+mc
7B93yrBx665nLxc/Y3HtenNq4kDxgrMSP4rw284jmBOFzLnfVCY62PAndYx2idHaRms+SEpwHBoQ
rg+C+btBgVIbfxbyt8B/6wcGNY9dtGtRNI+C0MFL4IE2gu+VB+xi1xbXLEr7vvN1gQNaItAk7iKg
hK1YUWP+kiel7cEbcftkrDj/C4PzjfyQX8SpX4upyv7Q4nsOLG9Xiw+WF+yEfOMIrgSLGEIhmo4T
HK3/xJU/GFL6Wg6DNg7Po/it7IBkZjtFgkC8RmhUZ9T+mzZ9vb206z7M/O0579Kc8jL6tPAmql5l
Eapz4Vmpvkomnl1qOjqM8lEWckfwrHsB/LglDPd6+FkV4ElrnicZYFDf393+JSvOkzEvadarpCl0
xSxZh5VY5z5rHwwp2AFU9WwtLeoN77b6KT9YWZydJhPHrKn98NxF31Xob6BueW+yfV19ur2atS8J
1TabyxwLU/OLeCFsyUkaqCLOzcSUl5v7J6/LYrvufmZpYFvMmzrkPbdtrt2LjzYX8YOnw9eQCti0
iB8Zet2re799ygPNSfQNEPaaKRC2zOZJcOnBrnR5I3QYSsgQ8+gsNU43HpJmD1KzVJ+95knYLAut
ukl4F+kT0tYBY7BYWNd1kuW1DdZScS+ogd1Fc2+wfxOKo+dLT2EHQSJUv/qLEBxKMBYVk1FW+DZE
bHnfu2X3pxeUX+lP9RGW7QoiVtMuwy8tjcaB4Ceq7wP9zpAew+Y+kr9H6hbd9dqhAyTIfs0UrXQb
L3cr1Kd2EqIyOodTAyW4DZBNTx9TqXSarQ7+2i3SKV1x5JijB3l0acprwjgRrCQ6y+FvCszRVpl+
7VyjoDsjBP+VyRZ/vy7DUbMQ4DxbBKZCN91H01OZPJaBaYNJ7JueSaotYcr5Ti6iQgZE0KygCjIX
5Ravf2TUrQdjYXTOdEaGlM6OohOF0Y3bs7pzH6ws3mKVjIieUM/O6ZFlp435m0p9vPGSrG7fByOL
l5ZNy6C7aKOzmP8d0ifN2knZu2jeBXpsm/m3aGv6ei1WhEPjH5wD2P+StEPqlZFwjq2T/F0QPyZi
ZM+ssUI2/Q9+9aOhxcKaQavRycCQbHwStXovIewXnEOjPmTq7rabW7tNpOWgiykwghlZvFhMCQ+h
MNXcpqbayd2r1dLoFRyreo+EP7dNXWPJqLjRWGPjIMqkgrpw42JsGbkekyvJvvacjtmdWYkQ2I0v
Hmz5sTftFM3WYEMSPofhFo575dthG60Ei5gAx7d4qtRE7RNBxnanvBbFXabBnr5X9ePtJa7s5oWV
hW/S/UGwqOQH59ZEvqAAeapHj8qQ2MOkv8bq/W1r102jmayC5cAsRJv+ilt4lEM1obIenttIFh+8
OCl3YmKMDqRw7d5Hm2Kv9f10HKRZwaQwvAejDqOnQIcmn9GqjDZnnr+PPZlnY7ThxslauZ2yxFcG
nSHO+dXC0UBHJXmEwoRfln+sIbqgrP67UaHLSxkFV7ydVDff1Vr6cXtTVvwbRMjzqANFO+pNy08g
REahDjym/VC8xXH6KTNEW1G2oti1/Aa2V3WeWQESckWRp8m130RGnJwhnBuPY2qVUJZFFdqfrgCI
QEb8UQBVnaUUmJmMEDZ838oyFXVuIYFJ4QQsX8FOkRUE67rkXCFCHg+O/g2+tA03dN1F1sULI4v3
Ca59Q4CYLTn3ow1jFqoGgp25sC9FP/Jd/UU+bDHnrdwfDDLjyqylqtIUuHxwIzELPY95mHNVmfGe
wyI+1aZkAZnLgq+GVJfPvpoaG8tcGqU8CfqQiVp42Akxl/34QEfZLYT24tzLHTjeI3RXGiC0UjeO
kbJRNbmqoc/GGF9BwIFh+hlaerlCRQj0qVEw5ovfinY4AG615SIhwsoc82wZu0761la7PhVtz5Cc
WN9oyi3PzWwf0ikyghljSvHm0v6ge9aQVV5yVrzEppoNDboda/+LkZl9hc+o0dlZfMaU5ocVgxhH
Xbu2de3LgEqhEEYb3211KR+sLF5Jf0qJDeIwPY/0b3r2L5+5O8Z6I5S5SurmLeM/QM/n5IPPt9gy
ta+jvpGScxxLh9ocBDvIPjPgpHp30smQjqKW3UupeVBhDQus2jVJNTeVopY5wr8fgYQeuEIGSWB6
v/wRkoTCTGuypSAYzR0Et8NecRoH9LstnD79/v03PfcgO2770rWbgcwLXFoQtBhcj0ujtFURp0o4
LHkTvIrTiUIn59M7SMk+F7cQP6tXw5oDBMD0oASWrXEjlgNRqeYlTue6LXYd4RVFv7lJnlCUqOPh
PrSQdSEnmcoEiZG/6bTVNF9dMeo23NCZBW5ZM9CSzCsrL0jPIm8IvIw8qz7h0X40mD32itqzk3wI
725v89WUEB9XMehXzFV9JouXTRKYICavN7GqwcYieN/z6U4e8m+J7Fg93B76Kel3lfSqwJuspTt7
bCKGFnnUtI2KydXq5zY64Cf6XIQUdBkuv7fY5l4SgFV9MRVB3Iue6OitPzjTOPkUqLSOMaG0Pt5e
/HxLP+Yj8LMRkoFe5bWmVPNvzvZDlUbQAmGIFSt8yRsUz+pAlsDVy1vs0NeHazYD4SfvpQLtxxLG
o1YzIZeKGYhbmv5PU5SOMsId2oQHvYCmoP9Sosoedq4VuWHpNkmz4ROvKsH/FvrhFyw9L4g2rW/M
8EVPYKpJdsL40MWPmlp8oxvWdpJNezEZ4LCUfw0MNTDXe2oLyM5QTEfN1btjvGaLVPlqiNn8V3bg
pSU+Q6JiOVZTTEJnpC0fvE+l/D7Mo/4YJ5J0UjwGtBHxVuwpqiVArVJjx72mP8VF3uyaOpQPYhWl
z2pgzrO6TdOfpkaaYBn1Ekcoarq/PN67Im3eA039KbQFYgRWCGUp1MIbB2gZ2c8ENfx++os4DU1e
ftkgy8pk1JPmqYXffJ9BALzreIGO0RD5u1TVN6PuVYMAwnDDjCJxbi5viTYFgSA0ZfMU0L7K0lez
eZWJjrrqtasG2+i+V710L2T90ftS3/fBQ6v9xH1NUNLevjn/6kIfr868cnhAIOOQaAriOy5/iG91
GbpzdfME4fG9L52a/ouSOdWuLQPH98O9WkLp5z1YnWGXQuNMHaJ7e+85aX/6Wnco/KdM1e/y6huz
hwH/h88cT1efx3ddgPly3HhLrs7av1+rUXAgxoK55V+w+eGiDyE1uyYZmidKOqcBnZlWvYf72B6T
FiL1Nz9uHan+ozN0Qnn4hOYkjMnaTpV3KSzDxSmtKkdL3aDWnAwdYM36pI0DU7hbYN1/Ge9yV5kW
+AfQIrC3Fi+tWFUNuolJ+5QYaTHZVa8VL5lU16IjT0ELhsoXQ3i4Kz2x7NY3ggd5TELPLgfUZsWQ
TrfJyCy0hWolh29lAYza1lvVPEWlN2T7Nq0kN4pbZjxLL8pARQlm+muKfODrhd9Gv8pS69F/Nqvi
aSCh+B7ElUjxVq6iYadmjTkdMiVWQAhM6RYZ2zLGmL+QSr2L156ZHGYoL8+TqobQTmlUHWtVtQsv
3Gnd30z63gQjZCKP5takxPK1+WcOLpWZaZ253H8u+8OBkKax1X0Dc8C1vJKTujvYfOvbl+RqTWhI
8xAyngeqF0exCBJ1aZgaMciFJz/0ntLE4/RVJ0ObHmLhSY0bcidP+nLb5JV/wCQdRYnoE1oIktHL
bQwmX6no6ApPenSi13vfN08DKWKofr5tZ/ly8lYrfJB5ZQZIB22R6Uqt33UxJ8eNHdvc8C3Xa6Ae
xEwY8RhOlQz+cg3tYJWGPpIJCVNlJ2Z1V5UnLTX3XTFuBD/LKH5+lj9aWly3tOgzaL91353MyZGF
SbSFvvktNObz7d26Om0LOwtnmdRl59Mpwo7aPhJo7orMf9D8lFHg6FdSbbUPltUPljUHkTPZH9Ed
pE2XGzgWamz4BRtYPBLMPA3eDm4V7TO5QScdbq/s+ohfmpr//cM96pRcaYMWU0HinfpXpdx77VOc
fifCI3rYONxbxhb5qyDlhkrbkm3MwpM5EaXDc1mkGkPVYMHqyYbE9PbyVj7cx51cVih1v50gY8Oi
mn4KYzokpreboD9g+Dbw/962tXLsL2wtDmOnt4IKb7/vigAzwt5Ru8eMTGPUNx7DlUN/YWdxGIew
Njo1wc6UfwMd4MS5fJCKjXNxVb5ZnMGlIyKWHuBUwEovfAl180vnpe+ZJz/Ib8kLmr+CH77KGTNw
2tTu+i2p0GvvdHEqlYXjnfLCUirJ41Qan63+z5j+l7nKv8XNwF9G+4hcl3qYeu55fToJvptYUDcM
khZ+anW5d3ypKg5dWeRu2SL8dPt8rH03SAVANQC3lK6Kfl0qTGMfNoHbJ2JvRyDbT6kxopHAu7lh
as2BUD6ZgzsqKHS7Lm+1rlchSUEduI1aRgLqLzQd0rxOwf2STD0ndQqHdiOU+XAsp7Lde6LfbXEI
rlyHOVsygDVR+2D0/vI3pAmuxR/D2PX7PvyqhBZ4/dbr99LQCM5YVPVGI/SqqMpHRUp9Fl5k6ofe
w2LRuYH+9mA1sTvAui/LHtyPlDarwfGrfh9P8THyPKfVQ1eGdO32p123DaiOKQ8iBVBHl4st61HV
Jk2KXfiNk/fIysXjqJTZA78zdgbQ33BFIIFRWsLXRur7XVnm/sZbuOJcCeOpRlI1N4C2L5bfGEUk
C+gDuLnVlelhmCbtU91V4IBM5AjKQ6CrYuIoWYkkjRfGwdYEz5p9nknE3PgZTFYuvndjeJmgZ1Pk
iqOiHvuoTI5aW3efRdlnCIX8/EEMhOZo6Km8NWazctQYfqGnO0fcEGotAo5yEkcpbtvUbWrJP+cw
uB2tpvJ2WW4euqpUj7e/9po5sl4uF9wGIrXYy489Rq1cG1WZuf6UwUZGOpunLULSpsN8kbR1tFZ8
ITOUOlMQ2JyFWy+toXZoVn0w5a7cmDvDb+0+0e+9MLyL5afUnxxohXrUWFpJd1JJOKv0mutUeWiN
rSdh5QMjCs50EcpGIjnSYpfjOmgCVS8Lt6TCVBiQCgT50YrNU1ENrRNF7asshPvbW33V9uNS/2Ox
gP1lpnhfVhGjuTJQy23pVrl51/k/hPKlTL8Y3tmSnBrEgBY1d+H4yZe3WPhXvDV4eKSqAcfTH1v2
G80xZ+xcykpXUrO/jeHvI61nsjRKNh7aNTsgKeaOBUxNAG4uP28fe3HnmVbhxjEeUk1S3dbfvUTT
N+zMf+ciM2UjkX9mBJkrgrjQ4hhFNJyHUslLd6zDPbJQtkldTuvDg5q8KdpGvLxyZk0qHMw6q7NK
hTHfoA9RpR+2nsA8NaUwP81fJCHLjj4MmLvbh2NtSZT/kNydO1lkGpdWclDunmGFlVsoDgzMd+Yo
HcvIf+rqz724hRC8quTPIzRwaIHhhxd3bk5eWuOgogJjRZlrmfdtbQuMxZ/GlhywOWvHFJWk7x7q
MIgPpcb3yNo6jtdrJRuEhoAW03wVluMTotjno65EhZt0zFD730XFpwZ5z2Ows0LFvr2x15/v0tji
NWvjXBjjIi5cpJbssALiv0U8dNV9ZjdnLlReTEh4+YILE0IVNqnRmbE7OtYhP0kP8Cz90e5qJwdy
CfK8s6XgVG516+ZvdHkJZqv0I1Qm6Mh9F547NvUeQQusSmKyH6CQihn6imrvMTWKl9t7eH2vL00t
EvlWoL0MEj+GPK+Owp1pvMbJFpppy8b8HT9cM6GKhApK0YRhyIyZ+q4IEzj9U2RR8qZ5v72elQN4
sXWLD0Yrp08L0YpdtH/sKb8vEw6g+SAquTOZGxxYW7YWV41yu5aFBp9JfMn1gza8I5WYm06Sbg1U
rmQ5l19p/iUfdlADWlFEKZaYbMwnZ4DPxUqoL45K8CkIql0hfEqjx54mtg9ErZe2gqbVlfKqAjEF
bKksEx2r8dqA5gMHss+czK++RHV/EMfATnyS/vzz7W94nRbM8kTct5lIhfb84g1ojBEVKDFO3KR8
irKntjiq8a7R7oT4yatfVPH3bXOru/vR3iLfNxI5H1MNe9Cc2uI+251ffxX2tE9hXNowNSfXy5v9
wZS6CE7kqU6sKmaIrJn1vB7S4O/QHCG4cCC5ZjaakU7UgygPF0O3YXrtE1IkBBc3f0Cm2y6PUFyN
pjIpIPCrQdiFtq+6s9RYlf2Kt2b/V53mR1OLexHEpaFWOaaG6cvERIDkQdfSHbz8IeT4xuNRMXb+
1MNoXMDMUzqhd9Drwa7FLXDHP/Kqq+3+sOjFvQk8dWo1Pcfz3Jduv+92UDw2u37fvmZnIFrf/Kf+
udnDKy6GDCTYTjY4oPhvf/PV0/zhNyxOM/I+pa8wpeyq/lfej+krDG/QTbVv6S8xO/3/2VqcZA+9
eas3i8Q1/GMWFAyTAGc5lKWd/oZjVuu22Eyuurrz+6jMY0EgPZgNW7KHzdQqnmS0iTsJh+lQM38g
/ETIFYarO2l6FdrfyqmbnkL9PW3T3VTtx/agb5UhV7JaPBK5JGAobS5KLypatViFY6Szw2kJb81x
eEi/MoSa0q/4PQ22v1XTX7eHe0J5Ci/Fbbq8SpUgxKnRJCnyFJUi2ST7g29nETISjh910lxoMsqG
Llmb/03peqDAJYqgeMvKKP+H547JE8LGOaW+Gqiso2FoxJIDrqn1QUzvZO70mDyk+XlIho2DvPaM
f7S1uEylGNHKwNu5NIv8GgW0Z8HamMu+zt34kkgkgUog6uCTXu5srOhF2yI/7FqIDUepQ/lhF5hQ
pcHMNnwzo60C1Jo9yFLZPyj4oLFcBFp6I6pT1pWJ601PvuGK4R9dv/e7h1H/3lt3t+/m6jOD3IcB
tboCNH2ZmIZBaOYj+oOuV7+PqLSnlMktO+oGaK0lWwR25uuOUGp7efo1bpUq11YKyaJCzw8+b8ri
lzubK1UWBl2cuoII+XkaPAn+ITV8u29jRzD345bAyZq9OVkE8kDYoC2xPJWvKOEgDQxRh+JJEx7A
9jie9+qrOyODd6aFtef29q65WdiH5nvA1qI/crlA5EpRS03VlEe80CO78V7+jAH/+92v33xlC0Oz
tjxzFubg7JA/LkdiB6Od4EuxUvyeh1YspMU+NB+Zo6F02mWf8sDbSFWvoBV8O+qfCvwiuLqZZ+Ry
fQbKpFKFRqo7TcArKFC2ueKO5WelfWiUt87qXxLTe+oVu9CUPTMrjvzo0wwHXVhMHYPPaGWGv4Tw
1H65ve//IEuLN5Z5DuaPQMDOHA6LO2v5xeT5XpK7Zhbdh532UDXlT8UqfmuAnyGV7DlwGrPsai0e
S0F2KhLRwPYDwldJzQ9epTtiNT0L0ZEa98ZvWwl6VCTsYRPj18E9s4hEFL3qFX0QctfQ/wzeeJ7k
yDbRp8jRABVeM+hYqhd9indtF9iDd6earSNQfRa6+8lD8IP69+0fNNtb7hXKSnRNNZCY7NflR4zS
SvWE3k9dz/QcTWU0VjWyp7CP5F3hf7pta3XtH2wt3HXVZaLuTeocC+yE9kgj1CnZ+DrZpcYWr/XW
uhaXL/XDxKScydOgBHvkjUf5kyA2h6zfyFbXnl6OPwNvwAMpoi4HeyJqRmZu4caqHvmdWC0AUuTo
XcKrE4tOG4u7IFEOE6N2Rro157/y/mEb1U0AkrQLlp0C2BPGKO3C1PXbyslD4z4eq8/WJivYFYxr
vummSFea+o0Fh9bCVUtxJxi1V6euApC9qoe9GPaPrf+pNX4mvrVrdHvS1V3vhXd+3f9Q1c/JprTg
fGeX5xTmOHHGfjOWbCyShbKtlGnyMtybriaObOYoHlr6n9sHdO1BpHE8M0iD7dGBo1zeBoAyaH9X
LDTM/pqJf58G6V4b9N9jNpw0sK5GaDianz1qvfZkiru6HXa3f8HaseVB5FEEDqheUdHKRaepZVKm
TNthrQGrg8CSz8xQ7Y8b/nvt8HBmoWuYh4VpNV2uVc4UPlbfzOAeUbLN1hLgWLbkveSNW6X4VVP/
XgmdCU3zKhxmOkVnKHQ2le0HXyEirOvHkKLBhntdNzR/QR1Y5xWkk0y2bEKj5/spKkzJn8MebHK8
0S9bM8LQDoBNBvChwly8ewrTeyhqE0gIcI7uO0P+3Ve5aOuNvoXeWjv0IBpkytxgoEGvX34iL80L
sfCIICqhp1j0kofDxoatxCjafKsZxBfRQlMXB17rOtMayjxzq6nLvVM6NPRhPJo3x0IYG+8+EBRy
ZcEbrWgn0EE88lCJ6f72oV/ZUCrRtCsQupqbgIsfAYv1WAVNl4HQelVNqpqtbU2bmg5rS5XgAKNC
C7M3paPLzUzzJDB12odumO6+WPvO/gOJtvPsfv6yZ/bffm9tqCQ2Xte12jfsk/8xuqyuWIWZqlGK
0biudvDho0EyoI805vW+iu4byxk6uMj2nnpXxO9VeBIgLL69uStxIZQsMlko8GJZXG5ulycM7Shx
5oJo0w9GGHj7ilEdSJ+ZxDKV4lDpSLdNSrFVeF97NQBIMcQ5DwQBs144mBSRczngv1xeruJHKTb9
vZ4PqoMuQn8fNuZ8oqToWIzhwJh0qTu9BZIglKL0hQlDwUmUrD7895tBnxUtNwnPxw+7PAMDqo1J
gbKIWwqx+VDllrSviYtOclGKJ7+0/H3VF+NOUwPx9bbltTPO0JAyKxfRZ5bnf/9QLxWDsYOFOitc
QZsOXtHdZZEzluLxtpWVCIuu0Yy5YsPJHheuSbSCaWimPHdbb1+WP+Tu7kuv/d0sh66ZYVIAFCGO
liLL4svStR3qXKzYxiLmKyYRoeMg3veTcs67SdtRhNgael+5vfSQiHLm9AZXsbi9UxoMaRbnBXpI
yknKGKOG2CsxnnJF2mnJXXcU0fS5vZlrl/ejzSUyMyuUBqIh+rZN/8n0n0Lxe2e+tol4n1KVS5Sz
ioh0LT9PAFPT7K3y82OxVWdfeQHm1tk8N2TSxNIXx2YWrK+YGy7IqyZHGL7X+Vb8KnPwFoEVIiHQ
FtCgJt5YvjEikJo4K3ua0/GdFO1FUPkFSeO+69775F0aW9tP3pJ4v6UFuhLpAB0nFqBqhe+3Flex
G/XB8xSyxzaR632qNj8UZFKc2AhFOy3MYnf7Y66dH1ht5pEzKs1EPYv7J8R5m45jTmDVTqWth2Jh
+3D2vkgd/Z/Oui9jHV2jLioRRBbEjVhrxQkTtBLXgYOHKXw5f5ZT2DaiUKAJaQEOrwMH3aQ4OVTK
XS9ksyveGHtYOTZMMhMHMVGC3ugS16F4Y9wpRUUfsv0itY0dbSlrrSyI6qo0T+kz3AEQ7HI7owQw
SgfazI0UtbrzRwjWc20Yn2sliV0rl0FNCbIPI7lvbLS4VhzpXKlCCNGkE3k1B9ArQ1+b1VS4UOVR
r7Kax64d76Lpf2jl4mtmtlDCL0anF8kqaPpW6seYtv80OIGv276yv30k17INYBLAVWkpzd3p5RXI
4jSXLSAafiacTJxMNzVOaexMr7L9Ln8NjBrWHqPb9aVpe01yaNItofq1gyKT3aEELoE8Ws7tjrrq
I5ENWMOLQ9pob3X75/YitwwstrGrzYkZrKR06+xhEL8MubflpeejtnBgAL5niA/7SJCzSE61QgiU
1ONDZckhQ4D2HnIbdZfXd/KBsS2ptM2t/snK82cQShFOUQADObWwmAVlGoWjX7rpTFYdiE8GbO3q
Plcgsj3899vH2NQ8pMVBIeu4vGfpVIhmkdelmxuVtM/rSXT8JNzo0ayth9hEAlSgkt4vD4EuxnJe
F2rpqkXltJO8ExGq0OvIhqDqhYx4I+dY8fyk8MDPVUR18cSLIAUOy8Ecu7xCBJrmlz+cjFY9KqIQ
28HGwtZ8BXtH4jSXma/aMBSVRbKauHLjyCz3qlWe+7jN77Jw45CvbeCsNjajdubRoPmN/RDcTYgE
DHWrVgR3yaEXAlcqjswu0uYvXjeJzFduFKpHpDAgrAAWSIsbpRdVEEd6UiONl79P1uBkUbnR9Fgz
QZQFZAdOJWrli2ArTvuxp0cIdqzuoCsxvGjftclWq2PlHJiENayCwhKRx8L9WR7+L5EAVsmV+dAZ
kS1MUDTp6a4Lj7dv0YolglXQMozb/Wt2XH4fgX5rojBD50KJslPD303+LkJPuEkmer1vYNFmJRCg
YpSpllAxWUiLTO0AQeuTaJ4Hzey/+yXlzduruQ5lsEJ7EzwORTn8wuVqxFCOesknlMmC7lHtswwG
EbQlFb+x7r0IBoRhMAtUgmthbzajtb9t/XovcbXEpACUcRiAsi+tM1Re5LyYuVv3BRIySaS9qJ6R
7Lx8oEY2GMHGaleAjLNvp7wK0oOK5jJQHGTI0QO1KFyl94EDT0IjPdZiZNqJJBiPQ51F56kmFDCr
FJiyXnv6V70rkHDKmCE73F789UXn4+Lx+UUcJD7D5eJDPe0D3SOLC6XxHf7ER0X8hlZTW5eOYWy5
5ZUEGmswFUEwTBeDMPnSWlPHQY+uzYxwlPN0V9dF+Q0Po/W22iXyy5Dn1LaFrISCJxNC9Ss0V6r8
2DM/HTh9XMFwqXRCiVrYZBQbr+7aKZgnloG14sIpP1/+tNrqUiMsxcKF9Gf0X5ropQqdqt+I9da2
G/EzYGfgs8lmF9sdVb4WdalHrFfX+t3o595R80Jpn8SRthO88BOMVPKGzdWVUQ/lCgO9N5dJXzeK
WaRGhBNNFRxEQUhntcSTUUaFU+r1j9vn6TqMnouvdOyJvwjUlcUXltJGyzMZY3U+2nM/xIKgEanY
0YvtNrb2VLw3Ht8150G4DnsKmReOd/HhcsJnYgCcbh1/ksXvhbQPjJPiw9BYq78jfcvHX7/ALPCD
ucUX7NvaEmG+AuoSNc9IJd0N+jdQRVuSZmsHBdKpmaPXZGpiWctWI78ojYx8h38+9ol/qIfxaejI
D+QEWP0WB8aqOd77meqY6cZlTa0dhLAtRk6/GUvHMABLPlntn0kxf4rjrwBekdunZNUFkm7hBUC2
UCtfBJwz4WClqlLhVo9x/LfdyYfK3MW/6hZVK0f6/Pm2ubVvRlN3brPQ1AVgfXm347gV6q5WC7Ce
DFbXoOMh1rDGLRLftYsGARuUWrxifLrF2Q98r7SMdiT1QFkyq8ViN2r+t2FSPwmq/n57SSuoIIaL
GVifudTnGGC+iB8iNKk2vECIZYxRh0UV6y7o88MgOww+hoozaaR4xUEe3w3rkxirSJURvPVn0Xga
w8Ptn7J2dvAqjGTPApNXxe6sGXIlKc3SLce9rLt1+FBXb4Z/p4kbhlafj4+WFqcm1hIv9wKjpPJr
64bT7nM7+aWFNuPP9zls4Mhn1rtpi0VtpSHKVkNnQa2TvAwVhcutDpspLggfSndCCVai6Auj431S
9feip9mJJdELHT5HRfJ5KraqEis4v5l7nGBybuBR/Vi4myqFmy6JptLtAPiRXDCxU5VPTfUtNVQ7
j54S6VWTf4gMmDfeQ5xD8poKzyh8beQdK994nlYjPqPwTbCw+BlymJT0iNj5lBlG6ZA6cs9NVXYb
odHKRcWJgySYGQVnDMblTqPDMSWBJ5RuKxtuA2AwlB/Qa327fWDn73WZX+PkPlhZuIMxLyc5ZOzN
jZLkpOsOjKE2tZd9k20c2NXlUIZgw2hpE/BcLqf381DTwrJyza7di2YCEYd83yjD79vrWTVj6KLO
2D0crcu0Q2j9cvAm1pMIisWorgyYvUyaY0BtYcNxrzy2cx7wH1PzOfngdQQRnVroYCs36DgA8ZMW
+U4QCZ/CBpLa0orsuIQ/ydtq6q2vkO6kARUUNbLFRoad4VWKFlWuRZCa3IW/vC1A7eqZAG9IBwUy
UIAPlwvTvJywuwzmhDeymbDY50S/amTt43zjKq1Zoo+LZhwZPE5zXuuHLWzLuh7HqKpcH2RFmOg7
JT4xBH0omz+3j8Wa35IYL4Wek6SKN3YRGVk1UtyD31eulEvtS5yP1UEqxulnpsnNsSpyRGYk9aEL
jekwifKpCfMtBYU1tzHDN/8BHIAHzXvxYa0RHKsVM46VC8HdTk/RWR7efOEQCuqhbP+Hy/bR1uJo
6kLqten/cXZevZEjyRb+RQTozSvJMpKaktpNmxeiZ7qH3iftr78ftQ+3i1UoogdY7M5iAEVlMjIz
zIlzxMBhOw3mL/vFGv6+v5+3Phz9LqT3yFKZL9w871IF82GYLe1zmX2OcpRevoPNDJXP962sl8/2
cnp7ZBjbJIDeDoFFuVGPnaa0z7DSVvVJ077d//s3AnRmY0FsqVDOwCy9uclNp5NMkRGkQCFXvMSs
81shVY9yyv9r7MQ+5CKXXdRT/3xWnRYl7RHwBczRsbZLX4iGTprMkUGwvD/Uzjcjfm93r/fXdut2
+t3E5mi1Q96XsSETH+R0PUq4rWS6seX8QXfEQZZfc/mgNqf7Nm+5+FqKI5ezKOJvi1d9R8Wdf9c8
c4IGY/AH/XvjuMvQe3ob7VAY3DzR8HATxJLuAAfZnCd5iBJlsM32ua3VH1IiK8fBsiOv1Y3GZ6JJ
OSoazAZVEZV+FwF46/PR+fHn60XzGAAHeTKN581PcIohghCJyqDoHuvEeUcC8zFKkpMSKS/C3Cnb
rR9sexiYvKTeiU4QrrM5cinNknZIEoG4b45AlgGbVR4qO2/arXP9u5HN1R91JcBZNRbPAvH1MT0t
zqs0uvXyH+59hOdpfdJdAqGyMSMx2RmHfU3A7kxyoCqFV8zWY5c6uh9XWurf/0y3FuWAnDVXjR6E
7je3YShKpj6QcX7GDRqoSeCtF0o7+rnRnENTiB1zNz4UXc+1L/eGd9lW9eXUopedh91zKwS+Z9qN
RysoA0EX7ylv3coCaNI7zEDjFChvbzMfLcycuO3FsxXXNYMX/5YpwO4k0jV/nhbnWTDZdLQXST/n
vawdO7UoX8bYKo9xEdvgYOth58veWDyNBghuVv4cUNGba6dJ7LmzprTjlQN2FtmuNvS+qe1cNLcO
Pw0apr/XygqZyPY5V6emj9u4fzZPTvMY2oekeRJWR2Ptoaqqo2olnPyHP3YjbMJRTZ5O5rVl4Ows
K2VQOO+fIR6z6TE/59WPP3cd6ooyaSyijqRZmwulDIuJa6Yb3kLK3vhQK5qb9rL35wv53crmPHR5
1Gjt0g7P4+LW81+98CvldaRTft/MDVcwiB9XaClZOV/p8pFTpzTMRZmMz2b1c4wfY8XTxD/3Tdw4
2W90ulDvg9izt3ciXCiVTG9hfC6WIE0+18Cqw0w9OFA13zf0dpA2ty/lcNA3lObXhGwTdXezPEG/
3o3PfQr8fo7rd23zhcI4/IraWDAdydANZWrNOVeF8qG1oLj4NkReryJI9Pdofl/Ml6pM3YYP2urU
KV7z8sUcPpuJ6SUjKDGRnc20eX//V9/aHmB/tJEQAUQ8Y/OjkwJGjCVUxmcrSf3S8ZGocTvjc2Im
O3572xBOC3PzWsndBFLznNe5afXjc1cXJ9hwhkb7ECXV6xzl2Y6p1WuuPgTpMLSTVHBh6r70qmmR
pynLtPF5PkXpw2gaJ6qoqTm67e6893V4iCYf59CAnYSG5jacSYZ8muQUDgJzACfDeyGeUj+J/2mU
f2vp3/ufSr9aFgQSiC+sn4rO8zbU1VBYX+j9kIcbkztxh0975APXxxEdXPBVNqVNyqhbZ2iXxoy6
Yq1G563qU0RzRx35UkX/U7FLfI0JPeSlYHIEXrF9btNuMQn+UuojuSlcOe6AH9snOYEXMSu8JZef
x5chy3fiwRsbSFXIWJsWzAYSF176RThZebfMJK2K3gQwCX5XnHLnErhRqQXOscqjausuXnG5THJn
m1lCyNlDI+Pni2J5lVW8mCLOfaeBQRalstbPWjpVamx3/rQUXghlxs4RuLXUN0AtYzA8gc7mWPd1
XtuVTCkFFfRDJpUHPfz7vjeuf+HykNG3ZSaOIji+DwrwcjNpnIRD3FHiquvaLRKtoF8xUOhqw6DW
FeFHtv5vqILplJudt+n6eBPK0xhbF0Zxw1zX/luWLA2GQZ3Pap+TKD8bFFbMOIhW8FoWvdP0j/eX
eX1tgb2DswXOUdqdFFQujak6iGhGZYfnGXDjQ62hBKHacerHQswPllbJOx/uxuLYTiCOYBwJXYxN
tIZUQqUUQ4W9SpzBjH2pQ0h/JJSFXH0eHvVMP95f4PUNxgJ/M7jxlDabi6hWm+G5dKyzysxW3PgW
6KoFD81C9cQ02em+xc2W8tiDgSOhJaGGwuIqS1H0SBsnu6uCJlXgITWn8sEYc9vTlXR5yoWx17De
3Gpv9qgEMx+j8Pwz13H5CZGJtI1QrurAYsJPp3maUOBvrO/3V7UFc72Zgb2T2c215AvW79KMpXd2
TuMQMymzKcgwGo8w48L2nta1t1ij9o+Y8+zDMMJNqcyz9RQq+uSr5Tg+zklY7KSCGz9afw1gIVCV
iA0R9WxLw05NvzJR1S6Q9Lk7KkvyubTST6YB+YoTFfqDFELtdX8Hbuwzzy2oADpi7PO2YlEWXYT4
o9YFGh7M8LEUQ40bj4Q5S7zjQtsJv7fl8QJSJUZAgHdks9l6VWiwNKsoNcVKZh3R8wnB3vYMsDpZ
IhHkJ2YGt2nXtl/iKhvsg6QgzuFWmhT9EyK9+rXvBul91s+t7Rb90kIWi6S1BvN5XrWHFu4vprTL
Uo5dJozrnbrLthn19uvRztJWNVje26uYdOTdsBq7C1olr0c3i9LmHFlL4VeVhRphN4wS/YmoPHa9
WZ0yaZJ/AHkUqhv3jXSUmhTqO1nqH9MEeWg9hK56qMN253NuE6i3X7n2UVZWNCo22++ZZUs8x6XV
BRa8HhBfpO37TooAh0354kV23hylrs89w4wd2jwmUn+ILO586LdT89szw49Yk2TqGW9TtKRWl6eq
mkPYPCmGBUuYIdlYqKER+eq0rAPCoTWRZ1VJ9xfnO+yPMWDD/tiCDRVuOU/R3+MQagDMRtEQmSlD
82IXs+G1hpE+QspSRvRL7LkmB52gAbbj2Cz/TuZpEF4JIT15whBpn+DRJdSStXBZDvnUhx18YZP8
6U+PjgJuCA4+jQrmCk++XGWbLLOZjbMIKlWpDmXbKYwlkzoMhrNb5l4D7e2O8q4QH3MD0/3Y7Gjf
rEmqLGMLFnI/jHIVRYMuRQnQCW2/isLw82RVQCileD63Ws9BUJdvaDGnOw62Gtr+EG4LCFxWAnFo
qC4XHVVtUksG/lVZk4NkTvIpNPPsXI4JpZ4U7di0+7PH9c2ZKEgz67pKI6OLfGnR6nSjzfRFBOZS
w4RtEXaJRYfVH0bkA342noDCiYf733YTKP3PKDhHkgMTJohtHSIZIlQ/U0UEKHO272kbJtAalZVv
Nf18IBrsTr0S66d4nmMvXMzyv5gn3OYcr/OpW2SEDIVS0fd8brNGhVk3ivEbYgsKkhn6z6zoigdT
lzovG1rVoza7hzbZNmTX1dNOIVbjRVzR6Ju0z5Bpd9uhNASm3CUfc7NDEkmX4au1J/OUwKh40KZk
Pkx91XsR0fuxE43kEeZ80AD+eKJRG78qx+iLNYi97twm9Hn7bWTqoFCB7KnUZy/dQe4nRrOUsQ6i
iMqDLZjiGHTLIztR3IbC3XubRtprnTvaTgR7/VLyRlIQZqyWubcr5jp6SfVAa7ANBsT9JreNOoY9
Hcns5VOoc/B3XOA64GIeCGJJCmEUtfkUl+tcrD4eU+ZIggoAxPtcZ+ZLN7vZs42a6Y6sNpIv911+
/YObk82YBTfjm7wGhKKXBpMojdMlcdpAUtPlKK2OR+17r1t2c1lr8YhaC3Xb7fAzTZsRGFrUBf0U
moUnlEFrM4+yVS29JmG+EOlJoTYuO1nkDbM0w6FrX4mnYJPZ7KaZLGAA18Wp83fFAIYG+LuQ4PGJ
xE6KdcM/CaOM1TuBG16JJFu14rRkk13QIBIncsOzTHEwEbHtwWvVVnXqyj02gBtRLEEJFQaaMAyp
UTy5/HT12JbZ0PdDwM3kfImM/Mtk5tWhzgvDjw0E45xJy72BsNXN0DHzqIfRGE10AxnKIdyjXrzh
SOihMKRMKs19vZ2enNKqDjtoqAPGefUP8RQtx3zo9qrxN25oSoNwc6KYDEJyO/Rd02BokkQdgkwv
XnonPGaW7M8S7ETLQ9VCKWZpn0Y93onQb/gRVSMmlUF4stvbi3lSlrK0xnYI2qgf3BhAjiKK73IX
nxv9fP883giXGY1YecvQheKt3XIgFhVZeBcaQyArIvmohVJvngspHRwvFWH6YqZ9+SEL7dpxY417
2pfrDtyoaJvipxbp2XGUK8vNeMZeojqZXil+f2uyTjkT43YPbSYpr4OGROv9X31rg9DopKSKOM86
nnDpihH4sH6qozEQTMWMhjOAOhl+aFNTe3Wbn+4bu3HWqHSu+hjE5Gs579JYbY5a0ZbrOzW1gze3
i+Xmef5TROr3eBB+VwPK1MVe3HfLKhRRjKMyR2KQ8V9aTXuzt/o6GYPWND52xbul+WfIT1lIHCIO
BqIW9xd5w9G5s9aS29vE3zYptMe0liZRjUE3mOcpsqAW/auEl7XODo5WnsqfIYpz901u20/rI0uj
4u29owlL2e9yifbMxE8m52NgLTbcN8VsPwy5iewJZLknocvDCTLa6hwlc+YXhv2VOFMcFGqdbuHE
J2O29+bAb7jV+ghyza3/uULPK2hfRGnRjQHST+kT/KjiNFOZPqlcDA9SvuxN8NyyB6EroA7OH2/i
6gO/lauWflKknmc+UPTFr0DJu5y8H5FWfSUWFX9+ZkA3Es1QkluBZxuHKoQjTOQQp6CP0m8NJRxn
+bc25s+R2ezApN+IqDaPPLU3MKk0ocj4twSMKY9QKjtJH8ymOn+CT/Nz36Xf5GaofTldlqdIzR0/
bjXrE3MqlZePXfuCqFd2sOQkQT46MdLCnevyl9mbc8PMglN/7FjYMaSC68ZpqLpplU0n2FPU40jV
YefEb/s1eCZvHE26dbKALGQbP3SVZNltl41BqlspjANSnz+QOtgfo0g7ZsOQnqNCtO/zxI7OsQVB
s6KCOh/Nkkw3KaxjHWsTdJem5gu6Jqe2SZ1j7xjiXA3ljH6aItCmM0NXzu0PcZFKfuz05DlMsnkF
t5Cf1fljMgygTwexx4Nx4+ugQU6vxSb6Am+xxfBOzHM5bSHGoMnQdANYlHxMhy76lNBzO4zj0BZu
3GmfGS2ePbFo47G05umgzm3qD/24HPoZeOjUDeIRCu3w0eaC8loaXCfHiMxTORuhW8oJgnRaIx/S
vtJ3HPn65ef3r8TdK8kGd9YaQv92alpZzfrQMMYgXOqQ8VWphqUJSdH7t9P12cQKASSPPtciLPiX
VmxmyuWs5C7QhST8MlOWd5Fajcfckgffmnp1Z1XX9z3leAAua42QcGY7H6SYndYtSzwFZjGoXmZb
4zsIrBZXj7XhYGVV7AthV8gcGHs0jLcswzZFFQUYOfiyTVyXDXAkhzW3UDfV4SlRo8/pAmXrOBgw
QMvq/E4I7VR30149+/rJoeGirQPC1G5UBr4vd9gselOyx3YJBnEiAvNhCJreG2b3qEinufa6PRa0
tWhweSut9uAneStEGvb673/zG4um0lymyRKM9XhSk8TVFCT7oveNontLuUfvcXN1dECQUSJE4ZW7
tDb364Yb/RLA7tD7rdOA43AkjZNuOK4yW88SAEp/btaqk2kuO950w3sppDOItGbXlBE3a52ozQBG
ZG9H9ThPD2kcDO13+z8ZIcti1BuCqS2MT9RaXpUzjJmtIr53SuEn+ffR/BWjbnb/LN74cqzGgYIM
gnxwDZtAgcE1SxnlbgkY94nbFzl9NvrPcjZ7MITdt3QjyVlxniyG3V/xuerlZ4unUDLl3JmDqCV3
0cAbH5LYTzOvowihe+KLELnbqgAjDX/H9HrONv65yn4DCcdr1jnBS9NhWA1CjZYloNM6eJTpxOjx
BtlHvMV4cqa4cSUjoThnxIU/WxAkxc2Q7KQe2y7l+vTBj0QpzGQPiK03916u9+3UWfyKUvW1L+En
Kh++6aq+7XoglO8v+dZ3/d3WJrKOuj62Gx1bfbL4eu4uVHWURyOPPd6YnS9745YjTaZMRG2T87Cl
eFyUSZ2mSpcD6i7vaADYI3Gdwf9qkP6Jr2rd7kTU15Uc6ircbSvEmy3dgquovU9V1sxKkBj5g0TW
8Anh6cStS2kPrHm9jVhCYgaRVuAafLpLxzHruO66MVSCDipb9b3d/BzMR1nQzZqjnV28tSgua2qG
RHW0cjYRq9pqreXkiRqgcyieytaOEb+RtGNfC+nbfee4fuZRm/nfU0ib4UqXWTRKa0XGrAXpUNYH
uj29Ny323oKuL0pwZtTWCfjWQ7+dCpmssizkUVaDftA/qmhvyK3jJmjet/mewsn6GS7PN6a4UpjT
IssCDnz5mcgsTHNOLDWARe1Vk31FfofIyjGa5RNEC6eWqg3T7jslqesPtkIWSe0oKoKqtTfPELxP
Y+aIQYPCPoTSlGaGhDzFAA/mjmfcyOawtLLh8hAQCm+hNWW7RHlasLzaFEpgDOL7IBjm60uzPhZV
9KroqLo2EuRNg4VyUqY0i8v1E7vL0rw0ifhDgjQuMpoYwG/ocRLZUAm83G5KfcOohbIW1FnptsUv
LfzrvoPeKGC/tUnWGJotvpJRsY2otZdO0VBnlNPUVXqtg9UkhDVcn7m/5E5t/0qaZCx98gzyGs1o
c5DEIOiE1yVSPx3GXkySF6tGFXu5HMP75PSi2DlIN7p1UNuSz6y6VYzrbOcknGaK63QytcCqO93N
s9w69Vk7PFWR0/gzgxyeseD1mhYi+NnYf/dSP++44Y1jBskYLkh7aW3pbK6o0cisfmx7PUjtH1q/
0mmdS6c4FqG6c+veOGTwIaFpyqGGPGBbzppD5LHSvtPh4Z+BtgwoqOaWZLptnVcnQ67TQ91M+VHK
RXwaJm2X3fv61iJboCwLD80ad21ZtiKpTltlmPSAgaUnvUrcVE5fZ9GdJzl5ijIIDLQHPfmRKAl9
BBi4DQVN3tcBvbf7znnj3AM7IywjnGHUZwtOsUJj6qk86AHXNRMiSuEi6vLEIPmn+3ZufdhVh2xN
Hla85iZecuRMtKlaG4EDAbbTLacZEZBxiOCo37F0c0W/Wdpcn2rS2lVkV0aQtS1gui9JkTx28o/7
y7l+SsknGbimA0MPhsj28tJo65omspiMAIZy1FbHafRQCv0M0Q6cAj0TbrPSt//hU0HhAuzZABx8
hXTVy7DjHbGNYBop746zBfTDzvVjLZo9XaQbX4veC51GEluGMLcttzzWzI7/0oOorl9NBzxdLL8z
2p8N3Nr3N/I63NLXGAGCEMrz68Dw5UbOdRI7Fcq5AaJLj5L1WGuJH8uwyit/a+2vUj3eN3ejqIE9
ik5wQNInxfSlPSB3Q92L2QgKY5F7fyByUHF5ZT4p/TK13tTEzlMEGe9XuyghMhc0JU+WVDK6P+sN
jECjMhvPjeIksjuYqLh6uaGtgk6MA8LCZYj4p64WMTh8Kx8rV4oW+d1sWbXpaqmV/H1/NTeyEFZD
BM6SiMEpPm9WEyomGuCqEaC4pDaJa4Wzm0vZqWYI2pa9VEFERX7pAcnP4+Sy8p2vdyMLWO9q6oVY
5x+2xUJdI/paCzuBFaWeXoUfxpwZt+6LFqfP4oslPxb96ApxzGN1D8N367miIsp3JGbmBt82/6cm
A3AHM1SgTj+SxfDADX7PuleIeWkVMnWupZ6pTjXj56f7237j7SCrogAM4Jx4eosGK7J19sBozCAc
gNqEUzQc4kJI53JwEIhQ5epgt7aC7Eo9wZ9Ot+tw3/6NG86kZEpouAKugbZcfvUGFmPiq4FYFEZj
P5qq3DcAEHtNonU7mdfbWjbBKG8DdJBQTDBMti0QhPFiaHNMtJYu6QHaWj91vjVJ+JIB2Qw1b447
5jWRxYuGo9l+ivSVZvw8l+faeK6jX/l8cuLEVaAd7yiiwJ5KMeVoCTgqtIf7m3LLHdYqBnVKYNQw
Nq1X9m9lm9CieqSZuRboyrewSfymc37SifRt9d1ac+jr4dhO2rnL9ghBb2Cx1g7j28AxkgBs1cby
Ukl2SuBERBudVS06heGZr/bVricvzIGFvZOb/KxnxsnShB/25zgR57Ccjq0Rn/PY/HB/J67fpvXn
EGnyqvOj3sLR3zYiYTq1iPPZZFbhMNq+9Pyszl+qPSmEm1Y4S9Q/aHZdV1etbDFi6GADlJkrr14g
4c/SVj+QvJKrgPqlEmL/8dO+MiYDwlwl57jDN0nKrKV2HYYJjJ3dMp7CLqz9VFULtxjm9Hx/E6/P
+MpbRawuQ5tGCruJIlq5Ns1W6CZRhOPVuQY3TeeNRfW8TNrRjnryPpPoQrzeN3v98GJWYyBgjX45
4ZujXcdGDJLNNAOp/DS3r/H0Tx5Rb917dW+u7jczm3dDlcp8liPbDLS0OlLn/6WAV9HK/iUdGRsh
EoWs0B+lnamtvcVtTigHtyx6QoCAdzU7T1ZgPdp7LfEbbskGwmZPzMqYw7alNMR921gmpK5NuxZu
YjN6iqe6ecjzsvBtqRYHu4Y78/5Xu76Q16/2/0Y3X03Ei2nFGTSVA9OIPm0iyvFD9TVqQnG4b+nG
LYcpRjfIm6kBXpWLSxHOxpjhl6XzI0F6xHLO3EyemsvnUn3K2schPsf1nr/cXOBvVtXLG66pBwMQ
O1a5zAENE+sObrSHilmvycunZl3aOq/Ml+MO3+xirZhSHBWGSWfDV5bzrmTV7UX8/9/fOL1Z6yCW
Bv4+KZ6bi0+R8pcZ7tH67BnZ+Liat10p9evJmhS/tUw3TI13tf7HqQBbBR6PHi3Cova2khc5qQkh
ncPl60TRoaN66PVF+ZPq33C873A3PwrRBgEmbkfKevnlo6GeGlWKrSA1AFaaStp4NWCN/2AFbsW1
20jxgSH8Syt2I7fZyiQUjKVSPdijQgPYJn67v5brXAMqWxr2RP4rjFHbOFhmLgCNQ2EHpVzAnV40
spc7uY26l9M9QrWzuGPV/J1Dd7MTJt8yDGSULur6IDvbqgbKJPMsyZMdhOOCdplZmEdmCgsEhZPl
MKVWflaE2p2MrKwO95e81YqjurVOl0FFRkhAaLQlLdK0EQS6NNqBUX9a5L9QET4WyXheCjgZk+8T
iNxMOeuGdBiMx2Gt69AgZdzdTfXZdbrqzIDRow0hViInj1a3ghp3+8zrq70592jYvIVs1FZhxrv8
+FGRp7WVSJx7kae/oHCpP/WSHBK4hc2LLumVZzda5lNG0U+1uVAMRSgEMs7Yg7JQ8u1Y64+NMhov
9EFlr011+3PqjCZYULPxe0X6eyqW7EMiS+OO1954RZkJgT+T5Ic0aCv6Xfe1buczt6K1KF46G75c
+tXwJZYfluof0bwqxrf7X/PGYSQiIQSiWcdwxhYHPCezU89hCaOUIfUHJbe+hwJQ3X0jN0AN5OIc
9VVrmnOypRS2mqGCLTY0g3xugso5FNYThXyBjombLW7kxMdl/tsMf5Vp7BbxS8SgUSieIvNZo+2m
lOMxscenjnSodbPx0NqfevvcqO+qjuHQQxbTUB3MdiduehPC2jgRmwKKBOghU4FbknNJp7URcisG
8qJU+Hbehh8Vs3U+JcIUhTdlmnxSe2soEGDTOeC6GjsR2OBy/rfXEyYvG/p8yxG6sgRYQ9xU38LW
SSLXUkMZqm8rL0E5j9BBxVamCl8toEyKjUL8My3GgsjZmCWar2SL/k8KgCP2VS0pZa8jDu/gIg0H
BvYq0ecHyYAZ1a/jtC/AmaartE85O9+NprNs15CKJlj1qDMAvSEsAmpuwN0hanXJaQjP3SMxY/gB
KUTlqx5nISWITqV+URmZ0nOXhZLl9rmSpR60qM4pt0f9S7Ro7eg6k9F+FnEhp247dOWXHF0Y4UZd
FZG0GE4PEWZUZz7YTQAdoSpFnuQkPI5dMXe9P4/w4T2ag0V+2bYUaQ9GX5nJCUYns37oRNd/lwdJ
UQ8SjDb6yTTm5ntFLfybGQ1FeWSLwsiz+nIZz0jJWpqbL6pRH+BTLT/KPa2infv2bWb2d29gYJeq
HG1gUPq0M7YoNbpomiRxsSALmi7CNbOozd2wA63sqWqqTG7WU0nVoFCaXEmiRavHTv5qSagTu/Hi
zE9Vw7yvvNjqURuAvLnKoIw/nTaP/iqKqtvppW5jVgY3EIGBYYEXfZ0R3AQmSWc5YukkCnuJXJ8q
BQ5WpZ5S36mG8CkZVXEIY/lPA+X/GQUYS/EIBWhrk+DIrZLI1ZCYwZyd+7/sSveX6qB0R5H8abli
tQSlMY87TxFzQJvltXLMRJ1Wk9M4mhvG5l9O0z9QF/rD7IJuOFcjeROzs+s89SaGKJJar+VCphwk
cWANXw3hGRtPmrY3AnJV9FotccXwnJCLMgm8iYbzsg6XYRBGMKc/p6570dLmNA7vkrJwxWC8TLZ2
ksv3InN+ZOMeS+X2zcE2kDNApquvsNKNbaNxFmkJifzCeaUbS490Wt2yNB6ttHUVRjwViPr6ncBp
/UKXx+nS6MZXNPBaWc6gYKDFP+L8s4T0XfKnOdS6MLyfbYU7lH/Y2Mgds8sAA5pB36RuLFK/ZaYk
QmRm53XbRhvYgeYJOCllEGoIW+BG38ehoraKHShVaZ/yzmZQHPS4x1iaclR7ofpRbkYe1B8dcBh7
+dqZXX20B+drZqn901yMSjCHREp5CzXwbAgtkEykGSWRpQ/6ALt+aJTmMVTiPRbjrVgiU5jwYNER
ht0OngV87zJQShbEEfUuDYMkj1wtW0o3lorPQyQf5fBdaJ8a/clpLU9eGUpC6d04t4eyngHZ9V5d
+Ib00RqjQxspbgsmJLX3ft9VNZryL2VCeBn5aWCW1M3vE20WydTTw0BRfsV8xLQ5Kt377KA3kV/K
C7o4FMM03jale1e1e192Gxyt1gH7IQS0Fm6MLQRfFQj+aF0eBgUjb26VSLIbh+ZOBHZzjZBu0jtY
z+CVUoCkxFYNpTBxxtj8q1kADlL1HP6SQk+TgiTsPhnReDQi5QjpMLq5e2jvbXrJIpEf0ZAmozIF
GfkmhYkrleYPoWxg66UbycVRZpC8Y2bl/inZM7O5sjUzjCN7mKVATWZXGCep/qkgW3ffyFUtY13M
OruACgLZLEHnpT93OcoRWehIQWtnJ3UcXMh2zRH4gfGtHSAGz7vQs2vh5XO+8+JeTTOsplclJRJB
xgKYub40XaRCYgAljZ5DBV4+y5d064x1w3wNFQF1cusumvF3rg0fpV68osD6zwi/sdAJ0aZHtTQp
YL8muWfPH+7vyVXw/fbDgHVRwGdz6BFf/rCYEnlmNkX0PHQH6EdQ7/A0SICa6pgbDxaz7owJReWH
ApFxdAIE/I9q9WEVEUKFzVeKswIqt08/p9XBcT707VFNy0M9ndN0oA7dekn9aHf6jpjd9ZtEukCS
yavIXl4xmABHS7VQrfnN0nEGz40lWl99AqVjanm2zNbVNoNUDErf363rd2k1vNLlEFbQvt5uVpzq
BhPc0bOTqM+jNbozZBKIMh6yIn74U1NvfV5I2FRK/ABvL79LrliRkiM1/NyEtu0LKz12urIcovI7
gx7HP7bFioD4MnC5VoI3PcqcyoVS6EuONBawBPp756gMH+n1rbOXOw53/e1gUfnN1qakbql53TDU
hNT5nK8T7OHoV/PsO1ARHMvY/ppK+nKM5Sx5iOS0O/+HhToEa+CJac9sA98mxJ2oXOTPUvpOjo5m
9S5vE9/p97pYNyI2EL1rsUxhaANU3+Y+o5rdFk6RFs/kZl4fwePbfq71fyk8HBY6vfngjvGpKSXf
qKydsPT6WTLQjHgbl1lz6i3Pt2ZPeegIxHH5ZeIjpL7KU2Fk2vv7O7mtMJHwwKJPzsOkDKTB2ymg
BqoN25pQkDWGMHmc6NB5wGtrAEWTmrA4WftcUEdEyb5twx13vWV75Uvm/KH/Q0dyczRgxyonCcHT
ELLAEfkvvcm8WIKnBsqqTNXe11r99c+XC5iYsha+swpIXZpslF6VnF5DtBZ15WTBZ7WTlX5ln49Z
JxhF/uu+vesMDcwKHVcGeDj/kOxf2rPVuSq1ySiey4HBd8oeYxxJfl1NY/naTlWqnpzMXtozaKPM
/nnf9i0HWumukJLFe6kgXtoWc5U3XbegWlswR7jMgu6pppf+n1tZQaiMGHEhMDJxaUVF2wxMkozQ
uCgL7jZZeXFqZd4pR94In8CuAKxlVhHQOW/FpZmoGOUiE2HxTGfRtYzYEyOjU8NZZoYgjqejZEQH
YbpxYX+Uwj7I7b3I5kYQzewP4F6C1JV3eOutskWLwTFm5F0Z03BlMxXHxiqeZav4oRp9eIR0KXaz
yuI6mkTolfryw2rEOW3l+RgiIXEqRf4JcrDCy0jG3BWj6EVC7Q+WVujHhNbrn788oGMowZOog/be
zjA2Cxr3GRQ7z8KRjhBDvUy88F372u4yMt96CyC45xgz0gY0c+MDjexkTqOvW9MeTeWxO0WHZHxM
meo7oE1739/WG/cypTSYsLDX+WD4ZcAxXDoCs1RqL8tD8az2YfYXysGhj8ro9Drmjo7nGeqO5906
wWTLnGGog1TYFS/tWb3mlGbBKZLzX46TuWB/Ch7z8bGM9pSK3xRAr9YGfJd0jVz2ii/BhPkStLrE
PiLX9z4bILBRI0U+G5FTvIuZ1/cHwTibXEjtwSkkbmlYdH3wZukpNdvqqGmF845IP/UAHGueNSaD
n0et9L6IIobtlc4+z46w/K6LjafIaLIT7duXqKmlg56W9WlMtehR1kbg+KIZful2PJOeVrmH3mYD
zarWPsxqR6JbWfaRql7I6GQmdt72W68CJTim27lPCGU3H3jIwbNSUkSbUVp+Efx/iuXQVZTsyBny
9C7yZhlM739wKlq/6xwNjJ3b+ngh2aHaTm35DFPAU6vMCP280+MysMS3+4auvYkbjPuYXJPhVPz3
0psyIRIJaSAktgmakIQvlNwXXB7ZYr0Uw/LpvrXrc8mjDtUrM0KUfGD9ubQWLuSUjlmXz5r5z2Cd
1wmhonXb8V89yp/Aqn9ALf2+xTeM+aULYxL+MMAPYGSRsbk0GU0iGWUFMRQjRv0MyPIsKjeTEuen
gAxpcSvGa0nUNKetPGoOzBD8H2lnths3kGTRLyLAfXkla5XkKsmSbMsvhFfu+86vn0MNZlrFIorw
jLvRFmC0gpkZmRkZcePeDiW2s+L32VcxyrRXGXKiwTbafGxsI9OVxs7FSDmOdSq/ZY2bP1u+Vvzw
QJG0GzFJPNogtVz7XqHouVMBcK4MaGnBaA0AdfOOV5lfb62XFuDiuvQk1PRw5aJNPhyc2vASmZ2j
NeEaK+nSkvGKo9bHFPJndtz0vldFPL0ywBT6caA3+5OXDrsYfVnfFQ+WEtHmuaY1e73jODTBhULF
hmYEe+5yzYZWR0t88NKTDmVYbu1S/XthZnfAEirf31o8pm87yUJUjcGp65zelQm8OYuqzUQODBDa
SLKLQk0tAn6AbwkA/Tuvy91X+l3M1kmUyHz2QZvrxGgx6dC+zaCH87UezPPt71kcP2QebBBav2gv
uBz/OMYWef4i5UqJIkcNqRL6aYugYhullBCt7MlTYfdCDtdasTydZfPdQk6W1wqSjlMcfGm5oUoi
ihEb1OzVTasLThTtFV/852c200ygTyGKqeNeubTiSj0Kge6QnjrpAJuCHYefW0o9XTY6htjRFxJt
SWusAPKvo8/JKMwZ0B0BhZonnGQramNxGDl7OnhK1DOv45XIc2nyoCqc+h/pbCe3eTmsIvUs17Mm
+XhIIjJiv+hTvFr6X9r/yoTWBmAANHD+pPYNV1KI2dKThwZyRI9FIXzu3WcXJJI3fr7th9ehzcSQ
AGfR1ETBE34W49ZeXyhDrzBlSrwdW5UAt3GUdNzKbbXGGDit+dzzwIPBwsXzcdqHs8kLhrL2J0H6
SMjuXe9ZzF9F1VY9dFwIbX4M5vfKWmN1W3IJ0Gk4IT2AyGrMbNJ2XIGGRCCcSqa7qwxt3ISQg+xu
z+JCdpDEIGSIbCloD4jZL4c2tLQXKnKVnSQ/R12FqvGjnxaOO7ykB8TgN7mp2dFaBLHkjPR1soVp
PuG6nR1prVJHxijTP60a93nyEmt3pbiWjVg6pz7amN0N5HHS1m8RkK/CAeLa45jTDA+nOPRxCg2N
K9645PkfrU1f8wENCk1uaSilh6yZFm+bSHZSI7eV/EtY1QdNWZNaWfIN4DWAhWCJ526YbWaxa8JQ
aHnfaRpgkbAmzoOefa0Ct7DD6I+DPNgiSAFONxtT3EtFPaZRfvL0NN1Wo6EUQN8beT/0SXBIoada
mcSFYTEmXsc0GNK7Mm/JG60wztO4yU9Ikvg7j7q3DdvPP8pFU9+hHgV8eHo3mKAYZhurN80gHEz0
VNReds9tA1WTmQvGZmVjLXjE1EtPEz/MOFiamREAtUcoFUyqKmRlu5e89x8i8UUtOx64+WNM5blW
huP0NxxcWwV2Ex/5GhQo7Cxpd6TyN66vrqTJ3oFkFycZWUayOeT7+Cha4Wdryruz1SrGfGqNpn+L
hygInTyk03nTDWp2qAslEJ2GskC4UYJI2LShpu9VhRa6jdQkhWYjBW/8iMBG/KgHF2UQr6hlGy8s
K2cIB/UJOrGSHoXS8rcuckPGVq39rneKki5mgs+ipkEC0uDfQiOr3k6gmVx3KHx2f8LG7PtdrLtd
8zlL9bo7lHkZKXYBf1FlG50lB1vPaKfMZepG/OgNOniKHNLdlZWbjryrOSLFRrobp78S65IjK++s
3NeJYgvlqCf50RUTst5VJx5TUI2OMdbGYAe+X8l2VcJB0lriJCzYBQ8mogIr/C3XASC39tSNBOQG
YB1pk8uzBfUm3qKgbk4sU21nsXLMknqjWHspVqCv9e4gr96NNHt5Ufg0du5KQHR1WL+bJ9nF8xJE
7JzoOEhjyWyMWD91lbdLC13inRI4vpsFK5Hu1Yk9GSJrMOl5Unmb8woURdiE7Zjrp8xMAcPAOROX
vCASu6xpuq8fOndlj64YNGZb1CosBZhXpp/o9LAb+DwtOIGrfCNpqm1EfwTry4pnTTHJzLO40EFg
Aznnsp2XnQLT8OtOZPcBDG+3nFTZvRKof8eGvg6aCRBvDLJRfakKOhbaVMl2edfpe2FS/rn9JUtr
CmqbReUsxM7MpZDbVlt0swCTldKmsfaqtCVZt7Key0aAvrCoBLXz0IIALdEhldRPNcDGigonNXHO
/ZXtumZl9ipILFI2nptipbqrSWoa6V7VVgLAa0fB9UmEUygk38GPlzsQgle4HTJVObm0jNILKEsH
NzrCbeYo8RcpMFf88r0ic+kn7DTaS6iiTLthnvjwRRR7Si1UT4RQiQMOeISZetDEbRI8ydHjoL6J
8heRFLWopk5N3qpshx1K1p88lfaheO3GXBr+h8+ZP4lq3esVr+JzFOVBdaH51B9q60st7/rwvktX
aizXESkwJYIOYAST3AWzfTnZ+H4UGppgIAEu6g99lBq2lwOHdInmdqBNy5OceNwFXClPrZYPToHq
+e72/riKRPgGNJjgOKEKCKHdLDEjK34EMtQwTjH3I5WuTZR8+3cLVAC4g8GiQQE2zfmHgNGcqKys
sTJPuSioTsRm34hxvqYOs7BypCiAl5KPgaNpfqRWWdVkiN1ypDbdTlD+AAB+EIJP6hHhyw3P9H8+
VsiIUEEBuAHUTZlz+rQBwq2tEDFtpninyaTQU/Ra1UxfU6S93vRU+Xi48L8gZ8HQXs4eQsy5JCNq
gGJwe59WdUB9PniSXGtlJ16FwGD/P9qZb3y5olAhYifqRtuECSUKvgBG3uZr+tkLl/xkCcgJxQd+
ei/pfPCHABc324mIKOVQ2JlNpdii58V2AxZ548aucGzr0T1ASgyzmdsLu6ZJNY6f1NzedswrHgWe
0yoyerwvNGUKwme3ogjRpGB4LoK3g2B3yK4lyRdf3qaJ+uLSblrsjXFT5P051NLnvO9fqA9OgNc4
Kla+5Cq7N3WGcVlOoQeH4LwpQvcKELGVbJ14o1BPltLqWMRGdxiUNNoSeLc0n7rSrqg94+gOsnS8
PRFL5mkEh/mXFVFIM1z6mK8XeWilmBc6C0pVr9rkBmFgGhpoyVvHEbJxPUW7VlsZ9tXD4R1XxRFI
YnNCoM3Ov6rMRC2EteTU/CgiGwSKe9+rdrKScVocHXP6P1Zm12bA5g+8yYr4JDrtY/Pahg51kj/F
Wp1m2oqzuwyY2H8MTUftB8eG6KdWkxFDSmaTKvwS/7m9TNfTRXGAZzAJDCC2UPtc/v6Qi5l2D605
qcPZDb5pJCWD8Y+ZHl1t5fF0PWUq+TmobYC+QcY0B965gxDBIFb2p9GCTldo0FHpHcH9Soq16FRy
n4IDd/ZKeHN9AmF0Qm6hd4cI/LypZegUv9M8uT9J2mfwYkQfsPw/pvqwEqwtTCNv4ckWmkVwNE7/
/mGZqkZEFss3+lNB9yVsP3ZjprTpA82XnqWgWAmo3g+RS69QyW2R6CThSX16Xm6HPsuNKFUMp3bD
afpmFnZvcoY7hWo3qh3pDrw09v7t9bn5Wu6Fu/g7KPx6H+z83s7/9H/yp/wuddZefteuykfhSNCi
kOe7SqvknthUbhcOJxqUHjoQHbmAMFW6RrW+NNXkLunnUamUXL3nejMsBUqTw6mq6F7vHn0f7H5q
13Bv/zt1wPTe/2hsdoM1Jg0YCLcMJ2P0cU9HzMqNJXqflDj5m6o/yuqhFfKHLD8EwopHLc0mQcfE
oTHB/+ZtxKIgqq0b1cPJ14+BIRzTyNZBIP3z7gdL8R8js90/phk9xGIxnMje7g01sONuuG8ePH87
CmvrtrAVQV/zX/JhU9/3LGTr6Wu0jKgcT0oI6DV4UyrZEcWfhrISdCxEwPBmEAWgOQJaC5jI5V4s
DfZdqjfjSShpjzD25jexpp9tkxHjQy++TeOVuO0aMAKh9keLs7su6uQIjhAsGs24M9Xsc/M4Qsbm
kI9CO7nPHnozP6S9Lbcrlt8fgbODYGLXB+sP9e71I5FenCYQ5W48ffv2KbB3n57uM/v7ObDPlp3Y
hR3Yn/oNIb7tO4XjbY/RNpp+sP3dz5+FXdmSTa/U9vHz14eX7Jtj2u32zbVffXuwZbvc84De+1vy
2nawke2nA9ttY2yet/bn/cPD3d+ne9/++/vvbY9872+8NaLZzVpaZm9UHSPS7Mw+7+7v2528HbYA
iB1rhzzKPTCXs7V1H/SN9b16gG1Tc4Jz/eQcOvsO6Lt9UOyVy355fT/M8uwSDqOy13Vv+qazmybb
Mt8npLJ25Pb16Ef5BCyvGj+vhRjTL51NBMpG6tTUCo/AVfwG63w3FBIScWFITjwQtlEerVzJ73tu
bgM2CvqYgeXRJjIbGG2mYuRqmXiS7Mz5iagQ/0HXz4ntr68/fFu0T+rnlfVdOAboDPyPyenc+3BT
JoHajp2FSVV5053oEG8Ep7YT5+Xb5LDf4eGwq13yTWGKT85f86QcwevZ+raBtlHcwc+hZzZ3i7x7
69Y4VRcilItPmx320hBGgSHxaWKsbDUh59mH6ntQ1hVxSrCthuCkVPCmqOLKMbw4J8CSUXpSaPuY
o6ckqv7SoJTiyWibxzY7pMmxMn9GavN2e/KvB/gu4kgv6HQ8ogNwOffALsuhDD3pBOtvVT9YeWsn
OYrfm0FunVRStkb1+7bFhcOYXmZFQRKGM5L2qtl2TkY1rqVIl06ws6ljYoeV5Mjh3y6Gwyu915u7
qO2O0Ew/rtidhnLp2VMPNT06ZKEnisyZZytaY/Ju1qRT+iCYh1GVSMgjvzL8gl2fDtg6fS70dCsZ
29t2r4OTySzxD4AxinPz0lwYN5zVjSmdwoqXR3QfCd9rNJaDcyCsZECucxOXlmYRZ5vLtRT2BmtZ
h3bzQ/ReZPFLWkQb/86FmfP2sJaXESwc0RCoJTrYLj1HbI0aHnPGVQ3b8WwRKcAZ42pIjYYSLKAu
VFi/Pa7Z22aXxsh8UaCmdKzyrL60Glhwr2lqKp9Mg55Oa+fXjwbSua7TBD8EcWVCl8aIi1J7nxRB
4MiZnUylGERjaGbyKaEDs+s2QWWrNFUW5jbhJi0+CW1kx8ho3R7j9d6f+v0n1iISowpX+OUY89rX
hzGM5VMhfgJn2kTVNh1evKZbiScX5hI70/CIiKgazw63wo2VoNBL+dTnlWNmP3w0CcMgB33HgW9p
d8iu3B7YlaQZGZALi7PVi9O+HTWjYvWyyI5ipD8yO22/AawRFKfoi30rbNTKQh/UsMn02YJv0Suy
yfix7n9VWnHvWvs6sbsC3SbcrAqMferp+1g2HE2hycXf3f7iRQ8A5clxMRFL4nWXa5GFidzoTSGf
cmEXumQPwnKT7gCkSwXMpoXtGrT5r3H5LuSuYIEhVCVHwlEJNOrSqj9IOaiWFr/ztd/olDm9FWxF
ZZPzRhZ/83hFQ6C0GwOK+sQ63B7y9LtnxyRXAt5OeYwGh3k/qqSV3diUjUxQbmpQCFXZbnTjaGVi
F+4dJN8IUOFAg+/Gmt07XVmMZuK7eEKYPrv9eCpGxcmCZiPoKdQIIsupkA2vVg7jpZmdGKhJyQGB
ZDln66n7ZVcKZMpPWfsLatIOC4OA1r2tEBWbdpDayp9KkDe353TR7MQ39b7NQAzJswVtCzmvSoH6
Az3aQ7mrhGHT64lt9kdd+pZH+asu7OTgAbrJlUh1aTk/Wp7dthktFJERedop64uS/v+OyKVGhez2
AJeWk2sAphBU3tDGnU2rEgdKGrq+dgpdKvARjfv136E4CogjeG277Z6K0NjfNrm0NYG7TOyBFjEa
qJ7LORVHjSoxW/bkVba4rYdnGd7ZItx32asYG7tujGxpJYa4nkwejwRzUzp+4pudTeYAC4KAlst4
iuVQ2TZNoB8rwSiPt0e2ZAUsCqHRRPZ4tQMHXx2VzM/HkzwS3w8B0nCQxv+rwBTxCNcoKROKC/R3
zCO/0kX+ISqK8aQLY7IzA8i6zF4JVk6T67vs0srM8bPE0gG78E5q0Qt/MNBH2yL5SnQvm8LRctVu
Ze4W7HFvknICJUKv5Bww21ujHLtRJJ3cUNG/Z5o17KTWJDzQXL+0QRWFK1t7CgEuj0vi2Hdm0/+O
aGcH2SQBWvIsI+gCJkOThVv7NFzC4yhkRd2ubLNpG10ag7HfRHKalmq22bwc5Kc9SFG0K09lItrG
wKu9510efta8P6N5r4QrW+x6Mi/NzXZ1XwhdYoENB+IYOlo8OGw4p9Jey38HZFwamo6XDy9AmcqT
WnuiAXwt+xXn8YMfhKPdyLZs+LZg3AuCNlFHN2fVfesQYbu936ao42pWp3oIVBY8teZEPoaZ61ZE
nHtK6J//PXhH/S2P/0SQRt62c72vyaxNzV+0X9OLNffNuAr8QkDL9TSW3s+E/hguOjdZueGu/REj
tHqCheD1Tgb6ciolFEV7M0vMkxUngQOwlzFRa6Y1qO7+L+P5YGoWzelJauo5RFSUj83UNtQ83QY9
XNT/h1n7YGXmhJ03hm02MCDTTXZ1PSJ7u0YTt+QAH+ds5n7Q/Fdp67EwibFJhTx1EpAAjfFi6jG8
TOHr7QEt7aoP1ublwIkOKNNdpk3S4mpnNW6z8cb6ebC8h6gcxhV/WCgM4BDUrOGpIC14RTerjlUZ
tEphnoYh3cjwI7p19amypK0YmpuxvbPqZo8G6lGVG0e8i4bYDhppL2XNdyt0v+Wfo9b4Y0WurYx7
ReLxQ6nQj6Rzouj24G4MKM/wgv1AM06m2m3UEpJ+vj1h18sz+bFMOorAghtxdoeMZQDfPGg6OCz7
Eewsd7u8qfuN6h5T1Vw7YxdSe6bBnUiNkriUB/vMrdU+zi2Npg+C76+hdaADPcmQ5xJsv4QcN2gG
x+3rv4rw6Cey3STCPxNC0FU8kQMT1BBqUNC53MGVMEHOhVw5tbDNbqiRK7YaimvYsIXwiY4LE1vE
DhN7/iyW8QpBoEcv0E+Fkttphejxljef8QUd2vKlO6d+uXLMXvs9dTDY5ExYTKBTf28/+3DIWxkd
X55bApFqkYYQzOJrnpB0EqM3obDalbD3mkoJWD5PC1gnqLwzi7NjQ20iCLUCHcxhJG+LdKSyL6d7
gF+8by35J+DJEMlzE5KlNj4mLvuirqO9Ri3MDY6KnCsQpcTlnSq1w91Qaj9vu/QCIImuAcRwiLxA
zxJPXi6y2Ug01bm+cfJM6b4T9Ieydp9hULAz64vMMwhN9o1eNQe3infwFCfqg6bcVZK5ldqzvIYe
f49bL2/A6WumRmEQ8BNK6PJrOqHvLNcFZiJ/6QksTKgQ3izI0x1aTbXmZ/BL6hzr0WgOt2fhamND
nQgsi/nmdoUiZnbuNnokV3CJWaexTbeD/w1pe0fIHo3xBfrr26au3f3S1vzULYBxUo7BlgK53hf3
b3nus0218eV9YdprLUaTc13M52SMti3K/SBPQH1czidNFGqShjXGFH1bZc+oYNgCousxtZXs21oC
/WpjzazNrnxFar2c09s6pfrfeqhsOjxhRHibVIBvT+JVbIEhBE5p6Z369vHby2FJpT4IseW7p1gf
7IJrWPa/W80aC9rScKasFxaYOcxcWtE7L0R7InBPhryJrA1Q/MS/N/OV4GXRIUDHgqp658CeQ/5L
htfFBmZG0AZP46EubS9xQkpabex4z/8+c2T0AFiBEAdVMfN0MWzUMBdCl2dJCb3ORkp/KsnKmTLN
/szpaFJnPGCsp5au2XtYpv9DF3NPOGl6Um06LRNspZOT4+2RvHMUXJmZwCEyZEngeGbLU4exGjV+
LJzc1/JRelElil5O82f07GHY3emftXZLQzC89it2p8+f2QXhS9bvHc0MwcjMLQytFFJFFE5i+RBS
4R80za6i78hft3Vqq+5GzgHgSSsuf31E8YY0Oah5YNNIMWdnR9dOCLRc8c50udvt+NuqK7ttfhrS
N6TKVmxdnxrUX8j5cmAwufjK5QiLsA0jIR39c5f+6QPpxWw+iVGzAY0HnaO66da0kd+Bn5dTii2y
Yfy/AcLTAXhpsCn9qhwR7TqrnE9J9aNxIvGM5hpNWBCrjA+19quDlLJpPtMthSgt3SNCfQ/X2D6Y
ykTfkF0ycmjMLTZMSRVljaBnYfKBPZLgmaIx3rszVxuHUXetoAvOpvsQ5R4JMm0nVH9y9xuCpSvn
wRXjLBEXGV78is5+ts+8/a3VKDG7yHic0/Y5TN/c7nUcHgYIo1292nYSHv27EOyA9wcN6emvtDzL
0HGqX9tcgWpqFG0FEZp66q/w1hDZ1zubaBC/n6h4uTHUmWOINR1XQ6KEZykALl2lZM7j3rVWdtiV
ZgIzgIsjc0OlA4j5PNc9Di6JXkhQzprMZq7rTSxGx+kVmUPO5wmPdVYcm1zcGF/dPrPJpMg+CBRw
tolH6S7+Sj+0I/C+GPLtEO7qdzB3D5+StkmCtX05HZgz1wU5Pkl3wIwA59QsfgK16Rr+IEbnxneq
9FnNyl0x6TnoPxu5O7gJck8rB9+CM4K/5SFK4Yl67Ly3wU9lKR4NMzqX1p1fvkjNY+Dd1dUDoPyV
c+D6BULdZ/oDWBERWwKJy30Jm3gBybObnv2s3QGbtoNosEtG2smanXvlmSQCbuhuouGL5Kafir79
58Eyt5AfUIICtU0XyeUXNEFk5J1baCdBsJxgAGxRQWdG1UOO9+YKYuV6YqHtnepd9FFN74LZUnr6
EJWyGXBvpVq9CxIBsEmvyQ9uJtHJpVbqWW1WBUKWjcK6SQQAkuJKmjr2xyQwI+EU5BJyIKrfmU5q
edJ2jEH+i0NVOTXtTF9uX2LXJzwgOHKtQCvYzlc7TMr0VsrlXiADZJajk+aBpjs8382SEz6rXLsa
XIvqaSBW4ha8V7KmwrvgWpCZ0vNEEhEUMIJClwtLfipRpW7kC1zPz+w+hgEG4K//kFIacNqUjdrG
SboRoPO10ySCN1YvD4Sy8l6rYUO7PR/XAaUJABPpBPCKlCHnj7TOD9LUMMX47Iu9tE0FuXewCSQg
b9bihwVTJE1pjwV0QM573vOVdmS4S9+KzlWvKJtowpb2Ja1uRT+sEQRec/UwJlitAFqjB8ChOjnf
h5duJgAyDZowOefoR9b0lJlFBYNs6bT3OrEK54bcv7KPHzhE2mGTlsahjpN9Xu0MLbPLst8NSfGz
omtYXtlr1y+9SROH2ALWO0LfqxmXlDb2/TpJzqJrIYbNVS/t2yHZuDl9MN+lsnEMbaegXFjva+M+
ToR/XnFY78ypHRUFKM6X2WbndFVrOTOSsyveqanKnos3yVpp6Gpz02ACWSocNuakcv4e+n+Yf09t
2AOIXxHXqHe+KjtN9WRBS9NoZyrQu9s+fP2QmFmbDUlThabxBi87j2Z7NIvOFt1j3m9eQ/hOIbDR
TrKyFileB+GTTQihpgcSi2jMbBKOVa3Vl9m5gq3G9qU224Zy+kSf6Y9SHaodl1VwH7YBDPNNMmyU
oQrvIICAkVm0sk3uhsIPPxXW6tZL804WHRYu+O+gLZndW16rDPXQDtmZyhleFBg0idetQc9D+N3v
4mI7quuUmDKb6SISYCp4jkCiSsKMIH1mtDRDveoqPTunHQJNWqXKR0+lV7zoEo9UVuUdTM/j9hIE
YaNHiXuPiv1bJhnFsStq8++KM0wh6dXXkEaZQFtQus4fr6LZdTQ8ytlZezYOyn2Yk1ayW7v/q8Dl
bgfHrLbpvVwD0l7Xl6dJYPA66TxKk+/ZsA8en4sQxRuFmp37MTsUkm57T+WQb6q2si2kGCP9rrEQ
M9sgWHd7wItLPr2P4IsRUdya3SdWMEBsMnr5WWzq16oZwq1bwIIha6O6D1PRgBh1TH/etnl1lDNY
2BfZ4SRCzav+WU0AMyeMY3YOyAzThBUiMZo3glPSAba9beoq8p5MUWAGhkfsxyPk8iTXx6Ei1pLy
s+F+V+RX3Xq9/fuvAoLZ75/tY0nwNT0N1fwsGxv3S1ijY2GXhZPGexzltqlpH8w8k+64qQGIVybl
ttlKxailh25s5Ofob37MH6PINjdF4zQvvvr/tDSt3wdn7CT0wWJLyc+adTbMY9Zu6sjpq8/Ds6Bt
pHrl/F3wwItxTTvyg7VAHvUunsalxs9asJW0J/+Hl7ysJiAWlmpq/CNC4kaf/r60UyAkF2nmwFIh
aw/nbve3IGISvWeoSJ2oLza3l2vB8y7MTcP+MCzTEgaCQMyNKMqGL80alGHJHUDtAaOBtoAgTLn8
/ZZgmmlA6v8cy6UtVC/6cBe5f93iKBWOjj50CxfL7RFdxx6kNXjO88IkvQdl+swkTI1t7UU4O63L
Y/4pQJIHXqUHks2/3ReoRDLzGMJAsNbwszSTqCfBuEmqDz7MmVmZpCUNhziImd77grdVEbO7PbI1
C9O/f1iryhchjDOxQEehsE0iD86xgST+bStLDvjfRECgNojeZmcF0RKwFgUrcE1KL7F6VCp6BA/h
sG+alT01+fL8rKAUrkPYTvxESupyQHoYD1YUZMXZ03c+lPPxk5ykdm+sgJyX5u2jmdnKtLDeZVU1
mcER6vTOlw+3p2zJAK1XdJbAoYSO9TSlHxamr/Uh58FTnE2zcqTkU7oe609TMZsqdhBoDJNXJGij
2bEQI7aqkacqz0ZzhxQKvVb6sdtEhPiKsRODR0k+tIPTb/uDVb0GvrqV7TCyO6dsNpq0o6ySrDVd
LSzexRfNT440LJKqNyhwCPVBjMTJF+3U/9uK/1wPIE8G7QLDh1uCvs6Z33tCRqAnGdW534Xma9w9
5Gs1w4XD/cLC7CoJk6ZGxgQLSjc4YvtXN+8D4lkp9JCuebrtLNPvmq0kzak8yylRwo04l5zqRT0u
8iSvzw0CKw65Rp93Qxgf4hAMxb+bwinp4oRsiHLoLKzo9JbI0a/q89hJjip/kkISD8P+tpEFP4CK
YorEqfqziWfOj93BHI26PieQY0cJbDhR9MPIhruiy1eiwOu0wpQxtSYZI7JV5FFnZ1PYVRyxqFCc
Eeq6l6r9YOD86rNiPBu0HiZquIugAXcF9VAJ+t6P17icr8cKvwDZeZoAAXXCcXm50VWoqRETKaoz
HwIe908sv7jCpkew/vacXvsI72aQue+UrLj8zB9R4QhCFJ+rsyQgRZFmEHLLeyFbywBeH/Ug8xgQ
2b9JaX1O9luj1CCn7VifUzW0O+klC4/66AwK+hBDSkvn8faoFsyRAaNtFDw9f+Z12L5WlLqLlJqA
Wv8iNDtAem3liM1L6YyFuFaKvd7T8PL9x9pVJbYH7uuHUn0u/npPkPob/u61jeO1aGNa8svtfGlm
5pISBNRohgz1WU9/DSFdscZ9WbxJiF26myAg1HBVuw5/357JBT9UkNkgl8Vf7Ilp7B8unC6rektI
1Pqs7mES+tw8rIGHrsM2RvXBwGxTw9hpNVGIAUjDHN2RbH2j7LNNsLs9jgU/vzAzfcaHcbhRXCYl
qsjnAJFctb2fclFuvrKZFhxhwmDzUoaQhS7w2VikOMnzIXPrc5xDnwHZTEcC1E1B9z+5Rr5yui+s
zCSyguYkGBTSPzNjdUue1wy65jyE6e8RvqUQUFw5ShutW3sTLwS6kKG9w2pBEE3ZicvZqwdR71RP
bs7+0Tvlx/aXeIfG9L6+ix7qv+63dmUeFzJQl/Zmp5KYuEIfilJzrnf1kcjjRT3mW/rVjvDb/rNf
XIxsmuUPfiF1YpjXiogl9dXyip+jFX3vvX/Ho5A9AudFjpwEF7namZlG0+OMMKY5d+EnNzxrivdc
altBuNPLv3oHdY9HydGSDuGYQCqffU69w+1xvnf2zE4PUrcTBTT3J3pssy8YRRcO7CZrzpYZQwRs
d6Ji+969nO1c7XEcN2OcOqVhDz4k2I81ObjceljDpU4ueesbZoeJLGfuMPZtwy1AqrZ+aJT4wayr
Q1UWdMeMb6O4pi+zsO1hYtBJpoHK4SKYnZlZI1cdaO3mLA8Hf/iT5r6dZ7uVqV04mC+MzB4XbQp/
vhn1zTnu7lsDhKXk9BpkMOJnpd/H3rHUvwbPt21Oq3U1k4Bu8SkAYVdBeiaHiZ7AQ4vbBo6COifi
fulXV1srryzagVwYHkmykUB9L7fHqFt+EutKcw5C60eHhKLpCz+T8OugrjFILZ4xiGb8r6nZGdOM
RtyBmm7O+Y6woN7Upp2XuyzbNZ3txxvag8p607+tSZ8sRHpsTV2ZWnYAqqLoMhtiG0qjmDNEK8we
guhT3aTbAsIOSjkb8DTbbqQczjdIrQvZWv8qptX59mJOI7tazA9fMPMfoepLPUA89Ry35WMo16+a
v7aOi/vgg4nZOjahaXUpkKozWgvbSvJtq31Q9ZVxvAfgtwYyW8KkKQYYIbGiHILvFQz3v3/6kh1s
ZYjmCzsBiHTfHmLSx2RRv1GSrw75n+xn2js6/RNoXFID7p3wzyoOZW2CZ9eJ4vpB5jW41iCnm1ba
Gt3a/C57L7SZtLgB6EW34dKLJPgBDUThEG6XbTWixbz3N+Xxl9zvmtYOf0RH+fNtp1ncmR8MTv/+
4eIKFNiOAn0a01187Hei0ykrb7rrqt90aX0wMTuumy4Q0US2pitDfYmLT4EH5YuD4GBe35G6P2qx
fpcGjkpfFL1Sp8jUHjzds7W+Ooo5dX21tVVhsDWEH81uJdOyEDZefNss+okL4rnOZPjFNq8L0hNP
+pMUvdI/aff641DKKy+KxWMCtC8pFwPAiiTOfNuvoqZSBK89N/VncQAYYwWf3GBCaMmfxv5zSuJ+
JAeYiNW+1MRD7+drpB9LK078AKyVvg6CltmTUIf7bdDlsTsLXWkr3r6SO1spf6lryixLZ8Uk1Yo8
DA1H2hxHmFZQAEWW1BGlkGYhtf5zLIaVsGspEkDMEeYXmJImHr9L71XQUSllI+zPxVhsQ/HBkLd9
/dj37ibvt2tCyku+Qlswbac80iipzc7XxGoEV9aT/ixErdP54V6jP5cTvajT+zY07AKWeHHY3N6f
S2+Bj0ZnJ24pUIaPk6jntfbHj3aGAabqm54debjdNvRe55idugSViJRNaEKgnzPP7FoY9TMdS0bm
OWVQOalZHhqxfqF9fuNGP9X0La3tIqjOAa2vqHLvdektD35kQvtdD8z9CImbXqbbXoqdXHF3BQK7
zXNdIKwjJmuR/YITgxEnGQASxzCuXhKS5vto+rAWiXhoso3+DYlIr99aQ+wk8c96m/wK6IH/A2dd
7/7yC7tdSexMkzGfrI/2Z+c0HNh9BegMXwjlY2EIz2afrYXak/Ne2YBvROT4pEA1z6AaZSDFWlH0
55FLAIXS76Zy0rX6U5Kd/dG0K/q9suYvcPmtMWprEzw589w4pPBTwRq4Ntm4y50VN1qjKm43nOPG
6hzZHA4iCqp0kivuixC0P0UF8iqvFvZBIRdbX0QPuzHCTT9K3co8LOxxDVIn4OJk3cnzz26oVuDV
UychX6KKb0X2R7SaR5SJnU6g8+27aK01SCycW6AdqdJTGyHtM399Q4CsqV3dDpQec0fy+oOab1uj
c3o/tkcfYlTvDmjfkP9I1K9lYZ3LH43n3sXhGnPZdSsEQwbujbzBVJW80hwx08qMvWocznV6DuGC
a3xbVu6Ndm8a26HetYa1z+GggoH8OPX0isF/cfZlTXLiQLe/SBHsyyvU3hu4uz22XwgvYzYBkgCx
/PrvyDfunS6KW4S/GD9NR1SiLZXKPHnOQQM3rf5vbacbu33t1kLzKHAjqKFDuUpbuD7pGW7aa9P0
0jYPPUNsxXa+DGYAL58NuXefZu+Lm24x7qxtQdRtUD1APA/IwOKMJWSeQApZzS8MsqwjlIOzHlo5
UHqaUSoAuNJDgtEIynQOGMTgE9ffSsitrAAaMBRPG0RasQLLPL6TN6NwbXN+4cU/4DV9bL9jih54
4fOQD2CKSlhItJBNAdplBDmlPWii0l+yrn9l5Y/77vnW4YB1EPljsJ5iHdAye30ePXOCwrmhzS/9
CDitw+czmEW2KoK3XvXayCJS08vaziD/ML/Q7tKAuYmhwrXfJMNeswKsOogjwDWDS3txpWVysE3R
Ce3FLtKwcY0ABDe/qXz7+wlDqzPWDRhh3NfKrXwIbL0C+qE24dqLM00Pg+HmgVl58X0bKwkmtL3j
1sR7E31b/vJcEAEIJXoitZesvyTjCSJrOXnqimeatKjkmjvTT8PM2moLXtsL0NNDhRpAOpUPvx6a
wQoI9SSwChnMKQAnZbl3ARTfiNvXlgkksSC7QLeY4mu8tpKVrk3hmbSXBr8vyuQI+N4rBL2/syzf
35/H1QF9MLUY0OzXVOuorb3o1ryX0xPkDDYGs2VB/f3jboD+scm5BQvaBGghbwLfpBux/e3FgRzK
H6A8KlfYc4vAOitywxV2pSlMTAkxP40/Nfq8MZAVRJOy8n/amNENuYwK8kZWPXNxemoJqjofb6I+
MC/Grr50T/U3tmHudt6QkrKQ0gAnFRA/S5yPm7VSx6CMlxS6DJ04UqgS31/721nDTyPOQEYTaAvA
UK9Xxm8JaYuWmi/aDKweFfsBHX4V8Fn3zdzuZkRSeHCpgjdusGUBYhRI0TbdbL1MDAw72rlDd9Ns
X/JyC0+7Ygi+AP1Gij8Cz5KFD3VJZcih1K2XuuOHwskjlni/zRa9JF31z/0xrSwOHnEQhANFLBpV
ltVSvN/qCrIp7gtuyiDTvjE40vsWVnYbAGzARKN8iNovxASuV6ebLLueu8Z7cYHTqx47PsVtosNr
D37QFn2NJhDy3c4HIC7GJx/6QRsfcDubQKfAA6HdRfmiZQUuRxvkOFu5/5K1T32vQd3jyRFI4eUb
+N8NO8va2zjJtM1k5r+QrAiTvAgksL6Gf5b0x/0ZvY1m1YCg/YnZRDl9GV2Ok2aISZb+C/OfJuOC
REGQgHC3r7/rqX5GQ/qn+/Zu+33V9lAPcDRpoEfMXaxg49h1CYId8mJnHfhujVOrX7RmiISnoUlb
hiDCAV8Yesaf/DmeaRa05BcbTAQyYI8BhDb/+7Du+oPUUnxwxb7XGS7VPPJixJwG5IvdBeekC9O3
+iKfxBM53J+AlQkHmgsMPKjCQxJjOeEm+MVVcTyL3IbsZvK97M2TIHyfJxBWGQDB24Ry3+wlGEJH
I0IChI7QX1V5hA8D9OwhTYyUK7GPV3+CgApJkXKWLvk9QDn9/ujWbSmfhqcRNpRxbasTvagyb3Ce
e8+eLnnbvnst1AIFF+6hsE26MZnKeV29ChWlC5oEgJVHXIzXwLU5waCJ2wkbbPhyx3pICjhHKeSr
5SSfHVluWbtJuKheYdUTgtIk4KzawpWmjFldC5aa59794rj/SJ4+2CLoXA5qdKSuLC+0+q0JvR0h
bCK2wglFfQ3reD1CKpIG6RhQXgg5gweXdxFiy6OQCRLPdLJD20eT2f01vD2iapw4FKrBDLWlpR8f
ylpnfdl5z1yAAho2T43rtMcm1fQTsB0PZp8Uj1lJumPZ1F8bpBxC0NCxwM5m57XxOWQh2whopOQl
cWa643KTHuzmkrZQ6sNdptYdvIZLyIw7ED8H+473XJAO3cCgJEv7CjQF1evGVJg3GwyGwEKOyBbu
CnQS19NfEV1CBDUFE/8Txvt57o7gq5ZQ1O3e0RIT5K/m7+mMnKLVbWU8bi5TDFHxruGBi05hMDJc
W26Fb2WyZyDhL+hw0AUaF9H1523EiLcNCjCDpzTCQ7wbMJ2LcMf2U5YIavnPriacb1Pa467RM8v/
4hpz+4N3FZz0NKT+lxkMFTzok7xMAwJfww7jNICZpM8zl56yuZHHSnjDlo7H2jRAQAdy3tAKQTpQ
/f2j80pbreqVtJOY0/kR2ldNkBnTcNxY5xUzDm5A9CUANIxCx2IanAY8FK2RoMnc7djDjODfD3RR
AlcDLdnAmZ3mWLqTt7fKwX7WTUCla4elYTdU/Z54hbtnvUEhtlxucT/e+BwAOxURtsouKr62hYdr
+chKrSirl8owaGzlmX5ME9rFSaq3YZaj1xGdQeDw9PiEviwwY9yfmJuD9sc81E6VziTgx8vpz8BR
3bMMbUhu5e9qqeX7ck5yJDX5X8MhHXgbD5GjjeKvAWmY65WeeE5BBeZlEcRhhl+0QoAvc12cppZq
aJ/J+u/3h3b7WIZBNbmqbUA9Wxcv8tKp7Z7maR457U9rfBugsQyCzUP+zgwItmX8kJCQWFs8ZDc3
JCSP4bKwydCNAQ+72GlpBiE3Xnp5VJuWOBncSA9i7qx96bQsyKd6S4XiJt5Y2FvcyAMU5Rie7Ril
+8CHT9AlLdEEYiNHG1YQVbs/p3+e+lcXMqwhqgHoGb0dYDdYeq2uy2iLTHQ0hBCHO/l7upM7EPju
vB3dgScUJOYkPAwoin41flZRr4d2HQ5bsGhlZfEVihpTQziLrlyIwF9vJaJDfLJHg3RU2UjK1ZDn
LSRoUiz7B7hUf5RZ6m3EISuLipDOVZ09qpFweUyM3rII7ymNzPxRnyHZPUfvU7tFOLS2Y6/MLJyB
zlsLSkMVhXBCekRXmFunD3qaH5ty36RJSFH97k3vxHRv49l944UQzn0c3yIKgTIYHd2SlJEGcXl7
fCjoCx/BpBehBhWAlN8p2P7+Tlpbwo8WFxtpIGVn4XDSSEzPxBc7iImmT4QdBLTm71taWTtktKEk
j5S+i8frYlJdAhVIIzeqyBJIqMv8WOWfzWp4no12d9/SyvrhkgG1qCISQoy1JKnwROF3s1E20dS4
4C6zQ8xjPoaQ+CqqAgpHYY1uIrtAU9yGYbXhrw8EUMzAaaFmgWY3uJ/rAzGIJjcGdwZlT9t942M4
zUGLtL1/MLJ9V511ygOhHfWcnpxNNr3b+b22vVhJn3ZgA9N02B5fM9AE0vpU9Wk4/bMxxhu4Ejp+
8IBVG9VGxXDJc10XTecVJW8ioketDZLaNj2OyWPhPyBjjJwomBIim/y8b/XPQ/x2Zv+zqk7Oh/hk
mvLRrZumiSQcXPkuXu0fZVy8yAdrB5basDkCVf3YHLQHtO6+TI/sudjT4xxpn4xP07E72Oeto3rr
76+m4c8e/PBBlUoddH3bRHpHdgS8PPZohZU46xqEVmYRQmX06/05uHUO1xYXN5rIxiLVZky8bONU
g5ufn+r2wPNdPjxDnxCtFsf7Bm+CEkRpwKLgEKmEPWhArue8q1gtEbE0EbiBQqmTXeoZp6reUOpZ
s4LLA//hTkMmUD0NPkyk33LP583MIjMJEGWRb5v4ndtslgo3sV8hEol0FiCM1yaSdKzxXM94RBKw
J6EIIXcDBFUD02zNfcfx/9qx1HbNCOlVao7VP+j3qcI2ddn5/oyunFFUNEFigV7vP4+q6w+ppyRH
1GKzKLcGvNeU2ukFvSSgiN8irFiZVWQHUD8GcTbq5N5i7RqGQi3Scixq+imotTESwKEVaBy5PyA1
c4tjibcTkMK4j5HyWPaI+FZV2rOseOTVVB54poGoup+3NMRXdj4aTlGUBW8dcoJLK20281LkE49Q
tj7YyXABVUVcPJB8+qoT7/tE5yNPN07bbe0TQcZHo+qjPuzLbEinvvFaHk2kOZfFZy6QFROXisig
FmPg2j2A4OeRhTUh76nIo/szu7aAaLLFlkVNARj3xbGQhjtmldR5lHT2oR+7UMp+35Fm465cNaNy
LEiNo2i1vLGSGTktn1k8yggKuhw4O9J5h4k5v+4PZ8VdArn8n53F7eRluT0A78Aj2z0bXKAZ/k2v
Qdn+2NAX9OVvwLvUry23paeo5lRzKvrdFmuX9n1VZrYQ0djWXWw1hfO5b0o/RNUQclSNwfaFXmyR
3K25GYAm8OBQnYK39FEuRaqVW5WI7CI7aR0ONw9s/Sdyq6X5CexceF/1c30kdIu7cmVywfeNsioA
Sqh82ovJ1QFR8BhYkaLZbqCj6L1J7jW7sS5jGw2teee5oU9QCb2/pLdnXxUHDBjFOwQ5FLW1PhyQ
EiCEipK2jSZXADGh0+xz6zhFfN/KSjCnZFIR0NnITiCVu/BkNa80klcWBldN5anNJudicz/fmcRO
QcWjtZ8aPoyfC9Kjf9vpyaHE+/e08RHqbr3eUPgI5IcgXAcNAFTGrsfqlF5XUt1vI1NwI4D2OXJu
wv+ug074PE9ANrpS8YckdhU2tG/2NBU+srHFXzdwqhQSspN4TaM2A8jW9Xc0LajqkTRpox6ZiD3A
I91pLiq+cfGvrexHK4tIQ3oCRascyUVQ0A57vFlAuja13f7+pN4eUjUWXLxK8wxEDQsrCbq527zC
nOo9fzC7pACVk/OzMLJjmqZ2mDn9BsTn1tfBIAgxYBKIbZyX68kzeF6ZxIdBW5ugbZ7pPw09adCy
LtwNr3p7z+NB7OANYAC4pNAI15aQ4XTRwii6qBW/5PjZhNBm9S6SDZ+6MoFXVtRr5MMBrJH5HU3e
dBFSd1AoAUNhkEGqGCyHIOKtrRJtIbW7RViz3BsIR1AURmkJ9zEY5ZcZvEmg48/vbREBNzOEjHGB
BHlmbTyEb3zp0sxibEbH6nnkHgDtXgsuKJAhQRd7+DeBiKjRxm727zS1Z3S6NH+5R5Z2F9fuPLCR
IlUsIt/5PBTHbnofi8/3973yFR99yR8Tag4RiaLUsHRoqYXKMG3TNnLLb0YL8XnASaHFvkc7C7i8
0V1j2QF0mze89R9F6aVZeA6AVRTHAVLe17uFz5VgLJngrq1D8ZK/G1+dt/xJXpLH+rcbppcGGSOo
0oftmaaXYtxwKcu9aqAxA24LFXIki1RZ59r6BLXBJElQVslpYP+sh+xceM6O6/bOsfyN0OkGeb40
tvDWjGZGVqV6F/kUSaSDBqYASPnVE9rOJMS2gpmU02Uc4Z1OVj26zp4YdZuFXS/AEWq7dpIfE92X
qnudGfSU8Nb1Qlrm6I5zcgh275hstflkOBQ4H5M5LQ35LOff9/fJ0olgFACAYqWAakRVZMmahXdl
6nR0lpE5yeJIUP45llP2gCak4pRMot6641aWSB1sXLVI5gHBsDhyOWsGs6J0iNAZaDzlVUfe26ly
z04+ZPuEyBbuhc1ILGqtDM2SkR1jJnh8nUKGeN4ZYTMbp4Ix5BoJMc4FjCH0qjY7bpYJCMyLImR0
0GWPKAuu/HorpWSyRlAXD1HRJ37gGM2D7Yv2K5118UjNwgxGpAn33GnyM5p29IuAQMkGMPL2CCv0
lyqvA/6FW3bh3+uhNlnTGEOUD9ZwQdrnmYBK4YslWLfPydi89Hny7qbms87kFh/7n1Lk9UFWJSR4
fmTT8apdgt+pMVHU0c0xKlKDvwiajAfbMCeUj7I5RIyiHUoTLYG9TuSjP0Ns16lkdgLMm+2rlA3f
C1rUz2VnGmExENBzUntAAgOKb+bYukE5QL6RZhx+lgn3ApE8DtYmWT6D/nAIO99KAjyIQDLbJHbo
aNMnJ5/9g9RkeiLSeRUNlyEaPvcE8WEwVB1UqOq62Xh2rlwPqMaCvhfUzSrGXwLw6rQUNNPyMcr8
H31j7NIJYqzZZ8honbzSiMYEaCzjgEDwFV94/1iuHJMr04sbAkVi6NFMUNWtDfvZLpNX4ehfRr98
buWlJEi53zd3E/+q7Y7Su+p7R0Uc3PTX271l4L4bNTpGelFAlczaFSD1BUI2pIYZNKQLza45EwbY
SmodNmzfXvbXthf73Kpl7wq3HiPpTlAX42jMmY2dpMeefK8SNzT8ZDfV4O+w2vI45AdX80JApk26
BX1cm/Q/rxuw0aKzZBm6+YU2Sz4KrHfRB+hC1RAHSPT0Te1vIC42go+1UeOKwsciA4Ci9GLG3clv
zVbOOGAFQe0xsfWTLXzx9/sINI8qR2Pi/YRemet19cys8r3CGyOnsmOZQXnXQoPgL8sH9cv7xjqu
TB+KcBZAnfBX8J3q7x8ixcZNOxSRnCnKO37KMzsQ3mc+nS005kwDCXR/vtit/1JDQzBD3Rljnfws
aNxT6/6sAfyuBT3e/6RlLA7fjYcqkg4oYiExt5zjaRSJzXg+R2li4XXajy1YcwE/zidcxPdN3S6n
wkuinwKDx+W9fB37kPM067maI+i4DkGO4H+fNGa9u29lJejAVQR3BO4bAOWRBFjMsbRrkuZCj8pU
dntK8+7MNKsJmGcNx2EiRjyhcA9S6DQ9pNx0d+iJd3dg1/V2tpzlUaeJ+1j6TX1Is4o/dQ3Vj642
uGEmeqhHZnpvxj6IfDcC3pW4EIkSuBYbqV50WSy5NSSjkye9woymtNohY2Hts13v/7b6wGEHG/Rr
U1gE0BgEDUa+A8Fi/WVW504EbCuZuOLqrj9FreSHbYq6uEvsCp/iXJywPmS7SHyHuuyBb4U6KpS5
vkKh9YE4GqAMpXm/pEcx/aEcdLM2I1x/QbXnF31XHH6al+ShDsvX+xtjZafDFl58cKWgul22M8x9
o6WODlsd4vuafYagqvC34Eu3seIf8RIFqcX2AzjoeuZAkSqztqjMSJTv4O87FFO7pwMEJbOtqVNu
6WbqEM7Z0A5XRYGFpdw0udc5jRnRrw45uXt+nIpjLQ7IqZHL3ITDydaDaotseuUMIw9qoCEJmDCV
Dr0eXzHk2KT5bEfCdi4Tn6zQtkt//9crBT+s1D8VSsdbMp6bxpBbYym8qNOl2LllR4NJiMe5y7dE
5Vf2BPbdH0UbUB4hkr0ejmVIaoyp4UWFTfKd7ebdzuqtauc3oLW5P6iVmUPHqQbAPqje0E62uMw0
s+2qrHC9iHDLgZSJ4UGtc9xSRlsdkPLloKAEgm5pxSWt2bGReFHVmuIsEYXmuEX64p8Okibx/RHd
2ELcq7RZgDdAGgXljevJc0nKKMupH7WG1sRlkjbmgRjQRA8EmvM2qURvzQEsg5quCfpitSkWMVCO
9jePuS5BrE8DH3I5fvLNNQdI+x6HvgrMco4mfrDQp+0IHqQiOeJ/7SVBWTLdQCvfrCX2P84d7kt0
BAFFvFhLffDtvJU0jacGtBcQsvpdzumWyMCKEbCOg5QYL0D0GyzTch6HqjrxvSx+2W/4jq1fXux6
jfg6rn38MiKOcOsau/GACgbz4bOV3/pwd7hd31Toa8ziKf8HnuRsWy/kSwn+7BaccnQ+mNbZLt9Y
9lynU2iIp9TQHkYnFJ6/ETSvfQhaDbBd8DIB+nixPTW9atsCzjjurOKU5RRNNKJjaI1166DMt7rs
V6whD4d/eAiiHL9sqiKJTiiYGYqYyznAwQSoUO60DLTt+/unbtUQpFoQheMCAUbten7hc1nZi6SI
PY88zPNw8qv5R+GVoZtusiGoKbq6Y8w/YjeoK5hAUeCle23Lrqjlocm2iPMii0b2tZqPmnzt6VGO
P2wEipoTFDpkn9DKMSNnBrQoSgSBgCp88a9DaHR/5DfkDPA2SMBgLXGLoxjuL4ZeV70+tZos4wnB
3zFvi9oMfH9gARuyi1/49adxhMq44SNrXegNeo/tMjsP0h4eMJVZmNrtZiP0zTWMa0MHXlm1Jyru
X+W1Pm53n0EUebTKOBnoG2Q9X0qv30+aDIy3Rpih2RxrlJURPUpPy8C1Pgd065l0G64pFj0kqDTU
nFD61RcRL0QJaNZBFSxunAc8YZ+LMublMbPOjXtuDWxDApyLVgb3l2PFH+MNiAwV+pORy/xTt/0w
cjBxpR6yKmWM+DnIlVIA+91nW7ioFV+FGxrhBuogCAaWY5NZqgkbUMk4170x5LWGZ6f0yO7+WG4g
4NharqIsB7Ut1J8Bfb5eRla4VmJ7A40To4LK90HYSN9n3bm2jyapQTY0hVSCMaMZA73Ld8J7kPQX
0JY7AUCYRZ6qpNw45zd17z+fBM47xHYq62gtVtXJbGYnHUCwNKOvfuKdZSN+2sPBrv2fnMlwSpKA
TKfJ/BeCnV05He5PydrEI4xVRNaqJL3sPCNkqB3ZZFVcj8AB6yNElOwUHLz3rax4M/BTKHgYVA2R
RFwc6aKw6kGvuiquIG5l8vw8zW9zVbyS6n81HmBP0MQOACwyd9crLFG7lJnlYDrrBjLX5y4dNzbR
2oFADhJ0GyimYSyLazXX58E08ryKBToHwnZwfiZjD95xUm/17K2deIAv0eOGycNNsIxbSwr4Uc9Z
HU9HDUQug3Mop9PoxEn+qTciMr1x7e9PO+jwAGLB8IBGWpIVA/w6VxXg8XEpDRtik5IEPjHPmvF+
f0PcZHRxyiGZjSsbMiS6sdwQzG/SqbGKOrbMtw5MwqGGhKL/3oGxUHwSBt8Y1soNd2VuEVQmonBn
OtV1rNkN2D0mU+561v2bTyDFp9IXF9NLyd/vedhEEgQ1GGjhWgubjmz1RJ9hs9D/nXt6sC0W2nOc
/zUUWkXnUMbDuUKwAAmppVNLkopYtK3jNA+7wj/o0358R7tZjSyChkfw/ZX7w420iBZgDv+gXIP3
vLd4Gya1V0Cupmrigs7po5lb+T7pShkZbT3utNlrj0OqjbsuRRVRMMM6cGEYoUscKI2k5XiwkLwO
GxtyaYKY7QHSVSYa7S0/HAvmnPk4akolItsZg2MHRVY0D1rV6ic/GUB5l0Lvq3a6/iDgrw65P057
xqbyLApWPLY8twOJ7oF3qs9umGBSgP8c4MTTrP5Ucp0eRQWdcdmj2Eh4t0uJkV2Q2mYXA+ntl3YW
EGRx+/54f8qUC1/OmImiO4RfNKQLfOWDP1yhwsBtgz828WRV1dFM9PqAmH8MbRcp5rGi+kEKV7z7
tN/a97eJe+wNS0NJCwEy4qlldJzNvtlWFt5tPWgbLD2UunH05vOQx6N9LEWx45q67tgB7c7n+6Ne
8fm4UdDcAtpLPOVu7lrizR7viiYePA/tU59lzmJX+eSNc7bmSj7aWVyght0bDdTVmzjhB7N8r180
iwRu8sVTlOHyR7fFGr7mSz7aW+z/Dv3tKcA3TSzyb578NICo3r+UFJlH7J77U7hy1SD1AzClEk1Q
kM3rjdO4ZQo0kV/H3Mits/RyVF48KCkPtPv3vqXVSQRjLHJMoNK+UZ9LZNXQusKgLPnYjHbooVDu
FBno9X4izf0PUGPtVibUWBsd0vHogELMB5r0xcIRXyLwlAQOMtvp7JzmWeCJ77n1Nhh9YNNin1Yn
zy4PXhM2SbYbEHAXgX3CqzQoySXtQ0TZRr7r/MdJoxdHQuvNBrzEe7s/NTdcnMq/Is2C8B9rgUrg
wpF3mednhQ+Hx3aqWTcEgLQRIQLtdK+d2y/ob4HyWyYCNPq+3je9tiofLRvX6+/2s5cndtnEdeeF
bHYOLSt3M2o/xBsOLOF7jWef0Qa3caLWdjha0hRzLIoY6He9NuvxSs/MgjWxh7aIVlZhVv/O/Z8O
fSv8T/dHuOYaP5hahp89a2ohDMytLUyBqwH8dDodnjwHQE9zNsQe7BjQCKfVFpPsxhiXaZcRNaea
tA188li/zk4fTPoj42w35l9o+ev+IFeX0YTjV682Jf51PZ+lWfezI0UTZ0keMP7SoAO8fNG8Ym/4
+fNAnzSxlZ5ZM+lg7YDgA8AZ2pXXJvHSMpjTlyyewY8P6jR+qu2qCnSTWyHNxunBl3YaoFJPjtk4
j6cuy5oD96GCMZgz2Emd/Nc8+P2u5VZ38nRJT3XC5MnAFZ/oWbW7P0FrVwUomFDGAUgB96R5/bXS
1xIkFHFLJaMv0YRXVWePoi84bUgKakaxBXBe8zzquQWOHzRgog12Yc+bGZ1JxeLxcB7Dv+28V/7i
468vTu1M6WjmCX7d9NqDPryW1Vdqn5MERDzgmzz2zXfppTvmoVMlvj+PfxqylpEGBE4gZwfkPaS0
F++sntX+hEPE4m5m+6R8AFnTa2f6oZV7e270r335C3Q5zngZxSdO+8CPZvow2TTEUxnR/vCQaUdS
Qg1uuIASHZTbl7QIKrLFeXNz6lFRBhxLJf2BCLnpQdDmwmmygrDYcSfQ9fNwTJ48+dhq2ok3xRuS
6/XGTbr2zMYYkG5HHQXFlCU/QWaNre9rI2ZGpvKYiRGPforWJMiWzWEhDHrJcO8FozHyU2fb07NR
TNUxN3t/h3KgsbVH1A67WSg4A/RMqez6ElRj9VzvS8JYbLF0z/VTy4MkPdfupSbh/Ml0JyggPpc/
N7aHWv4bq2jLMFCBBKGJudiZyJBN3ezVLNZy/QBgfQOSivQXzVjgpfa/go1VyEfvW1kfynoMiJc+
DcMQDmzG7U++pKBls3h6YuR3a0K+aZM8Zs1poRkdmAu8dkHKtvg8BmUtRxt7Fg9s+IZI1Q9JC/oI
y6u6s8FAhWKWHuBhklh70jftRibkT7yxnB2sBGo3IP5S3N/XXqHz+pp4NWdgJp1BGcrHCjnHwkv7
rz7eO48DdxLVzTJDnRLn6SQlB1maL8323BWFwYLJTdmDZrXpP6zuUebHhpKPo2GxQVXPwB9emeXX
+yu6Gt//AaHDeaJdY8mj4BRaypmlYR8Z06Wxx7PDk6CoEfYO6b56NZ2HLAlnYYWgr9qIEtayE3hc
gJULESDo5pfUXzpY85pyNDBfX8oHGnj4z0Tteisl8f8Z4392FtdnV46lW/iw41S/3eQp85SSxyfK
vs7CC4Ff2PtOoHvts78V6d9eEzglioZdUeNgehfelNOW126F45IDjgjOHTf7VW12MWwZWdxF3kh9
5K9xWxhxOjeBfGuTp3TwAinYrihOFX03v7r2Y4l4E0CyXYMglGxECyoYuN74eB0C5gN8DPpfbhaS
2zyxumnAdWjRg1nJN6ltkXatbBa8BKF7gBwgMAA43NeHC0TimhxFxWN9ysISfS+0sQK0kpzz6jFL
QfDnTiHXPjfJxthu47xru+rvH97eWlYOwFfCruM8zOIy6kfLPxZuaG4Bx9bWEVlBBSI10ZC6hMhV
jemROq153No+3k5Zn4TENjn6YdNNtPatH8egcM3DHSLlAzm960GJkfSgyBU8riHimnfWE4MsvKu6
+VJcV5ydWEEejAT0tX4dbXgcFYstNwsoO0FyBH5EhWK6ts2TeeIjmsNiH3BZMAsg0HC1zAH2sAh8
9GSOfGp2rQOi3qJt6b4ecxF609Cem1aAnRgi3htX+00wgbsMareOhfIIUDXLFEcCb2dPg8ZjszZe
gY795Mga8+/+bOzpXFv1yR23PJ+6iJZzoDJ6MAoeXxye6zmwDQmuiqHhsWyLvZtBBMJh52mIkUY3
+LQbEFqjEBOWYPStJ0iBJvPGmNc2G1rIVJpW9axZiw8we/SLoPqEzeb0iCypA859B5EDhAG3xnob
m4NG4oMp9SkfDlDRVc1c6tBEkc38bRwLhAq/04H+Tpl+mV0RCnN4zB0/1KwpGMvqoZVWmGYu4hft
ONmnkW0hv9bGjkKRjloYKi83tIx9yX1eupTHoE4JNKoFqMRKthUwrg0bnLAqewuVbrxJroddWhQS
Ecj1xE4ijy0zglbz/2UWO4GtYL9xpFaOM3J0gLCpBbXQlHtty+KamY+9L2IvIXuusVCTXkw7EYwV
snOzJG9NQ0AUzcsnJzvcN77i+4E99zUcH/ToADF1bRtVh8YFMaQA1u2tcX5O7kaEsjKPyPGgkcsA
GBBXqPr7h+3DDK0etbkXMTqoiQFEx/xk0Kd0C7C0simuzCw8Ymb1PbN1mBFfzJ0V9W/3Z2n154GB
B5IBqTjUp69HIdrJ7Od+FjFFE45G9xOoySHw9b8wgtAT2XxUmMFreG2k1dycMqBu49kSIc8gEYQS
/PC3LW2qCQbwmv9nZbHZeJ96+tTDithZwYZbWl3s/357WdXRctlB4wCrUFTy4FISauZvbnz3sv/N
pvpgZxkzpVrO6QA7c3f2EhA3pSLwiyMrt/zsChZBzRZQfpAvgK9fpu5J3RdD0Rg4mhToB5DnmBL1
gyrICSBIgQ+mZvDq1kdEn9m7lN7x/o5Yn8//rC+2Hc3rcuAQSI2hwxOaJlKMDkiQJZgBQER935Ra
9sWVhhYL3OtoGULKaPn4qUcrT5qWtth8jnYwOaFHYkiwcgNuQgedgQvS0JRuffXkANC2v2997XyZ
4GICAgXXKUS5rrc+8F6N3qApKJ7EJ/TaHKgsgnlqNqysJAFUmyUgXX9klYAIvDZD9LrtDYe1Mc91
tD9yeWhM4wDdrgfb6A9+Sh5ZdQJF0tl3+l0xmwfbJqf7I/3zsr+ZaHB9QuERjdKon11/g+GCzkr3
RBuDP/wr855s4Po1ou0nnwaQl+yRcGE12dmDERhuWwdc549kNk+ZSA/SftOzrWTM6tzjgYOQFURh
AN5cf1CWOF4zglM7RqvYbOeBRAN1Nm8kPNSobkb9wchi5tNmQi+oLtuYkPk4OTzwpmdTfPfST7oG
npaNhd4akophP1w6XlYYhAKzF5OOoT2zL4PJiSuj2To0a+dTvQ3/79QtwzCqkQKxeBt3SWDVb743
B53xpd50Q+r2up09tLZCGgsssct4X2rMynq0Xsd4JUHdyNin2RmUT0GrW/vJ3pi89UH9Z2yxQfOq
sSs7hbHa+e37X1PvHVVrE8nj+wdhzeGoYjX4OYCVdZbbbuQNgoZx6mKO95FW/5T2Fwmo4DAetfLN
SB/K5st9g7enXwEs8c4E1gaJZm/5nM9NORs2RGMRtfMwH+pda/OAo/ECAHtfO5WPRc+PdpkHNpA2
f9sMDeZgBUhR3X5AjxnLFmVvStO8bJDbov47ArpCdEErjb+dU+RVQVyPNjuEkyC6XCxd2k22NjsO
Ehb9p/Gcnnvn4CZHnTyYVO6yLeTqzSlbWFtEErQkfTlpNgNOL9aTPhysPODGFqD6tvymzOAFonom
sHr+wj+5tZ8Uie+xmBPkYdzhf0j7st3IdWXZLxKgeXilphpty7Zst18E96R5nvX1N+R7zl5VLKGI
tQ/6oQ0YcIpkkkxmRkaotZlp9WEKeY7gDSY/jVKCJgo8NHe5XpSuyImcrWe95DRzd8RtWROkeEYr
Wqvt911qcwaAJltf/cDj0RGbAULQNBqCyotMOf3dLK8qi3nuZuevg7+wQM3xnCVQeUtgoY3xnqwK
R8J5mSkEOrNnKWQM5zbTdm2Njt/6WgmbvoW1rEILKui75aQzIUZmpqV+5suBNMgudklEcDrUmrC7
P5s3TxHKOrXQXDcuWbdoladwAegw1SUwY61iwQXWPXB1lsIKoFso/uDoUUCsRd0NCHL0IcAY9dxd
ql2i7AYOnZP7HKU/jbEfNycU1zwEoFSEHTdN4FI1J70xpbWngEYDjee/tealHgW7SqH/aTWaYLfz
2K01NxvkFd79+bzNua1DhcwQbg0w3wKGcT3UYgaxWN5gQiMZmiblX/Q8WKXcvUZK6U0Jdx40+QDe
nWd1YdF73twh35bXPif0DCOxSMVzS1nmgpKGtdfVvNuBNov7alrDBSHd/v4Yt3YgQDUCFLYg5QbK
1+shJlEDNqIGiRA+g6J5WOuSGekNYBKoJjJ2x617Ym+hGQZMd6tYCV2dGPp5kPVSqL1syRZz0moV
UUXH0kJmWaFCl7LglKGL1dqbRCvgSF1b9ydswyWRnvymIMQTEHVKyv+5LFNxv2m1F722fULKSSdj
5oL6fY4kUw2cqXb0/CHj3u7bvVEbRM0J8peIuVdWMHB1UCfZ1MlaIrQx3jKNCKxMhLBXmRAwxXzF
uSB7EVGNVhO0/aejNYK+BL22UENCYwSigyHzAdwFJWPYVM+SHE12U/CvC+ipdzNUUs2RH3Mn52qn
DnhERTL/XMphdE5nTQLJUjaCKUYenLjRQdWpcQ3DMdYvvz5R1pFhg6PgCk41uo9pWepBl7IIKRSp
sZMmstHc4pSgIn9C/q+HsjUR+8G+P523p9ilTZVusoRkFDS4lrDxuPfcTz+Nt57keDMwzq8tZ0RB
3lBB6IrCKf1WUdDkkOp5hbQH9BLNgQcbQbfwNeNtcMOuuroGWNzRYQS8Cd5F62dchOtc0ZQgNiob
T1SOYZS9T3NrAo29UuMjeeR2VWKpnAE6tdHioQcdhstDtKBJEtJUevxLUnP4CprgSrNCtjfNHqsR
TAQoZFf1x/1Zvz3W1g9FeysUJxCL0/djKuUVSvt54+XpyzIdQz9AX57AaLa/vfJhBBHJyjQLMk26
AR1whWkxdGTkxOCp7pZTEg9mH8kHZJwtI2IwK9yenzC2sgCCOkdQIdxxPfVFYID3JW2QntMAbErr
HZ8ECK1Y+hKbZlAmRPv1WvyhiyNRhw0qtnzjdaA5spZSj1HwkfgduBVY1M6b04d3LGrrwFoiYXc9
okYCUdQkC43XiofY4EHLtYvQSZaF72HHmLytjY+KD1hD0LyOQgx1lMZxXYcJ2Li8PuZ+56uOA17O
I+EbQDsEZMr56p2vWWDSTaMo/qAJCchpdIxdj69cyhAtDsgJab0bBOCsHWICcrfSlBDD5Jqb9r/v
O/1txzK2J27W/7Go0u8mfuFLkStUOKQr7DPOepdM2Zmd1BpIYJXmZEIswG5c6UU3A8Yxt7WYl6Yp
9wxGtavyhcNicgH3ohj1VyR0VtXUOdHysQDBhqQzClybJiFjgSwRjiKEitfz22h1WCRrfqZO97Kd
4QjvBPRkuGHObHW8yftjYsExCkpnUN+sznptCnorAsqGSIrM02eMYNtMZEdMVUtQ9pGuODX/bDQs
3ZwbZvz1sIXuwsptivMFIc210SpskfGMo9ZTBKv8rP3Sn/3kMdhzpmaDQfdD5CyNxY65dY8APInX
LwJvaLJQNvVI7CShrFsPqAuAbTpL+Ldkrd+jwpEJhhqkztEgdT2qvAnLQhamFqHuc1J8Tu0uQ2+E
EdnoBLejsDDliJVk2rqCQeEIFBOsIrJZHeni1tK5NJHnRkLeLFQO2kdS9q7wnIHTGUQ0b3gyMqIM
lrn19xfm2jDrtSCQW49vZxJAOWaoQbWUFl+NdBbEY4U8xv19v2kQpVWU/9CkcYOYysJS4/pKaFGV
UhYn1FMofEM43U2LIt8Z49TZZYe6WABlQMa5unVbIEJcEzWoreJxfT1UvZESMBuqmNm2XwPSqHVC
LcmtMuwy6/4gtzxzbbpaaUdQyqXZcIeonuYmiDsvm8va7kaxIFqIW+O+la244dLK+hUXaycJi5Dy
RtJ5ahaQOFFsOXoOQ1+uG8aabRrCJbtiu0BDS1fb1G5QjC7oO6/ha1PkIksa/Fh47wyWoY15g4St
sTaMAQsPhrHrEcWV0aSdFg2emCeLzad98aAFYcoAb2w4AoIsvNYhFLqikakDcsiCMQoHyELgnPeB
AfKWCOqbSuTeX54NM0jKrU1wIP9BPz315sqzwmikSuu8IS4IyuoEsyYJLCKpjYsFGGC0tkKEDc5A
t5AOvBzMRpz3XqRCMJ7ri8SsxvbvAHilk6MJ8VSNass4NDZHhsQZorc1PUX37qdJLgo1F8Fm/LOL
HqX8gYsZD7sNl8MlgtouaCXBZqJTxyCoa9tJB+DNa3kUwrJRES2uAn60h7Ch1QKSxnDxDc+TAPLA
cx/VWFDcUj4B+JAxi5HSe0Vr1M7cqQtYkkDDet8lthYLewj0x6iXom5NuYQSLFqgpmOPLBFIvoLm
VC6KKT0LdeXoWfF839jWmxxNYjjSsJGQGqavkrYa+CiMldEzcmF6iLpcsQyuET10Yyo7Du9ZM6oN
MIPWnOhkfCweBlEdnCYFE9f9L9kaNmpS6HBG8LNyP11v61pOUOfWktETOrVwZQ64+EaYLLUrXkU1
fZzh3gwP3cjKA2KHXBxavdFTBlLda5NGW7WtIXODpy4x7k4gVK1GiGPHqNIOtc6qfOi7grcQW3AP
uG+qYx4aSFnwaBrhNY6lpr4RXV99DXX1cEgmTcOoDt7U8ZUllUFnD6rBmSCPKqwpleJDX0no4+vb
/iAMIQtZtHHnAlWEYAJY5ZXwkzJv1F1c5nk+egUuWq3RP7X23OWquXR/l3rZRQHPkqnfHPCFReog
RyOmAZFtWMwiSGENP2o/DZrd2kkFYj/tNEfv9z1s47hA2hXd18gKotJLX7glOg6KQC0nbwGdb+GN
xkSCGbkflqD7xsknI0eHtmY07d/23EnaoCjQpZi8BPToPRTwUJU7FMLH/dFsWEEpV0bvkoK2I3B9
XjuvDtxdk4nj7DWKdpI49BqHcmZzXcviytk49XDbQl4XGEo0BNMJVX7swgXscIuXDCp3gM5Ga9WV
WDMCr1srK9DBgPfh1sX/1F6s1XGuQTY7eFxcAqDZEJkFJ7udMFgAnhaPV7SmIJdxPWF1FHJhGMDd
2rm2jRqdEZqWmNAPZh0r68vwOim3GkIMBFgBYjueMpQiLB2EqRs9fj5zUnSqSxAzLsnzWugTSbX8
KKI/wfirH1k03bcOjirV+g7RoTuGC5F668hxJspB1k7e9Cs27AGop94SJMYluDWNazeRitQ3Fkyh
dq0UDpGAttrJa+YaCt0dmphLs9P/3vfuDXcAEB9FEkg6gb+Zlq5qBw565JBG9/jwsaoS0i8/7xu4
Pe7gCuhUwV+HRA2eGdfeIAxD0qhFyHuNVo52lfAycijq9AR0n1Xkq/ghhMDsaVRyxo27ZVhHVhOv
N6DucPFcG9ZaRcjSJeYB9ddJMzvqBDE0zpx4Mx6ATchY3Nsb64X6L1YK/bDIdNIdYLEepKM8RItX
Tz3hx52aDmSa3fuzue5OyuXRzYScIQ6KtdeM2r0pUlQ4E/LFK+dd3v6MJNlMocuNF5RSMkxtOPmq
P4WwD9zrICSn8jJzVUyjZDQLOjV0Z8qG52VUrRFigRq37O+PasMJZQhhIv2MCQQXNhWSIB/c6DE/
8N6QZ4ap9XxkNU3NEmDeWCDU59AmjT2LRz2dww+0DMIsxsR7YT6aReYtYW1qLNau1Z2pBQICHoy/
8HmQkNHK1WnccF3ASbxX5/a8PHKpbkIKCsrlriSBxTUPbJH/uj97GwsFokHw14OUDHxF9EIBCx6k
qcLxXj8pkGNqc/AJJ+NCUrXed6nBMxZrwwVRUgWfG7jJoIdCE1YEQi3LtVoLXv7QQAGt1jQnEI46
8ExTwWL62LIFMh5RwRGIXAENiil70ajaQBU8ZOLjeLLaKTbjNHqsxOP4cn8Wb3ljQPgBsgOIEcgG
irk0H540C33SZK3oVZzsBtM54kLw/TVEBVFnxf+cWwIOfRDECI5clOdsCGw+KuxlrPZ9JDxU4eDw
gfF+/6M2zrDLb6IpPXsFzbPlVIleWsX2EltT4HDqoZPdXPd7uWNdqLfJyjW9huwakoZYXbpHc4r0
BWXdlPc4dZeFOQmk17jJLHCxaflDyvko8qJT07k/xo3Nj+sBomKrcuutLnZcNvLYaYXgdfkckVEb
JrTMBhLjNNvwpCsr6ya6SM9ouTxoS5sI3jquUkHnltBBdGYxQ3EmUsJglduyhoQ65lHEywe9otfW
cqS8orQeBK8VQEZfmWJwRlvw1Fl5y/CQjc2/vquk9Vm1krqsh97FuEQlrfgglAUvbjRbSYYUegXJ
AJZ1QFiLjJXO3vBHpE5EnDbGCvamS0m1MhajMgeCZ4ytFajhA/g6EuVVGD4FDhp3o3ffNTYejogf
0VMEWkLUXBFxXY9ubLQ0KzKgJkQk1OrhdSn/SkVnFsK8VxR7KjlHD0BWnZ6M1DgNAYthf6Msssav
SOTiskXETF8ZidZlqh7W2H/57zkJ32dQPUI8Zc916qHSJDIDhpQ2kovIyUkE/qudZjNUh31deqA3
9GMnOlXP6Di/Py23vLg4djEnK5sWtISw/tfT0meQh6o1JA/KrrGkDDblp0b3hNHJ9B9JEtlI/eso
VKV/eoOEaJ1oANPO/AGM1i3/BwTrpwQ9ZoHB+rANNMr6YQD5AlpogKCJWq8MyIYQkDHMFx4vM9Sd
knC2krgimtbbYa+TWQbBSza7LVNZbeMY0RCqIM+LIj1AKVS4ItRjJnf6KHp9DwHcgRtqINM5VpVj
a7uhIQukUCB7WZtIr2d+HBWhAHxJ9OT6bRoTS2kXpDIkJyhYbGkbR8j69wEMBzbs9ixuk1iKdCkX
vWKRrDQPLaBdQPUTkhjkO5Vu33epbWuIknURITMeu9fjysNJAt8JFi5PdM2pFTxrQrTCOhMISMmE
lMVfboyKfx9JQE0WRF4oVH0j76+NxqqaRpo2iwBVvCmFZgEebffceex6Vy1YWZ8NjCFuFzxJET6v
7x2aikRuor6Dgr3oCdxil5CR7MEho4aSvfCzBSIFM1CrnRo/hPGXUSWHfvxdCbtRAgXJPDI28JYX
ITECagK8v9F8Ss32pI5CvYiL6Onz3mjfx+E10V5mlvrEphUZKQsNTfi4cahTQhhmQ5s6kGTzSfYk
DNNZavLSVfTuZ2CoLLDKLeYdZ9La2QTKPdQlblq2ZjXJyxQnlpe3yHw3rpE6QIQ7SpseJr59CePn
YvhVGXbXy2QxeFvMOivLNfysWVrN6tTcGDt2KNio0biM1AAtb7cU41QkRSZ7Ze4a0wiSoJwo0yt4
rO7vm9vmEeDELg1RkxwGilRkUwpD8pEbgVAJU2vuIe1uTCepSF9m/Rm8Jo2wL0SIWS3ZW95yDGW2
jXcNWrQRaOBexuuGfngm2rBUoFOQvaUIQjvuymEXJA1vljLaCe4Pd+OQvTRFg2MgKx7zdTLJXl7y
J27KXlOwKN43sbVya28K8H6Ab+LdSR0KINCv8liWPb7olOdWRIk3H0tuP0Gz3ZHZVYAte1hCZJLw
KkR/KWWvgN6aMmL3eMNc2I3SWarmV4pshR2j0LU1d5eG1g+5iNSEnk8TnAeYuxoMMUVMRt27P3Vb
joCtDqwkTjg0EaxfcGFB75tsmMRW8VAMqiFGrgE2zQAubW1zFAD+sUFNFySiKo3PGwUGJnuuzKjd
G1x6FILWmfl9JQJLvFQPRmb105OhDIe+eax6f+SdBk0v94e7tXKXn0JNKL/Sl+dAT+CGzOxSbM11
UmNIshisW39zYnFJIZCHugJwctcTOyvtjDcjJjbLwAVWgAjKFxNGXnYr1kUiG1EdKtUrNwVlxFDr
GgQAmuIFeZdlJBVaxJmVgtSm1gxWGUjhSRSG50HOtQxo93gvBWhJKXutOulyxGoz2JxcXMzojAVD
8Q1Br2IUUlkMgeJNvVv0x6E9KT7TYVlGqHsQzHXBXIPu0CtFyGQtxyB6yoLE/O/W72IwVCow7oGx
4wdD8Zq0InnyKYMxceAY0cymk1wYoZJYyKTlcQoJDlBYuOIESZBnKPzc9/itIwQl2P8sCrXByz4s
wqjBODBXrfxr1P91RzRuM6w41MwMEI0I9FUSGIDY8EajepHxqxEWwEF/LFKPV+vf+wPZWHgUUr6P
dxBn3lCaBCDLGmK5gJ0I1FUt1Ixs6D82dpnG9RmtY6xxbSV31mwpalFo9QSSj/IArWq7JuFj1Rv5
H2ILcR3tQRuPRVs8ZFFoqiDDTWf1KVbdRCW5ou30bj/4cgq+JLtgkTxvDh75pTU6gfounSLs5XJJ
CnC+eQFeb3n5zDWBpTUPxszq9dhwF6j3/mOI2l590+sVAB5wFzUkqLyCzvvfhx5wFCRtgCFCpp0u
oaco4PNLsK6jOJEqQVodmLPg+b9wlgsjlNcrK540CmvVa8TTrJ20/AjqlPFfd5eDTBiYGmRsURUH
IoWyAobkTg+qXl23L8r0BPsX3OWMK2sDBQAr6yuER8UFkO71HXZxRQ9VFykzch1enSXzaVQCnwN/
mTXUAHtpWcGDQ98AzSBeS9VeGHTdTZcUZOPAZKXO/VndOK7wrhQBV8FVswJNr79EAlp3LodM8wTD
1xQId6tOzSyUbRpZ5e9AOwPAHh1czfE4jbXWaUi578H3JInHoH26P46t3YSGg/+YoMfRh1UqlDBh
SMiwRcJXX330GXpfBAaEnWWIWrpIiCY009SaJzU/0ki3lsEPe2/oWWVglh06DuACldf7Hnba/TIq
L3k4P1Rx/GfgGQEpa3Gop4tS6NnQBKUGj0dr60TaSIe4zd/7y8MwQr8Y4nHMAqGsNC/hUWpG+/EQ
H/LAum9knZLrogtynygA4wGEEg7c+dqXtb4L1Gw2kJaEvqqNc0801XSW7KZcDDNG10YUh9Eu0jtW
PvS70ntpGbEgKgZ4YKIehyQhXbnKoH9bTl2w+Mrj0pMgsHUI9pDsJTsNu+WDq932Td8D7XvMdVM9
t+dEdqfJ0hQwwYFQ4NCBYq2y3yInBw2y1+/+3bR8fxyQBCvEWUOmkPKksJx4LYsH3g9qtTHHARW1
UkhVUlURR8QpqEi69DyJJ66271u+4VlbTQOvi2obOoGQP6XuWwPq8mCDH3k/SojoLfrzBBKFr/mn
dmhS1xCcGCRCfyckskwJIqEP8WsUM2Il2vG+vwAIGyQEwUiCrp1rn5ChiJ6mscb7mZKN2Kz5TMRa
0MwqGCJG5HeDt15t4SBF4hEoRhyp1N3BK3UfTW3J+1ZJPmvy+dHbn+1HRQ6Ve39ebzqsaEuUp7c9
GoMlPuf9nAyWQlJSkvWn3gYqZae6BkEnlVkTyXLigRwK8qS4fUz619li7OvNFb4cMzW/caaBo1vB
l3yU3x9xFsjefSKL2VqnQ2IWTDWa9Tiit9qlQer8rbqw7grp/xvsLI1Yw0Cs2lzHN9ihaZroKWNd
11tOdGmT2kFJG4pSCLUx/3h2fv40HtxDaJk8edkxjuKbNBK9rtRZHI9a36/t8v5xcKzlWDny3syt
4WwxUgSbroqSIiCIa2+TQpP/K0le6QNqrX5JQCX/GTV28748pyVRA2LOJOqt38mf+05Ln87r2Fa+
UhwDqFEjHXm9E7MkALlKO/G+o3Cm8Mwt5sETWSwuLCPUSqnigF2YwUi2N8h0Aj3bAMYBYjBumpuH
BD0YaqEyyHJNeIbzfi075Xv2Q97rbwAtR4+gGdDs7FiWRItNEFt3uh1pRP5vHEWF8h1Iwdb+Ffqq
G0vAmPN5FHwrJ3j+pzKpZTJnjv7x4JspKyheDy56z4ErUEMZE2BcFAaulw4pCV1HX+Xsc6UAcrej
kPPOfee4YQhfJ/TSBHWi1Rq0OhdOmv3lJUjJW/r16QjE2TfHgSzPAD0R4wwWnoI82LsdQErkN8P+
ehPdGyJ1jpUphw5adHn44MBo7JxYn6+xXbq6FbvpeFBhGYfLjsPZEtjKbxb7O2uCqb3BC9OYZ7oy
+1U2Pehqueu5lqXmsI7g3giprQFiM1VEJXX2xdCJ2s7m+b1e1U4b1K/353LT0Hc/I0BQwIZQe0Np
IkVepGTxhciHZrTR/S0XR2Z1T38z2NLjQaUB7BdrQyMU0K+dEmrhU17qwey/SQT3gPAxmx/Nh/Xx
KJDXieSmEJLn8Uds2nZFzIjMxxe/fTJZR/bW1XD5FdTKgZ4uT5qEm/219145c+pxZFFPbM3npQlq
4bJYyOu8wMJB3IGkIM+Uxpk0/WkRWZJnN+/SdReurLxQ/JDVle/wek67WBLLqYgXP9krH/lOOIK7
JPmZ7/OKZJCE+nnfUTbD5gtzNCOdUo96lKaYvKEnvXk8T5E1WU5h7UvT1cyTPVq2/yN4fP+FgM22
v1488HAxnPWmVk0NmWaHH/M4zOUlWnxxPtfaACF2j9dBR76QsReI0n4h98OlMQtjs7GooGvA9Yvj
1Fi75a5nGhS/YZoK+uLnD+obEGiC0x+05lg6ybKHJO1DQjio651SCMKGjHDmhjocQ4bCGRR5QI4F
IkAat6plIAZI6p73h/BrEl/K7B3EotinRF6+8rhzl/EpQr0uSuWXLh72CRe4NXKM2kevkDbv0Im9
qwMr777qqLSU8K+yLIT/vO8b308DansjTEDBCvnHtY+QcsVlUTMxRX+0L5/PHwIC6iPuhenX5OC9
kiFWKRureAhNkZgvoeW93be+5RWX1r9/f5GgmUNwsbTFvPhTe+ifR43k2jvPOZOERjULu49jrMlN
2n9dE1yuKHTx6yuSzsMUpT4Mg6AufjCBXRpaMaFhB3EA+sEHkN8McgShBPXAv+aiLUosgqabovi3
dQEVeESEUISiSdkSlY/7qOMWvz+09sfkWOXsZpwNimfzxRpGwqJn21xd6cIgdWwuM3rRdVBP+VOt
kApwhm40y6EEMYQ1/ezBqqVnZlOAH234FYbA1TxwwiO30tlboeqOstvEttEjW2GAgJSxNVfTtOMh
8Q0pBVC2o4edikRU8HJ0XN7h0wTyqYOp7atNGfnSTRPA7q5rriHzSplouiAxmgEbMCcgO1h2hj+9
Zf59F956I6q4fP9jhLofU+A4OlWEEWiSW6JZmsi4uDhYVdNyFqc6FXvl5IwqkG8WHKpzcQTUL9GB
Pxbn2GHlILb9G+1wSL8DVIiOxevzThKqQQy1ivdDTf6V9LEttvtmTG0u+ysHr+roJNyfHjL3wkgK
xbo/FVvPKqRawSKPqARAGrofTyuLKZGWmvfHiSNT/xETvudNaF2m2aGfoO6ZjSQqBKeEzAxXvWUJ
Izm59VxAE8RKegiALvBJlLv32QK+qghrESQvvfpRVZ7q9m96aEaRI7/KL9IE7vuWB8W524KkDOp/
/SN6TBiHzHpk0p6NXvdVoQzH6g01Aw6BSo0zlfchayPxT/VbY1jxvo0subGamZEn3QiMAENGvgl8
4+jrpTt7Nb1d5DELBV/QUT/BPpJk0reMd9DWLXpphLok5roWp2SAEaN1J/UtaQiYsfPhg+E/NCB2
PR4vzNAXZjrUrShzHPxn1kzN+NENb3lyjCJPV87ZZA9jSYT9fZub0wcwAmjpEUJLNFFwOWmQn10i
wZdE23gYQsafv5F2+x7SP3+fHlIHWOrU86XoS2EIptGWl2MPiOBKdEJezQooLC9QiAF4ZvkSxiYH
2zbynyQcQHtuJXgqTkQ2BtxMchjHhjPOVWYnSjBlZDTw/raLHkjMSSpb3GDgAgJ9RNfjRQOJGmgN
8noNndcq6KAykY9c+hvCaP1nhIonEDrNghsBKSUwPqNZTf/q5nnRQAc0p9Crb0ehcAVlGDsT4Ayk
WBcOD2GzqHLlkR8Qm9i5lMlvpVDosjUDuN6ijAcojFvNCzDx6qJkUJeuuY9mbKbJub9km0HDCiD5
nzWTqDOuHcrcyIEC960OcAii7XI3R1ZqMQFoLtz7xrYezEgy/mNMvD5Q+VGaa25IBL85CZbTmoOV
7Rcn3ul/HNHsHpdnkXQP80l3eCs69q8JyRhIhRv4Ke1CVKW7Bw24qtSri/JPOmdzoOduHxXpVGd2
tTyFvD1VOx1KmVnj8PUHegStQS0sOfDmyEm7wS70JyNj8XSuj6GbM+5iWtaX9kXgFkFtsC5VnAhZ
a+Pg4RczC95FUu/uT//WDX45+9QNPrdQ3ZkrmAlnkkgnLbIHw5WQacpbxk7djNbRZwaucITDoCSi
ptmAnhTka7DQClEGM0ZW9xi/DfvezXGgJqQ+8Sd5B9K3XXZIvPFnZWb1mnFmJkFX772d2X++g5rZ
tIqKkg9ywc8Hq3vqoJ911E/FQmxTb97vz+5mPLoCD9a+bwGc5ZQtPsqmfi4LwednW3XDbCdAR1Kw
DC/8OAS/2sdqMfMXxpJuhiiXRqk1DZY6n2e1FPxoj6gMhFTqOsVAL7eW/jj4TeVAcfz+QDfvLyDK
0WaxNtIYVIwmhhE0irtKQNZLPJSgIm1t8d+Se3xv0wsbVOwRhlWbVwJscJLJe2ph84VfWiVA2DMj
rN28s4DVw22F9xqag673HtasUFq08/t65gbZT0U98iUjqlgv9BsnBG0Yj540tETSE9aVUOSd8Fz0
y9JGpy/KSkl4qlTCP0EQJ1YYe49ljZq6OQr7TCphrQncSSPiY7CmQdLOfGE1pW2eJxfjWo+1i2OL
X7o0FAdY0jOrQwgcPdWJPQw/gaW473Fb5yMa0lbiHBCtosH42pDYzGHUIWzy479pSBy1i4mQ/Ch5
qGCr/819eGmLGlSJzNhY9I3oL488ggkjJpzwS4JyugGZx8fmULGyKlsOeGlwXc+LWVT7WNFmAwZT
eYA00k5SPrI/9+dvyyUuTNApK30RhhK8Y6Lfm3JuL6fP4Vi86YIVMfIfm6fRpSEqmKjGaZjB0Sr6
Sr3suVCHBOZbIAJD/LVgzerwYZJf+pc66skUqwy/34xkLo1TwYU+leBiKQvRj4zDEkDZBOAsOAgp
vMKMK8aeZg6VuuECY2pBkIyhtqCD78wy24fVE9ceqlNcPi/8ZGadE/e7ltVbsXnNoIoCVeq1bQpd
p9f+IrdynYvo9fNzaG+s2R1L19DWv2uqx+kVMs7FfupCW68skJyozsLC/29V4dANDZyRBCZnKLJS
G0RsSy7AHkUirjOb7qWozNmCVrAtlQchcXn11Mr7SbaMJyNmPJy2sudXpqmtwolz03V4sPrKLyfd
Kc6yx/ZsThxZrMxxODNASydYiM1gr3nyroxIdhCPIk9E/ONczpVPC6gKkTa4v722LsR/ZgRooesV
SZQ2H5Gc5n3UDQjSr57GyAVs7d8VqAaddXQqABZwbSDk6moKxkbw0dI5uxW0ZivAhczwFUlXRoC8
mXaAbBL6IZCFQQMZtbxzqXRZKE+IRS3hZ2A9dOYBFSQvMFnKYluDwuWB6hyoVaCnR20g8FplaTgK
gg/kyZgC92+UFhDg9jikawc1ibunrGLSuaxTRd/FQJeDCAhISqiEU8FLFWj8MFc6Ht+7HIIZQC7a
7ZPyFpD8yU5fjuWRFdtvlSegWQa6R0RMBio+lMUBvdPLnBqCn5JjczqPbqaR2jFDS36+74abJwPK
kQrUcjA4dB5euwmkWdIoqgPBj+fPkfvDafsx/K22+8Ku3CYxRTDS8HbTmPGPZDzWAuOS3lzPC+vU
ODm5nY2gXK2rx7505a86fE/1fRM+KsgKs1T3tl4Y2tpAiNANj3jwK18Pdopb/GqORX8GztAUAec3
SL18SIUNrnfSpsgT2c25SHf5r7a2X0B7UiJhVlY7ZS+g3Tv8W4QAeiw/7q/BhnsBsrMCkVEMAQ8U
dQG2C8TXSl2Yfeiak6UGTRBUTO+b2NqhVzaoe66f80EV0Ubqg3nJGbnckTn5pLb+2O+m5pyE54mz
IkgPVuXolPWj0Pyfv4DaukUzi/2Sou5dznbcDm4Dttusle0J0RnY/LsgPA61RMBORNpxcmQj39ct
AyO1OdOCiEw0AAV4i1DuhqbsduonfvZnaficwNbMJQljMW+If/EK0ZGB/Y8NKu7UNYD/6gUzPbuz
m5yifbRv7c/HkOCf25HpGcmlvfyokh+HF0iCW/cXeqveAPPQEQN44XtfX7t40ivClE0osH+cP3+G
pDQ5M3e7XWq6KOz7uHfJSNpd5Hosge117qhD8tIwXeebO+A0oDU0+/3ituqD1n+NxUemMl5eLCvU
XtFBFTsODbwIYnGQqKv7pzbXd0uClBvfc85/NZkGMtpg0cNBTO2aKvrfyezNzjqfHwundcFLQJ4J
ZvOHTvp97bx4v1ltxVtuiocfUEkGru8brfJk4pUZ+n/AFaiHNHwWVVZ7wPdBRy/WhQU6uBekCQ1z
MizkZJxN/ay66Lghj69wzowkb8bZOE9mR37l5gS/jUlhifa0j8xXlFX+vBPu0LmKKZjIrpucREZW
/v476Xvv+6hl5rJOCYsY3wewHfKLyPplTuKUbnkOnoJ9brr2g5/YqdO4uQPlMlKYI+GcwkTQcd8F
tm5ivB7/sxY0+0eujwZgD8viA28om4Bcf0Kv9Lw8zMl/42yXlqgDUtUaoa0N1IFzDLldJx1D1vcR
KIkByvkRokb5gigRXRxuZt4f5XcweG++V4+8eE+mOE1yQ/22/fkK/npSA2YZ7cFIjJ+w6BN5+tU7
lT2Qbvfn9A7lLPKCVK8J1TurPTJRQpvXFQo4QDejcI/eHOp7ZLmVpCBaZsxF81qmu9LTrbF5kKWX
XBCs2CnQWp/Opra/Pw9bz0Gwnv1jl4qGClXp9S6DXdGFsPxH+ycwiJk7O8YpzbSzHnMX8z3EozSG
UGRGfNc5/MFCP4Lpj+Q3YzhbpyVIHECF9/+4+5LlxrUky1+R5aaqzJoqzCDbqtIsMHAQSU0UpYjY
0CCJAkCMxEQCbb3sL+lVLnrXy969H+tzITGCF8Qj4gXQ70Un0yztSVTc0a9fv+7HjyMOiXdXZTrZ
irc5EKAx6EZ8ubl52I4mKC+50YrHwMc9MF5dN7y2ao/LcY+ViRUmYgbsDj1uw1tfTADWU3cu3IkT
Uctm1nwgXiPfrWGWNUErUFXASY2gJ0lqrdy4PUaQULUaUMh5psH199V2RiaqnSmpozbRBtRu3HFf
lZeODb9wn3NyPNtSZf551wdXuFzMNV1syi8vYyjVI0mIr0B5AZMQ1gotIn0rXw22OxYYa6avpqOt
PAOt4C175U1Gyj3Sm5RhPFTf/HnfVNzR3ZR/eBSuHwdaEEMVNu0qOW6nY4EfEiUCQEpSvds3cVH4
rIBZzzefzTtZZa/UZATuGuUNh79BaEtKr3OdVXT/TgZDrhmR7ZwWw+evw6/paDfqXw0huvf3AzVT
3Ontw1p/0o2t+hSN9ktXHbv6QDMXze/NE0IUYs3BAcsgCRap0mIVI7Hb9x130EMsIMkEf5o7nhYN
XFRsAmpHj4Gsv0KRPUsbFPvghumZuKxWuTx1fCl4tCWfmYgIzY02TCFfZ4Ht4p+FuxFfCPJNjA+S
7cxBgwartf9IsU28jVG5GcOmxaZX2FZYoE4t/AraaiQzirBTV4y2GWu4GweTu+D5raeNp+IkVfpq
E9qFnLTq1oERHfxpxP49AVtv/bBv7QJ44ONCL9hnnn3Ie0NLQVJvw5lv6ogI7JH+7G9ALryCs3+Z
ycuvQhqC4u4uxIKGbENHteb88ZQq67mR+ABTghtF9hXt8xT2SIrQrx59QfKQqMOnIiIr4bY/RbXv
nvI6fmzQbXUnj2SOkpgJqnBXt9OLsoHpeug+jEyUCJuL/FrYOEpq26rQe1uh7gvTU4Vsi4ijEodX
rKk7QvFwfhC1MgX/AJLnELUGeLai1BM/XLl9J2GXvjlypoUyMJ7i4SgxlduRrptfrq+u7uQv0Dqo
qHm+Z7bmAhuQs4cANmimIVOVffZ6vFxEAA+mV44yh9tlpxc51juCg+mOv02VBnOvbrsHcLrA7UIW
/YSde+/0XQHFUNjllLdQR0h5it585HiEyrWCUIivDrTt1Ff5yeN4fH6qZCaVo0MYtPHQALwNbBAV
db/dQ//wEccs/d1w4H/dmi/JboZC0Cnw9fxGy7im+AgR3HMdVo6QyPlifw9H23LzwgZzmY00qd8E
9qs5pnhoIykWleQECQqJ3j6PY3pSsEUfXjbPM71Q7ULzkyaKhqZeKuIpSEEcWjZ6KWLVvLqx75wx
o/MK+8INwF+nSWPciWNv98iEeoO41Pm1iScBLjpwFyGVtnJX2ZKFghcZtG0fVAxmfzFgZ4Gne44O
YMl2n2oRCvXt1zKqavVUN14Gz+eFpgZuBeXAlpRJxGqtUs/aocB6WZFwwI5yd/ILgWI4+oiVr5nP
4F8bA4UQ6yu9uD3fbQ0ggu62sq+FYPX8foBuUdFHyk2N8wGqmw+G/d04ypQ+sh5DeTjQMATPMsR7
Bn4OURNm2ePA0bZRg3VyqiMwGI5QSIDKEC6PysnJzF3s4C3Lwfyb2Io1bQrakH9PHxS6/cpBgQud
37lpgcmC5UaSJ4JtqXAtqmIx9aOFgBL1TDwfbLRtPgmKeZI1ydjpQaX7ryw2nBAg8yHzA3Ff8LS/
jcWHlaOtvHtnZRSGI93IO1V+DZRcAX71/EbXmLt035WjFcp5xm9FzN11VcSssjhUesHt/mkbjyPg
pHUhbgolEAP6ZLVBhwNifySYorIKrTJSLskdcQtfO+8kLtCaTAbOJDl1kUAp7yRh4aw4ZpHGdqah
kBf463e+JfKKGzmSpKDoPKCFmSfyOSps9O1p4TlhqOTWbv/sFLvcCBiveA1kE1yl5xfqVAVhnY5G
XXkWFDkYkgcSEEIRqhIysTTmgdt2rKm4j1FrsqlKS41EIGmB4HYJ1vOk3A3LJmE/QLLU0hafhO2k
v3nw0uH5CZ1eR0jKJ7XLgOUEFUEVl5K6/R3v5xnBwHhAM7pqvo0nPcvR5PCRd7Wd66lB0OQCOTV2
4O4CeBU8HGJZtpnee3mQDtIUzOTLwok2I8tzjX1mNdXKrLEp0AtK2xGOZpQTqVIK+zvBM1e2xS2l
GPB+9yqOFFuYp2CUcdzVMMvAzRVHhdZPh7b3GVyoqXfn+VtF3Lw0Yatqgi8YCg8+EFwhqDtS5Yo2
YycFa7LHLVfz8GGrbjVRn9hX4TTW9L5S6L6g8A22XE0IGl1CcnAfo3Ivwg70Gvesfp4yIkJ1+V2g
xPANe6qgsdd79drRxJ+w3+CFRkI2IpBIWMfG0r3h0STL9s4FiMDFTQQYY/jKGJzqqbbaZ5WVpaSf
JfzyfvfUxEtc83JDNBIrC8QRh7zB6trauYTyWjA+llagII6VK/Z4NUmm8nUC5+000a/W2wlg90s8
HRveYDUq7Ljn8vY8epwgLdNzTS7kl2wGZuJwxOzA6AXopl642spq0DxN8+QqJkiPK8AW1sM8mbdQ
217z2sS88lRkg65uIl1AetgKDsRk5FjKtimeVnuUjta4fDgczTTpF4K3ctB3eLtPFBAnaeaUR86d
yli6igq06RTrq3pPP+HyoTa3ai0nsOBRiwUdy6HmGILq3oj7magyDzAw3E2DgVF3C8KvBOZCuAaR
LFYtDOQncK71B3sgVPbTfaZmA+XVFIfhQAM2emcZRdwEialT8EcdVhlzuIIdFFaW4doFgD9X9pzC
wY6dIcVdvNrNjNXTlYs3SNPrvanXiiTB0b1Ptnv0uvdmjK/G6SiVfmpmoI0ApQeU/AnBbW/HpYmz
4YG34R6TnjBBGSktYTeKyC23vNLvTTym/5X13+LV0OWG3GbcW413TRWEai43EdzBgJriFgWHIPn+
SGxdywlCxvb55U7dT9zndGIOsZ5NthOHViqWzHEv1U0Mg72L/EP0Isw9Rfi611BL7ev2czBBGL/J
gV/zbsV9j4crSXMHy2b1iZ4nuGZcqZyS5o2FBCa5ur/vP7zsXvovS04ZsIo05ebFDRJ+rSEfKsK9
3/Taq9F71Bgqpts+LkQnEDEGB+k34CGxb/krFL3ePVtNZYtr3l30dCv3iu0yGzkl070pFOl1ZI6U
J4W/egv0wThuCkbVHAtkkAA0RZaWuGNpaelF+WqzJ33NRf21UUrqW8cbDkVRAVQsIQtHsphykhkM
+IBfRkPUI1KH3vjeHsUaM9SDLxAT7bxZx9Y8ZjCZ792R4Rx1FzkyKt/1yR4p0TB+240ArMZ1yNyk
s0U6zpooC+vMDShNgucGfgYUa+SQHPUn9tlt6Pgpv1x5G2V3lfE6159vnu07ULgowm0W3TPFLPaD
pnnWyuIA3mooGkArhIosphs403bOjltqn7mrAk+VjXptKfvlbgHH0V0TXqcGZEZ8VLgFQMoD4ieB
WLZH00z6TppbSQhgiaeHjOYM1FVqay7jIofR0U23r/krF2swC0PwYIaoBM/fsTIMMGunZ/mSdadW
ceUGnBoH4wQgkHDmcJpsLXasKkSq9JW38LzUmOzVRRzFHTUIRd1iESYhMFjDiQFKfHr0VgjU9E5M
ueWjVnBKNp44ajZmoBzxwtsi+/Sem2qxDH8xCHXOd12Tu4eFO+q6cpA3u60IrmfcOfkdmHSRv5do
q7tMGyiirfBPTKTrX+B7UwVb+fJldJ3Nx35jYnutjOIhADIlUtsdTwN6+nsTSV0DDtc7r2zgxQnU
FaskKvJB7xr53etO+3FXlZWWVjZwwgW6etS0z8LV1lScnsLOGRho47HQgHYpSX+rNxCYCVCGDdSD
SDup9Abvm2xGDq5W8XNsMI/ydK9lD/y1oz/I6mjGgkIGTGt30XKx4JfLSFH0J388U+DPXdyZw4YT
WeOlAfH197FUNlre57zP9/qAYyPRFJRMQ1HAdgtNHos6UUYldmT2AzvHnFS6zcSt7OT9gl8m4v1m
oHj+yNT3MA193XaW52W3zvIWj/uqXAx5b8+t8oCB6taQHDNYCGrxbC97ej6c+UZfuboah+qb2tBr
ne+N6rWiUTNEO+LNjuOXJASQK+xsdSVdZQ+KpN3qs1mkcEOjKFRrLKrx6/kJ1wkv+GzgFZBAxQI0
L31O7FXiF6kj4aXRV7PMVHaLze7L+S7qpIQvU1c5QF/E8sF8pEejwmZtLsbk3BygXFT45NPZxruy
Giz6mpwy8mwBmQapwwEvU0UaucTsy14PU9khnSx/NJ+QOnwbg5AhGyuKN3uBgOJJ/JIp657+zMeK
lY/YhtWU6pbzeAwVKzQWBctk7T6/DMSgh7QmJ3bFkc8Xg6fB1touEyfIH0zU3FhLoC9PtSBdIVtc
6FnyfG8WyAUcbLPEQ3nX3GeRIbLNeUV0YGIoUugwz5wnAJgTZAgqKdttL0ahR7Nn4bhvVj7ybtmN
Cz+VKfovriR47lBaebIe9dLnAikn17mVhpmyi4r0C/D46aRg9ylKcg164lLmYukhCH33lgsilBzY
Jly4Vf0cXE4q70u8qcdANJn4byv/sgnkCL5SNgzHPcGDYZbIAwDOrU1/7oi8Ow5dGfX/Qsl85UTE
fNVUEAPV9ROfVQovS676PtebuKEv24rLhnKmhpybop6C7zI73Y+QhqmASgDQad+KDAa1axhF2u3S
lYpEXefZw1LFCim62VT1tPbG+L51J9XDd3aGxE5Q/S83D1sUCFfFxSAH3Vqg9CbWdKUPzKFpNTjk
ak3e4z6r2qYvxbmPkOvSmkmqtbjZaOYdO2LBC+Hq7khsOIg1MT+cEESQkUCN036SMdDfoYDsxl9B
OnVrpmXD+dwZbwFMCpTP4g0Y0IwgVIWtJrmq2gtGWsNtUT9bCb5NxFQIfUflcIiCvcqlvScshUzL
endFcOc8CkgUihRmApmSeRAWxfN0f503YeNIy9VLE4XhDj1X84XNgPPCQrSF5eAzF6qOwkcjLpgF
2SjObu/Oa7taDQDbAtzl0Kko5kErVOSEosb33hfw4P48yOdpBtBAQ/SiXtMd9SHQfXhhztkigz6i
4XwKchFwBlna/Xo1NGeZquhX48XbWJ489hvfv7WTA2RSYIGpxtuJfH+kynt80ctZsxCWUxvdnF84
Yric7NFR2xWLLZWQY8iTtvOlfrW0AAA83379AT/qoGI5yeJ+Iw1CdNDfjFcjC8DCz0GGkJ6AcJ4c
KgV/F6SSMghmu6TBaCutzXNzq1xNW9mDAG7RdaDP519vhkBrKbst8D5gG5zNtpPr6ytO0RbyRjG1
pmuxznoiMNfDnlVO3d7chBvTYgSSdjDP377iPaIIOhKEJvfudBS+PX3xHq6vlkCQ3I3hQ/ipQ/+9
+yoqtceGDL/bYOrZZ3Z2Qx4AK+1eVvObRQL042jTIEW1SgYPNtj9eJ4CZF9Z6n0RxCxrQ6U6QDvO
cxUlihM9f7gCz87rqonPsW5tjzurrC2KcmzMIhfhRhB050pW3fsx+6VBbMkdUJUd7B00CiGnBtsh
feb8zDFRKd0V4KoYhlNmqI7vXsdp05utzoeAJz38FSgdB5r3qgWKc9EXZWhIO1JXb8PnreKDl195
HkxvJl8y3brvR9q1yjvKMls62uL8HOssRFLaHiWJUCIUI6Cn6Mqpx28zTlhupOdtbuTBg9cz8qZS
2TWAWLwhjrqpzLHHo8qJFPPQXp+J1rTU7HYDxNRWeX4wFQvnQVCUWe8OvNwzNQH5Lsgr7WGu9LSB
Bu6uFBGH89OulR5gQ4BOZUkFnYr0hBa3ZbhcFpbM196NuxtJ6QSFspFBITXE9us7IvWFB3g2Ynvp
9ZW5LTsI+pa4TLS+NOSfmdXY9/XMGYeDt/NT4mvlCHEvULKTOo5VVCGK5vZCz0NXgR7rstJbFMOC
V93J1/kQBUMWSNpdm8Q5heoPd+6b7ivOA6g0vVtkJdsaqP2W58dTF81AvBk8SKTOGJA4ZLxHN9bK
6w1Y04JoafOdOkd5dAVhfTV6cqfeTLyyJDVVm04sV3eTHfdZuZ774srqJaiuCxXEw/sB+i1CqLtf
DCFmyuhFmenJVtXHhIL1TntsmHDdBiDpCPAVoJ0An62oizgRCNMB9G1vEbqDIe9+7lv3PGiC9r4O
3rPNPlT72xHMrx6ku8kJX3vHHvdeuWMFOysCoZ+Tqc+16HbwJKMkPPiwNuob2O/GDXM9BQlDXcAd
SHDC8I9XPXRFf7Vne7YkLD2kwyST7ciMVN+SNWeTIS+8r+03WmK9nO+09i4/7rRiA6V27schzFvY
7I+fV3NAuZT5TaxM1rvb29unYDbj1Wt1PFYfm9RFjViBMwD4ANjv4FmTKqfY2W5WGyn2xCX3BpKS
Hdy8Grhq9r3R+QnW2HhUN5UTEwim6yT7EMpCLMJRseljTXv2Rs1XiECc76rO2wJoNyxZ0AiCXLf6
ZDclJxSLbCsu4YtUCGPq/eh2pEaKpSyAZ204GuTYURcpLjf0hnNBSNbhoaRVgVMwKK8nmrslOONN
zUoxsXRnpXrDnE6ULekGRTpQgo5cp9V8tB088WJk9rPl/sa5ZjV+7M3hFl+Drmtkq+L8KdEFLdYG
2V3D9EoW+pP5HXVcOXuiLW58MNrslqZ0vYqmvUUy4b2JbQ2Bas0SQ+ZevVy1VGmGpJtg6FjD54Hh
CrqH5/kA9URiBZU977eaPd8u83Ti2E/gp3A51Z1Zo2ilxBmyM2Ithtmsmw/BTeCq2WywZDdPfU+1
NM9UIvdmH47ErRrboAMbhwtpexuhQClKh+Y9ZTP2jS04UOLB0OTwzhXGIdJ8r2yAQDczj9V2nOap
DmKUig+En9jXdzzgKFyiONd7kr0/34qegsQgBNuT3hPYTOAXEHRrLjxv4sbUdnKUzi0l2eOjW2Ow
shGM7svZUkRC/2O8VfkEdMgzFmR+GIx8J/b02NL79+dFp15yEJNiEQhHqc7qveFYeSaTDWSH1o0M
X9XKVJqo7Jr6qGivLEBwPwrRx1QYIfstnHJNZ/pEKZfy/30WlQtovw/z/tbEMQNZvebfJIAqPDoQ
EWU7XRnnF+wUa1PpqyLyu3zrixlL+lKQLCgGY97VxbvrlRIqrLod7qasuhh4DemKtUsICAzewDDe
wJlPC4eXS9s4YRx0msTpMF2hzlXOOns92E0iD4ijfbJ/9C2mibHqFBdKJotgBilFT6qvVBbWCzae
7GfYus3mK1MgX41DNsy1b7METxwzCg/Gyf1IerW5WbhmbqK+hrICipA2GJPEKj05G0fDqKw5cJO5
z/ibHYn2+8MewuARprzSbcRztjeezA/Pb3IZLT3XYeUwbsSgEPYJ1lvYDhNLEQeoGGBvJpGgJS+B
iJJbKCAQgPJNlW77tu5NHHkcvLDrbKdZeGLrzCsLFGHwdH5UjbtRMd5jy04D2XaJ6AXu2EnvRVa1
ns3wYaB6gSJM0s87e+ZgSXwlljSnN7XzBnVxGmcj1wvYGWDqoXAHgqu0IPqcF6deKO6WsTS1JfiI
b/3bAa8mAVTuF3HlK/ux6CvuZCuitgJSRjbK4J61n/b8MO9Ds+t7JL+I8OXuUDt6xO/mkjARG3E2
daqU3IOEwBJGeNX7nyM6JnC+hEGiCvnVZo8NlO58YSIlI3M/cu0rR/waD25FftGwQXXXPSgQCFMG
LzN4+dCrw+NVGfekZI/qHTPWvo+LvVqgsjG/tW83/Ne9xIDS5yrihuxqo/dQV0oafI3SBuRr9SmA
JEfUJ+gjV4/F4wvP24rsOr2VHIspkqw+C6PPkJD+Rul/wcNyFIxQoSlVgVTLxygyiqTL1T2QVZo0
9wElEcv/nV8Qoh6OjtHJUCrr0QOkDGj+glkygLXzzk5xmGuAuVdew5yrb4BqR2xFP/KgYMicHjqK
wHBos6/71W1/G6JeOaeLkThMPNWb8mkCspyveeo3aIuKdjrpvGLkmXaRCUHMMMskeAiMlbcomCs7
G9usxiZDqdfgXKtcBSe9EeE/shNYptdPejm210EwR3pAoSCUzUGpuejGc5pyOxrXtXLcV+6A2Qci
0jD9CaOb8XDLjP1U3YNwZ4O0bt4fo5h4I71GuVtVsQHeAsQKrASulPLBfzxFO8pllPkF9S2w6P0R
yrMMN6DTRrUIoC/Z5yaGm9pZEkojqAoU3gHMk17SdMOAFBVQ/OVG0EVXFZPxZjLgx9v8Fkak5b7F
g1GEG5ddvZw/HtVaMOVe4npl4DYEGw3wu3THhbOVN6sc6Wd8aq0epTTfjfYcImqBb3IK71n519zO
vMden99MWEbOx14vRxqeG3zxiujNYb3dKJaF4M4FFu6mCDjglhjRCPNNMD4/0rqDjEA4Mpl4ThJQ
fJke6N5jrMBdYaB2PCRlwi12FGh8v7EsVEWBlgtCLA0gSCSClaqYo1m2incIZ4AQNNIQJ1I3t2Dp
vPXuJH3zuhsloLnv6aI+k4f2RBztNG/CDLcIlYHc9M7RBhMULYC9bg97TQYmOcJViTweV1VCApZb
8TzGJXNryXPH2TCJbX0Pt45pfpV3eMbwviq+9/rvL/v/aq6D2/f247//B35+CcI8Qi2tpPLj3z+l
KLBouLbhXyhptDbSi+DtYpEYiR0n9kv8H6Sxb/+YburvozUSlvCXhnuhGYlxob/aSfUfUP8enX8M
jvw99YPuJ3aS36XrKL9fx6mbnP/2fRqYJWnoNrD95CE4aeKH/qic0+82dLEux/WQh+v//NtLkPoJ
GZ9pB/7fPr6avP7n3+CYPxL3b0MqZ3OuBReLl6SvaJrjLlHpGIg3ZMSWH2hd0LmZH1/Lg0uYQniB
gyO6/OB8/Du1Qr+3Buend1jqd4n5NnBqLc9N4H11yBIg/7vlEoj85QBlnkFGjvIL5IOL6WgJetwl
mPiRbsF8LAFx5/9ia0DQrhhSZTX/gBgI0iXiyFgB2JblBw0erUH/khCKkUIg7ytEgFK/1hJIUGyt
VkAULwEKBvke4jXlhz4I/Us41UA0Q3zev9jMIa7tZs5dgl2XVHwgzjx86Jn35Eu8ikiiGWAc5ed9
qY8U6l+uA1pvPnOJ842cKpA3lB/I95H4C5cSrCiwHIAhrPz8ckJAygi0EgKJv+QACYSj9WOOtBBw
5HQQIt9fVwbIc7HVErDCZX8AFgF65tCHl7gb4Okmr+1f6+jDadZyzuLgktQ4xsH/2HacpCPBZ5lL
UHAOYMn/alMnVQxa7TYv4VqHvV+6h8szX5k5fymj6jmeBL/a1PGcazl3gbksb3rkU75/KhYPj6VB
BhIp0fj++eU0fhkJarX/IgeFB6sOzr66NRAvweJB2FoHH0vwy4kBcinaigH2mQOhKfOelAGcD30E
uEvQ6+JzuPV+PSn4OJw/b/fyg0upzwF2T1I6jhQfMXrwBcyBw6Pg/cz9QkYPcfa0OgE9XOoyKDng
oTnoAWoNUK7nEh5XOI9Ask8+v9z+k6T7VksgspcwaggAAS5t8qGlANcfQPzwYh0Mv19uBaChWy6B
JFwS3iTk7dFz77H9Sxashtj/79KBxf6FTgCy9FpOHuYP8n4GqDRUewnAIsRrEHa/fHj3lv39SktA
HImtjgA0oAjvDikfXB5yBhfdsSIcDC6RNgsnEAmjk897h7/QGpDQfqslgPNDgp8aNTjpI8BdCmIf
8eHDo5BEvX6tE9CZ/w+un+8ifrT9H/4/Uq77XTp+vTdQ692XL3HAGZkhKbBHU8fhR2XUAQIDH36/
X075Y89aSj4Pt1YfkRNQ9lNz58VLgYdDVGS/K4Uflfwf0Azf/OOqZbuvpfvcXsdHPvjGPzj4Ok8b
OPaOw133N+oviTv9ve3v7vW/U9718n47+pL4VI9+pP72PUhx9O3hcixH9dHXx3KcDpQamE68/ViD
wy/H9joyohcrL7/IPyZ1bXhw2X/yE3yFIIlxHAoQGYS2vo/lJGjwffuooXy70KnfHm3FYUR//Puj
neAQrOdab8XxUv4/W11l7drF+rCU7xGGw0+10ZhvV8+5PVODGHGq++qeQXed37L3l825lnX3YmG4
mfEaRIfGyKAJDXfbpkepkaw9w6XkjFyCbRseB/5rGhnxoaUylNUsv82LcY0FjgwzpUZcKre2Q741
fMOjmyWOwvPNHgus/u2E1/228wPHgzii9YH79XSfim14pbaB70AeR9F67buG/3rYUCKQxLdwfnub
5XG+3tsvwaGdUsxJpZq2zS4MxJ0vbnFHROsLDPtibm/TNWyXQ9OkJ2QUHn78eb219O1k/VrG5dfU
cS3zA9rOQ0UDwABcfPLWUUU1vt8Yv79SGMyPKV4jsp+f1wa1NLBlQWRB0vN/dwbv7dcd1T/nxoTT
BSghHjy7YKVAVAI45tbH+Xg2zffn8V/rH8qrazUlgNLvz57X+6mlzJmDjXPunlUMpMjbtBjhwfC7
AvSj8pmHUUqdLLELhQZeUxzayA4PI3y/YhtvrGaVNokqZ4lkibVdhUkcGWv30E45VhLkaN1sZGwP
rZSNEodR20avgui1sgQkralts9N0Z9jJoZ1ytHwHzc7Wz4ZPXwwg8Tl08/MXw41XWQOpA1v2Dpgq
yoqFY779UBdG+mpffIqMZ5uyHFABqoPGgW6jWyVEEW2F4ePaJWO+0D07gh1O6QjkIrbv5GkdJxeK
4TuHpojQIR50+PHnhePL2ltTmpIj8Jy2i3IdXEDo/iW+qFpqQK+1b30UoNmLRfr8CgAirBHqKCIB
pwu1/JD6zxeTmIyf2k7wvxOSxQ7W6NNzejFPY0oiP1rvYI3+272+0O8fde2/XxDhWUdYsKr8w5fO
IEmA4GUQQEVRSKFR29RZGn+SlQVxB5M2B1gLsBQ88D9/tjVSN/eurSwwvhNaRuT0AgoOEBspc3Qw
eUo76MMYPPPcO3GLHY+72Zb8SZsLON/IpNVrH0HvtorkPo1julWORD3aNvvw2/+JHDunfUfERXu+
4eOV1P9UJwEwIGAQ+RFJwLB8zOJECmiJCV7wzmr4m1/CgfpWfW0CBFLdpo8p/6AZX++TRYbhifL7
g+1WBbUktqAF6o+1qKdREFIyiigvqajaptHrIEqs2md86Ydq1fa3RIHDEEszBQ7llku7CNL6MSNX
ZnBief+xRb4hJ4FWMSTfB3wpIHpHpBWJriXZZJs1v4WxbAbVXiQB0C0EboSyIhLqFZ8zoGGE/JAT
BTJjVASx7k6pbHP6PWfhRztSDBdxjRp3ExIQSLousIqYH+GnOGum/mh383UchEFiePRWwYQ5sQra
z21umFa0fj6W4jonT/uO1IPL6+J6nVjr6MTcBLv4AJBWQBsBJQR7A3jsDqOqsfnfF/Ovu6Xe1dOP
3FJHAvf/wy3k4mVOC96J1jma0Q8e1U8+AkERZf93YDGVOpgeK+EKo9XXHx8sYm2mnXqHhkrFfnIT
/USzQYyFLR3j43VUrM0gs31qSUgiZAeDNyquO0I61brZ1DVxgKnhNhuRzX47be17RkS99bt4lE+i
dfU5LnUgcHqcVK82QnbXdnHVYv1i0WsrdyAKQ/skekSQ+W1HOzSiYF3nLyAM+60bhx/3hbIDCY6q
basj+xkBnYoXj5DrtG4YCZp+vM4PLRFd0RyAbT4Wo3UEpxLdbBfrgIgivbokhaLtIqhRQLJeDw2R
NWAJC0LbdsepD51DLQL4o9q3O3k5UQ4lYLXteCeJ4dKjJVj4tq1eraOKgAEV10GzcCvOjZx2iJap
+G0HPDOSrCINpI5962btxEqrpgkqLLdveeEGmeFUh9zBGs9s6PVk7cMnWQnRkTyh1guS7tfec5BG
5qGt8uQRvGDbpueB+4o1OTRUtksYJdu36xsV4IHYwRGZE91+GF05WMKT03awv/NMKXN8WrcdRDuD
1hVdXM3gOKjARdgu3Pe38KOkpkFHQrsAotwHuOXog4c05/ZbR070utowyUxpu2+LUmtGtk+hZ7gu
Xh2LsBLHLxPqWg84M/Cgi14PUyengyO1KVo3vFu/0pdHmffQvlk7Kd6dA4cxvg+5gwO9dAhUgjIu
EXs4dFPjY/jBx+1HWHRq++ZrQD8bTx246Xf30w82/wjj6gVyp4IQ5DDYck3O+kd+sPF54OOCWpsR
LdBdvGoW66ga2pY7WG0EKteElGVeifSDR6gDR8W7y3huvKxfqy89UBF0Yc9NgzjIqNUGhQNqtnZg
2P72P4j6r3uaIY8G2TLgEEHlFMSlQQrY2N1f51qTarzFbR1tx7NpDgwe/7UOHzvBwHcd/iRQwn/K
PIADg9Kxruri7sXRfAtc50O8j1sHTQgH4OQAlXFZgWTG9Btt4Lod/nOC+99Qnn+uSP9krPtTlD7T
pvVh4X/+vkRU0gYYvvSEKkb0nNLQ6Q7MtE++mdounSFAeDLaWidktEhpiA8tlW+NDh4wD9YakCcL
UH6q6S4wW6qRw8auuxO6eCiqFekglSvaLrIWeLZfwV138Z47tOtf3K/D9Nm1Xw5jJdtI6ty0HTkA
+9U8gC6eX0h4eQWMPqXj46fB4PQPm5ZjYDvtw7xLYe4CcXIFOa7sHypSHLr5eb0xNyIAPkhOwaGt
cshiB68ZYgbHyFswErrpDoTiFi7iJCBJVpTRV5ZfaStw7xkXUztJ4lKbXq8zm9YgTONN2OyMfu9l
lr5UXupdWMMPeEvbr8ZrOfyH4BnYgeMd4LoIiT2kkfO+PirkMojrlCHXRZDsfaEebUQwkAhDTHEE
ui/etQIenvTOCB3cG0qE8xtbF482AGm1Sh6wx8N6/vzBWy7O9tDBhQ2GVcOOqHONgq7tR64CIvJi
0CIl8+3bXRi0VcTJHei3BUmf0mE+48FPJ19wXYQD36UTJkxi/fYPd+1RzgRUQe5gVcgE5gZ6oD1D
hKSxMz30fgtc/OuwjBT+22HU5CrggRtpNED+Osu/DuDy5z4C6ube9bv2HafWdl64lb5fjnQu/F+V
3x6ZZEQ0YoMUmPk+zrrs9ubrFbUD7ErArAtPlhIZhU257En187aDJcBsSk2TEhWtGw3cwKv4CkmB
uLbt6i+wnOkE9C7yXIcw81+si1EKlmjqbUzqALUd89Bwnd/14jU67ZqlbZTmlVGjbEP7YS9SGHLg
gTi0VFrmXQBCbt8z56nLiu13YZevo5QebQdX1DJK4dmgBgv+0kM3P2+BPcJHXyCXmhI3QCWbWq5T
+H+Om4tg1/8JLwHXRE44tQsdGH5wVyFwe9hLcnQaN7b5oCtBEu+qR72LdhFYpbPounjIpFHqv9rH
S8B30KxqGa/HbXYR7Ts4j0gMijzvVNDSUw8MoYP3hbb2ghd4I4A6b+6vAwlUobqjgE7IbdYuzUKo
Bl4Q0f7SLh6k3xgaypSZeofeWSj+D0ZHVSNcXzyuo1fqXjubvPCDLWsbG9Ad2vlGqj22NR90Mw+T
QzNEk3Tx8NK3oNwJoPdcYvT4a0pVSR3oFB1+DBTbOB53F6FiPbHsIKTVdRevf+KuHxlVi5WUYW27
fSPjmT6EzZGs5kM4sirXQHPw9wcaPREEBLbaL4D62/9O1hev/zLJgoo/iCWVRduu73Tt55SY1SSu
pX/YjT6zn6tWAdsF8mOGRKDEoi4XIAXarwLGW1mFLpyRc1AgmUYMqqvDCMtHQBfXCICqQZJQSpjt
BP0CFrEdZXWglMBh9D9vrQOPWGm0g6fFHBfpCx1DYLvI/p8beLpVHY5g2O5iGUjLVYAf28U1Nw8K
on+roaAucjyubZj4h8mXEtzFlVG2St9EbBdO3ff7uKfYcWzQz9ku4oP3v/0j9avFnbpIGbjHy6QS
9Wc6MGMX6/zFWrvumg61dJGM8JGXe5KjjfIjB2H5eYWxIBA8Gl/LdeOQJzHNi9k6qMAeSYGutnfp
AuBdFEo7NESOCtcF69ICeBD6gdnFzf8Q0K80rgtv6OK3/xlcPATeb/8oo3230W//y3+x6Tg9R8op
tl1rULTYlVRngPg6aNfwi6qCRrmt9g0vzZMD3kUSCGryOfAzXgyNmDKLUDOj/ZjBY2tXvNCc2MEi
6/DDEODCYYTlSenigv168gbhugDKfLW9Z+N5R5lbqEJ5GH4LNVdyG5ye7y785oodXTzAmKMiHuAz
aD/qT8/5mto7meOAo2VQHlwGJBiKuvk99df5YesIHv4J/bLvVJ0gfjK8gLqSurhGFWRjVkGKHdjH
CxL2CmphG6TgfNs7Qw0I1uVfp2tQR/vmv9WhXrp49pWIecK5hcA8CYjV9dNF7pgaBAfsL2XddZFA
NrQ39AnvwPc8RH4MYcg70NSWOQv2SwRTrHKTn2V8/UF/4kdMkhS5PW2/A7/iR/ulFUw2m4CbvrEL
XczwI7UpXQToAHukkmm6IF0cr5EL9SGh5RzmLxqgR+7hd9QkQPHR/hRObTD94vo/tFS+KLswCVUr
AiUgEMMf06E76GDk1+vdhWq4NYkwXWQHXdsVGGcXDt9Hw4enOqWWogtk1jV8JHSrXZxZssBf13BB
0QzfSNQ5TODnTa1bO3kBoq72cgHXXgcdGCEg/GQKpyEBFC/sogO36tHoQKhxScWW4bp1txQKSrUf
9jvKbrx2AQX/LxefYkBBY3hQSmUDsCvAff7Fq3Ghpr5F2SmgQGzf+UPgACNASSqq53bRLpgYDs2U
zxe+i9GmSE6tDLYDyXzC9trveN9hmqQ0RAecmod5/PzhOjEyuS4csaprhyHBih8O7WGgZMFJyRtZ
Bj8W6iGBOVUQu0gX/0hcJeXt1zHY+v0gurhJEzeHvVh3QNApemZApNpHthWpxdl4YP66h08dN1vb
h8/xbIj4oDDO8a/041TBM1/RZeYpzvcfQmN+PA3Kg0gCWG2nhWjf98fGrwG2fDMRtCy15fEp6OBi
/ITs8mfD3tAuxg5ulk8R2KVpd2gHUR8QYZsu0n9i63gduiCAmQMH6NGxOlJo7rsg/CSa1UpxxR3a
ISLahZ9SATyIdsLwHYwVqJfn4JXesy68lIvIJk8ih7oyuwgIQ1XQ11kXbk+UPTIvpuT/Fp/ujzeO
7SIkMwHz38mLlO3C2EHL9NaVZQfbyu+VEdLiy3aRhTnNIzMviPFHLXAXttk7Y8E0qOBn2C4stPeg
V03bHdj3UxQDcazTJengXM8MGnIG0oPDsv+80QdOCCM4OSJdwNSRfAj8Z0WWuwg8AIfwamd0MJTt
ItEVDRt5xYvFdoE0u16HdBiUlTvYOoIhB+dbnUnLdsHcfgv2sBNB7oJe8BbZFngUnOQOdoLYh5Fv
hFAbh6Pxf1m7gpyGYSD4FX8gCkqhUS+cWgnUVgjVcF+aiiyO6ginSOHEN/geL2HSJCguRqnQ3nyJ
nawdez07O9u6kwKekM6JT0GNRMK30PTCvy2NaEz/Cf//uzUxKAl9P0dTSHgYTepp4xaero5EYkd6
eH/aBcwhkdf/yLsK6RyePSS2ujsUMbFv6rYCnlaqWC1AK7XVIQRhosS1wFHQDbgEDOByhAhj1Tc5
NGh6KRFA3ZQA/os6tN9AL1zC91lzlkEGaUGuGs5RW7jsbx8e8PZZyuqd1TY5G+iQ72G1n2ZbJ2Y4
KKoJoEjJKBIwTik9niqECXrl4uvj0xmqCdnTNXiFeIMbUGOhKxAyKpR0phMJYqRm0NUj0C59rmGK
MuwTCWUE8HwMmX65u3jOZGvcl1jdI/2BPErDLL1KEwnq2dyazMKAmgyukeyXC501iI4EerWkAyId
npAzEssupqkMFhwVHG2hkRw55yGG3RgioN7+ebisu54F9qAVlRUw50DnowdXCF06A1gKPTZAljrY
alsgGnb9DQAA//8=</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Y653" totalsRowShown="0" headerRowDxfId="146" dataDxfId="144" headerRowBorderDxfId="145" tableBorderDxfId="143" totalsRowBorderDxfId="142">
  <autoFilter ref="A1:AY653" xr:uid="{22AD77F7-8BBD-4A9C-9893-DE43C012A740}"/>
  <tableColumns count="51">
    <tableColumn id="1" xr3:uid="{BD117039-029A-496E-82FC-D7EBDD4D32B3}" name="study_id" dataDxfId="141"/>
    <tableColumn id="2" xr3:uid="{ECBE9838-2685-4847-BAE5-41796115195B}" name="authors" dataDxfId="140"/>
    <tableColumn id="3" xr3:uid="{CD3A4D7C-DB43-4828-992D-71EBFA3BBDAF}" name="model_name" dataDxfId="139"/>
    <tableColumn id="47" xr3:uid="{D6D4F1A2-9611-4552-9FAB-6AE32ED5EFD1}" name="full_title" dataDxfId="138"/>
    <tableColumn id="5" xr3:uid="{3AA9466C-A943-4511-8E63-718946A9EEF5}" name="year" dataDxfId="137"/>
    <tableColumn id="4" xr3:uid="{500A2920-A4F4-46EB-A973-55E0E867757D}" name="extraction_level" dataDxfId="136"/>
    <tableColumn id="10" xr3:uid="{A4A293AB-8507-4CF0-8D8E-3BA6D2CAB36A}" name="study_category" dataDxfId="135"/>
    <tableColumn id="6" xr3:uid="{962F5DDB-000C-4B4A-BD57-8A54C269FE36}" name="scale" dataDxfId="134"/>
    <tableColumn id="7" xr3:uid="{B57D13FE-8040-4024-B278-F513BC5D03D8}" name="countries" dataDxfId="133">
      <calculatedColumnFormula array="1">_xlfn.TEXTJOIN(",", TRUE, IF(Table4[study_id]=Table3[[#This Row],[study_id]], Table4[iso_code], ""))</calculatedColumnFormula>
    </tableColumn>
    <tableColumn id="8" xr3:uid="{EA3D5CDB-A908-4E0D-BFFA-D82614E7CCC4}" name="nb_countries_covered " dataDxfId="132">
      <calculatedColumnFormula>COUNTIF(study_countries!A:A,A2)</calculatedColumnFormula>
    </tableColumn>
    <tableColumn id="9" xr3:uid="{A523CC11-36C3-43EE-8912-5A54ABD76056}" name="power_pool" dataDxfId="131"/>
    <tableColumn id="11" xr3:uid="{43BD783E-BAEB-4652-AA65-4908FFCE735F}" name="study_objective" dataDxfId="130"/>
    <tableColumn id="12" xr3:uid="{133ACADA-0368-4E4D-96A6-C973541829D8}" name="key result" dataDxfId="129"/>
    <tableColumn id="13" xr3:uid="{6BD94CBC-8DF0-4F24-A12E-E92C1FEDAD68}" name="time_horizon_start" dataDxfId="128"/>
    <tableColumn id="14" xr3:uid="{F75D8363-B3B2-4528-B90C-44018B9A9930}" name="time_horizon_end" dataDxfId="127"/>
    <tableColumn id="15" xr3:uid="{E1D224F3-C25B-4374-9D89-C22E324299CA}" name="approach" dataDxfId="126"/>
    <tableColumn id="16" xr3:uid="{0FCA6617-C0A8-42FC-B76B-2896B0107537}" name="method" dataDxfId="125"/>
    <tableColumn id="53" xr3:uid="{778BFBEF-7F81-44E3-A485-CED5B24B2060}" name="mathematical approach" dataDxfId="124"/>
    <tableColumn id="17" xr3:uid="{33D73BBB-0603-4492-95FA-0D417798EE30}" name="hydro" dataDxfId="123"/>
    <tableColumn id="18" xr3:uid="{F54743F0-0A0C-4496-BEB0-A85657235336}" name="solar" dataDxfId="122"/>
    <tableColumn id="19" xr3:uid="{F9E1CB73-A3D2-4CB3-9477-55162ED383A3}" name="wind" dataDxfId="121"/>
    <tableColumn id="20" xr3:uid="{B4D309E7-F59E-45DD-A420-BC1243D3C8B6}" name="biomass" dataDxfId="120"/>
    <tableColumn id="21" xr3:uid="{51CC7674-6C2F-4534-B826-3AAFD834431D}" name="nuclear" dataDxfId="119"/>
    <tableColumn id="22" xr3:uid="{0ACE7FE5-2A5D-4F87-B088-3E12F060344B}" name="geothermal" dataDxfId="118"/>
    <tableColumn id="23" xr3:uid="{08A677DC-CE4E-4AF6-8EDD-6BF12418633C}" name="fossil" dataDxfId="117"/>
    <tableColumn id="24" xr3:uid="{93BE8ABF-99B5-48F7-B43D-9A73FC251402}" name="h2" dataDxfId="116"/>
    <tableColumn id="25" xr3:uid="{A3012903-144C-4372-B691-FD9C94E51BA3}" name="coal" dataDxfId="115"/>
    <tableColumn id="26" xr3:uid="{375CACFC-AA71-4B49-9825-0F209F9A72DA}" name="sector" dataDxfId="114"/>
    <tableColumn id="27" xr3:uid="{DA6F01F1-53A3-454D-AE21-EA3DAB4DAE4B}" name="open_source" dataDxfId="113"/>
    <tableColumn id="29" xr3:uid="{974E7A81-16AA-495A-ACA4-031F11FF32B8}" name="sdg_7" dataDxfId="112"/>
    <tableColumn id="30" xr3:uid="{B798AD98-87FF-4B56-A23B-434C2137D733}" name="sdg_13" dataDxfId="111"/>
    <tableColumn id="31" xr3:uid="{02161268-6122-48AC-B515-2DE7977C5991}" name="ndc_mention" dataDxfId="110"/>
    <tableColumn id="32" xr3:uid="{A059324E-82CF-4CCC-AD18-6D6975AF0EE6}" name="agenda_2063" dataDxfId="109"/>
    <tableColumn id="33" xr3:uid="{639A1599-FA78-46F8-A52F-1626A2AB3FF1}" name="aisesa_theme" dataDxfId="108"/>
    <tableColumn id="34" xr3:uid="{2CE3DE45-BDB7-4F43-BB74-D7A6185F2B3F}" name="informal_economy" dataDxfId="107"/>
    <tableColumn id="35" xr3:uid="{BEA5F4A9-B272-4509-A82D-2BE07B82D929}" name="biomass_charcoal" dataDxfId="106"/>
    <tableColumn id="36" xr3:uid="{23CE0AF1-0AD9-4C76-BA9F-989111BAE15D}" name="clean_cooking" dataDxfId="105"/>
    <tableColumn id="37" xr3:uid="{4737EB4C-F695-4767-B10D-02384319CC4F}" name="power_reliability" dataDxfId="104"/>
    <tableColumn id="38" xr3:uid="{3F2BF93C-05E6-483B-B5CB-0735ACE167F7}" name="urbanization" dataDxfId="103"/>
    <tableColumn id="39" xr3:uid="{6BD6F315-DD4A-4603-88DE-EC90E40D0F43}" name="strenghts" dataDxfId="102"/>
    <tableColumn id="40" xr3:uid="{565B9798-AE47-4CF9-9929-33D766940375}" name="weaknesses" dataDxfId="101"/>
    <tableColumn id="50" xr3:uid="{FC0BB147-31DC-4287-B89F-31793A1F8BDF}" name="Authors affiliation" dataDxfId="100"/>
    <tableColumn id="41" xr3:uid="{9C3E4492-4221-48A3-89A8-0033B99CA8DE}" name="author_origin" dataDxfId="99"/>
    <tableColumn id="42" xr3:uid="{940601D1-11F4-43DE-804F-CD388D065C05}" name="local_ownership" dataDxfId="98"/>
    <tableColumn id="44" xr3:uid="{733DFF94-6C59-4D9F-A0AE-F20C117A50E9}" name="institutional_users" dataDxfId="97"/>
    <tableColumn id="43" xr3:uid="{86B82592-CC7D-4337-B13F-36C8A49A3760}" name="grey_litterature" dataDxfId="96"/>
    <tableColumn id="45" xr3:uid="{4CD11CCA-939B-423F-8D71-713C3D826401}" name="cost_of_capital" dataDxfId="95"/>
    <tableColumn id="46" xr3:uid="{AFB40E2E-E68C-431C-9A1F-B10FDE94E847}" name="financing_modelling" dataDxfId="94"/>
    <tableColumn id="56" xr3:uid="{A50EA0B0-6E95-4746-AA4A-DD8DD01CC04C}" name="financing mechanism" dataDxfId="93"/>
    <tableColumn id="48" xr3:uid="{9F9C88E1-A692-4292-BD6C-D7AA1123F046}" name="link_doi" dataDxfId="92"/>
    <tableColumn id="49" xr3:uid="{87ABC96E-1641-4235-83AD-1D2794B2BF18}" name="contact" dataDxfId="9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00" totalsRowShown="0">
  <autoFilter ref="A1:C900"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1835" totalsRowShown="0" headerRowDxfId="90" dataDxfId="89">
  <autoFilter ref="A1:D1835" xr:uid="{21D302EC-970B-4F65-BCAE-52A4575CD8C8}"/>
  <tableColumns count="4">
    <tableColumn id="1" xr3:uid="{64EBB1A8-7B54-4C99-83E4-5ED232881037}" name="study_id" dataDxfId="88"/>
    <tableColumn id="2" xr3:uid="{54AE155E-A1DA-4F68-88C6-840966EA5441}" name="iso_code" dataDxfId="87"/>
    <tableColumn id="4" xr3:uid="{9D9E968C-AA98-4831-B62D-C6C7F3F69605}" name="iso3" dataDxfId="86">
      <calculatedColumnFormula>VLOOKUP(Table4[[#This Row],[iso_code]],iso_code!B:C,2,FALSE)</calculatedColumnFormula>
    </tableColumn>
    <tableColumn id="5" xr3:uid="{BFB2AD38-25EB-4419-8C33-9015C60C48CC}" name="country" dataDxfId="85">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754" totalsRowShown="0">
  <autoFilter ref="A1:B754"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X73" totalsRowShown="0" headerRowDxfId="84" dataDxfId="83" tableBorderDxfId="82">
  <autoFilter ref="A1:X73" xr:uid="{137957FD-FACD-4102-872F-2001A556158F}"/>
  <tableColumns count="24">
    <tableColumn id="1" xr3:uid="{94FE3382-309C-4296-80DB-03238C44B68A}" name="tool_name" dataDxfId="81"/>
    <tableColumn id="2" xr3:uid="{016D5CDE-C5D2-4F76-A135-43564062E3D0}" name="full_name" dataDxfId="80"/>
    <tableColumn id="3" xr3:uid="{BA81C174-DCD9-4B8F-818D-715829BE70D6}" name="type" dataDxfId="79"/>
    <tableColumn id="4" xr3:uid="{BAF5F7C9-0826-491D-80BD-6FE6CF034954}" name="origin_country" dataDxfId="78"/>
    <tableColumn id="5" xr3:uid="{FDF33C08-07BB-48AB-99E0-FDBE5DD99442}" name="origin_institution" dataDxfId="77"/>
    <tableColumn id="6" xr3:uid="{343843DE-CFD5-41A5-8698-C068B7C5831B}" name="license" dataDxfId="76"/>
    <tableColumn id="7" xr3:uid="{B0F04C03-EE48-4F7B-BACD-B08BDBC3BFBC}" name="cost_usd" dataDxfId="75"/>
    <tableColumn id="8" xr3:uid="{340EBCB2-32CE-44D0-A35D-9054194F4FD3}" name="free_for_developing" dataDxfId="74"/>
    <tableColumn id="9" xr3:uid="{DB3B4510-E638-44BC-863B-90F8BBAC5975}" name="learning_curve" dataDxfId="73"/>
    <tableColumn id="10" xr3:uid="{9A6665A1-C46E-4BE8-AA1C-182A5387D013}" name="doc_quality" dataDxfId="72"/>
    <tableColumn id="11" xr3:uid="{E4EC48C6-6DD5-4092-8F69-01A4E551AFE7}" name="training_available" dataDxfId="71"/>
    <tableColumn id="12" xr3:uid="{DD7937B2-C634-4EDC-A2BF-F81C131C053B}" name="community" dataDxfId="70"/>
    <tableColumn id="13" xr3:uid="{8DB9490D-FF49-4B12-9BEA-F7F2C80A42BF}" name="programming_required" dataDxfId="69"/>
    <tableColumn id="14" xr3:uid="{82A401A1-F77E-4626-B8D9-3718F045330F}" name="helpdesk" dataDxfId="68"/>
    <tableColumn id="15" xr3:uid="{C3DD3614-F178-4D60-85B5-646025A03A52}" name="os" dataDxfId="67"/>
    <tableColumn id="16" xr3:uid="{088F3938-30AB-44F6-AD5A-A6F049546531}" name="nb_studies_in_inventory" dataDxfId="66">
      <calculatedColumnFormula>COUNTIF(study_tools!B:B,A2)</calculatedColumnFormula>
    </tableColumn>
    <tableColumn id="17" xr3:uid="{F5AB6FB1-1853-4078-BA2A-A04FFCBC189C}" name="best_for" dataDxfId="65"/>
    <tableColumn id="18" xr3:uid="{F48511EF-C7E6-47D8-99AB-CBBFAE8340B8}" name="clean_cooking_capable" dataDxfId="64"/>
    <tableColumn id="19" xr3:uid="{8789515A-C546-47D9-9AEB-29C41CB917BD}" name="financing_modelling" dataDxfId="63"/>
    <tableColumn id="20" xr3:uid="{D25052F3-D718-4BE3-A945-823C296FC0BB}" name="strengths" dataDxfId="62"/>
    <tableColumn id="21" xr3:uid="{EAFD5BA4-917F-40D5-BDC0-1D5F5F9F0F36}" name="weaknesses" dataDxfId="61"/>
    <tableColumn id="22" xr3:uid="{24D3463C-A2C0-41EA-9BC4-F92E88B074BF}" name="typical_results" dataDxfId="60"/>
    <tableColumn id="23" xr3:uid="{54AFBDB7-4046-49B6-9392-C6E3B3FB8FF8}" name="often_linked" dataDxfId="59"/>
    <tableColumn id="24" xr3:uid="{76D327D0-9184-9647-A2D1-E07E5337A87B}" name="proprietary_dependency" dataDxfId="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xmlns:xlrd2="http://schemas.microsoft.com/office/spreadsheetml/2017/richdata2"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http://dx.doi.org/10.1016/j.jclepro.2015.06.101"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mailto:mo.achbab@gmail.com" TargetMode="External"/><Relationship Id="rId84" Type="http://schemas.openxmlformats.org/officeDocument/2006/relationships/hyperlink" Target="https://doi.org/10.65085/2619-8789.1076" TargetMode="External"/><Relationship Id="rId138" Type="http://schemas.openxmlformats.org/officeDocument/2006/relationships/hyperlink" Target="https://doi.org/10.1016/j.rser.2016.01.076" TargetMode="External"/><Relationship Id="rId159" Type="http://schemas.openxmlformats.org/officeDocument/2006/relationships/hyperlink" Target="mailto:bdursun@fsm.edu.tr" TargetMode="External"/><Relationship Id="rId170" Type="http://schemas.openxmlformats.org/officeDocument/2006/relationships/hyperlink" Target="https://doi.org/10.1515/eng-2019-0009" TargetMode="External"/><Relationship Id="rId191" Type="http://schemas.openxmlformats.org/officeDocument/2006/relationships/hyperlink" Target="mailto:achimpha@sun.ac.za" TargetMode="External"/><Relationship Id="rId205" Type="http://schemas.openxmlformats.org/officeDocument/2006/relationships/hyperlink" Target="https://izlik.org/JA36FG69AS" TargetMode="External"/><Relationship Id="rId226" Type="http://schemas.openxmlformats.org/officeDocument/2006/relationships/hyperlink" Target="https://doi.org/10.1016/j.egypro.2014.12.019" TargetMode="External"/><Relationship Id="rId107" Type="http://schemas.openxmlformats.org/officeDocument/2006/relationships/hyperlink" Target="https://doi.org/10.1016/j.enconman.2021.113962"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https://kth.diva-portal.org/smash/record.jsf?pid=diva2%3A1119242&amp;dswid=7301" TargetMode="External"/><Relationship Id="rId128" Type="http://schemas.openxmlformats.org/officeDocument/2006/relationships/hyperlink" Target="https://doi.org/10.1016/j.segy.2025.100199" TargetMode="External"/><Relationship Id="rId149" Type="http://schemas.openxmlformats.org/officeDocument/2006/relationships/hyperlink" Target="mailto:jindan.gong@sei.org"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07/s10098-020-01971-3" TargetMode="External"/><Relationship Id="rId160" Type="http://schemas.openxmlformats.org/officeDocument/2006/relationships/hyperlink" Target="https://doi.org/10.1016/j.esd.2022.12.014" TargetMode="External"/><Relationship Id="rId181" Type="http://schemas.openxmlformats.org/officeDocument/2006/relationships/hyperlink" Target="mailto:gardumi@kth.se" TargetMode="External"/><Relationship Id="rId216" Type="http://schemas.openxmlformats.org/officeDocument/2006/relationships/hyperlink" Target="https://doi.org/10.3390/en17236160"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https://www.diva-portal.org/smash/get/diva2:1373039/FULLTEXT01.pdf" TargetMode="External"/><Relationship Id="rId118" Type="http://schemas.openxmlformats.org/officeDocument/2006/relationships/hyperlink" Target="mailto:nasser_tar@yahoo.fr" TargetMode="External"/><Relationship Id="rId139" Type="http://schemas.openxmlformats.org/officeDocument/2006/relationships/hyperlink" Target="mailto:maatallahtaher@yahoo.fr" TargetMode="External"/><Relationship Id="rId85" Type="http://schemas.openxmlformats.org/officeDocument/2006/relationships/hyperlink" Target="mailto:kihwele2002@yahoo.com" TargetMode="External"/><Relationship Id="rId150" Type="http://schemas.openxmlformats.org/officeDocument/2006/relationships/hyperlink" Target="https://doi.org/10.57647/ijeee.2024.1501.08" TargetMode="External"/><Relationship Id="rId171" Type="http://schemas.openxmlformats.org/officeDocument/2006/relationships/hyperlink" Target="mailto:sunday.oyedepo@covenantuniversity.edu.ng" TargetMode="External"/><Relationship Id="rId192" Type="http://schemas.openxmlformats.org/officeDocument/2006/relationships/hyperlink" Target="http://dx.doi.org/10.1016/j.seta.2017.07.005" TargetMode="External"/><Relationship Id="rId206" Type="http://schemas.openxmlformats.org/officeDocument/2006/relationships/hyperlink" Target="https://doi.org/10.1016/j.esr.2025.101965" TargetMode="External"/><Relationship Id="rId227" Type="http://schemas.openxmlformats.org/officeDocument/2006/relationships/hyperlink" Target="https://doi.org/10.3390/ijgi10110780"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mailto:kotb.mohamed@f-eng.tanta.edu.eg" TargetMode="External"/><Relationship Id="rId129" Type="http://schemas.openxmlformats.org/officeDocument/2006/relationships/hyperlink" Target="mailto:nawazedoo@gmail.com" TargetMode="External"/><Relationship Id="rId54" Type="http://schemas.openxmlformats.org/officeDocument/2006/relationships/hyperlink" Target="https://doi.org/10.14710/ijred.2023.50104" TargetMode="External"/><Relationship Id="rId75" Type="http://schemas.openxmlformats.org/officeDocument/2006/relationships/hyperlink" Target="https://www.diva-portal.org/smash/record.jsf?pid=diva2%3A1252234&amp;dswid=-9012" TargetMode="External"/><Relationship Id="rId96" Type="http://schemas.openxmlformats.org/officeDocument/2006/relationships/hyperlink" Target="mailto:belkhir.settou@gmail.com" TargetMode="External"/><Relationship Id="rId140" Type="http://schemas.openxmlformats.org/officeDocument/2006/relationships/hyperlink" Target="https://doi.org/10.3390/en15010005" TargetMode="External"/><Relationship Id="rId161" Type="http://schemas.openxmlformats.org/officeDocument/2006/relationships/hyperlink" Target="mailto:yvanayuketah@gmail.com" TargetMode="External"/><Relationship Id="rId182" Type="http://schemas.openxmlformats.org/officeDocument/2006/relationships/hyperlink" Target="https://doi.org/10.1016/j.rset.2021.100004" TargetMode="External"/><Relationship Id="rId217" Type="http://schemas.openxmlformats.org/officeDocument/2006/relationships/hyperlink" Target="mailto:ckchang@kings.ac.kr"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https://doi.org/10.1007/s40095-022-00484-7" TargetMode="External"/><Relationship Id="rId44" Type="http://schemas.openxmlformats.org/officeDocument/2006/relationships/hyperlink" Target="https://doi.org/10.1016/j.enconman.2024.119296" TargetMode="External"/><Relationship Id="rId65" Type="http://schemas.openxmlformats.org/officeDocument/2006/relationships/hyperlink" Target="mailto:rbud@kth.se" TargetMode="External"/><Relationship Id="rId86"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30" Type="http://schemas.openxmlformats.org/officeDocument/2006/relationships/hyperlink" Target="https://doi.org/10.3390/su14010358" TargetMode="External"/><Relationship Id="rId151" Type="http://schemas.openxmlformats.org/officeDocument/2006/relationships/hyperlink" Target="mailto:getachewbereta@gmail.com" TargetMode="External"/><Relationship Id="rId172" Type="http://schemas.openxmlformats.org/officeDocument/2006/relationships/hyperlink" Target="https://doi.org/10.1016/j.egypro.2013.11.009" TargetMode="External"/><Relationship Id="rId193" Type="http://schemas.openxmlformats.org/officeDocument/2006/relationships/hyperlink" Target="mailto:mohammed.boussetta@usmba.ac.ma" TargetMode="External"/><Relationship Id="rId207" Type="http://schemas.openxmlformats.org/officeDocument/2006/relationships/hyperlink" Target="mailto:sbakarr@cemmatssl.com" TargetMode="External"/><Relationship Id="rId228" Type="http://schemas.openxmlformats.org/officeDocument/2006/relationships/hyperlink" Target="https://doi.org/10.1016/j.jclepro.2022.135446" TargetMode="External"/><Relationship Id="rId13" Type="http://schemas.openxmlformats.org/officeDocument/2006/relationships/hyperlink" Target="https://doi.org/10.1016/j.energy.2018.09.089" TargetMode="External"/><Relationship Id="rId109" Type="http://schemas.openxmlformats.org/officeDocument/2006/relationships/hyperlink" Target="https://doi.org/10.1016/j.heliyon.2023.e18210"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5923/j.ep.20120204.03" TargetMode="External"/><Relationship Id="rId97" Type="http://schemas.openxmlformats.org/officeDocument/2006/relationships/hyperlink" Target="https://doi.org/10.1016/j.ref.2023.08.004" TargetMode="External"/><Relationship Id="rId120" Type="http://schemas.openxmlformats.org/officeDocument/2006/relationships/hyperlink" Target="mailto:melktesh@gmail.com" TargetMode="External"/><Relationship Id="rId141" Type="http://schemas.openxmlformats.org/officeDocument/2006/relationships/hyperlink" Target="mailto:zafarakhan@ieee.org" TargetMode="External"/><Relationship Id="rId7" Type="http://schemas.openxmlformats.org/officeDocument/2006/relationships/hyperlink" Target="https://doi.org/10.1016/j.energy.2020.117471" TargetMode="External"/><Relationship Id="rId162" Type="http://schemas.openxmlformats.org/officeDocument/2006/relationships/hyperlink" Target="mailto:teddymec2@gmail.com" TargetMode="External"/><Relationship Id="rId183" Type="http://schemas.openxmlformats.org/officeDocument/2006/relationships/hyperlink" Target="mailto:anderson.kehbila@sei.org" TargetMode="External"/><Relationship Id="rId218" Type="http://schemas.openxmlformats.org/officeDocument/2006/relationships/hyperlink" Target="http://dx.doi.org/10.1016/j.enpol.2015.11.026"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santiago.sinclair-lecaros@wri.org" TargetMode="External"/><Relationship Id="rId87" Type="http://schemas.openxmlformats.org/officeDocument/2006/relationships/hyperlink" Target="https://kth.diva-portal.org/smash/record.jsf?pid=diva2%3A1119648&amp;dswid=8009" TargetMode="External"/><Relationship Id="rId110" Type="http://schemas.openxmlformats.org/officeDocument/2006/relationships/hyperlink" Target="mailto:bruce.mutume@metu.edu.tr" TargetMode="External"/><Relationship Id="rId131" Type="http://schemas.openxmlformats.org/officeDocument/2006/relationships/hyperlink" Target="mailto:bahaa.elboshi@f-eng.tanta.edu.eg" TargetMode="External"/><Relationship Id="rId152" Type="http://schemas.openxmlformats.org/officeDocument/2006/relationships/hyperlink" Target="https://doi.org/10.1016/j.aej.2019.09.013" TargetMode="External"/><Relationship Id="rId173" Type="http://schemas.openxmlformats.org/officeDocument/2006/relationships/hyperlink" Target="https://doi.org/10.48550/arXiv.2512.22859" TargetMode="External"/><Relationship Id="rId194" Type="http://schemas.openxmlformats.org/officeDocument/2006/relationships/hyperlink" Target="https://doi.org/10.3390/en18123125" TargetMode="External"/><Relationship Id="rId208" Type="http://schemas.openxmlformats.org/officeDocument/2006/relationships/hyperlink" Target="https://doi.org/10.1016/j.ijhydene.2025.150193" TargetMode="External"/><Relationship Id="rId229" Type="http://schemas.openxmlformats.org/officeDocument/2006/relationships/hyperlink" Target="https://publications.aston.ac.uk/id/eprint/42963/" TargetMode="External"/><Relationship Id="rId14" Type="http://schemas.openxmlformats.org/officeDocument/2006/relationships/hyperlink" Target="https://doi.org/10.1016/j.energy.2018.10.158"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dkoussa@cder.dz" TargetMode="External"/><Relationship Id="rId100" Type="http://schemas.openxmlformats.org/officeDocument/2006/relationships/hyperlink" Target="http://dx.doi.org/10.4314/njt.v41i4.6" TargetMode="External"/><Relationship Id="rId8" Type="http://schemas.openxmlformats.org/officeDocument/2006/relationships/hyperlink" Target="https://doi.org/10.3390/cli12060088" TargetMode="External"/><Relationship Id="rId98" Type="http://schemas.openxmlformats.org/officeDocument/2006/relationships/hyperlink" Target="mailto:meryem.taoufik@gmail.com" TargetMode="External"/><Relationship Id="rId121" Type="http://schemas.openxmlformats.org/officeDocument/2006/relationships/hyperlink" Target="https://doi.org/10.1177/0309524X221133810" TargetMode="External"/><Relationship Id="rId142" Type="http://schemas.openxmlformats.org/officeDocument/2006/relationships/hyperlink" Target="https://doi.org/10.14710/ijred.2023.54056" TargetMode="External"/><Relationship Id="rId163" Type="http://schemas.openxmlformats.org/officeDocument/2006/relationships/hyperlink" Target="https://doi.org/10.3390/app12041954" TargetMode="External"/><Relationship Id="rId184" Type="http://schemas.openxmlformats.org/officeDocument/2006/relationships/hyperlink" Target="https://doi.org/10.1016/j.seta.2025.104244" TargetMode="External"/><Relationship Id="rId219" Type="http://schemas.openxmlformats.org/officeDocument/2006/relationships/hyperlink" Target="mailto:lhenneman@gmail.com" TargetMode="External"/><Relationship Id="rId230" Type="http://schemas.openxmlformats.org/officeDocument/2006/relationships/hyperlink" Target="https://kth.diva-portal.org/smash/get/diva2:840722/FULLTEXT01.pdf" TargetMode="Externa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https://doi.org/10.46830/writn.21.00093"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12912/27197050/188282" TargetMode="External"/><Relationship Id="rId83" Type="http://schemas.openxmlformats.org/officeDocument/2006/relationships/hyperlink" Target="mailto:d.sadak@tudelft.nl" TargetMode="External"/><Relationship Id="rId88" Type="http://schemas.openxmlformats.org/officeDocument/2006/relationships/hyperlink" Target="https://doi.org/10.1016/j.ref.2024.100677" TargetMode="External"/><Relationship Id="rId111" Type="http://schemas.openxmlformats.org/officeDocument/2006/relationships/hyperlink" Target="https://doi.org/10.1016/j.energy.2023.128899" TargetMode="External"/><Relationship Id="rId132" Type="http://schemas.openxmlformats.org/officeDocument/2006/relationships/hyperlink" Target="https://doi.org/10.1038/s41598-025-94506-z" TargetMode="External"/><Relationship Id="rId153" Type="http://schemas.openxmlformats.org/officeDocument/2006/relationships/hyperlink" Target="mailto:ssani4@live.utm" TargetMode="External"/><Relationship Id="rId174" Type="http://schemas.openxmlformats.org/officeDocument/2006/relationships/hyperlink" Target="mailto:argaw2009@gmail.com" TargetMode="External"/><Relationship Id="rId179" Type="http://schemas.openxmlformats.org/officeDocument/2006/relationships/hyperlink" Target="https://www.diva-portal.org/smash/record.jsf?pid=diva2%3A2005453&amp;dswid=6243" TargetMode="External"/><Relationship Id="rId195" Type="http://schemas.openxmlformats.org/officeDocument/2006/relationships/hyperlink" Target="mailto:ncsn@fct.unl.pt" TargetMode="External"/><Relationship Id="rId209" Type="http://schemas.openxmlformats.org/officeDocument/2006/relationships/hyperlink" Target="mailto:y.ayed@campus.fct.unl.pt" TargetMode="External"/><Relationship Id="rId190" Type="http://schemas.openxmlformats.org/officeDocument/2006/relationships/hyperlink" Target="https://doi.org/10.1016/j.rser.2021.111071" TargetMode="External"/><Relationship Id="rId204" Type="http://schemas.openxmlformats.org/officeDocument/2006/relationships/hyperlink" Target="mailto:asmaa_melegy@hotmail.com" TargetMode="External"/><Relationship Id="rId220" Type="http://schemas.openxmlformats.org/officeDocument/2006/relationships/hyperlink" Target="https://doi.org/10.1016/j.ref.2021.02.001" TargetMode="External"/><Relationship Id="rId225" Type="http://schemas.openxmlformats.org/officeDocument/2006/relationships/hyperlink" Target="https://doi.org/10.1016/j.csite.2022.102041"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mailto:omar.naitmensour@edu.uiz.ac.ma" TargetMode="External"/><Relationship Id="rId127" Type="http://schemas.openxmlformats.org/officeDocument/2006/relationships/hyperlink" Target="mailto:wunmigrace@yahoo.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mailto:khelfa.imededdine@univ-guelma.dz" TargetMode="External"/><Relationship Id="rId78" Type="http://schemas.openxmlformats.org/officeDocument/2006/relationships/hyperlink" Target="https://doi.org/10.1109/ICASET.2018.8376780" TargetMode="External"/><Relationship Id="rId94" Type="http://schemas.openxmlformats.org/officeDocument/2006/relationships/hyperlink" Target="mailto:masud_a@jic.edu.sa" TargetMode="External"/><Relationship Id="rId99" Type="http://schemas.openxmlformats.org/officeDocument/2006/relationships/hyperlink" Target="mailto:a.nilsson@newclimate.org" TargetMode="External"/><Relationship Id="rId101" Type="http://schemas.openxmlformats.org/officeDocument/2006/relationships/hyperlink" Target="https://doi.org/10.1016/j.egyr.2023.12.018" TargetMode="External"/><Relationship Id="rId122" Type="http://schemas.openxmlformats.org/officeDocument/2006/relationships/hyperlink" Target="mailto:adel.industry1@gmail.com" TargetMode="External"/><Relationship Id="rId143" Type="http://schemas.openxmlformats.org/officeDocument/2006/relationships/hyperlink" Target="mailto:khaled.bouchareb@univ-msila.dz" TargetMode="External"/><Relationship Id="rId148" Type="http://schemas.openxmlformats.org/officeDocument/2006/relationships/hyperlink" Target="https://kth.diva-portal.org/smash/record.jsf?pid=diva2%3A1119247&amp;dswid=-6147" TargetMode="External"/><Relationship Id="rId164" Type="http://schemas.openxmlformats.org/officeDocument/2006/relationships/hyperlink" Target="https://doi.org/10.36909/jer.16481" TargetMode="External"/><Relationship Id="rId169" Type="http://schemas.openxmlformats.org/officeDocument/2006/relationships/hyperlink" Target="mailto:muyiwa.adaramola@nmbu.no" TargetMode="External"/><Relationship Id="rId185" Type="http://schemas.openxmlformats.org/officeDocument/2006/relationships/hyperlink" Target="mailto:mantuikong@gmail.com"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mailto:gardumi@kth.se" TargetMode="External"/><Relationship Id="rId210" Type="http://schemas.openxmlformats.org/officeDocument/2006/relationships/hyperlink" Target="https://doi.org/10.1007/s11356-021-15517-7" TargetMode="External"/><Relationship Id="rId215" Type="http://schemas.openxmlformats.org/officeDocument/2006/relationships/hyperlink" Target="mailto:Betelhemabadi16@gmail.com" TargetMode="External"/><Relationship Id="rId26" Type="http://schemas.openxmlformats.org/officeDocument/2006/relationships/hyperlink" Target="https://doi.org/10.1016/j.esr.2020.100614" TargetMode="External"/><Relationship Id="rId231" Type="http://schemas.openxmlformats.org/officeDocument/2006/relationships/hyperlink" Target="https://doi.org/10.1016/j.seta.2022.102189" TargetMode="External"/><Relationship Id="rId47" Type="http://schemas.openxmlformats.org/officeDocument/2006/relationships/hyperlink" Target="https://doi.org/10.1016/j.ref.2019.02.004*" TargetMode="External"/><Relationship Id="rId68" Type="http://schemas.openxmlformats.org/officeDocument/2006/relationships/hyperlink" Target="https://doi.org/10.1109/SAUPEC65723.2025.10944332" TargetMode="External"/><Relationship Id="rId89" Type="http://schemas.openxmlformats.org/officeDocument/2006/relationships/hyperlink" Target="mailto:stanley.eshiemogie@eng.uniben.edu,andrew.amenaghawon@uniben.edu,handoko.darmokoesoemo@gmail.com,heriseptyakusuma@gmail.com" TargetMode="External"/><Relationship Id="rId112" Type="http://schemas.openxmlformats.org/officeDocument/2006/relationships/hyperlink" Target="mailto:amanuelkchk24@gmail.com" TargetMode="External"/><Relationship Id="rId133" Type="http://schemas.openxmlformats.org/officeDocument/2006/relationships/hyperlink" Target="mailto:mohamed01177@techedu.bsu.edu.eg" TargetMode="External"/><Relationship Id="rId154" Type="http://schemas.openxmlformats.org/officeDocument/2006/relationships/hyperlink" Target="https://doi.org/10.9734/jenrr/2020/v5i430151" TargetMode="External"/><Relationship Id="rId175" Type="http://schemas.openxmlformats.org/officeDocument/2006/relationships/hyperlink" Target="https://doi.org/10.1186/s13705-020-00260-7" TargetMode="External"/><Relationship Id="rId196" Type="http://schemas.openxmlformats.org/officeDocument/2006/relationships/hyperlink" Target="https://doi.org/10.1016/j.solcom.2024.100071" TargetMode="External"/><Relationship Id="rId200" Type="http://schemas.openxmlformats.org/officeDocument/2006/relationships/hyperlink" Target="https://doi.org/10.1016/j.sftr.2026.101714" TargetMode="External"/><Relationship Id="rId16" Type="http://schemas.openxmlformats.org/officeDocument/2006/relationships/hyperlink" Target="http://dx.doi.org/10.1016/j.rser.2016.10.041" TargetMode="External"/><Relationship Id="rId221" Type="http://schemas.openxmlformats.org/officeDocument/2006/relationships/hyperlink" Target="mailto:mosettc@unisa.ac.za"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mailto:b.shari@wascal-ne.org" TargetMode="External"/><Relationship Id="rId102" Type="http://schemas.openxmlformats.org/officeDocument/2006/relationships/hyperlink" Target="mailto:Souheil.elalimi@enim.u-monastir.tn" TargetMode="External"/><Relationship Id="rId123" Type="http://schemas.openxmlformats.org/officeDocument/2006/relationships/hyperlink" Target="mailto:louliabd@gmail.com" TargetMode="External"/><Relationship Id="rId144" Type="http://schemas.openxmlformats.org/officeDocument/2006/relationships/hyperlink" Target="https://doi.org/10.1016/j.esr.2024.101595" TargetMode="External"/><Relationship Id="rId90" Type="http://schemas.openxmlformats.org/officeDocument/2006/relationships/hyperlink" Target="https://doi.org/10.1016/j.esd.2024.101638" TargetMode="External"/><Relationship Id="rId165" Type="http://schemas.openxmlformats.org/officeDocument/2006/relationships/hyperlink" Target="mailto:huseyincoban@ardahan.edu.tr" TargetMode="External"/><Relationship Id="rId186" Type="http://schemas.openxmlformats.org/officeDocument/2006/relationships/hyperlink" Target="https://doi.org/10.3389/fenrg.2023.1205646" TargetMode="External"/><Relationship Id="rId211" Type="http://schemas.openxmlformats.org/officeDocument/2006/relationships/hyperlink" Target="mailto:m.mohsin3801@yahoo.com" TargetMode="External"/><Relationship Id="rId232" Type="http://schemas.openxmlformats.org/officeDocument/2006/relationships/hyperlink" Target="http://ir.jkuat.ac.ke/handle/123456789/3089"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mailto:ktykei001@myuct.ac.za" TargetMode="External"/><Relationship Id="rId113" Type="http://schemas.openxmlformats.org/officeDocument/2006/relationships/hyperlink" Target="https://doi.org/10.1080/14693062.2020.1791030" TargetMode="External"/><Relationship Id="rId134" Type="http://schemas.openxmlformats.org/officeDocument/2006/relationships/hyperlink" Target="https://doi.org/10.1016/j.solcom.2023.100062" TargetMode="External"/><Relationship Id="rId80" Type="http://schemas.openxmlformats.org/officeDocument/2006/relationships/hyperlink" Target="https://doi.org/10.51983/ajes-2019.8.3.2064" TargetMode="External"/><Relationship Id="rId155" Type="http://schemas.openxmlformats.org/officeDocument/2006/relationships/hyperlink" Target="mailto:schisale@must.ac.mw" TargetMode="External"/><Relationship Id="rId176" Type="http://schemas.openxmlformats.org/officeDocument/2006/relationships/hyperlink" Target="mailto:shehius61@yahoo.com" TargetMode="External"/><Relationship Id="rId197" Type="http://schemas.openxmlformats.org/officeDocument/2006/relationships/hyperlink" Target="mailto:asarebediakofrancisca81@gmail.com" TargetMode="External"/><Relationship Id="rId201" Type="http://schemas.openxmlformats.org/officeDocument/2006/relationships/hyperlink" Target="mailto:geoffreymwango23@gmail.com" TargetMode="External"/><Relationship Id="rId222" Type="http://schemas.openxmlformats.org/officeDocument/2006/relationships/hyperlink" Target="https://doi.org/10.1016/j.esr.2023.101291"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https://doi.org/10.17576/geo-2024-2003-03" TargetMode="External"/><Relationship Id="rId124" Type="http://schemas.openxmlformats.org/officeDocument/2006/relationships/hyperlink" Target="https://doi.org/10.9734/cjast/2024/v43i54373" TargetMode="External"/><Relationship Id="rId70"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1" Type="http://schemas.openxmlformats.org/officeDocument/2006/relationships/hyperlink" Target="https://doi.org/10.3390/su15108162" TargetMode="External"/><Relationship Id="rId145" Type="http://schemas.openxmlformats.org/officeDocument/2006/relationships/hyperlink" Target="mailto:alison.hughes@uct.ac.za" TargetMode="External"/><Relationship Id="rId166" Type="http://schemas.openxmlformats.org/officeDocument/2006/relationships/hyperlink" Target="https://doi.org/10.62277/mjrd2025v6i40013" TargetMode="External"/><Relationship Id="rId187" Type="http://schemas.openxmlformats.org/officeDocument/2006/relationships/hyperlink" Target="mailto:dongjunsuh@knu.ac.kr" TargetMode="External"/><Relationship Id="rId1" Type="http://schemas.openxmlformats.org/officeDocument/2006/relationships/hyperlink" Target="https://doi.org/10.1016/j.rser.2020.110399" TargetMode="External"/><Relationship Id="rId212" Type="http://schemas.openxmlformats.org/officeDocument/2006/relationships/hyperlink" Target="https://doi.org/10.1016/j.esr.2026.102155" TargetMode="External"/><Relationship Id="rId233" Type="http://schemas.openxmlformats.org/officeDocument/2006/relationships/printerSettings" Target="../printerSettings/printerSettings1.bin"/><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mailto:larissa.nogueira@tno.nl" TargetMode="External"/><Relationship Id="rId60" Type="http://schemas.openxmlformats.org/officeDocument/2006/relationships/hyperlink" Target="https://doi.org/10.21203/rs.3.rs-2368899/v1" TargetMode="External"/><Relationship Id="rId81" Type="http://schemas.openxmlformats.org/officeDocument/2006/relationships/hyperlink" Target="mailto:ahunim@gmail.com" TargetMode="External"/><Relationship Id="rId135" Type="http://schemas.openxmlformats.org/officeDocument/2006/relationships/hyperlink" Target="mailto:fendzi.wulfran@yahoo.fr" TargetMode="External"/><Relationship Id="rId156" Type="http://schemas.openxmlformats.org/officeDocument/2006/relationships/hyperlink" Target="https://doi.org/10.1002/ep.13571" TargetMode="External"/><Relationship Id="rId177" Type="http://schemas.openxmlformats.org/officeDocument/2006/relationships/hyperlink" Target="https://doi.org/10.1515/ehs-2022-0035" TargetMode="External"/><Relationship Id="rId198" Type="http://schemas.openxmlformats.org/officeDocument/2006/relationships/hyperlink" Target="https://doi.org/10.20900/jsr20200008" TargetMode="External"/><Relationship Id="rId202" Type="http://schemas.openxmlformats.org/officeDocument/2006/relationships/hyperlink" Target="https://doi.org/10.3390/su13105376" TargetMode="External"/><Relationship Id="rId223" Type="http://schemas.openxmlformats.org/officeDocument/2006/relationships/hyperlink" Target="mailto:egimanm@gmail.com"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shuaibudabo10@gmail.com" TargetMode="External"/><Relationship Id="rId125" Type="http://schemas.openxmlformats.org/officeDocument/2006/relationships/hyperlink" Target="mailto:makintag@gmail.com" TargetMode="External"/><Relationship Id="rId146" Type="http://schemas.openxmlformats.org/officeDocument/2006/relationships/hyperlink" Target="https://doi.org/10.1186/s40807-024-00104-4" TargetMode="External"/><Relationship Id="rId167" Type="http://schemas.openxmlformats.org/officeDocument/2006/relationships/hyperlink" Target="mailto:jsimfo@gmail.com" TargetMode="External"/><Relationship Id="rId188" Type="http://schemas.openxmlformats.org/officeDocument/2006/relationships/hyperlink" Target="https://doi.org/10.1007/s11356-021-15151-3" TargetMode="External"/><Relationship Id="rId71" Type="http://schemas.openxmlformats.org/officeDocument/2006/relationships/hyperlink" Target="mailto:mark.howells@energy.kth.se" TargetMode="External"/><Relationship Id="rId92" Type="http://schemas.openxmlformats.org/officeDocument/2006/relationships/hyperlink" Target="mailto:hh.zhu@163.com" TargetMode="External"/><Relationship Id="rId213" Type="http://schemas.openxmlformats.org/officeDocument/2006/relationships/hyperlink" Target="mailto:egimanm@gmail.com" TargetMode="External"/><Relationship Id="rId234" Type="http://schemas.openxmlformats.org/officeDocument/2006/relationships/table" Target="../tables/table1.xm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https://doi.org/10.3390/cli12050061" TargetMode="External"/><Relationship Id="rId136" Type="http://schemas.openxmlformats.org/officeDocument/2006/relationships/hyperlink" Target="https://doi.org/10.1007/s43937-025-00117-0" TargetMode="External"/><Relationship Id="rId157" Type="http://schemas.openxmlformats.org/officeDocument/2006/relationships/hyperlink" Target="mailto:mohammedchentouf2@gmail.com" TargetMode="External"/><Relationship Id="rId178" Type="http://schemas.openxmlformats.org/officeDocument/2006/relationships/hyperlink" Target="mailto:c.elmokhi@uca.ma" TargetMode="External"/><Relationship Id="rId61" Type="http://schemas.openxmlformats.org/officeDocument/2006/relationships/hyperlink" Target="https://doi.org/10.1186/s42269-024-01192-4" TargetMode="External"/><Relationship Id="rId82" Type="http://schemas.openxmlformats.org/officeDocument/2006/relationships/hyperlink" Target="https://doi.org/10.5194/egusphere-egu26-12682" TargetMode="External"/><Relationship Id="rId199" Type="http://schemas.openxmlformats.org/officeDocument/2006/relationships/hyperlink" Target="mailto:aran.eales@strath.ac.uk" TargetMode="External"/><Relationship Id="rId203" Type="http://schemas.openxmlformats.org/officeDocument/2006/relationships/hyperlink" Target="mailto:e.i.come.zebra@rug.nl" TargetMode="External"/><Relationship Id="rId19" Type="http://schemas.openxmlformats.org/officeDocument/2006/relationships/hyperlink" Target="https://doi.org/10.1080/23311916.2023.2209996" TargetMode="External"/><Relationship Id="rId224" Type="http://schemas.openxmlformats.org/officeDocument/2006/relationships/hyperlink" Target="https://scielo.org.za/scielo.php?script=sci_arttext&amp;pid=S1021-447X2010000100002" TargetMode="External"/><Relationship Id="rId30" Type="http://schemas.openxmlformats.org/officeDocument/2006/relationships/hyperlink" Target="https://doi.org/10.1109/AFRICON51333.2021.9570911" TargetMode="External"/><Relationship Id="rId105" Type="http://schemas.openxmlformats.org/officeDocument/2006/relationships/hyperlink" Target="https://doi.org/10.1016/j.energy.2019.06.063" TargetMode="External"/><Relationship Id="rId126" Type="http://schemas.openxmlformats.org/officeDocument/2006/relationships/hyperlink" Target="https://doi.org/10.5923/j.ijee.20170702.03" TargetMode="External"/><Relationship Id="rId147" Type="http://schemas.openxmlformats.org/officeDocument/2006/relationships/hyperlink" Target="mailto:K.umoh-2020@hull.ac.uk" TargetMode="External"/><Relationship Id="rId168" Type="http://schemas.openxmlformats.org/officeDocument/2006/relationships/hyperlink" Target="http://dx.doi.org/10.1016/j.esd.2013.12.007" TargetMode="External"/><Relationship Id="rId51" Type="http://schemas.openxmlformats.org/officeDocument/2006/relationships/hyperlink" Target="https://doi.org/10.1016/j.esr.2024.101594" TargetMode="External"/><Relationship Id="rId72" Type="http://schemas.openxmlformats.org/officeDocument/2006/relationships/hyperlink" Target="http://dx.doi.org/10.11594/ijssr.05.01.12" TargetMode="External"/><Relationship Id="rId93" Type="http://schemas.openxmlformats.org/officeDocument/2006/relationships/hyperlink" Target="https://doi.org/10.1002/est2.483" TargetMode="External"/><Relationship Id="rId189" Type="http://schemas.openxmlformats.org/officeDocument/2006/relationships/hyperlink" Target="mailto:olubayobabatunde@gmai.com" TargetMode="External"/><Relationship Id="rId3" Type="http://schemas.openxmlformats.org/officeDocument/2006/relationships/hyperlink" Target="http://dx.doi.org/10.1016/j.enpol.2017.03.021" TargetMode="External"/><Relationship Id="rId214" Type="http://schemas.openxmlformats.org/officeDocument/2006/relationships/hyperlink" Target="https://doi.org/10.5281/zenodo.18490915" TargetMode="External"/><Relationship Id="rId116" Type="http://schemas.openxmlformats.org/officeDocument/2006/relationships/hyperlink" Target="mailto:amandine.caillard22@imperial.ac.uk" TargetMode="External"/><Relationship Id="rId137" Type="http://schemas.openxmlformats.org/officeDocument/2006/relationships/hyperlink" Target="mailto:ffn@kth.se" TargetMode="External"/><Relationship Id="rId158" Type="http://schemas.openxmlformats.org/officeDocument/2006/relationships/hyperlink" Target="https://doi.org/10.30501/jree.2021.245232.1140"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AZ653"/>
  <sheetViews>
    <sheetView tabSelected="1" zoomScale="115" zoomScaleNormal="85" workbookViewId="0">
      <pane xSplit="2" ySplit="1" topLeftCell="C576" activePane="bottomRight" state="frozen"/>
      <selection pane="topRight" activeCell="C1" sqref="C1"/>
      <selection pane="bottomLeft" activeCell="A2" sqref="A2"/>
      <selection pane="bottomRight" activeCell="E580" sqref="E580"/>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59"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17.6640625" style="35" customWidth="1"/>
    <col min="31" max="32" width="14.6640625" style="35" customWidth="1"/>
    <col min="33" max="33" width="17" style="35" customWidth="1"/>
    <col min="34" max="34" width="19" style="35" customWidth="1"/>
    <col min="35" max="35" width="21.33203125" style="36" customWidth="1"/>
    <col min="36" max="39" width="17" style="35" customWidth="1"/>
    <col min="40" max="40" width="30.6640625" style="35" customWidth="1"/>
    <col min="41" max="41" width="42.33203125" style="35" customWidth="1"/>
    <col min="42" max="42" width="64.6640625" style="35" customWidth="1"/>
    <col min="43" max="43" width="25.83203125" style="35" customWidth="1"/>
    <col min="44" max="44" width="18.1640625" style="35" customWidth="1"/>
    <col min="45" max="45" width="27.33203125" style="35" customWidth="1"/>
    <col min="46" max="46" width="22.33203125" customWidth="1"/>
    <col min="47" max="47" width="23.33203125" style="36" customWidth="1"/>
    <col min="48" max="48" width="19.33203125" style="35" customWidth="1"/>
    <col min="49" max="49" width="35.1640625" style="36" customWidth="1"/>
    <col min="50" max="50" width="41.1640625" style="36" customWidth="1"/>
    <col min="51" max="51" width="31" customWidth="1"/>
    <col min="52" max="52" width="27.6640625" style="36" customWidth="1"/>
    <col min="53" max="53" width="59.6640625" style="35" customWidth="1"/>
    <col min="54" max="16384" width="9" style="35"/>
  </cols>
  <sheetData>
    <row r="1" spans="1:51" s="38" customFormat="1" ht="57" customHeight="1">
      <c r="A1" s="55" t="s">
        <v>0</v>
      </c>
      <c r="B1" s="56" t="s">
        <v>1</v>
      </c>
      <c r="C1" s="56" t="s">
        <v>2</v>
      </c>
      <c r="D1" s="56" t="s">
        <v>3</v>
      </c>
      <c r="E1" s="56" t="s">
        <v>4</v>
      </c>
      <c r="F1" s="56" t="s">
        <v>5</v>
      </c>
      <c r="G1" s="56" t="s">
        <v>6</v>
      </c>
      <c r="H1" s="56" t="s">
        <v>7</v>
      </c>
      <c r="I1" s="56" t="s">
        <v>8</v>
      </c>
      <c r="J1" s="56" t="s">
        <v>9</v>
      </c>
      <c r="K1" s="56" t="s">
        <v>10</v>
      </c>
      <c r="L1" s="56" t="s">
        <v>11</v>
      </c>
      <c r="M1" s="56" t="s">
        <v>12</v>
      </c>
      <c r="N1" s="56" t="s">
        <v>13</v>
      </c>
      <c r="O1" s="56" t="s">
        <v>14</v>
      </c>
      <c r="P1" s="56" t="s">
        <v>15</v>
      </c>
      <c r="Q1" s="56" t="s">
        <v>16</v>
      </c>
      <c r="R1" s="56" t="s">
        <v>17</v>
      </c>
      <c r="S1" s="56" t="s">
        <v>18</v>
      </c>
      <c r="T1" s="56" t="s">
        <v>19</v>
      </c>
      <c r="U1" s="56" t="s">
        <v>20</v>
      </c>
      <c r="V1" s="56" t="s">
        <v>21</v>
      </c>
      <c r="W1" s="56" t="s">
        <v>22</v>
      </c>
      <c r="X1" s="56" t="s">
        <v>23</v>
      </c>
      <c r="Y1" s="56" t="s">
        <v>24</v>
      </c>
      <c r="Z1" s="56" t="s">
        <v>25</v>
      </c>
      <c r="AA1" s="56" t="s">
        <v>26</v>
      </c>
      <c r="AB1" s="56" t="s">
        <v>27</v>
      </c>
      <c r="AC1" s="56" t="s">
        <v>28</v>
      </c>
      <c r="AD1" s="56" t="s">
        <v>29</v>
      </c>
      <c r="AE1" s="56" t="s">
        <v>30</v>
      </c>
      <c r="AF1" s="56" t="s">
        <v>31</v>
      </c>
      <c r="AG1" s="56" t="s">
        <v>32</v>
      </c>
      <c r="AH1" s="56" t="s">
        <v>33</v>
      </c>
      <c r="AI1" s="56" t="s">
        <v>34</v>
      </c>
      <c r="AJ1" s="56" t="s">
        <v>35</v>
      </c>
      <c r="AK1" s="56" t="s">
        <v>36</v>
      </c>
      <c r="AL1" s="56" t="s">
        <v>37</v>
      </c>
      <c r="AM1" s="56" t="s">
        <v>38</v>
      </c>
      <c r="AN1" s="56" t="s">
        <v>39</v>
      </c>
      <c r="AO1" s="56" t="s">
        <v>40</v>
      </c>
      <c r="AP1" s="56" t="s">
        <v>41</v>
      </c>
      <c r="AQ1" s="56" t="s">
        <v>42</v>
      </c>
      <c r="AR1" s="56" t="s">
        <v>43</v>
      </c>
      <c r="AS1" s="56" t="s">
        <v>44</v>
      </c>
      <c r="AT1" s="56" t="s">
        <v>45</v>
      </c>
      <c r="AU1" s="56" t="s">
        <v>46</v>
      </c>
      <c r="AV1" s="56" t="s">
        <v>47</v>
      </c>
      <c r="AW1" s="56" t="s">
        <v>48</v>
      </c>
      <c r="AX1" s="56" t="s">
        <v>49</v>
      </c>
      <c r="AY1" s="57" t="s">
        <v>50</v>
      </c>
    </row>
    <row r="2" spans="1:51" s="38" customFormat="1" ht="190.5" customHeight="1">
      <c r="A2" s="70">
        <v>1</v>
      </c>
      <c r="B2" s="71" t="s">
        <v>51</v>
      </c>
      <c r="C2" s="71" t="s">
        <v>52</v>
      </c>
      <c r="D2" s="71" t="s">
        <v>53</v>
      </c>
      <c r="E2" s="71">
        <v>2021</v>
      </c>
      <c r="F2" s="71" t="s">
        <v>54</v>
      </c>
      <c r="G2" s="71" t="s">
        <v>55</v>
      </c>
      <c r="H2" s="71" t="s">
        <v>56</v>
      </c>
      <c r="I2" s="71" t="str">
        <f t="array" ref="I2">_xlfn.TEXTJOIN(",", TRUE, IF(Table4[study_id]=Table3[[#This Row],[study_id]], Table4[iso_code], ""))</f>
        <v>DZ,AO,BJ,BW,BF,BI,CM,CF,TD,KM,CG,CD,DJ,EG,GQ,ER,ET,GA,GM,GH,GN,GW,CI,KE,LS,LR,LY,MG,MW,ML,MR,MU,MA,MZ,NA,NE,NG,RW,ST,SN,SC,SL,SO,ZA,SS,SD,SZ,TZ,TG,TN,UG,ZM,ZW</v>
      </c>
      <c r="J2" s="71">
        <f>COUNTIF(study_countries!A:A,A2)</f>
        <v>53</v>
      </c>
      <c r="K2" s="71" t="s">
        <v>57</v>
      </c>
      <c r="L2" s="71" t="s">
        <v>58</v>
      </c>
      <c r="M2" s="71" t="s">
        <v>59</v>
      </c>
      <c r="N2" s="71">
        <v>2010</v>
      </c>
      <c r="O2" s="71">
        <v>2050</v>
      </c>
      <c r="P2" s="71" t="s">
        <v>60</v>
      </c>
      <c r="Q2" s="71" t="s">
        <v>155</v>
      </c>
      <c r="R2" s="71" t="s">
        <v>61</v>
      </c>
      <c r="S2" s="71" t="s">
        <v>62</v>
      </c>
      <c r="T2" s="71" t="s">
        <v>62</v>
      </c>
      <c r="U2" s="71" t="s">
        <v>62</v>
      </c>
      <c r="V2" s="71" t="s">
        <v>63</v>
      </c>
      <c r="W2" s="71" t="s">
        <v>63</v>
      </c>
      <c r="X2" s="71" t="s">
        <v>63</v>
      </c>
      <c r="Y2" s="71" t="s">
        <v>62</v>
      </c>
      <c r="Z2" s="71" t="s">
        <v>63</v>
      </c>
      <c r="AA2" s="71" t="s">
        <v>63</v>
      </c>
      <c r="AB2" s="71" t="s">
        <v>64</v>
      </c>
      <c r="AC2" s="71" t="s">
        <v>84</v>
      </c>
      <c r="AD2" s="71" t="s">
        <v>62</v>
      </c>
      <c r="AE2" s="71" t="s">
        <v>62</v>
      </c>
      <c r="AF2" s="71" t="s">
        <v>63</v>
      </c>
      <c r="AG2" s="71" t="s">
        <v>63</v>
      </c>
      <c r="AH2" s="71" t="s">
        <v>66</v>
      </c>
      <c r="AI2" s="71" t="s">
        <v>63</v>
      </c>
      <c r="AJ2" s="71" t="s">
        <v>63</v>
      </c>
      <c r="AK2" s="71" t="s">
        <v>63</v>
      </c>
      <c r="AL2" s="71" t="s">
        <v>63</v>
      </c>
      <c r="AM2" s="71" t="s">
        <v>63</v>
      </c>
      <c r="AN2" s="71" t="s">
        <v>67</v>
      </c>
      <c r="AO2" s="71" t="s">
        <v>68</v>
      </c>
      <c r="AP2" s="71" t="s">
        <v>69</v>
      </c>
      <c r="AQ2" s="71" t="s">
        <v>70</v>
      </c>
      <c r="AR2" s="71" t="s">
        <v>63</v>
      </c>
      <c r="AS2" s="71" t="s">
        <v>71</v>
      </c>
      <c r="AT2" s="71" t="s">
        <v>63</v>
      </c>
      <c r="AU2" s="71" t="s">
        <v>72</v>
      </c>
      <c r="AV2" s="71" t="s">
        <v>63</v>
      </c>
      <c r="AW2" s="71"/>
      <c r="AX2" s="22" t="s">
        <v>73</v>
      </c>
      <c r="AY2" s="73" t="s">
        <v>74</v>
      </c>
    </row>
    <row r="3" spans="1:51" s="38" customFormat="1" ht="145.5" customHeight="1">
      <c r="A3" s="70">
        <v>2</v>
      </c>
      <c r="B3" s="71" t="s">
        <v>75</v>
      </c>
      <c r="C3" s="71" t="s">
        <v>76</v>
      </c>
      <c r="D3" s="71" t="s">
        <v>77</v>
      </c>
      <c r="E3" s="71">
        <v>2018</v>
      </c>
      <c r="F3" s="71" t="s">
        <v>54</v>
      </c>
      <c r="G3" s="71" t="s">
        <v>78</v>
      </c>
      <c r="H3" s="71" t="s">
        <v>56</v>
      </c>
      <c r="I3" s="71" t="str">
        <f t="array" ref="I3">_xlfn.TEXTJOIN(",", TRUE, IF(Table4[study_id]=Table3[[#This Row],[study_id]], Table4[iso_code], ""))</f>
        <v>DZ,AO,BJ,BW,BF,BI,CV,CM,CF,TD,KM,CD,CG,DJ,EG,GQ,ER,SZ,ET,GA,GM,GH,GN,GW,CI,KE,LS,LR,LY,MG,MW,ML,MR,MU,MA,MZ,NA,NE,NG,RW,ST,SN,SC,SL,SO,ZA,SS,SD,TZ,TG,TN,UG,ZM,ZW</v>
      </c>
      <c r="J3" s="71">
        <f>COUNTIF(study_countries!A:A,A3)</f>
        <v>54</v>
      </c>
      <c r="K3" s="71" t="s">
        <v>57</v>
      </c>
      <c r="L3" s="71" t="s">
        <v>79</v>
      </c>
      <c r="M3" s="71" t="s">
        <v>80</v>
      </c>
      <c r="N3" s="71">
        <v>2016</v>
      </c>
      <c r="O3" s="71">
        <v>2030</v>
      </c>
      <c r="P3" s="71" t="s">
        <v>60</v>
      </c>
      <c r="Q3" s="71" t="s">
        <v>81</v>
      </c>
      <c r="R3" s="71" t="s">
        <v>82</v>
      </c>
      <c r="S3" s="71" t="s">
        <v>62</v>
      </c>
      <c r="T3" s="71" t="s">
        <v>62</v>
      </c>
      <c r="U3" s="71" t="s">
        <v>62</v>
      </c>
      <c r="V3" s="71" t="s">
        <v>62</v>
      </c>
      <c r="W3" s="71" t="s">
        <v>62</v>
      </c>
      <c r="X3" s="71" t="s">
        <v>62</v>
      </c>
      <c r="Y3" s="71" t="s">
        <v>62</v>
      </c>
      <c r="Z3" s="71" t="s">
        <v>63</v>
      </c>
      <c r="AA3" s="71" t="s">
        <v>62</v>
      </c>
      <c r="AB3" s="71" t="s">
        <v>83</v>
      </c>
      <c r="AC3" s="71" t="s">
        <v>84</v>
      </c>
      <c r="AD3" s="71" t="s">
        <v>62</v>
      </c>
      <c r="AE3" s="71" t="s">
        <v>62</v>
      </c>
      <c r="AF3" s="71" t="s">
        <v>63</v>
      </c>
      <c r="AG3" s="71" t="s">
        <v>63</v>
      </c>
      <c r="AH3" s="71" t="s">
        <v>85</v>
      </c>
      <c r="AI3" s="71" t="s">
        <v>63</v>
      </c>
      <c r="AJ3" s="71" t="s">
        <v>63</v>
      </c>
      <c r="AK3" s="71" t="s">
        <v>63</v>
      </c>
      <c r="AL3" s="71" t="s">
        <v>62</v>
      </c>
      <c r="AM3" s="71" t="s">
        <v>63</v>
      </c>
      <c r="AN3" s="71" t="s">
        <v>86</v>
      </c>
      <c r="AO3" s="71" t="s">
        <v>87</v>
      </c>
      <c r="AP3" s="71" t="s">
        <v>88</v>
      </c>
      <c r="AQ3" s="71" t="s">
        <v>89</v>
      </c>
      <c r="AR3" s="71" t="s">
        <v>63</v>
      </c>
      <c r="AS3" s="71" t="s">
        <v>90</v>
      </c>
      <c r="AT3" s="71" t="s">
        <v>62</v>
      </c>
      <c r="AU3" s="71" t="s">
        <v>72</v>
      </c>
      <c r="AV3" s="71" t="s">
        <v>62</v>
      </c>
      <c r="AW3" s="71" t="s">
        <v>91</v>
      </c>
      <c r="AX3" s="72" t="s">
        <v>92</v>
      </c>
      <c r="AY3" s="73" t="s">
        <v>72</v>
      </c>
    </row>
    <row r="4" spans="1:51" s="38" customFormat="1" ht="138" customHeight="1">
      <c r="A4" s="70">
        <v>3</v>
      </c>
      <c r="B4" s="71" t="s">
        <v>93</v>
      </c>
      <c r="C4" s="71" t="s">
        <v>94</v>
      </c>
      <c r="D4" s="71" t="s">
        <v>95</v>
      </c>
      <c r="E4" s="71">
        <v>2025</v>
      </c>
      <c r="F4" s="71" t="s">
        <v>54</v>
      </c>
      <c r="G4" s="71" t="s">
        <v>96</v>
      </c>
      <c r="H4" s="71" t="s">
        <v>97</v>
      </c>
      <c r="I4" s="71" t="str">
        <f t="array" ref="I4">_xlfn.TEXTJOIN(",", TRUE, IF(Table4[study_id]=Table3[[#This Row],[study_id]], Table4[iso_code], ""))</f>
        <v>DZ,AO,BJ,BW,BF,BI,CM,CF,TD,CD,CG,DJ,EG,GQ,ER,SZ,ET,GA,GM,GH,GN,GW,CI,KE,LS,LR,LY,MW,ML,MR,MA,MZ,NA,NE,NG,RW,SN,SL,SO,ZA,SS,SD,TZ,TG,TN,UG,ZM,ZW</v>
      </c>
      <c r="J4" s="71">
        <f>COUNTIF(study_countries!A:A,A4)</f>
        <v>48</v>
      </c>
      <c r="K4" s="71" t="s">
        <v>57</v>
      </c>
      <c r="L4" s="71" t="s">
        <v>98</v>
      </c>
      <c r="M4" s="71" t="s">
        <v>99</v>
      </c>
      <c r="N4" s="71">
        <v>2019</v>
      </c>
      <c r="O4" s="71">
        <v>2030</v>
      </c>
      <c r="P4" s="71" t="s">
        <v>60</v>
      </c>
      <c r="Q4" s="71" t="s">
        <v>81</v>
      </c>
      <c r="R4" s="71" t="s">
        <v>82</v>
      </c>
      <c r="S4" s="71" t="s">
        <v>62</v>
      </c>
      <c r="T4" s="71" t="s">
        <v>62</v>
      </c>
      <c r="U4" s="71" t="s">
        <v>62</v>
      </c>
      <c r="V4" s="71" t="s">
        <v>63</v>
      </c>
      <c r="W4" s="71" t="s">
        <v>62</v>
      </c>
      <c r="X4" s="71" t="s">
        <v>62</v>
      </c>
      <c r="Y4" s="71" t="s">
        <v>62</v>
      </c>
      <c r="Z4" s="71" t="s">
        <v>63</v>
      </c>
      <c r="AA4" s="71" t="s">
        <v>63</v>
      </c>
      <c r="AB4" s="71" t="s">
        <v>64</v>
      </c>
      <c r="AC4" s="71" t="s">
        <v>100</v>
      </c>
      <c r="AD4" s="71" t="s">
        <v>62</v>
      </c>
      <c r="AE4" s="71" t="s">
        <v>62</v>
      </c>
      <c r="AF4" s="71" t="s">
        <v>63</v>
      </c>
      <c r="AG4" s="71" t="s">
        <v>63</v>
      </c>
      <c r="AH4" s="71" t="s">
        <v>101</v>
      </c>
      <c r="AI4" s="71" t="s">
        <v>63</v>
      </c>
      <c r="AJ4" s="71" t="s">
        <v>63</v>
      </c>
      <c r="AK4" s="71" t="s">
        <v>63</v>
      </c>
      <c r="AL4" s="71" t="s">
        <v>62</v>
      </c>
      <c r="AM4" s="71" t="s">
        <v>63</v>
      </c>
      <c r="AN4" s="71" t="s">
        <v>102</v>
      </c>
      <c r="AO4" s="71" t="s">
        <v>103</v>
      </c>
      <c r="AP4" s="71" t="s">
        <v>104</v>
      </c>
      <c r="AQ4" s="71" t="s">
        <v>105</v>
      </c>
      <c r="AR4" s="71" t="s">
        <v>63</v>
      </c>
      <c r="AS4" s="71" t="s">
        <v>106</v>
      </c>
      <c r="AT4" s="71" t="s">
        <v>63</v>
      </c>
      <c r="AU4" s="71" t="s">
        <v>72</v>
      </c>
      <c r="AV4" s="71" t="s">
        <v>63</v>
      </c>
      <c r="AW4" s="71"/>
      <c r="AX4" s="72" t="s">
        <v>107</v>
      </c>
      <c r="AY4" s="73" t="s">
        <v>108</v>
      </c>
    </row>
    <row r="5" spans="1:51" s="39" customFormat="1" ht="236.25" customHeight="1">
      <c r="A5" s="70">
        <v>4</v>
      </c>
      <c r="B5" s="71" t="s">
        <v>109</v>
      </c>
      <c r="C5" s="71" t="s">
        <v>110</v>
      </c>
      <c r="D5" s="71" t="s">
        <v>111</v>
      </c>
      <c r="E5" s="71">
        <v>2021</v>
      </c>
      <c r="F5" s="71" t="s">
        <v>54</v>
      </c>
      <c r="G5" s="71" t="s">
        <v>112</v>
      </c>
      <c r="H5" s="71" t="s">
        <v>56</v>
      </c>
      <c r="I5" s="71" t="str">
        <f t="array" ref="I5">_xlfn.TEXTJOIN(",", TRUE, IF(Table4[study_id]=Table3[[#This Row],[study_id]], Table4[iso_code], ""))</f>
        <v>DZ,AO,BJ,BW,BF,BI,CV,CM,CF,TD,KM,CD,CG,DJ,EG,GQ,ER,SZ,ET,GA,GM,GH,GN,GW,CI,KE,LS,LR,LY,MG,MW,ML,MR,MU,MA,MZ,NA,NE,NG,RW,ST,SN,SC,SL,SO,ZA,SS,SD,TZ,TG,TN,UG,ZM,ZW</v>
      </c>
      <c r="J5" s="71">
        <f>COUNTIF(study_countries!A:A,A5)</f>
        <v>54</v>
      </c>
      <c r="K5" s="71" t="s">
        <v>57</v>
      </c>
      <c r="L5" s="71" t="s">
        <v>113</v>
      </c>
      <c r="M5" s="71" t="s">
        <v>114</v>
      </c>
      <c r="N5" s="71">
        <v>2021</v>
      </c>
      <c r="O5" s="71">
        <v>2050</v>
      </c>
      <c r="P5" s="71" t="s">
        <v>60</v>
      </c>
      <c r="Q5" s="71" t="s">
        <v>81</v>
      </c>
      <c r="R5" s="71" t="s">
        <v>72</v>
      </c>
      <c r="S5" s="71" t="s">
        <v>62</v>
      </c>
      <c r="T5" s="71" t="s">
        <v>62</v>
      </c>
      <c r="U5" s="71" t="s">
        <v>62</v>
      </c>
      <c r="V5" s="71" t="s">
        <v>63</v>
      </c>
      <c r="W5" s="71" t="s">
        <v>63</v>
      </c>
      <c r="X5" s="71" t="s">
        <v>63</v>
      </c>
      <c r="Y5" s="71" t="s">
        <v>62</v>
      </c>
      <c r="Z5" s="71" t="s">
        <v>62</v>
      </c>
      <c r="AA5" s="71" t="s">
        <v>63</v>
      </c>
      <c r="AB5" s="71" t="s">
        <v>64</v>
      </c>
      <c r="AC5" s="71" t="s">
        <v>100</v>
      </c>
      <c r="AD5" s="71" t="s">
        <v>62</v>
      </c>
      <c r="AE5" s="71" t="s">
        <v>63</v>
      </c>
      <c r="AF5" s="71" t="s">
        <v>63</v>
      </c>
      <c r="AG5" s="71" t="s">
        <v>62</v>
      </c>
      <c r="AH5" s="71" t="s">
        <v>115</v>
      </c>
      <c r="AI5" s="71" t="s">
        <v>63</v>
      </c>
      <c r="AJ5" s="71" t="s">
        <v>63</v>
      </c>
      <c r="AK5" s="71" t="s">
        <v>63</v>
      </c>
      <c r="AL5" s="71" t="s">
        <v>63</v>
      </c>
      <c r="AM5" s="71" t="s">
        <v>62</v>
      </c>
      <c r="AN5" s="71" t="s">
        <v>116</v>
      </c>
      <c r="AO5" s="71" t="s">
        <v>117</v>
      </c>
      <c r="AP5" s="71" t="s">
        <v>118</v>
      </c>
      <c r="AQ5" s="71" t="s">
        <v>119</v>
      </c>
      <c r="AR5" s="71" t="s">
        <v>63</v>
      </c>
      <c r="AS5" s="71" t="s">
        <v>106</v>
      </c>
      <c r="AT5" s="71" t="s">
        <v>63</v>
      </c>
      <c r="AU5" s="71" t="s">
        <v>72</v>
      </c>
      <c r="AV5" s="71" t="s">
        <v>63</v>
      </c>
      <c r="AW5" s="71"/>
      <c r="AX5" s="72" t="s">
        <v>120</v>
      </c>
      <c r="AY5" s="73" t="s">
        <v>121</v>
      </c>
    </row>
    <row r="6" spans="1:51" s="39" customFormat="1" ht="213" customHeight="1">
      <c r="A6" s="70">
        <v>5</v>
      </c>
      <c r="B6" s="71" t="s">
        <v>122</v>
      </c>
      <c r="C6" s="71" t="s">
        <v>123</v>
      </c>
      <c r="D6" s="71" t="s">
        <v>124</v>
      </c>
      <c r="E6" s="71">
        <v>2016</v>
      </c>
      <c r="F6" s="71" t="s">
        <v>54</v>
      </c>
      <c r="G6" s="71" t="s">
        <v>125</v>
      </c>
      <c r="H6" s="71" t="s">
        <v>56</v>
      </c>
      <c r="I6" s="71" t="str">
        <f t="array" ref="I6">_xlfn.TEXTJOIN(",", TRUE, IF(Table4[study_id]=Table3[[#This Row],[study_id]], Table4[iso_code], ""))</f>
        <v>AO,BF,BI,BJ,BW,CD,CF,CG,CI,CM,DJ,DZ,EG,ER,ET,GA,GH,GM,GN,GQ,GW,KE,LR,LS,LY,MA,ML,MR,MW,MZ,NA,NE,NG,RW,SD,SL,SN,SO,SZ,TD,TG,TN,TZ,UG,ZA,ZM,ZW</v>
      </c>
      <c r="J6" s="71">
        <f>COUNTIF(study_countries!A:A,A6)</f>
        <v>47</v>
      </c>
      <c r="K6" s="71" t="s">
        <v>57</v>
      </c>
      <c r="L6" s="71" t="s">
        <v>126</v>
      </c>
      <c r="M6" s="71" t="s">
        <v>127</v>
      </c>
      <c r="N6" s="71">
        <v>2010</v>
      </c>
      <c r="O6" s="71">
        <v>2040</v>
      </c>
      <c r="P6" s="71" t="s">
        <v>60</v>
      </c>
      <c r="Q6" s="71" t="s">
        <v>81</v>
      </c>
      <c r="R6" s="71" t="s">
        <v>61</v>
      </c>
      <c r="S6" s="71" t="s">
        <v>62</v>
      </c>
      <c r="T6" s="71" t="s">
        <v>62</v>
      </c>
      <c r="U6" s="71" t="s">
        <v>62</v>
      </c>
      <c r="V6" s="71" t="s">
        <v>62</v>
      </c>
      <c r="W6" s="71" t="s">
        <v>62</v>
      </c>
      <c r="X6" s="71" t="s">
        <v>63</v>
      </c>
      <c r="Y6" s="71" t="s">
        <v>62</v>
      </c>
      <c r="Z6" s="71" t="s">
        <v>63</v>
      </c>
      <c r="AA6" s="71" t="s">
        <v>62</v>
      </c>
      <c r="AB6" s="71" t="s">
        <v>64</v>
      </c>
      <c r="AC6" s="71" t="s">
        <v>100</v>
      </c>
      <c r="AD6" s="71" t="s">
        <v>62</v>
      </c>
      <c r="AE6" s="71" t="s">
        <v>62</v>
      </c>
      <c r="AF6" s="71" t="s">
        <v>63</v>
      </c>
      <c r="AG6" s="71" t="s">
        <v>63</v>
      </c>
      <c r="AH6" s="71" t="s">
        <v>85</v>
      </c>
      <c r="AI6" s="71" t="s">
        <v>63</v>
      </c>
      <c r="AJ6" s="71" t="s">
        <v>63</v>
      </c>
      <c r="AK6" s="71" t="s">
        <v>63</v>
      </c>
      <c r="AL6" s="71" t="s">
        <v>62</v>
      </c>
      <c r="AM6" s="71" t="s">
        <v>62</v>
      </c>
      <c r="AN6" s="71" t="s">
        <v>128</v>
      </c>
      <c r="AO6" s="71" t="s">
        <v>129</v>
      </c>
      <c r="AP6" s="71" t="s">
        <v>130</v>
      </c>
      <c r="AQ6" s="71" t="s">
        <v>131</v>
      </c>
      <c r="AR6" s="71" t="s">
        <v>132</v>
      </c>
      <c r="AS6" s="71" t="s">
        <v>133</v>
      </c>
      <c r="AT6" s="71" t="s">
        <v>63</v>
      </c>
      <c r="AU6" s="74">
        <v>0.05</v>
      </c>
      <c r="AV6" s="71" t="s">
        <v>63</v>
      </c>
      <c r="AW6" s="71"/>
      <c r="AX6" s="72" t="s">
        <v>134</v>
      </c>
      <c r="AY6" s="73" t="s">
        <v>135</v>
      </c>
    </row>
    <row r="7" spans="1:51" s="39" customFormat="1" ht="214.5" customHeight="1">
      <c r="A7" s="70">
        <v>6</v>
      </c>
      <c r="B7" s="71" t="s">
        <v>136</v>
      </c>
      <c r="C7" s="71" t="s">
        <v>137</v>
      </c>
      <c r="D7" s="71" t="s">
        <v>138</v>
      </c>
      <c r="E7" s="71">
        <v>2022</v>
      </c>
      <c r="F7" s="71" t="s">
        <v>54</v>
      </c>
      <c r="G7" s="71" t="s">
        <v>139</v>
      </c>
      <c r="H7" s="71" t="s">
        <v>56</v>
      </c>
      <c r="I7" s="71" t="str">
        <f t="array" ref="I7">_xlfn.TEXTJOIN(",", TRUE, IF(Table4[study_id]=Table3[[#This Row],[study_id]], Table4[iso_code], ""))</f>
        <v>DZ,AO,BJ,BW,BF,BI,CM,CF,TD,CD,CG,DJ,EG,GQ,ER,SZ,ET,GA,GM,GH,GN,GW,CI,KE,LS,LR,LY,MW,ML,MR,MA,MZ,NA,NE,NG,RW,SN,SL,SO,ZA,SS,SD,TZ,TG,TN,UG,ZM,ZW</v>
      </c>
      <c r="J7" s="71">
        <f>COUNTIF(study_countries!A:A,A7)</f>
        <v>48</v>
      </c>
      <c r="K7" s="71" t="s">
        <v>57</v>
      </c>
      <c r="L7" s="71" t="s">
        <v>140</v>
      </c>
      <c r="M7" s="71" t="s">
        <v>141</v>
      </c>
      <c r="N7" s="71">
        <v>2015</v>
      </c>
      <c r="O7" s="71">
        <v>2065</v>
      </c>
      <c r="P7" s="71" t="s">
        <v>60</v>
      </c>
      <c r="Q7" s="71" t="s">
        <v>81</v>
      </c>
      <c r="R7" s="71" t="s">
        <v>61</v>
      </c>
      <c r="S7" s="71" t="s">
        <v>62</v>
      </c>
      <c r="T7" s="71" t="s">
        <v>62</v>
      </c>
      <c r="U7" s="71" t="s">
        <v>62</v>
      </c>
      <c r="V7" s="71" t="s">
        <v>62</v>
      </c>
      <c r="W7" s="71" t="s">
        <v>62</v>
      </c>
      <c r="X7" s="71" t="s">
        <v>62</v>
      </c>
      <c r="Y7" s="71" t="s">
        <v>62</v>
      </c>
      <c r="Z7" s="71" t="s">
        <v>63</v>
      </c>
      <c r="AA7" s="71" t="s">
        <v>62</v>
      </c>
      <c r="AB7" s="71" t="s">
        <v>142</v>
      </c>
      <c r="AC7" s="71" t="s">
        <v>100</v>
      </c>
      <c r="AD7" s="71" t="s">
        <v>62</v>
      </c>
      <c r="AE7" s="71" t="s">
        <v>62</v>
      </c>
      <c r="AF7" s="71" t="s">
        <v>62</v>
      </c>
      <c r="AG7" s="71" t="s">
        <v>63</v>
      </c>
      <c r="AH7" s="71" t="s">
        <v>85</v>
      </c>
      <c r="AI7" s="71" t="s">
        <v>63</v>
      </c>
      <c r="AJ7" s="71" t="s">
        <v>62</v>
      </c>
      <c r="AK7" s="71" t="s">
        <v>63</v>
      </c>
      <c r="AL7" s="71" t="s">
        <v>62</v>
      </c>
      <c r="AM7" s="71" t="s">
        <v>62</v>
      </c>
      <c r="AN7" s="71" t="s">
        <v>143</v>
      </c>
      <c r="AO7" s="71" t="s">
        <v>144</v>
      </c>
      <c r="AP7" s="71" t="s">
        <v>145</v>
      </c>
      <c r="AQ7" s="71" t="s">
        <v>146</v>
      </c>
      <c r="AR7" s="71" t="s">
        <v>63</v>
      </c>
      <c r="AS7" s="71" t="s">
        <v>147</v>
      </c>
      <c r="AT7" s="71" t="s">
        <v>63</v>
      </c>
      <c r="AU7" s="71" t="s">
        <v>72</v>
      </c>
      <c r="AV7" s="71" t="s">
        <v>63</v>
      </c>
      <c r="AW7" s="71"/>
      <c r="AX7" s="72" t="s">
        <v>148</v>
      </c>
      <c r="AY7" s="73" t="s">
        <v>149</v>
      </c>
    </row>
    <row r="8" spans="1:51" s="39" customFormat="1" ht="261" customHeight="1">
      <c r="A8" s="70">
        <v>7</v>
      </c>
      <c r="B8" s="71" t="s">
        <v>150</v>
      </c>
      <c r="C8" s="71" t="s">
        <v>151</v>
      </c>
      <c r="D8" s="71" t="s">
        <v>152</v>
      </c>
      <c r="E8" s="71">
        <v>2024</v>
      </c>
      <c r="F8" s="71" t="s">
        <v>54</v>
      </c>
      <c r="G8" s="71" t="s">
        <v>125</v>
      </c>
      <c r="H8" s="71" t="s">
        <v>56</v>
      </c>
      <c r="I8" s="71" t="str">
        <f t="array" ref="I8">_xlfn.TEXTJOIN(",", TRUE, IF(Table4[study_id]=Table3[[#This Row],[study_id]], Table4[iso_code], ""))</f>
        <v>DZ,AO,BJ,BW,BF,BI,CM,CF,TD,CD,CG,DJ,EG,GQ,ER,SZ,ET,GA,GM,GH,GN,GW,CI,KE,LS,LR,LY,MW,ML,MR,MA,MZ,NA,NE,NG,RW,SN,SL,SO,ZA,SS,SD,TZ,TG,TN,UG,ZM,ZW</v>
      </c>
      <c r="J8" s="71">
        <f>COUNTIF(study_countries!A:A,A8)</f>
        <v>48</v>
      </c>
      <c r="K8" s="71" t="s">
        <v>57</v>
      </c>
      <c r="L8" s="71" t="s">
        <v>153</v>
      </c>
      <c r="M8" s="71" t="s">
        <v>154</v>
      </c>
      <c r="N8" s="71">
        <v>2020</v>
      </c>
      <c r="O8" s="71">
        <v>2040</v>
      </c>
      <c r="P8" s="71" t="s">
        <v>155</v>
      </c>
      <c r="Q8" s="71" t="s">
        <v>81</v>
      </c>
      <c r="R8" s="71" t="s">
        <v>82</v>
      </c>
      <c r="S8" s="71" t="s">
        <v>62</v>
      </c>
      <c r="T8" s="71" t="s">
        <v>62</v>
      </c>
      <c r="U8" s="71" t="s">
        <v>62</v>
      </c>
      <c r="V8" s="71" t="s">
        <v>62</v>
      </c>
      <c r="W8" s="71" t="s">
        <v>62</v>
      </c>
      <c r="X8" s="71" t="s">
        <v>62</v>
      </c>
      <c r="Y8" s="71" t="s">
        <v>62</v>
      </c>
      <c r="Z8" s="71" t="s">
        <v>62</v>
      </c>
      <c r="AA8" s="71" t="s">
        <v>62</v>
      </c>
      <c r="AB8" s="71" t="s">
        <v>64</v>
      </c>
      <c r="AC8" s="71" t="s">
        <v>84</v>
      </c>
      <c r="AD8" s="71" t="s">
        <v>62</v>
      </c>
      <c r="AE8" s="71" t="s">
        <v>62</v>
      </c>
      <c r="AF8" s="71" t="s">
        <v>63</v>
      </c>
      <c r="AG8" s="71" t="s">
        <v>62</v>
      </c>
      <c r="AH8" s="71" t="s">
        <v>85</v>
      </c>
      <c r="AI8" s="71" t="s">
        <v>63</v>
      </c>
      <c r="AJ8" s="71" t="s">
        <v>63</v>
      </c>
      <c r="AK8" s="71" t="s">
        <v>63</v>
      </c>
      <c r="AL8" s="71" t="s">
        <v>62</v>
      </c>
      <c r="AM8" s="71" t="s">
        <v>62</v>
      </c>
      <c r="AN8" s="71" t="s">
        <v>156</v>
      </c>
      <c r="AO8" s="71" t="s">
        <v>157</v>
      </c>
      <c r="AP8" s="71" t="s">
        <v>158</v>
      </c>
      <c r="AQ8" s="71" t="s">
        <v>159</v>
      </c>
      <c r="AR8" s="71" t="s">
        <v>63</v>
      </c>
      <c r="AS8" s="71" t="s">
        <v>160</v>
      </c>
      <c r="AT8" s="71" t="s">
        <v>62</v>
      </c>
      <c r="AU8" s="74">
        <v>0.1</v>
      </c>
      <c r="AV8" s="71" t="s">
        <v>62</v>
      </c>
      <c r="AW8" s="71" t="s">
        <v>161</v>
      </c>
      <c r="AX8" s="72" t="s">
        <v>162</v>
      </c>
      <c r="AY8" s="73" t="s">
        <v>150</v>
      </c>
    </row>
    <row r="9" spans="1:51" s="39" customFormat="1" ht="261" customHeight="1">
      <c r="A9" s="70">
        <v>8</v>
      </c>
      <c r="B9" s="71" t="s">
        <v>150</v>
      </c>
      <c r="C9" s="71" t="s">
        <v>163</v>
      </c>
      <c r="D9" s="71" t="s">
        <v>164</v>
      </c>
      <c r="E9" s="71">
        <v>2018</v>
      </c>
      <c r="F9" s="71" t="s">
        <v>54</v>
      </c>
      <c r="G9" s="71" t="s">
        <v>125</v>
      </c>
      <c r="H9" s="71" t="s">
        <v>56</v>
      </c>
      <c r="I9" s="71" t="str">
        <f t="array" ref="I9">_xlfn.TEXTJOIN(",", TRUE, IF(Table4[study_id]=Table3[[#This Row],[study_id]], Table4[iso_code], ""))</f>
        <v>DZ,AO,BJ,BW,BF,BI,CM,CF,TD,CD,CG,DJ,EG,GQ,ER,SZ,ET,GA,GM,GH,GN,GW,CI,KE,LS,LR,LY,MW,ML,MR,MA,MZ,NA,NE,NG,RW,SN,SL,SO,ZA,SS,SD,TZ,TG,TN,UG,ZM,ZW</v>
      </c>
      <c r="J9" s="71">
        <f>COUNTIF(study_countries!A:A,A9)</f>
        <v>48</v>
      </c>
      <c r="K9" s="71" t="s">
        <v>57</v>
      </c>
      <c r="L9" s="71" t="s">
        <v>165</v>
      </c>
      <c r="M9" s="71" t="s">
        <v>166</v>
      </c>
      <c r="N9" s="71">
        <v>2010</v>
      </c>
      <c r="O9" s="71">
        <v>2030</v>
      </c>
      <c r="P9" s="71" t="s">
        <v>60</v>
      </c>
      <c r="Q9" s="71" t="s">
        <v>81</v>
      </c>
      <c r="R9" s="71" t="s">
        <v>82</v>
      </c>
      <c r="S9" s="71" t="s">
        <v>62</v>
      </c>
      <c r="T9" s="71" t="s">
        <v>62</v>
      </c>
      <c r="U9" s="71" t="s">
        <v>62</v>
      </c>
      <c r="V9" s="71" t="s">
        <v>62</v>
      </c>
      <c r="W9" s="71" t="s">
        <v>63</v>
      </c>
      <c r="X9" s="71" t="s">
        <v>62</v>
      </c>
      <c r="Y9" s="71" t="s">
        <v>62</v>
      </c>
      <c r="Z9" s="71" t="s">
        <v>63</v>
      </c>
      <c r="AA9" s="71" t="s">
        <v>62</v>
      </c>
      <c r="AB9" s="71" t="s">
        <v>64</v>
      </c>
      <c r="AC9" s="71" t="s">
        <v>84</v>
      </c>
      <c r="AD9" s="71" t="s">
        <v>62</v>
      </c>
      <c r="AE9" s="71" t="s">
        <v>62</v>
      </c>
      <c r="AF9" s="71" t="s">
        <v>63</v>
      </c>
      <c r="AG9" s="71" t="s">
        <v>63</v>
      </c>
      <c r="AH9" s="71" t="s">
        <v>85</v>
      </c>
      <c r="AI9" s="71" t="s">
        <v>63</v>
      </c>
      <c r="AJ9" s="71" t="s">
        <v>63</v>
      </c>
      <c r="AK9" s="71" t="s">
        <v>63</v>
      </c>
      <c r="AL9" s="71" t="s">
        <v>62</v>
      </c>
      <c r="AM9" s="71" t="s">
        <v>63</v>
      </c>
      <c r="AN9" s="71" t="s">
        <v>168</v>
      </c>
      <c r="AO9" s="71" t="s">
        <v>169</v>
      </c>
      <c r="AP9" s="71" t="s">
        <v>170</v>
      </c>
      <c r="AQ9" s="71" t="s">
        <v>159</v>
      </c>
      <c r="AR9" s="71" t="s">
        <v>63</v>
      </c>
      <c r="AS9" s="71" t="s">
        <v>171</v>
      </c>
      <c r="AT9" s="71" t="s">
        <v>62</v>
      </c>
      <c r="AU9" s="74">
        <v>0.1</v>
      </c>
      <c r="AV9" s="71" t="s">
        <v>63</v>
      </c>
      <c r="AW9" s="71"/>
      <c r="AX9" s="72" t="s">
        <v>172</v>
      </c>
      <c r="AY9" s="75" t="s">
        <v>150</v>
      </c>
    </row>
    <row r="10" spans="1:51" s="39" customFormat="1" ht="261" customHeight="1">
      <c r="A10" s="70">
        <v>9</v>
      </c>
      <c r="B10" s="71" t="s">
        <v>150</v>
      </c>
      <c r="C10" s="71" t="s">
        <v>173</v>
      </c>
      <c r="D10" s="71" t="s">
        <v>174</v>
      </c>
      <c r="E10" s="71">
        <v>2021</v>
      </c>
      <c r="F10" s="71" t="s">
        <v>54</v>
      </c>
      <c r="G10" s="71" t="s">
        <v>125</v>
      </c>
      <c r="H10" s="71" t="s">
        <v>97</v>
      </c>
      <c r="I10" s="71" t="str">
        <f t="array" ref="I10">_xlfn.TEXTJOIN(",", TRUE, IF(Table4[study_id]=Table3[[#This Row],[study_id]], Table4[iso_code], ""))</f>
        <v>AO,BW,BI,DJ,EG,SZ,ET,KE,LS,MW,MZ,NA,RW,ZA,SS,SD,TZ,UG,ZM,ZW,CD</v>
      </c>
      <c r="J10" s="71">
        <f>COUNTIF(study_countries!A:A,A10)</f>
        <v>21</v>
      </c>
      <c r="K10" s="71" t="s">
        <v>175</v>
      </c>
      <c r="L10" s="71" t="s">
        <v>176</v>
      </c>
      <c r="M10" s="71" t="s">
        <v>177</v>
      </c>
      <c r="N10" s="71">
        <v>2018</v>
      </c>
      <c r="O10" s="71">
        <v>2040</v>
      </c>
      <c r="P10" s="71" t="s">
        <v>60</v>
      </c>
      <c r="Q10" s="71" t="s">
        <v>81</v>
      </c>
      <c r="R10" s="71" t="s">
        <v>82</v>
      </c>
      <c r="S10" s="71" t="s">
        <v>62</v>
      </c>
      <c r="T10" s="71" t="s">
        <v>62</v>
      </c>
      <c r="U10" s="71" t="s">
        <v>62</v>
      </c>
      <c r="V10" s="71" t="s">
        <v>62</v>
      </c>
      <c r="W10" s="71" t="s">
        <v>62</v>
      </c>
      <c r="X10" s="71" t="s">
        <v>62</v>
      </c>
      <c r="Y10" s="71" t="s">
        <v>62</v>
      </c>
      <c r="Z10" s="71" t="s">
        <v>63</v>
      </c>
      <c r="AA10" s="71" t="s">
        <v>62</v>
      </c>
      <c r="AB10" s="71" t="s">
        <v>64</v>
      </c>
      <c r="AC10" s="71" t="s">
        <v>84</v>
      </c>
      <c r="AD10" s="71" t="s">
        <v>62</v>
      </c>
      <c r="AE10" s="71" t="s">
        <v>62</v>
      </c>
      <c r="AF10" s="71" t="s">
        <v>62</v>
      </c>
      <c r="AG10" s="71" t="s">
        <v>62</v>
      </c>
      <c r="AH10" s="71" t="s">
        <v>85</v>
      </c>
      <c r="AI10" s="71" t="s">
        <v>63</v>
      </c>
      <c r="AJ10" s="71" t="s">
        <v>63</v>
      </c>
      <c r="AK10" s="71" t="s">
        <v>63</v>
      </c>
      <c r="AL10" s="71" t="s">
        <v>62</v>
      </c>
      <c r="AM10" s="71" t="s">
        <v>63</v>
      </c>
      <c r="AN10" s="71" t="s">
        <v>178</v>
      </c>
      <c r="AO10" s="71" t="s">
        <v>179</v>
      </c>
      <c r="AP10" s="71" t="s">
        <v>150</v>
      </c>
      <c r="AQ10" s="71" t="s">
        <v>159</v>
      </c>
      <c r="AR10" s="71" t="s">
        <v>63</v>
      </c>
      <c r="AS10" s="71" t="s">
        <v>180</v>
      </c>
      <c r="AT10" s="71" t="s">
        <v>62</v>
      </c>
      <c r="AU10" s="74">
        <v>0.1</v>
      </c>
      <c r="AV10" s="71" t="s">
        <v>63</v>
      </c>
      <c r="AW10" s="71"/>
      <c r="AX10" s="76" t="s">
        <v>181</v>
      </c>
      <c r="AY10" s="77" t="s">
        <v>150</v>
      </c>
    </row>
    <row r="11" spans="1:51" s="38" customFormat="1" ht="208.25" customHeight="1">
      <c r="A11" s="70">
        <v>10</v>
      </c>
      <c r="B11" s="71" t="s">
        <v>182</v>
      </c>
      <c r="C11" s="71" t="s">
        <v>183</v>
      </c>
      <c r="D11" s="71" t="s">
        <v>184</v>
      </c>
      <c r="E11" s="71">
        <v>2017</v>
      </c>
      <c r="F11" s="71" t="s">
        <v>54</v>
      </c>
      <c r="G11" s="71" t="s">
        <v>125</v>
      </c>
      <c r="H11" s="71" t="s">
        <v>56</v>
      </c>
      <c r="I11" s="71" t="str">
        <f t="array" ref="I11">_xlfn.TEXTJOIN(",", TRUE, IF(Table4[study_id]=Table3[[#This Row],[study_id]], Table4[iso_code], ""))</f>
        <v>DZ,AO,BJ,BW,BF,BI,CM,CV,CF,TD,KM,CD,CG,CI,DJ,EG,GQ,ER,ET,GA,GM,GH,GN,GW,KE,LS,LR,LY,MG,MW,ML,MR,MU,MA,MZ,NA,NE,NG,RW,ST,SC,SN,SL,SO,SD,SZ,TZ,TG,TN,UG,ZM,ZW</v>
      </c>
      <c r="J11" s="71">
        <f>COUNTIF(study_countries!A:A,A11)</f>
        <v>52</v>
      </c>
      <c r="K11" s="71" t="s">
        <v>185</v>
      </c>
      <c r="L11" s="71" t="s">
        <v>186</v>
      </c>
      <c r="M11" s="71" t="s">
        <v>187</v>
      </c>
      <c r="N11" s="71">
        <v>2010</v>
      </c>
      <c r="O11" s="71">
        <v>2040</v>
      </c>
      <c r="P11" s="71" t="s">
        <v>155</v>
      </c>
      <c r="Q11" s="71" t="s">
        <v>188</v>
      </c>
      <c r="R11" s="71" t="s">
        <v>189</v>
      </c>
      <c r="S11" s="71" t="s">
        <v>62</v>
      </c>
      <c r="T11" s="71" t="s">
        <v>62</v>
      </c>
      <c r="U11" s="71" t="s">
        <v>62</v>
      </c>
      <c r="V11" s="71" t="s">
        <v>62</v>
      </c>
      <c r="W11" s="71" t="s">
        <v>63</v>
      </c>
      <c r="X11" s="71" t="s">
        <v>63</v>
      </c>
      <c r="Y11" s="71" t="s">
        <v>62</v>
      </c>
      <c r="Z11" s="71" t="s">
        <v>63</v>
      </c>
      <c r="AA11" s="71" t="s">
        <v>62</v>
      </c>
      <c r="AB11" s="71" t="s">
        <v>142</v>
      </c>
      <c r="AC11" s="71" t="s">
        <v>65</v>
      </c>
      <c r="AD11" s="71" t="s">
        <v>62</v>
      </c>
      <c r="AE11" s="71" t="s">
        <v>62</v>
      </c>
      <c r="AF11" s="71" t="s">
        <v>63</v>
      </c>
      <c r="AG11" s="71" t="s">
        <v>63</v>
      </c>
      <c r="AH11" s="71" t="s">
        <v>190</v>
      </c>
      <c r="AI11" s="71" t="s">
        <v>62</v>
      </c>
      <c r="AJ11" s="71" t="s">
        <v>62</v>
      </c>
      <c r="AK11" s="71" t="s">
        <v>62</v>
      </c>
      <c r="AL11" s="71" t="s">
        <v>62</v>
      </c>
      <c r="AM11" s="71" t="s">
        <v>62</v>
      </c>
      <c r="AN11" s="71" t="s">
        <v>191</v>
      </c>
      <c r="AO11" s="71" t="s">
        <v>192</v>
      </c>
      <c r="AP11" s="71" t="s">
        <v>193</v>
      </c>
      <c r="AQ11" s="71" t="s">
        <v>194</v>
      </c>
      <c r="AR11" s="71" t="s">
        <v>62</v>
      </c>
      <c r="AS11" s="71" t="s">
        <v>195</v>
      </c>
      <c r="AT11" s="71" t="s">
        <v>63</v>
      </c>
      <c r="AU11" s="71" t="s">
        <v>72</v>
      </c>
      <c r="AV11" s="71" t="s">
        <v>63</v>
      </c>
      <c r="AW11" s="71"/>
      <c r="AX11" s="72" t="s">
        <v>196</v>
      </c>
      <c r="AY11" s="78" t="s">
        <v>197</v>
      </c>
    </row>
    <row r="12" spans="1:51" s="39" customFormat="1" ht="215.25" customHeight="1">
      <c r="A12" s="70">
        <v>11</v>
      </c>
      <c r="B12" s="71" t="s">
        <v>198</v>
      </c>
      <c r="C12" s="71" t="s">
        <v>199</v>
      </c>
      <c r="D12" s="71" t="s">
        <v>200</v>
      </c>
      <c r="E12" s="71">
        <v>2021</v>
      </c>
      <c r="F12" s="71" t="s">
        <v>54</v>
      </c>
      <c r="G12" s="71" t="s">
        <v>201</v>
      </c>
      <c r="H12" s="71" t="s">
        <v>56</v>
      </c>
      <c r="I12" s="71" t="str">
        <f t="array" ref="I12">_xlfn.TEXTJOIN(",", TRUE, IF(Table4[study_id]=Table3[[#This Row],[study_id]], Table4[iso_code], ""))</f>
        <v>DZ,AO,BJ,BW,BF,BI,CM,CF,TD,CG,CD,DJ,EG,GQ,ER,ET,GA,GM,GH,GN,GW,CI,KE,LS,LR,LY,MG,MW,ML,MR,MA,MZ,NA,NE,NG,RW,SN,SL,SO,ZA,SS,SD,TZ,TG,TN,UG,ZM,ZW</v>
      </c>
      <c r="J12" s="71">
        <f>COUNTIF(study_countries!A:A,A12)</f>
        <v>48</v>
      </c>
      <c r="K12" s="71" t="s">
        <v>202</v>
      </c>
      <c r="L12" s="71" t="s">
        <v>203</v>
      </c>
      <c r="M12" s="71" t="s">
        <v>204</v>
      </c>
      <c r="N12" s="71">
        <v>2018</v>
      </c>
      <c r="O12" s="71">
        <v>2025</v>
      </c>
      <c r="P12" s="71" t="s">
        <v>60</v>
      </c>
      <c r="Q12" s="71" t="s">
        <v>205</v>
      </c>
      <c r="R12" s="71" t="s">
        <v>206</v>
      </c>
      <c r="S12" s="71" t="s">
        <v>62</v>
      </c>
      <c r="T12" s="71" t="s">
        <v>62</v>
      </c>
      <c r="U12" s="71" t="s">
        <v>62</v>
      </c>
      <c r="V12" s="71" t="s">
        <v>62</v>
      </c>
      <c r="W12" s="71" t="s">
        <v>62</v>
      </c>
      <c r="X12" s="71" t="s">
        <v>62</v>
      </c>
      <c r="Y12" s="71" t="s">
        <v>62</v>
      </c>
      <c r="Z12" s="71" t="s">
        <v>63</v>
      </c>
      <c r="AA12" s="71" t="s">
        <v>62</v>
      </c>
      <c r="AB12" s="71" t="s">
        <v>64</v>
      </c>
      <c r="AC12" s="71" t="s">
        <v>100</v>
      </c>
      <c r="AD12" s="71" t="s">
        <v>62</v>
      </c>
      <c r="AE12" s="71" t="s">
        <v>62</v>
      </c>
      <c r="AF12" s="71" t="s">
        <v>63</v>
      </c>
      <c r="AG12" s="71" t="s">
        <v>63</v>
      </c>
      <c r="AH12" s="71" t="s">
        <v>66</v>
      </c>
      <c r="AI12" s="71" t="s">
        <v>63</v>
      </c>
      <c r="AJ12" s="71" t="s">
        <v>63</v>
      </c>
      <c r="AK12" s="71" t="s">
        <v>63</v>
      </c>
      <c r="AL12" s="71" t="s">
        <v>62</v>
      </c>
      <c r="AM12" s="71" t="s">
        <v>63</v>
      </c>
      <c r="AN12" s="71" t="s">
        <v>207</v>
      </c>
      <c r="AO12" s="71" t="s">
        <v>208</v>
      </c>
      <c r="AP12" s="71" t="s">
        <v>209</v>
      </c>
      <c r="AQ12" s="71" t="s">
        <v>210</v>
      </c>
      <c r="AR12" s="71" t="s">
        <v>63</v>
      </c>
      <c r="AS12" s="71" t="s">
        <v>211</v>
      </c>
      <c r="AT12" s="71" t="s">
        <v>63</v>
      </c>
      <c r="AU12" s="71" t="s">
        <v>72</v>
      </c>
      <c r="AV12" s="71" t="s">
        <v>63</v>
      </c>
      <c r="AW12" s="71"/>
      <c r="AX12" s="72" t="s">
        <v>212</v>
      </c>
      <c r="AY12" s="73" t="s">
        <v>213</v>
      </c>
    </row>
    <row r="13" spans="1:51" s="39" customFormat="1" ht="215.25" customHeight="1">
      <c r="A13" s="70">
        <v>12</v>
      </c>
      <c r="B13" s="71" t="s">
        <v>214</v>
      </c>
      <c r="C13" s="71" t="s">
        <v>215</v>
      </c>
      <c r="D13" s="71" t="s">
        <v>216</v>
      </c>
      <c r="E13" s="71">
        <v>2024</v>
      </c>
      <c r="F13" s="71" t="s">
        <v>54</v>
      </c>
      <c r="G13" s="71" t="s">
        <v>125</v>
      </c>
      <c r="H13" s="71" t="s">
        <v>217</v>
      </c>
      <c r="I13" s="71" t="str">
        <f t="array" ref="I13">_xlfn.TEXTJOIN(",", TRUE, IF(Table4[study_id]=Table3[[#This Row],[study_id]], Table4[iso_code], ""))</f>
        <v>DZ</v>
      </c>
      <c r="J13" s="71">
        <f>COUNTIF(study_countries!A:A,A13)</f>
        <v>1</v>
      </c>
      <c r="K13" s="71" t="s">
        <v>218</v>
      </c>
      <c r="L13" s="71" t="s">
        <v>219</v>
      </c>
      <c r="M13" s="71" t="s">
        <v>220</v>
      </c>
      <c r="N13" s="71">
        <v>2016</v>
      </c>
      <c r="O13" s="71">
        <v>2070</v>
      </c>
      <c r="P13" s="71" t="s">
        <v>60</v>
      </c>
      <c r="Q13" s="71" t="s">
        <v>81</v>
      </c>
      <c r="R13" s="71" t="s">
        <v>61</v>
      </c>
      <c r="S13" s="71" t="s">
        <v>62</v>
      </c>
      <c r="T13" s="71" t="s">
        <v>62</v>
      </c>
      <c r="U13" s="71" t="s">
        <v>62</v>
      </c>
      <c r="V13" s="71" t="s">
        <v>62</v>
      </c>
      <c r="W13" s="71" t="s">
        <v>62</v>
      </c>
      <c r="X13" s="71" t="s">
        <v>63</v>
      </c>
      <c r="Y13" s="71" t="s">
        <v>62</v>
      </c>
      <c r="Z13" s="71" t="s">
        <v>62</v>
      </c>
      <c r="AA13" s="71" t="s">
        <v>63</v>
      </c>
      <c r="AB13" s="71" t="s">
        <v>64</v>
      </c>
      <c r="AC13" s="71" t="s">
        <v>84</v>
      </c>
      <c r="AD13" s="71" t="s">
        <v>62</v>
      </c>
      <c r="AE13" s="71" t="s">
        <v>62</v>
      </c>
      <c r="AF13" s="71" t="s">
        <v>62</v>
      </c>
      <c r="AG13" s="71" t="s">
        <v>63</v>
      </c>
      <c r="AH13" s="71" t="s">
        <v>85</v>
      </c>
      <c r="AI13" s="71" t="s">
        <v>63</v>
      </c>
      <c r="AJ13" s="71" t="s">
        <v>63</v>
      </c>
      <c r="AK13" s="71" t="s">
        <v>63</v>
      </c>
      <c r="AL13" s="71" t="s">
        <v>62</v>
      </c>
      <c r="AM13" s="71" t="s">
        <v>63</v>
      </c>
      <c r="AN13" s="71" t="s">
        <v>221</v>
      </c>
      <c r="AO13" s="71" t="s">
        <v>222</v>
      </c>
      <c r="AP13" s="71" t="s">
        <v>223</v>
      </c>
      <c r="AQ13" s="71" t="s">
        <v>224</v>
      </c>
      <c r="AR13" s="71" t="s">
        <v>63</v>
      </c>
      <c r="AS13" s="71" t="s">
        <v>225</v>
      </c>
      <c r="AT13" s="71" t="s">
        <v>63</v>
      </c>
      <c r="AU13" s="74">
        <v>0.08</v>
      </c>
      <c r="AV13" s="71" t="s">
        <v>63</v>
      </c>
      <c r="AW13" s="71"/>
      <c r="AX13" s="72" t="s">
        <v>226</v>
      </c>
      <c r="AY13" s="73" t="s">
        <v>227</v>
      </c>
    </row>
    <row r="14" spans="1:51" s="39" customFormat="1" ht="215.25" customHeight="1">
      <c r="A14" s="70">
        <v>13</v>
      </c>
      <c r="B14" s="71" t="s">
        <v>228</v>
      </c>
      <c r="C14" s="71" t="s">
        <v>229</v>
      </c>
      <c r="D14" s="71" t="s">
        <v>230</v>
      </c>
      <c r="E14" s="71">
        <v>2024</v>
      </c>
      <c r="F14" s="71" t="s">
        <v>231</v>
      </c>
      <c r="G14" s="71" t="s">
        <v>232</v>
      </c>
      <c r="H14" s="71" t="s">
        <v>233</v>
      </c>
      <c r="I14" s="71" t="str">
        <f t="array" ref="I14">_xlfn.TEXTJOIN(",", TRUE, IF(Table4[study_id]=Table3[[#This Row],[study_id]], Table4[iso_code], ""))</f>
        <v>DZ</v>
      </c>
      <c r="J14" s="71">
        <f>COUNTIF(study_countries!A:A,A14)</f>
        <v>1</v>
      </c>
      <c r="K14" s="71" t="s">
        <v>218</v>
      </c>
      <c r="L14" s="71" t="s">
        <v>234</v>
      </c>
      <c r="M14" s="71" t="s">
        <v>235</v>
      </c>
      <c r="N14" s="71"/>
      <c r="O14" s="71"/>
      <c r="P14" s="71"/>
      <c r="Q14" s="71"/>
      <c r="R14" s="71"/>
      <c r="S14" s="71"/>
      <c r="T14" s="71"/>
      <c r="U14" s="71"/>
      <c r="V14" s="71"/>
      <c r="W14" s="71"/>
      <c r="X14" s="71"/>
      <c r="Y14" s="71"/>
      <c r="Z14" s="71"/>
      <c r="AA14" s="71"/>
      <c r="AB14" s="71" t="s">
        <v>142</v>
      </c>
      <c r="AC14" s="71" t="s">
        <v>65</v>
      </c>
      <c r="AD14" s="71" t="s">
        <v>63</v>
      </c>
      <c r="AE14" s="71" t="s">
        <v>62</v>
      </c>
      <c r="AF14" s="71" t="s">
        <v>63</v>
      </c>
      <c r="AG14" s="71"/>
      <c r="AH14" s="71" t="s">
        <v>85</v>
      </c>
      <c r="AI14" s="71" t="s">
        <v>63</v>
      </c>
      <c r="AJ14" s="71" t="s">
        <v>63</v>
      </c>
      <c r="AK14" s="71" t="s">
        <v>63</v>
      </c>
      <c r="AL14" s="71" t="s">
        <v>63</v>
      </c>
      <c r="AM14" s="71" t="s">
        <v>62</v>
      </c>
      <c r="AN14" s="71"/>
      <c r="AO14" s="71"/>
      <c r="AP14" s="71" t="s">
        <v>236</v>
      </c>
      <c r="AQ14" s="71" t="s">
        <v>237</v>
      </c>
      <c r="AR14" s="71" t="s">
        <v>62</v>
      </c>
      <c r="AS14" s="71"/>
      <c r="AT14" s="71" t="s">
        <v>63</v>
      </c>
      <c r="AU14" s="71"/>
      <c r="AV14" s="71"/>
      <c r="AW14" s="71"/>
      <c r="AX14" s="72" t="s">
        <v>238</v>
      </c>
      <c r="AY14" s="73" t="s">
        <v>239</v>
      </c>
    </row>
    <row r="15" spans="1:51" s="39" customFormat="1" ht="147" customHeight="1">
      <c r="A15" s="70">
        <v>14</v>
      </c>
      <c r="B15" s="71" t="s">
        <v>240</v>
      </c>
      <c r="C15" s="71" t="s">
        <v>241</v>
      </c>
      <c r="D15" s="71" t="s">
        <v>242</v>
      </c>
      <c r="E15" s="71">
        <v>2024</v>
      </c>
      <c r="F15" s="71" t="s">
        <v>54</v>
      </c>
      <c r="G15" s="71" t="s">
        <v>125</v>
      </c>
      <c r="H15" s="71" t="s">
        <v>233</v>
      </c>
      <c r="I15" s="71" t="str">
        <f t="array" ref="I15">_xlfn.TEXTJOIN(",", TRUE, IF(Table4[study_id]=Table3[[#This Row],[study_id]], Table4[iso_code], ""))</f>
        <v>BJ</v>
      </c>
      <c r="J15" s="71">
        <f>COUNTIF(study_countries!A:A,A15)</f>
        <v>1</v>
      </c>
      <c r="K15" s="71" t="s">
        <v>243</v>
      </c>
      <c r="L15" s="71" t="s">
        <v>244</v>
      </c>
      <c r="M15" s="71" t="s">
        <v>245</v>
      </c>
      <c r="N15" s="71">
        <v>2017</v>
      </c>
      <c r="O15" s="71">
        <v>2050</v>
      </c>
      <c r="P15" s="71" t="s">
        <v>60</v>
      </c>
      <c r="Q15" s="71" t="s">
        <v>246</v>
      </c>
      <c r="R15" s="71" t="s">
        <v>189</v>
      </c>
      <c r="S15" s="71" t="s">
        <v>62</v>
      </c>
      <c r="T15" s="71" t="s">
        <v>62</v>
      </c>
      <c r="U15" s="71" t="s">
        <v>62</v>
      </c>
      <c r="V15" s="71" t="s">
        <v>62</v>
      </c>
      <c r="W15" s="71" t="s">
        <v>63</v>
      </c>
      <c r="X15" s="71" t="s">
        <v>63</v>
      </c>
      <c r="Y15" s="71" t="s">
        <v>62</v>
      </c>
      <c r="Z15" s="71" t="s">
        <v>63</v>
      </c>
      <c r="AA15" s="71" t="s">
        <v>62</v>
      </c>
      <c r="AB15" s="71" t="s">
        <v>142</v>
      </c>
      <c r="AC15" s="71" t="s">
        <v>65</v>
      </c>
      <c r="AD15" s="71" t="s">
        <v>62</v>
      </c>
      <c r="AE15" s="71" t="s">
        <v>62</v>
      </c>
      <c r="AF15" s="71" t="s">
        <v>62</v>
      </c>
      <c r="AG15" s="71" t="s">
        <v>63</v>
      </c>
      <c r="AH15" s="71" t="s">
        <v>85</v>
      </c>
      <c r="AI15" s="71" t="s">
        <v>63</v>
      </c>
      <c r="AJ15" s="71" t="s">
        <v>62</v>
      </c>
      <c r="AK15" s="71" t="s">
        <v>62</v>
      </c>
      <c r="AL15" s="71" t="s">
        <v>62</v>
      </c>
      <c r="AM15" s="71" t="s">
        <v>62</v>
      </c>
      <c r="AN15" s="71" t="s">
        <v>247</v>
      </c>
      <c r="AO15" s="71" t="s">
        <v>248</v>
      </c>
      <c r="AP15" s="71" t="s">
        <v>249</v>
      </c>
      <c r="AQ15" s="71" t="s">
        <v>250</v>
      </c>
      <c r="AR15" s="71" t="s">
        <v>62</v>
      </c>
      <c r="AS15" s="71" t="s">
        <v>225</v>
      </c>
      <c r="AT15" s="71" t="s">
        <v>63</v>
      </c>
      <c r="AU15" s="71" t="s">
        <v>72</v>
      </c>
      <c r="AV15" s="71" t="s">
        <v>63</v>
      </c>
      <c r="AW15" s="71"/>
      <c r="AX15" s="72" t="s">
        <v>251</v>
      </c>
      <c r="AY15" s="73" t="s">
        <v>252</v>
      </c>
    </row>
    <row r="16" spans="1:51" s="39" customFormat="1" ht="229.25" customHeight="1">
      <c r="A16" s="70">
        <v>15</v>
      </c>
      <c r="B16" s="71" t="s">
        <v>253</v>
      </c>
      <c r="C16" s="71" t="s">
        <v>254</v>
      </c>
      <c r="D16" s="71" t="s">
        <v>255</v>
      </c>
      <c r="E16" s="71">
        <v>2020</v>
      </c>
      <c r="F16" s="71" t="s">
        <v>231</v>
      </c>
      <c r="G16" s="71" t="s">
        <v>256</v>
      </c>
      <c r="H16" s="71" t="s">
        <v>233</v>
      </c>
      <c r="I16" s="71" t="str">
        <f t="array" ref="I16">_xlfn.TEXTJOIN(",", TRUE, IF(Table4[study_id]=Table3[[#This Row],[study_id]], Table4[iso_code], ""))</f>
        <v>BF,CI</v>
      </c>
      <c r="J16" s="71">
        <f>COUNTIF(study_countries!A:A,A16)</f>
        <v>2</v>
      </c>
      <c r="K16" s="71" t="s">
        <v>243</v>
      </c>
      <c r="L16" s="71" t="s">
        <v>257</v>
      </c>
      <c r="M16" s="71" t="s">
        <v>258</v>
      </c>
      <c r="N16" s="71">
        <v>2015</v>
      </c>
      <c r="O16" s="71">
        <v>2030</v>
      </c>
      <c r="P16" s="71"/>
      <c r="Q16" s="71"/>
      <c r="R16" s="71"/>
      <c r="S16" s="71"/>
      <c r="T16" s="71"/>
      <c r="U16" s="71"/>
      <c r="V16" s="71"/>
      <c r="W16" s="71"/>
      <c r="X16" s="71"/>
      <c r="Y16" s="71"/>
      <c r="Z16" s="71"/>
      <c r="AA16" s="71"/>
      <c r="AB16" s="71" t="s">
        <v>64</v>
      </c>
      <c r="AC16" s="71" t="s">
        <v>100</v>
      </c>
      <c r="AD16" s="71" t="s">
        <v>62</v>
      </c>
      <c r="AE16" s="71" t="s">
        <v>63</v>
      </c>
      <c r="AF16" s="71" t="s">
        <v>63</v>
      </c>
      <c r="AG16" s="71"/>
      <c r="AH16" s="71" t="s">
        <v>66</v>
      </c>
      <c r="AI16" s="71" t="s">
        <v>62</v>
      </c>
      <c r="AJ16" s="71" t="s">
        <v>63</v>
      </c>
      <c r="AK16" s="71" t="s">
        <v>63</v>
      </c>
      <c r="AL16" s="71" t="s">
        <v>132</v>
      </c>
      <c r="AM16" s="71" t="s">
        <v>62</v>
      </c>
      <c r="AN16" s="71"/>
      <c r="AO16" s="71"/>
      <c r="AP16" s="71" t="s">
        <v>259</v>
      </c>
      <c r="AQ16" s="71" t="s">
        <v>260</v>
      </c>
      <c r="AR16" s="71" t="s">
        <v>63</v>
      </c>
      <c r="AS16" s="71"/>
      <c r="AT16" s="71" t="s">
        <v>63</v>
      </c>
      <c r="AU16" s="71"/>
      <c r="AV16" s="71"/>
      <c r="AW16" s="71"/>
      <c r="AX16" s="72" t="s">
        <v>261</v>
      </c>
      <c r="AY16" s="73" t="s">
        <v>262</v>
      </c>
    </row>
    <row r="17" spans="1:51" s="39" customFormat="1" ht="161.25" customHeight="1">
      <c r="A17" s="70">
        <v>16</v>
      </c>
      <c r="B17" s="71" t="s">
        <v>263</v>
      </c>
      <c r="C17" s="71" t="s">
        <v>264</v>
      </c>
      <c r="D17" s="71" t="s">
        <v>265</v>
      </c>
      <c r="E17" s="71">
        <v>2023</v>
      </c>
      <c r="F17" s="71" t="s">
        <v>54</v>
      </c>
      <c r="G17" s="71" t="s">
        <v>125</v>
      </c>
      <c r="H17" s="71" t="s">
        <v>233</v>
      </c>
      <c r="I17" s="71" t="str">
        <f t="array" ref="I17">_xlfn.TEXTJOIN(",", TRUE, IF(Table4[study_id]=Table3[[#This Row],[study_id]], Table4[iso_code], ""))</f>
        <v>BW</v>
      </c>
      <c r="J17" s="71">
        <f>COUNTIF(study_countries!A:A,A17)</f>
        <v>1</v>
      </c>
      <c r="K17" s="71" t="s">
        <v>266</v>
      </c>
      <c r="L17" s="71" t="s">
        <v>267</v>
      </c>
      <c r="M17" s="71" t="s">
        <v>268</v>
      </c>
      <c r="N17" s="71">
        <v>2015</v>
      </c>
      <c r="O17" s="71">
        <v>2050</v>
      </c>
      <c r="P17" s="71" t="s">
        <v>60</v>
      </c>
      <c r="Q17" s="71" t="s">
        <v>81</v>
      </c>
      <c r="R17" s="71" t="s">
        <v>61</v>
      </c>
      <c r="S17" s="71" t="s">
        <v>62</v>
      </c>
      <c r="T17" s="71" t="s">
        <v>62</v>
      </c>
      <c r="U17" s="71" t="s">
        <v>62</v>
      </c>
      <c r="V17" s="71" t="s">
        <v>62</v>
      </c>
      <c r="W17" s="71" t="s">
        <v>62</v>
      </c>
      <c r="X17" s="71" t="s">
        <v>62</v>
      </c>
      <c r="Y17" s="71" t="s">
        <v>62</v>
      </c>
      <c r="Z17" s="71" t="s">
        <v>63</v>
      </c>
      <c r="AA17" s="71" t="s">
        <v>62</v>
      </c>
      <c r="AB17" s="71" t="s">
        <v>142</v>
      </c>
      <c r="AC17" s="71" t="s">
        <v>100</v>
      </c>
      <c r="AD17" s="71" t="s">
        <v>62</v>
      </c>
      <c r="AE17" s="71" t="s">
        <v>62</v>
      </c>
      <c r="AF17" s="71" t="s">
        <v>62</v>
      </c>
      <c r="AG17" s="71" t="s">
        <v>63</v>
      </c>
      <c r="AH17" s="71" t="s">
        <v>85</v>
      </c>
      <c r="AI17" s="71" t="s">
        <v>63</v>
      </c>
      <c r="AJ17" s="71" t="s">
        <v>132</v>
      </c>
      <c r="AK17" s="71" t="s">
        <v>62</v>
      </c>
      <c r="AL17" s="71" t="s">
        <v>62</v>
      </c>
      <c r="AM17" s="71" t="s">
        <v>63</v>
      </c>
      <c r="AN17" s="71" t="s">
        <v>269</v>
      </c>
      <c r="AO17" s="71" t="s">
        <v>270</v>
      </c>
      <c r="AP17" s="71" t="s">
        <v>271</v>
      </c>
      <c r="AQ17" s="71" t="s">
        <v>272</v>
      </c>
      <c r="AR17" s="71" t="s">
        <v>63</v>
      </c>
      <c r="AS17" s="71" t="s">
        <v>273</v>
      </c>
      <c r="AT17" s="71" t="s">
        <v>63</v>
      </c>
      <c r="AU17" s="79">
        <v>0.1</v>
      </c>
      <c r="AV17" s="71" t="s">
        <v>63</v>
      </c>
      <c r="AW17" s="71"/>
      <c r="AX17" s="72" t="s">
        <v>274</v>
      </c>
      <c r="AY17" s="73" t="s">
        <v>275</v>
      </c>
    </row>
    <row r="18" spans="1:51" s="38" customFormat="1" ht="197.25" customHeight="1">
      <c r="A18" s="70">
        <v>17</v>
      </c>
      <c r="B18" s="71" t="s">
        <v>276</v>
      </c>
      <c r="C18" s="71" t="s">
        <v>277</v>
      </c>
      <c r="D18" s="71" t="s">
        <v>278</v>
      </c>
      <c r="E18" s="71">
        <v>2016</v>
      </c>
      <c r="F18" s="71" t="s">
        <v>54</v>
      </c>
      <c r="G18" s="71" t="s">
        <v>125</v>
      </c>
      <c r="H18" s="71" t="s">
        <v>233</v>
      </c>
      <c r="I18" s="71" t="str">
        <f t="array" ref="I18">_xlfn.TEXTJOIN(",", TRUE, IF(Table4[study_id]=Table3[[#This Row],[study_id]], Table4[iso_code], ""))</f>
        <v>CM</v>
      </c>
      <c r="J18" s="71">
        <f>COUNTIF(study_countries!A:A,A18)</f>
        <v>1</v>
      </c>
      <c r="K18" s="71" t="s">
        <v>279</v>
      </c>
      <c r="L18" s="71" t="s">
        <v>280</v>
      </c>
      <c r="M18" s="71" t="s">
        <v>281</v>
      </c>
      <c r="N18" s="71">
        <v>2012</v>
      </c>
      <c r="O18" s="71">
        <v>2035</v>
      </c>
      <c r="P18" s="71" t="s">
        <v>60</v>
      </c>
      <c r="Q18" s="71" t="s">
        <v>205</v>
      </c>
      <c r="R18" s="71" t="s">
        <v>61</v>
      </c>
      <c r="S18" s="71" t="s">
        <v>62</v>
      </c>
      <c r="T18" s="71" t="s">
        <v>62</v>
      </c>
      <c r="U18" s="71" t="s">
        <v>62</v>
      </c>
      <c r="V18" s="71" t="s">
        <v>62</v>
      </c>
      <c r="W18" s="71" t="s">
        <v>63</v>
      </c>
      <c r="X18" s="71" t="s">
        <v>63</v>
      </c>
      <c r="Y18" s="71" t="s">
        <v>62</v>
      </c>
      <c r="Z18" s="71" t="s">
        <v>63</v>
      </c>
      <c r="AA18" s="71" t="s">
        <v>63</v>
      </c>
      <c r="AB18" s="71" t="s">
        <v>64</v>
      </c>
      <c r="AC18" s="71" t="s">
        <v>84</v>
      </c>
      <c r="AD18" s="71" t="s">
        <v>62</v>
      </c>
      <c r="AE18" s="71" t="s">
        <v>62</v>
      </c>
      <c r="AF18" s="71" t="s">
        <v>63</v>
      </c>
      <c r="AG18" s="71" t="s">
        <v>63</v>
      </c>
      <c r="AH18" s="71" t="s">
        <v>85</v>
      </c>
      <c r="AI18" s="71" t="s">
        <v>63</v>
      </c>
      <c r="AJ18" s="71" t="s">
        <v>132</v>
      </c>
      <c r="AK18" s="71" t="s">
        <v>63</v>
      </c>
      <c r="AL18" s="71" t="s">
        <v>132</v>
      </c>
      <c r="AM18" s="71" t="s">
        <v>62</v>
      </c>
      <c r="AN18" s="71" t="s">
        <v>282</v>
      </c>
      <c r="AO18" s="71" t="s">
        <v>283</v>
      </c>
      <c r="AP18" s="71" t="s">
        <v>284</v>
      </c>
      <c r="AQ18" s="71" t="s">
        <v>285</v>
      </c>
      <c r="AR18" s="71" t="s">
        <v>62</v>
      </c>
      <c r="AS18" s="71" t="s">
        <v>225</v>
      </c>
      <c r="AT18" s="71" t="s">
        <v>63</v>
      </c>
      <c r="AU18" s="79">
        <v>0.12</v>
      </c>
      <c r="AV18" s="71" t="s">
        <v>63</v>
      </c>
      <c r="AW18" s="71"/>
      <c r="AX18" s="72" t="s">
        <v>286</v>
      </c>
      <c r="AY18" s="73" t="s">
        <v>287</v>
      </c>
    </row>
    <row r="19" spans="1:51" s="38" customFormat="1" ht="141.75" customHeight="1">
      <c r="A19" s="70">
        <v>18</v>
      </c>
      <c r="B19" s="71" t="s">
        <v>288</v>
      </c>
      <c r="C19" s="71" t="s">
        <v>289</v>
      </c>
      <c r="D19" s="71" t="s">
        <v>290</v>
      </c>
      <c r="E19" s="71">
        <v>2023</v>
      </c>
      <c r="F19" s="71" t="s">
        <v>231</v>
      </c>
      <c r="G19" s="71" t="s">
        <v>291</v>
      </c>
      <c r="H19" s="71" t="s">
        <v>233</v>
      </c>
      <c r="I19" s="71" t="str">
        <f t="array" ref="I19">_xlfn.TEXTJOIN(",", TRUE, IF(Table4[study_id]=Table3[[#This Row],[study_id]], Table4[iso_code], ""))</f>
        <v>CM</v>
      </c>
      <c r="J19" s="71">
        <f>COUNTIF(study_countries!A:A,A19)</f>
        <v>1</v>
      </c>
      <c r="K19" s="71" t="s">
        <v>279</v>
      </c>
      <c r="L19" s="71" t="s">
        <v>292</v>
      </c>
      <c r="M19" s="71" t="s">
        <v>293</v>
      </c>
      <c r="N19" s="71"/>
      <c r="O19" s="71"/>
      <c r="P19" s="71"/>
      <c r="Q19" s="71"/>
      <c r="R19" s="71"/>
      <c r="S19" s="71"/>
      <c r="T19" s="71"/>
      <c r="U19" s="71"/>
      <c r="V19" s="71"/>
      <c r="W19" s="71"/>
      <c r="X19" s="71"/>
      <c r="Y19" s="71"/>
      <c r="Z19" s="71"/>
      <c r="AA19" s="71"/>
      <c r="AB19" s="71" t="s">
        <v>64</v>
      </c>
      <c r="AC19" s="71" t="s">
        <v>100</v>
      </c>
      <c r="AD19" s="71" t="s">
        <v>62</v>
      </c>
      <c r="AE19" s="71" t="s">
        <v>63</v>
      </c>
      <c r="AF19" s="71" t="s">
        <v>63</v>
      </c>
      <c r="AG19" s="71"/>
      <c r="AH19" s="71" t="s">
        <v>294</v>
      </c>
      <c r="AI19" s="71" t="s">
        <v>63</v>
      </c>
      <c r="AJ19" s="71" t="s">
        <v>63</v>
      </c>
      <c r="AK19" s="71" t="s">
        <v>63</v>
      </c>
      <c r="AL19" s="71" t="s">
        <v>62</v>
      </c>
      <c r="AM19" s="71" t="s">
        <v>62</v>
      </c>
      <c r="AN19" s="71"/>
      <c r="AO19" s="71"/>
      <c r="AP19" s="71" t="s">
        <v>295</v>
      </c>
      <c r="AQ19" s="71" t="s">
        <v>194</v>
      </c>
      <c r="AR19" s="71" t="s">
        <v>63</v>
      </c>
      <c r="AS19" s="71"/>
      <c r="AT19" s="71" t="s">
        <v>63</v>
      </c>
      <c r="AU19" s="79"/>
      <c r="AV19" s="71"/>
      <c r="AW19" s="71"/>
      <c r="AX19" s="72" t="s">
        <v>296</v>
      </c>
      <c r="AY19" s="73" t="s">
        <v>297</v>
      </c>
    </row>
    <row r="20" spans="1:51" s="40" customFormat="1" ht="127.5" customHeight="1">
      <c r="A20" s="70">
        <v>19</v>
      </c>
      <c r="B20" s="71" t="s">
        <v>298</v>
      </c>
      <c r="C20" s="71" t="s">
        <v>299</v>
      </c>
      <c r="D20" s="71" t="s">
        <v>300</v>
      </c>
      <c r="E20" s="71">
        <v>2022</v>
      </c>
      <c r="F20" s="71" t="s">
        <v>54</v>
      </c>
      <c r="G20" s="71" t="s">
        <v>301</v>
      </c>
      <c r="H20" s="71" t="s">
        <v>233</v>
      </c>
      <c r="I20" s="71" t="str">
        <f t="array" ref="I20">_xlfn.TEXTJOIN(",", TRUE, IF(Table4[study_id]=Table3[[#This Row],[study_id]], Table4[iso_code], ""))</f>
        <v>CI</v>
      </c>
      <c r="J20" s="71">
        <f>COUNTIF(study_countries!A:A,A20)</f>
        <v>1</v>
      </c>
      <c r="K20" s="71" t="s">
        <v>243</v>
      </c>
      <c r="L20" s="71" t="s">
        <v>302</v>
      </c>
      <c r="M20" s="71" t="s">
        <v>303</v>
      </c>
      <c r="N20" s="71">
        <v>2016</v>
      </c>
      <c r="O20" s="71">
        <v>2050</v>
      </c>
      <c r="P20" s="71" t="s">
        <v>60</v>
      </c>
      <c r="Q20" s="71" t="s">
        <v>81</v>
      </c>
      <c r="R20" s="71" t="s">
        <v>61</v>
      </c>
      <c r="S20" s="71" t="s">
        <v>62</v>
      </c>
      <c r="T20" s="71" t="s">
        <v>62</v>
      </c>
      <c r="U20" s="71" t="s">
        <v>62</v>
      </c>
      <c r="V20" s="71" t="s">
        <v>62</v>
      </c>
      <c r="W20" s="71" t="s">
        <v>63</v>
      </c>
      <c r="X20" s="71" t="s">
        <v>63</v>
      </c>
      <c r="Y20" s="71" t="s">
        <v>62</v>
      </c>
      <c r="Z20" s="71" t="s">
        <v>63</v>
      </c>
      <c r="AA20" s="71" t="s">
        <v>62</v>
      </c>
      <c r="AB20" s="71" t="s">
        <v>64</v>
      </c>
      <c r="AC20" s="71" t="s">
        <v>84</v>
      </c>
      <c r="AD20" s="71" t="s">
        <v>62</v>
      </c>
      <c r="AE20" s="71" t="s">
        <v>62</v>
      </c>
      <c r="AF20" s="71" t="s">
        <v>62</v>
      </c>
      <c r="AG20" s="71" t="s">
        <v>62</v>
      </c>
      <c r="AH20" s="71" t="s">
        <v>304</v>
      </c>
      <c r="AI20" s="71" t="s">
        <v>62</v>
      </c>
      <c r="AJ20" s="71" t="s">
        <v>132</v>
      </c>
      <c r="AK20" s="71" t="s">
        <v>63</v>
      </c>
      <c r="AL20" s="71" t="s">
        <v>62</v>
      </c>
      <c r="AM20" s="71" t="s">
        <v>63</v>
      </c>
      <c r="AN20" s="71" t="s">
        <v>305</v>
      </c>
      <c r="AO20" s="71" t="s">
        <v>306</v>
      </c>
      <c r="AP20" s="71" t="s">
        <v>307</v>
      </c>
      <c r="AQ20" s="71" t="s">
        <v>224</v>
      </c>
      <c r="AR20" s="71" t="s">
        <v>63</v>
      </c>
      <c r="AS20" s="71" t="s">
        <v>308</v>
      </c>
      <c r="AT20" s="71" t="s">
        <v>63</v>
      </c>
      <c r="AU20" s="79">
        <v>0.1</v>
      </c>
      <c r="AV20" s="71" t="s">
        <v>62</v>
      </c>
      <c r="AW20" s="71" t="s">
        <v>309</v>
      </c>
      <c r="AX20" s="72" t="s">
        <v>310</v>
      </c>
      <c r="AY20" s="73" t="s">
        <v>311</v>
      </c>
    </row>
    <row r="21" spans="1:51" s="38" customFormat="1" ht="183" customHeight="1">
      <c r="A21" s="70">
        <v>20</v>
      </c>
      <c r="B21" s="71" t="s">
        <v>312</v>
      </c>
      <c r="C21" s="71" t="s">
        <v>264</v>
      </c>
      <c r="D21" s="71" t="s">
        <v>313</v>
      </c>
      <c r="E21" s="71">
        <v>2022</v>
      </c>
      <c r="F21" s="71" t="s">
        <v>54</v>
      </c>
      <c r="G21" s="71" t="s">
        <v>314</v>
      </c>
      <c r="H21" s="71" t="s">
        <v>233</v>
      </c>
      <c r="I21" s="71" t="str">
        <f t="array" ref="I21">_xlfn.TEXTJOIN(",", TRUE, IF(Table4[study_id]=Table3[[#This Row],[study_id]], Table4[iso_code], ""))</f>
        <v>EG</v>
      </c>
      <c r="J21" s="71">
        <f>COUNTIF(study_countries!A:A,A21)</f>
        <v>1</v>
      </c>
      <c r="K21" s="71" t="s">
        <v>315</v>
      </c>
      <c r="L21" s="71" t="s">
        <v>316</v>
      </c>
      <c r="M21" s="71" t="s">
        <v>317</v>
      </c>
      <c r="N21" s="71">
        <v>2017</v>
      </c>
      <c r="O21" s="71">
        <v>2042</v>
      </c>
      <c r="P21" s="71" t="s">
        <v>60</v>
      </c>
      <c r="Q21" s="71" t="s">
        <v>81</v>
      </c>
      <c r="R21" s="71" t="s">
        <v>61</v>
      </c>
      <c r="S21" s="71" t="s">
        <v>62</v>
      </c>
      <c r="T21" s="71" t="s">
        <v>62</v>
      </c>
      <c r="U21" s="71" t="s">
        <v>62</v>
      </c>
      <c r="V21" s="71" t="s">
        <v>63</v>
      </c>
      <c r="W21" s="71" t="s">
        <v>62</v>
      </c>
      <c r="X21" s="71" t="s">
        <v>63</v>
      </c>
      <c r="Y21" s="71" t="s">
        <v>62</v>
      </c>
      <c r="Z21" s="71" t="s">
        <v>63</v>
      </c>
      <c r="AA21" s="71" t="s">
        <v>62</v>
      </c>
      <c r="AB21" s="71" t="s">
        <v>64</v>
      </c>
      <c r="AC21" s="71" t="s">
        <v>100</v>
      </c>
      <c r="AD21" s="71" t="s">
        <v>63</v>
      </c>
      <c r="AE21" s="71" t="s">
        <v>63</v>
      </c>
      <c r="AF21" s="71" t="s">
        <v>63</v>
      </c>
      <c r="AG21" s="71" t="s">
        <v>63</v>
      </c>
      <c r="AH21" s="71" t="s">
        <v>85</v>
      </c>
      <c r="AI21" s="71" t="s">
        <v>63</v>
      </c>
      <c r="AJ21" s="71" t="s">
        <v>63</v>
      </c>
      <c r="AK21" s="71" t="s">
        <v>63</v>
      </c>
      <c r="AL21" s="71" t="s">
        <v>132</v>
      </c>
      <c r="AM21" s="71" t="s">
        <v>132</v>
      </c>
      <c r="AN21" s="71" t="s">
        <v>318</v>
      </c>
      <c r="AO21" s="71" t="s">
        <v>319</v>
      </c>
      <c r="AP21" s="71" t="s">
        <v>320</v>
      </c>
      <c r="AQ21" s="71" t="s">
        <v>321</v>
      </c>
      <c r="AR21" s="71" t="s">
        <v>63</v>
      </c>
      <c r="AS21" s="71" t="s">
        <v>225</v>
      </c>
      <c r="AT21" s="71" t="s">
        <v>63</v>
      </c>
      <c r="AU21" s="79">
        <v>0.1</v>
      </c>
      <c r="AV21" s="71" t="s">
        <v>63</v>
      </c>
      <c r="AW21" s="71"/>
      <c r="AX21" s="72" t="s">
        <v>322</v>
      </c>
      <c r="AY21" s="73" t="s">
        <v>323</v>
      </c>
    </row>
    <row r="22" spans="1:51" s="38" customFormat="1" ht="173.25" customHeight="1">
      <c r="A22" s="70">
        <v>21</v>
      </c>
      <c r="B22" s="71" t="s">
        <v>324</v>
      </c>
      <c r="C22" s="71" t="s">
        <v>325</v>
      </c>
      <c r="D22" s="71" t="s">
        <v>326</v>
      </c>
      <c r="E22" s="71">
        <v>2018</v>
      </c>
      <c r="F22" s="71" t="s">
        <v>54</v>
      </c>
      <c r="G22" s="71" t="s">
        <v>125</v>
      </c>
      <c r="H22" s="71" t="s">
        <v>233</v>
      </c>
      <c r="I22" s="71" t="str">
        <f t="array" ref="I22">_xlfn.TEXTJOIN(",", TRUE, IF(Table4[study_id]=Table3[[#This Row],[study_id]], Table4[iso_code], ""))</f>
        <v>EG</v>
      </c>
      <c r="J22" s="71">
        <f>COUNTIF(study_countries!A:A,A22)</f>
        <v>1</v>
      </c>
      <c r="K22" s="71" t="s">
        <v>315</v>
      </c>
      <c r="L22" s="71" t="s">
        <v>327</v>
      </c>
      <c r="M22" s="71" t="s">
        <v>328</v>
      </c>
      <c r="N22" s="71">
        <v>2018</v>
      </c>
      <c r="O22" s="71">
        <v>2040</v>
      </c>
      <c r="P22" s="71" t="s">
        <v>60</v>
      </c>
      <c r="Q22" s="71" t="s">
        <v>81</v>
      </c>
      <c r="R22" s="71" t="s">
        <v>61</v>
      </c>
      <c r="S22" s="71" t="s">
        <v>62</v>
      </c>
      <c r="T22" s="71" t="s">
        <v>62</v>
      </c>
      <c r="U22" s="71" t="s">
        <v>62</v>
      </c>
      <c r="V22" s="71" t="s">
        <v>63</v>
      </c>
      <c r="W22" s="71" t="s">
        <v>62</v>
      </c>
      <c r="X22" s="71" t="s">
        <v>63</v>
      </c>
      <c r="Y22" s="71" t="s">
        <v>62</v>
      </c>
      <c r="Z22" s="71" t="s">
        <v>63</v>
      </c>
      <c r="AA22" s="71" t="s">
        <v>62</v>
      </c>
      <c r="AB22" s="71" t="s">
        <v>64</v>
      </c>
      <c r="AC22" s="71" t="s">
        <v>100</v>
      </c>
      <c r="AD22" s="71" t="s">
        <v>62</v>
      </c>
      <c r="AE22" s="71" t="s">
        <v>62</v>
      </c>
      <c r="AF22" s="71" t="s">
        <v>62</v>
      </c>
      <c r="AG22" s="71" t="s">
        <v>63</v>
      </c>
      <c r="AH22" s="71" t="s">
        <v>101</v>
      </c>
      <c r="AI22" s="71" t="s">
        <v>63</v>
      </c>
      <c r="AJ22" s="71" t="s">
        <v>63</v>
      </c>
      <c r="AK22" s="71" t="s">
        <v>63</v>
      </c>
      <c r="AL22" s="71" t="s">
        <v>63</v>
      </c>
      <c r="AM22" s="71" t="s">
        <v>63</v>
      </c>
      <c r="AN22" s="71" t="s">
        <v>329</v>
      </c>
      <c r="AO22" s="71" t="s">
        <v>330</v>
      </c>
      <c r="AP22" s="71" t="s">
        <v>331</v>
      </c>
      <c r="AQ22" s="71" t="s">
        <v>332</v>
      </c>
      <c r="AR22" s="71" t="s">
        <v>132</v>
      </c>
      <c r="AS22" s="71" t="s">
        <v>225</v>
      </c>
      <c r="AT22" s="71" t="s">
        <v>63</v>
      </c>
      <c r="AU22" s="79">
        <v>0.22</v>
      </c>
      <c r="AV22" s="71" t="s">
        <v>63</v>
      </c>
      <c r="AW22" s="71"/>
      <c r="AX22" s="72" t="s">
        <v>333</v>
      </c>
      <c r="AY22" s="73" t="s">
        <v>334</v>
      </c>
    </row>
    <row r="23" spans="1:51" s="38" customFormat="1" ht="173.25" customHeight="1">
      <c r="A23" s="70">
        <v>22</v>
      </c>
      <c r="B23" s="71" t="s">
        <v>335</v>
      </c>
      <c r="C23" s="71" t="s">
        <v>336</v>
      </c>
      <c r="D23" s="71" t="s">
        <v>337</v>
      </c>
      <c r="E23" s="71">
        <v>2019</v>
      </c>
      <c r="F23" s="71" t="s">
        <v>54</v>
      </c>
      <c r="G23" s="71" t="s">
        <v>125</v>
      </c>
      <c r="H23" s="71" t="s">
        <v>233</v>
      </c>
      <c r="I23" s="71" t="str">
        <f t="array" ref="I23">_xlfn.TEXTJOIN(",", TRUE, IF(Table4[study_id]=Table3[[#This Row],[study_id]], Table4[iso_code], ""))</f>
        <v>EG</v>
      </c>
      <c r="J23" s="71">
        <f>COUNTIF(study_countries!A:A,A23)</f>
        <v>1</v>
      </c>
      <c r="K23" s="71" t="s">
        <v>315</v>
      </c>
      <c r="L23" s="71" t="s">
        <v>338</v>
      </c>
      <c r="M23" s="71" t="s">
        <v>339</v>
      </c>
      <c r="N23" s="71">
        <v>2014</v>
      </c>
      <c r="O23" s="71">
        <v>2050</v>
      </c>
      <c r="P23" s="71" t="s">
        <v>155</v>
      </c>
      <c r="Q23" s="71" t="s">
        <v>81</v>
      </c>
      <c r="R23" s="71" t="s">
        <v>340</v>
      </c>
      <c r="S23" s="71" t="s">
        <v>62</v>
      </c>
      <c r="T23" s="71" t="s">
        <v>62</v>
      </c>
      <c r="U23" s="71" t="s">
        <v>62</v>
      </c>
      <c r="V23" s="71" t="s">
        <v>62</v>
      </c>
      <c r="W23" s="71" t="s">
        <v>62</v>
      </c>
      <c r="X23" s="71" t="s">
        <v>62</v>
      </c>
      <c r="Y23" s="71" t="s">
        <v>62</v>
      </c>
      <c r="Z23" s="71" t="s">
        <v>63</v>
      </c>
      <c r="AA23" s="71" t="s">
        <v>63</v>
      </c>
      <c r="AB23" s="71" t="s">
        <v>64</v>
      </c>
      <c r="AC23" s="71" t="s">
        <v>84</v>
      </c>
      <c r="AD23" s="71" t="s">
        <v>62</v>
      </c>
      <c r="AE23" s="71" t="s">
        <v>62</v>
      </c>
      <c r="AF23" s="71" t="s">
        <v>62</v>
      </c>
      <c r="AG23" s="71" t="s">
        <v>63</v>
      </c>
      <c r="AH23" s="71" t="s">
        <v>101</v>
      </c>
      <c r="AI23" s="71" t="s">
        <v>63</v>
      </c>
      <c r="AJ23" s="71" t="s">
        <v>63</v>
      </c>
      <c r="AK23" s="71" t="s">
        <v>63</v>
      </c>
      <c r="AL23" s="71" t="s">
        <v>63</v>
      </c>
      <c r="AM23" s="71" t="s">
        <v>63</v>
      </c>
      <c r="AN23" s="71" t="s">
        <v>341</v>
      </c>
      <c r="AO23" s="71" t="s">
        <v>342</v>
      </c>
      <c r="AP23" s="71" t="s">
        <v>343</v>
      </c>
      <c r="AQ23" s="71" t="s">
        <v>344</v>
      </c>
      <c r="AR23" s="71" t="s">
        <v>63</v>
      </c>
      <c r="AS23" s="71" t="s">
        <v>225</v>
      </c>
      <c r="AT23" s="71" t="s">
        <v>63</v>
      </c>
      <c r="AU23" s="79">
        <v>0.1</v>
      </c>
      <c r="AV23" s="71" t="s">
        <v>63</v>
      </c>
      <c r="AW23" s="71"/>
      <c r="AX23" s="72" t="s">
        <v>345</v>
      </c>
      <c r="AY23" s="73" t="s">
        <v>346</v>
      </c>
    </row>
    <row r="24" spans="1:51" s="38" customFormat="1" ht="127.5" customHeight="1">
      <c r="A24" s="70">
        <v>23</v>
      </c>
      <c r="B24" s="71" t="s">
        <v>347</v>
      </c>
      <c r="C24" s="71" t="s">
        <v>348</v>
      </c>
      <c r="D24" s="71" t="s">
        <v>349</v>
      </c>
      <c r="E24" s="71">
        <v>2023</v>
      </c>
      <c r="F24" s="71" t="s">
        <v>54</v>
      </c>
      <c r="G24" s="71" t="s">
        <v>125</v>
      </c>
      <c r="H24" s="71" t="s">
        <v>233</v>
      </c>
      <c r="I24" s="71" t="str">
        <f t="array" ref="I24">_xlfn.TEXTJOIN(",", TRUE, IF(Table4[study_id]=Table3[[#This Row],[study_id]], Table4[iso_code], ""))</f>
        <v>ET</v>
      </c>
      <c r="J24" s="71">
        <f>COUNTIF(study_countries!A:A,A24)</f>
        <v>1</v>
      </c>
      <c r="K24" s="71" t="s">
        <v>315</v>
      </c>
      <c r="L24" s="71" t="s">
        <v>350</v>
      </c>
      <c r="M24" s="71" t="s">
        <v>351</v>
      </c>
      <c r="N24" s="71">
        <v>2018</v>
      </c>
      <c r="O24" s="71">
        <v>2050</v>
      </c>
      <c r="P24" s="71" t="s">
        <v>155</v>
      </c>
      <c r="Q24" s="71" t="s">
        <v>81</v>
      </c>
      <c r="R24" s="71" t="s">
        <v>61</v>
      </c>
      <c r="S24" s="71" t="s">
        <v>62</v>
      </c>
      <c r="T24" s="71" t="s">
        <v>62</v>
      </c>
      <c r="U24" s="71" t="s">
        <v>62</v>
      </c>
      <c r="V24" s="71" t="s">
        <v>62</v>
      </c>
      <c r="W24" s="71" t="s">
        <v>62</v>
      </c>
      <c r="X24" s="71" t="s">
        <v>62</v>
      </c>
      <c r="Y24" s="71" t="s">
        <v>62</v>
      </c>
      <c r="Z24" s="71" t="s">
        <v>63</v>
      </c>
      <c r="AA24" s="71" t="s">
        <v>63</v>
      </c>
      <c r="AB24" s="71" t="s">
        <v>142</v>
      </c>
      <c r="AC24" s="71" t="s">
        <v>84</v>
      </c>
      <c r="AD24" s="71" t="s">
        <v>62</v>
      </c>
      <c r="AE24" s="71" t="s">
        <v>62</v>
      </c>
      <c r="AF24" s="71" t="s">
        <v>62</v>
      </c>
      <c r="AG24" s="71" t="s">
        <v>63</v>
      </c>
      <c r="AH24" s="71" t="s">
        <v>101</v>
      </c>
      <c r="AI24" s="71" t="s">
        <v>62</v>
      </c>
      <c r="AJ24" s="71" t="s">
        <v>62</v>
      </c>
      <c r="AK24" s="71" t="s">
        <v>62</v>
      </c>
      <c r="AL24" s="71" t="s">
        <v>62</v>
      </c>
      <c r="AM24" s="71" t="s">
        <v>62</v>
      </c>
      <c r="AN24" s="71" t="s">
        <v>352</v>
      </c>
      <c r="AO24" s="71" t="s">
        <v>353</v>
      </c>
      <c r="AP24" s="71" t="s">
        <v>354</v>
      </c>
      <c r="AQ24" s="71" t="s">
        <v>131</v>
      </c>
      <c r="AR24" s="71" t="s">
        <v>132</v>
      </c>
      <c r="AS24" s="71" t="s">
        <v>225</v>
      </c>
      <c r="AT24" s="71" t="s">
        <v>63</v>
      </c>
      <c r="AU24" s="79">
        <v>0.1</v>
      </c>
      <c r="AV24" s="71" t="s">
        <v>63</v>
      </c>
      <c r="AW24" s="71"/>
      <c r="AX24" s="72" t="s">
        <v>355</v>
      </c>
      <c r="AY24" s="73" t="s">
        <v>356</v>
      </c>
    </row>
    <row r="25" spans="1:51" s="38" customFormat="1" ht="177" customHeight="1">
      <c r="A25" s="70">
        <v>24</v>
      </c>
      <c r="B25" s="71" t="s">
        <v>335</v>
      </c>
      <c r="C25" s="71" t="s">
        <v>357</v>
      </c>
      <c r="D25" s="71" t="s">
        <v>358</v>
      </c>
      <c r="E25" s="71">
        <v>2017</v>
      </c>
      <c r="F25" s="71" t="s">
        <v>54</v>
      </c>
      <c r="G25" s="71" t="s">
        <v>359</v>
      </c>
      <c r="H25" s="71" t="s">
        <v>233</v>
      </c>
      <c r="I25" s="71" t="str">
        <f t="array" ref="I25">_xlfn.TEXTJOIN(",", TRUE, IF(Table4[study_id]=Table3[[#This Row],[study_id]], Table4[iso_code], ""))</f>
        <v>ET</v>
      </c>
      <c r="J25" s="71">
        <f>COUNTIF(study_countries!A:A,A25)</f>
        <v>1</v>
      </c>
      <c r="K25" s="71" t="s">
        <v>315</v>
      </c>
      <c r="L25" s="71" t="s">
        <v>360</v>
      </c>
      <c r="M25" s="71" t="s">
        <v>361</v>
      </c>
      <c r="N25" s="71">
        <v>2015</v>
      </c>
      <c r="O25" s="71">
        <v>2045</v>
      </c>
      <c r="P25" s="71" t="s">
        <v>60</v>
      </c>
      <c r="Q25" s="71" t="s">
        <v>362</v>
      </c>
      <c r="R25" s="71" t="s">
        <v>61</v>
      </c>
      <c r="S25" s="71" t="s">
        <v>62</v>
      </c>
      <c r="T25" s="71" t="s">
        <v>62</v>
      </c>
      <c r="U25" s="71" t="s">
        <v>62</v>
      </c>
      <c r="V25" s="71" t="s">
        <v>63</v>
      </c>
      <c r="W25" s="71" t="s">
        <v>63</v>
      </c>
      <c r="X25" s="71" t="s">
        <v>62</v>
      </c>
      <c r="Y25" s="71" t="s">
        <v>62</v>
      </c>
      <c r="Z25" s="71" t="s">
        <v>63</v>
      </c>
      <c r="AA25" s="71" t="s">
        <v>62</v>
      </c>
      <c r="AB25" s="71" t="s">
        <v>64</v>
      </c>
      <c r="AC25" s="71" t="s">
        <v>84</v>
      </c>
      <c r="AD25" s="71" t="s">
        <v>62</v>
      </c>
      <c r="AE25" s="71" t="s">
        <v>62</v>
      </c>
      <c r="AF25" s="71" t="s">
        <v>63</v>
      </c>
      <c r="AG25" s="71" t="s">
        <v>63</v>
      </c>
      <c r="AH25" s="71" t="s">
        <v>85</v>
      </c>
      <c r="AI25" s="71" t="s">
        <v>63</v>
      </c>
      <c r="AJ25" s="71" t="s">
        <v>63</v>
      </c>
      <c r="AK25" s="71" t="s">
        <v>63</v>
      </c>
      <c r="AL25" s="71" t="s">
        <v>62</v>
      </c>
      <c r="AM25" s="71" t="s">
        <v>62</v>
      </c>
      <c r="AN25" s="71" t="s">
        <v>363</v>
      </c>
      <c r="AO25" s="71" t="s">
        <v>364</v>
      </c>
      <c r="AP25" s="71" t="s">
        <v>365</v>
      </c>
      <c r="AQ25" s="71" t="s">
        <v>366</v>
      </c>
      <c r="AR25" s="71" t="s">
        <v>63</v>
      </c>
      <c r="AS25" s="71" t="s">
        <v>225</v>
      </c>
      <c r="AT25" s="71" t="s">
        <v>63</v>
      </c>
      <c r="AU25" s="79">
        <v>0.1</v>
      </c>
      <c r="AV25" s="71" t="s">
        <v>63</v>
      </c>
      <c r="AW25" s="71"/>
      <c r="AX25" s="72" t="s">
        <v>367</v>
      </c>
      <c r="AY25" s="73" t="s">
        <v>346</v>
      </c>
    </row>
    <row r="26" spans="1:51" s="38" customFormat="1" ht="127.5" customHeight="1">
      <c r="A26" s="70">
        <v>25</v>
      </c>
      <c r="B26" s="71" t="s">
        <v>368</v>
      </c>
      <c r="C26" s="71" t="s">
        <v>369</v>
      </c>
      <c r="D26" s="71" t="s">
        <v>370</v>
      </c>
      <c r="E26" s="71">
        <v>2018</v>
      </c>
      <c r="F26" s="71" t="s">
        <v>54</v>
      </c>
      <c r="G26" s="71" t="s">
        <v>125</v>
      </c>
      <c r="H26" s="71" t="s">
        <v>233</v>
      </c>
      <c r="I26" s="71" t="str">
        <f t="array" ref="I26">_xlfn.TEXTJOIN(",", TRUE, IF(Table4[study_id]=Table3[[#This Row],[study_id]], Table4[iso_code], ""))</f>
        <v>GM</v>
      </c>
      <c r="J26" s="71">
        <f>COUNTIF(study_countries!A:A,A26)</f>
        <v>1</v>
      </c>
      <c r="K26" s="71" t="s">
        <v>243</v>
      </c>
      <c r="L26" s="71" t="s">
        <v>371</v>
      </c>
      <c r="M26" s="71" t="s">
        <v>372</v>
      </c>
      <c r="N26" s="71">
        <v>2015</v>
      </c>
      <c r="O26" s="71">
        <v>2030</v>
      </c>
      <c r="P26" s="71" t="s">
        <v>60</v>
      </c>
      <c r="Q26" s="71" t="s">
        <v>81</v>
      </c>
      <c r="R26" s="71" t="s">
        <v>373</v>
      </c>
      <c r="S26" s="71" t="s">
        <v>62</v>
      </c>
      <c r="T26" s="71" t="s">
        <v>62</v>
      </c>
      <c r="U26" s="71" t="s">
        <v>62</v>
      </c>
      <c r="V26" s="71" t="s">
        <v>62</v>
      </c>
      <c r="W26" s="71" t="s">
        <v>63</v>
      </c>
      <c r="X26" s="71" t="s">
        <v>63</v>
      </c>
      <c r="Y26" s="71" t="s">
        <v>62</v>
      </c>
      <c r="Z26" s="71" t="s">
        <v>63</v>
      </c>
      <c r="AA26" s="71" t="s">
        <v>62</v>
      </c>
      <c r="AB26" s="71" t="s">
        <v>64</v>
      </c>
      <c r="AC26" s="71" t="s">
        <v>84</v>
      </c>
      <c r="AD26" s="71" t="s">
        <v>62</v>
      </c>
      <c r="AE26" s="71" t="s">
        <v>62</v>
      </c>
      <c r="AF26" s="71" t="s">
        <v>62</v>
      </c>
      <c r="AG26" s="71" t="s">
        <v>63</v>
      </c>
      <c r="AH26" s="71" t="s">
        <v>85</v>
      </c>
      <c r="AI26" s="71" t="s">
        <v>132</v>
      </c>
      <c r="AJ26" s="71" t="s">
        <v>132</v>
      </c>
      <c r="AK26" s="71" t="s">
        <v>63</v>
      </c>
      <c r="AL26" s="71" t="s">
        <v>63</v>
      </c>
      <c r="AM26" s="71" t="s">
        <v>62</v>
      </c>
      <c r="AN26" s="71" t="s">
        <v>374</v>
      </c>
      <c r="AO26" s="71" t="s">
        <v>375</v>
      </c>
      <c r="AP26" s="71" t="s">
        <v>376</v>
      </c>
      <c r="AQ26" s="71" t="s">
        <v>377</v>
      </c>
      <c r="AR26" s="71" t="s">
        <v>63</v>
      </c>
      <c r="AS26" s="71" t="s">
        <v>225</v>
      </c>
      <c r="AT26" s="71" t="s">
        <v>63</v>
      </c>
      <c r="AU26" s="79">
        <v>0.1</v>
      </c>
      <c r="AV26" s="71" t="s">
        <v>63</v>
      </c>
      <c r="AW26" s="71"/>
      <c r="AX26" s="72" t="s">
        <v>378</v>
      </c>
      <c r="AY26" s="73" t="s">
        <v>379</v>
      </c>
    </row>
    <row r="27" spans="1:51" s="38" customFormat="1" ht="220.25" customHeight="1">
      <c r="A27" s="70">
        <v>26</v>
      </c>
      <c r="B27" s="71" t="s">
        <v>380</v>
      </c>
      <c r="C27" s="71" t="s">
        <v>381</v>
      </c>
      <c r="D27" s="71" t="s">
        <v>382</v>
      </c>
      <c r="E27" s="71">
        <v>2022</v>
      </c>
      <c r="F27" s="71" t="s">
        <v>54</v>
      </c>
      <c r="G27" s="71" t="s">
        <v>125</v>
      </c>
      <c r="H27" s="71" t="s">
        <v>233</v>
      </c>
      <c r="I27" s="71" t="str">
        <f t="array" ref="I27">_xlfn.TEXTJOIN(",", TRUE, IF(Table4[study_id]=Table3[[#This Row],[study_id]], Table4[iso_code], ""))</f>
        <v>GH</v>
      </c>
      <c r="J27" s="71">
        <f>COUNTIF(study_countries!A:A,A27)</f>
        <v>1</v>
      </c>
      <c r="K27" s="71" t="s">
        <v>243</v>
      </c>
      <c r="L27" s="71" t="s">
        <v>383</v>
      </c>
      <c r="M27" s="71" t="s">
        <v>384</v>
      </c>
      <c r="N27" s="71">
        <v>2013</v>
      </c>
      <c r="O27" s="71">
        <v>2030</v>
      </c>
      <c r="P27" s="71" t="s">
        <v>60</v>
      </c>
      <c r="Q27" s="71" t="s">
        <v>188</v>
      </c>
      <c r="R27" s="71" t="s">
        <v>189</v>
      </c>
      <c r="S27" s="71" t="s">
        <v>62</v>
      </c>
      <c r="T27" s="71" t="s">
        <v>62</v>
      </c>
      <c r="U27" s="71" t="s">
        <v>63</v>
      </c>
      <c r="V27" s="71" t="s">
        <v>62</v>
      </c>
      <c r="W27" s="71" t="s">
        <v>63</v>
      </c>
      <c r="X27" s="71" t="s">
        <v>63</v>
      </c>
      <c r="Y27" s="71" t="s">
        <v>62</v>
      </c>
      <c r="Z27" s="71" t="s">
        <v>63</v>
      </c>
      <c r="AA27" s="71" t="s">
        <v>63</v>
      </c>
      <c r="AB27" s="71" t="s">
        <v>64</v>
      </c>
      <c r="AC27" s="71" t="s">
        <v>65</v>
      </c>
      <c r="AD27" s="71" t="s">
        <v>62</v>
      </c>
      <c r="AE27" s="71" t="s">
        <v>62</v>
      </c>
      <c r="AF27" s="71" t="s">
        <v>62</v>
      </c>
      <c r="AG27" s="71" t="s">
        <v>63</v>
      </c>
      <c r="AH27" s="71" t="s">
        <v>85</v>
      </c>
      <c r="AI27" s="71" t="s">
        <v>63</v>
      </c>
      <c r="AJ27" s="71" t="s">
        <v>132</v>
      </c>
      <c r="AK27" s="71" t="s">
        <v>63</v>
      </c>
      <c r="AL27" s="71" t="s">
        <v>62</v>
      </c>
      <c r="AM27" s="71" t="s">
        <v>63</v>
      </c>
      <c r="AN27" s="71" t="s">
        <v>72</v>
      </c>
      <c r="AO27" s="71" t="s">
        <v>72</v>
      </c>
      <c r="AP27" s="71" t="s">
        <v>385</v>
      </c>
      <c r="AQ27" s="71" t="s">
        <v>386</v>
      </c>
      <c r="AR27" s="71" t="s">
        <v>132</v>
      </c>
      <c r="AS27" s="71" t="s">
        <v>225</v>
      </c>
      <c r="AT27" s="71" t="s">
        <v>63</v>
      </c>
      <c r="AU27" s="74" t="s">
        <v>72</v>
      </c>
      <c r="AV27" s="71" t="s">
        <v>63</v>
      </c>
      <c r="AW27" s="71"/>
      <c r="AX27" s="72" t="s">
        <v>387</v>
      </c>
      <c r="AY27" s="73" t="s">
        <v>388</v>
      </c>
    </row>
    <row r="28" spans="1:51" s="38" customFormat="1" ht="127.5" customHeight="1">
      <c r="A28" s="70">
        <v>27</v>
      </c>
      <c r="B28" s="71" t="s">
        <v>389</v>
      </c>
      <c r="C28" s="71" t="s">
        <v>369</v>
      </c>
      <c r="D28" s="71" t="s">
        <v>390</v>
      </c>
      <c r="E28" s="71">
        <v>2023</v>
      </c>
      <c r="F28" s="71" t="s">
        <v>54</v>
      </c>
      <c r="G28" s="71" t="s">
        <v>125</v>
      </c>
      <c r="H28" s="71" t="s">
        <v>233</v>
      </c>
      <c r="I28" s="71" t="str">
        <f t="array" ref="I28">_xlfn.TEXTJOIN(",", TRUE, IF(Table4[study_id]=Table3[[#This Row],[study_id]], Table4[iso_code], ""))</f>
        <v>GH</v>
      </c>
      <c r="J28" s="71">
        <f>COUNTIF(study_countries!A:A,A28)</f>
        <v>1</v>
      </c>
      <c r="K28" s="71" t="s">
        <v>243</v>
      </c>
      <c r="L28" s="71" t="s">
        <v>391</v>
      </c>
      <c r="M28" s="71" t="s">
        <v>392</v>
      </c>
      <c r="N28" s="71">
        <v>2020</v>
      </c>
      <c r="O28" s="71">
        <v>2048</v>
      </c>
      <c r="P28" s="71" t="s">
        <v>60</v>
      </c>
      <c r="Q28" s="71" t="s">
        <v>81</v>
      </c>
      <c r="R28" s="71" t="s">
        <v>82</v>
      </c>
      <c r="S28" s="71" t="s">
        <v>62</v>
      </c>
      <c r="T28" s="71" t="s">
        <v>62</v>
      </c>
      <c r="U28" s="71" t="s">
        <v>62</v>
      </c>
      <c r="V28" s="71" t="s">
        <v>62</v>
      </c>
      <c r="W28" s="71" t="s">
        <v>62</v>
      </c>
      <c r="X28" s="71" t="s">
        <v>63</v>
      </c>
      <c r="Y28" s="71" t="s">
        <v>62</v>
      </c>
      <c r="Z28" s="71" t="s">
        <v>63</v>
      </c>
      <c r="AA28" s="71" t="s">
        <v>62</v>
      </c>
      <c r="AB28" s="71" t="s">
        <v>64</v>
      </c>
      <c r="AC28" s="71" t="s">
        <v>84</v>
      </c>
      <c r="AD28" s="71" t="s">
        <v>62</v>
      </c>
      <c r="AE28" s="71" t="s">
        <v>62</v>
      </c>
      <c r="AF28" s="71" t="s">
        <v>62</v>
      </c>
      <c r="AG28" s="71" t="s">
        <v>63</v>
      </c>
      <c r="AH28" s="71" t="s">
        <v>101</v>
      </c>
      <c r="AI28" s="71" t="s">
        <v>63</v>
      </c>
      <c r="AJ28" s="71" t="s">
        <v>132</v>
      </c>
      <c r="AK28" s="71" t="s">
        <v>63</v>
      </c>
      <c r="AL28" s="71" t="s">
        <v>62</v>
      </c>
      <c r="AM28" s="71" t="s">
        <v>63</v>
      </c>
      <c r="AN28" s="71" t="s">
        <v>72</v>
      </c>
      <c r="AO28" s="71" t="s">
        <v>72</v>
      </c>
      <c r="AP28" s="71" t="s">
        <v>393</v>
      </c>
      <c r="AQ28" s="71" t="s">
        <v>250</v>
      </c>
      <c r="AR28" s="71" t="s">
        <v>62</v>
      </c>
      <c r="AS28" s="71" t="s">
        <v>225</v>
      </c>
      <c r="AT28" s="71" t="s">
        <v>63</v>
      </c>
      <c r="AU28" s="79">
        <v>0.12</v>
      </c>
      <c r="AV28" s="71" t="s">
        <v>63</v>
      </c>
      <c r="AW28" s="71"/>
      <c r="AX28" s="72" t="s">
        <v>394</v>
      </c>
      <c r="AY28" s="73" t="s">
        <v>395</v>
      </c>
    </row>
    <row r="29" spans="1:51" s="38" customFormat="1" ht="127.5" customHeight="1">
      <c r="A29" s="70">
        <v>28</v>
      </c>
      <c r="B29" s="71" t="s">
        <v>396</v>
      </c>
      <c r="C29" s="71" t="s">
        <v>397</v>
      </c>
      <c r="D29" s="71" t="s">
        <v>398</v>
      </c>
      <c r="E29" s="71">
        <v>2017</v>
      </c>
      <c r="F29" s="71" t="s">
        <v>54</v>
      </c>
      <c r="G29" s="71" t="s">
        <v>125</v>
      </c>
      <c r="H29" s="71" t="s">
        <v>233</v>
      </c>
      <c r="I29" s="71" t="str">
        <f t="array" ref="I29">_xlfn.TEXTJOIN(",", TRUE, IF(Table4[study_id]=Table3[[#This Row],[study_id]], Table4[iso_code], ""))</f>
        <v>GH</v>
      </c>
      <c r="J29" s="71">
        <f>COUNTIF(study_countries!A:A,A29)</f>
        <v>1</v>
      </c>
      <c r="K29" s="71" t="s">
        <v>243</v>
      </c>
      <c r="L29" s="71" t="s">
        <v>399</v>
      </c>
      <c r="M29" s="71" t="s">
        <v>400</v>
      </c>
      <c r="N29" s="71">
        <v>2010</v>
      </c>
      <c r="O29" s="71">
        <v>2040</v>
      </c>
      <c r="P29" s="71" t="s">
        <v>60</v>
      </c>
      <c r="Q29" s="71" t="s">
        <v>81</v>
      </c>
      <c r="R29" s="71" t="s">
        <v>61</v>
      </c>
      <c r="S29" s="71" t="s">
        <v>62</v>
      </c>
      <c r="T29" s="71" t="s">
        <v>62</v>
      </c>
      <c r="U29" s="71" t="s">
        <v>62</v>
      </c>
      <c r="V29" s="71" t="s">
        <v>62</v>
      </c>
      <c r="W29" s="71" t="s">
        <v>63</v>
      </c>
      <c r="X29" s="71" t="s">
        <v>63</v>
      </c>
      <c r="Y29" s="71" t="s">
        <v>62</v>
      </c>
      <c r="Z29" s="71" t="s">
        <v>63</v>
      </c>
      <c r="AA29" s="71" t="s">
        <v>63</v>
      </c>
      <c r="AB29" s="71" t="s">
        <v>64</v>
      </c>
      <c r="AC29" s="71" t="s">
        <v>84</v>
      </c>
      <c r="AD29" s="71" t="s">
        <v>63</v>
      </c>
      <c r="AE29" s="71" t="s">
        <v>62</v>
      </c>
      <c r="AF29" s="71" t="s">
        <v>62</v>
      </c>
      <c r="AG29" s="71" t="s">
        <v>63</v>
      </c>
      <c r="AH29" s="71" t="s">
        <v>85</v>
      </c>
      <c r="AI29" s="71" t="s">
        <v>132</v>
      </c>
      <c r="AJ29" s="71" t="s">
        <v>63</v>
      </c>
      <c r="AK29" s="71" t="s">
        <v>63</v>
      </c>
      <c r="AL29" s="71" t="s">
        <v>62</v>
      </c>
      <c r="AM29" s="71" t="s">
        <v>63</v>
      </c>
      <c r="AN29" s="71" t="s">
        <v>401</v>
      </c>
      <c r="AO29" s="71" t="s">
        <v>402</v>
      </c>
      <c r="AP29" s="71" t="s">
        <v>403</v>
      </c>
      <c r="AQ29" s="71" t="s">
        <v>404</v>
      </c>
      <c r="AR29" s="71" t="s">
        <v>132</v>
      </c>
      <c r="AS29" s="71" t="s">
        <v>405</v>
      </c>
      <c r="AT29" s="71" t="s">
        <v>63</v>
      </c>
      <c r="AU29" s="79">
        <v>0.1</v>
      </c>
      <c r="AV29" s="71" t="s">
        <v>62</v>
      </c>
      <c r="AW29" s="71" t="s">
        <v>406</v>
      </c>
      <c r="AX29" s="72" t="s">
        <v>407</v>
      </c>
      <c r="AY29" s="73" t="s">
        <v>408</v>
      </c>
    </row>
    <row r="30" spans="1:51" s="38" customFormat="1" ht="110.25" customHeight="1">
      <c r="A30" s="70">
        <v>29</v>
      </c>
      <c r="B30" s="71" t="s">
        <v>409</v>
      </c>
      <c r="C30" s="71" t="s">
        <v>410</v>
      </c>
      <c r="D30" s="71" t="s">
        <v>411</v>
      </c>
      <c r="E30" s="71">
        <v>2021</v>
      </c>
      <c r="F30" s="71" t="s">
        <v>54</v>
      </c>
      <c r="G30" s="71" t="s">
        <v>125</v>
      </c>
      <c r="H30" s="71" t="s">
        <v>233</v>
      </c>
      <c r="I30" s="71" t="str">
        <f t="array" ref="I30">_xlfn.TEXTJOIN(",", TRUE, IF(Table4[study_id]=Table3[[#This Row],[study_id]], Table4[iso_code], ""))</f>
        <v>KE</v>
      </c>
      <c r="J30" s="71">
        <f>COUNTIF(study_countries!A:A,A30)</f>
        <v>1</v>
      </c>
      <c r="K30" s="71" t="s">
        <v>315</v>
      </c>
      <c r="L30" s="71" t="s">
        <v>412</v>
      </c>
      <c r="M30" s="71" t="s">
        <v>413</v>
      </c>
      <c r="N30" s="71">
        <v>2020</v>
      </c>
      <c r="O30" s="71">
        <v>2045</v>
      </c>
      <c r="P30" s="71" t="s">
        <v>60</v>
      </c>
      <c r="Q30" s="71" t="s">
        <v>81</v>
      </c>
      <c r="R30" s="71" t="s">
        <v>414</v>
      </c>
      <c r="S30" s="71" t="s">
        <v>62</v>
      </c>
      <c r="T30" s="71" t="s">
        <v>62</v>
      </c>
      <c r="U30" s="71" t="s">
        <v>62</v>
      </c>
      <c r="V30" s="71" t="s">
        <v>63</v>
      </c>
      <c r="W30" s="71" t="s">
        <v>62</v>
      </c>
      <c r="X30" s="71" t="s">
        <v>62</v>
      </c>
      <c r="Y30" s="71" t="s">
        <v>62</v>
      </c>
      <c r="Z30" s="71" t="s">
        <v>63</v>
      </c>
      <c r="AA30" s="71" t="s">
        <v>62</v>
      </c>
      <c r="AB30" s="71" t="s">
        <v>64</v>
      </c>
      <c r="AC30" s="71" t="s">
        <v>84</v>
      </c>
      <c r="AD30" s="71" t="s">
        <v>62</v>
      </c>
      <c r="AE30" s="71" t="s">
        <v>62</v>
      </c>
      <c r="AF30" s="71" t="s">
        <v>62</v>
      </c>
      <c r="AG30" s="71" t="s">
        <v>63</v>
      </c>
      <c r="AH30" s="71" t="s">
        <v>85</v>
      </c>
      <c r="AI30" s="71" t="s">
        <v>132</v>
      </c>
      <c r="AJ30" s="71" t="s">
        <v>132</v>
      </c>
      <c r="AK30" s="71" t="s">
        <v>132</v>
      </c>
      <c r="AL30" s="71" t="s">
        <v>132</v>
      </c>
      <c r="AM30" s="71" t="s">
        <v>132</v>
      </c>
      <c r="AN30" s="71" t="s">
        <v>415</v>
      </c>
      <c r="AO30" s="71" t="s">
        <v>416</v>
      </c>
      <c r="AP30" s="71" t="s">
        <v>417</v>
      </c>
      <c r="AQ30" s="71" t="s">
        <v>418</v>
      </c>
      <c r="AR30" s="71" t="s">
        <v>132</v>
      </c>
      <c r="AS30" s="71" t="s">
        <v>225</v>
      </c>
      <c r="AT30" s="71" t="s">
        <v>63</v>
      </c>
      <c r="AU30" s="79">
        <v>7.0000000000000007E-2</v>
      </c>
      <c r="AV30" s="71" t="s">
        <v>63</v>
      </c>
      <c r="AW30" s="71"/>
      <c r="AX30" s="72" t="s">
        <v>419</v>
      </c>
      <c r="AY30" s="73" t="s">
        <v>420</v>
      </c>
    </row>
    <row r="31" spans="1:51" s="38" customFormat="1" ht="135.75" customHeight="1">
      <c r="A31" s="70">
        <v>30</v>
      </c>
      <c r="B31" s="71" t="s">
        <v>421</v>
      </c>
      <c r="C31" s="71" t="s">
        <v>422</v>
      </c>
      <c r="D31" s="71" t="s">
        <v>423</v>
      </c>
      <c r="E31" s="71">
        <v>2022</v>
      </c>
      <c r="F31" s="71" t="s">
        <v>54</v>
      </c>
      <c r="G31" s="71" t="s">
        <v>125</v>
      </c>
      <c r="H31" s="71" t="s">
        <v>233</v>
      </c>
      <c r="I31" s="71" t="str">
        <f t="array" ref="I31">_xlfn.TEXTJOIN(",", TRUE, IF(Table4[study_id]=Table3[[#This Row],[study_id]], Table4[iso_code], ""))</f>
        <v>KE</v>
      </c>
      <c r="J31" s="71">
        <f>COUNTIF(study_countries!A:A,A31)</f>
        <v>1</v>
      </c>
      <c r="K31" s="71" t="s">
        <v>315</v>
      </c>
      <c r="L31" s="71" t="s">
        <v>424</v>
      </c>
      <c r="M31" s="71" t="s">
        <v>425</v>
      </c>
      <c r="N31" s="71">
        <v>2019</v>
      </c>
      <c r="O31" s="71">
        <v>2037</v>
      </c>
      <c r="P31" s="71" t="s">
        <v>60</v>
      </c>
      <c r="Q31" s="71" t="s">
        <v>81</v>
      </c>
      <c r="R31" s="71" t="s">
        <v>61</v>
      </c>
      <c r="S31" s="71" t="s">
        <v>62</v>
      </c>
      <c r="T31" s="71" t="s">
        <v>62</v>
      </c>
      <c r="U31" s="71" t="s">
        <v>62</v>
      </c>
      <c r="V31" s="71" t="s">
        <v>63</v>
      </c>
      <c r="W31" s="71" t="s">
        <v>62</v>
      </c>
      <c r="X31" s="71" t="s">
        <v>62</v>
      </c>
      <c r="Y31" s="71" t="s">
        <v>62</v>
      </c>
      <c r="Z31" s="71" t="s">
        <v>63</v>
      </c>
      <c r="AA31" s="71" t="s">
        <v>62</v>
      </c>
      <c r="AB31" s="71" t="s">
        <v>64</v>
      </c>
      <c r="AC31" s="71" t="s">
        <v>84</v>
      </c>
      <c r="AD31" s="71" t="s">
        <v>62</v>
      </c>
      <c r="AE31" s="71" t="s">
        <v>62</v>
      </c>
      <c r="AF31" s="71" t="s">
        <v>62</v>
      </c>
      <c r="AG31" s="71" t="s">
        <v>63</v>
      </c>
      <c r="AH31" s="71" t="s">
        <v>85</v>
      </c>
      <c r="AI31" s="71" t="s">
        <v>63</v>
      </c>
      <c r="AJ31" s="71" t="s">
        <v>63</v>
      </c>
      <c r="AK31" s="71" t="s">
        <v>63</v>
      </c>
      <c r="AL31" s="71" t="s">
        <v>62</v>
      </c>
      <c r="AM31" s="71" t="s">
        <v>62</v>
      </c>
      <c r="AN31" s="71" t="s">
        <v>426</v>
      </c>
      <c r="AO31" s="71"/>
      <c r="AP31" s="71" t="s">
        <v>427</v>
      </c>
      <c r="AQ31" s="71" t="s">
        <v>428</v>
      </c>
      <c r="AR31" s="71" t="s">
        <v>62</v>
      </c>
      <c r="AS31" s="71"/>
      <c r="AT31" s="71" t="s">
        <v>63</v>
      </c>
      <c r="AU31" s="74" t="s">
        <v>72</v>
      </c>
      <c r="AV31" s="71" t="s">
        <v>63</v>
      </c>
      <c r="AW31" s="71"/>
      <c r="AX31" s="72" t="s">
        <v>429</v>
      </c>
      <c r="AY31" s="73" t="s">
        <v>430</v>
      </c>
    </row>
    <row r="32" spans="1:51" s="38" customFormat="1" ht="135.75" customHeight="1">
      <c r="A32" s="70">
        <v>31</v>
      </c>
      <c r="B32" s="71" t="s">
        <v>431</v>
      </c>
      <c r="C32" s="71" t="s">
        <v>381</v>
      </c>
      <c r="D32" s="71" t="s">
        <v>432</v>
      </c>
      <c r="E32" s="71">
        <v>2012</v>
      </c>
      <c r="F32" s="71" t="s">
        <v>54</v>
      </c>
      <c r="G32" s="71" t="s">
        <v>125</v>
      </c>
      <c r="H32" s="71" t="s">
        <v>233</v>
      </c>
      <c r="I32" s="71" t="str">
        <f t="array" ref="I32">_xlfn.TEXTJOIN(",", TRUE, IF(Table4[study_id]=Table3[[#This Row],[study_id]], Table4[iso_code], ""))</f>
        <v>KE</v>
      </c>
      <c r="J32" s="71">
        <f>COUNTIF(study_countries!A:A,A32)</f>
        <v>1</v>
      </c>
      <c r="K32" s="71" t="s">
        <v>315</v>
      </c>
      <c r="L32" s="71" t="s">
        <v>433</v>
      </c>
      <c r="M32" s="71" t="s">
        <v>434</v>
      </c>
      <c r="N32" s="71">
        <v>2012</v>
      </c>
      <c r="O32" s="71">
        <v>2030</v>
      </c>
      <c r="P32" s="71" t="s">
        <v>60</v>
      </c>
      <c r="Q32" s="71" t="s">
        <v>435</v>
      </c>
      <c r="R32" s="71" t="s">
        <v>189</v>
      </c>
      <c r="S32" s="71" t="s">
        <v>62</v>
      </c>
      <c r="T32" s="71" t="s">
        <v>62</v>
      </c>
      <c r="U32" s="71" t="s">
        <v>62</v>
      </c>
      <c r="V32" s="71" t="s">
        <v>62</v>
      </c>
      <c r="W32" s="71" t="s">
        <v>62</v>
      </c>
      <c r="X32" s="71" t="s">
        <v>62</v>
      </c>
      <c r="Y32" s="71" t="s">
        <v>62</v>
      </c>
      <c r="Z32" s="71" t="s">
        <v>63</v>
      </c>
      <c r="AA32" s="71" t="s">
        <v>62</v>
      </c>
      <c r="AB32" s="71" t="s">
        <v>64</v>
      </c>
      <c r="AC32" s="71" t="s">
        <v>65</v>
      </c>
      <c r="AD32" s="71" t="s">
        <v>62</v>
      </c>
      <c r="AE32" s="71" t="s">
        <v>62</v>
      </c>
      <c r="AF32" s="71" t="s">
        <v>63</v>
      </c>
      <c r="AG32" s="71" t="s">
        <v>63</v>
      </c>
      <c r="AH32" s="71" t="s">
        <v>85</v>
      </c>
      <c r="AI32" s="71" t="s">
        <v>63</v>
      </c>
      <c r="AJ32" s="71" t="s">
        <v>63</v>
      </c>
      <c r="AK32" s="71" t="s">
        <v>63</v>
      </c>
      <c r="AL32" s="71" t="s">
        <v>132</v>
      </c>
      <c r="AM32" s="71" t="s">
        <v>62</v>
      </c>
      <c r="AN32" s="71"/>
      <c r="AO32" s="71"/>
      <c r="AP32" s="80" t="s">
        <v>436</v>
      </c>
      <c r="AQ32" s="71" t="s">
        <v>428</v>
      </c>
      <c r="AR32" s="71" t="s">
        <v>62</v>
      </c>
      <c r="AS32" s="71"/>
      <c r="AT32" s="71" t="s">
        <v>63</v>
      </c>
      <c r="AU32" s="79">
        <v>0.08</v>
      </c>
      <c r="AV32" s="71" t="s">
        <v>63</v>
      </c>
      <c r="AW32" s="71"/>
      <c r="AX32" s="72" t="s">
        <v>437</v>
      </c>
      <c r="AY32" s="73" t="s">
        <v>438</v>
      </c>
    </row>
    <row r="33" spans="1:51" s="38" customFormat="1" ht="147.75" customHeight="1">
      <c r="A33" s="70">
        <v>32</v>
      </c>
      <c r="B33" s="71" t="s">
        <v>439</v>
      </c>
      <c r="C33" s="71" t="s">
        <v>440</v>
      </c>
      <c r="D33" s="71" t="s">
        <v>441</v>
      </c>
      <c r="E33" s="71">
        <v>2017</v>
      </c>
      <c r="F33" s="71" t="s">
        <v>54</v>
      </c>
      <c r="G33" s="71" t="s">
        <v>125</v>
      </c>
      <c r="H33" s="71" t="s">
        <v>233</v>
      </c>
      <c r="I33" s="71" t="str">
        <f t="array" ref="I33">_xlfn.TEXTJOIN(",", TRUE, IF(Table4[study_id]=Table3[[#This Row],[study_id]], Table4[iso_code], ""))</f>
        <v>KE</v>
      </c>
      <c r="J33" s="71">
        <f>COUNTIF(study_countries!A:A,A33)</f>
        <v>1</v>
      </c>
      <c r="K33" s="71" t="s">
        <v>315</v>
      </c>
      <c r="L33" s="71" t="s">
        <v>442</v>
      </c>
      <c r="M33" s="71" t="s">
        <v>443</v>
      </c>
      <c r="N33" s="71">
        <v>2020</v>
      </c>
      <c r="O33" s="71">
        <v>2035</v>
      </c>
      <c r="P33" s="71" t="s">
        <v>60</v>
      </c>
      <c r="Q33" s="71" t="s">
        <v>81</v>
      </c>
      <c r="R33" s="71" t="s">
        <v>373</v>
      </c>
      <c r="S33" s="71" t="s">
        <v>62</v>
      </c>
      <c r="T33" s="71" t="s">
        <v>62</v>
      </c>
      <c r="U33" s="71" t="s">
        <v>62</v>
      </c>
      <c r="V33" s="71" t="s">
        <v>63</v>
      </c>
      <c r="W33" s="71" t="s">
        <v>63</v>
      </c>
      <c r="X33" s="71" t="s">
        <v>62</v>
      </c>
      <c r="Y33" s="71" t="s">
        <v>62</v>
      </c>
      <c r="Z33" s="71" t="s">
        <v>63</v>
      </c>
      <c r="AA33" s="71" t="s">
        <v>62</v>
      </c>
      <c r="AB33" s="71" t="s">
        <v>64</v>
      </c>
      <c r="AC33" s="71" t="s">
        <v>100</v>
      </c>
      <c r="AD33" s="71" t="s">
        <v>62</v>
      </c>
      <c r="AE33" s="71" t="s">
        <v>62</v>
      </c>
      <c r="AF33" s="71" t="s">
        <v>63</v>
      </c>
      <c r="AG33" s="71" t="s">
        <v>63</v>
      </c>
      <c r="AH33" s="71" t="s">
        <v>85</v>
      </c>
      <c r="AI33" s="71" t="s">
        <v>63</v>
      </c>
      <c r="AJ33" s="71" t="s">
        <v>63</v>
      </c>
      <c r="AK33" s="71" t="s">
        <v>63</v>
      </c>
      <c r="AL33" s="71" t="s">
        <v>132</v>
      </c>
      <c r="AM33" s="71" t="s">
        <v>62</v>
      </c>
      <c r="AN33" s="71" t="s">
        <v>444</v>
      </c>
      <c r="AO33" s="71" t="s">
        <v>445</v>
      </c>
      <c r="AP33" s="71" t="s">
        <v>446</v>
      </c>
      <c r="AQ33" s="71" t="s">
        <v>366</v>
      </c>
      <c r="AR33" s="71" t="s">
        <v>63</v>
      </c>
      <c r="AS33" s="71"/>
      <c r="AT33" s="71" t="s">
        <v>63</v>
      </c>
      <c r="AU33" s="79">
        <v>7.0000000000000007E-2</v>
      </c>
      <c r="AV33" s="71" t="s">
        <v>63</v>
      </c>
      <c r="AW33" s="71"/>
      <c r="AX33" s="72" t="s">
        <v>447</v>
      </c>
      <c r="AY33" s="73" t="s">
        <v>448</v>
      </c>
    </row>
    <row r="34" spans="1:51" s="38" customFormat="1" ht="202.5" customHeight="1">
      <c r="A34" s="70">
        <v>33</v>
      </c>
      <c r="B34" s="71" t="s">
        <v>449</v>
      </c>
      <c r="C34" s="71" t="s">
        <v>450</v>
      </c>
      <c r="D34" s="71" t="s">
        <v>451</v>
      </c>
      <c r="E34" s="71">
        <v>2024</v>
      </c>
      <c r="F34" s="71" t="s">
        <v>54</v>
      </c>
      <c r="G34" s="71" t="s">
        <v>125</v>
      </c>
      <c r="H34" s="71" t="s">
        <v>233</v>
      </c>
      <c r="I34" s="71" t="str">
        <f t="array" ref="I34">_xlfn.TEXTJOIN(",", TRUE, IF(Table4[study_id]=Table3[[#This Row],[study_id]], Table4[iso_code], ""))</f>
        <v>KE</v>
      </c>
      <c r="J34" s="71">
        <f>COUNTIF(study_countries!A:A,A34)</f>
        <v>1</v>
      </c>
      <c r="K34" s="71" t="s">
        <v>315</v>
      </c>
      <c r="L34" s="71" t="s">
        <v>452</v>
      </c>
      <c r="M34" s="71" t="s">
        <v>453</v>
      </c>
      <c r="N34" s="71">
        <v>2019</v>
      </c>
      <c r="O34" s="71">
        <v>2050</v>
      </c>
      <c r="P34" s="71" t="s">
        <v>60</v>
      </c>
      <c r="Q34" s="71" t="s">
        <v>81</v>
      </c>
      <c r="R34" s="71" t="s">
        <v>61</v>
      </c>
      <c r="S34" s="71" t="s">
        <v>62</v>
      </c>
      <c r="T34" s="71" t="s">
        <v>62</v>
      </c>
      <c r="U34" s="71" t="s">
        <v>62</v>
      </c>
      <c r="V34" s="71" t="s">
        <v>62</v>
      </c>
      <c r="W34" s="71" t="s">
        <v>62</v>
      </c>
      <c r="X34" s="71" t="s">
        <v>62</v>
      </c>
      <c r="Y34" s="71" t="s">
        <v>62</v>
      </c>
      <c r="Z34" s="71" t="s">
        <v>63</v>
      </c>
      <c r="AA34" s="71" t="s">
        <v>62</v>
      </c>
      <c r="AB34" s="71" t="s">
        <v>64</v>
      </c>
      <c r="AC34" s="71" t="s">
        <v>100</v>
      </c>
      <c r="AD34" s="71" t="s">
        <v>62</v>
      </c>
      <c r="AE34" s="71" t="s">
        <v>62</v>
      </c>
      <c r="AF34" s="71" t="s">
        <v>62</v>
      </c>
      <c r="AG34" s="71" t="s">
        <v>63</v>
      </c>
      <c r="AH34" s="71" t="s">
        <v>85</v>
      </c>
      <c r="AI34" s="71" t="s">
        <v>63</v>
      </c>
      <c r="AJ34" s="71" t="s">
        <v>63</v>
      </c>
      <c r="AK34" s="71" t="s">
        <v>63</v>
      </c>
      <c r="AL34" s="71" t="s">
        <v>62</v>
      </c>
      <c r="AM34" s="71" t="s">
        <v>62</v>
      </c>
      <c r="AN34" s="71" t="s">
        <v>454</v>
      </c>
      <c r="AO34" s="71" t="s">
        <v>455</v>
      </c>
      <c r="AP34" s="71" t="s">
        <v>456</v>
      </c>
      <c r="AQ34" s="71" t="s">
        <v>457</v>
      </c>
      <c r="AR34" s="71" t="s">
        <v>132</v>
      </c>
      <c r="AS34" s="71"/>
      <c r="AT34" s="71" t="s">
        <v>63</v>
      </c>
      <c r="AU34" s="79">
        <v>8.8999999999999996E-2</v>
      </c>
      <c r="AV34" s="71" t="s">
        <v>63</v>
      </c>
      <c r="AW34" s="71"/>
      <c r="AX34" s="72" t="s">
        <v>458</v>
      </c>
      <c r="AY34" s="73" t="s">
        <v>459</v>
      </c>
    </row>
    <row r="35" spans="1:51" s="38" customFormat="1" ht="160.5" customHeight="1">
      <c r="A35" s="70">
        <v>34</v>
      </c>
      <c r="B35" s="71" t="s">
        <v>460</v>
      </c>
      <c r="C35" s="71" t="s">
        <v>461</v>
      </c>
      <c r="D35" s="71" t="s">
        <v>462</v>
      </c>
      <c r="E35" s="71">
        <v>2017</v>
      </c>
      <c r="F35" s="71" t="s">
        <v>54</v>
      </c>
      <c r="G35" s="71" t="s">
        <v>463</v>
      </c>
      <c r="H35" s="71" t="s">
        <v>233</v>
      </c>
      <c r="I35" s="71" t="str">
        <f t="array" ref="I35">_xlfn.TEXTJOIN(",", TRUE, IF(Table4[study_id]=Table3[[#This Row],[study_id]], Table4[iso_code], ""))</f>
        <v>KE</v>
      </c>
      <c r="J35" s="71">
        <f>COUNTIF(study_countries!A:A,A35)</f>
        <v>1</v>
      </c>
      <c r="K35" s="71" t="s">
        <v>315</v>
      </c>
      <c r="L35" s="71" t="s">
        <v>464</v>
      </c>
      <c r="M35" s="71" t="s">
        <v>465</v>
      </c>
      <c r="N35" s="71">
        <v>2012</v>
      </c>
      <c r="O35" s="71">
        <v>2040</v>
      </c>
      <c r="P35" s="71" t="s">
        <v>60</v>
      </c>
      <c r="Q35" s="71" t="s">
        <v>81</v>
      </c>
      <c r="R35" s="71" t="s">
        <v>61</v>
      </c>
      <c r="S35" s="71" t="s">
        <v>62</v>
      </c>
      <c r="T35" s="71" t="s">
        <v>62</v>
      </c>
      <c r="U35" s="71" t="s">
        <v>62</v>
      </c>
      <c r="V35" s="71" t="s">
        <v>62</v>
      </c>
      <c r="W35" s="71" t="s">
        <v>62</v>
      </c>
      <c r="X35" s="71" t="s">
        <v>62</v>
      </c>
      <c r="Y35" s="71" t="s">
        <v>62</v>
      </c>
      <c r="Z35" s="71" t="s">
        <v>63</v>
      </c>
      <c r="AA35" s="71" t="s">
        <v>62</v>
      </c>
      <c r="AB35" s="71" t="s">
        <v>64</v>
      </c>
      <c r="AC35" s="71" t="s">
        <v>100</v>
      </c>
      <c r="AD35" s="71" t="s">
        <v>62</v>
      </c>
      <c r="AE35" s="71" t="s">
        <v>63</v>
      </c>
      <c r="AF35" s="71" t="s">
        <v>63</v>
      </c>
      <c r="AG35" s="71" t="s">
        <v>63</v>
      </c>
      <c r="AH35" s="71" t="s">
        <v>66</v>
      </c>
      <c r="AI35" s="71" t="s">
        <v>63</v>
      </c>
      <c r="AJ35" s="71" t="s">
        <v>62</v>
      </c>
      <c r="AK35" s="71" t="s">
        <v>132</v>
      </c>
      <c r="AL35" s="71" t="s">
        <v>62</v>
      </c>
      <c r="AM35" s="71" t="s">
        <v>62</v>
      </c>
      <c r="AN35" s="71" t="s">
        <v>466</v>
      </c>
      <c r="AO35" s="71" t="s">
        <v>467</v>
      </c>
      <c r="AP35" s="71" t="s">
        <v>468</v>
      </c>
      <c r="AQ35" s="71" t="s">
        <v>469</v>
      </c>
      <c r="AR35" s="71" t="s">
        <v>63</v>
      </c>
      <c r="AS35" s="71"/>
      <c r="AT35" s="71" t="s">
        <v>63</v>
      </c>
      <c r="AU35" s="79">
        <v>9.8000000000000004E-2</v>
      </c>
      <c r="AV35" s="71" t="s">
        <v>63</v>
      </c>
      <c r="AW35" s="71"/>
      <c r="AX35" s="72" t="s">
        <v>470</v>
      </c>
      <c r="AY35" s="73" t="s">
        <v>471</v>
      </c>
    </row>
    <row r="36" spans="1:51" s="38" customFormat="1" ht="160.5" customHeight="1">
      <c r="A36" s="70">
        <v>35</v>
      </c>
      <c r="B36" s="71" t="s">
        <v>472</v>
      </c>
      <c r="C36" s="71" t="s">
        <v>473</v>
      </c>
      <c r="D36" s="71" t="s">
        <v>474</v>
      </c>
      <c r="E36" s="71">
        <v>2010</v>
      </c>
      <c r="F36" s="71" t="s">
        <v>54</v>
      </c>
      <c r="G36" s="71" t="s">
        <v>125</v>
      </c>
      <c r="H36" s="71" t="s">
        <v>97</v>
      </c>
      <c r="I36" s="71" t="str">
        <f t="array" ref="I36">_xlfn.TEXTJOIN(",", TRUE, IF(Table4[study_id]=Table3[[#This Row],[study_id]], Table4[iso_code], ""))</f>
        <v>MA,DZ,TN</v>
      </c>
      <c r="J36" s="71">
        <f>COUNTIF(study_countries!A:A,A36)</f>
        <v>3</v>
      </c>
      <c r="K36" s="71" t="s">
        <v>218</v>
      </c>
      <c r="L36" s="71" t="s">
        <v>475</v>
      </c>
      <c r="M36" s="71" t="s">
        <v>476</v>
      </c>
      <c r="N36" s="71">
        <v>2010</v>
      </c>
      <c r="O36" s="71">
        <v>2025</v>
      </c>
      <c r="P36" s="71" t="s">
        <v>60</v>
      </c>
      <c r="Q36" s="71" t="s">
        <v>81</v>
      </c>
      <c r="R36" s="71" t="s">
        <v>61</v>
      </c>
      <c r="S36" s="71" t="s">
        <v>62</v>
      </c>
      <c r="T36" s="71" t="s">
        <v>62</v>
      </c>
      <c r="U36" s="71" t="s">
        <v>62</v>
      </c>
      <c r="V36" s="71" t="s">
        <v>63</v>
      </c>
      <c r="W36" s="71" t="s">
        <v>63</v>
      </c>
      <c r="X36" s="71" t="s">
        <v>63</v>
      </c>
      <c r="Y36" s="71" t="s">
        <v>62</v>
      </c>
      <c r="Z36" s="71" t="s">
        <v>63</v>
      </c>
      <c r="AA36" s="71" t="s">
        <v>62</v>
      </c>
      <c r="AB36" s="71" t="s">
        <v>64</v>
      </c>
      <c r="AC36" s="71" t="s">
        <v>65</v>
      </c>
      <c r="AD36" s="71" t="s">
        <v>63</v>
      </c>
      <c r="AE36" s="71" t="s">
        <v>63</v>
      </c>
      <c r="AF36" s="71" t="s">
        <v>63</v>
      </c>
      <c r="AG36" s="71" t="s">
        <v>63</v>
      </c>
      <c r="AH36" s="71" t="s">
        <v>85</v>
      </c>
      <c r="AI36" s="71" t="s">
        <v>63</v>
      </c>
      <c r="AJ36" s="71" t="s">
        <v>63</v>
      </c>
      <c r="AK36" s="71" t="s">
        <v>63</v>
      </c>
      <c r="AL36" s="71" t="s">
        <v>62</v>
      </c>
      <c r="AM36" s="71" t="s">
        <v>63</v>
      </c>
      <c r="AN36" s="71" t="s">
        <v>477</v>
      </c>
      <c r="AO36" s="71" t="s">
        <v>478</v>
      </c>
      <c r="AP36" s="71" t="s">
        <v>479</v>
      </c>
      <c r="AQ36" s="71" t="s">
        <v>321</v>
      </c>
      <c r="AR36" s="71" t="s">
        <v>63</v>
      </c>
      <c r="AS36" s="71"/>
      <c r="AT36" s="71" t="s">
        <v>63</v>
      </c>
      <c r="AU36" s="74">
        <v>0.05</v>
      </c>
      <c r="AV36" s="71" t="s">
        <v>63</v>
      </c>
      <c r="AW36" s="71"/>
      <c r="AX36" s="72" t="s">
        <v>480</v>
      </c>
      <c r="AY36" s="73" t="s">
        <v>481</v>
      </c>
    </row>
    <row r="37" spans="1:51" s="38" customFormat="1" ht="160.5" customHeight="1">
      <c r="A37" s="70">
        <v>36</v>
      </c>
      <c r="B37" s="71" t="s">
        <v>482</v>
      </c>
      <c r="C37" s="71" t="s">
        <v>483</v>
      </c>
      <c r="D37" s="71" t="s">
        <v>484</v>
      </c>
      <c r="E37" s="71">
        <v>2021</v>
      </c>
      <c r="F37" s="71" t="s">
        <v>54</v>
      </c>
      <c r="G37" s="71" t="s">
        <v>463</v>
      </c>
      <c r="H37" s="71" t="s">
        <v>233</v>
      </c>
      <c r="I37" s="71" t="str">
        <f t="array" ref="I37">_xlfn.TEXTJOIN(",", TRUE, IF(Table4[study_id]=Table3[[#This Row],[study_id]], Table4[iso_code], ""))</f>
        <v>ML</v>
      </c>
      <c r="J37" s="71">
        <f>COUNTIF(study_countries!A:A,A37)</f>
        <v>1</v>
      </c>
      <c r="K37" s="71" t="s">
        <v>243</v>
      </c>
      <c r="L37" s="71" t="s">
        <v>485</v>
      </c>
      <c r="M37" s="71" t="s">
        <v>486</v>
      </c>
      <c r="N37" s="71">
        <v>2016</v>
      </c>
      <c r="O37" s="71">
        <v>2050</v>
      </c>
      <c r="P37" s="71" t="s">
        <v>60</v>
      </c>
      <c r="Q37" s="71" t="s">
        <v>435</v>
      </c>
      <c r="R37" s="71" t="s">
        <v>189</v>
      </c>
      <c r="S37" s="71" t="s">
        <v>62</v>
      </c>
      <c r="T37" s="71" t="s">
        <v>62</v>
      </c>
      <c r="U37" s="71" t="s">
        <v>62</v>
      </c>
      <c r="V37" s="71" t="s">
        <v>62</v>
      </c>
      <c r="W37" s="71" t="s">
        <v>63</v>
      </c>
      <c r="X37" s="71" t="s">
        <v>63</v>
      </c>
      <c r="Y37" s="71" t="s">
        <v>62</v>
      </c>
      <c r="Z37" s="71" t="s">
        <v>63</v>
      </c>
      <c r="AA37" s="71" t="s">
        <v>63</v>
      </c>
      <c r="AB37" s="71" t="s">
        <v>142</v>
      </c>
      <c r="AC37" s="71" t="s">
        <v>84</v>
      </c>
      <c r="AD37" s="71" t="s">
        <v>62</v>
      </c>
      <c r="AE37" s="71" t="s">
        <v>62</v>
      </c>
      <c r="AF37" s="71" t="s">
        <v>63</v>
      </c>
      <c r="AG37" s="71" t="s">
        <v>63</v>
      </c>
      <c r="AH37" s="71" t="s">
        <v>66</v>
      </c>
      <c r="AI37" s="71" t="s">
        <v>63</v>
      </c>
      <c r="AJ37" s="71" t="s">
        <v>62</v>
      </c>
      <c r="AK37" s="71" t="s">
        <v>62</v>
      </c>
      <c r="AL37" s="71" t="s">
        <v>62</v>
      </c>
      <c r="AM37" s="71" t="s">
        <v>62</v>
      </c>
      <c r="AN37" s="71" t="s">
        <v>487</v>
      </c>
      <c r="AO37" s="71" t="s">
        <v>488</v>
      </c>
      <c r="AP37" s="71" t="s">
        <v>489</v>
      </c>
      <c r="AQ37" s="71" t="s">
        <v>490</v>
      </c>
      <c r="AR37" s="71" t="s">
        <v>132</v>
      </c>
      <c r="AS37" s="71"/>
      <c r="AT37" s="71" t="s">
        <v>63</v>
      </c>
      <c r="AU37" s="74">
        <v>0.08</v>
      </c>
      <c r="AV37" s="71" t="s">
        <v>62</v>
      </c>
      <c r="AW37" s="71" t="s">
        <v>491</v>
      </c>
      <c r="AX37" s="72" t="s">
        <v>492</v>
      </c>
      <c r="AY37" s="73" t="s">
        <v>493</v>
      </c>
    </row>
    <row r="38" spans="1:51" s="38" customFormat="1" ht="160.5" customHeight="1">
      <c r="A38" s="70">
        <v>37</v>
      </c>
      <c r="B38" s="71" t="s">
        <v>494</v>
      </c>
      <c r="C38" s="71" t="s">
        <v>381</v>
      </c>
      <c r="D38" s="71" t="s">
        <v>495</v>
      </c>
      <c r="E38" s="71">
        <v>2014</v>
      </c>
      <c r="F38" s="71" t="s">
        <v>54</v>
      </c>
      <c r="G38" s="71" t="s">
        <v>125</v>
      </c>
      <c r="H38" s="71" t="s">
        <v>233</v>
      </c>
      <c r="I38" s="71" t="str">
        <f t="array" ref="I38">_xlfn.TEXTJOIN(",", TRUE, IF(Table4[study_id]=Table3[[#This Row],[study_id]], Table4[iso_code], ""))</f>
        <v>MU</v>
      </c>
      <c r="J38" s="71">
        <f>COUNTIF(study_countries!A:A,A38)</f>
        <v>1</v>
      </c>
      <c r="K38" s="71" t="s">
        <v>315</v>
      </c>
      <c r="L38" s="71" t="s">
        <v>496</v>
      </c>
      <c r="M38" s="71" t="s">
        <v>497</v>
      </c>
      <c r="N38" s="71">
        <v>2010</v>
      </c>
      <c r="O38" s="71">
        <v>2030</v>
      </c>
      <c r="P38" s="71" t="s">
        <v>60</v>
      </c>
      <c r="Q38" s="71" t="s">
        <v>435</v>
      </c>
      <c r="R38" s="71" t="s">
        <v>189</v>
      </c>
      <c r="S38" s="71" t="s">
        <v>62</v>
      </c>
      <c r="T38" s="71" t="s">
        <v>63</v>
      </c>
      <c r="U38" s="71" t="s">
        <v>62</v>
      </c>
      <c r="V38" s="71" t="s">
        <v>62</v>
      </c>
      <c r="W38" s="71" t="s">
        <v>63</v>
      </c>
      <c r="X38" s="71" t="s">
        <v>63</v>
      </c>
      <c r="Y38" s="71" t="s">
        <v>62</v>
      </c>
      <c r="Z38" s="71" t="s">
        <v>63</v>
      </c>
      <c r="AA38" s="71" t="s">
        <v>62</v>
      </c>
      <c r="AB38" s="71" t="s">
        <v>142</v>
      </c>
      <c r="AC38" s="71" t="s">
        <v>65</v>
      </c>
      <c r="AD38" s="71" t="s">
        <v>63</v>
      </c>
      <c r="AE38" s="71" t="s">
        <v>62</v>
      </c>
      <c r="AF38" s="71" t="s">
        <v>63</v>
      </c>
      <c r="AG38" s="71" t="s">
        <v>63</v>
      </c>
      <c r="AH38" s="71" t="s">
        <v>85</v>
      </c>
      <c r="AI38" s="71" t="s">
        <v>63</v>
      </c>
      <c r="AJ38" s="71" t="s">
        <v>63</v>
      </c>
      <c r="AK38" s="71" t="s">
        <v>63</v>
      </c>
      <c r="AL38" s="71" t="s">
        <v>62</v>
      </c>
      <c r="AM38" s="71" t="s">
        <v>62</v>
      </c>
      <c r="AN38" s="71" t="s">
        <v>498</v>
      </c>
      <c r="AO38" s="71" t="s">
        <v>499</v>
      </c>
      <c r="AP38" s="71" t="s">
        <v>500</v>
      </c>
      <c r="AQ38" s="71" t="s">
        <v>501</v>
      </c>
      <c r="AR38" s="71" t="s">
        <v>132</v>
      </c>
      <c r="AS38" s="71" t="s">
        <v>502</v>
      </c>
      <c r="AT38" s="71" t="s">
        <v>63</v>
      </c>
      <c r="AU38" s="74" t="s">
        <v>72</v>
      </c>
      <c r="AV38" s="71" t="s">
        <v>63</v>
      </c>
      <c r="AW38" s="71"/>
      <c r="AX38" s="72" t="s">
        <v>503</v>
      </c>
      <c r="AY38" s="73" t="s">
        <v>504</v>
      </c>
    </row>
    <row r="39" spans="1:51" s="38" customFormat="1" ht="124.5" customHeight="1">
      <c r="A39" s="70">
        <v>38</v>
      </c>
      <c r="B39" s="71" t="s">
        <v>505</v>
      </c>
      <c r="C39" s="71" t="s">
        <v>506</v>
      </c>
      <c r="D39" s="71" t="s">
        <v>507</v>
      </c>
      <c r="E39" s="71">
        <v>2024</v>
      </c>
      <c r="F39" s="71" t="s">
        <v>54</v>
      </c>
      <c r="G39" s="71" t="s">
        <v>125</v>
      </c>
      <c r="H39" s="71" t="s">
        <v>233</v>
      </c>
      <c r="I39" s="71" t="str">
        <f t="array" ref="I39">_xlfn.TEXTJOIN(",", TRUE, IF(Table4[study_id]=Table3[[#This Row],[study_id]], Table4[iso_code], ""))</f>
        <v>MA</v>
      </c>
      <c r="J39" s="71">
        <f>COUNTIF(study_countries!A:A,A39)</f>
        <v>1</v>
      </c>
      <c r="K39" s="71" t="s">
        <v>218</v>
      </c>
      <c r="L39" s="71" t="s">
        <v>508</v>
      </c>
      <c r="M39" s="71" t="s">
        <v>509</v>
      </c>
      <c r="N39" s="71">
        <v>2020</v>
      </c>
      <c r="O39" s="71">
        <v>2050</v>
      </c>
      <c r="P39" s="71" t="s">
        <v>60</v>
      </c>
      <c r="Q39" s="71" t="s">
        <v>81</v>
      </c>
      <c r="R39" s="71" t="s">
        <v>61</v>
      </c>
      <c r="S39" s="71" t="s">
        <v>62</v>
      </c>
      <c r="T39" s="71" t="s">
        <v>62</v>
      </c>
      <c r="U39" s="71" t="s">
        <v>62</v>
      </c>
      <c r="V39" s="71" t="s">
        <v>63</v>
      </c>
      <c r="W39" s="71" t="s">
        <v>63</v>
      </c>
      <c r="X39" s="71" t="s">
        <v>63</v>
      </c>
      <c r="Y39" s="71" t="s">
        <v>62</v>
      </c>
      <c r="Z39" s="71" t="s">
        <v>63</v>
      </c>
      <c r="AA39" s="71" t="s">
        <v>62</v>
      </c>
      <c r="AB39" s="71" t="s">
        <v>64</v>
      </c>
      <c r="AC39" s="71" t="s">
        <v>100</v>
      </c>
      <c r="AD39" s="71" t="s">
        <v>62</v>
      </c>
      <c r="AE39" s="71" t="s">
        <v>62</v>
      </c>
      <c r="AF39" s="71" t="s">
        <v>63</v>
      </c>
      <c r="AG39" s="71" t="s">
        <v>63</v>
      </c>
      <c r="AH39" s="71" t="s">
        <v>85</v>
      </c>
      <c r="AI39" s="71" t="s">
        <v>63</v>
      </c>
      <c r="AJ39" s="71" t="s">
        <v>63</v>
      </c>
      <c r="AK39" s="71" t="s">
        <v>63</v>
      </c>
      <c r="AL39" s="71" t="s">
        <v>62</v>
      </c>
      <c r="AM39" s="71" t="s">
        <v>62</v>
      </c>
      <c r="AN39" s="71" t="s">
        <v>510</v>
      </c>
      <c r="AO39" s="71" t="s">
        <v>511</v>
      </c>
      <c r="AP39" s="71" t="s">
        <v>512</v>
      </c>
      <c r="AQ39" s="71" t="s">
        <v>513</v>
      </c>
      <c r="AR39" s="71" t="s">
        <v>62</v>
      </c>
      <c r="AS39" s="71"/>
      <c r="AT39" s="71" t="s">
        <v>63</v>
      </c>
      <c r="AU39" s="74">
        <v>0.05</v>
      </c>
      <c r="AV39" s="71" t="s">
        <v>63</v>
      </c>
      <c r="AW39" s="71"/>
      <c r="AX39" s="72" t="s">
        <v>514</v>
      </c>
      <c r="AY39" s="73" t="s">
        <v>515</v>
      </c>
    </row>
    <row r="40" spans="1:51" s="38" customFormat="1" ht="124.5" customHeight="1">
      <c r="A40" s="70">
        <v>39</v>
      </c>
      <c r="B40" s="71" t="s">
        <v>516</v>
      </c>
      <c r="C40" s="71" t="s">
        <v>517</v>
      </c>
      <c r="D40" s="71" t="s">
        <v>518</v>
      </c>
      <c r="E40" s="71">
        <v>2025</v>
      </c>
      <c r="F40" s="71" t="s">
        <v>231</v>
      </c>
      <c r="G40" s="71" t="s">
        <v>232</v>
      </c>
      <c r="H40" s="71" t="s">
        <v>233</v>
      </c>
      <c r="I40" s="71" t="str">
        <f t="array" ref="I40">_xlfn.TEXTJOIN(",", TRUE, IF(Table4[study_id]=Table3[[#This Row],[study_id]], Table4[iso_code], ""))</f>
        <v>MA</v>
      </c>
      <c r="J40" s="71">
        <f>COUNTIF(study_countries!A:A,A40)</f>
        <v>1</v>
      </c>
      <c r="K40" s="71" t="s">
        <v>218</v>
      </c>
      <c r="L40" s="71" t="s">
        <v>519</v>
      </c>
      <c r="M40" s="71" t="s">
        <v>520</v>
      </c>
      <c r="N40" s="71"/>
      <c r="O40" s="71">
        <v>2050</v>
      </c>
      <c r="P40" s="71"/>
      <c r="Q40" s="71"/>
      <c r="R40" s="71"/>
      <c r="S40" s="71"/>
      <c r="T40" s="71"/>
      <c r="U40" s="71"/>
      <c r="V40" s="71"/>
      <c r="W40" s="71"/>
      <c r="X40" s="71"/>
      <c r="Y40" s="71"/>
      <c r="Z40" s="71"/>
      <c r="AA40" s="71"/>
      <c r="AB40" s="71" t="s">
        <v>521</v>
      </c>
      <c r="AC40" s="71" t="s">
        <v>84</v>
      </c>
      <c r="AD40" s="71" t="s">
        <v>62</v>
      </c>
      <c r="AE40" s="71" t="s">
        <v>62</v>
      </c>
      <c r="AF40" s="71" t="s">
        <v>62</v>
      </c>
      <c r="AG40" s="71"/>
      <c r="AH40" s="71" t="s">
        <v>85</v>
      </c>
      <c r="AI40" s="71" t="s">
        <v>63</v>
      </c>
      <c r="AJ40" s="71" t="s">
        <v>63</v>
      </c>
      <c r="AK40" s="71" t="s">
        <v>63</v>
      </c>
      <c r="AL40" s="71" t="s">
        <v>63</v>
      </c>
      <c r="AM40" s="71" t="s">
        <v>63</v>
      </c>
      <c r="AN40" s="71"/>
      <c r="AO40" s="71"/>
      <c r="AP40" s="71" t="s">
        <v>522</v>
      </c>
      <c r="AQ40" s="71" t="s">
        <v>513</v>
      </c>
      <c r="AR40" s="71" t="s">
        <v>62</v>
      </c>
      <c r="AS40" s="71"/>
      <c r="AT40" s="71" t="s">
        <v>63</v>
      </c>
      <c r="AU40" s="74"/>
      <c r="AV40" s="71"/>
      <c r="AW40" s="71"/>
      <c r="AX40" s="72" t="s">
        <v>523</v>
      </c>
      <c r="AY40" s="73" t="s">
        <v>524</v>
      </c>
    </row>
    <row r="41" spans="1:51" s="38" customFormat="1" ht="124.5" customHeight="1">
      <c r="A41" s="70">
        <v>40</v>
      </c>
      <c r="B41" s="71" t="s">
        <v>525</v>
      </c>
      <c r="C41" s="71" t="s">
        <v>526</v>
      </c>
      <c r="D41" s="71" t="s">
        <v>527</v>
      </c>
      <c r="E41" s="71">
        <v>2022</v>
      </c>
      <c r="F41" s="71" t="s">
        <v>54</v>
      </c>
      <c r="G41" s="71" t="s">
        <v>125</v>
      </c>
      <c r="H41" s="71" t="s">
        <v>233</v>
      </c>
      <c r="I41" s="71" t="str">
        <f t="array" ref="I41">_xlfn.TEXTJOIN(",", TRUE, IF(Table4[study_id]=Table3[[#This Row],[study_id]], Table4[iso_code], ""))</f>
        <v>MZ</v>
      </c>
      <c r="J41" s="71">
        <f>COUNTIF(study_countries!A:A,A41)</f>
        <v>1</v>
      </c>
      <c r="K41" s="71" t="s">
        <v>266</v>
      </c>
      <c r="L41" s="71" t="s">
        <v>528</v>
      </c>
      <c r="M41" s="71" t="s">
        <v>529</v>
      </c>
      <c r="N41" s="71">
        <v>2022</v>
      </c>
      <c r="O41" s="71">
        <v>2032</v>
      </c>
      <c r="P41" s="71" t="s">
        <v>60</v>
      </c>
      <c r="Q41" s="71" t="s">
        <v>81</v>
      </c>
      <c r="R41" s="71" t="s">
        <v>61</v>
      </c>
      <c r="S41" s="71" t="s">
        <v>62</v>
      </c>
      <c r="T41" s="71" t="s">
        <v>62</v>
      </c>
      <c r="U41" s="71" t="s">
        <v>62</v>
      </c>
      <c r="V41" s="71" t="s">
        <v>63</v>
      </c>
      <c r="W41" s="71" t="s">
        <v>63</v>
      </c>
      <c r="X41" s="71" t="s">
        <v>63</v>
      </c>
      <c r="Y41" s="71" t="s">
        <v>62</v>
      </c>
      <c r="Z41" s="71" t="s">
        <v>62</v>
      </c>
      <c r="AA41" s="71" t="s">
        <v>63</v>
      </c>
      <c r="AB41" s="71" t="s">
        <v>64</v>
      </c>
      <c r="AC41" s="71" t="s">
        <v>65</v>
      </c>
      <c r="AD41" s="71" t="s">
        <v>62</v>
      </c>
      <c r="AE41" s="71" t="s">
        <v>62</v>
      </c>
      <c r="AF41" s="71" t="s">
        <v>63</v>
      </c>
      <c r="AG41" s="71" t="s">
        <v>63</v>
      </c>
      <c r="AH41" s="71" t="s">
        <v>85</v>
      </c>
      <c r="AI41" s="71" t="s">
        <v>63</v>
      </c>
      <c r="AJ41" s="71" t="s">
        <v>63</v>
      </c>
      <c r="AK41" s="71" t="s">
        <v>63</v>
      </c>
      <c r="AL41" s="71" t="s">
        <v>62</v>
      </c>
      <c r="AM41" s="71" t="s">
        <v>132</v>
      </c>
      <c r="AN41" s="71" t="s">
        <v>530</v>
      </c>
      <c r="AO41" s="71" t="s">
        <v>531</v>
      </c>
      <c r="AP41" s="71" t="s">
        <v>525</v>
      </c>
      <c r="AQ41" s="71" t="s">
        <v>532</v>
      </c>
      <c r="AR41" s="71" t="s">
        <v>63</v>
      </c>
      <c r="AS41" s="71" t="s">
        <v>533</v>
      </c>
      <c r="AT41" s="71" t="s">
        <v>62</v>
      </c>
      <c r="AU41" s="74" t="s">
        <v>72</v>
      </c>
      <c r="AV41" s="71" t="s">
        <v>63</v>
      </c>
      <c r="AW41" s="71"/>
      <c r="AX41" s="72" t="s">
        <v>534</v>
      </c>
      <c r="AY41" s="73" t="s">
        <v>535</v>
      </c>
    </row>
    <row r="42" spans="1:51" s="38" customFormat="1" ht="105" customHeight="1">
      <c r="A42" s="70">
        <v>41</v>
      </c>
      <c r="B42" s="71" t="s">
        <v>536</v>
      </c>
      <c r="C42" s="71" t="s">
        <v>381</v>
      </c>
      <c r="D42" s="71" t="s">
        <v>537</v>
      </c>
      <c r="E42" s="71">
        <v>2022</v>
      </c>
      <c r="F42" s="71" t="s">
        <v>54</v>
      </c>
      <c r="G42" s="71" t="s">
        <v>125</v>
      </c>
      <c r="H42" s="71" t="s">
        <v>233</v>
      </c>
      <c r="I42" s="71" t="str">
        <f t="array" ref="I42">_xlfn.TEXTJOIN(",", TRUE, IF(Table4[study_id]=Table3[[#This Row],[study_id]], Table4[iso_code], ""))</f>
        <v>NG</v>
      </c>
      <c r="J42" s="71">
        <f>COUNTIF(study_countries!A:A,A42)</f>
        <v>1</v>
      </c>
      <c r="K42" s="71" t="s">
        <v>243</v>
      </c>
      <c r="L42" s="71" t="s">
        <v>538</v>
      </c>
      <c r="M42" s="71" t="s">
        <v>539</v>
      </c>
      <c r="N42" s="71">
        <v>2017</v>
      </c>
      <c r="O42" s="71">
        <v>2040</v>
      </c>
      <c r="P42" s="71" t="s">
        <v>60</v>
      </c>
      <c r="Q42" s="71" t="s">
        <v>435</v>
      </c>
      <c r="R42" s="71" t="s">
        <v>189</v>
      </c>
      <c r="S42" s="71" t="s">
        <v>62</v>
      </c>
      <c r="T42" s="71" t="s">
        <v>62</v>
      </c>
      <c r="U42" s="71" t="s">
        <v>62</v>
      </c>
      <c r="V42" s="71" t="s">
        <v>62</v>
      </c>
      <c r="W42" s="71" t="s">
        <v>63</v>
      </c>
      <c r="X42" s="71" t="s">
        <v>63</v>
      </c>
      <c r="Y42" s="71" t="s">
        <v>62</v>
      </c>
      <c r="Z42" s="71" t="s">
        <v>63</v>
      </c>
      <c r="AA42" s="71" t="s">
        <v>62</v>
      </c>
      <c r="AB42" s="71" t="s">
        <v>64</v>
      </c>
      <c r="AC42" s="71" t="s">
        <v>65</v>
      </c>
      <c r="AD42" s="71" t="s">
        <v>62</v>
      </c>
      <c r="AE42" s="71" t="s">
        <v>62</v>
      </c>
      <c r="AF42" s="71" t="s">
        <v>63</v>
      </c>
      <c r="AG42" s="71" t="s">
        <v>63</v>
      </c>
      <c r="AH42" s="71" t="s">
        <v>85</v>
      </c>
      <c r="AI42" s="71" t="s">
        <v>63</v>
      </c>
      <c r="AJ42" s="71" t="s">
        <v>63</v>
      </c>
      <c r="AK42" s="71" t="s">
        <v>62</v>
      </c>
      <c r="AL42" s="71" t="s">
        <v>62</v>
      </c>
      <c r="AM42" s="71" t="s">
        <v>62</v>
      </c>
      <c r="AN42" s="71"/>
      <c r="AO42" s="71"/>
      <c r="AP42" s="71" t="s">
        <v>540</v>
      </c>
      <c r="AQ42" s="71" t="s">
        <v>541</v>
      </c>
      <c r="AR42" s="71" t="s">
        <v>132</v>
      </c>
      <c r="AS42" s="71"/>
      <c r="AT42" s="71" t="s">
        <v>63</v>
      </c>
      <c r="AU42" s="74" t="s">
        <v>72</v>
      </c>
      <c r="AV42" s="71" t="s">
        <v>63</v>
      </c>
      <c r="AW42" s="71"/>
      <c r="AX42" s="72" t="s">
        <v>542</v>
      </c>
      <c r="AY42" s="73" t="s">
        <v>543</v>
      </c>
    </row>
    <row r="43" spans="1:51" s="38" customFormat="1" ht="171.75" customHeight="1">
      <c r="A43" s="70">
        <v>42</v>
      </c>
      <c r="B43" s="71" t="s">
        <v>544</v>
      </c>
      <c r="C43" s="71" t="s">
        <v>381</v>
      </c>
      <c r="D43" s="71" t="s">
        <v>545</v>
      </c>
      <c r="E43" s="71">
        <v>2017</v>
      </c>
      <c r="F43" s="71" t="s">
        <v>54</v>
      </c>
      <c r="G43" s="71" t="s">
        <v>125</v>
      </c>
      <c r="H43" s="71" t="s">
        <v>233</v>
      </c>
      <c r="I43" s="71" t="str">
        <f t="array" ref="I43">_xlfn.TEXTJOIN(",", TRUE, IF(Table4[study_id]=Table3[[#This Row],[study_id]], Table4[iso_code], ""))</f>
        <v>NG</v>
      </c>
      <c r="J43" s="71">
        <f>COUNTIF(study_countries!A:A,A43)</f>
        <v>1</v>
      </c>
      <c r="K43" s="71" t="s">
        <v>243</v>
      </c>
      <c r="L43" s="71" t="s">
        <v>546</v>
      </c>
      <c r="M43" s="71" t="s">
        <v>547</v>
      </c>
      <c r="N43" s="71">
        <v>2010</v>
      </c>
      <c r="O43" s="71">
        <v>2040</v>
      </c>
      <c r="P43" s="71" t="s">
        <v>60</v>
      </c>
      <c r="Q43" s="71" t="s">
        <v>435</v>
      </c>
      <c r="R43" s="71" t="s">
        <v>189</v>
      </c>
      <c r="S43" s="71" t="s">
        <v>62</v>
      </c>
      <c r="T43" s="71" t="s">
        <v>62</v>
      </c>
      <c r="U43" s="71" t="s">
        <v>62</v>
      </c>
      <c r="V43" s="71" t="s">
        <v>62</v>
      </c>
      <c r="W43" s="71" t="s">
        <v>62</v>
      </c>
      <c r="X43" s="71" t="s">
        <v>62</v>
      </c>
      <c r="Y43" s="71" t="s">
        <v>62</v>
      </c>
      <c r="Z43" s="71" t="s">
        <v>63</v>
      </c>
      <c r="AA43" s="71" t="s">
        <v>62</v>
      </c>
      <c r="AB43" s="71" t="s">
        <v>142</v>
      </c>
      <c r="AC43" s="71" t="s">
        <v>65</v>
      </c>
      <c r="AD43" s="71" t="s">
        <v>62</v>
      </c>
      <c r="AE43" s="71" t="s">
        <v>62</v>
      </c>
      <c r="AF43" s="71" t="s">
        <v>63</v>
      </c>
      <c r="AG43" s="71" t="s">
        <v>63</v>
      </c>
      <c r="AH43" s="71" t="s">
        <v>85</v>
      </c>
      <c r="AI43" s="71" t="s">
        <v>63</v>
      </c>
      <c r="AJ43" s="71" t="s">
        <v>62</v>
      </c>
      <c r="AK43" s="71" t="s">
        <v>62</v>
      </c>
      <c r="AL43" s="71" t="s">
        <v>63</v>
      </c>
      <c r="AM43" s="71" t="s">
        <v>62</v>
      </c>
      <c r="AN43" s="71" t="s">
        <v>548</v>
      </c>
      <c r="AO43" s="71" t="s">
        <v>549</v>
      </c>
      <c r="AP43" s="71" t="s">
        <v>550</v>
      </c>
      <c r="AQ43" s="71" t="s">
        <v>551</v>
      </c>
      <c r="AR43" s="71" t="s">
        <v>132</v>
      </c>
      <c r="AS43" s="71"/>
      <c r="AT43" s="71" t="s">
        <v>63</v>
      </c>
      <c r="AU43" s="74">
        <v>0.05</v>
      </c>
      <c r="AV43" s="71" t="s">
        <v>63</v>
      </c>
      <c r="AW43" s="71"/>
      <c r="AX43" s="72" t="s">
        <v>552</v>
      </c>
      <c r="AY43" s="73" t="s">
        <v>553</v>
      </c>
    </row>
    <row r="44" spans="1:51" s="38" customFormat="1" ht="171.75" customHeight="1">
      <c r="A44" s="70">
        <v>43</v>
      </c>
      <c r="B44" s="71" t="s">
        <v>554</v>
      </c>
      <c r="C44" s="71" t="s">
        <v>555</v>
      </c>
      <c r="D44" s="71" t="s">
        <v>556</v>
      </c>
      <c r="E44" s="71">
        <v>2021</v>
      </c>
      <c r="F44" s="71" t="s">
        <v>54</v>
      </c>
      <c r="G44" s="71" t="s">
        <v>125</v>
      </c>
      <c r="H44" s="71" t="s">
        <v>233</v>
      </c>
      <c r="I44" s="71" t="str">
        <f t="array" ref="I44">_xlfn.TEXTJOIN(",", TRUE, IF(Table4[study_id]=Table3[[#This Row],[study_id]], Table4[iso_code], ""))</f>
        <v>NG</v>
      </c>
      <c r="J44" s="71">
        <f>COUNTIF(study_countries!A:A,A44)</f>
        <v>1</v>
      </c>
      <c r="K44" s="71" t="s">
        <v>243</v>
      </c>
      <c r="L44" s="71" t="s">
        <v>557</v>
      </c>
      <c r="M44" s="71" t="s">
        <v>558</v>
      </c>
      <c r="N44" s="71">
        <v>2015</v>
      </c>
      <c r="O44" s="71">
        <v>2060</v>
      </c>
      <c r="P44" s="71" t="s">
        <v>60</v>
      </c>
      <c r="Q44" s="71" t="s">
        <v>155</v>
      </c>
      <c r="R44" s="71" t="s">
        <v>82</v>
      </c>
      <c r="S44" s="71" t="s">
        <v>62</v>
      </c>
      <c r="T44" s="71" t="s">
        <v>62</v>
      </c>
      <c r="U44" s="71" t="s">
        <v>62</v>
      </c>
      <c r="V44" s="71" t="s">
        <v>63</v>
      </c>
      <c r="W44" s="71" t="s">
        <v>62</v>
      </c>
      <c r="X44" s="71" t="s">
        <v>63</v>
      </c>
      <c r="Y44" s="71" t="s">
        <v>62</v>
      </c>
      <c r="Z44" s="71" t="s">
        <v>63</v>
      </c>
      <c r="AA44" s="71" t="s">
        <v>63</v>
      </c>
      <c r="AB44" s="71" t="s">
        <v>64</v>
      </c>
      <c r="AC44" s="71" t="s">
        <v>65</v>
      </c>
      <c r="AD44" s="71" t="s">
        <v>63</v>
      </c>
      <c r="AE44" s="71" t="s">
        <v>62</v>
      </c>
      <c r="AF44" s="71" t="s">
        <v>62</v>
      </c>
      <c r="AG44" s="71" t="s">
        <v>63</v>
      </c>
      <c r="AH44" s="71" t="s">
        <v>85</v>
      </c>
      <c r="AI44" s="71" t="s">
        <v>63</v>
      </c>
      <c r="AJ44" s="71" t="s">
        <v>63</v>
      </c>
      <c r="AK44" s="71" t="s">
        <v>63</v>
      </c>
      <c r="AL44" s="71" t="s">
        <v>62</v>
      </c>
      <c r="AM44" s="71" t="s">
        <v>63</v>
      </c>
      <c r="AN44" s="71" t="s">
        <v>559</v>
      </c>
      <c r="AO44" s="71" t="s">
        <v>560</v>
      </c>
      <c r="AP44" s="71" t="s">
        <v>561</v>
      </c>
      <c r="AQ44" s="71" t="s">
        <v>562</v>
      </c>
      <c r="AR44" s="71" t="s">
        <v>63</v>
      </c>
      <c r="AS44" s="71"/>
      <c r="AT44" s="71" t="s">
        <v>63</v>
      </c>
      <c r="AU44" s="74">
        <v>0.15</v>
      </c>
      <c r="AV44" s="71" t="s">
        <v>63</v>
      </c>
      <c r="AW44" s="71"/>
      <c r="AX44" s="72" t="s">
        <v>563</v>
      </c>
      <c r="AY44" s="73" t="s">
        <v>564</v>
      </c>
    </row>
    <row r="45" spans="1:51" s="38" customFormat="1" ht="171.75" customHeight="1">
      <c r="A45" s="70">
        <v>44</v>
      </c>
      <c r="B45" s="71" t="s">
        <v>565</v>
      </c>
      <c r="C45" s="71" t="s">
        <v>566</v>
      </c>
      <c r="D45" s="71" t="s">
        <v>567</v>
      </c>
      <c r="E45" s="71">
        <v>2019</v>
      </c>
      <c r="F45" s="71" t="s">
        <v>231</v>
      </c>
      <c r="G45" s="71" t="s">
        <v>125</v>
      </c>
      <c r="H45" s="71" t="s">
        <v>233</v>
      </c>
      <c r="I45" s="71" t="str">
        <f t="array" ref="I45">_xlfn.TEXTJOIN(",", TRUE, IF(Table4[study_id]=Table3[[#This Row],[study_id]], Table4[iso_code], ""))</f>
        <v>NG</v>
      </c>
      <c r="J45" s="71">
        <f>COUNTIF(study_countries!A:A,A45)</f>
        <v>1</v>
      </c>
      <c r="K45" s="71" t="s">
        <v>243</v>
      </c>
      <c r="L45" s="71" t="s">
        <v>568</v>
      </c>
      <c r="M45" s="71" t="s">
        <v>569</v>
      </c>
      <c r="N45" s="71">
        <v>2010</v>
      </c>
      <c r="O45" s="71">
        <v>2050</v>
      </c>
      <c r="P45" s="71"/>
      <c r="Q45" s="71"/>
      <c r="R45" s="71"/>
      <c r="S45" s="71"/>
      <c r="T45" s="71"/>
      <c r="U45" s="71"/>
      <c r="V45" s="71"/>
      <c r="W45" s="71"/>
      <c r="X45" s="71"/>
      <c r="Y45" s="71"/>
      <c r="Z45" s="71"/>
      <c r="AA45" s="71"/>
      <c r="AB45" s="71" t="s">
        <v>142</v>
      </c>
      <c r="AC45" s="71" t="s">
        <v>100</v>
      </c>
      <c r="AD45" s="71" t="s">
        <v>62</v>
      </c>
      <c r="AE45" s="71" t="s">
        <v>62</v>
      </c>
      <c r="AF45" s="71" t="s">
        <v>62</v>
      </c>
      <c r="AG45" s="71"/>
      <c r="AH45" s="71" t="s">
        <v>85</v>
      </c>
      <c r="AI45" s="71" t="s">
        <v>63</v>
      </c>
      <c r="AJ45" s="71" t="s">
        <v>62</v>
      </c>
      <c r="AK45" s="71" t="s">
        <v>62</v>
      </c>
      <c r="AL45" s="71" t="s">
        <v>63</v>
      </c>
      <c r="AM45" s="71" t="s">
        <v>62</v>
      </c>
      <c r="AN45" s="71"/>
      <c r="AO45" s="71"/>
      <c r="AP45" s="71" t="s">
        <v>570</v>
      </c>
      <c r="AQ45" s="71" t="s">
        <v>571</v>
      </c>
      <c r="AR45" s="71" t="s">
        <v>132</v>
      </c>
      <c r="AS45" s="71"/>
      <c r="AT45" s="71" t="s">
        <v>63</v>
      </c>
      <c r="AU45" s="74"/>
      <c r="AV45" s="71"/>
      <c r="AW45" s="71"/>
      <c r="AX45" s="72" t="s">
        <v>572</v>
      </c>
      <c r="AY45" s="73" t="s">
        <v>573</v>
      </c>
    </row>
    <row r="46" spans="1:51" s="38" customFormat="1" ht="105" customHeight="1">
      <c r="A46" s="70">
        <v>45</v>
      </c>
      <c r="B46" s="71" t="s">
        <v>574</v>
      </c>
      <c r="C46" s="71" t="s">
        <v>575</v>
      </c>
      <c r="D46" s="71" t="s">
        <v>576</v>
      </c>
      <c r="E46" s="71">
        <v>2021</v>
      </c>
      <c r="F46" s="71" t="s">
        <v>54</v>
      </c>
      <c r="G46" s="71" t="s">
        <v>125</v>
      </c>
      <c r="H46" s="71" t="s">
        <v>217</v>
      </c>
      <c r="I46" s="71" t="str">
        <f t="array" ref="I46">_xlfn.TEXTJOIN(",", TRUE, IF(Table4[study_id]=Table3[[#This Row],[study_id]], Table4[iso_code], ""))</f>
        <v>NG</v>
      </c>
      <c r="J46" s="71">
        <f>COUNTIF(study_countries!A:A,A46)</f>
        <v>1</v>
      </c>
      <c r="K46" s="71" t="s">
        <v>243</v>
      </c>
      <c r="L46" s="71" t="s">
        <v>577</v>
      </c>
      <c r="M46" s="71" t="s">
        <v>578</v>
      </c>
      <c r="N46" s="71">
        <v>2015</v>
      </c>
      <c r="O46" s="71">
        <v>2040</v>
      </c>
      <c r="P46" s="71" t="s">
        <v>155</v>
      </c>
      <c r="Q46" s="71" t="s">
        <v>155</v>
      </c>
      <c r="R46" s="71" t="s">
        <v>61</v>
      </c>
      <c r="S46" s="71" t="s">
        <v>63</v>
      </c>
      <c r="T46" s="71" t="s">
        <v>62</v>
      </c>
      <c r="U46" s="71" t="s">
        <v>63</v>
      </c>
      <c r="V46" s="71" t="s">
        <v>62</v>
      </c>
      <c r="W46" s="71" t="s">
        <v>63</v>
      </c>
      <c r="X46" s="71" t="s">
        <v>63</v>
      </c>
      <c r="Y46" s="71" t="s">
        <v>62</v>
      </c>
      <c r="Z46" s="71" t="s">
        <v>63</v>
      </c>
      <c r="AA46" s="71" t="s">
        <v>63</v>
      </c>
      <c r="AB46" s="71" t="s">
        <v>64</v>
      </c>
      <c r="AC46" s="71" t="s">
        <v>65</v>
      </c>
      <c r="AD46" s="71" t="s">
        <v>62</v>
      </c>
      <c r="AE46" s="71" t="s">
        <v>63</v>
      </c>
      <c r="AF46" s="71" t="s">
        <v>62</v>
      </c>
      <c r="AG46" s="71" t="s">
        <v>63</v>
      </c>
      <c r="AH46" s="71" t="s">
        <v>66</v>
      </c>
      <c r="AI46" s="71" t="s">
        <v>63</v>
      </c>
      <c r="AJ46" s="71" t="s">
        <v>63</v>
      </c>
      <c r="AK46" s="71" t="s">
        <v>63</v>
      </c>
      <c r="AL46" s="71" t="s">
        <v>62</v>
      </c>
      <c r="AM46" s="71" t="s">
        <v>63</v>
      </c>
      <c r="AN46" s="71" t="s">
        <v>579</v>
      </c>
      <c r="AO46" s="71" t="s">
        <v>580</v>
      </c>
      <c r="AP46" s="71" t="s">
        <v>581</v>
      </c>
      <c r="AQ46" s="71" t="s">
        <v>582</v>
      </c>
      <c r="AR46" s="71" t="s">
        <v>63</v>
      </c>
      <c r="AS46" s="71"/>
      <c r="AT46" s="71" t="s">
        <v>63</v>
      </c>
      <c r="AU46" s="74">
        <v>0.05</v>
      </c>
      <c r="AV46" s="71" t="s">
        <v>63</v>
      </c>
      <c r="AW46" s="71"/>
      <c r="AX46" s="72" t="s">
        <v>583</v>
      </c>
      <c r="AY46" s="73" t="s">
        <v>584</v>
      </c>
    </row>
    <row r="47" spans="1:51" s="38" customFormat="1" ht="105" customHeight="1">
      <c r="A47" s="70">
        <v>46</v>
      </c>
      <c r="B47" s="71" t="s">
        <v>585</v>
      </c>
      <c r="C47" s="71" t="s">
        <v>586</v>
      </c>
      <c r="D47" s="71" t="s">
        <v>587</v>
      </c>
      <c r="E47" s="71">
        <v>2023</v>
      </c>
      <c r="F47" s="71" t="s">
        <v>231</v>
      </c>
      <c r="G47" s="71" t="s">
        <v>588</v>
      </c>
      <c r="H47" s="71" t="s">
        <v>217</v>
      </c>
      <c r="I47" s="71" t="str">
        <f t="array" ref="I47">_xlfn.TEXTJOIN(",", TRUE, IF(Table4[study_id]=Table3[[#This Row],[study_id]], Table4[iso_code], ""))</f>
        <v>NG</v>
      </c>
      <c r="J47" s="71">
        <f>COUNTIF(study_countries!A:A,A47)</f>
        <v>1</v>
      </c>
      <c r="K47" s="71" t="s">
        <v>243</v>
      </c>
      <c r="L47" s="71" t="s">
        <v>589</v>
      </c>
      <c r="M47" s="71" t="s">
        <v>590</v>
      </c>
      <c r="N47" s="71">
        <v>2018</v>
      </c>
      <c r="O47" s="71">
        <v>2030</v>
      </c>
      <c r="P47" s="71"/>
      <c r="Q47" s="71"/>
      <c r="R47" s="71"/>
      <c r="S47" s="71"/>
      <c r="T47" s="71"/>
      <c r="U47" s="71"/>
      <c r="V47" s="71"/>
      <c r="W47" s="71"/>
      <c r="X47" s="71"/>
      <c r="Y47" s="71"/>
      <c r="Z47" s="71"/>
      <c r="AA47" s="71"/>
      <c r="AB47" s="71" t="s">
        <v>64</v>
      </c>
      <c r="AC47" s="71" t="s">
        <v>100</v>
      </c>
      <c r="AD47" s="71" t="s">
        <v>62</v>
      </c>
      <c r="AE47" s="71" t="s">
        <v>62</v>
      </c>
      <c r="AF47" s="71" t="s">
        <v>63</v>
      </c>
      <c r="AG47" s="71"/>
      <c r="AH47" s="71" t="s">
        <v>66</v>
      </c>
      <c r="AI47" s="71" t="s">
        <v>63</v>
      </c>
      <c r="AJ47" s="71" t="s">
        <v>63</v>
      </c>
      <c r="AK47" s="71" t="s">
        <v>63</v>
      </c>
      <c r="AL47" s="71" t="s">
        <v>63</v>
      </c>
      <c r="AM47" s="71" t="s">
        <v>62</v>
      </c>
      <c r="AN47" s="71"/>
      <c r="AO47" s="71"/>
      <c r="AP47" s="71" t="s">
        <v>591</v>
      </c>
      <c r="AQ47" s="71" t="s">
        <v>592</v>
      </c>
      <c r="AR47" s="71" t="s">
        <v>132</v>
      </c>
      <c r="AS47" s="71"/>
      <c r="AT47" s="71" t="s">
        <v>63</v>
      </c>
      <c r="AU47" s="74"/>
      <c r="AV47" s="71"/>
      <c r="AW47" s="71"/>
      <c r="AX47" s="72" t="s">
        <v>593</v>
      </c>
      <c r="AY47" s="73" t="s">
        <v>594</v>
      </c>
    </row>
    <row r="48" spans="1:51" s="38" customFormat="1" ht="171.75" customHeight="1">
      <c r="A48" s="70">
        <v>47</v>
      </c>
      <c r="B48" s="71" t="s">
        <v>595</v>
      </c>
      <c r="C48" s="71" t="s">
        <v>596</v>
      </c>
      <c r="D48" s="71" t="s">
        <v>597</v>
      </c>
      <c r="E48" s="71">
        <v>2020</v>
      </c>
      <c r="F48" s="71" t="s">
        <v>231</v>
      </c>
      <c r="G48" s="71" t="s">
        <v>588</v>
      </c>
      <c r="H48" s="71" t="s">
        <v>233</v>
      </c>
      <c r="I48" s="71" t="str">
        <f t="array" ref="I48">_xlfn.TEXTJOIN(",", TRUE, IF(Table4[study_id]=Table3[[#This Row],[study_id]], Table4[iso_code], ""))</f>
        <v>RW</v>
      </c>
      <c r="J48" s="71">
        <f>COUNTIF(study_countries!A:A,A48)</f>
        <v>1</v>
      </c>
      <c r="K48" s="71" t="s">
        <v>315</v>
      </c>
      <c r="L48" s="71" t="s">
        <v>598</v>
      </c>
      <c r="M48" s="71" t="s">
        <v>599</v>
      </c>
      <c r="N48" s="71"/>
      <c r="O48" s="71"/>
      <c r="P48" s="71"/>
      <c r="Q48" s="71"/>
      <c r="R48" s="71"/>
      <c r="S48" s="71"/>
      <c r="T48" s="71"/>
      <c r="U48" s="71"/>
      <c r="V48" s="71"/>
      <c r="W48" s="71"/>
      <c r="X48" s="71"/>
      <c r="Y48" s="71"/>
      <c r="Z48" s="71"/>
      <c r="AA48" s="71"/>
      <c r="AB48" s="71" t="s">
        <v>64</v>
      </c>
      <c r="AC48" s="71" t="s">
        <v>65</v>
      </c>
      <c r="AD48" s="71" t="s">
        <v>62</v>
      </c>
      <c r="AE48" s="71" t="s">
        <v>62</v>
      </c>
      <c r="AF48" s="71" t="s">
        <v>63</v>
      </c>
      <c r="AG48" s="71"/>
      <c r="AH48" s="71" t="s">
        <v>85</v>
      </c>
      <c r="AI48" s="71" t="s">
        <v>63</v>
      </c>
      <c r="AJ48" s="71" t="s">
        <v>63</v>
      </c>
      <c r="AK48" s="71" t="s">
        <v>63</v>
      </c>
      <c r="AL48" s="71" t="s">
        <v>62</v>
      </c>
      <c r="AM48" s="71" t="s">
        <v>62</v>
      </c>
      <c r="AN48" s="71"/>
      <c r="AO48" s="71"/>
      <c r="AP48" s="71" t="s">
        <v>600</v>
      </c>
      <c r="AQ48" s="71" t="s">
        <v>601</v>
      </c>
      <c r="AR48" s="71" t="s">
        <v>132</v>
      </c>
      <c r="AS48" s="71"/>
      <c r="AT48" s="71" t="s">
        <v>63</v>
      </c>
      <c r="AU48" s="74"/>
      <c r="AV48" s="71"/>
      <c r="AW48" s="71"/>
      <c r="AX48" s="72" t="s">
        <v>602</v>
      </c>
      <c r="AY48" s="73" t="s">
        <v>603</v>
      </c>
    </row>
    <row r="49" spans="1:51" s="38" customFormat="1" ht="157.5" customHeight="1">
      <c r="A49" s="70">
        <v>48</v>
      </c>
      <c r="B49" s="71" t="s">
        <v>604</v>
      </c>
      <c r="C49" s="71" t="s">
        <v>605</v>
      </c>
      <c r="D49" s="71" t="s">
        <v>606</v>
      </c>
      <c r="E49" s="71">
        <v>2024</v>
      </c>
      <c r="F49" s="71" t="s">
        <v>54</v>
      </c>
      <c r="G49" s="71" t="s">
        <v>125</v>
      </c>
      <c r="H49" s="71" t="s">
        <v>233</v>
      </c>
      <c r="I49" s="71" t="str">
        <f t="array" ref="I49">_xlfn.TEXTJOIN(",", TRUE, IF(Table4[study_id]=Table3[[#This Row],[study_id]], Table4[iso_code], ""))</f>
        <v>ZA</v>
      </c>
      <c r="J49" s="71">
        <f>COUNTIF(study_countries!A:A,A49)</f>
        <v>1</v>
      </c>
      <c r="K49" s="71" t="s">
        <v>266</v>
      </c>
      <c r="L49" s="71" t="s">
        <v>607</v>
      </c>
      <c r="M49" s="71" t="s">
        <v>608</v>
      </c>
      <c r="N49" s="71">
        <v>2017</v>
      </c>
      <c r="O49" s="71">
        <v>2050</v>
      </c>
      <c r="P49" s="71" t="s">
        <v>60</v>
      </c>
      <c r="Q49" s="71" t="s">
        <v>81</v>
      </c>
      <c r="R49" s="71" t="s">
        <v>61</v>
      </c>
      <c r="S49" s="71" t="s">
        <v>62</v>
      </c>
      <c r="T49" s="71" t="s">
        <v>62</v>
      </c>
      <c r="U49" s="71" t="s">
        <v>62</v>
      </c>
      <c r="V49" s="71" t="s">
        <v>62</v>
      </c>
      <c r="W49" s="71" t="s">
        <v>62</v>
      </c>
      <c r="X49" s="71" t="s">
        <v>63</v>
      </c>
      <c r="Y49" s="71" t="s">
        <v>62</v>
      </c>
      <c r="Z49" s="71" t="s">
        <v>62</v>
      </c>
      <c r="AA49" s="71" t="s">
        <v>62</v>
      </c>
      <c r="AB49" s="71" t="s">
        <v>142</v>
      </c>
      <c r="AC49" s="71" t="s">
        <v>84</v>
      </c>
      <c r="AD49" s="71" t="s">
        <v>62</v>
      </c>
      <c r="AE49" s="71" t="s">
        <v>62</v>
      </c>
      <c r="AF49" s="71" t="s">
        <v>62</v>
      </c>
      <c r="AG49" s="71" t="s">
        <v>63</v>
      </c>
      <c r="AH49" s="71" t="s">
        <v>85</v>
      </c>
      <c r="AI49" s="71" t="s">
        <v>62</v>
      </c>
      <c r="AJ49" s="71" t="s">
        <v>62</v>
      </c>
      <c r="AK49" s="71" t="s">
        <v>62</v>
      </c>
      <c r="AL49" s="71" t="s">
        <v>62</v>
      </c>
      <c r="AM49" s="71" t="s">
        <v>62</v>
      </c>
      <c r="AN49" s="71" t="s">
        <v>609</v>
      </c>
      <c r="AO49" s="71" t="s">
        <v>610</v>
      </c>
      <c r="AP49" s="71" t="s">
        <v>611</v>
      </c>
      <c r="AQ49" s="71" t="s">
        <v>612</v>
      </c>
      <c r="AR49" s="71" t="s">
        <v>62</v>
      </c>
      <c r="AS49" s="71" t="s">
        <v>613</v>
      </c>
      <c r="AT49" s="71" t="s">
        <v>63</v>
      </c>
      <c r="AU49" s="74" t="s">
        <v>72</v>
      </c>
      <c r="AV49" s="71" t="s">
        <v>63</v>
      </c>
      <c r="AW49" s="71"/>
      <c r="AX49" s="72" t="s">
        <v>614</v>
      </c>
      <c r="AY49" s="73" t="s">
        <v>615</v>
      </c>
    </row>
    <row r="50" spans="1:51" s="38" customFormat="1" ht="157.5" customHeight="1">
      <c r="A50" s="70">
        <v>49</v>
      </c>
      <c r="B50" s="71" t="s">
        <v>616</v>
      </c>
      <c r="C50" s="71" t="s">
        <v>617</v>
      </c>
      <c r="D50" s="71" t="s">
        <v>618</v>
      </c>
      <c r="E50" s="71">
        <v>2018</v>
      </c>
      <c r="F50" s="71" t="s">
        <v>231</v>
      </c>
      <c r="G50" s="71" t="s">
        <v>125</v>
      </c>
      <c r="H50" s="71" t="s">
        <v>233</v>
      </c>
      <c r="I50" s="71" t="str">
        <f t="array" ref="I50">_xlfn.TEXTJOIN(",", TRUE, IF(Table4[study_id]=Table3[[#This Row],[study_id]], Table4[iso_code], ""))</f>
        <v>ZA</v>
      </c>
      <c r="J50" s="71">
        <f>COUNTIF(study_countries!A:A,A50)</f>
        <v>1</v>
      </c>
      <c r="K50" s="71" t="s">
        <v>266</v>
      </c>
      <c r="L50" s="71" t="s">
        <v>619</v>
      </c>
      <c r="M50" s="71" t="s">
        <v>620</v>
      </c>
      <c r="N50" s="71">
        <v>2017</v>
      </c>
      <c r="O50" s="71">
        <v>2030</v>
      </c>
      <c r="P50" s="71"/>
      <c r="Q50" s="71"/>
      <c r="R50" s="71"/>
      <c r="S50" s="71"/>
      <c r="T50" s="71"/>
      <c r="U50" s="71"/>
      <c r="V50" s="71"/>
      <c r="W50" s="71"/>
      <c r="X50" s="71"/>
      <c r="Y50" s="71"/>
      <c r="Z50" s="71"/>
      <c r="AA50" s="71"/>
      <c r="AB50" s="71" t="s">
        <v>142</v>
      </c>
      <c r="AC50" s="71" t="s">
        <v>100</v>
      </c>
      <c r="AD50" s="71" t="s">
        <v>63</v>
      </c>
      <c r="AE50" s="71" t="s">
        <v>62</v>
      </c>
      <c r="AF50" s="71" t="s">
        <v>62</v>
      </c>
      <c r="AG50" s="71"/>
      <c r="AH50" s="71" t="s">
        <v>85</v>
      </c>
      <c r="AI50" s="71" t="s">
        <v>63</v>
      </c>
      <c r="AJ50" s="71" t="s">
        <v>63</v>
      </c>
      <c r="AK50" s="71" t="s">
        <v>63</v>
      </c>
      <c r="AL50" s="71" t="s">
        <v>63</v>
      </c>
      <c r="AM50" s="71" t="s">
        <v>63</v>
      </c>
      <c r="AN50" s="71"/>
      <c r="AO50" s="71"/>
      <c r="AP50" s="71" t="s">
        <v>621</v>
      </c>
      <c r="AQ50" s="71" t="s">
        <v>612</v>
      </c>
      <c r="AR50" s="71" t="s">
        <v>62</v>
      </c>
      <c r="AS50" s="71"/>
      <c r="AT50" s="71" t="s">
        <v>63</v>
      </c>
      <c r="AU50" s="74"/>
      <c r="AV50" s="71"/>
      <c r="AW50" s="71"/>
      <c r="AX50" s="72" t="s">
        <v>622</v>
      </c>
      <c r="AY50" s="73" t="s">
        <v>623</v>
      </c>
    </row>
    <row r="51" spans="1:51" s="38" customFormat="1" ht="157.5" customHeight="1">
      <c r="A51" s="70">
        <v>50</v>
      </c>
      <c r="B51" s="71" t="s">
        <v>624</v>
      </c>
      <c r="C51" s="71" t="s">
        <v>381</v>
      </c>
      <c r="D51" s="71" t="s">
        <v>625</v>
      </c>
      <c r="E51" s="71">
        <v>2024</v>
      </c>
      <c r="F51" s="71" t="s">
        <v>54</v>
      </c>
      <c r="G51" s="71" t="s">
        <v>125</v>
      </c>
      <c r="H51" s="71" t="s">
        <v>233</v>
      </c>
      <c r="I51" s="71" t="str">
        <f t="array" ref="I51">_xlfn.TEXTJOIN(",", TRUE, IF(Table4[study_id]=Table3[[#This Row],[study_id]], Table4[iso_code], ""))</f>
        <v>ZA</v>
      </c>
      <c r="J51" s="71">
        <f>COUNTIF(study_countries!A:A,A51)</f>
        <v>1</v>
      </c>
      <c r="K51" s="71" t="s">
        <v>266</v>
      </c>
      <c r="L51" s="71" t="s">
        <v>626</v>
      </c>
      <c r="M51" s="71" t="s">
        <v>627</v>
      </c>
      <c r="N51" s="71">
        <v>2020</v>
      </c>
      <c r="O51" s="71">
        <v>2050</v>
      </c>
      <c r="P51" s="71" t="s">
        <v>60</v>
      </c>
      <c r="Q51" s="71" t="s">
        <v>188</v>
      </c>
      <c r="R51" s="71" t="s">
        <v>189</v>
      </c>
      <c r="S51" s="71" t="s">
        <v>63</v>
      </c>
      <c r="T51" s="71" t="s">
        <v>63</v>
      </c>
      <c r="U51" s="71" t="s">
        <v>63</v>
      </c>
      <c r="V51" s="71" t="s">
        <v>63</v>
      </c>
      <c r="W51" s="71" t="s">
        <v>63</v>
      </c>
      <c r="X51" s="71" t="s">
        <v>63</v>
      </c>
      <c r="Y51" s="71" t="s">
        <v>62</v>
      </c>
      <c r="Z51" s="71" t="s">
        <v>63</v>
      </c>
      <c r="AA51" s="71" t="s">
        <v>63</v>
      </c>
      <c r="AB51" s="71" t="s">
        <v>189</v>
      </c>
      <c r="AC51" s="71" t="s">
        <v>65</v>
      </c>
      <c r="AD51" s="71" t="s">
        <v>63</v>
      </c>
      <c r="AE51" s="71" t="s">
        <v>62</v>
      </c>
      <c r="AF51" s="71" t="s">
        <v>63</v>
      </c>
      <c r="AG51" s="71" t="s">
        <v>63</v>
      </c>
      <c r="AH51" s="71" t="s">
        <v>85</v>
      </c>
      <c r="AI51" s="71" t="s">
        <v>63</v>
      </c>
      <c r="AJ51" s="71" t="s">
        <v>63</v>
      </c>
      <c r="AK51" s="71" t="s">
        <v>63</v>
      </c>
      <c r="AL51" s="71" t="s">
        <v>63</v>
      </c>
      <c r="AM51" s="71" t="s">
        <v>63</v>
      </c>
      <c r="AN51" s="71" t="s">
        <v>628</v>
      </c>
      <c r="AO51" s="71" t="s">
        <v>629</v>
      </c>
      <c r="AP51" s="71" t="s">
        <v>630</v>
      </c>
      <c r="AQ51" s="71" t="s">
        <v>631</v>
      </c>
      <c r="AR51" s="71" t="s">
        <v>132</v>
      </c>
      <c r="AS51" s="71"/>
      <c r="AT51" s="71" t="s">
        <v>63</v>
      </c>
      <c r="AU51" s="74" t="s">
        <v>72</v>
      </c>
      <c r="AV51" s="71" t="s">
        <v>63</v>
      </c>
      <c r="AW51" s="71"/>
      <c r="AX51" s="72" t="s">
        <v>632</v>
      </c>
      <c r="AY51" s="73" t="s">
        <v>633</v>
      </c>
    </row>
    <row r="52" spans="1:51" s="38" customFormat="1" ht="157.5" customHeight="1">
      <c r="A52" s="70">
        <v>51</v>
      </c>
      <c r="B52" s="71" t="s">
        <v>634</v>
      </c>
      <c r="C52" s="71" t="s">
        <v>635</v>
      </c>
      <c r="D52" s="71" t="s">
        <v>636</v>
      </c>
      <c r="E52" s="71">
        <v>2019</v>
      </c>
      <c r="F52" s="71" t="s">
        <v>54</v>
      </c>
      <c r="G52" s="71" t="s">
        <v>125</v>
      </c>
      <c r="H52" s="71" t="s">
        <v>233</v>
      </c>
      <c r="I52" s="71" t="str">
        <f t="array" ref="I52">_xlfn.TEXTJOIN(",", TRUE, IF(Table4[study_id]=Table3[[#This Row],[study_id]], Table4[iso_code], ""))</f>
        <v>SS</v>
      </c>
      <c r="J52" s="71">
        <f>COUNTIF(study_countries!A:A,A52)</f>
        <v>1</v>
      </c>
      <c r="K52" s="71" t="s">
        <v>315</v>
      </c>
      <c r="L52" s="71" t="s">
        <v>637</v>
      </c>
      <c r="M52" s="71" t="s">
        <v>638</v>
      </c>
      <c r="N52" s="71">
        <v>2017</v>
      </c>
      <c r="O52" s="71">
        <v>2037</v>
      </c>
      <c r="P52" s="71" t="s">
        <v>60</v>
      </c>
      <c r="Q52" s="71" t="s">
        <v>81</v>
      </c>
      <c r="R52" s="71" t="s">
        <v>639</v>
      </c>
      <c r="S52" s="71" t="s">
        <v>62</v>
      </c>
      <c r="T52" s="71" t="s">
        <v>62</v>
      </c>
      <c r="U52" s="71" t="s">
        <v>63</v>
      </c>
      <c r="V52" s="71" t="s">
        <v>63</v>
      </c>
      <c r="W52" s="71" t="s">
        <v>63</v>
      </c>
      <c r="X52" s="71" t="s">
        <v>63</v>
      </c>
      <c r="Y52" s="71" t="s">
        <v>62</v>
      </c>
      <c r="Z52" s="71" t="s">
        <v>63</v>
      </c>
      <c r="AA52" s="71" t="s">
        <v>63</v>
      </c>
      <c r="AB52" s="71" t="s">
        <v>64</v>
      </c>
      <c r="AC52" s="71" t="s">
        <v>100</v>
      </c>
      <c r="AD52" s="71" t="s">
        <v>62</v>
      </c>
      <c r="AE52" s="71" t="s">
        <v>62</v>
      </c>
      <c r="AF52" s="71" t="s">
        <v>63</v>
      </c>
      <c r="AG52" s="71" t="s">
        <v>63</v>
      </c>
      <c r="AH52" s="71" t="s">
        <v>85</v>
      </c>
      <c r="AI52" s="71" t="s">
        <v>63</v>
      </c>
      <c r="AJ52" s="71" t="s">
        <v>63</v>
      </c>
      <c r="AK52" s="71" t="s">
        <v>63</v>
      </c>
      <c r="AL52" s="71" t="s">
        <v>132</v>
      </c>
      <c r="AM52" s="71" t="s">
        <v>63</v>
      </c>
      <c r="AN52" s="71" t="s">
        <v>640</v>
      </c>
      <c r="AO52" s="71" t="s">
        <v>641</v>
      </c>
      <c r="AP52" s="71" t="s">
        <v>642</v>
      </c>
      <c r="AQ52" s="71" t="s">
        <v>366</v>
      </c>
      <c r="AR52" s="71" t="s">
        <v>63</v>
      </c>
      <c r="AS52" s="71" t="s">
        <v>643</v>
      </c>
      <c r="AT52" s="71" t="s">
        <v>63</v>
      </c>
      <c r="AU52" s="74">
        <v>0.03</v>
      </c>
      <c r="AV52" s="71" t="s">
        <v>63</v>
      </c>
      <c r="AW52" s="71"/>
      <c r="AX52" s="72" t="s">
        <v>644</v>
      </c>
      <c r="AY52" s="76" t="s">
        <v>645</v>
      </c>
    </row>
    <row r="53" spans="1:51" s="38" customFormat="1" ht="197.25" customHeight="1">
      <c r="A53" s="70">
        <v>52</v>
      </c>
      <c r="B53" s="71" t="s">
        <v>646</v>
      </c>
      <c r="C53" s="71" t="s">
        <v>289</v>
      </c>
      <c r="D53" s="71" t="s">
        <v>647</v>
      </c>
      <c r="E53" s="71">
        <v>2017</v>
      </c>
      <c r="F53" s="71" t="s">
        <v>231</v>
      </c>
      <c r="G53" s="71" t="s">
        <v>588</v>
      </c>
      <c r="H53" s="71" t="s">
        <v>97</v>
      </c>
      <c r="I53" s="71" t="str">
        <f t="array" ref="I53">_xlfn.TEXTJOIN(",", TRUE, IF(Table4[study_id]=Table3[[#This Row],[study_id]], Table4[iso_code], ""))</f>
        <v>AO,BF,BI,BJ,BW,CD,CF,CG,CI,CM,DJ,ER,ET,GA,GH,GM,GN,GQ,GW,KE,LR,LS,MG,ML,MR,MW,MZ,NA,NE,NG,RW,SD,SL,SN,SO,SS,SZ,TD,TG,TZ,UG,ZA,ZM,ZW</v>
      </c>
      <c r="J53" s="71">
        <f>COUNTIF(study_countries!A:A,A53)</f>
        <v>44</v>
      </c>
      <c r="K53" s="71" t="s">
        <v>648</v>
      </c>
      <c r="L53" s="71" t="s">
        <v>649</v>
      </c>
      <c r="M53" s="71" t="s">
        <v>650</v>
      </c>
      <c r="N53" s="71">
        <v>2015</v>
      </c>
      <c r="O53" s="71">
        <v>2030</v>
      </c>
      <c r="P53" s="71"/>
      <c r="Q53" s="71"/>
      <c r="R53" s="71"/>
      <c r="S53" s="71"/>
      <c r="T53" s="71"/>
      <c r="U53" s="71"/>
      <c r="V53" s="71"/>
      <c r="W53" s="71"/>
      <c r="X53" s="71"/>
      <c r="Y53" s="71"/>
      <c r="Z53" s="71"/>
      <c r="AA53" s="71"/>
      <c r="AB53" s="71" t="s">
        <v>64</v>
      </c>
      <c r="AC53" s="71" t="s">
        <v>100</v>
      </c>
      <c r="AD53" s="71" t="s">
        <v>62</v>
      </c>
      <c r="AE53" s="71" t="s">
        <v>63</v>
      </c>
      <c r="AF53" s="71" t="s">
        <v>63</v>
      </c>
      <c r="AG53" s="71"/>
      <c r="AH53" s="71" t="s">
        <v>66</v>
      </c>
      <c r="AI53" s="71" t="s">
        <v>63</v>
      </c>
      <c r="AJ53" s="71" t="s">
        <v>63</v>
      </c>
      <c r="AK53" s="71" t="s">
        <v>63</v>
      </c>
      <c r="AL53" s="71" t="s">
        <v>63</v>
      </c>
      <c r="AM53" s="71" t="s">
        <v>62</v>
      </c>
      <c r="AN53" s="71"/>
      <c r="AO53" s="71"/>
      <c r="AP53" s="71" t="s">
        <v>651</v>
      </c>
      <c r="AQ53" s="71" t="s">
        <v>652</v>
      </c>
      <c r="AR53" s="71" t="s">
        <v>63</v>
      </c>
      <c r="AS53" s="71"/>
      <c r="AT53" s="71" t="s">
        <v>63</v>
      </c>
      <c r="AU53" s="74"/>
      <c r="AV53" s="71"/>
      <c r="AW53" s="71"/>
      <c r="AX53" s="72" t="s">
        <v>653</v>
      </c>
      <c r="AY53" s="73" t="s">
        <v>654</v>
      </c>
    </row>
    <row r="54" spans="1:51" s="38" customFormat="1" ht="146.5" customHeight="1">
      <c r="A54" s="70">
        <v>53</v>
      </c>
      <c r="B54" s="71" t="s">
        <v>655</v>
      </c>
      <c r="C54" s="71" t="s">
        <v>656</v>
      </c>
      <c r="D54" s="71" t="s">
        <v>657</v>
      </c>
      <c r="E54" s="71">
        <v>2021</v>
      </c>
      <c r="F54" s="71" t="s">
        <v>54</v>
      </c>
      <c r="G54" s="71" t="s">
        <v>125</v>
      </c>
      <c r="H54" s="71" t="s">
        <v>233</v>
      </c>
      <c r="I54" s="71" t="str">
        <f t="array" ref="I54">_xlfn.TEXTJOIN(",", TRUE, IF(Table4[study_id]=Table3[[#This Row],[study_id]], Table4[iso_code], ""))</f>
        <v>TZ</v>
      </c>
      <c r="J54" s="71">
        <f>COUNTIF(study_countries!A:A,A54)</f>
        <v>1</v>
      </c>
      <c r="K54" s="71" t="s">
        <v>315</v>
      </c>
      <c r="L54" s="71" t="s">
        <v>658</v>
      </c>
      <c r="M54" s="71" t="s">
        <v>659</v>
      </c>
      <c r="N54" s="71">
        <v>2015</v>
      </c>
      <c r="O54" s="71">
        <v>2040</v>
      </c>
      <c r="P54" s="71" t="s">
        <v>60</v>
      </c>
      <c r="Q54" s="71" t="s">
        <v>81</v>
      </c>
      <c r="R54" s="71" t="s">
        <v>61</v>
      </c>
      <c r="S54" s="71" t="s">
        <v>62</v>
      </c>
      <c r="T54" s="71" t="s">
        <v>62</v>
      </c>
      <c r="U54" s="71" t="s">
        <v>62</v>
      </c>
      <c r="V54" s="71" t="s">
        <v>62</v>
      </c>
      <c r="W54" s="71" t="s">
        <v>63</v>
      </c>
      <c r="X54" s="71" t="s">
        <v>62</v>
      </c>
      <c r="Y54" s="71" t="s">
        <v>62</v>
      </c>
      <c r="Z54" s="71" t="s">
        <v>63</v>
      </c>
      <c r="AA54" s="71" t="s">
        <v>62</v>
      </c>
      <c r="AB54" s="71" t="s">
        <v>64</v>
      </c>
      <c r="AC54" s="71" t="s">
        <v>100</v>
      </c>
      <c r="AD54" s="71" t="s">
        <v>62</v>
      </c>
      <c r="AE54" s="71" t="s">
        <v>62</v>
      </c>
      <c r="AF54" s="71" t="s">
        <v>62</v>
      </c>
      <c r="AG54" s="71" t="s">
        <v>63</v>
      </c>
      <c r="AH54" s="71" t="s">
        <v>66</v>
      </c>
      <c r="AI54" s="71" t="s">
        <v>63</v>
      </c>
      <c r="AJ54" s="71" t="s">
        <v>132</v>
      </c>
      <c r="AK54" s="71" t="s">
        <v>63</v>
      </c>
      <c r="AL54" s="71" t="s">
        <v>62</v>
      </c>
      <c r="AM54" s="71" t="s">
        <v>62</v>
      </c>
      <c r="AN54" s="71" t="s">
        <v>660</v>
      </c>
      <c r="AO54" s="71" t="s">
        <v>661</v>
      </c>
      <c r="AP54" s="71" t="s">
        <v>662</v>
      </c>
      <c r="AQ54" s="71" t="s">
        <v>70</v>
      </c>
      <c r="AR54" s="71" t="s">
        <v>63</v>
      </c>
      <c r="AS54" s="71"/>
      <c r="AT54" s="71" t="s">
        <v>63</v>
      </c>
      <c r="AU54" s="74">
        <v>0.1</v>
      </c>
      <c r="AV54" s="71" t="s">
        <v>63</v>
      </c>
      <c r="AW54" s="71"/>
      <c r="AX54" s="72" t="s">
        <v>663</v>
      </c>
      <c r="AY54" s="73" t="s">
        <v>664</v>
      </c>
    </row>
    <row r="55" spans="1:51" s="38" customFormat="1" ht="192.75" customHeight="1">
      <c r="A55" s="70">
        <v>54</v>
      </c>
      <c r="B55" s="71" t="s">
        <v>665</v>
      </c>
      <c r="C55" s="71" t="s">
        <v>264</v>
      </c>
      <c r="D55" s="71" t="s">
        <v>666</v>
      </c>
      <c r="E55" s="71">
        <v>2022</v>
      </c>
      <c r="F55" s="71" t="s">
        <v>54</v>
      </c>
      <c r="G55" s="71" t="s">
        <v>125</v>
      </c>
      <c r="H55" s="71" t="s">
        <v>233</v>
      </c>
      <c r="I55" s="71" t="str">
        <f t="array" ref="I55">_xlfn.TEXTJOIN(",", TRUE, IF(Table4[study_id]=Table3[[#This Row],[study_id]], Table4[iso_code], ""))</f>
        <v>TG</v>
      </c>
      <c r="J55" s="71">
        <f>COUNTIF(study_countries!A:A,A55)</f>
        <v>1</v>
      </c>
      <c r="K55" s="71" t="s">
        <v>243</v>
      </c>
      <c r="L55" s="71" t="s">
        <v>667</v>
      </c>
      <c r="M55" s="71" t="s">
        <v>668</v>
      </c>
      <c r="N55" s="71">
        <v>2022</v>
      </c>
      <c r="O55" s="71">
        <v>2050</v>
      </c>
      <c r="P55" s="71" t="s">
        <v>60</v>
      </c>
      <c r="Q55" s="71" t="s">
        <v>81</v>
      </c>
      <c r="R55" s="71" t="s">
        <v>61</v>
      </c>
      <c r="S55" s="71" t="s">
        <v>62</v>
      </c>
      <c r="T55" s="71" t="s">
        <v>62</v>
      </c>
      <c r="U55" s="71" t="s">
        <v>62</v>
      </c>
      <c r="V55" s="71" t="s">
        <v>63</v>
      </c>
      <c r="W55" s="71" t="s">
        <v>63</v>
      </c>
      <c r="X55" s="71" t="s">
        <v>63</v>
      </c>
      <c r="Y55" s="71" t="s">
        <v>62</v>
      </c>
      <c r="Z55" s="71" t="s">
        <v>63</v>
      </c>
      <c r="AA55" s="71" t="s">
        <v>63</v>
      </c>
      <c r="AB55" s="71" t="s">
        <v>64</v>
      </c>
      <c r="AC55" s="71" t="s">
        <v>100</v>
      </c>
      <c r="AD55" s="71" t="s">
        <v>62</v>
      </c>
      <c r="AE55" s="71" t="s">
        <v>63</v>
      </c>
      <c r="AF55" s="71" t="s">
        <v>63</v>
      </c>
      <c r="AG55" s="71" t="s">
        <v>63</v>
      </c>
      <c r="AH55" s="71" t="s">
        <v>85</v>
      </c>
      <c r="AI55" s="71" t="s">
        <v>63</v>
      </c>
      <c r="AJ55" s="71" t="s">
        <v>63</v>
      </c>
      <c r="AK55" s="71" t="s">
        <v>63</v>
      </c>
      <c r="AL55" s="71" t="s">
        <v>63</v>
      </c>
      <c r="AM55" s="71" t="s">
        <v>63</v>
      </c>
      <c r="AN55" s="71" t="s">
        <v>669</v>
      </c>
      <c r="AO55" s="71" t="s">
        <v>670</v>
      </c>
      <c r="AP55" s="71" t="s">
        <v>671</v>
      </c>
      <c r="AQ55" s="71" t="s">
        <v>672</v>
      </c>
      <c r="AR55" s="71" t="s">
        <v>62</v>
      </c>
      <c r="AS55" s="71"/>
      <c r="AT55" s="71" t="s">
        <v>63</v>
      </c>
      <c r="AU55" s="74" t="s">
        <v>72</v>
      </c>
      <c r="AV55" s="71" t="s">
        <v>62</v>
      </c>
      <c r="AW55" s="71" t="s">
        <v>673</v>
      </c>
      <c r="AX55" s="72" t="s">
        <v>674</v>
      </c>
      <c r="AY55" s="73" t="s">
        <v>675</v>
      </c>
    </row>
    <row r="56" spans="1:51" s="38" customFormat="1" ht="192.75" customHeight="1">
      <c r="A56" s="70">
        <v>55</v>
      </c>
      <c r="B56" s="71" t="s">
        <v>676</v>
      </c>
      <c r="C56" s="71" t="s">
        <v>677</v>
      </c>
      <c r="D56" s="71" t="s">
        <v>678</v>
      </c>
      <c r="E56" s="71">
        <v>2024</v>
      </c>
      <c r="F56" s="71" t="s">
        <v>231</v>
      </c>
      <c r="G56" s="71" t="s">
        <v>588</v>
      </c>
      <c r="H56" s="71" t="s">
        <v>217</v>
      </c>
      <c r="I56" s="71" t="str">
        <f t="array" ref="I56">_xlfn.TEXTJOIN(",", TRUE, IF(Table4[study_id]=Table3[[#This Row],[study_id]], Table4[iso_code], ""))</f>
        <v>TN</v>
      </c>
      <c r="J56" s="71">
        <f>COUNTIF(study_countries!A:A,A56)</f>
        <v>1</v>
      </c>
      <c r="K56" s="71" t="s">
        <v>218</v>
      </c>
      <c r="L56" s="71" t="s">
        <v>679</v>
      </c>
      <c r="M56" s="71" t="s">
        <v>680</v>
      </c>
      <c r="N56" s="71"/>
      <c r="O56" s="71"/>
      <c r="P56" s="71"/>
      <c r="Q56" s="71"/>
      <c r="R56" s="71"/>
      <c r="S56" s="71"/>
      <c r="T56" s="71"/>
      <c r="U56" s="71"/>
      <c r="V56" s="71"/>
      <c r="W56" s="71"/>
      <c r="X56" s="71"/>
      <c r="Y56" s="71"/>
      <c r="Z56" s="71"/>
      <c r="AA56" s="71"/>
      <c r="AB56" s="71" t="s">
        <v>64</v>
      </c>
      <c r="AC56" s="71" t="s">
        <v>65</v>
      </c>
      <c r="AD56" s="71" t="s">
        <v>62</v>
      </c>
      <c r="AE56" s="71" t="s">
        <v>63</v>
      </c>
      <c r="AF56" s="71" t="s">
        <v>62</v>
      </c>
      <c r="AG56" s="71"/>
      <c r="AH56" s="71" t="s">
        <v>66</v>
      </c>
      <c r="AI56" s="71" t="s">
        <v>63</v>
      </c>
      <c r="AJ56" s="71" t="s">
        <v>63</v>
      </c>
      <c r="AK56" s="71" t="s">
        <v>63</v>
      </c>
      <c r="AL56" s="71" t="s">
        <v>62</v>
      </c>
      <c r="AM56" s="71" t="s">
        <v>63</v>
      </c>
      <c r="AN56" s="71"/>
      <c r="AO56" s="71"/>
      <c r="AP56" s="71" t="s">
        <v>681</v>
      </c>
      <c r="AQ56" s="71" t="s">
        <v>682</v>
      </c>
      <c r="AR56" s="71" t="s">
        <v>63</v>
      </c>
      <c r="AS56" s="71"/>
      <c r="AT56" s="71" t="s">
        <v>63</v>
      </c>
      <c r="AU56" s="74"/>
      <c r="AV56" s="71"/>
      <c r="AW56" s="71"/>
      <c r="AX56" s="72" t="s">
        <v>683</v>
      </c>
      <c r="AY56" s="73" t="s">
        <v>684</v>
      </c>
    </row>
    <row r="57" spans="1:51" s="38" customFormat="1" ht="192.75" customHeight="1">
      <c r="A57" s="70">
        <v>56</v>
      </c>
      <c r="B57" s="71" t="s">
        <v>685</v>
      </c>
      <c r="C57" s="71" t="s">
        <v>264</v>
      </c>
      <c r="D57" s="71" t="s">
        <v>686</v>
      </c>
      <c r="E57" s="71">
        <v>2017</v>
      </c>
      <c r="F57" s="71" t="s">
        <v>54</v>
      </c>
      <c r="G57" s="71" t="s">
        <v>125</v>
      </c>
      <c r="H57" s="71" t="s">
        <v>233</v>
      </c>
      <c r="I57" s="71" t="str">
        <f t="array" ref="I57">_xlfn.TEXTJOIN(",", TRUE, IF(Table4[study_id]=Table3[[#This Row],[study_id]], Table4[iso_code], ""))</f>
        <v>TN</v>
      </c>
      <c r="J57" s="71">
        <f>COUNTIF(study_countries!A:A,A57)</f>
        <v>1</v>
      </c>
      <c r="K57" s="71" t="s">
        <v>218</v>
      </c>
      <c r="L57" s="71" t="s">
        <v>687</v>
      </c>
      <c r="M57" s="71" t="s">
        <v>688</v>
      </c>
      <c r="N57" s="71">
        <v>2010</v>
      </c>
      <c r="O57" s="71">
        <v>2030</v>
      </c>
      <c r="P57" s="71" t="s">
        <v>60</v>
      </c>
      <c r="Q57" s="71" t="s">
        <v>81</v>
      </c>
      <c r="R57" s="71" t="s">
        <v>61</v>
      </c>
      <c r="S57" s="71" t="s">
        <v>62</v>
      </c>
      <c r="T57" s="71" t="s">
        <v>62</v>
      </c>
      <c r="U57" s="71" t="s">
        <v>62</v>
      </c>
      <c r="V57" s="71" t="s">
        <v>63</v>
      </c>
      <c r="W57" s="71" t="s">
        <v>63</v>
      </c>
      <c r="X57" s="71" t="s">
        <v>63</v>
      </c>
      <c r="Y57" s="71" t="s">
        <v>62</v>
      </c>
      <c r="Z57" s="71" t="s">
        <v>63</v>
      </c>
      <c r="AA57" s="71" t="s">
        <v>63</v>
      </c>
      <c r="AB57" s="71" t="s">
        <v>64</v>
      </c>
      <c r="AC57" s="71" t="s">
        <v>100</v>
      </c>
      <c r="AD57" s="71" t="s">
        <v>62</v>
      </c>
      <c r="AE57" s="71" t="s">
        <v>63</v>
      </c>
      <c r="AF57" s="71" t="s">
        <v>63</v>
      </c>
      <c r="AG57" s="71" t="s">
        <v>63</v>
      </c>
      <c r="AH57" s="71" t="s">
        <v>85</v>
      </c>
      <c r="AI57" s="71" t="s">
        <v>63</v>
      </c>
      <c r="AJ57" s="71" t="s">
        <v>63</v>
      </c>
      <c r="AK57" s="71" t="s">
        <v>63</v>
      </c>
      <c r="AL57" s="71" t="s">
        <v>62</v>
      </c>
      <c r="AM57" s="71" t="s">
        <v>63</v>
      </c>
      <c r="AN57" s="71" t="s">
        <v>689</v>
      </c>
      <c r="AO57" s="71" t="s">
        <v>690</v>
      </c>
      <c r="AP57" s="71" t="s">
        <v>691</v>
      </c>
      <c r="AQ57" s="71" t="s">
        <v>692</v>
      </c>
      <c r="AR57" s="71" t="s">
        <v>132</v>
      </c>
      <c r="AS57" s="71"/>
      <c r="AT57" s="71" t="s">
        <v>63</v>
      </c>
      <c r="AU57" s="74">
        <v>0.05</v>
      </c>
      <c r="AV57" s="71" t="s">
        <v>63</v>
      </c>
      <c r="AW57" s="71"/>
      <c r="AX57" s="72" t="s">
        <v>693</v>
      </c>
      <c r="AY57" s="73" t="s">
        <v>694</v>
      </c>
    </row>
    <row r="58" spans="1:51" s="38" customFormat="1" ht="219" customHeight="1">
      <c r="A58" s="70">
        <v>57</v>
      </c>
      <c r="B58" s="71" t="s">
        <v>695</v>
      </c>
      <c r="C58" s="71" t="s">
        <v>696</v>
      </c>
      <c r="D58" s="71" t="s">
        <v>697</v>
      </c>
      <c r="E58" s="71">
        <v>2021</v>
      </c>
      <c r="F58" s="71" t="s">
        <v>54</v>
      </c>
      <c r="G58" s="71" t="s">
        <v>125</v>
      </c>
      <c r="H58" s="71" t="s">
        <v>233</v>
      </c>
      <c r="I58" s="71" t="str">
        <f t="array" ref="I58">_xlfn.TEXTJOIN(",", TRUE, IF(Table4[study_id]=Table3[[#This Row],[study_id]], Table4[iso_code], ""))</f>
        <v>TN</v>
      </c>
      <c r="J58" s="71">
        <f>COUNTIF(study_countries!A:A,A58)</f>
        <v>1</v>
      </c>
      <c r="K58" s="71" t="s">
        <v>218</v>
      </c>
      <c r="L58" s="71" t="s">
        <v>698</v>
      </c>
      <c r="M58" s="71" t="s">
        <v>699</v>
      </c>
      <c r="N58" s="71">
        <v>2015</v>
      </c>
      <c r="O58" s="71">
        <v>2040</v>
      </c>
      <c r="P58" s="71" t="s">
        <v>155</v>
      </c>
      <c r="Q58" s="71" t="s">
        <v>155</v>
      </c>
      <c r="R58" s="71" t="s">
        <v>61</v>
      </c>
      <c r="S58" s="71" t="s">
        <v>62</v>
      </c>
      <c r="T58" s="71" t="s">
        <v>62</v>
      </c>
      <c r="U58" s="71" t="s">
        <v>62</v>
      </c>
      <c r="V58" s="71" t="s">
        <v>62</v>
      </c>
      <c r="W58" s="71" t="s">
        <v>63</v>
      </c>
      <c r="X58" s="71" t="s">
        <v>63</v>
      </c>
      <c r="Y58" s="71" t="s">
        <v>62</v>
      </c>
      <c r="Z58" s="71" t="s">
        <v>63</v>
      </c>
      <c r="AA58" s="71" t="s">
        <v>63</v>
      </c>
      <c r="AB58" s="71" t="s">
        <v>64</v>
      </c>
      <c r="AC58" s="71" t="s">
        <v>100</v>
      </c>
      <c r="AD58" s="71" t="s">
        <v>62</v>
      </c>
      <c r="AE58" s="71" t="s">
        <v>62</v>
      </c>
      <c r="AF58" s="71" t="s">
        <v>62</v>
      </c>
      <c r="AG58" s="71" t="s">
        <v>63</v>
      </c>
      <c r="AH58" s="71" t="s">
        <v>85</v>
      </c>
      <c r="AI58" s="71" t="s">
        <v>63</v>
      </c>
      <c r="AJ58" s="71" t="s">
        <v>63</v>
      </c>
      <c r="AK58" s="71" t="s">
        <v>63</v>
      </c>
      <c r="AL58" s="71" t="s">
        <v>132</v>
      </c>
      <c r="AM58" s="71" t="s">
        <v>63</v>
      </c>
      <c r="AN58" s="71" t="s">
        <v>700</v>
      </c>
      <c r="AO58" s="71" t="s">
        <v>701</v>
      </c>
      <c r="AP58" s="71" t="s">
        <v>702</v>
      </c>
      <c r="AQ58" s="71" t="s">
        <v>703</v>
      </c>
      <c r="AR58" s="71" t="s">
        <v>132</v>
      </c>
      <c r="AS58" s="71"/>
      <c r="AT58" s="71" t="s">
        <v>63</v>
      </c>
      <c r="AU58" s="74" t="s">
        <v>72</v>
      </c>
      <c r="AV58" s="71" t="s">
        <v>63</v>
      </c>
      <c r="AW58" s="71"/>
      <c r="AX58" s="72" t="s">
        <v>704</v>
      </c>
      <c r="AY58" s="93" t="s">
        <v>705</v>
      </c>
    </row>
    <row r="59" spans="1:51" s="38" customFormat="1" ht="141" customHeight="1">
      <c r="A59" s="70">
        <v>58</v>
      </c>
      <c r="B59" s="71" t="s">
        <v>706</v>
      </c>
      <c r="C59" s="71" t="s">
        <v>526</v>
      </c>
      <c r="D59" s="71" t="s">
        <v>707</v>
      </c>
      <c r="E59" s="71">
        <v>2019</v>
      </c>
      <c r="F59" s="71" t="s">
        <v>54</v>
      </c>
      <c r="G59" s="71" t="s">
        <v>125</v>
      </c>
      <c r="H59" s="71" t="s">
        <v>97</v>
      </c>
      <c r="I59" s="71" t="str">
        <f t="array" ref="I59">_xlfn.TEXTJOIN(",", TRUE, IF(Table4[study_id]=Table3[[#This Row],[study_id]], Table4[iso_code], ""))</f>
        <v>BJ,BF,CI,GM,GH,GN,GW,LR,ML,NE,NG,SN,SL,TG</v>
      </c>
      <c r="J59" s="71">
        <f>COUNTIF(study_countries!A:A,A59)</f>
        <v>14</v>
      </c>
      <c r="K59" s="71" t="s">
        <v>243</v>
      </c>
      <c r="L59" s="71" t="s">
        <v>708</v>
      </c>
      <c r="M59" s="71" t="s">
        <v>709</v>
      </c>
      <c r="N59" s="71">
        <v>2016</v>
      </c>
      <c r="O59" s="71">
        <v>2030</v>
      </c>
      <c r="P59" s="71" t="s">
        <v>60</v>
      </c>
      <c r="Q59" s="71" t="s">
        <v>81</v>
      </c>
      <c r="R59" s="71" t="s">
        <v>61</v>
      </c>
      <c r="S59" s="71" t="s">
        <v>62</v>
      </c>
      <c r="T59" s="71" t="s">
        <v>62</v>
      </c>
      <c r="U59" s="71" t="s">
        <v>62</v>
      </c>
      <c r="V59" s="71" t="s">
        <v>62</v>
      </c>
      <c r="W59" s="71" t="s">
        <v>63</v>
      </c>
      <c r="X59" s="71" t="s">
        <v>63</v>
      </c>
      <c r="Y59" s="71" t="s">
        <v>62</v>
      </c>
      <c r="Z59" s="71" t="s">
        <v>63</v>
      </c>
      <c r="AA59" s="71" t="s">
        <v>62</v>
      </c>
      <c r="AB59" s="71" t="s">
        <v>64</v>
      </c>
      <c r="AC59" s="71" t="s">
        <v>65</v>
      </c>
      <c r="AD59" s="71" t="s">
        <v>62</v>
      </c>
      <c r="AE59" s="71" t="s">
        <v>63</v>
      </c>
      <c r="AF59" s="71" t="s">
        <v>63</v>
      </c>
      <c r="AG59" s="71" t="s">
        <v>63</v>
      </c>
      <c r="AH59" s="71" t="s">
        <v>85</v>
      </c>
      <c r="AI59" s="71" t="s">
        <v>63</v>
      </c>
      <c r="AJ59" s="71" t="s">
        <v>63</v>
      </c>
      <c r="AK59" s="71" t="s">
        <v>63</v>
      </c>
      <c r="AL59" s="71" t="s">
        <v>62</v>
      </c>
      <c r="AM59" s="71" t="s">
        <v>63</v>
      </c>
      <c r="AN59" s="71" t="s">
        <v>710</v>
      </c>
      <c r="AO59" s="71" t="s">
        <v>711</v>
      </c>
      <c r="AP59" s="71" t="s">
        <v>712</v>
      </c>
      <c r="AQ59" s="71" t="s">
        <v>272</v>
      </c>
      <c r="AR59" s="71" t="s">
        <v>63</v>
      </c>
      <c r="AS59" s="71"/>
      <c r="AT59" s="71" t="s">
        <v>63</v>
      </c>
      <c r="AU59" s="74" t="s">
        <v>72</v>
      </c>
      <c r="AV59" s="71" t="s">
        <v>63</v>
      </c>
      <c r="AW59" s="71"/>
      <c r="AX59" s="72" t="s">
        <v>713</v>
      </c>
      <c r="AY59" s="73" t="s">
        <v>714</v>
      </c>
    </row>
    <row r="60" spans="1:51" s="38" customFormat="1" ht="168" customHeight="1">
      <c r="A60" s="70">
        <v>59</v>
      </c>
      <c r="B60" s="71" t="s">
        <v>715</v>
      </c>
      <c r="C60" s="71" t="s">
        <v>716</v>
      </c>
      <c r="D60" s="71" t="s">
        <v>717</v>
      </c>
      <c r="E60" s="71">
        <v>2022</v>
      </c>
      <c r="F60" s="71" t="s">
        <v>54</v>
      </c>
      <c r="G60" s="71" t="s">
        <v>125</v>
      </c>
      <c r="H60" s="71" t="s">
        <v>97</v>
      </c>
      <c r="I60" s="71" t="str">
        <f t="array" ref="I60">_xlfn.TEXTJOIN(",", TRUE, IF(Table4[study_id]=Table3[[#This Row],[study_id]], Table4[iso_code], ""))</f>
        <v>BJ,BF,CI,GM,GH,GN,GW,LR,ML,NE,NG,SN,SL,TG</v>
      </c>
      <c r="J60" s="71">
        <f>COUNTIF(study_countries!A:A,A60)</f>
        <v>14</v>
      </c>
      <c r="K60" s="71" t="s">
        <v>243</v>
      </c>
      <c r="L60" s="71" t="s">
        <v>718</v>
      </c>
      <c r="M60" s="71" t="s">
        <v>719</v>
      </c>
      <c r="N60" s="71">
        <v>2016</v>
      </c>
      <c r="O60" s="71">
        <v>2030</v>
      </c>
      <c r="P60" s="71" t="s">
        <v>60</v>
      </c>
      <c r="Q60" s="71" t="s">
        <v>435</v>
      </c>
      <c r="R60" s="71" t="s">
        <v>189</v>
      </c>
      <c r="S60" s="71" t="s">
        <v>62</v>
      </c>
      <c r="T60" s="71" t="s">
        <v>62</v>
      </c>
      <c r="U60" s="71" t="s">
        <v>62</v>
      </c>
      <c r="V60" s="71" t="s">
        <v>63</v>
      </c>
      <c r="W60" s="71" t="s">
        <v>63</v>
      </c>
      <c r="X60" s="71" t="s">
        <v>63</v>
      </c>
      <c r="Y60" s="71" t="s">
        <v>62</v>
      </c>
      <c r="Z60" s="71" t="s">
        <v>63</v>
      </c>
      <c r="AA60" s="71" t="s">
        <v>63</v>
      </c>
      <c r="AB60" s="71" t="s">
        <v>64</v>
      </c>
      <c r="AC60" s="71" t="s">
        <v>65</v>
      </c>
      <c r="AD60" s="71" t="s">
        <v>62</v>
      </c>
      <c r="AE60" s="71" t="s">
        <v>62</v>
      </c>
      <c r="AF60" s="71" t="s">
        <v>63</v>
      </c>
      <c r="AG60" s="71" t="s">
        <v>63</v>
      </c>
      <c r="AH60" s="71" t="s">
        <v>85</v>
      </c>
      <c r="AI60" s="71" t="s">
        <v>63</v>
      </c>
      <c r="AJ60" s="71" t="s">
        <v>63</v>
      </c>
      <c r="AK60" s="71" t="s">
        <v>63</v>
      </c>
      <c r="AL60" s="71" t="s">
        <v>62</v>
      </c>
      <c r="AM60" s="71" t="s">
        <v>132</v>
      </c>
      <c r="AN60" s="71"/>
      <c r="AO60" s="71"/>
      <c r="AP60" s="71" t="s">
        <v>720</v>
      </c>
      <c r="AQ60" s="71" t="s">
        <v>721</v>
      </c>
      <c r="AR60" s="71" t="s">
        <v>63</v>
      </c>
      <c r="AS60" s="71"/>
      <c r="AT60" s="71" t="s">
        <v>63</v>
      </c>
      <c r="AU60" s="74" t="s">
        <v>72</v>
      </c>
      <c r="AV60" s="71" t="s">
        <v>63</v>
      </c>
      <c r="AW60" s="71"/>
      <c r="AX60" s="72" t="s">
        <v>722</v>
      </c>
      <c r="AY60" s="73" t="s">
        <v>723</v>
      </c>
    </row>
    <row r="61" spans="1:51" s="38" customFormat="1" ht="168" customHeight="1">
      <c r="A61" s="70">
        <v>60</v>
      </c>
      <c r="B61" s="71" t="s">
        <v>724</v>
      </c>
      <c r="C61" s="71" t="s">
        <v>725</v>
      </c>
      <c r="D61" s="71" t="s">
        <v>726</v>
      </c>
      <c r="E61" s="71">
        <v>2025</v>
      </c>
      <c r="F61" s="71" t="s">
        <v>54</v>
      </c>
      <c r="G61" s="71" t="s">
        <v>125</v>
      </c>
      <c r="H61" s="71" t="s">
        <v>233</v>
      </c>
      <c r="I61" s="71" t="str">
        <f t="array" ref="I61">_xlfn.TEXTJOIN(",", TRUE, IF(Table4[study_id]=Table3[[#This Row],[study_id]], Table4[iso_code], ""))</f>
        <v>ZM</v>
      </c>
      <c r="J61" s="71">
        <f>COUNTIF(study_countries!A:A,A61)</f>
        <v>1</v>
      </c>
      <c r="K61" s="71" t="s">
        <v>266</v>
      </c>
      <c r="L61" s="71" t="s">
        <v>727</v>
      </c>
      <c r="M61" s="71" t="s">
        <v>728</v>
      </c>
      <c r="N61" s="71">
        <v>2023</v>
      </c>
      <c r="O61" s="71">
        <v>2030</v>
      </c>
      <c r="P61" s="71" t="s">
        <v>60</v>
      </c>
      <c r="Q61" s="71" t="s">
        <v>81</v>
      </c>
      <c r="R61" s="71" t="s">
        <v>61</v>
      </c>
      <c r="S61" s="71" t="s">
        <v>62</v>
      </c>
      <c r="T61" s="71" t="s">
        <v>62</v>
      </c>
      <c r="U61" s="71" t="s">
        <v>62</v>
      </c>
      <c r="V61" s="71" t="s">
        <v>62</v>
      </c>
      <c r="W61" s="71" t="s">
        <v>63</v>
      </c>
      <c r="X61" s="71" t="s">
        <v>63</v>
      </c>
      <c r="Y61" s="71" t="s">
        <v>62</v>
      </c>
      <c r="Z61" s="71" t="s">
        <v>63</v>
      </c>
      <c r="AA61" s="71" t="s">
        <v>62</v>
      </c>
      <c r="AB61" s="71" t="s">
        <v>64</v>
      </c>
      <c r="AC61" s="71" t="s">
        <v>100</v>
      </c>
      <c r="AD61" s="71" t="s">
        <v>62</v>
      </c>
      <c r="AE61" s="71" t="s">
        <v>62</v>
      </c>
      <c r="AF61" s="71" t="s">
        <v>63</v>
      </c>
      <c r="AG61" s="71" t="s">
        <v>63</v>
      </c>
      <c r="AH61" s="71" t="s">
        <v>66</v>
      </c>
      <c r="AI61" s="71" t="s">
        <v>63</v>
      </c>
      <c r="AJ61" s="71" t="s">
        <v>63</v>
      </c>
      <c r="AK61" s="71" t="s">
        <v>63</v>
      </c>
      <c r="AL61" s="71" t="s">
        <v>62</v>
      </c>
      <c r="AM61" s="71" t="s">
        <v>63</v>
      </c>
      <c r="AN61" s="71" t="s">
        <v>729</v>
      </c>
      <c r="AO61" s="71" t="s">
        <v>730</v>
      </c>
      <c r="AP61" s="71" t="s">
        <v>731</v>
      </c>
      <c r="AQ61" s="71" t="s">
        <v>732</v>
      </c>
      <c r="AR61" s="71" t="s">
        <v>132</v>
      </c>
      <c r="AS61" s="71"/>
      <c r="AT61" s="71" t="s">
        <v>63</v>
      </c>
      <c r="AU61" s="74">
        <v>7.0000000000000007E-2</v>
      </c>
      <c r="AV61" s="71" t="s">
        <v>62</v>
      </c>
      <c r="AW61" s="71" t="s">
        <v>733</v>
      </c>
      <c r="AX61" s="72" t="s">
        <v>734</v>
      </c>
      <c r="AY61" s="73" t="s">
        <v>735</v>
      </c>
    </row>
    <row r="62" spans="1:51" s="38" customFormat="1" ht="149.25" customHeight="1">
      <c r="A62" s="70">
        <v>61</v>
      </c>
      <c r="B62" s="81" t="s">
        <v>736</v>
      </c>
      <c r="C62" s="81" t="s">
        <v>737</v>
      </c>
      <c r="D62" s="81" t="s">
        <v>738</v>
      </c>
      <c r="E62" s="81">
        <v>2022</v>
      </c>
      <c r="F62" s="81" t="s">
        <v>54</v>
      </c>
      <c r="G62" s="71" t="s">
        <v>125</v>
      </c>
      <c r="H62" s="81" t="s">
        <v>233</v>
      </c>
      <c r="I62" s="71" t="str">
        <f t="array" ref="I62">_xlfn.TEXTJOIN(",", TRUE, IF(Table4[study_id]=Table3[[#This Row],[study_id]], Table4[iso_code], ""))</f>
        <v>ZM</v>
      </c>
      <c r="J62" s="71">
        <f>COUNTIF(study_countries!A:A,A62)</f>
        <v>1</v>
      </c>
      <c r="K62" s="81" t="s">
        <v>266</v>
      </c>
      <c r="L62" s="81" t="s">
        <v>739</v>
      </c>
      <c r="M62" s="81" t="s">
        <v>740</v>
      </c>
      <c r="N62" s="81">
        <v>2022</v>
      </c>
      <c r="O62" s="81">
        <v>2063</v>
      </c>
      <c r="P62" s="81" t="s">
        <v>60</v>
      </c>
      <c r="Q62" s="81" t="s">
        <v>81</v>
      </c>
      <c r="R62" s="71" t="s">
        <v>61</v>
      </c>
      <c r="S62" s="81" t="s">
        <v>62</v>
      </c>
      <c r="T62" s="81" t="s">
        <v>62</v>
      </c>
      <c r="U62" s="81" t="s">
        <v>62</v>
      </c>
      <c r="V62" s="81" t="s">
        <v>62</v>
      </c>
      <c r="W62" s="81" t="s">
        <v>63</v>
      </c>
      <c r="X62" s="81" t="s">
        <v>62</v>
      </c>
      <c r="Y62" s="81" t="s">
        <v>62</v>
      </c>
      <c r="Z62" s="81" t="s">
        <v>63</v>
      </c>
      <c r="AA62" s="81" t="s">
        <v>62</v>
      </c>
      <c r="AB62" s="71" t="s">
        <v>64</v>
      </c>
      <c r="AC62" s="81" t="s">
        <v>100</v>
      </c>
      <c r="AD62" s="81" t="s">
        <v>62</v>
      </c>
      <c r="AE62" s="81" t="s">
        <v>62</v>
      </c>
      <c r="AF62" s="81" t="s">
        <v>62</v>
      </c>
      <c r="AG62" s="71" t="s">
        <v>62</v>
      </c>
      <c r="AH62" s="71" t="s">
        <v>85</v>
      </c>
      <c r="AI62" s="81" t="s">
        <v>63</v>
      </c>
      <c r="AJ62" s="81" t="s">
        <v>63</v>
      </c>
      <c r="AK62" s="81" t="s">
        <v>63</v>
      </c>
      <c r="AL62" s="81" t="s">
        <v>62</v>
      </c>
      <c r="AM62" s="81" t="s">
        <v>63</v>
      </c>
      <c r="AN62" s="71"/>
      <c r="AO62" s="71" t="s">
        <v>741</v>
      </c>
      <c r="AP62" s="81" t="s">
        <v>742</v>
      </c>
      <c r="AQ62" s="81" t="s">
        <v>272</v>
      </c>
      <c r="AR62" s="81" t="s">
        <v>132</v>
      </c>
      <c r="AS62" s="81"/>
      <c r="AT62" s="71" t="s">
        <v>63</v>
      </c>
      <c r="AU62" s="74" t="s">
        <v>72</v>
      </c>
      <c r="AV62" s="71" t="s">
        <v>63</v>
      </c>
      <c r="AW62" s="71"/>
      <c r="AX62" s="82" t="s">
        <v>743</v>
      </c>
      <c r="AY62" s="75" t="s">
        <v>744</v>
      </c>
    </row>
    <row r="63" spans="1:51" ht="72" customHeight="1">
      <c r="A63" s="70">
        <v>62</v>
      </c>
      <c r="B63" s="81" t="s">
        <v>748</v>
      </c>
      <c r="C63" s="81" t="s">
        <v>749</v>
      </c>
      <c r="D63" s="81" t="s">
        <v>750</v>
      </c>
      <c r="E63" s="81">
        <v>2024</v>
      </c>
      <c r="F63" s="81" t="s">
        <v>231</v>
      </c>
      <c r="G63" s="81" t="s">
        <v>125</v>
      </c>
      <c r="H63" s="81" t="s">
        <v>217</v>
      </c>
      <c r="I63" s="71" t="str">
        <f t="array" ref="I63">_xlfn.TEXTJOIN(",", TRUE, IF(Table4[study_id]=Table3[[#This Row],[study_id]], Table4[iso_code], ""))</f>
        <v>MA</v>
      </c>
      <c r="J63" s="81">
        <f>COUNTIF(study_countries!A:A,A63)</f>
        <v>1</v>
      </c>
      <c r="K63" s="81" t="s">
        <v>218</v>
      </c>
      <c r="L63" s="81" t="s">
        <v>751</v>
      </c>
      <c r="M63" s="81" t="s">
        <v>752</v>
      </c>
      <c r="N63" s="81"/>
      <c r="O63" s="81"/>
      <c r="P63" s="81"/>
      <c r="Q63" s="81"/>
      <c r="R63" s="71"/>
      <c r="S63" s="81"/>
      <c r="T63" s="81"/>
      <c r="U63" s="81"/>
      <c r="V63" s="81"/>
      <c r="W63" s="81"/>
      <c r="X63" s="81"/>
      <c r="Y63" s="81"/>
      <c r="Z63" s="81"/>
      <c r="AA63" s="81"/>
      <c r="AB63" s="71" t="s">
        <v>64</v>
      </c>
      <c r="AC63" s="81" t="s">
        <v>84</v>
      </c>
      <c r="AD63" s="81" t="s">
        <v>62</v>
      </c>
      <c r="AE63" s="81" t="s">
        <v>63</v>
      </c>
      <c r="AF63" s="81" t="s">
        <v>63</v>
      </c>
      <c r="AG63" s="81"/>
      <c r="AH63" s="81" t="s">
        <v>85</v>
      </c>
      <c r="AI63" s="81" t="s">
        <v>63</v>
      </c>
      <c r="AJ63" s="81" t="s">
        <v>63</v>
      </c>
      <c r="AK63" s="81" t="s">
        <v>63</v>
      </c>
      <c r="AL63" s="81" t="s">
        <v>62</v>
      </c>
      <c r="AM63" s="81" t="s">
        <v>63</v>
      </c>
      <c r="AN63" s="81"/>
      <c r="AO63" s="81"/>
      <c r="AP63" s="81" t="s">
        <v>753</v>
      </c>
      <c r="AQ63" s="81" t="s">
        <v>513</v>
      </c>
      <c r="AR63" s="81" t="s">
        <v>62</v>
      </c>
      <c r="AS63" s="81"/>
      <c r="AT63" s="81" t="s">
        <v>63</v>
      </c>
      <c r="AU63" s="81"/>
      <c r="AV63" s="81"/>
      <c r="AW63" s="81"/>
      <c r="AX63" s="82" t="s">
        <v>754</v>
      </c>
      <c r="AY63" s="83" t="s">
        <v>755</v>
      </c>
    </row>
    <row r="64" spans="1:51" ht="96" customHeight="1">
      <c r="A64" s="70">
        <v>63</v>
      </c>
      <c r="B64" s="71" t="s">
        <v>756</v>
      </c>
      <c r="C64" s="71" t="s">
        <v>757</v>
      </c>
      <c r="D64" s="71" t="s">
        <v>758</v>
      </c>
      <c r="E64" s="81">
        <v>2019</v>
      </c>
      <c r="F64" s="71" t="s">
        <v>54</v>
      </c>
      <c r="G64" s="81" t="s">
        <v>125</v>
      </c>
      <c r="H64" s="71" t="s">
        <v>233</v>
      </c>
      <c r="I64" s="71" t="str">
        <f t="array" ref="I64">_xlfn.TEXTJOIN(",", TRUE, IF(Table4[study_id]=Table3[[#This Row],[study_id]], Table4[iso_code], ""))</f>
        <v>SL</v>
      </c>
      <c r="J64" s="81">
        <f>COUNTIF(study_countries!A:A,A64)</f>
        <v>1</v>
      </c>
      <c r="K64" s="71" t="s">
        <v>243</v>
      </c>
      <c r="L64" s="71" t="s">
        <v>759</v>
      </c>
      <c r="M64" s="71" t="s">
        <v>760</v>
      </c>
      <c r="N64" s="71">
        <v>2015</v>
      </c>
      <c r="O64" s="71">
        <v>2065</v>
      </c>
      <c r="P64" s="71" t="s">
        <v>60</v>
      </c>
      <c r="Q64" s="81" t="s">
        <v>81</v>
      </c>
      <c r="R64" s="71" t="s">
        <v>61</v>
      </c>
      <c r="S64" s="71" t="s">
        <v>62</v>
      </c>
      <c r="T64" s="71" t="s">
        <v>62</v>
      </c>
      <c r="U64" s="71" t="s">
        <v>62</v>
      </c>
      <c r="V64" s="71" t="s">
        <v>62</v>
      </c>
      <c r="W64" s="71" t="s">
        <v>63</v>
      </c>
      <c r="X64" s="71" t="s">
        <v>63</v>
      </c>
      <c r="Y64" s="71" t="s">
        <v>62</v>
      </c>
      <c r="Z64" s="71" t="s">
        <v>63</v>
      </c>
      <c r="AA64" s="71" t="s">
        <v>63</v>
      </c>
      <c r="AB64" s="71" t="s">
        <v>64</v>
      </c>
      <c r="AC64" s="71" t="s">
        <v>100</v>
      </c>
      <c r="AD64" s="71" t="s">
        <v>62</v>
      </c>
      <c r="AE64" s="81" t="s">
        <v>63</v>
      </c>
      <c r="AF64" s="71" t="s">
        <v>63</v>
      </c>
      <c r="AG64" s="71" t="s">
        <v>63</v>
      </c>
      <c r="AH64" s="71" t="s">
        <v>85</v>
      </c>
      <c r="AI64" s="71" t="s">
        <v>63</v>
      </c>
      <c r="AJ64" s="71" t="s">
        <v>63</v>
      </c>
      <c r="AK64" s="71" t="s">
        <v>63</v>
      </c>
      <c r="AL64" s="71" t="s">
        <v>63</v>
      </c>
      <c r="AM64" s="71" t="s">
        <v>132</v>
      </c>
      <c r="AN64" s="71" t="s">
        <v>761</v>
      </c>
      <c r="AO64" s="71" t="s">
        <v>762</v>
      </c>
      <c r="AP64" s="71" t="s">
        <v>468</v>
      </c>
      <c r="AQ64" s="71" t="s">
        <v>469</v>
      </c>
      <c r="AR64" s="71" t="s">
        <v>63</v>
      </c>
      <c r="AS64" s="71"/>
      <c r="AT64" s="71" t="s">
        <v>62</v>
      </c>
      <c r="AU64" s="74">
        <v>0.05</v>
      </c>
      <c r="AV64" s="71" t="s">
        <v>63</v>
      </c>
      <c r="AW64" s="71"/>
      <c r="AX64" s="72" t="s">
        <v>763</v>
      </c>
      <c r="AY64" s="76" t="s">
        <v>764</v>
      </c>
    </row>
    <row r="65" spans="1:51" ht="89.25" customHeight="1">
      <c r="A65" s="70">
        <v>64</v>
      </c>
      <c r="B65" s="71" t="s">
        <v>765</v>
      </c>
      <c r="C65" s="71" t="s">
        <v>766</v>
      </c>
      <c r="D65" s="71" t="s">
        <v>767</v>
      </c>
      <c r="E65" s="81">
        <v>2023</v>
      </c>
      <c r="F65" s="71" t="s">
        <v>231</v>
      </c>
      <c r="G65" s="81" t="s">
        <v>588</v>
      </c>
      <c r="H65" s="71" t="s">
        <v>233</v>
      </c>
      <c r="I65" s="71" t="str">
        <f t="array" ref="I65">_xlfn.TEXTJOIN(",", TRUE, IF(Table4[study_id]=Table3[[#This Row],[study_id]], Table4[iso_code], ""))</f>
        <v>UG</v>
      </c>
      <c r="J65" s="81">
        <f>COUNTIF(study_countries!A:A,A65)</f>
        <v>1</v>
      </c>
      <c r="K65" s="71" t="s">
        <v>315</v>
      </c>
      <c r="L65" s="71" t="s">
        <v>768</v>
      </c>
      <c r="M65" s="71" t="s">
        <v>769</v>
      </c>
      <c r="N65" s="71"/>
      <c r="O65" s="71"/>
      <c r="P65" s="71"/>
      <c r="Q65" s="81"/>
      <c r="R65" s="71"/>
      <c r="S65" s="71"/>
      <c r="T65" s="71"/>
      <c r="U65" s="71"/>
      <c r="V65" s="71"/>
      <c r="W65" s="71"/>
      <c r="X65" s="71"/>
      <c r="Y65" s="71"/>
      <c r="Z65" s="71"/>
      <c r="AA65" s="71"/>
      <c r="AB65" s="71" t="s">
        <v>64</v>
      </c>
      <c r="AC65" s="71" t="s">
        <v>100</v>
      </c>
      <c r="AD65" s="71" t="s">
        <v>62</v>
      </c>
      <c r="AE65" s="81" t="s">
        <v>63</v>
      </c>
      <c r="AF65" s="71" t="s">
        <v>63</v>
      </c>
      <c r="AG65" s="71"/>
      <c r="AH65" s="71" t="s">
        <v>66</v>
      </c>
      <c r="AI65" s="71" t="s">
        <v>63</v>
      </c>
      <c r="AJ65" s="71" t="s">
        <v>63</v>
      </c>
      <c r="AK65" s="71" t="s">
        <v>63</v>
      </c>
      <c r="AL65" s="71" t="s">
        <v>62</v>
      </c>
      <c r="AM65" s="71" t="s">
        <v>63</v>
      </c>
      <c r="AN65" s="71"/>
      <c r="AO65" s="71"/>
      <c r="AP65" s="71"/>
      <c r="AQ65" s="71" t="s">
        <v>770</v>
      </c>
      <c r="AR65" s="71" t="s">
        <v>132</v>
      </c>
      <c r="AS65" s="71"/>
      <c r="AT65" s="71" t="s">
        <v>62</v>
      </c>
      <c r="AU65" s="71"/>
      <c r="AV65" s="71"/>
      <c r="AW65" s="71"/>
      <c r="AX65" s="72" t="s">
        <v>771</v>
      </c>
      <c r="AY65" s="76" t="s">
        <v>772</v>
      </c>
    </row>
    <row r="66" spans="1:51" ht="80.25" customHeight="1">
      <c r="A66" s="70">
        <v>65</v>
      </c>
      <c r="B66" s="71" t="s">
        <v>773</v>
      </c>
      <c r="C66" s="71" t="s">
        <v>264</v>
      </c>
      <c r="D66" s="71" t="s">
        <v>774</v>
      </c>
      <c r="E66" s="81">
        <v>2025</v>
      </c>
      <c r="F66" s="71" t="s">
        <v>54</v>
      </c>
      <c r="G66" s="81" t="s">
        <v>125</v>
      </c>
      <c r="H66" s="71" t="s">
        <v>97</v>
      </c>
      <c r="I66" s="71" t="str">
        <f t="array" ref="I66">_xlfn.TEXTJOIN(",", TRUE, IF(Table4[study_id]=Table3[[#This Row],[study_id]], Table4[iso_code], ""))</f>
        <v>AO,BW,LS,MZ,NA,ZA,ZM,ZW</v>
      </c>
      <c r="J66" s="81">
        <f>COUNTIF(study_countries!A:A,A66)</f>
        <v>8</v>
      </c>
      <c r="K66" s="71" t="s">
        <v>266</v>
      </c>
      <c r="L66" s="71" t="s">
        <v>775</v>
      </c>
      <c r="M66" s="71" t="s">
        <v>776</v>
      </c>
      <c r="N66" s="71">
        <v>2024</v>
      </c>
      <c r="O66" s="71">
        <v>2040</v>
      </c>
      <c r="P66" s="71" t="s">
        <v>60</v>
      </c>
      <c r="Q66" s="81" t="s">
        <v>81</v>
      </c>
      <c r="R66" s="71" t="s">
        <v>61</v>
      </c>
      <c r="S66" s="71" t="s">
        <v>62</v>
      </c>
      <c r="T66" s="71" t="s">
        <v>62</v>
      </c>
      <c r="U66" s="71" t="s">
        <v>62</v>
      </c>
      <c r="V66" s="71" t="s">
        <v>63</v>
      </c>
      <c r="W66" s="71" t="s">
        <v>63</v>
      </c>
      <c r="X66" s="71" t="s">
        <v>63</v>
      </c>
      <c r="Y66" s="71" t="s">
        <v>62</v>
      </c>
      <c r="Z66" s="71" t="s">
        <v>63</v>
      </c>
      <c r="AA66" s="71" t="s">
        <v>62</v>
      </c>
      <c r="AB66" s="71" t="s">
        <v>64</v>
      </c>
      <c r="AC66" s="71" t="s">
        <v>84</v>
      </c>
      <c r="AD66" s="71" t="s">
        <v>62</v>
      </c>
      <c r="AE66" s="81" t="s">
        <v>62</v>
      </c>
      <c r="AF66" s="71" t="s">
        <v>63</v>
      </c>
      <c r="AG66" s="71" t="s">
        <v>63</v>
      </c>
      <c r="AH66" s="71" t="s">
        <v>85</v>
      </c>
      <c r="AI66" s="71" t="s">
        <v>63</v>
      </c>
      <c r="AJ66" s="71" t="s">
        <v>63</v>
      </c>
      <c r="AK66" s="71" t="s">
        <v>63</v>
      </c>
      <c r="AL66" s="71" t="s">
        <v>62</v>
      </c>
      <c r="AM66" s="71" t="s">
        <v>63</v>
      </c>
      <c r="AN66" s="71" t="s">
        <v>777</v>
      </c>
      <c r="AO66" s="71" t="s">
        <v>778</v>
      </c>
      <c r="AP66" s="71" t="s">
        <v>779</v>
      </c>
      <c r="AQ66" s="71" t="s">
        <v>612</v>
      </c>
      <c r="AR66" s="71" t="s">
        <v>62</v>
      </c>
      <c r="AS66" s="71"/>
      <c r="AT66" s="71" t="s">
        <v>63</v>
      </c>
      <c r="AU66" s="71" t="s">
        <v>72</v>
      </c>
      <c r="AV66" s="71" t="s">
        <v>63</v>
      </c>
      <c r="AW66" s="71"/>
      <c r="AX66" s="72" t="s">
        <v>780</v>
      </c>
      <c r="AY66" s="76" t="s">
        <v>781</v>
      </c>
    </row>
    <row r="67" spans="1:51" ht="82.5" customHeight="1">
      <c r="A67" s="70">
        <v>66</v>
      </c>
      <c r="B67" s="71" t="s">
        <v>782</v>
      </c>
      <c r="C67" s="71" t="s">
        <v>783</v>
      </c>
      <c r="D67" s="71" t="s">
        <v>784</v>
      </c>
      <c r="E67" s="81">
        <v>2005</v>
      </c>
      <c r="F67" s="71" t="s">
        <v>54</v>
      </c>
      <c r="G67" s="81" t="s">
        <v>125</v>
      </c>
      <c r="H67" s="71" t="s">
        <v>217</v>
      </c>
      <c r="I67" s="71" t="str">
        <f t="array" ref="I67">_xlfn.TEXTJOIN(",", TRUE, IF(Table4[study_id]=Table3[[#This Row],[study_id]], Table4[iso_code], ""))</f>
        <v>ZA</v>
      </c>
      <c r="J67" s="81">
        <f>COUNTIF(study_countries!A:A,A67)</f>
        <v>1</v>
      </c>
      <c r="K67" s="71" t="s">
        <v>266</v>
      </c>
      <c r="L67" s="71" t="s">
        <v>785</v>
      </c>
      <c r="M67" s="71" t="s">
        <v>786</v>
      </c>
      <c r="N67" s="71">
        <v>2003</v>
      </c>
      <c r="O67" s="71">
        <v>2018</v>
      </c>
      <c r="P67" s="71" t="s">
        <v>60</v>
      </c>
      <c r="Q67" s="81" t="s">
        <v>81</v>
      </c>
      <c r="R67" s="71" t="s">
        <v>61</v>
      </c>
      <c r="S67" s="71" t="s">
        <v>63</v>
      </c>
      <c r="T67" s="71" t="s">
        <v>62</v>
      </c>
      <c r="U67" s="71" t="s">
        <v>62</v>
      </c>
      <c r="V67" s="71" t="s">
        <v>62</v>
      </c>
      <c r="W67" s="71" t="s">
        <v>63</v>
      </c>
      <c r="X67" s="71" t="s">
        <v>63</v>
      </c>
      <c r="Y67" s="71" t="s">
        <v>62</v>
      </c>
      <c r="Z67" s="71" t="s">
        <v>63</v>
      </c>
      <c r="AA67" s="71" t="s">
        <v>62</v>
      </c>
      <c r="AB67" s="71" t="s">
        <v>142</v>
      </c>
      <c r="AC67" s="71" t="s">
        <v>84</v>
      </c>
      <c r="AD67" s="71" t="s">
        <v>62</v>
      </c>
      <c r="AE67" s="81" t="s">
        <v>62</v>
      </c>
      <c r="AF67" s="71" t="s">
        <v>63</v>
      </c>
      <c r="AG67" s="71" t="s">
        <v>63</v>
      </c>
      <c r="AH67" s="71" t="s">
        <v>66</v>
      </c>
      <c r="AI67" s="71" t="s">
        <v>62</v>
      </c>
      <c r="AJ67" s="71" t="s">
        <v>63</v>
      </c>
      <c r="AK67" s="71" t="s">
        <v>132</v>
      </c>
      <c r="AL67" s="71" t="s">
        <v>63</v>
      </c>
      <c r="AM67" s="71" t="s">
        <v>63</v>
      </c>
      <c r="AN67" s="71" t="s">
        <v>787</v>
      </c>
      <c r="AO67" s="71" t="s">
        <v>788</v>
      </c>
      <c r="AP67" s="71" t="s">
        <v>789</v>
      </c>
      <c r="AQ67" s="71" t="s">
        <v>790</v>
      </c>
      <c r="AR67" s="71" t="s">
        <v>132</v>
      </c>
      <c r="AS67" s="71"/>
      <c r="AT67" s="71" t="s">
        <v>62</v>
      </c>
      <c r="AU67" s="71" t="s">
        <v>72</v>
      </c>
      <c r="AV67" s="71" t="s">
        <v>63</v>
      </c>
      <c r="AW67" s="71"/>
      <c r="AX67" s="72" t="s">
        <v>791</v>
      </c>
      <c r="AY67" s="76" t="s">
        <v>792</v>
      </c>
    </row>
    <row r="68" spans="1:51" ht="72.75" customHeight="1">
      <c r="A68" s="70">
        <v>67</v>
      </c>
      <c r="B68" s="71" t="s">
        <v>793</v>
      </c>
      <c r="C68" s="71" t="s">
        <v>794</v>
      </c>
      <c r="D68" s="71" t="s">
        <v>795</v>
      </c>
      <c r="E68" s="81">
        <v>2024</v>
      </c>
      <c r="F68" s="71" t="s">
        <v>231</v>
      </c>
      <c r="G68" s="81" t="s">
        <v>796</v>
      </c>
      <c r="H68" s="71" t="s">
        <v>217</v>
      </c>
      <c r="I68" s="71" t="str">
        <f t="array" ref="I68">_xlfn.TEXTJOIN(",", TRUE, IF(Table4[study_id]=Table3[[#This Row],[study_id]], Table4[iso_code], ""))</f>
        <v>DZ</v>
      </c>
      <c r="J68" s="81">
        <f>COUNTIF(study_countries!A:A,A68)</f>
        <v>1</v>
      </c>
      <c r="K68" s="71" t="s">
        <v>218</v>
      </c>
      <c r="L68" s="71" t="s">
        <v>797</v>
      </c>
      <c r="M68" s="71" t="s">
        <v>798</v>
      </c>
      <c r="N68" s="71"/>
      <c r="O68" s="71"/>
      <c r="P68" s="71"/>
      <c r="Q68" s="81"/>
      <c r="R68" s="71"/>
      <c r="S68" s="71"/>
      <c r="T68" s="71"/>
      <c r="U68" s="71"/>
      <c r="V68" s="71"/>
      <c r="W68" s="71"/>
      <c r="X68" s="71"/>
      <c r="Y68" s="71"/>
      <c r="Z68" s="71"/>
      <c r="AA68" s="71"/>
      <c r="AB68" s="71"/>
      <c r="AC68" s="71" t="s">
        <v>100</v>
      </c>
      <c r="AD68" s="71" t="s">
        <v>62</v>
      </c>
      <c r="AE68" s="81" t="s">
        <v>62</v>
      </c>
      <c r="AF68" s="71" t="s">
        <v>63</v>
      </c>
      <c r="AG68" s="71"/>
      <c r="AH68" s="71" t="s">
        <v>85</v>
      </c>
      <c r="AI68" s="71" t="s">
        <v>63</v>
      </c>
      <c r="AJ68" s="71" t="s">
        <v>63</v>
      </c>
      <c r="AK68" s="71" t="s">
        <v>63</v>
      </c>
      <c r="AL68" s="71" t="s">
        <v>63</v>
      </c>
      <c r="AM68" s="71" t="s">
        <v>62</v>
      </c>
      <c r="AN68" s="71"/>
      <c r="AO68" s="71"/>
      <c r="AP68" s="71" t="s">
        <v>799</v>
      </c>
      <c r="AQ68" s="71" t="s">
        <v>800</v>
      </c>
      <c r="AR68" s="71" t="s">
        <v>62</v>
      </c>
      <c r="AS68" s="71"/>
      <c r="AT68" s="71" t="s">
        <v>63</v>
      </c>
      <c r="AU68" s="71"/>
      <c r="AV68" s="71"/>
      <c r="AW68" s="71"/>
      <c r="AX68" s="72" t="s">
        <v>801</v>
      </c>
      <c r="AY68" s="76" t="s">
        <v>802</v>
      </c>
    </row>
    <row r="69" spans="1:51" ht="122.25" customHeight="1">
      <c r="A69" s="70">
        <v>68</v>
      </c>
      <c r="B69" s="71" t="s">
        <v>803</v>
      </c>
      <c r="C69" s="71" t="s">
        <v>264</v>
      </c>
      <c r="D69" s="71" t="s">
        <v>804</v>
      </c>
      <c r="E69" s="81">
        <v>2017</v>
      </c>
      <c r="F69" s="71" t="s">
        <v>54</v>
      </c>
      <c r="G69" s="81" t="s">
        <v>125</v>
      </c>
      <c r="H69" s="71" t="s">
        <v>233</v>
      </c>
      <c r="I69" s="71" t="str">
        <f t="array" ref="I69">_xlfn.TEXTJOIN(",", TRUE, IF(Table4[study_id]=Table3[[#This Row],[study_id]], Table4[iso_code], ""))</f>
        <v>GH</v>
      </c>
      <c r="J69" s="81">
        <f>COUNTIF(study_countries!A:A,A69)</f>
        <v>1</v>
      </c>
      <c r="K69" s="71" t="s">
        <v>243</v>
      </c>
      <c r="L69" s="71" t="s">
        <v>805</v>
      </c>
      <c r="M69" s="71" t="s">
        <v>806</v>
      </c>
      <c r="N69" s="71">
        <v>2015</v>
      </c>
      <c r="O69" s="71">
        <v>2050</v>
      </c>
      <c r="P69" s="71" t="s">
        <v>60</v>
      </c>
      <c r="Q69" s="81" t="s">
        <v>81</v>
      </c>
      <c r="R69" s="71" t="s">
        <v>61</v>
      </c>
      <c r="S69" s="71" t="s">
        <v>62</v>
      </c>
      <c r="T69" s="71" t="s">
        <v>62</v>
      </c>
      <c r="U69" s="71" t="s">
        <v>62</v>
      </c>
      <c r="V69" s="71" t="s">
        <v>63</v>
      </c>
      <c r="W69" s="71" t="s">
        <v>63</v>
      </c>
      <c r="X69" s="71" t="s">
        <v>63</v>
      </c>
      <c r="Y69" s="71" t="s">
        <v>62</v>
      </c>
      <c r="Z69" s="71" t="s">
        <v>63</v>
      </c>
      <c r="AA69" s="71" t="s">
        <v>62</v>
      </c>
      <c r="AB69" s="71" t="s">
        <v>64</v>
      </c>
      <c r="AC69" s="71" t="s">
        <v>100</v>
      </c>
      <c r="AD69" s="71" t="s">
        <v>62</v>
      </c>
      <c r="AE69" s="81" t="s">
        <v>62</v>
      </c>
      <c r="AF69" s="71" t="s">
        <v>63</v>
      </c>
      <c r="AG69" s="71" t="s">
        <v>63</v>
      </c>
      <c r="AH69" s="71" t="s">
        <v>85</v>
      </c>
      <c r="AI69" s="71" t="s">
        <v>63</v>
      </c>
      <c r="AJ69" s="71" t="s">
        <v>63</v>
      </c>
      <c r="AK69" s="71" t="s">
        <v>63</v>
      </c>
      <c r="AL69" s="71" t="s">
        <v>132</v>
      </c>
      <c r="AM69" s="71" t="s">
        <v>63</v>
      </c>
      <c r="AN69" s="71" t="s">
        <v>807</v>
      </c>
      <c r="AO69" s="71" t="s">
        <v>808</v>
      </c>
      <c r="AP69" s="71" t="s">
        <v>468</v>
      </c>
      <c r="AQ69" s="71" t="s">
        <v>469</v>
      </c>
      <c r="AR69" s="71" t="s">
        <v>63</v>
      </c>
      <c r="AS69" s="71"/>
      <c r="AT69" s="71" t="s">
        <v>62</v>
      </c>
      <c r="AU69" s="71" t="s">
        <v>72</v>
      </c>
      <c r="AV69" s="71" t="s">
        <v>63</v>
      </c>
      <c r="AW69" s="71"/>
      <c r="AX69" s="72" t="s">
        <v>809</v>
      </c>
      <c r="AY69" s="73"/>
    </row>
    <row r="70" spans="1:51" ht="102" customHeight="1">
      <c r="A70" s="70">
        <v>69</v>
      </c>
      <c r="B70" s="71" t="s">
        <v>811</v>
      </c>
      <c r="C70" s="71" t="s">
        <v>812</v>
      </c>
      <c r="D70" s="71" t="s">
        <v>813</v>
      </c>
      <c r="E70" s="81">
        <v>2018</v>
      </c>
      <c r="F70" s="71" t="s">
        <v>231</v>
      </c>
      <c r="G70" s="81" t="s">
        <v>746</v>
      </c>
      <c r="H70" s="71" t="s">
        <v>217</v>
      </c>
      <c r="I70" s="71" t="str">
        <f t="array" ref="I70">_xlfn.TEXTJOIN(",", TRUE, IF(Table4[study_id]=Table3[[#This Row],[study_id]], Table4[iso_code], ""))</f>
        <v>KE</v>
      </c>
      <c r="J70" s="81">
        <f>COUNTIF(study_countries!A:A,A70)</f>
        <v>1</v>
      </c>
      <c r="K70" s="71" t="s">
        <v>315</v>
      </c>
      <c r="L70" s="71" t="s">
        <v>814</v>
      </c>
      <c r="M70" s="71" t="s">
        <v>815</v>
      </c>
      <c r="N70" s="71"/>
      <c r="O70" s="71"/>
      <c r="P70" s="71"/>
      <c r="Q70" s="81"/>
      <c r="R70" s="71"/>
      <c r="S70" s="71"/>
      <c r="T70" s="71"/>
      <c r="U70" s="71"/>
      <c r="V70" s="71"/>
      <c r="W70" s="71"/>
      <c r="X70" s="71"/>
      <c r="Y70" s="71"/>
      <c r="Z70" s="71"/>
      <c r="AA70" s="71"/>
      <c r="AB70" s="71" t="s">
        <v>64</v>
      </c>
      <c r="AC70" s="71" t="s">
        <v>65</v>
      </c>
      <c r="AD70" s="71" t="s">
        <v>63</v>
      </c>
      <c r="AE70" s="81" t="s">
        <v>62</v>
      </c>
      <c r="AF70" s="71" t="s">
        <v>63</v>
      </c>
      <c r="AG70" s="71"/>
      <c r="AH70" s="71" t="s">
        <v>85</v>
      </c>
      <c r="AI70" s="71" t="s">
        <v>63</v>
      </c>
      <c r="AJ70" s="71" t="s">
        <v>63</v>
      </c>
      <c r="AK70" s="71" t="s">
        <v>63</v>
      </c>
      <c r="AL70" s="71" t="s">
        <v>62</v>
      </c>
      <c r="AM70" s="71" t="s">
        <v>63</v>
      </c>
      <c r="AN70" s="71"/>
      <c r="AO70" s="71"/>
      <c r="AP70" s="71" t="s">
        <v>816</v>
      </c>
      <c r="AQ70" s="71" t="s">
        <v>469</v>
      </c>
      <c r="AR70" s="71" t="s">
        <v>63</v>
      </c>
      <c r="AS70" s="71"/>
      <c r="AT70" s="71" t="s">
        <v>62</v>
      </c>
      <c r="AU70" s="71"/>
      <c r="AV70" s="71"/>
      <c r="AW70" s="71"/>
      <c r="AX70" s="72" t="s">
        <v>817</v>
      </c>
      <c r="AY70" s="73"/>
    </row>
    <row r="71" spans="1:51" ht="79.5" customHeight="1">
      <c r="A71" s="70">
        <v>70</v>
      </c>
      <c r="B71" s="71" t="s">
        <v>818</v>
      </c>
      <c r="C71" s="71" t="s">
        <v>745</v>
      </c>
      <c r="D71" s="71" t="s">
        <v>819</v>
      </c>
      <c r="E71" s="81">
        <v>2012</v>
      </c>
      <c r="F71" s="71" t="s">
        <v>231</v>
      </c>
      <c r="G71" s="81" t="s">
        <v>796</v>
      </c>
      <c r="H71" s="71" t="s">
        <v>217</v>
      </c>
      <c r="I71" s="71" t="str">
        <f t="array" ref="I71">_xlfn.TEXTJOIN(",", TRUE, IF(Table4[study_id]=Table3[[#This Row],[study_id]], Table4[iso_code], ""))</f>
        <v>DZ</v>
      </c>
      <c r="J71" s="81">
        <f>COUNTIF(study_countries!A:A,A71)</f>
        <v>1</v>
      </c>
      <c r="K71" s="71" t="s">
        <v>218</v>
      </c>
      <c r="L71" s="71" t="s">
        <v>820</v>
      </c>
      <c r="M71" s="71" t="s">
        <v>821</v>
      </c>
      <c r="N71" s="71"/>
      <c r="O71" s="71"/>
      <c r="P71" s="71"/>
      <c r="Q71" s="81"/>
      <c r="R71" s="71"/>
      <c r="S71" s="71"/>
      <c r="T71" s="71"/>
      <c r="U71" s="71"/>
      <c r="V71" s="71"/>
      <c r="W71" s="71"/>
      <c r="X71" s="71"/>
      <c r="Y71" s="71"/>
      <c r="Z71" s="71"/>
      <c r="AA71" s="71"/>
      <c r="AB71" s="71" t="s">
        <v>64</v>
      </c>
      <c r="AC71" s="71" t="s">
        <v>65</v>
      </c>
      <c r="AD71" s="71" t="s">
        <v>62</v>
      </c>
      <c r="AE71" s="81" t="s">
        <v>62</v>
      </c>
      <c r="AF71" s="71" t="s">
        <v>63</v>
      </c>
      <c r="AG71" s="71"/>
      <c r="AH71" s="71" t="s">
        <v>85</v>
      </c>
      <c r="AI71" s="71" t="s">
        <v>63</v>
      </c>
      <c r="AJ71" s="71" t="s">
        <v>63</v>
      </c>
      <c r="AK71" s="71" t="s">
        <v>63</v>
      </c>
      <c r="AL71" s="71" t="s">
        <v>132</v>
      </c>
      <c r="AM71" s="71" t="s">
        <v>63</v>
      </c>
      <c r="AN71" s="71"/>
      <c r="AO71" s="71"/>
      <c r="AP71" s="71" t="s">
        <v>822</v>
      </c>
      <c r="AQ71" s="71" t="s">
        <v>800</v>
      </c>
      <c r="AR71" s="71" t="s">
        <v>62</v>
      </c>
      <c r="AS71" s="71"/>
      <c r="AT71" s="71" t="s">
        <v>63</v>
      </c>
      <c r="AU71" s="71"/>
      <c r="AV71" s="71"/>
      <c r="AW71" s="71"/>
      <c r="AX71" s="72" t="s">
        <v>823</v>
      </c>
      <c r="AY71" s="76" t="s">
        <v>824</v>
      </c>
    </row>
    <row r="72" spans="1:51" ht="97.5" customHeight="1">
      <c r="A72" s="70">
        <v>71</v>
      </c>
      <c r="B72" s="71" t="s">
        <v>825</v>
      </c>
      <c r="C72" s="71" t="s">
        <v>826</v>
      </c>
      <c r="D72" s="71" t="s">
        <v>827</v>
      </c>
      <c r="E72" s="81">
        <v>2018</v>
      </c>
      <c r="F72" s="71" t="s">
        <v>231</v>
      </c>
      <c r="G72" s="81" t="s">
        <v>125</v>
      </c>
      <c r="H72" s="71" t="s">
        <v>233</v>
      </c>
      <c r="I72" s="71" t="str">
        <f t="array" ref="I72">_xlfn.TEXTJOIN(",", TRUE, IF(Table4[study_id]=Table3[[#This Row],[study_id]], Table4[iso_code], ""))</f>
        <v>NG</v>
      </c>
      <c r="J72" s="81">
        <f>COUNTIF(study_countries!A:A,A72)</f>
        <v>1</v>
      </c>
      <c r="K72" s="71" t="s">
        <v>243</v>
      </c>
      <c r="L72" s="71" t="s">
        <v>828</v>
      </c>
      <c r="M72" s="71" t="s">
        <v>829</v>
      </c>
      <c r="N72" s="71">
        <v>2010</v>
      </c>
      <c r="O72" s="71">
        <v>2050</v>
      </c>
      <c r="P72" s="71"/>
      <c r="Q72" s="81"/>
      <c r="R72" s="71"/>
      <c r="S72" s="71"/>
      <c r="T72" s="71"/>
      <c r="U72" s="71"/>
      <c r="V72" s="71"/>
      <c r="W72" s="71"/>
      <c r="X72" s="71"/>
      <c r="Y72" s="71"/>
      <c r="Z72" s="71"/>
      <c r="AA72" s="71"/>
      <c r="AB72" s="71" t="s">
        <v>64</v>
      </c>
      <c r="AC72" s="71" t="s">
        <v>65</v>
      </c>
      <c r="AD72" s="71" t="s">
        <v>62</v>
      </c>
      <c r="AE72" s="81" t="s">
        <v>63</v>
      </c>
      <c r="AF72" s="71" t="s">
        <v>63</v>
      </c>
      <c r="AG72" s="71"/>
      <c r="AH72" s="71" t="s">
        <v>85</v>
      </c>
      <c r="AI72" s="71" t="s">
        <v>63</v>
      </c>
      <c r="AJ72" s="71" t="s">
        <v>63</v>
      </c>
      <c r="AK72" s="71" t="s">
        <v>63</v>
      </c>
      <c r="AL72" s="71" t="s">
        <v>62</v>
      </c>
      <c r="AM72" s="71" t="s">
        <v>63</v>
      </c>
      <c r="AN72" s="71"/>
      <c r="AO72" s="71"/>
      <c r="AP72" s="71" t="s">
        <v>830</v>
      </c>
      <c r="AQ72" s="71" t="s">
        <v>831</v>
      </c>
      <c r="AR72" s="71" t="s">
        <v>132</v>
      </c>
      <c r="AS72" s="71"/>
      <c r="AT72" s="71" t="s">
        <v>63</v>
      </c>
      <c r="AU72" s="71"/>
      <c r="AV72" s="71"/>
      <c r="AW72" s="71"/>
      <c r="AX72" s="72" t="s">
        <v>832</v>
      </c>
      <c r="AY72" s="76" t="s">
        <v>833</v>
      </c>
    </row>
    <row r="73" spans="1:51" ht="92.25" customHeight="1">
      <c r="A73" s="70">
        <v>72</v>
      </c>
      <c r="B73" s="71" t="s">
        <v>834</v>
      </c>
      <c r="C73" s="71" t="s">
        <v>745</v>
      </c>
      <c r="D73" s="71" t="s">
        <v>835</v>
      </c>
      <c r="E73" s="81">
        <v>2019</v>
      </c>
      <c r="F73" s="71" t="s">
        <v>231</v>
      </c>
      <c r="G73" s="81" t="s">
        <v>588</v>
      </c>
      <c r="H73" s="71" t="s">
        <v>217</v>
      </c>
      <c r="I73" s="71" t="str">
        <f t="array" ref="I73">_xlfn.TEXTJOIN(",", TRUE, IF(Table4[study_id]=Table3[[#This Row],[study_id]], Table4[iso_code], ""))</f>
        <v>ET</v>
      </c>
      <c r="J73" s="81">
        <f>COUNTIF(study_countries!A:A,A73)</f>
        <v>1</v>
      </c>
      <c r="K73" s="71" t="s">
        <v>315</v>
      </c>
      <c r="L73" s="71" t="s">
        <v>836</v>
      </c>
      <c r="M73" s="71" t="s">
        <v>837</v>
      </c>
      <c r="N73" s="71"/>
      <c r="O73" s="71"/>
      <c r="P73" s="71"/>
      <c r="Q73" s="81"/>
      <c r="R73" s="71"/>
      <c r="S73" s="71"/>
      <c r="T73" s="71"/>
      <c r="U73" s="71"/>
      <c r="V73" s="71"/>
      <c r="W73" s="71"/>
      <c r="X73" s="71"/>
      <c r="Y73" s="71"/>
      <c r="Z73" s="71"/>
      <c r="AA73" s="71"/>
      <c r="AB73" s="71" t="s">
        <v>64</v>
      </c>
      <c r="AC73" s="71" t="s">
        <v>65</v>
      </c>
      <c r="AD73" s="71" t="s">
        <v>62</v>
      </c>
      <c r="AE73" s="81" t="s">
        <v>63</v>
      </c>
      <c r="AF73" s="71" t="s">
        <v>63</v>
      </c>
      <c r="AG73" s="71"/>
      <c r="AH73" s="71" t="s">
        <v>66</v>
      </c>
      <c r="AI73" s="71" t="s">
        <v>63</v>
      </c>
      <c r="AJ73" s="71" t="s">
        <v>63</v>
      </c>
      <c r="AK73" s="71" t="s">
        <v>63</v>
      </c>
      <c r="AL73" s="71" t="s">
        <v>62</v>
      </c>
      <c r="AM73" s="71" t="s">
        <v>63</v>
      </c>
      <c r="AN73" s="71"/>
      <c r="AO73" s="71"/>
      <c r="AP73" s="71" t="s">
        <v>838</v>
      </c>
      <c r="AQ73" s="71" t="s">
        <v>194</v>
      </c>
      <c r="AR73" s="71" t="s">
        <v>62</v>
      </c>
      <c r="AS73" s="71"/>
      <c r="AT73" s="71" t="s">
        <v>63</v>
      </c>
      <c r="AU73" s="71"/>
      <c r="AV73" s="71"/>
      <c r="AW73" s="71"/>
      <c r="AX73" s="72" t="s">
        <v>839</v>
      </c>
      <c r="AY73" s="76" t="s">
        <v>840</v>
      </c>
    </row>
    <row r="74" spans="1:51" ht="82.5" customHeight="1">
      <c r="A74" s="70">
        <v>73</v>
      </c>
      <c r="B74" s="71" t="s">
        <v>841</v>
      </c>
      <c r="C74" s="71" t="s">
        <v>842</v>
      </c>
      <c r="D74" s="71" t="s">
        <v>843</v>
      </c>
      <c r="E74" s="81">
        <v>2026</v>
      </c>
      <c r="F74" s="71" t="s">
        <v>54</v>
      </c>
      <c r="G74" s="81" t="s">
        <v>125</v>
      </c>
      <c r="H74" s="71" t="s">
        <v>233</v>
      </c>
      <c r="I74" s="71" t="str">
        <f t="array" ref="I74">_xlfn.TEXTJOIN(",", TRUE, IF(Table4[study_id]=Table3[[#This Row],[study_id]], Table4[iso_code], ""))</f>
        <v>KE</v>
      </c>
      <c r="J74" s="81">
        <f>COUNTIF(study_countries!A:A,A74)</f>
        <v>1</v>
      </c>
      <c r="K74" s="71" t="s">
        <v>315</v>
      </c>
      <c r="L74" s="71" t="s">
        <v>844</v>
      </c>
      <c r="M74" s="71" t="s">
        <v>845</v>
      </c>
      <c r="N74" s="71"/>
      <c r="O74" s="71">
        <v>2050</v>
      </c>
      <c r="P74" s="71" t="s">
        <v>60</v>
      </c>
      <c r="Q74" s="81" t="s">
        <v>81</v>
      </c>
      <c r="R74" s="71" t="s">
        <v>61</v>
      </c>
      <c r="S74" s="71" t="s">
        <v>62</v>
      </c>
      <c r="T74" s="71"/>
      <c r="U74" s="71"/>
      <c r="V74" s="71"/>
      <c r="W74" s="71"/>
      <c r="X74" s="71"/>
      <c r="Y74" s="71"/>
      <c r="Z74" s="71"/>
      <c r="AA74" s="71"/>
      <c r="AB74" s="71" t="s">
        <v>64</v>
      </c>
      <c r="AC74" s="71" t="s">
        <v>100</v>
      </c>
      <c r="AD74" s="71" t="s">
        <v>62</v>
      </c>
      <c r="AE74" s="81" t="s">
        <v>62</v>
      </c>
      <c r="AF74" s="71"/>
      <c r="AG74" s="71"/>
      <c r="AH74" s="71" t="s">
        <v>85</v>
      </c>
      <c r="AI74" s="71"/>
      <c r="AJ74" s="71"/>
      <c r="AK74" s="71"/>
      <c r="AL74" s="71"/>
      <c r="AM74" s="71"/>
      <c r="AN74" s="71"/>
      <c r="AO74" s="71"/>
      <c r="AP74" s="71" t="s">
        <v>846</v>
      </c>
      <c r="AQ74" s="71" t="s">
        <v>847</v>
      </c>
      <c r="AR74" s="71" t="s">
        <v>63</v>
      </c>
      <c r="AS74" s="71"/>
      <c r="AT74" s="71" t="s">
        <v>62</v>
      </c>
      <c r="AU74" s="71"/>
      <c r="AV74" s="71"/>
      <c r="AW74" s="71"/>
      <c r="AX74" s="72" t="s">
        <v>848</v>
      </c>
      <c r="AY74" s="76" t="s">
        <v>849</v>
      </c>
    </row>
    <row r="75" spans="1:51" ht="109.5" customHeight="1">
      <c r="A75" s="70">
        <v>74</v>
      </c>
      <c r="B75" s="71" t="s">
        <v>851</v>
      </c>
      <c r="C75" s="71" t="s">
        <v>852</v>
      </c>
      <c r="D75" s="71" t="s">
        <v>853</v>
      </c>
      <c r="E75" s="81">
        <v>2025</v>
      </c>
      <c r="F75" s="71" t="s">
        <v>231</v>
      </c>
      <c r="G75" s="81" t="s">
        <v>796</v>
      </c>
      <c r="H75" s="71" t="s">
        <v>217</v>
      </c>
      <c r="I75" s="71" t="str">
        <f t="array" ref="I75">_xlfn.TEXTJOIN(",", TRUE, IF(Table4[study_id]=Table3[[#This Row],[study_id]], Table4[iso_code], ""))</f>
        <v>TZ</v>
      </c>
      <c r="J75" s="81">
        <f>COUNTIF(study_countries!A:A,A75)</f>
        <v>1</v>
      </c>
      <c r="K75" s="71" t="s">
        <v>315</v>
      </c>
      <c r="L75" s="71" t="s">
        <v>854</v>
      </c>
      <c r="M75" s="71" t="s">
        <v>855</v>
      </c>
      <c r="N75" s="71"/>
      <c r="O75" s="71"/>
      <c r="P75" s="71"/>
      <c r="Q75" s="81"/>
      <c r="R75" s="71"/>
      <c r="S75" s="71"/>
      <c r="T75" s="71"/>
      <c r="U75" s="71"/>
      <c r="V75" s="71"/>
      <c r="W75" s="71"/>
      <c r="X75" s="71"/>
      <c r="Y75" s="71"/>
      <c r="Z75" s="71"/>
      <c r="AA75" s="71"/>
      <c r="AB75" s="71" t="s">
        <v>64</v>
      </c>
      <c r="AC75" s="71" t="s">
        <v>65</v>
      </c>
      <c r="AD75" s="71" t="s">
        <v>62</v>
      </c>
      <c r="AE75" s="81" t="s">
        <v>62</v>
      </c>
      <c r="AF75" s="71" t="s">
        <v>63</v>
      </c>
      <c r="AG75" s="71"/>
      <c r="AH75" s="71" t="s">
        <v>856</v>
      </c>
      <c r="AI75" s="71" t="s">
        <v>63</v>
      </c>
      <c r="AJ75" s="71" t="s">
        <v>63</v>
      </c>
      <c r="AK75" s="71" t="s">
        <v>63</v>
      </c>
      <c r="AL75" s="71" t="s">
        <v>132</v>
      </c>
      <c r="AM75" s="71" t="s">
        <v>63</v>
      </c>
      <c r="AN75" s="71"/>
      <c r="AO75" s="71"/>
      <c r="AP75" s="71" t="s">
        <v>857</v>
      </c>
      <c r="AQ75" s="71" t="s">
        <v>858</v>
      </c>
      <c r="AR75" s="71" t="s">
        <v>62</v>
      </c>
      <c r="AS75" s="71"/>
      <c r="AT75" s="71" t="s">
        <v>63</v>
      </c>
      <c r="AU75" s="71"/>
      <c r="AV75" s="71"/>
      <c r="AW75" s="71"/>
      <c r="AX75" s="72" t="s">
        <v>859</v>
      </c>
      <c r="AY75" s="76" t="s">
        <v>860</v>
      </c>
    </row>
    <row r="76" spans="1:51" ht="150" customHeight="1">
      <c r="A76" s="70">
        <v>75</v>
      </c>
      <c r="B76" s="71" t="s">
        <v>861</v>
      </c>
      <c r="C76" s="71" t="s">
        <v>745</v>
      </c>
      <c r="D76" s="71" t="s">
        <v>862</v>
      </c>
      <c r="E76" s="81">
        <v>2019</v>
      </c>
      <c r="F76" s="71" t="s">
        <v>231</v>
      </c>
      <c r="G76" s="81" t="s">
        <v>588</v>
      </c>
      <c r="H76" s="71" t="s">
        <v>217</v>
      </c>
      <c r="I76" s="71" t="str">
        <f t="array" ref="I76">_xlfn.TEXTJOIN(",", TRUE, IF(Table4[study_id]=Table3[[#This Row],[study_id]], Table4[iso_code], ""))</f>
        <v>UG</v>
      </c>
      <c r="J76" s="81">
        <f>COUNTIF(study_countries!A:A,A76)</f>
        <v>1</v>
      </c>
      <c r="K76" s="71" t="s">
        <v>315</v>
      </c>
      <c r="L76" s="71" t="s">
        <v>863</v>
      </c>
      <c r="M76" s="71" t="s">
        <v>864</v>
      </c>
      <c r="N76" s="71">
        <v>2019</v>
      </c>
      <c r="O76" s="71">
        <v>2039</v>
      </c>
      <c r="P76" s="71"/>
      <c r="Q76" s="81"/>
      <c r="R76" s="71"/>
      <c r="S76" s="71"/>
      <c r="T76" s="71"/>
      <c r="U76" s="71"/>
      <c r="V76" s="71"/>
      <c r="W76" s="71"/>
      <c r="X76" s="71"/>
      <c r="Y76" s="71"/>
      <c r="Z76" s="71"/>
      <c r="AA76" s="71"/>
      <c r="AB76" s="71" t="s">
        <v>64</v>
      </c>
      <c r="AC76" s="71" t="s">
        <v>65</v>
      </c>
      <c r="AD76" s="71" t="s">
        <v>62</v>
      </c>
      <c r="AE76" s="71" t="s">
        <v>63</v>
      </c>
      <c r="AF76" s="81" t="s">
        <v>63</v>
      </c>
      <c r="AG76" s="71"/>
      <c r="AH76" s="71" t="s">
        <v>66</v>
      </c>
      <c r="AI76" s="71" t="s">
        <v>63</v>
      </c>
      <c r="AJ76" s="71" t="s">
        <v>63</v>
      </c>
      <c r="AK76" s="71" t="s">
        <v>63</v>
      </c>
      <c r="AL76" s="71" t="s">
        <v>132</v>
      </c>
      <c r="AM76" s="71" t="s">
        <v>63</v>
      </c>
      <c r="AN76" s="71"/>
      <c r="AO76" s="71"/>
      <c r="AP76" s="71" t="s">
        <v>468</v>
      </c>
      <c r="AQ76" s="71" t="s">
        <v>469</v>
      </c>
      <c r="AR76" s="71" t="s">
        <v>63</v>
      </c>
      <c r="AS76" s="71"/>
      <c r="AT76" s="71" t="s">
        <v>62</v>
      </c>
      <c r="AU76" s="71"/>
      <c r="AV76" s="71"/>
      <c r="AW76" s="71"/>
      <c r="AX76" s="72" t="s">
        <v>865</v>
      </c>
      <c r="AY76" s="73"/>
    </row>
    <row r="77" spans="1:51" ht="109.5" customHeight="1">
      <c r="A77" s="70">
        <v>76</v>
      </c>
      <c r="B77" s="71" t="s">
        <v>866</v>
      </c>
      <c r="C77" s="71" t="s">
        <v>867</v>
      </c>
      <c r="D77" s="71" t="s">
        <v>868</v>
      </c>
      <c r="E77" s="81">
        <v>2017</v>
      </c>
      <c r="F77" s="71" t="s">
        <v>54</v>
      </c>
      <c r="G77" s="81" t="s">
        <v>125</v>
      </c>
      <c r="H77" s="71" t="s">
        <v>233</v>
      </c>
      <c r="I77" s="71" t="str">
        <f t="array" ref="I77">_xlfn.TEXTJOIN(",", TRUE, IF(Table4[study_id]=Table3[[#This Row],[study_id]], Table4[iso_code], ""))</f>
        <v>RW</v>
      </c>
      <c r="J77" s="81">
        <f>COUNTIF(study_countries!A:A,A77)</f>
        <v>1</v>
      </c>
      <c r="K77" s="71" t="s">
        <v>315</v>
      </c>
      <c r="L77" s="71" t="s">
        <v>869</v>
      </c>
      <c r="M77" s="71" t="s">
        <v>870</v>
      </c>
      <c r="N77" s="71">
        <v>2017</v>
      </c>
      <c r="O77" s="71">
        <v>2040</v>
      </c>
      <c r="P77" s="71" t="s">
        <v>60</v>
      </c>
      <c r="Q77" s="81" t="s">
        <v>81</v>
      </c>
      <c r="R77" s="71" t="s">
        <v>61</v>
      </c>
      <c r="S77" s="71" t="s">
        <v>62</v>
      </c>
      <c r="T77" s="71" t="s">
        <v>62</v>
      </c>
      <c r="U77" s="71" t="s">
        <v>63</v>
      </c>
      <c r="V77" s="71" t="s">
        <v>62</v>
      </c>
      <c r="W77" s="71" t="s">
        <v>63</v>
      </c>
      <c r="X77" s="71" t="s">
        <v>62</v>
      </c>
      <c r="Y77" s="71" t="s">
        <v>62</v>
      </c>
      <c r="Z77" s="71" t="s">
        <v>63</v>
      </c>
      <c r="AA77" s="71" t="s">
        <v>62</v>
      </c>
      <c r="AB77" s="71" t="s">
        <v>64</v>
      </c>
      <c r="AC77" s="71" t="s">
        <v>100</v>
      </c>
      <c r="AD77" s="71" t="s">
        <v>62</v>
      </c>
      <c r="AE77" s="81" t="s">
        <v>62</v>
      </c>
      <c r="AF77" s="71" t="s">
        <v>63</v>
      </c>
      <c r="AG77" s="71" t="s">
        <v>63</v>
      </c>
      <c r="AH77" s="71" t="s">
        <v>85</v>
      </c>
      <c r="AI77" s="71" t="s">
        <v>63</v>
      </c>
      <c r="AJ77" s="71" t="s">
        <v>132</v>
      </c>
      <c r="AK77" s="71" t="s">
        <v>63</v>
      </c>
      <c r="AL77" s="71" t="s">
        <v>63</v>
      </c>
      <c r="AM77" s="71" t="s">
        <v>132</v>
      </c>
      <c r="AN77" s="71"/>
      <c r="AO77" s="71"/>
      <c r="AP77" s="71" t="s">
        <v>468</v>
      </c>
      <c r="AQ77" s="71" t="s">
        <v>469</v>
      </c>
      <c r="AR77" s="71" t="s">
        <v>63</v>
      </c>
      <c r="AS77" s="71"/>
      <c r="AT77" s="71" t="s">
        <v>62</v>
      </c>
      <c r="AU77" s="74">
        <v>0.08</v>
      </c>
      <c r="AV77" s="71" t="s">
        <v>63</v>
      </c>
      <c r="AW77" s="71"/>
      <c r="AX77" s="72" t="s">
        <v>871</v>
      </c>
      <c r="AY77" s="73"/>
    </row>
    <row r="78" spans="1:51" ht="126" customHeight="1">
      <c r="A78" s="70">
        <v>77</v>
      </c>
      <c r="B78" s="77" t="s">
        <v>872</v>
      </c>
      <c r="C78" s="77" t="s">
        <v>745</v>
      </c>
      <c r="D78" s="77" t="s">
        <v>873</v>
      </c>
      <c r="E78" s="84">
        <v>2017</v>
      </c>
      <c r="F78" s="77" t="s">
        <v>231</v>
      </c>
      <c r="G78" s="84" t="s">
        <v>746</v>
      </c>
      <c r="H78" s="77" t="s">
        <v>217</v>
      </c>
      <c r="I78" s="71" t="str">
        <f t="array" ref="I78">_xlfn.TEXTJOIN(",", TRUE, IF(Table4[study_id]=Table3[[#This Row],[study_id]], Table4[iso_code], ""))</f>
        <v>ZA</v>
      </c>
      <c r="J78" s="84">
        <f>COUNTIF(study_countries!A:A,A78)</f>
        <v>1</v>
      </c>
      <c r="K78" s="77" t="s">
        <v>266</v>
      </c>
      <c r="L78" s="77" t="s">
        <v>874</v>
      </c>
      <c r="M78" s="77" t="s">
        <v>875</v>
      </c>
      <c r="N78" s="77"/>
      <c r="O78" s="77"/>
      <c r="P78" s="77"/>
      <c r="Q78" s="84"/>
      <c r="R78" s="71"/>
      <c r="S78" s="77"/>
      <c r="T78" s="77"/>
      <c r="U78" s="77"/>
      <c r="V78" s="77"/>
      <c r="W78" s="77"/>
      <c r="X78" s="77"/>
      <c r="Y78" s="77"/>
      <c r="Z78" s="77"/>
      <c r="AA78" s="77"/>
      <c r="AB78" s="77" t="s">
        <v>64</v>
      </c>
      <c r="AC78" s="77" t="s">
        <v>65</v>
      </c>
      <c r="AD78" s="77" t="s">
        <v>62</v>
      </c>
      <c r="AE78" s="84" t="s">
        <v>62</v>
      </c>
      <c r="AF78" s="77" t="s">
        <v>63</v>
      </c>
      <c r="AG78" s="77"/>
      <c r="AH78" s="77" t="s">
        <v>66</v>
      </c>
      <c r="AI78" s="77" t="s">
        <v>63</v>
      </c>
      <c r="AJ78" s="77" t="s">
        <v>63</v>
      </c>
      <c r="AK78" s="77" t="s">
        <v>63</v>
      </c>
      <c r="AL78" s="77" t="s">
        <v>132</v>
      </c>
      <c r="AM78" s="77" t="s">
        <v>63</v>
      </c>
      <c r="AN78" s="77"/>
      <c r="AO78" s="77"/>
      <c r="AP78" s="77" t="s">
        <v>876</v>
      </c>
      <c r="AQ78" s="77" t="s">
        <v>877</v>
      </c>
      <c r="AR78" s="77" t="s">
        <v>132</v>
      </c>
      <c r="AS78" s="77"/>
      <c r="AT78" s="77" t="s">
        <v>63</v>
      </c>
      <c r="AU78" s="85"/>
      <c r="AV78" s="77"/>
      <c r="AW78" s="77"/>
      <c r="AX78" s="86" t="s">
        <v>878</v>
      </c>
      <c r="AY78" s="87" t="s">
        <v>879</v>
      </c>
    </row>
    <row r="79" spans="1:51" ht="144.75" customHeight="1">
      <c r="A79" s="70">
        <v>78</v>
      </c>
      <c r="B79" s="77" t="s">
        <v>880</v>
      </c>
      <c r="C79" s="77" t="s">
        <v>745</v>
      </c>
      <c r="D79" s="77" t="s">
        <v>881</v>
      </c>
      <c r="E79" s="84">
        <v>2024</v>
      </c>
      <c r="F79" s="77" t="s">
        <v>231</v>
      </c>
      <c r="G79" s="84" t="s">
        <v>746</v>
      </c>
      <c r="H79" s="77" t="s">
        <v>217</v>
      </c>
      <c r="I79" s="71" t="str">
        <f t="array" ref="I79">_xlfn.TEXTJOIN(",", TRUE, IF(Table4[study_id]=Table3[[#This Row],[study_id]], Table4[iso_code], ""))</f>
        <v>MA</v>
      </c>
      <c r="J79" s="84">
        <f>COUNTIF(study_countries!A:A,A79)</f>
        <v>1</v>
      </c>
      <c r="K79" s="77" t="s">
        <v>218</v>
      </c>
      <c r="L79" s="77" t="s">
        <v>882</v>
      </c>
      <c r="M79" s="77" t="s">
        <v>883</v>
      </c>
      <c r="N79" s="77"/>
      <c r="O79" s="77"/>
      <c r="P79" s="77"/>
      <c r="Q79" s="84"/>
      <c r="R79" s="71"/>
      <c r="S79" s="77"/>
      <c r="T79" s="77"/>
      <c r="U79" s="77"/>
      <c r="V79" s="77"/>
      <c r="W79" s="77"/>
      <c r="X79" s="77"/>
      <c r="Y79" s="77"/>
      <c r="Z79" s="77"/>
      <c r="AA79" s="77"/>
      <c r="AB79" s="77" t="s">
        <v>64</v>
      </c>
      <c r="AC79" s="77" t="s">
        <v>65</v>
      </c>
      <c r="AD79" s="77" t="s">
        <v>62</v>
      </c>
      <c r="AE79" s="84" t="s">
        <v>62</v>
      </c>
      <c r="AF79" s="77" t="s">
        <v>63</v>
      </c>
      <c r="AG79" s="77"/>
      <c r="AH79" s="77" t="s">
        <v>66</v>
      </c>
      <c r="AI79" s="77" t="s">
        <v>63</v>
      </c>
      <c r="AJ79" s="77" t="s">
        <v>63</v>
      </c>
      <c r="AK79" s="77" t="s">
        <v>63</v>
      </c>
      <c r="AL79" s="77" t="s">
        <v>62</v>
      </c>
      <c r="AM79" s="77" t="s">
        <v>63</v>
      </c>
      <c r="AN79" s="77"/>
      <c r="AO79" s="77"/>
      <c r="AP79" s="77" t="s">
        <v>884</v>
      </c>
      <c r="AQ79" s="77" t="s">
        <v>513</v>
      </c>
      <c r="AR79" s="77" t="s">
        <v>62</v>
      </c>
      <c r="AS79" s="77"/>
      <c r="AT79" s="77" t="s">
        <v>63</v>
      </c>
      <c r="AU79" s="85"/>
      <c r="AV79" s="77"/>
      <c r="AW79" s="77"/>
      <c r="AX79" s="88" t="s">
        <v>885</v>
      </c>
      <c r="AY79" s="87" t="s">
        <v>886</v>
      </c>
    </row>
    <row r="80" spans="1:51" ht="162.75" customHeight="1">
      <c r="A80" s="70">
        <v>79</v>
      </c>
      <c r="B80" s="77" t="s">
        <v>887</v>
      </c>
      <c r="C80" s="77" t="s">
        <v>745</v>
      </c>
      <c r="D80" s="77" t="s">
        <v>888</v>
      </c>
      <c r="E80" s="84">
        <v>2021</v>
      </c>
      <c r="F80" s="77" t="s">
        <v>231</v>
      </c>
      <c r="G80" s="84" t="s">
        <v>746</v>
      </c>
      <c r="H80" s="77" t="s">
        <v>217</v>
      </c>
      <c r="I80" s="71" t="str">
        <f t="array" ref="I80">_xlfn.TEXTJOIN(",", TRUE, IF(Table4[study_id]=Table3[[#This Row],[study_id]], Table4[iso_code], ""))</f>
        <v>EG</v>
      </c>
      <c r="J80" s="84">
        <f>COUNTIF(study_countries!A:A,A80)</f>
        <v>1</v>
      </c>
      <c r="K80" s="77" t="s">
        <v>315</v>
      </c>
      <c r="L80" s="77" t="s">
        <v>889</v>
      </c>
      <c r="M80" s="77" t="s">
        <v>890</v>
      </c>
      <c r="N80" s="77"/>
      <c r="O80" s="77"/>
      <c r="P80" s="77"/>
      <c r="Q80" s="84"/>
      <c r="R80" s="71"/>
      <c r="S80" s="77"/>
      <c r="T80" s="77"/>
      <c r="U80" s="77"/>
      <c r="V80" s="77"/>
      <c r="W80" s="77"/>
      <c r="X80" s="77"/>
      <c r="Y80" s="77"/>
      <c r="Z80" s="77"/>
      <c r="AA80" s="77"/>
      <c r="AB80" s="77" t="s">
        <v>64</v>
      </c>
      <c r="AC80" s="77" t="s">
        <v>65</v>
      </c>
      <c r="AD80" s="77" t="s">
        <v>62</v>
      </c>
      <c r="AE80" s="84" t="s">
        <v>62</v>
      </c>
      <c r="AF80" s="77" t="s">
        <v>63</v>
      </c>
      <c r="AG80" s="77"/>
      <c r="AH80" s="77" t="s">
        <v>856</v>
      </c>
      <c r="AI80" s="77" t="s">
        <v>63</v>
      </c>
      <c r="AJ80" s="77" t="s">
        <v>63</v>
      </c>
      <c r="AK80" s="77" t="s">
        <v>63</v>
      </c>
      <c r="AL80" s="77" t="s">
        <v>62</v>
      </c>
      <c r="AM80" s="77" t="s">
        <v>63</v>
      </c>
      <c r="AN80" s="77"/>
      <c r="AO80" s="77"/>
      <c r="AP80" s="77" t="s">
        <v>891</v>
      </c>
      <c r="AQ80" s="77" t="s">
        <v>892</v>
      </c>
      <c r="AR80" s="77" t="s">
        <v>132</v>
      </c>
      <c r="AS80" s="77"/>
      <c r="AT80" s="77" t="s">
        <v>63</v>
      </c>
      <c r="AU80" s="85"/>
      <c r="AV80" s="77"/>
      <c r="AW80" s="77"/>
      <c r="AX80" s="86" t="s">
        <v>893</v>
      </c>
      <c r="AY80" s="87" t="s">
        <v>894</v>
      </c>
    </row>
    <row r="81" spans="1:51" ht="88.5" customHeight="1">
      <c r="A81" s="70">
        <v>80</v>
      </c>
      <c r="B81" s="77" t="s">
        <v>895</v>
      </c>
      <c r="C81" s="77" t="s">
        <v>896</v>
      </c>
      <c r="D81" s="77" t="s">
        <v>897</v>
      </c>
      <c r="E81" s="84">
        <v>2019</v>
      </c>
      <c r="F81" s="77" t="s">
        <v>231</v>
      </c>
      <c r="G81" s="84" t="s">
        <v>232</v>
      </c>
      <c r="H81" s="77" t="s">
        <v>217</v>
      </c>
      <c r="I81" s="71" t="str">
        <f t="array" ref="I81">_xlfn.TEXTJOIN(",", TRUE, IF(Table4[study_id]=Table3[[#This Row],[study_id]], Table4[iso_code], ""))</f>
        <v>MA</v>
      </c>
      <c r="J81" s="84">
        <f>COUNTIF(study_countries!A:A,A81)</f>
        <v>1</v>
      </c>
      <c r="K81" s="77" t="s">
        <v>218</v>
      </c>
      <c r="L81" s="77" t="s">
        <v>898</v>
      </c>
      <c r="M81" s="77" t="s">
        <v>899</v>
      </c>
      <c r="N81" s="77"/>
      <c r="O81" s="77"/>
      <c r="P81" s="77"/>
      <c r="Q81" s="84"/>
      <c r="R81" s="71"/>
      <c r="S81" s="77"/>
      <c r="T81" s="77"/>
      <c r="U81" s="77"/>
      <c r="V81" s="77"/>
      <c r="W81" s="77"/>
      <c r="X81" s="77"/>
      <c r="Y81" s="77"/>
      <c r="Z81" s="77"/>
      <c r="AA81" s="77"/>
      <c r="AB81" s="77" t="s">
        <v>64</v>
      </c>
      <c r="AC81" s="77" t="s">
        <v>65</v>
      </c>
      <c r="AD81" s="77" t="s">
        <v>63</v>
      </c>
      <c r="AE81" s="84" t="s">
        <v>62</v>
      </c>
      <c r="AF81" s="77" t="s">
        <v>62</v>
      </c>
      <c r="AG81" s="77"/>
      <c r="AH81" s="77" t="s">
        <v>85</v>
      </c>
      <c r="AI81" s="77" t="s">
        <v>63</v>
      </c>
      <c r="AJ81" s="77" t="s">
        <v>63</v>
      </c>
      <c r="AK81" s="77" t="s">
        <v>63</v>
      </c>
      <c r="AL81" s="77" t="s">
        <v>63</v>
      </c>
      <c r="AM81" s="77" t="s">
        <v>63</v>
      </c>
      <c r="AN81" s="77"/>
      <c r="AO81" s="77"/>
      <c r="AP81" s="77" t="s">
        <v>900</v>
      </c>
      <c r="AQ81" s="77" t="s">
        <v>513</v>
      </c>
      <c r="AR81" s="77" t="s">
        <v>62</v>
      </c>
      <c r="AS81" s="77"/>
      <c r="AT81" s="77" t="s">
        <v>63</v>
      </c>
      <c r="AU81" s="85"/>
      <c r="AV81" s="77"/>
      <c r="AW81" s="77"/>
      <c r="AX81" s="86" t="s">
        <v>901</v>
      </c>
      <c r="AY81" s="87" t="s">
        <v>902</v>
      </c>
    </row>
    <row r="82" spans="1:51" ht="131.25" customHeight="1">
      <c r="A82" s="70">
        <v>81</v>
      </c>
      <c r="B82" s="77" t="s">
        <v>903</v>
      </c>
      <c r="C82" s="77" t="s">
        <v>745</v>
      </c>
      <c r="D82" s="77" t="s">
        <v>904</v>
      </c>
      <c r="E82" s="84">
        <v>2023</v>
      </c>
      <c r="F82" s="77" t="s">
        <v>231</v>
      </c>
      <c r="G82" s="84" t="s">
        <v>588</v>
      </c>
      <c r="H82" s="77" t="s">
        <v>217</v>
      </c>
      <c r="I82" s="71" t="str">
        <f t="array" ref="I82">_xlfn.TEXTJOIN(",", TRUE, IF(Table4[study_id]=Table3[[#This Row],[study_id]], Table4[iso_code], ""))</f>
        <v>ET</v>
      </c>
      <c r="J82" s="84">
        <f>COUNTIF(study_countries!A:A,A82)</f>
        <v>1</v>
      </c>
      <c r="K82" s="77" t="s">
        <v>315</v>
      </c>
      <c r="L82" s="77" t="s">
        <v>905</v>
      </c>
      <c r="M82" s="77" t="s">
        <v>906</v>
      </c>
      <c r="N82" s="77"/>
      <c r="O82" s="77"/>
      <c r="P82" s="77"/>
      <c r="Q82" s="84"/>
      <c r="R82" s="71"/>
      <c r="S82" s="77"/>
      <c r="T82" s="77"/>
      <c r="U82" s="77"/>
      <c r="V82" s="77"/>
      <c r="W82" s="77"/>
      <c r="X82" s="77"/>
      <c r="Y82" s="77"/>
      <c r="Z82" s="77"/>
      <c r="AA82" s="77"/>
      <c r="AB82" s="77" t="s">
        <v>64</v>
      </c>
      <c r="AC82" s="77" t="s">
        <v>65</v>
      </c>
      <c r="AD82" s="77" t="s">
        <v>62</v>
      </c>
      <c r="AE82" s="84" t="s">
        <v>63</v>
      </c>
      <c r="AF82" s="77" t="s">
        <v>63</v>
      </c>
      <c r="AG82" s="77"/>
      <c r="AH82" s="77" t="s">
        <v>66</v>
      </c>
      <c r="AI82" s="77" t="s">
        <v>63</v>
      </c>
      <c r="AJ82" s="77" t="s">
        <v>132</v>
      </c>
      <c r="AK82" s="77" t="s">
        <v>132</v>
      </c>
      <c r="AL82" s="77" t="s">
        <v>62</v>
      </c>
      <c r="AM82" s="77" t="s">
        <v>63</v>
      </c>
      <c r="AN82" s="77"/>
      <c r="AO82" s="77"/>
      <c r="AP82" s="77" t="s">
        <v>907</v>
      </c>
      <c r="AQ82" s="77" t="s">
        <v>194</v>
      </c>
      <c r="AR82" s="77" t="s">
        <v>62</v>
      </c>
      <c r="AS82" s="77"/>
      <c r="AT82" s="77" t="s">
        <v>63</v>
      </c>
      <c r="AU82" s="85"/>
      <c r="AV82" s="77"/>
      <c r="AW82" s="77"/>
      <c r="AX82" s="86" t="s">
        <v>908</v>
      </c>
      <c r="AY82" s="87" t="s">
        <v>909</v>
      </c>
    </row>
    <row r="83" spans="1:51" ht="123.75" customHeight="1">
      <c r="A83" s="70">
        <v>82</v>
      </c>
      <c r="B83" s="77" t="s">
        <v>910</v>
      </c>
      <c r="C83" s="77" t="s">
        <v>745</v>
      </c>
      <c r="D83" s="77" t="s">
        <v>911</v>
      </c>
      <c r="E83" s="84">
        <v>2015</v>
      </c>
      <c r="F83" s="77" t="s">
        <v>231</v>
      </c>
      <c r="G83" s="84" t="s">
        <v>588</v>
      </c>
      <c r="H83" s="77" t="s">
        <v>217</v>
      </c>
      <c r="I83" s="71" t="str">
        <f t="array" ref="I83">_xlfn.TEXTJOIN(",", TRUE, IF(Table4[study_id]=Table3[[#This Row],[study_id]], Table4[iso_code], ""))</f>
        <v>DZ</v>
      </c>
      <c r="J83" s="84">
        <f>COUNTIF(study_countries!A:A,A83)</f>
        <v>1</v>
      </c>
      <c r="K83" s="77" t="s">
        <v>218</v>
      </c>
      <c r="L83" s="77" t="s">
        <v>912</v>
      </c>
      <c r="M83" s="77" t="s">
        <v>913</v>
      </c>
      <c r="N83" s="77"/>
      <c r="O83" s="77"/>
      <c r="P83" s="77"/>
      <c r="Q83" s="84"/>
      <c r="R83" s="71"/>
      <c r="S83" s="77"/>
      <c r="T83" s="77"/>
      <c r="U83" s="77"/>
      <c r="V83" s="77"/>
      <c r="W83" s="77"/>
      <c r="X83" s="77"/>
      <c r="Y83" s="77"/>
      <c r="Z83" s="77"/>
      <c r="AA83" s="77"/>
      <c r="AB83" s="77" t="s">
        <v>64</v>
      </c>
      <c r="AC83" s="77" t="s">
        <v>65</v>
      </c>
      <c r="AD83" s="77" t="s">
        <v>62</v>
      </c>
      <c r="AE83" s="84" t="s">
        <v>62</v>
      </c>
      <c r="AF83" s="77" t="s">
        <v>63</v>
      </c>
      <c r="AG83" s="77"/>
      <c r="AH83" s="77" t="s">
        <v>66</v>
      </c>
      <c r="AI83" s="77" t="s">
        <v>63</v>
      </c>
      <c r="AJ83" s="77" t="s">
        <v>63</v>
      </c>
      <c r="AK83" s="77" t="s">
        <v>63</v>
      </c>
      <c r="AL83" s="77" t="s">
        <v>62</v>
      </c>
      <c r="AM83" s="77" t="s">
        <v>63</v>
      </c>
      <c r="AN83" s="77"/>
      <c r="AO83" s="77"/>
      <c r="AP83" s="77" t="s">
        <v>914</v>
      </c>
      <c r="AQ83" s="77" t="s">
        <v>800</v>
      </c>
      <c r="AR83" s="77" t="s">
        <v>62</v>
      </c>
      <c r="AS83" s="77"/>
      <c r="AT83" s="77" t="s">
        <v>63</v>
      </c>
      <c r="AU83" s="85"/>
      <c r="AV83" s="77"/>
      <c r="AW83" s="77"/>
      <c r="AX83" s="86" t="s">
        <v>915</v>
      </c>
      <c r="AY83" s="87" t="s">
        <v>916</v>
      </c>
    </row>
    <row r="84" spans="1:51" ht="138" customHeight="1">
      <c r="A84" s="70">
        <v>83</v>
      </c>
      <c r="B84" s="77" t="s">
        <v>917</v>
      </c>
      <c r="C84" s="77" t="s">
        <v>264</v>
      </c>
      <c r="D84" s="77" t="s">
        <v>918</v>
      </c>
      <c r="E84" s="84">
        <v>2024</v>
      </c>
      <c r="F84" s="77" t="s">
        <v>54</v>
      </c>
      <c r="G84" s="84" t="s">
        <v>125</v>
      </c>
      <c r="H84" s="77" t="s">
        <v>233</v>
      </c>
      <c r="I84" s="71" t="str">
        <f t="array" ref="I84">_xlfn.TEXTJOIN(",", TRUE, IF(Table4[study_id]=Table3[[#This Row],[study_id]], Table4[iso_code], ""))</f>
        <v>MU</v>
      </c>
      <c r="J84" s="84">
        <f>COUNTIF(study_countries!A:A,A84)</f>
        <v>1</v>
      </c>
      <c r="K84" s="77" t="s">
        <v>315</v>
      </c>
      <c r="L84" s="77" t="s">
        <v>919</v>
      </c>
      <c r="M84" s="77" t="s">
        <v>920</v>
      </c>
      <c r="N84" s="77">
        <v>2015</v>
      </c>
      <c r="O84" s="77">
        <v>2040</v>
      </c>
      <c r="P84" s="77" t="s">
        <v>60</v>
      </c>
      <c r="Q84" s="84" t="s">
        <v>81</v>
      </c>
      <c r="R84" s="71" t="s">
        <v>61</v>
      </c>
      <c r="S84" s="77" t="s">
        <v>62</v>
      </c>
      <c r="T84" s="77" t="s">
        <v>62</v>
      </c>
      <c r="U84" s="77" t="s">
        <v>62</v>
      </c>
      <c r="V84" s="77" t="s">
        <v>62</v>
      </c>
      <c r="W84" s="77" t="s">
        <v>63</v>
      </c>
      <c r="X84" s="77" t="s">
        <v>63</v>
      </c>
      <c r="Y84" s="77" t="s">
        <v>62</v>
      </c>
      <c r="Z84" s="77" t="s">
        <v>63</v>
      </c>
      <c r="AA84" s="77" t="s">
        <v>62</v>
      </c>
      <c r="AB84" s="77" t="s">
        <v>64</v>
      </c>
      <c r="AC84" s="77" t="s">
        <v>100</v>
      </c>
      <c r="AD84" s="77" t="s">
        <v>62</v>
      </c>
      <c r="AE84" s="84" t="s">
        <v>62</v>
      </c>
      <c r="AF84" s="77" t="s">
        <v>62</v>
      </c>
      <c r="AG84" s="77" t="s">
        <v>63</v>
      </c>
      <c r="AH84" s="77" t="s">
        <v>85</v>
      </c>
      <c r="AI84" s="77" t="s">
        <v>63</v>
      </c>
      <c r="AJ84" s="77" t="s">
        <v>63</v>
      </c>
      <c r="AK84" s="77" t="s">
        <v>63</v>
      </c>
      <c r="AL84" s="77" t="s">
        <v>132</v>
      </c>
      <c r="AM84" s="77" t="s">
        <v>63</v>
      </c>
      <c r="AN84" s="77" t="s">
        <v>921</v>
      </c>
      <c r="AO84" s="77" t="s">
        <v>922</v>
      </c>
      <c r="AP84" s="77" t="s">
        <v>923</v>
      </c>
      <c r="AQ84" s="77" t="s">
        <v>924</v>
      </c>
      <c r="AR84" s="77" t="s">
        <v>63</v>
      </c>
      <c r="AS84" s="77"/>
      <c r="AT84" s="77" t="s">
        <v>63</v>
      </c>
      <c r="AU84" s="85">
        <v>0.05</v>
      </c>
      <c r="AV84" s="77" t="s">
        <v>62</v>
      </c>
      <c r="AW84" s="77" t="s">
        <v>925</v>
      </c>
      <c r="AX84" s="86" t="s">
        <v>926</v>
      </c>
      <c r="AY84" s="89" t="s">
        <v>927</v>
      </c>
    </row>
    <row r="85" spans="1:51" ht="110.25" customHeight="1">
      <c r="A85" s="70">
        <v>84</v>
      </c>
      <c r="B85" s="77" t="s">
        <v>928</v>
      </c>
      <c r="C85" s="77" t="s">
        <v>896</v>
      </c>
      <c r="D85" s="77" t="s">
        <v>929</v>
      </c>
      <c r="E85" s="84">
        <v>2023</v>
      </c>
      <c r="F85" s="77" t="s">
        <v>231</v>
      </c>
      <c r="G85" s="84" t="s">
        <v>232</v>
      </c>
      <c r="H85" s="77" t="s">
        <v>217</v>
      </c>
      <c r="I85" s="71" t="str">
        <f t="array" ref="I85">_xlfn.TEXTJOIN(",", TRUE, IF(Table4[study_id]=Table3[[#This Row],[study_id]], Table4[iso_code], ""))</f>
        <v>MA</v>
      </c>
      <c r="J85" s="84">
        <f>COUNTIF(study_countries!A:A,A85)</f>
        <v>1</v>
      </c>
      <c r="K85" s="77" t="s">
        <v>218</v>
      </c>
      <c r="L85" s="77" t="s">
        <v>930</v>
      </c>
      <c r="M85" s="77" t="s">
        <v>931</v>
      </c>
      <c r="N85" s="77"/>
      <c r="O85" s="77"/>
      <c r="P85" s="77"/>
      <c r="Q85" s="84"/>
      <c r="R85" s="71"/>
      <c r="S85" s="77"/>
      <c r="T85" s="77"/>
      <c r="U85" s="77"/>
      <c r="V85" s="77"/>
      <c r="W85" s="77"/>
      <c r="X85" s="77"/>
      <c r="Y85" s="77"/>
      <c r="Z85" s="77"/>
      <c r="AA85" s="77"/>
      <c r="AB85" s="77" t="s">
        <v>189</v>
      </c>
      <c r="AC85" s="77" t="s">
        <v>65</v>
      </c>
      <c r="AD85" s="77" t="s">
        <v>62</v>
      </c>
      <c r="AE85" s="84" t="s">
        <v>62</v>
      </c>
      <c r="AF85" s="77" t="s">
        <v>63</v>
      </c>
      <c r="AG85" s="77"/>
      <c r="AH85" s="77" t="s">
        <v>932</v>
      </c>
      <c r="AI85" s="77" t="s">
        <v>63</v>
      </c>
      <c r="AJ85" s="77" t="s">
        <v>63</v>
      </c>
      <c r="AK85" s="77" t="s">
        <v>63</v>
      </c>
      <c r="AL85" s="77" t="s">
        <v>63</v>
      </c>
      <c r="AM85" s="77" t="s">
        <v>63</v>
      </c>
      <c r="AN85" s="77"/>
      <c r="AO85" s="77"/>
      <c r="AP85" s="77" t="s">
        <v>933</v>
      </c>
      <c r="AQ85" s="77" t="s">
        <v>513</v>
      </c>
      <c r="AR85" s="77" t="s">
        <v>62</v>
      </c>
      <c r="AS85" s="77"/>
      <c r="AT85" s="77" t="s">
        <v>63</v>
      </c>
      <c r="AU85" s="85"/>
      <c r="AV85" s="77"/>
      <c r="AW85" s="77"/>
      <c r="AX85" s="86" t="s">
        <v>934</v>
      </c>
      <c r="AY85" s="87" t="s">
        <v>935</v>
      </c>
    </row>
    <row r="86" spans="1:51" ht="121.5" customHeight="1">
      <c r="A86" s="70">
        <v>85</v>
      </c>
      <c r="B86" s="77" t="s">
        <v>936</v>
      </c>
      <c r="C86" s="77" t="s">
        <v>937</v>
      </c>
      <c r="D86" s="77" t="s">
        <v>938</v>
      </c>
      <c r="E86" s="84">
        <v>2025</v>
      </c>
      <c r="F86" s="77" t="s">
        <v>54</v>
      </c>
      <c r="G86" s="84" t="s">
        <v>125</v>
      </c>
      <c r="H86" s="77" t="s">
        <v>233</v>
      </c>
      <c r="I86" s="71" t="str">
        <f t="array" ref="I86">_xlfn.TEXTJOIN(",", TRUE, IF(Table4[study_id]=Table3[[#This Row],[study_id]], Table4[iso_code], ""))</f>
        <v>NG</v>
      </c>
      <c r="J86" s="84">
        <f>COUNTIF(study_countries!A:A,A86)</f>
        <v>1</v>
      </c>
      <c r="K86" s="77" t="s">
        <v>243</v>
      </c>
      <c r="L86" s="77" t="s">
        <v>939</v>
      </c>
      <c r="M86" s="77" t="s">
        <v>940</v>
      </c>
      <c r="N86" s="77"/>
      <c r="O86" s="77">
        <v>2050</v>
      </c>
      <c r="P86" s="77" t="s">
        <v>60</v>
      </c>
      <c r="Q86" s="84" t="s">
        <v>155</v>
      </c>
      <c r="R86" s="71" t="s">
        <v>189</v>
      </c>
      <c r="S86" s="77" t="s">
        <v>62</v>
      </c>
      <c r="T86" s="77" t="s">
        <v>62</v>
      </c>
      <c r="U86" s="77" t="s">
        <v>62</v>
      </c>
      <c r="V86" s="77" t="s">
        <v>63</v>
      </c>
      <c r="W86" s="77" t="s">
        <v>62</v>
      </c>
      <c r="X86" s="77" t="s">
        <v>63</v>
      </c>
      <c r="Y86" s="77" t="s">
        <v>62</v>
      </c>
      <c r="Z86" s="77" t="s">
        <v>63</v>
      </c>
      <c r="AA86" s="77" t="s">
        <v>63</v>
      </c>
      <c r="AB86" s="77" t="s">
        <v>64</v>
      </c>
      <c r="AC86" s="77" t="s">
        <v>84</v>
      </c>
      <c r="AD86" s="77" t="s">
        <v>62</v>
      </c>
      <c r="AE86" s="84" t="s">
        <v>62</v>
      </c>
      <c r="AF86" s="77" t="s">
        <v>63</v>
      </c>
      <c r="AG86" s="77" t="s">
        <v>63</v>
      </c>
      <c r="AH86" s="77" t="s">
        <v>85</v>
      </c>
      <c r="AI86" s="77" t="s">
        <v>63</v>
      </c>
      <c r="AJ86" s="77" t="s">
        <v>63</v>
      </c>
      <c r="AK86" s="77" t="s">
        <v>63</v>
      </c>
      <c r="AL86" s="77" t="s">
        <v>63</v>
      </c>
      <c r="AM86" s="77" t="s">
        <v>63</v>
      </c>
      <c r="AN86" s="77" t="s">
        <v>941</v>
      </c>
      <c r="AO86" s="77" t="s">
        <v>942</v>
      </c>
      <c r="AP86" s="77" t="s">
        <v>943</v>
      </c>
      <c r="AQ86" s="77" t="s">
        <v>944</v>
      </c>
      <c r="AR86" s="77" t="s">
        <v>132</v>
      </c>
      <c r="AS86" s="77"/>
      <c r="AT86" s="77" t="s">
        <v>63</v>
      </c>
      <c r="AU86" s="85" t="s">
        <v>72</v>
      </c>
      <c r="AV86" s="77" t="s">
        <v>63</v>
      </c>
      <c r="AW86" s="77"/>
      <c r="AX86" s="86" t="s">
        <v>945</v>
      </c>
      <c r="AY86" s="87" t="s">
        <v>946</v>
      </c>
    </row>
    <row r="87" spans="1:51" ht="138.75" customHeight="1">
      <c r="A87" s="70">
        <v>86</v>
      </c>
      <c r="B87" s="77" t="s">
        <v>947</v>
      </c>
      <c r="C87" s="77" t="s">
        <v>896</v>
      </c>
      <c r="D87" s="77" t="s">
        <v>948</v>
      </c>
      <c r="E87" s="84">
        <v>2024</v>
      </c>
      <c r="F87" s="77" t="s">
        <v>231</v>
      </c>
      <c r="G87" s="84" t="s">
        <v>232</v>
      </c>
      <c r="H87" s="77" t="s">
        <v>233</v>
      </c>
      <c r="I87" s="71" t="str">
        <f t="array" ref="I87">_xlfn.TEXTJOIN(",", TRUE, IF(Table4[study_id]=Table3[[#This Row],[study_id]], Table4[iso_code], ""))</f>
        <v>TN</v>
      </c>
      <c r="J87" s="84">
        <f>COUNTIF(study_countries!A:A,A87)</f>
        <v>1</v>
      </c>
      <c r="K87" s="77" t="s">
        <v>218</v>
      </c>
      <c r="L87" s="77" t="s">
        <v>949</v>
      </c>
      <c r="M87" s="77" t="s">
        <v>950</v>
      </c>
      <c r="N87" s="77"/>
      <c r="O87" s="77"/>
      <c r="P87" s="77"/>
      <c r="Q87" s="84"/>
      <c r="R87" s="71"/>
      <c r="S87" s="77"/>
      <c r="T87" s="77"/>
      <c r="U87" s="77"/>
      <c r="V87" s="77"/>
      <c r="W87" s="77"/>
      <c r="X87" s="77"/>
      <c r="Y87" s="77"/>
      <c r="Z87" s="77"/>
      <c r="AA87" s="77"/>
      <c r="AB87" s="77" t="s">
        <v>64</v>
      </c>
      <c r="AC87" s="77" t="s">
        <v>65</v>
      </c>
      <c r="AD87" s="77" t="s">
        <v>62</v>
      </c>
      <c r="AE87" s="84" t="s">
        <v>62</v>
      </c>
      <c r="AF87" s="77" t="s">
        <v>63</v>
      </c>
      <c r="AG87" s="77"/>
      <c r="AH87" s="77" t="s">
        <v>85</v>
      </c>
      <c r="AI87" s="77" t="s">
        <v>63</v>
      </c>
      <c r="AJ87" s="77" t="s">
        <v>63</v>
      </c>
      <c r="AK87" s="77" t="s">
        <v>63</v>
      </c>
      <c r="AL87" s="77" t="s">
        <v>62</v>
      </c>
      <c r="AM87" s="77" t="s">
        <v>62</v>
      </c>
      <c r="AN87" s="77"/>
      <c r="AO87" s="77"/>
      <c r="AP87" s="77" t="s">
        <v>951</v>
      </c>
      <c r="AQ87" s="77" t="s">
        <v>952</v>
      </c>
      <c r="AR87" s="77" t="s">
        <v>62</v>
      </c>
      <c r="AS87" s="77"/>
      <c r="AT87" s="77" t="s">
        <v>63</v>
      </c>
      <c r="AU87" s="85"/>
      <c r="AV87" s="77"/>
      <c r="AW87" s="77"/>
      <c r="AX87" s="86" t="s">
        <v>953</v>
      </c>
      <c r="AY87" s="87" t="s">
        <v>954</v>
      </c>
    </row>
    <row r="88" spans="1:51" ht="153.75" customHeight="1">
      <c r="A88" s="70">
        <v>87</v>
      </c>
      <c r="B88" s="77" t="s">
        <v>955</v>
      </c>
      <c r="C88" s="77" t="s">
        <v>956</v>
      </c>
      <c r="D88" s="77" t="s">
        <v>957</v>
      </c>
      <c r="E88" s="84">
        <v>2023</v>
      </c>
      <c r="F88" s="77" t="s">
        <v>231</v>
      </c>
      <c r="G88" s="84" t="s">
        <v>232</v>
      </c>
      <c r="H88" s="77" t="s">
        <v>217</v>
      </c>
      <c r="I88" s="71" t="str">
        <f t="array" ref="I88">_xlfn.TEXTJOIN(",", TRUE, IF(Table4[study_id]=Table3[[#This Row],[study_id]], Table4[iso_code], ""))</f>
        <v>ZW</v>
      </c>
      <c r="J88" s="84">
        <f>COUNTIF(study_countries!A:A,A88)</f>
        <v>1</v>
      </c>
      <c r="K88" s="77" t="s">
        <v>266</v>
      </c>
      <c r="L88" s="77" t="s">
        <v>958</v>
      </c>
      <c r="M88" s="77" t="s">
        <v>959</v>
      </c>
      <c r="N88" s="77"/>
      <c r="O88" s="77"/>
      <c r="P88" s="77"/>
      <c r="Q88" s="84"/>
      <c r="R88" s="71"/>
      <c r="S88" s="77"/>
      <c r="T88" s="77"/>
      <c r="U88" s="77"/>
      <c r="V88" s="77"/>
      <c r="W88" s="77"/>
      <c r="X88" s="77"/>
      <c r="Y88" s="77"/>
      <c r="Z88" s="77"/>
      <c r="AA88" s="77"/>
      <c r="AB88" s="77" t="s">
        <v>64</v>
      </c>
      <c r="AC88" s="77" t="s">
        <v>65</v>
      </c>
      <c r="AD88" s="77" t="s">
        <v>62</v>
      </c>
      <c r="AE88" s="84" t="s">
        <v>62</v>
      </c>
      <c r="AF88" s="77" t="s">
        <v>62</v>
      </c>
      <c r="AG88" s="77"/>
      <c r="AH88" s="77" t="s">
        <v>85</v>
      </c>
      <c r="AI88" s="77" t="s">
        <v>63</v>
      </c>
      <c r="AJ88" s="77" t="s">
        <v>63</v>
      </c>
      <c r="AK88" s="77" t="s">
        <v>63</v>
      </c>
      <c r="AL88" s="77" t="s">
        <v>63</v>
      </c>
      <c r="AM88" s="77" t="s">
        <v>63</v>
      </c>
      <c r="AN88" s="77"/>
      <c r="AO88" s="77"/>
      <c r="AP88" s="77" t="s">
        <v>960</v>
      </c>
      <c r="AQ88" s="77" t="s">
        <v>721</v>
      </c>
      <c r="AR88" s="77" t="s">
        <v>63</v>
      </c>
      <c r="AS88" s="77"/>
      <c r="AT88" s="77" t="s">
        <v>63</v>
      </c>
      <c r="AU88" s="85"/>
      <c r="AV88" s="77"/>
      <c r="AW88" s="77"/>
      <c r="AX88" s="86" t="s">
        <v>961</v>
      </c>
      <c r="AY88" s="87" t="s">
        <v>962</v>
      </c>
    </row>
    <row r="89" spans="1:51" ht="132.75" customHeight="1">
      <c r="A89" s="70">
        <v>88</v>
      </c>
      <c r="B89" s="77" t="s">
        <v>963</v>
      </c>
      <c r="C89" s="77" t="s">
        <v>716</v>
      </c>
      <c r="D89" s="77" t="s">
        <v>964</v>
      </c>
      <c r="E89" s="84">
        <v>2025</v>
      </c>
      <c r="F89" s="77" t="s">
        <v>54</v>
      </c>
      <c r="G89" s="84" t="s">
        <v>125</v>
      </c>
      <c r="H89" s="77" t="s">
        <v>233</v>
      </c>
      <c r="I89" s="71" t="str">
        <f t="array" ref="I89">_xlfn.TEXTJOIN(",", TRUE, IF(Table4[study_id]=Table3[[#This Row],[study_id]], Table4[iso_code], ""))</f>
        <v>MU</v>
      </c>
      <c r="J89" s="84">
        <f>COUNTIF(study_countries!A:A,A89)</f>
        <v>1</v>
      </c>
      <c r="K89" s="77" t="s">
        <v>315</v>
      </c>
      <c r="L89" s="77" t="s">
        <v>965</v>
      </c>
      <c r="M89" s="77" t="s">
        <v>966</v>
      </c>
      <c r="N89" s="77">
        <v>2016</v>
      </c>
      <c r="O89" s="77">
        <v>2050</v>
      </c>
      <c r="P89" s="77" t="s">
        <v>60</v>
      </c>
      <c r="Q89" s="84" t="s">
        <v>435</v>
      </c>
      <c r="R89" s="71" t="s">
        <v>189</v>
      </c>
      <c r="S89" s="77" t="s">
        <v>62</v>
      </c>
      <c r="T89" s="77" t="s">
        <v>62</v>
      </c>
      <c r="U89" s="77" t="s">
        <v>62</v>
      </c>
      <c r="V89" s="77" t="s">
        <v>62</v>
      </c>
      <c r="W89" s="77" t="s">
        <v>63</v>
      </c>
      <c r="X89" s="77" t="s">
        <v>63</v>
      </c>
      <c r="Y89" s="77" t="s">
        <v>62</v>
      </c>
      <c r="Z89" s="77" t="s">
        <v>63</v>
      </c>
      <c r="AA89" s="77" t="s">
        <v>62</v>
      </c>
      <c r="AB89" s="77" t="s">
        <v>142</v>
      </c>
      <c r="AC89" s="77" t="s">
        <v>84</v>
      </c>
      <c r="AD89" s="77" t="s">
        <v>62</v>
      </c>
      <c r="AE89" s="84" t="s">
        <v>62</v>
      </c>
      <c r="AF89" s="77" t="s">
        <v>63</v>
      </c>
      <c r="AG89" s="77" t="s">
        <v>63</v>
      </c>
      <c r="AH89" s="77" t="s">
        <v>85</v>
      </c>
      <c r="AI89" s="77" t="s">
        <v>63</v>
      </c>
      <c r="AJ89" s="77" t="s">
        <v>63</v>
      </c>
      <c r="AK89" s="77" t="s">
        <v>62</v>
      </c>
      <c r="AL89" s="77" t="s">
        <v>63</v>
      </c>
      <c r="AM89" s="77" t="s">
        <v>63</v>
      </c>
      <c r="AN89" s="77" t="s">
        <v>967</v>
      </c>
      <c r="AO89" s="77" t="s">
        <v>968</v>
      </c>
      <c r="AP89" s="77" t="s">
        <v>969</v>
      </c>
      <c r="AQ89" s="77" t="s">
        <v>970</v>
      </c>
      <c r="AR89" s="77" t="s">
        <v>62</v>
      </c>
      <c r="AS89" s="77"/>
      <c r="AT89" s="77" t="s">
        <v>63</v>
      </c>
      <c r="AU89" s="85" t="s">
        <v>72</v>
      </c>
      <c r="AV89" s="77" t="s">
        <v>63</v>
      </c>
      <c r="AW89" s="77"/>
      <c r="AX89" s="86" t="s">
        <v>971</v>
      </c>
      <c r="AY89" s="87" t="s">
        <v>972</v>
      </c>
    </row>
    <row r="90" spans="1:51" ht="102.75" customHeight="1">
      <c r="A90" s="70">
        <v>89</v>
      </c>
      <c r="B90" s="77" t="s">
        <v>973</v>
      </c>
      <c r="C90" s="77" t="s">
        <v>974</v>
      </c>
      <c r="D90" s="77" t="s">
        <v>975</v>
      </c>
      <c r="E90" s="84">
        <v>2024</v>
      </c>
      <c r="F90" s="77" t="s">
        <v>231</v>
      </c>
      <c r="G90" s="84" t="s">
        <v>232</v>
      </c>
      <c r="H90" s="77" t="s">
        <v>217</v>
      </c>
      <c r="I90" s="71" t="str">
        <f t="array" ref="I90">_xlfn.TEXTJOIN(",", TRUE, IF(Table4[study_id]=Table3[[#This Row],[study_id]], Table4[iso_code], ""))</f>
        <v>NG</v>
      </c>
      <c r="J90" s="84">
        <f>COUNTIF(study_countries!A:A,A90)</f>
        <v>1</v>
      </c>
      <c r="K90" s="77" t="s">
        <v>243</v>
      </c>
      <c r="L90" s="77" t="s">
        <v>976</v>
      </c>
      <c r="M90" s="77" t="s">
        <v>977</v>
      </c>
      <c r="N90" s="77"/>
      <c r="O90" s="77"/>
      <c r="P90" s="77"/>
      <c r="Q90" s="84"/>
      <c r="R90" s="77"/>
      <c r="S90" s="77"/>
      <c r="T90" s="77"/>
      <c r="U90" s="77"/>
      <c r="V90" s="77"/>
      <c r="W90" s="77"/>
      <c r="X90" s="77"/>
      <c r="Y90" s="77"/>
      <c r="Z90" s="77"/>
      <c r="AA90" s="77"/>
      <c r="AB90" s="77" t="s">
        <v>64</v>
      </c>
      <c r="AC90" s="77" t="s">
        <v>65</v>
      </c>
      <c r="AD90" s="77" t="s">
        <v>62</v>
      </c>
      <c r="AE90" s="84" t="s">
        <v>62</v>
      </c>
      <c r="AF90" s="77" t="s">
        <v>63</v>
      </c>
      <c r="AG90" s="77"/>
      <c r="AH90" s="77" t="s">
        <v>66</v>
      </c>
      <c r="AI90" s="77" t="s">
        <v>63</v>
      </c>
      <c r="AJ90" s="77" t="s">
        <v>63</v>
      </c>
      <c r="AK90" s="77" t="s">
        <v>63</v>
      </c>
      <c r="AL90" s="77" t="s">
        <v>63</v>
      </c>
      <c r="AM90" s="77" t="s">
        <v>63</v>
      </c>
      <c r="AN90" s="77"/>
      <c r="AO90" s="77"/>
      <c r="AP90" s="77" t="s">
        <v>978</v>
      </c>
      <c r="AQ90" s="77" t="s">
        <v>979</v>
      </c>
      <c r="AR90" s="77" t="s">
        <v>132</v>
      </c>
      <c r="AS90" s="77"/>
      <c r="AT90" s="77" t="s">
        <v>63</v>
      </c>
      <c r="AU90" s="85"/>
      <c r="AV90" s="77"/>
      <c r="AW90" s="77"/>
      <c r="AX90" s="86" t="s">
        <v>980</v>
      </c>
      <c r="AY90" s="87" t="s">
        <v>981</v>
      </c>
    </row>
    <row r="91" spans="1:51" ht="173.25" customHeight="1">
      <c r="A91" s="70">
        <v>90</v>
      </c>
      <c r="B91" s="77" t="s">
        <v>982</v>
      </c>
      <c r="C91" s="77" t="s">
        <v>52</v>
      </c>
      <c r="D91" s="77" t="s">
        <v>983</v>
      </c>
      <c r="E91" s="84">
        <v>2020</v>
      </c>
      <c r="F91" s="77" t="s">
        <v>54</v>
      </c>
      <c r="G91" s="84" t="s">
        <v>125</v>
      </c>
      <c r="H91" s="77" t="s">
        <v>233</v>
      </c>
      <c r="I91" s="71" t="str">
        <f t="array" ref="I91">_xlfn.TEXTJOIN(",", TRUE, IF(Table4[study_id]=Table3[[#This Row],[study_id]], Table4[iso_code], ""))</f>
        <v>MG</v>
      </c>
      <c r="J91" s="84">
        <f>COUNTIF(study_countries!A:A,A91)</f>
        <v>1</v>
      </c>
      <c r="K91" s="77" t="s">
        <v>315</v>
      </c>
      <c r="L91" s="77" t="s">
        <v>984</v>
      </c>
      <c r="M91" s="77" t="s">
        <v>985</v>
      </c>
      <c r="N91" s="77">
        <v>2010</v>
      </c>
      <c r="O91" s="77">
        <v>2050</v>
      </c>
      <c r="P91" s="77" t="s">
        <v>60</v>
      </c>
      <c r="Q91" s="84" t="s">
        <v>81</v>
      </c>
      <c r="R91" s="71" t="s">
        <v>61</v>
      </c>
      <c r="S91" s="77" t="s">
        <v>62</v>
      </c>
      <c r="T91" s="77" t="s">
        <v>62</v>
      </c>
      <c r="U91" s="77" t="s">
        <v>62</v>
      </c>
      <c r="V91" s="77" t="s">
        <v>62</v>
      </c>
      <c r="W91" s="77" t="s">
        <v>63</v>
      </c>
      <c r="X91" s="77" t="s">
        <v>63</v>
      </c>
      <c r="Y91" s="77" t="s">
        <v>62</v>
      </c>
      <c r="Z91" s="77" t="s">
        <v>63</v>
      </c>
      <c r="AA91" s="77" t="s">
        <v>62</v>
      </c>
      <c r="AB91" s="77" t="s">
        <v>142</v>
      </c>
      <c r="AC91" s="77" t="s">
        <v>84</v>
      </c>
      <c r="AD91" s="77" t="s">
        <v>62</v>
      </c>
      <c r="AE91" s="84" t="s">
        <v>62</v>
      </c>
      <c r="AF91" s="77" t="s">
        <v>62</v>
      </c>
      <c r="AG91" s="77" t="s">
        <v>63</v>
      </c>
      <c r="AH91" s="77" t="s">
        <v>85</v>
      </c>
      <c r="AI91" s="77" t="s">
        <v>63</v>
      </c>
      <c r="AJ91" s="77" t="s">
        <v>62</v>
      </c>
      <c r="AK91" s="77" t="s">
        <v>62</v>
      </c>
      <c r="AL91" s="77" t="s">
        <v>63</v>
      </c>
      <c r="AM91" s="77" t="s">
        <v>63</v>
      </c>
      <c r="AN91" s="77" t="s">
        <v>986</v>
      </c>
      <c r="AO91" s="77" t="s">
        <v>987</v>
      </c>
      <c r="AP91" s="77" t="s">
        <v>988</v>
      </c>
      <c r="AQ91" s="77" t="s">
        <v>70</v>
      </c>
      <c r="AR91" s="77" t="s">
        <v>63</v>
      </c>
      <c r="AS91" s="77"/>
      <c r="AT91" s="77" t="s">
        <v>63</v>
      </c>
      <c r="AU91" s="85" t="s">
        <v>72</v>
      </c>
      <c r="AV91" s="77" t="s">
        <v>63</v>
      </c>
      <c r="AW91" s="77"/>
      <c r="AX91" s="86" t="s">
        <v>989</v>
      </c>
      <c r="AY91" s="87" t="s">
        <v>990</v>
      </c>
    </row>
    <row r="92" spans="1:51" ht="93.75" customHeight="1">
      <c r="A92" s="70">
        <v>91</v>
      </c>
      <c r="B92" s="77" t="s">
        <v>991</v>
      </c>
      <c r="C92" s="77" t="s">
        <v>745</v>
      </c>
      <c r="D92" s="77" t="s">
        <v>992</v>
      </c>
      <c r="E92" s="84">
        <v>2023</v>
      </c>
      <c r="F92" s="77" t="s">
        <v>231</v>
      </c>
      <c r="G92" s="84" t="s">
        <v>746</v>
      </c>
      <c r="H92" s="77" t="s">
        <v>217</v>
      </c>
      <c r="I92" s="71" t="str">
        <f t="array" ref="I92">_xlfn.TEXTJOIN(",", TRUE, IF(Table4[study_id]=Table3[[#This Row],[study_id]], Table4[iso_code], ""))</f>
        <v>NG</v>
      </c>
      <c r="J92" s="84">
        <f>COUNTIF(study_countries!A:A,A92)</f>
        <v>1</v>
      </c>
      <c r="K92" s="77" t="s">
        <v>243</v>
      </c>
      <c r="L92" s="77" t="s">
        <v>993</v>
      </c>
      <c r="M92" s="77" t="s">
        <v>994</v>
      </c>
      <c r="N92" s="77"/>
      <c r="O92" s="77"/>
      <c r="P92" s="77"/>
      <c r="Q92" s="84"/>
      <c r="R92" s="71"/>
      <c r="S92" s="77"/>
      <c r="T92" s="77"/>
      <c r="U92" s="77"/>
      <c r="V92" s="77"/>
      <c r="W92" s="77"/>
      <c r="X92" s="77"/>
      <c r="Y92" s="77"/>
      <c r="Z92" s="77"/>
      <c r="AA92" s="77"/>
      <c r="AB92" s="77" t="s">
        <v>64</v>
      </c>
      <c r="AC92" s="77" t="s">
        <v>65</v>
      </c>
      <c r="AD92" s="77" t="s">
        <v>62</v>
      </c>
      <c r="AE92" s="84" t="s">
        <v>62</v>
      </c>
      <c r="AF92" s="77" t="s">
        <v>63</v>
      </c>
      <c r="AG92" s="77"/>
      <c r="AH92" s="77" t="s">
        <v>66</v>
      </c>
      <c r="AI92" s="77" t="s">
        <v>63</v>
      </c>
      <c r="AJ92" s="77" t="s">
        <v>63</v>
      </c>
      <c r="AK92" s="77" t="s">
        <v>63</v>
      </c>
      <c r="AL92" s="77" t="s">
        <v>63</v>
      </c>
      <c r="AM92" s="77" t="s">
        <v>62</v>
      </c>
      <c r="AN92" s="77"/>
      <c r="AO92" s="77"/>
      <c r="AP92" s="77" t="s">
        <v>995</v>
      </c>
      <c r="AQ92" s="77" t="s">
        <v>996</v>
      </c>
      <c r="AR92" s="77" t="s">
        <v>63</v>
      </c>
      <c r="AS92" s="77"/>
      <c r="AT92" s="77" t="s">
        <v>63</v>
      </c>
      <c r="AU92" s="85"/>
      <c r="AV92" s="77"/>
      <c r="AW92" s="77"/>
      <c r="AX92" s="86" t="s">
        <v>997</v>
      </c>
      <c r="AY92" s="87" t="s">
        <v>998</v>
      </c>
    </row>
    <row r="93" spans="1:51" ht="128.25" customHeight="1">
      <c r="A93" s="70">
        <v>92</v>
      </c>
      <c r="B93" s="77" t="s">
        <v>999</v>
      </c>
      <c r="C93" s="77" t="s">
        <v>1000</v>
      </c>
      <c r="D93" s="77" t="s">
        <v>1001</v>
      </c>
      <c r="E93" s="84">
        <v>2024</v>
      </c>
      <c r="F93" s="77" t="s">
        <v>231</v>
      </c>
      <c r="G93" s="84" t="s">
        <v>796</v>
      </c>
      <c r="H93" s="77" t="s">
        <v>217</v>
      </c>
      <c r="I93" s="71" t="str">
        <f t="array" ref="I93">_xlfn.TEXTJOIN(",", TRUE, IF(Table4[study_id]=Table3[[#This Row],[study_id]], Table4[iso_code], ""))</f>
        <v>NE</v>
      </c>
      <c r="J93" s="84">
        <f>COUNTIF(study_countries!A:A,A93)</f>
        <v>1</v>
      </c>
      <c r="K93" s="77" t="s">
        <v>243</v>
      </c>
      <c r="L93" s="77" t="s">
        <v>1002</v>
      </c>
      <c r="M93" s="77" t="s">
        <v>1003</v>
      </c>
      <c r="N93" s="77"/>
      <c r="O93" s="77"/>
      <c r="P93" s="77"/>
      <c r="Q93" s="84"/>
      <c r="R93" s="71"/>
      <c r="S93" s="77"/>
      <c r="T93" s="77"/>
      <c r="U93" s="77"/>
      <c r="V93" s="77"/>
      <c r="W93" s="77"/>
      <c r="X93" s="77"/>
      <c r="Y93" s="77"/>
      <c r="Z93" s="77"/>
      <c r="AA93" s="77"/>
      <c r="AB93" s="77" t="s">
        <v>64</v>
      </c>
      <c r="AC93" s="77" t="s">
        <v>65</v>
      </c>
      <c r="AD93" s="77" t="s">
        <v>62</v>
      </c>
      <c r="AE93" s="84" t="s">
        <v>62</v>
      </c>
      <c r="AF93" s="77" t="s">
        <v>63</v>
      </c>
      <c r="AG93" s="77"/>
      <c r="AH93" s="77" t="s">
        <v>85</v>
      </c>
      <c r="AI93" s="77" t="s">
        <v>63</v>
      </c>
      <c r="AJ93" s="77" t="s">
        <v>63</v>
      </c>
      <c r="AK93" s="77" t="s">
        <v>63</v>
      </c>
      <c r="AL93" s="77" t="s">
        <v>63</v>
      </c>
      <c r="AM93" s="77" t="s">
        <v>63</v>
      </c>
      <c r="AN93" s="77"/>
      <c r="AO93" s="77"/>
      <c r="AP93" s="77" t="s">
        <v>1004</v>
      </c>
      <c r="AQ93" s="77" t="s">
        <v>1005</v>
      </c>
      <c r="AR93" s="77" t="s">
        <v>62</v>
      </c>
      <c r="AS93" s="77"/>
      <c r="AT93" s="77" t="s">
        <v>63</v>
      </c>
      <c r="AU93" s="85"/>
      <c r="AV93" s="77"/>
      <c r="AW93" s="77"/>
      <c r="AX93" s="86" t="s">
        <v>1006</v>
      </c>
      <c r="AY93" s="87" t="s">
        <v>1007</v>
      </c>
    </row>
    <row r="94" spans="1:51" ht="110.25" customHeight="1">
      <c r="A94" s="70">
        <v>93</v>
      </c>
      <c r="B94" s="77" t="s">
        <v>1008</v>
      </c>
      <c r="C94" s="77" t="s">
        <v>745</v>
      </c>
      <c r="D94" s="77" t="s">
        <v>1009</v>
      </c>
      <c r="E94" s="84">
        <v>2023</v>
      </c>
      <c r="F94" s="77" t="s">
        <v>231</v>
      </c>
      <c r="G94" s="84" t="s">
        <v>588</v>
      </c>
      <c r="H94" s="77" t="s">
        <v>217</v>
      </c>
      <c r="I94" s="71" t="str">
        <f t="array" ref="I94">_xlfn.TEXTJOIN(",", TRUE, IF(Table4[study_id]=Table3[[#This Row],[study_id]], Table4[iso_code], ""))</f>
        <v>DZ</v>
      </c>
      <c r="J94" s="84">
        <f>COUNTIF(study_countries!A:A,A94)</f>
        <v>1</v>
      </c>
      <c r="K94" s="77" t="s">
        <v>218</v>
      </c>
      <c r="L94" s="77" t="s">
        <v>1010</v>
      </c>
      <c r="M94" s="77" t="s">
        <v>1011</v>
      </c>
      <c r="N94" s="77"/>
      <c r="O94" s="77"/>
      <c r="P94" s="77"/>
      <c r="Q94" s="84"/>
      <c r="R94" s="71"/>
      <c r="S94" s="77"/>
      <c r="T94" s="77"/>
      <c r="U94" s="77"/>
      <c r="V94" s="77"/>
      <c r="W94" s="77"/>
      <c r="X94" s="77"/>
      <c r="Y94" s="77"/>
      <c r="Z94" s="77"/>
      <c r="AA94" s="77"/>
      <c r="AB94" s="77" t="s">
        <v>64</v>
      </c>
      <c r="AC94" s="77" t="s">
        <v>65</v>
      </c>
      <c r="AD94" s="77" t="s">
        <v>62</v>
      </c>
      <c r="AE94" s="84" t="s">
        <v>62</v>
      </c>
      <c r="AF94" s="77" t="s">
        <v>63</v>
      </c>
      <c r="AG94" s="77"/>
      <c r="AH94" s="77" t="s">
        <v>66</v>
      </c>
      <c r="AI94" s="77" t="s">
        <v>63</v>
      </c>
      <c r="AJ94" s="77" t="s">
        <v>63</v>
      </c>
      <c r="AK94" s="77" t="s">
        <v>63</v>
      </c>
      <c r="AL94" s="77" t="s">
        <v>63</v>
      </c>
      <c r="AM94" s="77" t="s">
        <v>63</v>
      </c>
      <c r="AN94" s="77"/>
      <c r="AO94" s="77"/>
      <c r="AP94" s="77" t="s">
        <v>1012</v>
      </c>
      <c r="AQ94" s="77" t="s">
        <v>800</v>
      </c>
      <c r="AR94" s="77" t="s">
        <v>62</v>
      </c>
      <c r="AS94" s="77"/>
      <c r="AT94" s="77" t="s">
        <v>63</v>
      </c>
      <c r="AU94" s="85"/>
      <c r="AV94" s="77"/>
      <c r="AW94" s="77"/>
      <c r="AX94" s="86" t="s">
        <v>1013</v>
      </c>
      <c r="AY94" s="87" t="s">
        <v>1014</v>
      </c>
    </row>
    <row r="95" spans="1:51" ht="135.75" customHeight="1">
      <c r="A95" s="70">
        <v>94</v>
      </c>
      <c r="B95" s="77" t="s">
        <v>1015</v>
      </c>
      <c r="C95" s="77" t="s">
        <v>1016</v>
      </c>
      <c r="D95" s="77" t="s">
        <v>1017</v>
      </c>
      <c r="E95" s="84">
        <v>2022</v>
      </c>
      <c r="F95" s="77" t="s">
        <v>231</v>
      </c>
      <c r="G95" s="84" t="s">
        <v>232</v>
      </c>
      <c r="H95" s="77" t="s">
        <v>217</v>
      </c>
      <c r="I95" s="71" t="str">
        <f t="array" ref="I95">_xlfn.TEXTJOIN(",", TRUE, IF(Table4[study_id]=Table3[[#This Row],[study_id]], Table4[iso_code], ""))</f>
        <v>NG</v>
      </c>
      <c r="J95" s="84">
        <f>COUNTIF(study_countries!A:A,A95)</f>
        <v>1</v>
      </c>
      <c r="K95" s="77" t="s">
        <v>243</v>
      </c>
      <c r="L95" s="77" t="s">
        <v>1018</v>
      </c>
      <c r="M95" s="77" t="s">
        <v>1019</v>
      </c>
      <c r="N95" s="77"/>
      <c r="O95" s="77"/>
      <c r="P95" s="77"/>
      <c r="Q95" s="84"/>
      <c r="R95" s="71"/>
      <c r="S95" s="77"/>
      <c r="T95" s="77"/>
      <c r="U95" s="77"/>
      <c r="V95" s="77"/>
      <c r="W95" s="77"/>
      <c r="X95" s="77"/>
      <c r="Y95" s="77"/>
      <c r="Z95" s="77"/>
      <c r="AA95" s="77"/>
      <c r="AB95" s="77" t="s">
        <v>64</v>
      </c>
      <c r="AC95" s="77" t="s">
        <v>65</v>
      </c>
      <c r="AD95" s="77" t="s">
        <v>62</v>
      </c>
      <c r="AE95" s="84" t="s">
        <v>62</v>
      </c>
      <c r="AF95" s="77" t="s">
        <v>63</v>
      </c>
      <c r="AG95" s="77"/>
      <c r="AH95" s="77" t="s">
        <v>85</v>
      </c>
      <c r="AI95" s="77" t="s">
        <v>63</v>
      </c>
      <c r="AJ95" s="77" t="s">
        <v>63</v>
      </c>
      <c r="AK95" s="77" t="s">
        <v>63</v>
      </c>
      <c r="AL95" s="77" t="s">
        <v>63</v>
      </c>
      <c r="AM95" s="77" t="s">
        <v>63</v>
      </c>
      <c r="AN95" s="77"/>
      <c r="AO95" s="77"/>
      <c r="AP95" s="77" t="s">
        <v>1020</v>
      </c>
      <c r="AQ95" s="77" t="s">
        <v>1021</v>
      </c>
      <c r="AR95" s="77" t="s">
        <v>132</v>
      </c>
      <c r="AS95" s="77"/>
      <c r="AT95" s="77" t="s">
        <v>63</v>
      </c>
      <c r="AU95" s="85"/>
      <c r="AV95" s="77"/>
      <c r="AW95" s="77"/>
      <c r="AX95" s="86" t="s">
        <v>1022</v>
      </c>
      <c r="AY95" s="89" t="s">
        <v>1023</v>
      </c>
    </row>
    <row r="96" spans="1:51" ht="146.25" customHeight="1">
      <c r="A96" s="70">
        <v>95</v>
      </c>
      <c r="B96" s="77" t="s">
        <v>1024</v>
      </c>
      <c r="C96" s="77" t="s">
        <v>264</v>
      </c>
      <c r="D96" s="77" t="s">
        <v>1025</v>
      </c>
      <c r="E96" s="84">
        <v>2024</v>
      </c>
      <c r="F96" s="77" t="s">
        <v>54</v>
      </c>
      <c r="G96" s="84" t="s">
        <v>125</v>
      </c>
      <c r="H96" s="77" t="s">
        <v>233</v>
      </c>
      <c r="I96" s="71" t="str">
        <f t="array" ref="I96">_xlfn.TEXTJOIN(",", TRUE, IF(Table4[study_id]=Table3[[#This Row],[study_id]], Table4[iso_code], ""))</f>
        <v>MA</v>
      </c>
      <c r="J96" s="84">
        <f>COUNTIF(study_countries!A:A,A96)</f>
        <v>1</v>
      </c>
      <c r="K96" s="77" t="s">
        <v>218</v>
      </c>
      <c r="L96" s="77" t="s">
        <v>1026</v>
      </c>
      <c r="M96" s="77" t="s">
        <v>1027</v>
      </c>
      <c r="N96" s="77">
        <v>2015</v>
      </c>
      <c r="O96" s="77">
        <v>2050</v>
      </c>
      <c r="P96" s="77" t="s">
        <v>60</v>
      </c>
      <c r="Q96" s="84" t="s">
        <v>81</v>
      </c>
      <c r="R96" s="71" t="s">
        <v>61</v>
      </c>
      <c r="S96" s="77" t="s">
        <v>62</v>
      </c>
      <c r="T96" s="77" t="s">
        <v>62</v>
      </c>
      <c r="U96" s="77" t="s">
        <v>62</v>
      </c>
      <c r="V96" s="77" t="s">
        <v>62</v>
      </c>
      <c r="W96" s="77" t="s">
        <v>62</v>
      </c>
      <c r="X96" s="77" t="s">
        <v>63</v>
      </c>
      <c r="Y96" s="77" t="s">
        <v>62</v>
      </c>
      <c r="Z96" s="77" t="s">
        <v>62</v>
      </c>
      <c r="AA96" s="77" t="s">
        <v>62</v>
      </c>
      <c r="AB96" s="77" t="s">
        <v>64</v>
      </c>
      <c r="AC96" s="77" t="s">
        <v>100</v>
      </c>
      <c r="AD96" s="77" t="s">
        <v>63</v>
      </c>
      <c r="AE96" s="84" t="s">
        <v>62</v>
      </c>
      <c r="AF96" s="77" t="s">
        <v>62</v>
      </c>
      <c r="AG96" s="77" t="s">
        <v>63</v>
      </c>
      <c r="AH96" s="77" t="s">
        <v>85</v>
      </c>
      <c r="AI96" s="77" t="s">
        <v>63</v>
      </c>
      <c r="AJ96" s="77" t="s">
        <v>132</v>
      </c>
      <c r="AK96" s="77" t="s">
        <v>63</v>
      </c>
      <c r="AL96" s="77" t="s">
        <v>62</v>
      </c>
      <c r="AM96" s="77" t="s">
        <v>63</v>
      </c>
      <c r="AN96" s="77" t="s">
        <v>1028</v>
      </c>
      <c r="AO96" s="77" t="s">
        <v>1029</v>
      </c>
      <c r="AP96" s="77" t="s">
        <v>1030</v>
      </c>
      <c r="AQ96" s="77" t="s">
        <v>272</v>
      </c>
      <c r="AR96" s="77" t="s">
        <v>63</v>
      </c>
      <c r="AS96" s="77"/>
      <c r="AT96" s="77" t="s">
        <v>63</v>
      </c>
      <c r="AU96" s="85">
        <v>0.1</v>
      </c>
      <c r="AV96" s="77" t="s">
        <v>62</v>
      </c>
      <c r="AW96" s="77" t="s">
        <v>1031</v>
      </c>
      <c r="AX96" s="86" t="s">
        <v>1032</v>
      </c>
      <c r="AY96" s="87" t="s">
        <v>1033</v>
      </c>
    </row>
    <row r="97" spans="1:51" ht="125.25" customHeight="1">
      <c r="A97" s="70">
        <v>96</v>
      </c>
      <c r="B97" s="77" t="s">
        <v>1034</v>
      </c>
      <c r="C97" s="77" t="s">
        <v>1016</v>
      </c>
      <c r="D97" s="77" t="s">
        <v>1035</v>
      </c>
      <c r="E97" s="84">
        <v>2021</v>
      </c>
      <c r="F97" s="77" t="s">
        <v>231</v>
      </c>
      <c r="G97" s="84" t="s">
        <v>232</v>
      </c>
      <c r="H97" s="77" t="s">
        <v>233</v>
      </c>
      <c r="I97" s="71" t="str">
        <f t="array" ref="I97">_xlfn.TEXTJOIN(",", TRUE, IF(Table4[study_id]=Table3[[#This Row],[study_id]], Table4[iso_code], ""))</f>
        <v>DZ</v>
      </c>
      <c r="J97" s="84">
        <f>COUNTIF(study_countries!A:A,A97)</f>
        <v>1</v>
      </c>
      <c r="K97" s="77" t="s">
        <v>218</v>
      </c>
      <c r="L97" s="77" t="s">
        <v>1036</v>
      </c>
      <c r="M97" s="77" t="s">
        <v>1037</v>
      </c>
      <c r="N97" s="77"/>
      <c r="O97" s="77"/>
      <c r="P97" s="77"/>
      <c r="Q97" s="84"/>
      <c r="R97" s="71"/>
      <c r="S97" s="77"/>
      <c r="T97" s="77"/>
      <c r="U97" s="77"/>
      <c r="V97" s="77"/>
      <c r="W97" s="77"/>
      <c r="X97" s="77"/>
      <c r="Y97" s="77"/>
      <c r="Z97" s="77"/>
      <c r="AA97" s="77"/>
      <c r="AB97" s="77" t="s">
        <v>64</v>
      </c>
      <c r="AC97" s="77" t="s">
        <v>65</v>
      </c>
      <c r="AD97" s="77" t="s">
        <v>62</v>
      </c>
      <c r="AE97" s="84" t="s">
        <v>62</v>
      </c>
      <c r="AF97" s="77" t="s">
        <v>63</v>
      </c>
      <c r="AG97" s="77"/>
      <c r="AH97" s="77" t="s">
        <v>85</v>
      </c>
      <c r="AI97" s="77" t="s">
        <v>63</v>
      </c>
      <c r="AJ97" s="77" t="s">
        <v>63</v>
      </c>
      <c r="AK97" s="77" t="s">
        <v>63</v>
      </c>
      <c r="AL97" s="77" t="s">
        <v>63</v>
      </c>
      <c r="AM97" s="77" t="s">
        <v>132</v>
      </c>
      <c r="AN97" s="77"/>
      <c r="AO97" s="77"/>
      <c r="AP97" s="77" t="s">
        <v>1038</v>
      </c>
      <c r="AQ97" s="77" t="s">
        <v>800</v>
      </c>
      <c r="AR97" s="77" t="s">
        <v>62</v>
      </c>
      <c r="AS97" s="77"/>
      <c r="AT97" s="77" t="s">
        <v>63</v>
      </c>
      <c r="AU97" s="85"/>
      <c r="AV97" s="77"/>
      <c r="AW97" s="77"/>
      <c r="AX97" s="86" t="s">
        <v>1039</v>
      </c>
      <c r="AY97" s="87" t="s">
        <v>1040</v>
      </c>
    </row>
    <row r="98" spans="1:51" ht="125.25" customHeight="1">
      <c r="A98" s="70">
        <v>97</v>
      </c>
      <c r="B98" s="77" t="s">
        <v>1041</v>
      </c>
      <c r="C98" s="77" t="s">
        <v>745</v>
      </c>
      <c r="D98" s="77" t="s">
        <v>1042</v>
      </c>
      <c r="E98" s="84">
        <v>2022</v>
      </c>
      <c r="F98" s="77" t="s">
        <v>231</v>
      </c>
      <c r="G98" s="84" t="s">
        <v>796</v>
      </c>
      <c r="H98" s="77" t="s">
        <v>217</v>
      </c>
      <c r="I98" s="71" t="str">
        <f t="array" ref="I98">_xlfn.TEXTJOIN(",", TRUE, IF(Table4[study_id]=Table3[[#This Row],[study_id]], Table4[iso_code], ""))</f>
        <v>ET</v>
      </c>
      <c r="J98" s="84">
        <f>COUNTIF(study_countries!A:A,A98)</f>
        <v>1</v>
      </c>
      <c r="K98" s="77" t="s">
        <v>315</v>
      </c>
      <c r="L98" s="77" t="s">
        <v>1043</v>
      </c>
      <c r="M98" s="77" t="s">
        <v>1044</v>
      </c>
      <c r="N98" s="77">
        <v>2020</v>
      </c>
      <c r="O98" s="77">
        <v>2035</v>
      </c>
      <c r="P98" s="77"/>
      <c r="Q98" s="84"/>
      <c r="R98" s="71"/>
      <c r="S98" s="77"/>
      <c r="T98" s="77"/>
      <c r="U98" s="77"/>
      <c r="V98" s="77"/>
      <c r="W98" s="77"/>
      <c r="X98" s="77"/>
      <c r="Y98" s="77"/>
      <c r="Z98" s="77"/>
      <c r="AA98" s="77"/>
      <c r="AB98" s="77" t="s">
        <v>64</v>
      </c>
      <c r="AC98" s="77" t="s">
        <v>65</v>
      </c>
      <c r="AD98" s="77" t="s">
        <v>62</v>
      </c>
      <c r="AE98" s="84" t="s">
        <v>62</v>
      </c>
      <c r="AF98" s="77" t="s">
        <v>63</v>
      </c>
      <c r="AG98" s="77"/>
      <c r="AH98" s="77" t="s">
        <v>66</v>
      </c>
      <c r="AI98" s="77" t="s">
        <v>63</v>
      </c>
      <c r="AJ98" s="77" t="s">
        <v>63</v>
      </c>
      <c r="AK98" s="77" t="s">
        <v>63</v>
      </c>
      <c r="AL98" s="77" t="s">
        <v>62</v>
      </c>
      <c r="AM98" s="77" t="s">
        <v>63</v>
      </c>
      <c r="AN98" s="77"/>
      <c r="AO98" s="77"/>
      <c r="AP98" s="77" t="s">
        <v>1045</v>
      </c>
      <c r="AQ98" s="77" t="s">
        <v>194</v>
      </c>
      <c r="AR98" s="77" t="s">
        <v>62</v>
      </c>
      <c r="AS98" s="77"/>
      <c r="AT98" s="77" t="s">
        <v>63</v>
      </c>
      <c r="AU98" s="85"/>
      <c r="AV98" s="77"/>
      <c r="AW98" s="77"/>
      <c r="AX98" s="86" t="s">
        <v>1046</v>
      </c>
      <c r="AY98" s="87" t="s">
        <v>1047</v>
      </c>
    </row>
    <row r="99" spans="1:51" ht="104.25" customHeight="1">
      <c r="A99" s="70">
        <v>98</v>
      </c>
      <c r="B99" s="77" t="s">
        <v>1048</v>
      </c>
      <c r="C99" s="77" t="s">
        <v>745</v>
      </c>
      <c r="D99" s="77" t="s">
        <v>1049</v>
      </c>
      <c r="E99" s="84">
        <v>2025</v>
      </c>
      <c r="F99" s="77" t="s">
        <v>231</v>
      </c>
      <c r="G99" s="84" t="s">
        <v>746</v>
      </c>
      <c r="H99" s="77" t="s">
        <v>217</v>
      </c>
      <c r="I99" s="71" t="str">
        <f t="array" ref="I99">_xlfn.TEXTJOIN(",", TRUE, IF(Table4[study_id]=Table3[[#This Row],[study_id]], Table4[iso_code], ""))</f>
        <v>EG</v>
      </c>
      <c r="J99" s="84">
        <f>COUNTIF(study_countries!A:A,A99)</f>
        <v>1</v>
      </c>
      <c r="K99" s="77" t="s">
        <v>315</v>
      </c>
      <c r="L99" s="77" t="s">
        <v>1050</v>
      </c>
      <c r="M99" s="77" t="s">
        <v>1051</v>
      </c>
      <c r="N99" s="77"/>
      <c r="O99" s="77"/>
      <c r="P99" s="77"/>
      <c r="Q99" s="84"/>
      <c r="R99" s="71"/>
      <c r="S99" s="77"/>
      <c r="T99" s="77"/>
      <c r="U99" s="77"/>
      <c r="V99" s="77"/>
      <c r="W99" s="77"/>
      <c r="X99" s="77"/>
      <c r="Y99" s="77"/>
      <c r="Z99" s="77"/>
      <c r="AA99" s="77"/>
      <c r="AB99" s="77" t="s">
        <v>64</v>
      </c>
      <c r="AC99" s="77" t="s">
        <v>65</v>
      </c>
      <c r="AD99" s="77" t="s">
        <v>62</v>
      </c>
      <c r="AE99" s="84" t="s">
        <v>62</v>
      </c>
      <c r="AF99" s="77" t="s">
        <v>63</v>
      </c>
      <c r="AG99" s="77"/>
      <c r="AH99" s="77" t="s">
        <v>66</v>
      </c>
      <c r="AI99" s="77" t="s">
        <v>63</v>
      </c>
      <c r="AJ99" s="77" t="s">
        <v>63</v>
      </c>
      <c r="AK99" s="77" t="s">
        <v>63</v>
      </c>
      <c r="AL99" s="77" t="s">
        <v>62</v>
      </c>
      <c r="AM99" s="77" t="s">
        <v>63</v>
      </c>
      <c r="AN99" s="77"/>
      <c r="AO99" s="77"/>
      <c r="AP99" s="77" t="s">
        <v>1052</v>
      </c>
      <c r="AQ99" s="77" t="s">
        <v>850</v>
      </c>
      <c r="AR99" s="77" t="s">
        <v>62</v>
      </c>
      <c r="AS99" s="77"/>
      <c r="AT99" s="77" t="s">
        <v>63</v>
      </c>
      <c r="AU99" s="85"/>
      <c r="AV99" s="77"/>
      <c r="AW99" s="77"/>
      <c r="AX99" s="86" t="s">
        <v>1053</v>
      </c>
      <c r="AY99" s="87" t="s">
        <v>1054</v>
      </c>
    </row>
    <row r="100" spans="1:51" ht="111.75" customHeight="1">
      <c r="A100" s="70">
        <v>99</v>
      </c>
      <c r="B100" s="77" t="s">
        <v>1055</v>
      </c>
      <c r="C100" s="77" t="s">
        <v>1056</v>
      </c>
      <c r="D100" s="77" t="s">
        <v>1057</v>
      </c>
      <c r="E100" s="84">
        <v>2022</v>
      </c>
      <c r="F100" s="77" t="s">
        <v>231</v>
      </c>
      <c r="G100" s="84" t="s">
        <v>232</v>
      </c>
      <c r="H100" s="77" t="s">
        <v>233</v>
      </c>
      <c r="I100" s="71" t="str">
        <f t="array" ref="I100">_xlfn.TEXTJOIN(",", TRUE, IF(Table4[study_id]=Table3[[#This Row],[study_id]], Table4[iso_code], ""))</f>
        <v>SD</v>
      </c>
      <c r="J100" s="84">
        <f>COUNTIF(study_countries!A:A,A100)</f>
        <v>1</v>
      </c>
      <c r="K100" s="77" t="s">
        <v>315</v>
      </c>
      <c r="L100" s="77" t="s">
        <v>1058</v>
      </c>
      <c r="M100" s="77" t="s">
        <v>1059</v>
      </c>
      <c r="N100" s="77"/>
      <c r="O100" s="77"/>
      <c r="P100" s="77"/>
      <c r="Q100" s="84"/>
      <c r="R100" s="71"/>
      <c r="S100" s="77"/>
      <c r="T100" s="77"/>
      <c r="U100" s="77"/>
      <c r="V100" s="77"/>
      <c r="W100" s="77"/>
      <c r="X100" s="77"/>
      <c r="Y100" s="77"/>
      <c r="Z100" s="77"/>
      <c r="AA100" s="77"/>
      <c r="AB100" s="77" t="s">
        <v>64</v>
      </c>
      <c r="AC100" s="77" t="s">
        <v>65</v>
      </c>
      <c r="AD100" s="77" t="s">
        <v>62</v>
      </c>
      <c r="AE100" s="84" t="s">
        <v>63</v>
      </c>
      <c r="AF100" s="77" t="s">
        <v>63</v>
      </c>
      <c r="AG100" s="77"/>
      <c r="AH100" s="77" t="s">
        <v>85</v>
      </c>
      <c r="AI100" s="77" t="s">
        <v>63</v>
      </c>
      <c r="AJ100" s="77" t="s">
        <v>63</v>
      </c>
      <c r="AK100" s="77" t="s">
        <v>63</v>
      </c>
      <c r="AL100" s="77" t="s">
        <v>63</v>
      </c>
      <c r="AM100" s="77" t="s">
        <v>63</v>
      </c>
      <c r="AN100" s="77"/>
      <c r="AO100" s="77"/>
      <c r="AP100" s="77" t="s">
        <v>1060</v>
      </c>
      <c r="AQ100" s="77" t="s">
        <v>1061</v>
      </c>
      <c r="AR100" s="77" t="s">
        <v>63</v>
      </c>
      <c r="AS100" s="77"/>
      <c r="AT100" s="77" t="s">
        <v>63</v>
      </c>
      <c r="AU100" s="85"/>
      <c r="AV100" s="77"/>
      <c r="AW100" s="77"/>
      <c r="AX100" s="86" t="s">
        <v>1062</v>
      </c>
      <c r="AY100" s="87" t="s">
        <v>1063</v>
      </c>
    </row>
    <row r="101" spans="1:51" ht="131.25" customHeight="1">
      <c r="A101" s="70">
        <v>100</v>
      </c>
      <c r="B101" s="77" t="s">
        <v>1064</v>
      </c>
      <c r="C101" s="77" t="s">
        <v>810</v>
      </c>
      <c r="D101" s="77" t="s">
        <v>1065</v>
      </c>
      <c r="E101" s="84">
        <v>2023</v>
      </c>
      <c r="F101" s="77" t="s">
        <v>231</v>
      </c>
      <c r="G101" s="84" t="s">
        <v>746</v>
      </c>
      <c r="H101" s="77" t="s">
        <v>217</v>
      </c>
      <c r="I101" s="71" t="str">
        <f t="array" ref="I101">_xlfn.TEXTJOIN(",", TRUE, IF(Table4[study_id]=Table3[[#This Row],[study_id]], Table4[iso_code], ""))</f>
        <v>CD</v>
      </c>
      <c r="J101" s="84">
        <f>COUNTIF(study_countries!A:A,A101)</f>
        <v>1</v>
      </c>
      <c r="K101" s="77" t="s">
        <v>266</v>
      </c>
      <c r="L101" s="77" t="s">
        <v>1066</v>
      </c>
      <c r="M101" s="77" t="s">
        <v>1067</v>
      </c>
      <c r="N101" s="77"/>
      <c r="O101" s="77"/>
      <c r="P101" s="77"/>
      <c r="Q101" s="84"/>
      <c r="R101" s="71"/>
      <c r="S101" s="77"/>
      <c r="T101" s="77"/>
      <c r="U101" s="77"/>
      <c r="V101" s="77"/>
      <c r="W101" s="77"/>
      <c r="X101" s="77"/>
      <c r="Y101" s="77"/>
      <c r="Z101" s="77"/>
      <c r="AA101" s="77"/>
      <c r="AB101" s="77" t="s">
        <v>64</v>
      </c>
      <c r="AC101" s="77" t="s">
        <v>65</v>
      </c>
      <c r="AD101" s="77" t="s">
        <v>62</v>
      </c>
      <c r="AE101" s="84" t="s">
        <v>62</v>
      </c>
      <c r="AF101" s="77" t="s">
        <v>63</v>
      </c>
      <c r="AG101" s="77"/>
      <c r="AH101" s="77" t="s">
        <v>66</v>
      </c>
      <c r="AI101" s="77" t="s">
        <v>63</v>
      </c>
      <c r="AJ101" s="77" t="s">
        <v>63</v>
      </c>
      <c r="AK101" s="77" t="s">
        <v>63</v>
      </c>
      <c r="AL101" s="77" t="s">
        <v>63</v>
      </c>
      <c r="AM101" s="77" t="s">
        <v>63</v>
      </c>
      <c r="AN101" s="77"/>
      <c r="AO101" s="77"/>
      <c r="AP101" s="77" t="s">
        <v>1068</v>
      </c>
      <c r="AQ101" s="77" t="s">
        <v>1069</v>
      </c>
      <c r="AR101" s="77" t="s">
        <v>63</v>
      </c>
      <c r="AS101" s="77"/>
      <c r="AT101" s="77" t="s">
        <v>63</v>
      </c>
      <c r="AU101" s="85"/>
      <c r="AV101" s="77"/>
      <c r="AW101" s="77"/>
      <c r="AX101" s="86" t="s">
        <v>1070</v>
      </c>
      <c r="AY101" s="87" t="s">
        <v>1071</v>
      </c>
    </row>
    <row r="102" spans="1:51" ht="132" customHeight="1">
      <c r="A102" s="70">
        <v>101</v>
      </c>
      <c r="B102" s="81" t="s">
        <v>1072</v>
      </c>
      <c r="C102" s="81" t="s">
        <v>1073</v>
      </c>
      <c r="D102" s="81" t="s">
        <v>1074</v>
      </c>
      <c r="E102" s="84">
        <v>2021</v>
      </c>
      <c r="F102" s="81" t="s">
        <v>231</v>
      </c>
      <c r="G102" s="84" t="s">
        <v>232</v>
      </c>
      <c r="H102" s="81" t="s">
        <v>233</v>
      </c>
      <c r="I102" s="71" t="str">
        <f t="array" ref="I102">_xlfn.TEXTJOIN(",", TRUE, IF(Table4[study_id]=Table3[[#This Row],[study_id]], Table4[iso_code], ""))</f>
        <v>UG</v>
      </c>
      <c r="J102" s="81">
        <f>COUNTIF(study_countries!A:A,A102)</f>
        <v>1</v>
      </c>
      <c r="K102" s="81" t="s">
        <v>315</v>
      </c>
      <c r="L102" s="81" t="s">
        <v>1075</v>
      </c>
      <c r="M102" s="81" t="s">
        <v>1076</v>
      </c>
      <c r="N102" s="81"/>
      <c r="O102" s="81"/>
      <c r="P102" s="81"/>
      <c r="Q102" s="84"/>
      <c r="R102" s="71"/>
      <c r="S102" s="81"/>
      <c r="T102" s="81"/>
      <c r="U102" s="81"/>
      <c r="V102" s="81"/>
      <c r="W102" s="81"/>
      <c r="X102" s="81"/>
      <c r="Y102" s="81"/>
      <c r="Z102" s="81"/>
      <c r="AA102" s="81"/>
      <c r="AB102" s="77" t="s">
        <v>64</v>
      </c>
      <c r="AC102" s="81" t="s">
        <v>100</v>
      </c>
      <c r="AD102" s="81" t="s">
        <v>62</v>
      </c>
      <c r="AE102" s="81" t="s">
        <v>62</v>
      </c>
      <c r="AF102" s="81" t="s">
        <v>63</v>
      </c>
      <c r="AG102" s="81"/>
      <c r="AH102" s="77" t="s">
        <v>66</v>
      </c>
      <c r="AI102" s="81" t="s">
        <v>63</v>
      </c>
      <c r="AJ102" s="81" t="s">
        <v>63</v>
      </c>
      <c r="AK102" s="81" t="s">
        <v>63</v>
      </c>
      <c r="AL102" s="81" t="s">
        <v>62</v>
      </c>
      <c r="AM102" s="81" t="s">
        <v>63</v>
      </c>
      <c r="AN102" s="81"/>
      <c r="AO102" s="81"/>
      <c r="AP102" s="81" t="s">
        <v>1077</v>
      </c>
      <c r="AQ102" s="81" t="s">
        <v>1078</v>
      </c>
      <c r="AR102" s="81" t="s">
        <v>132</v>
      </c>
      <c r="AS102" s="81"/>
      <c r="AT102" s="81" t="s">
        <v>63</v>
      </c>
      <c r="AU102" s="81"/>
      <c r="AV102" s="81"/>
      <c r="AW102" s="81"/>
      <c r="AX102" s="91" t="s">
        <v>5386</v>
      </c>
      <c r="AY102" s="83" t="s">
        <v>1079</v>
      </c>
    </row>
    <row r="103" spans="1:51" ht="102.75" customHeight="1">
      <c r="A103" s="70">
        <v>102</v>
      </c>
      <c r="B103" s="81" t="s">
        <v>1080</v>
      </c>
      <c r="C103" s="81" t="s">
        <v>745</v>
      </c>
      <c r="D103" s="81" t="s">
        <v>1081</v>
      </c>
      <c r="E103" s="84">
        <v>2023</v>
      </c>
      <c r="F103" s="81" t="s">
        <v>231</v>
      </c>
      <c r="G103" s="84" t="s">
        <v>746</v>
      </c>
      <c r="H103" s="81" t="s">
        <v>217</v>
      </c>
      <c r="I103" s="71" t="str">
        <f t="array" ref="I103">_xlfn.TEXTJOIN(",", TRUE, IF(Table4[study_id]=Table3[[#This Row],[study_id]], Table4[iso_code], ""))</f>
        <v>CM</v>
      </c>
      <c r="J103" s="81">
        <f>COUNTIF(study_countries!A:A,A103)</f>
        <v>1</v>
      </c>
      <c r="K103" s="81" t="s">
        <v>279</v>
      </c>
      <c r="L103" s="81" t="s">
        <v>1082</v>
      </c>
      <c r="M103" s="81" t="s">
        <v>1083</v>
      </c>
      <c r="N103" s="81"/>
      <c r="O103" s="81"/>
      <c r="P103" s="81"/>
      <c r="Q103" s="84"/>
      <c r="R103" s="71"/>
      <c r="S103" s="81"/>
      <c r="T103" s="81"/>
      <c r="U103" s="81"/>
      <c r="V103" s="81"/>
      <c r="W103" s="81"/>
      <c r="X103" s="81"/>
      <c r="Y103" s="81"/>
      <c r="Z103" s="81"/>
      <c r="AA103" s="81"/>
      <c r="AB103" s="77" t="s">
        <v>64</v>
      </c>
      <c r="AC103" s="81" t="s">
        <v>65</v>
      </c>
      <c r="AD103" s="81" t="s">
        <v>62</v>
      </c>
      <c r="AE103" s="81" t="s">
        <v>63</v>
      </c>
      <c r="AF103" s="81" t="s">
        <v>63</v>
      </c>
      <c r="AG103" s="81"/>
      <c r="AH103" s="77" t="s">
        <v>66</v>
      </c>
      <c r="AI103" s="81" t="s">
        <v>63</v>
      </c>
      <c r="AJ103" s="81" t="s">
        <v>63</v>
      </c>
      <c r="AK103" s="81" t="s">
        <v>63</v>
      </c>
      <c r="AL103" s="81" t="s">
        <v>62</v>
      </c>
      <c r="AM103" s="81" t="s">
        <v>63</v>
      </c>
      <c r="AN103" s="81"/>
      <c r="AO103" s="81"/>
      <c r="AP103" s="81" t="s">
        <v>1084</v>
      </c>
      <c r="AQ103" s="81" t="s">
        <v>1085</v>
      </c>
      <c r="AR103" s="81" t="s">
        <v>62</v>
      </c>
      <c r="AS103" s="81"/>
      <c r="AT103" s="81" t="s">
        <v>63</v>
      </c>
      <c r="AU103" s="81"/>
      <c r="AV103" s="81"/>
      <c r="AW103" s="81"/>
      <c r="AX103" s="82" t="s">
        <v>1086</v>
      </c>
      <c r="AY103" s="83" t="s">
        <v>1087</v>
      </c>
    </row>
    <row r="104" spans="1:51" ht="122.25" customHeight="1">
      <c r="A104" s="70">
        <v>103</v>
      </c>
      <c r="B104" s="71" t="s">
        <v>1088</v>
      </c>
      <c r="C104" s="71" t="s">
        <v>289</v>
      </c>
      <c r="D104" s="71" t="s">
        <v>1089</v>
      </c>
      <c r="E104" s="71">
        <v>2026</v>
      </c>
      <c r="F104" s="71" t="s">
        <v>231</v>
      </c>
      <c r="G104" s="84" t="s">
        <v>232</v>
      </c>
      <c r="H104" s="81" t="s">
        <v>217</v>
      </c>
      <c r="I104" s="71" t="str">
        <f t="array" ref="I104">_xlfn.TEXTJOIN(",", TRUE, IF(Table4[study_id]=Table3[[#This Row],[study_id]], Table4[iso_code], ""))</f>
        <v>CD</v>
      </c>
      <c r="J104" s="81">
        <f>COUNTIF(study_countries!A:A,A104)</f>
        <v>1</v>
      </c>
      <c r="K104" s="71" t="s">
        <v>266</v>
      </c>
      <c r="L104" s="71" t="s">
        <v>1090</v>
      </c>
      <c r="M104" s="71" t="s">
        <v>1091</v>
      </c>
      <c r="N104" s="71">
        <v>2020</v>
      </c>
      <c r="O104" s="71">
        <v>2030</v>
      </c>
      <c r="P104" s="71"/>
      <c r="Q104" s="84"/>
      <c r="R104" s="71"/>
      <c r="S104" s="71"/>
      <c r="T104" s="71"/>
      <c r="U104" s="71"/>
      <c r="V104" s="71"/>
      <c r="W104" s="71"/>
      <c r="X104" s="71"/>
      <c r="Y104" s="71"/>
      <c r="Z104" s="71"/>
      <c r="AA104" s="71"/>
      <c r="AB104" s="77" t="s">
        <v>64</v>
      </c>
      <c r="AC104" s="71" t="s">
        <v>100</v>
      </c>
      <c r="AD104" s="71" t="s">
        <v>62</v>
      </c>
      <c r="AE104" s="71" t="s">
        <v>63</v>
      </c>
      <c r="AF104" s="71" t="s">
        <v>63</v>
      </c>
      <c r="AG104" s="71"/>
      <c r="AH104" s="71" t="s">
        <v>85</v>
      </c>
      <c r="AI104" s="71" t="s">
        <v>63</v>
      </c>
      <c r="AJ104" s="71" t="s">
        <v>63</v>
      </c>
      <c r="AK104" s="71" t="s">
        <v>63</v>
      </c>
      <c r="AL104" s="71" t="s">
        <v>132</v>
      </c>
      <c r="AM104" s="71" t="s">
        <v>63</v>
      </c>
      <c r="AN104" s="71"/>
      <c r="AO104" s="71"/>
      <c r="AP104" s="71" t="s">
        <v>1092</v>
      </c>
      <c r="AQ104" s="71" t="s">
        <v>1093</v>
      </c>
      <c r="AR104" s="71" t="s">
        <v>63</v>
      </c>
      <c r="AS104" s="71"/>
      <c r="AT104" s="71" t="s">
        <v>63</v>
      </c>
      <c r="AU104" s="71"/>
      <c r="AV104" s="71"/>
      <c r="AW104" s="71"/>
      <c r="AX104" s="72" t="s">
        <v>1094</v>
      </c>
      <c r="AY104" s="76" t="s">
        <v>1095</v>
      </c>
    </row>
    <row r="105" spans="1:51" ht="84.75" customHeight="1">
      <c r="A105" s="70">
        <v>104</v>
      </c>
      <c r="B105" s="71" t="s">
        <v>1096</v>
      </c>
      <c r="C105" s="71" t="s">
        <v>745</v>
      </c>
      <c r="D105" s="71" t="s">
        <v>1097</v>
      </c>
      <c r="E105" s="71">
        <v>2016</v>
      </c>
      <c r="F105" s="71" t="s">
        <v>231</v>
      </c>
      <c r="G105" s="84" t="s">
        <v>746</v>
      </c>
      <c r="H105" s="71" t="s">
        <v>217</v>
      </c>
      <c r="I105" s="71" t="str" cm="1">
        <f t="array" ref="I105">_xlfn.TEXTJOIN(",", TRUE, IF(Table4[study_id]=Table3[[#This Row],[study_id]], Table4[iso_code], ""))</f>
        <v>TN</v>
      </c>
      <c r="J105" s="81">
        <f>COUNTIF(study_countries!A:A,A105)</f>
        <v>1</v>
      </c>
      <c r="K105" s="71" t="s">
        <v>218</v>
      </c>
      <c r="L105" s="71" t="s">
        <v>1098</v>
      </c>
      <c r="M105" s="71" t="s">
        <v>1099</v>
      </c>
      <c r="N105" s="71"/>
      <c r="O105" s="71"/>
      <c r="P105" s="71"/>
      <c r="Q105" s="84"/>
      <c r="R105" s="71"/>
      <c r="S105" s="71"/>
      <c r="T105" s="71"/>
      <c r="U105" s="71"/>
      <c r="V105" s="71"/>
      <c r="W105" s="71"/>
      <c r="X105" s="71"/>
      <c r="Y105" s="71"/>
      <c r="Z105" s="71"/>
      <c r="AA105" s="71"/>
      <c r="AB105" s="77" t="s">
        <v>64</v>
      </c>
      <c r="AC105" s="71" t="s">
        <v>65</v>
      </c>
      <c r="AD105" s="71" t="s">
        <v>62</v>
      </c>
      <c r="AE105" s="71" t="s">
        <v>62</v>
      </c>
      <c r="AF105" s="71" t="s">
        <v>63</v>
      </c>
      <c r="AG105" s="71"/>
      <c r="AH105" s="71" t="s">
        <v>66</v>
      </c>
      <c r="AI105" s="71" t="s">
        <v>63</v>
      </c>
      <c r="AJ105" s="71" t="s">
        <v>63</v>
      </c>
      <c r="AK105" s="71" t="s">
        <v>63</v>
      </c>
      <c r="AL105" s="71" t="s">
        <v>62</v>
      </c>
      <c r="AM105" s="71" t="s">
        <v>63</v>
      </c>
      <c r="AN105" s="71"/>
      <c r="AO105" s="71"/>
      <c r="AP105" s="71" t="s">
        <v>1100</v>
      </c>
      <c r="AQ105" s="71" t="s">
        <v>952</v>
      </c>
      <c r="AR105" s="71" t="s">
        <v>62</v>
      </c>
      <c r="AS105" s="71"/>
      <c r="AT105" s="71" t="s">
        <v>63</v>
      </c>
      <c r="AU105" s="71"/>
      <c r="AV105" s="71"/>
      <c r="AW105" s="71"/>
      <c r="AX105" s="72" t="s">
        <v>1101</v>
      </c>
      <c r="AY105" s="76" t="s">
        <v>1102</v>
      </c>
    </row>
    <row r="106" spans="1:51" ht="78" customHeight="1">
      <c r="A106" s="70">
        <v>105</v>
      </c>
      <c r="B106" s="71" t="s">
        <v>1103</v>
      </c>
      <c r="C106" s="71" t="s">
        <v>810</v>
      </c>
      <c r="D106" s="71" t="s">
        <v>1104</v>
      </c>
      <c r="E106" s="71">
        <v>2022</v>
      </c>
      <c r="F106" s="71" t="s">
        <v>231</v>
      </c>
      <c r="G106" s="84" t="s">
        <v>746</v>
      </c>
      <c r="H106" s="71" t="s">
        <v>217</v>
      </c>
      <c r="I106" s="71" t="str" cm="1">
        <f t="array" ref="I106">_xlfn.TEXTJOIN(",", TRUE, IF(Table4[study_id]=Table3[[#This Row],[study_id]], Table4[iso_code], ""))</f>
        <v>SD</v>
      </c>
      <c r="J106" s="81">
        <f>COUNTIF(study_countries!A:A,A106)</f>
        <v>1</v>
      </c>
      <c r="K106" s="71" t="s">
        <v>315</v>
      </c>
      <c r="L106" s="71" t="s">
        <v>1105</v>
      </c>
      <c r="M106" s="71" t="s">
        <v>1106</v>
      </c>
      <c r="N106" s="71"/>
      <c r="O106" s="71"/>
      <c r="P106" s="71"/>
      <c r="Q106" s="84"/>
      <c r="R106" s="71"/>
      <c r="S106" s="71"/>
      <c r="T106" s="71"/>
      <c r="U106" s="71"/>
      <c r="V106" s="71"/>
      <c r="W106" s="71"/>
      <c r="X106" s="71"/>
      <c r="Y106" s="71"/>
      <c r="Z106" s="71"/>
      <c r="AA106" s="71"/>
      <c r="AB106" s="77" t="s">
        <v>64</v>
      </c>
      <c r="AC106" s="71" t="s">
        <v>65</v>
      </c>
      <c r="AD106" s="71" t="s">
        <v>62</v>
      </c>
      <c r="AE106" s="71" t="s">
        <v>62</v>
      </c>
      <c r="AF106" s="71" t="s">
        <v>63</v>
      </c>
      <c r="AG106" s="71"/>
      <c r="AH106" s="71" t="s">
        <v>66</v>
      </c>
      <c r="AI106" s="71" t="s">
        <v>63</v>
      </c>
      <c r="AJ106" s="71" t="s">
        <v>63</v>
      </c>
      <c r="AK106" s="71" t="s">
        <v>63</v>
      </c>
      <c r="AL106" s="71" t="s">
        <v>62</v>
      </c>
      <c r="AM106" s="71" t="s">
        <v>63</v>
      </c>
      <c r="AN106" s="71"/>
      <c r="AO106" s="71"/>
      <c r="AP106" s="71" t="s">
        <v>1107</v>
      </c>
      <c r="AQ106" s="71" t="s">
        <v>1108</v>
      </c>
      <c r="AR106" s="71" t="s">
        <v>132</v>
      </c>
      <c r="AS106" s="71"/>
      <c r="AT106" s="71" t="s">
        <v>63</v>
      </c>
      <c r="AU106" s="71"/>
      <c r="AV106" s="71"/>
      <c r="AW106" s="71"/>
      <c r="AX106" s="72" t="s">
        <v>1109</v>
      </c>
      <c r="AY106" s="76" t="s">
        <v>1110</v>
      </c>
    </row>
    <row r="107" spans="1:51" ht="84.75" customHeight="1">
      <c r="A107" s="70">
        <v>106</v>
      </c>
      <c r="B107" s="71" t="s">
        <v>1111</v>
      </c>
      <c r="C107" s="71" t="s">
        <v>1112</v>
      </c>
      <c r="D107" s="71" t="s">
        <v>1113</v>
      </c>
      <c r="E107" s="71">
        <v>2023</v>
      </c>
      <c r="F107" s="71" t="s">
        <v>231</v>
      </c>
      <c r="G107" s="84" t="s">
        <v>796</v>
      </c>
      <c r="H107" s="71" t="s">
        <v>217</v>
      </c>
      <c r="I107" s="81" t="str">
        <f t="array" ref="I107">_xlfn.TEXTJOIN(",", TRUE, IF(Table4[study_id]=Table3[[#This Row],[study_id]], Table4[iso_code], ""))</f>
        <v>DZ</v>
      </c>
      <c r="J107" s="81">
        <f>COUNTIF(study_countries!A:A,A107)</f>
        <v>1</v>
      </c>
      <c r="K107" s="71" t="s">
        <v>218</v>
      </c>
      <c r="L107" s="71" t="s">
        <v>1114</v>
      </c>
      <c r="M107" s="71" t="s">
        <v>1115</v>
      </c>
      <c r="N107" s="71"/>
      <c r="O107" s="71"/>
      <c r="P107" s="71"/>
      <c r="Q107" s="84"/>
      <c r="R107" s="71"/>
      <c r="S107" s="71"/>
      <c r="T107" s="71"/>
      <c r="U107" s="71"/>
      <c r="V107" s="71"/>
      <c r="W107" s="71"/>
      <c r="X107" s="71"/>
      <c r="Y107" s="71"/>
      <c r="Z107" s="71"/>
      <c r="AA107" s="71"/>
      <c r="AB107" s="77" t="s">
        <v>64</v>
      </c>
      <c r="AC107" s="71" t="s">
        <v>100</v>
      </c>
      <c r="AD107" s="71" t="s">
        <v>62</v>
      </c>
      <c r="AE107" s="71" t="s">
        <v>62</v>
      </c>
      <c r="AF107" s="71" t="s">
        <v>63</v>
      </c>
      <c r="AG107" s="71"/>
      <c r="AH107" s="71" t="s">
        <v>85</v>
      </c>
      <c r="AI107" s="71" t="s">
        <v>63</v>
      </c>
      <c r="AJ107" s="71" t="s">
        <v>63</v>
      </c>
      <c r="AK107" s="71" t="s">
        <v>63</v>
      </c>
      <c r="AL107" s="71" t="s">
        <v>63</v>
      </c>
      <c r="AM107" s="71" t="s">
        <v>63</v>
      </c>
      <c r="AN107" s="71"/>
      <c r="AO107" s="71"/>
      <c r="AP107" s="71" t="s">
        <v>1116</v>
      </c>
      <c r="AQ107" s="71" t="s">
        <v>800</v>
      </c>
      <c r="AR107" s="71" t="s">
        <v>62</v>
      </c>
      <c r="AS107" s="71"/>
      <c r="AT107" s="71" t="s">
        <v>63</v>
      </c>
      <c r="AU107" s="71"/>
      <c r="AV107" s="71"/>
      <c r="AW107" s="71"/>
      <c r="AX107" s="72" t="s">
        <v>1117</v>
      </c>
      <c r="AY107" s="76" t="s">
        <v>1118</v>
      </c>
    </row>
    <row r="108" spans="1:51" ht="109.5" customHeight="1">
      <c r="A108" s="70">
        <v>107</v>
      </c>
      <c r="B108" s="71" t="s">
        <v>1119</v>
      </c>
      <c r="C108" s="71" t="s">
        <v>381</v>
      </c>
      <c r="D108" s="71" t="s">
        <v>1120</v>
      </c>
      <c r="E108" s="71">
        <v>2024</v>
      </c>
      <c r="F108" s="71" t="s">
        <v>54</v>
      </c>
      <c r="G108" s="84" t="s">
        <v>125</v>
      </c>
      <c r="H108" s="71" t="s">
        <v>233</v>
      </c>
      <c r="I108" s="81" t="str">
        <f t="array" ref="I108">_xlfn.TEXTJOIN(",", TRUE, IF(Table4[study_id]=Table3[[#This Row],[study_id]], Table4[iso_code], ""))</f>
        <v>ZA</v>
      </c>
      <c r="J108" s="81">
        <f>COUNTIF(study_countries!A:A,A108)</f>
        <v>1</v>
      </c>
      <c r="K108" s="71" t="s">
        <v>266</v>
      </c>
      <c r="L108" s="71" t="s">
        <v>1121</v>
      </c>
      <c r="M108" s="71" t="s">
        <v>1122</v>
      </c>
      <c r="N108" s="71">
        <v>2015</v>
      </c>
      <c r="O108" s="71">
        <v>2040</v>
      </c>
      <c r="P108" s="71" t="s">
        <v>60</v>
      </c>
      <c r="Q108" s="84" t="s">
        <v>435</v>
      </c>
      <c r="R108" s="71" t="s">
        <v>189</v>
      </c>
      <c r="S108" s="77" t="s">
        <v>63</v>
      </c>
      <c r="T108" s="77" t="s">
        <v>63</v>
      </c>
      <c r="U108" s="77" t="s">
        <v>63</v>
      </c>
      <c r="V108" s="77" t="s">
        <v>63</v>
      </c>
      <c r="W108" s="77" t="s">
        <v>63</v>
      </c>
      <c r="X108" s="77" t="s">
        <v>63</v>
      </c>
      <c r="Y108" s="77" t="s">
        <v>63</v>
      </c>
      <c r="Z108" s="77" t="s">
        <v>63</v>
      </c>
      <c r="AA108" s="77" t="s">
        <v>63</v>
      </c>
      <c r="AB108" s="71" t="s">
        <v>64</v>
      </c>
      <c r="AC108" s="71" t="s">
        <v>65</v>
      </c>
      <c r="AD108" s="71" t="s">
        <v>62</v>
      </c>
      <c r="AE108" s="71" t="s">
        <v>63</v>
      </c>
      <c r="AF108" s="71" t="s">
        <v>63</v>
      </c>
      <c r="AG108" s="71" t="s">
        <v>63</v>
      </c>
      <c r="AH108" s="71" t="s">
        <v>85</v>
      </c>
      <c r="AI108" s="71" t="s">
        <v>63</v>
      </c>
      <c r="AJ108" s="71" t="s">
        <v>63</v>
      </c>
      <c r="AK108" s="71" t="s">
        <v>63</v>
      </c>
      <c r="AL108" s="71" t="s">
        <v>63</v>
      </c>
      <c r="AM108" s="71" t="s">
        <v>63</v>
      </c>
      <c r="AN108" s="71" t="s">
        <v>1123</v>
      </c>
      <c r="AO108" s="71" t="s">
        <v>1124</v>
      </c>
      <c r="AP108" s="71" t="s">
        <v>779</v>
      </c>
      <c r="AQ108" s="71" t="s">
        <v>612</v>
      </c>
      <c r="AR108" s="71" t="s">
        <v>62</v>
      </c>
      <c r="AS108" s="71"/>
      <c r="AT108" s="71" t="s">
        <v>63</v>
      </c>
      <c r="AU108" s="71" t="s">
        <v>72</v>
      </c>
      <c r="AV108" s="71" t="s">
        <v>63</v>
      </c>
      <c r="AW108" s="71"/>
      <c r="AX108" s="72" t="s">
        <v>1125</v>
      </c>
      <c r="AY108" s="76" t="s">
        <v>615</v>
      </c>
    </row>
    <row r="109" spans="1:51" ht="111.75" customHeight="1">
      <c r="A109" s="70">
        <v>108</v>
      </c>
      <c r="B109" s="71" t="s">
        <v>1126</v>
      </c>
      <c r="C109" s="71" t="s">
        <v>1127</v>
      </c>
      <c r="D109" s="71" t="s">
        <v>1128</v>
      </c>
      <c r="E109" s="71">
        <v>2024</v>
      </c>
      <c r="F109" s="71" t="s">
        <v>231</v>
      </c>
      <c r="G109" s="71" t="s">
        <v>232</v>
      </c>
      <c r="H109" s="71" t="s">
        <v>233</v>
      </c>
      <c r="I109" s="71" t="str">
        <f t="array" ref="I109">_xlfn.TEXTJOIN(",", TRUE, IF(Table4[study_id]=Table3[[#This Row],[study_id]], Table4[iso_code], ""))</f>
        <v>ZA</v>
      </c>
      <c r="J109" s="71">
        <f>COUNTIF(study_countries!A:A,A109)</f>
        <v>1</v>
      </c>
      <c r="K109" s="71" t="s">
        <v>266</v>
      </c>
      <c r="L109" s="71" t="s">
        <v>1129</v>
      </c>
      <c r="M109" s="71" t="s">
        <v>1130</v>
      </c>
      <c r="N109" s="71"/>
      <c r="O109" s="71"/>
      <c r="P109" s="71"/>
      <c r="Q109" s="71"/>
      <c r="R109" s="71"/>
      <c r="S109" s="71"/>
      <c r="T109" s="71"/>
      <c r="U109" s="71"/>
      <c r="V109" s="71"/>
      <c r="W109" s="71"/>
      <c r="X109" s="71"/>
      <c r="Y109" s="71"/>
      <c r="Z109" s="71"/>
      <c r="AA109" s="71"/>
      <c r="AB109" s="71" t="s">
        <v>64</v>
      </c>
      <c r="AC109" s="71" t="s">
        <v>65</v>
      </c>
      <c r="AD109" s="71" t="s">
        <v>62</v>
      </c>
      <c r="AE109" s="71" t="s">
        <v>62</v>
      </c>
      <c r="AF109" s="71" t="s">
        <v>63</v>
      </c>
      <c r="AG109" s="71"/>
      <c r="AH109" s="71" t="s">
        <v>85</v>
      </c>
      <c r="AI109" s="71" t="s">
        <v>63</v>
      </c>
      <c r="AJ109" s="71" t="s">
        <v>63</v>
      </c>
      <c r="AK109" s="71" t="s">
        <v>63</v>
      </c>
      <c r="AL109" s="71" t="s">
        <v>63</v>
      </c>
      <c r="AM109" s="71" t="s">
        <v>63</v>
      </c>
      <c r="AN109" s="71"/>
      <c r="AO109" s="71"/>
      <c r="AP109" s="71" t="s">
        <v>1131</v>
      </c>
      <c r="AQ109" s="71" t="s">
        <v>1132</v>
      </c>
      <c r="AR109" s="71" t="s">
        <v>63</v>
      </c>
      <c r="AS109" s="71"/>
      <c r="AT109" s="71" t="s">
        <v>63</v>
      </c>
      <c r="AU109" s="71"/>
      <c r="AV109" s="71"/>
      <c r="AW109" s="71"/>
      <c r="AX109" s="22" t="s">
        <v>1133</v>
      </c>
      <c r="AY109" s="76" t="s">
        <v>1134</v>
      </c>
    </row>
    <row r="110" spans="1:51" ht="92.25" customHeight="1">
      <c r="A110" s="90">
        <v>109</v>
      </c>
      <c r="B110" s="81" t="s">
        <v>1135</v>
      </c>
      <c r="C110" s="81" t="s">
        <v>867</v>
      </c>
      <c r="D110" s="81" t="s">
        <v>1136</v>
      </c>
      <c r="E110" s="71">
        <v>2017</v>
      </c>
      <c r="F110" s="81" t="s">
        <v>54</v>
      </c>
      <c r="G110" s="71" t="s">
        <v>125</v>
      </c>
      <c r="H110" s="71" t="s">
        <v>233</v>
      </c>
      <c r="I110" s="71" t="str">
        <f t="array" ref="I110">_xlfn.TEXTJOIN(",", TRUE, IF(Table4[study_id]=Table3[[#This Row],[study_id]], Table4[iso_code], ""))</f>
        <v>GH</v>
      </c>
      <c r="J110" s="81">
        <f>COUNTIF(study_countries!A:A,A110)</f>
        <v>1</v>
      </c>
      <c r="K110" s="81" t="s">
        <v>243</v>
      </c>
      <c r="L110" s="81" t="s">
        <v>1137</v>
      </c>
      <c r="M110" s="81" t="s">
        <v>1138</v>
      </c>
      <c r="N110" s="81">
        <v>2010</v>
      </c>
      <c r="O110" s="81">
        <v>2050</v>
      </c>
      <c r="P110" s="71" t="s">
        <v>60</v>
      </c>
      <c r="Q110" s="84" t="s">
        <v>81</v>
      </c>
      <c r="R110" s="71" t="s">
        <v>61</v>
      </c>
      <c r="S110" s="71" t="s">
        <v>62</v>
      </c>
      <c r="T110" s="71" t="s">
        <v>62</v>
      </c>
      <c r="U110" s="71" t="s">
        <v>62</v>
      </c>
      <c r="V110" s="71" t="s">
        <v>62</v>
      </c>
      <c r="W110" s="71" t="s">
        <v>63</v>
      </c>
      <c r="X110" s="71" t="s">
        <v>63</v>
      </c>
      <c r="Y110" s="71" t="s">
        <v>62</v>
      </c>
      <c r="Z110" s="71" t="s">
        <v>63</v>
      </c>
      <c r="AA110" s="71" t="s">
        <v>62</v>
      </c>
      <c r="AB110" s="71" t="s">
        <v>64</v>
      </c>
      <c r="AC110" s="71" t="s">
        <v>100</v>
      </c>
      <c r="AD110" s="71" t="s">
        <v>62</v>
      </c>
      <c r="AE110" s="71" t="s">
        <v>62</v>
      </c>
      <c r="AF110" s="71" t="s">
        <v>63</v>
      </c>
      <c r="AG110" s="71" t="s">
        <v>63</v>
      </c>
      <c r="AH110" s="71" t="s">
        <v>85</v>
      </c>
      <c r="AI110" s="71" t="s">
        <v>63</v>
      </c>
      <c r="AJ110" s="71" t="s">
        <v>63</v>
      </c>
      <c r="AK110" s="71" t="s">
        <v>63</v>
      </c>
      <c r="AL110" s="71" t="s">
        <v>62</v>
      </c>
      <c r="AM110" s="71" t="s">
        <v>62</v>
      </c>
      <c r="AN110" s="81" t="s">
        <v>1139</v>
      </c>
      <c r="AO110" s="81" t="s">
        <v>1140</v>
      </c>
      <c r="AP110" s="81" t="s">
        <v>468</v>
      </c>
      <c r="AQ110" s="81" t="s">
        <v>469</v>
      </c>
      <c r="AR110" s="77" t="s">
        <v>63</v>
      </c>
      <c r="AS110" s="81"/>
      <c r="AT110" s="81" t="s">
        <v>62</v>
      </c>
      <c r="AU110" s="81" t="s">
        <v>72</v>
      </c>
      <c r="AV110" s="81" t="s">
        <v>63</v>
      </c>
      <c r="AW110" s="81"/>
      <c r="AX110" s="91" t="s">
        <v>1141</v>
      </c>
      <c r="AY110" s="92" t="s">
        <v>1142</v>
      </c>
    </row>
    <row r="111" spans="1:51" ht="102.75" customHeight="1">
      <c r="A111" s="70">
        <v>110</v>
      </c>
      <c r="B111" s="71" t="s">
        <v>1143</v>
      </c>
      <c r="C111" s="71" t="s">
        <v>745</v>
      </c>
      <c r="D111" s="71" t="s">
        <v>1144</v>
      </c>
      <c r="E111" s="71">
        <v>2024</v>
      </c>
      <c r="F111" s="71" t="s">
        <v>231</v>
      </c>
      <c r="G111" s="71" t="s">
        <v>588</v>
      </c>
      <c r="H111" s="71" t="s">
        <v>217</v>
      </c>
      <c r="I111" s="71" t="str">
        <f t="array" ref="I111">_xlfn.TEXTJOIN(",", TRUE, IF(Table4[study_id]=Table3[[#This Row],[study_id]], Table4[iso_code], ""))</f>
        <v>ET</v>
      </c>
      <c r="J111" s="71">
        <f>COUNTIF(study_countries!A:A,A111)</f>
        <v>1</v>
      </c>
      <c r="K111" s="71" t="s">
        <v>315</v>
      </c>
      <c r="L111" s="71" t="s">
        <v>1145</v>
      </c>
      <c r="M111" s="71" t="s">
        <v>1146</v>
      </c>
      <c r="N111" s="71"/>
      <c r="O111" s="71"/>
      <c r="P111" s="71"/>
      <c r="Q111" s="84"/>
      <c r="R111" s="71"/>
      <c r="S111" s="71"/>
      <c r="T111" s="71"/>
      <c r="U111" s="71"/>
      <c r="V111" s="71"/>
      <c r="W111" s="71"/>
      <c r="X111" s="71"/>
      <c r="Y111" s="71"/>
      <c r="Z111" s="71"/>
      <c r="AA111" s="71"/>
      <c r="AB111" s="71" t="s">
        <v>64</v>
      </c>
      <c r="AC111" s="71" t="s">
        <v>65</v>
      </c>
      <c r="AD111" s="71" t="s">
        <v>62</v>
      </c>
      <c r="AE111" s="71" t="s">
        <v>62</v>
      </c>
      <c r="AF111" s="71" t="s">
        <v>63</v>
      </c>
      <c r="AG111" s="71"/>
      <c r="AH111" s="71" t="s">
        <v>66</v>
      </c>
      <c r="AI111" s="71" t="s">
        <v>63</v>
      </c>
      <c r="AJ111" s="71" t="s">
        <v>63</v>
      </c>
      <c r="AK111" s="71" t="s">
        <v>63</v>
      </c>
      <c r="AL111" s="71" t="s">
        <v>62</v>
      </c>
      <c r="AM111" s="71" t="s">
        <v>63</v>
      </c>
      <c r="AN111" s="71"/>
      <c r="AO111" s="71"/>
      <c r="AP111" s="71" t="s">
        <v>1147</v>
      </c>
      <c r="AQ111" s="71" t="s">
        <v>194</v>
      </c>
      <c r="AR111" s="77" t="s">
        <v>62</v>
      </c>
      <c r="AS111" s="71"/>
      <c r="AT111" s="71" t="s">
        <v>63</v>
      </c>
      <c r="AU111" s="71"/>
      <c r="AV111" s="71"/>
      <c r="AW111" s="71"/>
      <c r="AX111" s="22" t="s">
        <v>1148</v>
      </c>
      <c r="AY111" s="93" t="s">
        <v>1149</v>
      </c>
    </row>
    <row r="112" spans="1:51" ht="87.75" customHeight="1">
      <c r="A112" s="70">
        <v>111</v>
      </c>
      <c r="B112" s="71" t="s">
        <v>1150</v>
      </c>
      <c r="C112" s="71" t="s">
        <v>745</v>
      </c>
      <c r="D112" s="71" t="s">
        <v>1151</v>
      </c>
      <c r="E112" s="71">
        <v>2019</v>
      </c>
      <c r="F112" s="71" t="s">
        <v>231</v>
      </c>
      <c r="G112" s="71" t="s">
        <v>588</v>
      </c>
      <c r="H112" s="71" t="s">
        <v>217</v>
      </c>
      <c r="I112" s="71" t="str">
        <f t="array" ref="I112">_xlfn.TEXTJOIN(",", TRUE, IF(Table4[study_id]=Table3[[#This Row],[study_id]], Table4[iso_code], ""))</f>
        <v>NG</v>
      </c>
      <c r="J112" s="71">
        <f>COUNTIF(study_countries!A:A,A112)</f>
        <v>1</v>
      </c>
      <c r="K112" s="71" t="s">
        <v>243</v>
      </c>
      <c r="L112" s="71" t="s">
        <v>1152</v>
      </c>
      <c r="M112" s="71" t="s">
        <v>1153</v>
      </c>
      <c r="N112" s="71"/>
      <c r="O112" s="71"/>
      <c r="P112" s="71"/>
      <c r="Q112" s="84"/>
      <c r="R112" s="71"/>
      <c r="S112" s="71"/>
      <c r="T112" s="71"/>
      <c r="U112" s="71"/>
      <c r="V112" s="71"/>
      <c r="W112" s="71"/>
      <c r="X112" s="71"/>
      <c r="Y112" s="71"/>
      <c r="Z112" s="71"/>
      <c r="AA112" s="71"/>
      <c r="AB112" s="71" t="s">
        <v>64</v>
      </c>
      <c r="AC112" s="71" t="s">
        <v>65</v>
      </c>
      <c r="AD112" s="71" t="s">
        <v>62</v>
      </c>
      <c r="AE112" s="71" t="s">
        <v>62</v>
      </c>
      <c r="AF112" s="71" t="s">
        <v>63</v>
      </c>
      <c r="AG112" s="71"/>
      <c r="AH112" s="71" t="s">
        <v>66</v>
      </c>
      <c r="AI112" s="71" t="s">
        <v>63</v>
      </c>
      <c r="AJ112" s="71" t="s">
        <v>63</v>
      </c>
      <c r="AK112" s="71" t="s">
        <v>63</v>
      </c>
      <c r="AL112" s="71" t="s">
        <v>62</v>
      </c>
      <c r="AM112" s="71" t="s">
        <v>63</v>
      </c>
      <c r="AN112" s="71"/>
      <c r="AO112" s="71"/>
      <c r="AP112" s="71" t="s">
        <v>1154</v>
      </c>
      <c r="AQ112" s="71" t="s">
        <v>1155</v>
      </c>
      <c r="AR112" s="77" t="s">
        <v>132</v>
      </c>
      <c r="AS112" s="71"/>
      <c r="AT112" s="71" t="s">
        <v>63</v>
      </c>
      <c r="AU112" s="71"/>
      <c r="AV112" s="71"/>
      <c r="AW112" s="71"/>
      <c r="AX112" s="22" t="s">
        <v>1156</v>
      </c>
      <c r="AY112" s="93" t="s">
        <v>1157</v>
      </c>
    </row>
    <row r="113" spans="1:51" ht="93" customHeight="1">
      <c r="A113" s="70">
        <v>112</v>
      </c>
      <c r="B113" s="71" t="s">
        <v>1158</v>
      </c>
      <c r="C113" s="71" t="s">
        <v>1159</v>
      </c>
      <c r="D113" s="71" t="s">
        <v>1160</v>
      </c>
      <c r="E113" s="71">
        <v>2020</v>
      </c>
      <c r="F113" s="71" t="s">
        <v>231</v>
      </c>
      <c r="G113" s="71" t="s">
        <v>796</v>
      </c>
      <c r="H113" s="71" t="s">
        <v>217</v>
      </c>
      <c r="I113" s="71" t="str" cm="1">
        <f t="array" ref="I113">_xlfn.TEXTJOIN(",", TRUE, IF(Table4[study_id]=Table3[[#This Row],[study_id]], Table4[iso_code], ""))</f>
        <v>MW</v>
      </c>
      <c r="J113" s="71">
        <f>COUNTIF(study_countries!A:A,A113)</f>
        <v>1</v>
      </c>
      <c r="K113" s="71" t="s">
        <v>266</v>
      </c>
      <c r="L113" s="71" t="s">
        <v>1161</v>
      </c>
      <c r="M113" s="71" t="s">
        <v>1162</v>
      </c>
      <c r="N113" s="71"/>
      <c r="O113" s="71"/>
      <c r="P113" s="71"/>
      <c r="Q113" s="84"/>
      <c r="R113" s="71"/>
      <c r="S113" s="71"/>
      <c r="T113" s="71"/>
      <c r="U113" s="71"/>
      <c r="V113" s="71"/>
      <c r="W113" s="71"/>
      <c r="X113" s="71"/>
      <c r="Y113" s="71"/>
      <c r="Z113" s="71"/>
      <c r="AA113" s="71"/>
      <c r="AB113" s="71" t="s">
        <v>64</v>
      </c>
      <c r="AC113" s="71" t="s">
        <v>65</v>
      </c>
      <c r="AD113" s="71" t="s">
        <v>62</v>
      </c>
      <c r="AE113" s="71" t="s">
        <v>63</v>
      </c>
      <c r="AF113" s="71" t="s">
        <v>63</v>
      </c>
      <c r="AG113" s="71"/>
      <c r="AH113" s="71" t="s">
        <v>85</v>
      </c>
      <c r="AI113" s="71" t="s">
        <v>63</v>
      </c>
      <c r="AJ113" s="71" t="s">
        <v>63</v>
      </c>
      <c r="AK113" s="71" t="s">
        <v>63</v>
      </c>
      <c r="AL113" s="71" t="s">
        <v>62</v>
      </c>
      <c r="AM113" s="71" t="s">
        <v>63</v>
      </c>
      <c r="AN113" s="71"/>
      <c r="AO113" s="71"/>
      <c r="AP113" s="71" t="s">
        <v>1163</v>
      </c>
      <c r="AQ113" s="71" t="s">
        <v>1164</v>
      </c>
      <c r="AR113" s="77" t="s">
        <v>62</v>
      </c>
      <c r="AS113" s="71"/>
      <c r="AT113" s="71" t="s">
        <v>63</v>
      </c>
      <c r="AU113" s="71"/>
      <c r="AV113" s="71"/>
      <c r="AW113" s="71"/>
      <c r="AX113" s="22" t="s">
        <v>1165</v>
      </c>
      <c r="AY113" s="93" t="s">
        <v>1166</v>
      </c>
    </row>
    <row r="114" spans="1:51" ht="75.75" customHeight="1">
      <c r="A114" s="70">
        <v>113</v>
      </c>
      <c r="B114" s="71" t="s">
        <v>1167</v>
      </c>
      <c r="C114" s="71" t="s">
        <v>1168</v>
      </c>
      <c r="D114" s="71" t="s">
        <v>1169</v>
      </c>
      <c r="E114" s="71">
        <v>2020</v>
      </c>
      <c r="F114" s="71" t="s">
        <v>231</v>
      </c>
      <c r="G114" s="71" t="s">
        <v>125</v>
      </c>
      <c r="H114" s="71" t="s">
        <v>233</v>
      </c>
      <c r="I114" s="71" t="str" cm="1">
        <f t="array" ref="I114">_xlfn.TEXTJOIN(",", TRUE, IF(Table4[study_id]=Table3[[#This Row],[study_id]], Table4[iso_code], ""))</f>
        <v>MA</v>
      </c>
      <c r="J114" s="71">
        <f>COUNTIF(study_countries!A:A,A114)</f>
        <v>1</v>
      </c>
      <c r="K114" s="71" t="s">
        <v>218</v>
      </c>
      <c r="L114" s="71" t="s">
        <v>1170</v>
      </c>
      <c r="M114" s="71" t="s">
        <v>1171</v>
      </c>
      <c r="N114" s="71">
        <v>2009</v>
      </c>
      <c r="O114" s="71">
        <v>2030</v>
      </c>
      <c r="P114" s="71"/>
      <c r="Q114" s="84"/>
      <c r="R114" s="71"/>
      <c r="S114" s="71"/>
      <c r="T114" s="71"/>
      <c r="U114" s="71"/>
      <c r="V114" s="71"/>
      <c r="W114" s="71"/>
      <c r="X114" s="71"/>
      <c r="Y114" s="71"/>
      <c r="Z114" s="71"/>
      <c r="AA114" s="71"/>
      <c r="AB114" s="71" t="s">
        <v>64</v>
      </c>
      <c r="AC114" s="71" t="s">
        <v>65</v>
      </c>
      <c r="AD114" s="71" t="s">
        <v>62</v>
      </c>
      <c r="AE114" s="71" t="s">
        <v>62</v>
      </c>
      <c r="AF114" s="71" t="s">
        <v>63</v>
      </c>
      <c r="AG114" s="71"/>
      <c r="AH114" s="71" t="s">
        <v>85</v>
      </c>
      <c r="AI114" s="71" t="s">
        <v>63</v>
      </c>
      <c r="AJ114" s="71" t="s">
        <v>63</v>
      </c>
      <c r="AK114" s="71" t="s">
        <v>63</v>
      </c>
      <c r="AL114" s="71" t="s">
        <v>63</v>
      </c>
      <c r="AM114" s="71" t="s">
        <v>63</v>
      </c>
      <c r="AN114" s="71"/>
      <c r="AO114" s="71"/>
      <c r="AP114" s="71" t="s">
        <v>1172</v>
      </c>
      <c r="AQ114" s="71" t="s">
        <v>513</v>
      </c>
      <c r="AR114" s="77" t="s">
        <v>62</v>
      </c>
      <c r="AS114" s="71"/>
      <c r="AT114" s="71" t="s">
        <v>63</v>
      </c>
      <c r="AU114" s="71"/>
      <c r="AV114" s="71"/>
      <c r="AW114" s="71"/>
      <c r="AX114" s="22" t="s">
        <v>1173</v>
      </c>
      <c r="AY114" s="93" t="s">
        <v>1174</v>
      </c>
    </row>
    <row r="115" spans="1:51" ht="84.75" customHeight="1">
      <c r="A115" s="70">
        <v>114</v>
      </c>
      <c r="B115" s="71" t="s">
        <v>1175</v>
      </c>
      <c r="C115" s="71" t="s">
        <v>745</v>
      </c>
      <c r="D115" s="71" t="s">
        <v>1176</v>
      </c>
      <c r="E115" s="71">
        <v>2021</v>
      </c>
      <c r="F115" s="71" t="s">
        <v>231</v>
      </c>
      <c r="G115" s="71" t="s">
        <v>746</v>
      </c>
      <c r="H115" s="71" t="s">
        <v>217</v>
      </c>
      <c r="I115" s="71" t="str" cm="1">
        <f t="array" ref="I115">_xlfn.TEXTJOIN(",", TRUE, IF(Table4[study_id]=Table3[[#This Row],[study_id]], Table4[iso_code], ""))</f>
        <v>SO</v>
      </c>
      <c r="J115" s="71">
        <f>COUNTIF(study_countries!A:A,A115)</f>
        <v>1</v>
      </c>
      <c r="K115" s="71" t="s">
        <v>315</v>
      </c>
      <c r="L115" s="71" t="s">
        <v>1177</v>
      </c>
      <c r="M115" s="71" t="s">
        <v>1178</v>
      </c>
      <c r="N115" s="71"/>
      <c r="O115" s="71"/>
      <c r="P115" s="71"/>
      <c r="Q115" s="71"/>
      <c r="R115" s="71"/>
      <c r="S115" s="71"/>
      <c r="T115" s="71"/>
      <c r="U115" s="71"/>
      <c r="V115" s="71"/>
      <c r="W115" s="71"/>
      <c r="X115" s="71"/>
      <c r="Y115" s="71"/>
      <c r="Z115" s="71"/>
      <c r="AA115" s="71"/>
      <c r="AB115" s="71" t="s">
        <v>64</v>
      </c>
      <c r="AC115" s="71" t="s">
        <v>65</v>
      </c>
      <c r="AD115" s="71" t="s">
        <v>62</v>
      </c>
      <c r="AE115" s="71" t="s">
        <v>62</v>
      </c>
      <c r="AF115" s="71" t="s">
        <v>63</v>
      </c>
      <c r="AG115" s="71"/>
      <c r="AH115" s="71" t="s">
        <v>66</v>
      </c>
      <c r="AI115" s="71" t="s">
        <v>63</v>
      </c>
      <c r="AJ115" s="71" t="s">
        <v>63</v>
      </c>
      <c r="AK115" s="71" t="s">
        <v>63</v>
      </c>
      <c r="AL115" s="71" t="s">
        <v>62</v>
      </c>
      <c r="AM115" s="71" t="s">
        <v>63</v>
      </c>
      <c r="AN115" s="71"/>
      <c r="AO115" s="71"/>
      <c r="AP115" s="71" t="s">
        <v>1179</v>
      </c>
      <c r="AQ115" s="71" t="s">
        <v>721</v>
      </c>
      <c r="AR115" s="77" t="s">
        <v>63</v>
      </c>
      <c r="AS115" s="71"/>
      <c r="AT115" s="71" t="s">
        <v>63</v>
      </c>
      <c r="AU115" s="71"/>
      <c r="AV115" s="71"/>
      <c r="AW115" s="71"/>
      <c r="AX115" s="22" t="s">
        <v>1180</v>
      </c>
      <c r="AY115" s="93" t="s">
        <v>1181</v>
      </c>
    </row>
    <row r="116" spans="1:51" ht="95.25" customHeight="1">
      <c r="A116" s="70">
        <v>115</v>
      </c>
      <c r="B116" s="71" t="s">
        <v>1182</v>
      </c>
      <c r="C116" s="71" t="s">
        <v>381</v>
      </c>
      <c r="D116" s="71" t="s">
        <v>1183</v>
      </c>
      <c r="E116" s="71">
        <v>2023</v>
      </c>
      <c r="F116" s="71" t="s">
        <v>54</v>
      </c>
      <c r="G116" s="71" t="s">
        <v>125</v>
      </c>
      <c r="H116" s="71" t="s">
        <v>233</v>
      </c>
      <c r="I116" s="71" t="str" cm="1">
        <f t="array" ref="I116">_xlfn.TEXTJOIN(",", TRUE, IF(Table4[study_id]=Table3[[#This Row],[study_id]], Table4[iso_code], ""))</f>
        <v>CM</v>
      </c>
      <c r="J116" s="71">
        <f>COUNTIF(study_countries!A:A,A116)</f>
        <v>1</v>
      </c>
      <c r="K116" s="71" t="s">
        <v>279</v>
      </c>
      <c r="L116" s="71" t="s">
        <v>1184</v>
      </c>
      <c r="M116" s="71" t="s">
        <v>1185</v>
      </c>
      <c r="N116" s="71">
        <v>2016</v>
      </c>
      <c r="O116" s="71">
        <v>2045</v>
      </c>
      <c r="P116" s="71" t="s">
        <v>60</v>
      </c>
      <c r="Q116" s="71" t="s">
        <v>435</v>
      </c>
      <c r="R116" s="71" t="s">
        <v>189</v>
      </c>
      <c r="S116" s="71" t="s">
        <v>63</v>
      </c>
      <c r="T116" s="71" t="s">
        <v>63</v>
      </c>
      <c r="U116" s="71" t="s">
        <v>63</v>
      </c>
      <c r="V116" s="71" t="s">
        <v>62</v>
      </c>
      <c r="W116" s="71" t="s">
        <v>63</v>
      </c>
      <c r="X116" s="71" t="s">
        <v>63</v>
      </c>
      <c r="Y116" s="71" t="s">
        <v>62</v>
      </c>
      <c r="Z116" s="71" t="s">
        <v>63</v>
      </c>
      <c r="AA116" s="71" t="s">
        <v>63</v>
      </c>
      <c r="AB116" s="71" t="s">
        <v>142</v>
      </c>
      <c r="AC116" s="71" t="s">
        <v>65</v>
      </c>
      <c r="AD116" s="71" t="s">
        <v>62</v>
      </c>
      <c r="AE116" s="71" t="s">
        <v>62</v>
      </c>
      <c r="AF116" s="71" t="s">
        <v>62</v>
      </c>
      <c r="AG116" s="71" t="s">
        <v>63</v>
      </c>
      <c r="AH116" s="71" t="s">
        <v>85</v>
      </c>
      <c r="AI116" s="71" t="s">
        <v>63</v>
      </c>
      <c r="AJ116" s="71" t="s">
        <v>62</v>
      </c>
      <c r="AK116" s="71" t="s">
        <v>62</v>
      </c>
      <c r="AL116" s="71" t="s">
        <v>63</v>
      </c>
      <c r="AM116" s="71" t="s">
        <v>62</v>
      </c>
      <c r="AN116" s="71" t="s">
        <v>1186</v>
      </c>
      <c r="AO116" s="71" t="s">
        <v>1187</v>
      </c>
      <c r="AP116" s="71" t="s">
        <v>1188</v>
      </c>
      <c r="AQ116" s="71" t="s">
        <v>1189</v>
      </c>
      <c r="AR116" s="77" t="s">
        <v>63</v>
      </c>
      <c r="AS116" s="71"/>
      <c r="AT116" s="71" t="s">
        <v>63</v>
      </c>
      <c r="AU116" s="71" t="s">
        <v>72</v>
      </c>
      <c r="AV116" s="71" t="s">
        <v>63</v>
      </c>
      <c r="AW116" s="71"/>
      <c r="AX116" s="22" t="s">
        <v>1190</v>
      </c>
      <c r="AY116" s="93" t="s">
        <v>1191</v>
      </c>
    </row>
    <row r="117" spans="1:51" ht="99" customHeight="1">
      <c r="A117" s="70">
        <v>116</v>
      </c>
      <c r="B117" s="71" t="s">
        <v>1192</v>
      </c>
      <c r="C117" s="71" t="s">
        <v>264</v>
      </c>
      <c r="D117" s="71" t="s">
        <v>1193</v>
      </c>
      <c r="E117" s="71">
        <v>2022</v>
      </c>
      <c r="F117" s="71" t="s">
        <v>54</v>
      </c>
      <c r="G117" s="71" t="s">
        <v>125</v>
      </c>
      <c r="H117" s="71" t="s">
        <v>233</v>
      </c>
      <c r="I117" s="71" t="str" cm="1">
        <f t="array" ref="I117">_xlfn.TEXTJOIN(",", TRUE, IF(Table4[study_id]=Table3[[#This Row],[study_id]], Table4[iso_code], ""))</f>
        <v>ET</v>
      </c>
      <c r="J117" s="71">
        <f>COUNTIF(study_countries!A:A,A117)</f>
        <v>1</v>
      </c>
      <c r="K117" s="71" t="s">
        <v>315</v>
      </c>
      <c r="L117" s="71" t="s">
        <v>1194</v>
      </c>
      <c r="M117" s="71" t="s">
        <v>1195</v>
      </c>
      <c r="N117" s="71">
        <v>2015</v>
      </c>
      <c r="O117" s="71">
        <v>2065</v>
      </c>
      <c r="P117" s="71" t="s">
        <v>60</v>
      </c>
      <c r="Q117" s="71" t="s">
        <v>81</v>
      </c>
      <c r="R117" s="71" t="s">
        <v>61</v>
      </c>
      <c r="S117" s="71" t="s">
        <v>62</v>
      </c>
      <c r="T117" s="71" t="s">
        <v>62</v>
      </c>
      <c r="U117" s="71" t="s">
        <v>62</v>
      </c>
      <c r="V117" s="71" t="s">
        <v>62</v>
      </c>
      <c r="W117" s="71" t="s">
        <v>62</v>
      </c>
      <c r="X117" s="71" t="s">
        <v>62</v>
      </c>
      <c r="Y117" s="71" t="s">
        <v>62</v>
      </c>
      <c r="Z117" s="71" t="s">
        <v>63</v>
      </c>
      <c r="AA117" s="71" t="s">
        <v>62</v>
      </c>
      <c r="AB117" s="71" t="s">
        <v>64</v>
      </c>
      <c r="AC117" s="71" t="s">
        <v>100</v>
      </c>
      <c r="AD117" s="71" t="s">
        <v>62</v>
      </c>
      <c r="AE117" s="71" t="s">
        <v>62</v>
      </c>
      <c r="AF117" s="71" t="s">
        <v>62</v>
      </c>
      <c r="AG117" s="71" t="s">
        <v>63</v>
      </c>
      <c r="AH117" s="71" t="s">
        <v>85</v>
      </c>
      <c r="AI117" s="71" t="s">
        <v>63</v>
      </c>
      <c r="AJ117" s="71" t="s">
        <v>63</v>
      </c>
      <c r="AK117" s="71" t="s">
        <v>63</v>
      </c>
      <c r="AL117" s="71" t="s">
        <v>62</v>
      </c>
      <c r="AM117" s="71" t="s">
        <v>63</v>
      </c>
      <c r="AN117" s="71" t="s">
        <v>1196</v>
      </c>
      <c r="AO117" s="71" t="s">
        <v>1197</v>
      </c>
      <c r="AP117" s="71" t="s">
        <v>1198</v>
      </c>
      <c r="AQ117" s="71" t="s">
        <v>1199</v>
      </c>
      <c r="AR117" s="77" t="s">
        <v>132</v>
      </c>
      <c r="AS117" s="71"/>
      <c r="AT117" s="71" t="s">
        <v>63</v>
      </c>
      <c r="AU117" s="71" t="s">
        <v>72</v>
      </c>
      <c r="AV117" s="71" t="s">
        <v>63</v>
      </c>
      <c r="AW117" s="22"/>
      <c r="AX117" s="22" t="s">
        <v>1200</v>
      </c>
      <c r="AY117" s="93" t="s">
        <v>1201</v>
      </c>
    </row>
    <row r="118" spans="1:51" ht="75.75" customHeight="1">
      <c r="A118" s="70">
        <v>117</v>
      </c>
      <c r="B118" s="71" t="s">
        <v>1202</v>
      </c>
      <c r="C118" s="71" t="s">
        <v>745</v>
      </c>
      <c r="D118" s="71" t="s">
        <v>1203</v>
      </c>
      <c r="E118" s="71">
        <v>2022</v>
      </c>
      <c r="F118" s="71" t="s">
        <v>231</v>
      </c>
      <c r="G118" s="71" t="s">
        <v>746</v>
      </c>
      <c r="H118" s="71" t="s">
        <v>217</v>
      </c>
      <c r="I118" s="71" t="str" cm="1">
        <f t="array" ref="I118">_xlfn.TEXTJOIN(",", TRUE, IF(Table4[study_id]=Table3[[#This Row],[study_id]], Table4[iso_code], ""))</f>
        <v>ET</v>
      </c>
      <c r="J118" s="71">
        <f>COUNTIF(study_countries!A:A,A118)</f>
        <v>1</v>
      </c>
      <c r="K118" s="71" t="s">
        <v>315</v>
      </c>
      <c r="L118" s="71" t="s">
        <v>1204</v>
      </c>
      <c r="M118" s="71" t="s">
        <v>1205</v>
      </c>
      <c r="N118" s="71"/>
      <c r="O118" s="71"/>
      <c r="P118" s="71"/>
      <c r="Q118" s="71"/>
      <c r="R118" s="71"/>
      <c r="S118" s="71"/>
      <c r="T118" s="71"/>
      <c r="U118" s="71"/>
      <c r="V118" s="71"/>
      <c r="W118" s="71"/>
      <c r="X118" s="71"/>
      <c r="Y118" s="71"/>
      <c r="Z118" s="71"/>
      <c r="AA118" s="71"/>
      <c r="AB118" s="71" t="s">
        <v>64</v>
      </c>
      <c r="AC118" s="71" t="s">
        <v>65</v>
      </c>
      <c r="AD118" s="71" t="s">
        <v>63</v>
      </c>
      <c r="AE118" s="71" t="s">
        <v>63</v>
      </c>
      <c r="AF118" s="71" t="s">
        <v>63</v>
      </c>
      <c r="AG118" s="71"/>
      <c r="AH118" s="71" t="s">
        <v>66</v>
      </c>
      <c r="AI118" s="71" t="s">
        <v>63</v>
      </c>
      <c r="AJ118" s="71" t="s">
        <v>63</v>
      </c>
      <c r="AK118" s="71" t="s">
        <v>63</v>
      </c>
      <c r="AL118" s="71" t="s">
        <v>62</v>
      </c>
      <c r="AM118" s="71" t="s">
        <v>63</v>
      </c>
      <c r="AN118" s="71"/>
      <c r="AO118" s="71"/>
      <c r="AP118" s="71" t="s">
        <v>1206</v>
      </c>
      <c r="AQ118" s="71" t="s">
        <v>721</v>
      </c>
      <c r="AR118" s="77" t="s">
        <v>63</v>
      </c>
      <c r="AS118" s="71"/>
      <c r="AT118" s="71" t="s">
        <v>63</v>
      </c>
      <c r="AU118" s="71"/>
      <c r="AV118" s="71"/>
      <c r="AW118" s="71"/>
      <c r="AX118" s="22" t="s">
        <v>1207</v>
      </c>
      <c r="AY118" s="93" t="s">
        <v>1208</v>
      </c>
    </row>
    <row r="119" spans="1:51" ht="94.5" customHeight="1">
      <c r="A119" s="70">
        <v>118</v>
      </c>
      <c r="B119" s="71" t="s">
        <v>1209</v>
      </c>
      <c r="C119" s="71" t="s">
        <v>810</v>
      </c>
      <c r="D119" s="71" t="s">
        <v>1210</v>
      </c>
      <c r="E119" s="71">
        <v>2025</v>
      </c>
      <c r="F119" s="71" t="s">
        <v>231</v>
      </c>
      <c r="G119" s="71" t="s">
        <v>746</v>
      </c>
      <c r="H119" s="71" t="s">
        <v>217</v>
      </c>
      <c r="I119" s="71" t="str" cm="1">
        <f t="array" ref="I119">_xlfn.TEXTJOIN(",", TRUE, IF(Table4[study_id]=Table3[[#This Row],[study_id]], Table4[iso_code], ""))</f>
        <v>TZ</v>
      </c>
      <c r="J119" s="71">
        <f>COUNTIF(study_countries!A:A,A119)</f>
        <v>1</v>
      </c>
      <c r="K119" s="71" t="s">
        <v>315</v>
      </c>
      <c r="L119" s="71" t="s">
        <v>1211</v>
      </c>
      <c r="M119" s="71" t="s">
        <v>1212</v>
      </c>
      <c r="N119" s="71"/>
      <c r="O119" s="71"/>
      <c r="P119" s="71"/>
      <c r="Q119" s="71"/>
      <c r="R119" s="71"/>
      <c r="S119" s="71"/>
      <c r="T119" s="71"/>
      <c r="U119" s="71"/>
      <c r="V119" s="71"/>
      <c r="W119" s="71"/>
      <c r="X119" s="71"/>
      <c r="Y119" s="71"/>
      <c r="Z119" s="71"/>
      <c r="AA119" s="71"/>
      <c r="AB119" s="71" t="s">
        <v>64</v>
      </c>
      <c r="AC119" s="71" t="s">
        <v>65</v>
      </c>
      <c r="AD119" s="71" t="s">
        <v>63</v>
      </c>
      <c r="AE119" s="71" t="s">
        <v>63</v>
      </c>
      <c r="AF119" s="71" t="s">
        <v>63</v>
      </c>
      <c r="AG119" s="71"/>
      <c r="AH119" s="71" t="s">
        <v>66</v>
      </c>
      <c r="AI119" s="71" t="s">
        <v>63</v>
      </c>
      <c r="AJ119" s="71" t="s">
        <v>63</v>
      </c>
      <c r="AK119" s="71" t="s">
        <v>63</v>
      </c>
      <c r="AL119" s="71" t="s">
        <v>62</v>
      </c>
      <c r="AM119" s="71" t="s">
        <v>63</v>
      </c>
      <c r="AN119" s="71"/>
      <c r="AO119" s="71"/>
      <c r="AP119" s="71" t="s">
        <v>1213</v>
      </c>
      <c r="AQ119" s="71" t="s">
        <v>858</v>
      </c>
      <c r="AR119" s="77" t="s">
        <v>62</v>
      </c>
      <c r="AS119" s="71"/>
      <c r="AT119" s="71" t="s">
        <v>63</v>
      </c>
      <c r="AU119" s="71"/>
      <c r="AV119" s="71"/>
      <c r="AW119" s="71"/>
      <c r="AX119" s="22" t="s">
        <v>1214</v>
      </c>
      <c r="AY119" s="93" t="s">
        <v>1215</v>
      </c>
    </row>
    <row r="120" spans="1:51" ht="80.25" customHeight="1">
      <c r="A120" s="70">
        <v>119</v>
      </c>
      <c r="B120" s="71" t="s">
        <v>1216</v>
      </c>
      <c r="C120" s="71" t="s">
        <v>745</v>
      </c>
      <c r="D120" s="71" t="s">
        <v>1217</v>
      </c>
      <c r="E120" s="71">
        <v>2014</v>
      </c>
      <c r="F120" s="71" t="s">
        <v>231</v>
      </c>
      <c r="G120" s="71" t="s">
        <v>588</v>
      </c>
      <c r="H120" s="71" t="s">
        <v>217</v>
      </c>
      <c r="I120" s="71" t="str" cm="1">
        <f t="array" ref="I120">_xlfn.TEXTJOIN(",", TRUE, IF(Table4[study_id]=Table3[[#This Row],[study_id]], Table4[iso_code], ""))</f>
        <v>NG</v>
      </c>
      <c r="J120" s="71">
        <f>COUNTIF(study_countries!A:A,A120)</f>
        <v>1</v>
      </c>
      <c r="K120" s="71" t="s">
        <v>243</v>
      </c>
      <c r="L120" s="71" t="s">
        <v>1218</v>
      </c>
      <c r="M120" s="71" t="s">
        <v>1219</v>
      </c>
      <c r="N120" s="71"/>
      <c r="O120" s="71"/>
      <c r="P120" s="71"/>
      <c r="Q120" s="71"/>
      <c r="R120" s="71"/>
      <c r="S120" s="71"/>
      <c r="T120" s="71"/>
      <c r="U120" s="71"/>
      <c r="V120" s="71"/>
      <c r="W120" s="71"/>
      <c r="X120" s="71"/>
      <c r="Y120" s="71"/>
      <c r="Z120" s="71"/>
      <c r="AA120" s="71"/>
      <c r="AB120" s="71" t="s">
        <v>64</v>
      </c>
      <c r="AC120" s="71" t="s">
        <v>65</v>
      </c>
      <c r="AD120" s="71" t="s">
        <v>62</v>
      </c>
      <c r="AE120" s="71" t="s">
        <v>62</v>
      </c>
      <c r="AF120" s="71" t="s">
        <v>63</v>
      </c>
      <c r="AG120" s="71"/>
      <c r="AH120" s="71" t="s">
        <v>66</v>
      </c>
      <c r="AI120" s="71" t="s">
        <v>63</v>
      </c>
      <c r="AJ120" s="71" t="s">
        <v>63</v>
      </c>
      <c r="AK120" s="71" t="s">
        <v>63</v>
      </c>
      <c r="AL120" s="71" t="s">
        <v>62</v>
      </c>
      <c r="AM120" s="71" t="s">
        <v>63</v>
      </c>
      <c r="AN120" s="71"/>
      <c r="AO120" s="71"/>
      <c r="AP120" s="71" t="s">
        <v>1220</v>
      </c>
      <c r="AQ120" s="71" t="s">
        <v>1221</v>
      </c>
      <c r="AR120" s="77" t="s">
        <v>132</v>
      </c>
      <c r="AS120" s="71"/>
      <c r="AT120" s="71" t="s">
        <v>63</v>
      </c>
      <c r="AU120" s="71"/>
      <c r="AV120" s="71"/>
      <c r="AW120" s="71"/>
      <c r="AX120" s="22" t="s">
        <v>1222</v>
      </c>
      <c r="AY120" s="93" t="s">
        <v>1223</v>
      </c>
    </row>
    <row r="121" spans="1:51" ht="99.75" customHeight="1">
      <c r="A121" s="70">
        <v>120</v>
      </c>
      <c r="B121" s="71" t="s">
        <v>1224</v>
      </c>
      <c r="C121" s="71" t="s">
        <v>745</v>
      </c>
      <c r="D121" s="71" t="s">
        <v>1225</v>
      </c>
      <c r="E121" s="71">
        <v>2019</v>
      </c>
      <c r="F121" s="71" t="s">
        <v>231</v>
      </c>
      <c r="G121" s="71" t="s">
        <v>588</v>
      </c>
      <c r="H121" s="71" t="s">
        <v>233</v>
      </c>
      <c r="I121" s="71" t="str" cm="1">
        <f t="array" ref="I121">_xlfn.TEXTJOIN(",", TRUE, IF(Table4[study_id]=Table3[[#This Row],[study_id]], Table4[iso_code], ""))</f>
        <v>NG</v>
      </c>
      <c r="J121" s="71">
        <f>COUNTIF(study_countries!A:A,A121)</f>
        <v>1</v>
      </c>
      <c r="K121" s="71" t="s">
        <v>243</v>
      </c>
      <c r="L121" s="71" t="s">
        <v>1226</v>
      </c>
      <c r="M121" s="71" t="s">
        <v>1227</v>
      </c>
      <c r="N121" s="71"/>
      <c r="O121" s="71"/>
      <c r="P121" s="71"/>
      <c r="Q121" s="71"/>
      <c r="R121" s="71"/>
      <c r="S121" s="71"/>
      <c r="T121" s="71"/>
      <c r="U121" s="71"/>
      <c r="V121" s="71"/>
      <c r="W121" s="71"/>
      <c r="X121" s="71"/>
      <c r="Y121" s="71"/>
      <c r="Z121" s="71"/>
      <c r="AA121" s="71"/>
      <c r="AB121" s="71" t="s">
        <v>64</v>
      </c>
      <c r="AC121" s="71" t="s">
        <v>65</v>
      </c>
      <c r="AD121" s="71" t="s">
        <v>62</v>
      </c>
      <c r="AE121" s="71" t="s">
        <v>62</v>
      </c>
      <c r="AF121" s="71" t="s">
        <v>63</v>
      </c>
      <c r="AG121" s="71"/>
      <c r="AH121" s="71" t="s">
        <v>66</v>
      </c>
      <c r="AI121" s="71" t="s">
        <v>63</v>
      </c>
      <c r="AJ121" s="71" t="s">
        <v>63</v>
      </c>
      <c r="AK121" s="71" t="s">
        <v>63</v>
      </c>
      <c r="AL121" s="71" t="s">
        <v>62</v>
      </c>
      <c r="AM121" s="71" t="s">
        <v>63</v>
      </c>
      <c r="AN121" s="71"/>
      <c r="AO121" s="71"/>
      <c r="AP121" s="71" t="s">
        <v>1228</v>
      </c>
      <c r="AQ121" s="71" t="s">
        <v>1229</v>
      </c>
      <c r="AR121" s="77" t="s">
        <v>62</v>
      </c>
      <c r="AS121" s="71"/>
      <c r="AT121" s="71" t="s">
        <v>63</v>
      </c>
      <c r="AU121" s="71"/>
      <c r="AV121" s="71"/>
      <c r="AW121" s="71"/>
      <c r="AX121" s="22" t="s">
        <v>1230</v>
      </c>
      <c r="AY121" s="93" t="s">
        <v>1231</v>
      </c>
    </row>
    <row r="122" spans="1:51" ht="99.75" customHeight="1">
      <c r="A122" s="70">
        <v>121</v>
      </c>
      <c r="B122" s="71" t="s">
        <v>1233</v>
      </c>
      <c r="C122" s="71" t="s">
        <v>749</v>
      </c>
      <c r="D122" s="71" t="s">
        <v>1234</v>
      </c>
      <c r="E122" s="71">
        <v>2013</v>
      </c>
      <c r="F122" s="71" t="s">
        <v>231</v>
      </c>
      <c r="G122" s="71" t="s">
        <v>796</v>
      </c>
      <c r="H122" s="71" t="s">
        <v>233</v>
      </c>
      <c r="I122" s="71" t="str" cm="1">
        <f t="array" ref="I122">_xlfn.TEXTJOIN(",", TRUE, IF(Table4[study_id]=Table3[[#This Row],[study_id]], Table4[iso_code], ""))</f>
        <v>DZ</v>
      </c>
      <c r="J122" s="71">
        <f>COUNTIF(study_countries!A:A,A122)</f>
        <v>1</v>
      </c>
      <c r="K122" s="71" t="s">
        <v>218</v>
      </c>
      <c r="L122" s="71" t="s">
        <v>1235</v>
      </c>
      <c r="M122" s="71" t="s">
        <v>1236</v>
      </c>
      <c r="N122" s="71"/>
      <c r="O122" s="71"/>
      <c r="P122" s="71"/>
      <c r="Q122" s="71"/>
      <c r="R122" s="71"/>
      <c r="S122" s="71"/>
      <c r="T122" s="71"/>
      <c r="U122" s="71"/>
      <c r="V122" s="71"/>
      <c r="W122" s="71"/>
      <c r="X122" s="71"/>
      <c r="Y122" s="71"/>
      <c r="Z122" s="71"/>
      <c r="AA122" s="71"/>
      <c r="AB122" s="71" t="s">
        <v>64</v>
      </c>
      <c r="AC122" s="71" t="s">
        <v>100</v>
      </c>
      <c r="AD122" s="71" t="s">
        <v>63</v>
      </c>
      <c r="AE122" s="71" t="s">
        <v>63</v>
      </c>
      <c r="AF122" s="71" t="s">
        <v>63</v>
      </c>
      <c r="AG122" s="71"/>
      <c r="AH122" s="71" t="s">
        <v>85</v>
      </c>
      <c r="AI122" s="71" t="s">
        <v>63</v>
      </c>
      <c r="AJ122" s="71" t="s">
        <v>63</v>
      </c>
      <c r="AK122" s="71" t="s">
        <v>63</v>
      </c>
      <c r="AL122" s="71" t="s">
        <v>63</v>
      </c>
      <c r="AM122" s="71" t="s">
        <v>63</v>
      </c>
      <c r="AN122" s="71"/>
      <c r="AO122" s="71"/>
      <c r="AP122" s="71" t="s">
        <v>1237</v>
      </c>
      <c r="AQ122" s="71" t="s">
        <v>800</v>
      </c>
      <c r="AR122" s="77" t="s">
        <v>62</v>
      </c>
      <c r="AS122" s="71"/>
      <c r="AT122" s="71" t="s">
        <v>63</v>
      </c>
      <c r="AU122" s="71"/>
      <c r="AV122" s="71"/>
      <c r="AW122" s="71"/>
      <c r="AX122" s="22" t="s">
        <v>1238</v>
      </c>
      <c r="AY122" s="73"/>
    </row>
    <row r="123" spans="1:51" ht="97.5" customHeight="1">
      <c r="A123" s="70">
        <v>122</v>
      </c>
      <c r="B123" s="71" t="s">
        <v>1239</v>
      </c>
      <c r="C123" s="71" t="s">
        <v>810</v>
      </c>
      <c r="D123" s="71" t="s">
        <v>1240</v>
      </c>
      <c r="E123" s="71">
        <v>2025</v>
      </c>
      <c r="F123" s="71" t="s">
        <v>231</v>
      </c>
      <c r="G123" s="71" t="s">
        <v>746</v>
      </c>
      <c r="H123" s="71" t="s">
        <v>217</v>
      </c>
      <c r="I123" s="71" t="str" cm="1">
        <f t="array" ref="I123">_xlfn.TEXTJOIN(",", TRUE, IF(Table4[study_id]=Table3[[#This Row],[study_id]], Table4[iso_code], ""))</f>
        <v>ET</v>
      </c>
      <c r="J123" s="71">
        <f>COUNTIF(study_countries!A:A,A123)</f>
        <v>1</v>
      </c>
      <c r="K123" s="71" t="s">
        <v>315</v>
      </c>
      <c r="L123" s="71" t="s">
        <v>1241</v>
      </c>
      <c r="M123" s="71" t="s">
        <v>1242</v>
      </c>
      <c r="N123" s="71"/>
      <c r="O123" s="71"/>
      <c r="P123" s="71"/>
      <c r="Q123" s="71"/>
      <c r="R123" s="71"/>
      <c r="S123" s="71"/>
      <c r="T123" s="71"/>
      <c r="U123" s="71"/>
      <c r="V123" s="71"/>
      <c r="W123" s="71"/>
      <c r="X123" s="71"/>
      <c r="Y123" s="71"/>
      <c r="Z123" s="71"/>
      <c r="AA123" s="71"/>
      <c r="AB123" s="71" t="s">
        <v>64</v>
      </c>
      <c r="AC123" s="71" t="s">
        <v>65</v>
      </c>
      <c r="AD123" s="71" t="s">
        <v>62</v>
      </c>
      <c r="AE123" s="71" t="s">
        <v>62</v>
      </c>
      <c r="AF123" s="71" t="s">
        <v>63</v>
      </c>
      <c r="AG123" s="71"/>
      <c r="AH123" s="71" t="s">
        <v>66</v>
      </c>
      <c r="AI123" s="71" t="s">
        <v>63</v>
      </c>
      <c r="AJ123" s="71" t="s">
        <v>63</v>
      </c>
      <c r="AK123" s="71" t="s">
        <v>63</v>
      </c>
      <c r="AL123" s="71" t="s">
        <v>62</v>
      </c>
      <c r="AM123" s="71" t="s">
        <v>63</v>
      </c>
      <c r="AN123" s="71"/>
      <c r="AO123" s="71"/>
      <c r="AP123" s="71" t="s">
        <v>1243</v>
      </c>
      <c r="AQ123" s="71" t="s">
        <v>1244</v>
      </c>
      <c r="AR123" s="77" t="s">
        <v>132</v>
      </c>
      <c r="AS123" s="71"/>
      <c r="AT123" s="71" t="s">
        <v>63</v>
      </c>
      <c r="AU123" s="71"/>
      <c r="AV123" s="71"/>
      <c r="AW123" s="71"/>
      <c r="AX123" s="22" t="s">
        <v>1245</v>
      </c>
      <c r="AY123" s="93" t="s">
        <v>1246</v>
      </c>
    </row>
    <row r="124" spans="1:51" ht="89.25" customHeight="1">
      <c r="A124" s="70">
        <v>123</v>
      </c>
      <c r="B124" s="71" t="s">
        <v>1247</v>
      </c>
      <c r="C124" s="71" t="s">
        <v>745</v>
      </c>
      <c r="D124" s="71" t="s">
        <v>1248</v>
      </c>
      <c r="E124" s="71">
        <v>2020</v>
      </c>
      <c r="F124" s="71" t="s">
        <v>231</v>
      </c>
      <c r="G124" s="71" t="s">
        <v>746</v>
      </c>
      <c r="H124" s="71" t="s">
        <v>217</v>
      </c>
      <c r="I124" s="71" t="str" cm="1">
        <f t="array" ref="I124">_xlfn.TEXTJOIN(",", TRUE, IF(Table4[study_id]=Table3[[#This Row],[study_id]], Table4[iso_code], ""))</f>
        <v>NG</v>
      </c>
      <c r="J124" s="71">
        <f>COUNTIF(study_countries!A:A,A124)</f>
        <v>1</v>
      </c>
      <c r="K124" s="71" t="s">
        <v>243</v>
      </c>
      <c r="L124" s="71" t="s">
        <v>1249</v>
      </c>
      <c r="M124" s="71" t="s">
        <v>1250</v>
      </c>
      <c r="N124" s="71"/>
      <c r="O124" s="71"/>
      <c r="P124" s="71"/>
      <c r="Q124" s="71"/>
      <c r="R124" s="71"/>
      <c r="S124" s="71"/>
      <c r="T124" s="71"/>
      <c r="U124" s="71"/>
      <c r="V124" s="71"/>
      <c r="W124" s="71"/>
      <c r="X124" s="71"/>
      <c r="Y124" s="71"/>
      <c r="Z124" s="71"/>
      <c r="AA124" s="71"/>
      <c r="AB124" s="71" t="s">
        <v>64</v>
      </c>
      <c r="AC124" s="71" t="s">
        <v>65</v>
      </c>
      <c r="AD124" s="71" t="s">
        <v>62</v>
      </c>
      <c r="AE124" s="71" t="s">
        <v>62</v>
      </c>
      <c r="AF124" s="71" t="s">
        <v>63</v>
      </c>
      <c r="AG124" s="71"/>
      <c r="AH124" s="71" t="s">
        <v>85</v>
      </c>
      <c r="AI124" s="71" t="s">
        <v>63</v>
      </c>
      <c r="AJ124" s="71" t="s">
        <v>63</v>
      </c>
      <c r="AK124" s="71" t="s">
        <v>62</v>
      </c>
      <c r="AL124" s="71" t="s">
        <v>62</v>
      </c>
      <c r="AM124" s="71" t="s">
        <v>63</v>
      </c>
      <c r="AN124" s="71"/>
      <c r="AO124" s="71"/>
      <c r="AP124" s="71" t="s">
        <v>1251</v>
      </c>
      <c r="AQ124" s="71" t="s">
        <v>1252</v>
      </c>
      <c r="AR124" s="77" t="s">
        <v>132</v>
      </c>
      <c r="AS124" s="71"/>
      <c r="AT124" s="71" t="s">
        <v>63</v>
      </c>
      <c r="AU124" s="71"/>
      <c r="AV124" s="71"/>
      <c r="AW124" s="71"/>
      <c r="AX124" s="22" t="s">
        <v>1253</v>
      </c>
      <c r="AY124" s="93" t="s">
        <v>1254</v>
      </c>
    </row>
    <row r="125" spans="1:51" ht="95.25" customHeight="1">
      <c r="A125" s="70">
        <v>124</v>
      </c>
      <c r="B125" s="71" t="s">
        <v>1255</v>
      </c>
      <c r="C125" s="71" t="s">
        <v>810</v>
      </c>
      <c r="D125" s="71" t="s">
        <v>1256</v>
      </c>
      <c r="E125" s="71">
        <v>2023</v>
      </c>
      <c r="F125" s="71" t="s">
        <v>231</v>
      </c>
      <c r="G125" s="71" t="s">
        <v>746</v>
      </c>
      <c r="H125" s="71" t="s">
        <v>217</v>
      </c>
      <c r="I125" s="71" t="str" cm="1">
        <f t="array" ref="I125">_xlfn.TEXTJOIN(",", TRUE, IF(Table4[study_id]=Table3[[#This Row],[study_id]], Table4[iso_code], ""))</f>
        <v>MA</v>
      </c>
      <c r="J125" s="71">
        <f>COUNTIF(study_countries!A:A,A125)</f>
        <v>1</v>
      </c>
      <c r="K125" s="71" t="s">
        <v>218</v>
      </c>
      <c r="L125" s="71" t="s">
        <v>1257</v>
      </c>
      <c r="M125" s="71" t="s">
        <v>1258</v>
      </c>
      <c r="N125" s="71"/>
      <c r="O125" s="71"/>
      <c r="P125" s="71"/>
      <c r="Q125" s="71"/>
      <c r="R125" s="71"/>
      <c r="S125" s="71"/>
      <c r="T125" s="71"/>
      <c r="U125" s="71"/>
      <c r="V125" s="71"/>
      <c r="W125" s="71"/>
      <c r="X125" s="71"/>
      <c r="Y125" s="71"/>
      <c r="Z125" s="71"/>
      <c r="AA125" s="71"/>
      <c r="AB125" s="71" t="s">
        <v>64</v>
      </c>
      <c r="AC125" s="71" t="s">
        <v>65</v>
      </c>
      <c r="AD125" s="71" t="s">
        <v>63</v>
      </c>
      <c r="AE125" s="71" t="s">
        <v>62</v>
      </c>
      <c r="AF125" s="71" t="s">
        <v>63</v>
      </c>
      <c r="AG125" s="71"/>
      <c r="AH125" s="71" t="s">
        <v>101</v>
      </c>
      <c r="AI125" s="71" t="s">
        <v>63</v>
      </c>
      <c r="AJ125" s="71" t="s">
        <v>63</v>
      </c>
      <c r="AK125" s="71" t="s">
        <v>63</v>
      </c>
      <c r="AL125" s="71" t="s">
        <v>63</v>
      </c>
      <c r="AM125" s="71" t="s">
        <v>63</v>
      </c>
      <c r="AN125" s="71"/>
      <c r="AO125" s="71"/>
      <c r="AP125" s="71" t="s">
        <v>1259</v>
      </c>
      <c r="AQ125" s="71" t="s">
        <v>513</v>
      </c>
      <c r="AR125" s="77" t="s">
        <v>62</v>
      </c>
      <c r="AS125" s="71"/>
      <c r="AT125" s="71" t="s">
        <v>63</v>
      </c>
      <c r="AU125" s="71"/>
      <c r="AV125" s="71"/>
      <c r="AW125" s="71"/>
      <c r="AX125" s="22" t="s">
        <v>1260</v>
      </c>
      <c r="AY125" s="93" t="s">
        <v>1261</v>
      </c>
    </row>
    <row r="126" spans="1:51" ht="85.5" customHeight="1">
      <c r="A126" s="70">
        <v>125</v>
      </c>
      <c r="B126" s="71" t="s">
        <v>1262</v>
      </c>
      <c r="C126" s="71" t="s">
        <v>264</v>
      </c>
      <c r="D126" s="71" t="s">
        <v>1263</v>
      </c>
      <c r="E126" s="71">
        <v>2025</v>
      </c>
      <c r="F126" s="71" t="s">
        <v>54</v>
      </c>
      <c r="G126" s="71" t="s">
        <v>125</v>
      </c>
      <c r="H126" s="71" t="s">
        <v>233</v>
      </c>
      <c r="I126" s="71" t="str" cm="1">
        <f t="array" ref="I126">_xlfn.TEXTJOIN(",", TRUE, IF(Table4[study_id]=Table3[[#This Row],[study_id]], Table4[iso_code], ""))</f>
        <v>TN</v>
      </c>
      <c r="J126" s="71">
        <f>COUNTIF(study_countries!A:A,A126)</f>
        <v>1</v>
      </c>
      <c r="K126" s="71" t="s">
        <v>218</v>
      </c>
      <c r="L126" s="71" t="s">
        <v>1264</v>
      </c>
      <c r="M126" s="71" t="s">
        <v>1265</v>
      </c>
      <c r="N126" s="71">
        <v>2023</v>
      </c>
      <c r="O126" s="71">
        <v>2050</v>
      </c>
      <c r="P126" s="71" t="s">
        <v>60</v>
      </c>
      <c r="Q126" s="71" t="s">
        <v>81</v>
      </c>
      <c r="R126" s="71" t="s">
        <v>61</v>
      </c>
      <c r="S126" s="71" t="s">
        <v>62</v>
      </c>
      <c r="T126" s="71" t="s">
        <v>62</v>
      </c>
      <c r="U126" s="71" t="s">
        <v>62</v>
      </c>
      <c r="V126" s="71" t="s">
        <v>63</v>
      </c>
      <c r="W126" s="71" t="s">
        <v>63</v>
      </c>
      <c r="X126" s="71" t="s">
        <v>63</v>
      </c>
      <c r="Y126" s="71" t="s">
        <v>62</v>
      </c>
      <c r="Z126" s="71" t="s">
        <v>62</v>
      </c>
      <c r="AA126" s="71" t="s">
        <v>63</v>
      </c>
      <c r="AB126" s="71" t="s">
        <v>64</v>
      </c>
      <c r="AC126" s="71" t="s">
        <v>100</v>
      </c>
      <c r="AD126" s="71" t="s">
        <v>62</v>
      </c>
      <c r="AE126" s="71" t="s">
        <v>62</v>
      </c>
      <c r="AF126" s="71" t="s">
        <v>62</v>
      </c>
      <c r="AG126" s="71" t="s">
        <v>63</v>
      </c>
      <c r="AH126" s="71" t="s">
        <v>85</v>
      </c>
      <c r="AI126" s="71" t="s">
        <v>63</v>
      </c>
      <c r="AJ126" s="71" t="s">
        <v>63</v>
      </c>
      <c r="AK126" s="71" t="s">
        <v>63</v>
      </c>
      <c r="AL126" s="71" t="s">
        <v>63</v>
      </c>
      <c r="AM126" s="71" t="s">
        <v>63</v>
      </c>
      <c r="AN126" s="71" t="s">
        <v>1266</v>
      </c>
      <c r="AO126" s="71" t="s">
        <v>1267</v>
      </c>
      <c r="AP126" s="71" t="s">
        <v>468</v>
      </c>
      <c r="AQ126" s="71" t="s">
        <v>469</v>
      </c>
      <c r="AR126" s="77" t="s">
        <v>63</v>
      </c>
      <c r="AS126" s="71"/>
      <c r="AT126" s="71" t="s">
        <v>62</v>
      </c>
      <c r="AU126" s="74">
        <v>0.08</v>
      </c>
      <c r="AV126" s="71" t="s">
        <v>63</v>
      </c>
      <c r="AW126" s="71"/>
      <c r="AX126" s="22" t="s">
        <v>1268</v>
      </c>
      <c r="AY126" s="93" t="s">
        <v>705</v>
      </c>
    </row>
    <row r="127" spans="1:51" ht="91.5" customHeight="1">
      <c r="A127" s="70">
        <v>126</v>
      </c>
      <c r="B127" s="71" t="s">
        <v>1269</v>
      </c>
      <c r="C127" s="71" t="s">
        <v>1270</v>
      </c>
      <c r="D127" s="71" t="s">
        <v>1271</v>
      </c>
      <c r="E127" s="71">
        <v>2021</v>
      </c>
      <c r="F127" s="71" t="s">
        <v>54</v>
      </c>
      <c r="G127" s="71" t="s">
        <v>125</v>
      </c>
      <c r="H127" s="71" t="s">
        <v>233</v>
      </c>
      <c r="I127" s="71" t="str" cm="1">
        <f t="array" ref="I127">_xlfn.TEXTJOIN(",", TRUE, IF(Table4[study_id]=Table3[[#This Row],[study_id]], Table4[iso_code], ""))</f>
        <v>KE</v>
      </c>
      <c r="J127" s="71">
        <f>COUNTIF(study_countries!A:A,A127)</f>
        <v>1</v>
      </c>
      <c r="K127" s="71" t="s">
        <v>315</v>
      </c>
      <c r="L127" s="71" t="s">
        <v>1272</v>
      </c>
      <c r="M127" s="71" t="s">
        <v>1273</v>
      </c>
      <c r="N127" s="71">
        <v>2010</v>
      </c>
      <c r="O127" s="71">
        <v>2040</v>
      </c>
      <c r="P127" s="71" t="s">
        <v>60</v>
      </c>
      <c r="Q127" s="71" t="s">
        <v>435</v>
      </c>
      <c r="R127" s="71" t="s">
        <v>189</v>
      </c>
      <c r="S127" s="71" t="s">
        <v>62</v>
      </c>
      <c r="T127" s="71" t="s">
        <v>62</v>
      </c>
      <c r="U127" s="71" t="s">
        <v>62</v>
      </c>
      <c r="V127" s="71" t="s">
        <v>62</v>
      </c>
      <c r="W127" s="71" t="s">
        <v>62</v>
      </c>
      <c r="X127" s="71" t="s">
        <v>62</v>
      </c>
      <c r="Y127" s="71" t="s">
        <v>62</v>
      </c>
      <c r="Z127" s="71" t="s">
        <v>63</v>
      </c>
      <c r="AA127" s="71" t="s">
        <v>62</v>
      </c>
      <c r="AB127" s="71" t="s">
        <v>64</v>
      </c>
      <c r="AC127" s="71" t="s">
        <v>65</v>
      </c>
      <c r="AD127" s="71" t="s">
        <v>62</v>
      </c>
      <c r="AE127" s="71" t="s">
        <v>62</v>
      </c>
      <c r="AF127" s="71" t="s">
        <v>62</v>
      </c>
      <c r="AG127" s="71" t="s">
        <v>62</v>
      </c>
      <c r="AH127" s="71" t="s">
        <v>85</v>
      </c>
      <c r="AI127" s="71" t="s">
        <v>63</v>
      </c>
      <c r="AJ127" s="71" t="s">
        <v>63</v>
      </c>
      <c r="AK127" s="71" t="s">
        <v>63</v>
      </c>
      <c r="AL127" s="71" t="s">
        <v>63</v>
      </c>
      <c r="AM127" s="71" t="s">
        <v>63</v>
      </c>
      <c r="AN127" s="71"/>
      <c r="AO127" s="71" t="s">
        <v>1274</v>
      </c>
      <c r="AP127" s="71" t="s">
        <v>1275</v>
      </c>
      <c r="AQ127" s="71" t="s">
        <v>1276</v>
      </c>
      <c r="AR127" s="77" t="s">
        <v>132</v>
      </c>
      <c r="AS127" s="71"/>
      <c r="AT127" s="71" t="s">
        <v>63</v>
      </c>
      <c r="AU127" s="74" t="s">
        <v>72</v>
      </c>
      <c r="AV127" s="71" t="s">
        <v>63</v>
      </c>
      <c r="AW127" s="71"/>
      <c r="AX127" s="22" t="s">
        <v>1277</v>
      </c>
      <c r="AY127" s="93" t="s">
        <v>1278</v>
      </c>
    </row>
    <row r="128" spans="1:51" ht="79.5" customHeight="1">
      <c r="A128" s="70">
        <v>127</v>
      </c>
      <c r="B128" s="71" t="s">
        <v>1279</v>
      </c>
      <c r="C128" s="71" t="s">
        <v>745</v>
      </c>
      <c r="D128" s="71" t="s">
        <v>1280</v>
      </c>
      <c r="E128" s="71">
        <v>2025</v>
      </c>
      <c r="F128" s="71" t="s">
        <v>231</v>
      </c>
      <c r="G128" s="71" t="s">
        <v>588</v>
      </c>
      <c r="H128" s="71" t="s">
        <v>217</v>
      </c>
      <c r="I128" s="71" t="str" cm="1">
        <f t="array" ref="I128">_xlfn.TEXTJOIN(",", TRUE, IF(Table4[study_id]=Table3[[#This Row],[study_id]], Table4[iso_code], ""))</f>
        <v>KE</v>
      </c>
      <c r="J128" s="71">
        <f>COUNTIF(study_countries!A:A,A128)</f>
        <v>1</v>
      </c>
      <c r="K128" s="71" t="s">
        <v>315</v>
      </c>
      <c r="L128" s="71" t="s">
        <v>1280</v>
      </c>
      <c r="M128" s="71" t="s">
        <v>1281</v>
      </c>
      <c r="N128" s="71"/>
      <c r="O128" s="71"/>
      <c r="P128" s="71"/>
      <c r="Q128" s="71"/>
      <c r="R128" s="71"/>
      <c r="S128" s="71"/>
      <c r="T128" s="71"/>
      <c r="U128" s="71"/>
      <c r="V128" s="71"/>
      <c r="W128" s="71"/>
      <c r="X128" s="71"/>
      <c r="Y128" s="71"/>
      <c r="Z128" s="71"/>
      <c r="AA128" s="71"/>
      <c r="AB128" s="71" t="s">
        <v>64</v>
      </c>
      <c r="AC128" s="71" t="s">
        <v>65</v>
      </c>
      <c r="AD128" s="71" t="s">
        <v>62</v>
      </c>
      <c r="AE128" s="71" t="s">
        <v>62</v>
      </c>
      <c r="AF128" s="71" t="s">
        <v>63</v>
      </c>
      <c r="AG128" s="71"/>
      <c r="AH128" s="71" t="s">
        <v>66</v>
      </c>
      <c r="AI128" s="71" t="s">
        <v>63</v>
      </c>
      <c r="AJ128" s="71" t="s">
        <v>62</v>
      </c>
      <c r="AK128" s="71" t="s">
        <v>62</v>
      </c>
      <c r="AL128" s="71" t="s">
        <v>63</v>
      </c>
      <c r="AM128" s="71" t="s">
        <v>63</v>
      </c>
      <c r="AN128" s="71"/>
      <c r="AO128" s="71"/>
      <c r="AP128" s="71" t="s">
        <v>1282</v>
      </c>
      <c r="AQ128" s="71" t="s">
        <v>428</v>
      </c>
      <c r="AR128" s="77" t="s">
        <v>62</v>
      </c>
      <c r="AS128" s="71"/>
      <c r="AT128" s="71" t="s">
        <v>63</v>
      </c>
      <c r="AU128" s="71"/>
      <c r="AV128" s="71"/>
      <c r="AW128" s="71"/>
      <c r="AX128" s="22" t="s">
        <v>1283</v>
      </c>
      <c r="AY128" s="93" t="s">
        <v>1284</v>
      </c>
    </row>
    <row r="129" spans="1:51" ht="67.5" customHeight="1">
      <c r="A129" s="70">
        <v>128</v>
      </c>
      <c r="B129" s="71" t="s">
        <v>1285</v>
      </c>
      <c r="C129" s="71" t="s">
        <v>1286</v>
      </c>
      <c r="D129" s="71" t="s">
        <v>1287</v>
      </c>
      <c r="E129" s="71">
        <v>2023</v>
      </c>
      <c r="F129" s="71" t="s">
        <v>231</v>
      </c>
      <c r="G129" s="71" t="s">
        <v>796</v>
      </c>
      <c r="H129" s="71" t="s">
        <v>217</v>
      </c>
      <c r="I129" s="71" t="str" cm="1">
        <f t="array" ref="I129">_xlfn.TEXTJOIN(",", TRUE, IF(Table4[study_id]=Table3[[#This Row],[study_id]], Table4[iso_code], ""))</f>
        <v>NG</v>
      </c>
      <c r="J129" s="71">
        <f>COUNTIF(study_countries!A:A,A129)</f>
        <v>1</v>
      </c>
      <c r="K129" s="71" t="s">
        <v>243</v>
      </c>
      <c r="L129" s="71" t="s">
        <v>1288</v>
      </c>
      <c r="M129" s="71" t="s">
        <v>1289</v>
      </c>
      <c r="N129" s="71"/>
      <c r="O129" s="71"/>
      <c r="P129" s="71"/>
      <c r="Q129" s="71"/>
      <c r="R129" s="71"/>
      <c r="S129" s="71"/>
      <c r="T129" s="71"/>
      <c r="U129" s="71"/>
      <c r="V129" s="71"/>
      <c r="W129" s="71"/>
      <c r="X129" s="71"/>
      <c r="Y129" s="71"/>
      <c r="Z129" s="71"/>
      <c r="AA129" s="71"/>
      <c r="AB129" s="71" t="s">
        <v>64</v>
      </c>
      <c r="AC129" s="71" t="s">
        <v>65</v>
      </c>
      <c r="AD129" s="71" t="s">
        <v>62</v>
      </c>
      <c r="AE129" s="71" t="s">
        <v>62</v>
      </c>
      <c r="AF129" s="71" t="s">
        <v>63</v>
      </c>
      <c r="AG129" s="71"/>
      <c r="AH129" s="71" t="s">
        <v>66</v>
      </c>
      <c r="AI129" s="71" t="s">
        <v>63</v>
      </c>
      <c r="AJ129" s="71" t="s">
        <v>63</v>
      </c>
      <c r="AK129" s="71" t="s">
        <v>63</v>
      </c>
      <c r="AL129" s="71" t="s">
        <v>62</v>
      </c>
      <c r="AM129" s="71" t="s">
        <v>63</v>
      </c>
      <c r="AN129" s="71"/>
      <c r="AO129" s="71"/>
      <c r="AP129" s="71" t="s">
        <v>1290</v>
      </c>
      <c r="AQ129" s="71" t="s">
        <v>1291</v>
      </c>
      <c r="AR129" s="77" t="s">
        <v>132</v>
      </c>
      <c r="AS129" s="71"/>
      <c r="AT129" s="71" t="s">
        <v>63</v>
      </c>
      <c r="AU129" s="71"/>
      <c r="AV129" s="71"/>
      <c r="AW129" s="71"/>
      <c r="AX129" s="22" t="s">
        <v>1292</v>
      </c>
      <c r="AY129" s="93" t="s">
        <v>1293</v>
      </c>
    </row>
    <row r="130" spans="1:51" ht="83.25" customHeight="1">
      <c r="A130" s="70">
        <v>129</v>
      </c>
      <c r="B130" s="71" t="s">
        <v>1294</v>
      </c>
      <c r="C130" s="71" t="s">
        <v>745</v>
      </c>
      <c r="D130" s="71" t="s">
        <v>1295</v>
      </c>
      <c r="E130" s="71">
        <v>2021</v>
      </c>
      <c r="F130" s="71" t="s">
        <v>231</v>
      </c>
      <c r="G130" s="71" t="s">
        <v>746</v>
      </c>
      <c r="H130" s="71" t="s">
        <v>217</v>
      </c>
      <c r="I130" s="71" t="str">
        <f t="array" ref="I130">_xlfn.TEXTJOIN(",", TRUE, IF(Table4[study_id]=Table3[[#This Row],[study_id]], Table4[iso_code], ""))</f>
        <v>NG</v>
      </c>
      <c r="J130" s="71">
        <f>COUNTIF(study_countries!A:A,A130)</f>
        <v>1</v>
      </c>
      <c r="K130" s="71" t="s">
        <v>243</v>
      </c>
      <c r="L130" s="71" t="s">
        <v>1296</v>
      </c>
      <c r="M130" s="71" t="s">
        <v>1297</v>
      </c>
      <c r="N130" s="71"/>
      <c r="O130" s="71"/>
      <c r="P130" s="71"/>
      <c r="Q130" s="71"/>
      <c r="R130" s="71"/>
      <c r="S130" s="71"/>
      <c r="T130" s="71"/>
      <c r="U130" s="71"/>
      <c r="V130" s="71"/>
      <c r="W130" s="71"/>
      <c r="X130" s="71"/>
      <c r="Y130" s="71"/>
      <c r="Z130" s="71"/>
      <c r="AA130" s="71"/>
      <c r="AB130" s="71" t="s">
        <v>64</v>
      </c>
      <c r="AC130" s="71" t="s">
        <v>65</v>
      </c>
      <c r="AD130" s="71" t="s">
        <v>62</v>
      </c>
      <c r="AE130" s="71" t="s">
        <v>62</v>
      </c>
      <c r="AF130" s="71" t="s">
        <v>63</v>
      </c>
      <c r="AG130" s="71"/>
      <c r="AH130" s="71" t="s">
        <v>85</v>
      </c>
      <c r="AI130" s="71" t="s">
        <v>63</v>
      </c>
      <c r="AJ130" s="71" t="s">
        <v>63</v>
      </c>
      <c r="AK130" s="71" t="s">
        <v>63</v>
      </c>
      <c r="AL130" s="71" t="s">
        <v>62</v>
      </c>
      <c r="AM130" s="71" t="s">
        <v>63</v>
      </c>
      <c r="AN130" s="71"/>
      <c r="AO130" s="71"/>
      <c r="AP130" s="71" t="s">
        <v>1298</v>
      </c>
      <c r="AQ130" s="71" t="s">
        <v>1299</v>
      </c>
      <c r="AR130" s="77" t="s">
        <v>62</v>
      </c>
      <c r="AS130" s="71"/>
      <c r="AT130" s="71" t="s">
        <v>63</v>
      </c>
      <c r="AU130" s="71"/>
      <c r="AV130" s="71"/>
      <c r="AW130" s="71"/>
      <c r="AX130" s="22" t="s">
        <v>1300</v>
      </c>
      <c r="AY130" s="93" t="s">
        <v>1301</v>
      </c>
    </row>
    <row r="131" spans="1:51" ht="89.25" customHeight="1">
      <c r="A131" s="70">
        <v>130</v>
      </c>
      <c r="B131" s="71" t="s">
        <v>1302</v>
      </c>
      <c r="C131" s="71" t="s">
        <v>381</v>
      </c>
      <c r="D131" s="71" t="s">
        <v>1303</v>
      </c>
      <c r="E131" s="71">
        <v>2021</v>
      </c>
      <c r="F131" s="71" t="s">
        <v>54</v>
      </c>
      <c r="G131" s="71" t="s">
        <v>125</v>
      </c>
      <c r="H131" s="71" t="s">
        <v>233</v>
      </c>
      <c r="I131" s="71" t="str">
        <f t="array" ref="I131">_xlfn.TEXTJOIN(",", TRUE, IF(Table4[study_id]=Table3[[#This Row],[study_id]], Table4[iso_code], ""))</f>
        <v>ZA</v>
      </c>
      <c r="J131" s="71">
        <f>COUNTIF(study_countries!A:A,A131)</f>
        <v>1</v>
      </c>
      <c r="K131" s="71" t="s">
        <v>266</v>
      </c>
      <c r="L131" s="71" t="s">
        <v>1304</v>
      </c>
      <c r="M131" s="71" t="s">
        <v>1305</v>
      </c>
      <c r="N131" s="71">
        <v>2020</v>
      </c>
      <c r="O131" s="71">
        <v>2050</v>
      </c>
      <c r="P131" s="71" t="s">
        <v>60</v>
      </c>
      <c r="Q131" s="71" t="s">
        <v>435</v>
      </c>
      <c r="R131" s="71" t="s">
        <v>189</v>
      </c>
      <c r="S131" s="71" t="s">
        <v>62</v>
      </c>
      <c r="T131" s="71" t="s">
        <v>63</v>
      </c>
      <c r="U131" s="71" t="s">
        <v>62</v>
      </c>
      <c r="V131" s="71" t="s">
        <v>62</v>
      </c>
      <c r="W131" s="71" t="s">
        <v>62</v>
      </c>
      <c r="X131" s="71" t="s">
        <v>63</v>
      </c>
      <c r="Y131" s="71" t="s">
        <v>62</v>
      </c>
      <c r="Z131" s="71" t="s">
        <v>63</v>
      </c>
      <c r="AA131" s="71" t="s">
        <v>62</v>
      </c>
      <c r="AB131" s="71" t="s">
        <v>142</v>
      </c>
      <c r="AC131" s="71" t="s">
        <v>65</v>
      </c>
      <c r="AD131" s="71" t="s">
        <v>62</v>
      </c>
      <c r="AE131" s="71" t="s">
        <v>62</v>
      </c>
      <c r="AF131" s="71" t="s">
        <v>63</v>
      </c>
      <c r="AG131" s="71" t="s">
        <v>63</v>
      </c>
      <c r="AH131" s="71" t="s">
        <v>85</v>
      </c>
      <c r="AI131" s="71" t="s">
        <v>63</v>
      </c>
      <c r="AJ131" s="71" t="s">
        <v>63</v>
      </c>
      <c r="AK131" s="71" t="s">
        <v>62</v>
      </c>
      <c r="AL131" s="71" t="s">
        <v>63</v>
      </c>
      <c r="AM131" s="71" t="s">
        <v>63</v>
      </c>
      <c r="AN131" s="71" t="s">
        <v>1306</v>
      </c>
      <c r="AO131" s="71" t="s">
        <v>1307</v>
      </c>
      <c r="AP131" s="71" t="s">
        <v>1308</v>
      </c>
      <c r="AQ131" s="71" t="s">
        <v>612</v>
      </c>
      <c r="AR131" s="77" t="s">
        <v>62</v>
      </c>
      <c r="AS131" s="71"/>
      <c r="AT131" s="71" t="s">
        <v>63</v>
      </c>
      <c r="AU131" s="94">
        <v>9.7000000000000003E-2</v>
      </c>
      <c r="AV131" s="71" t="s">
        <v>63</v>
      </c>
      <c r="AW131" s="71"/>
      <c r="AX131" s="22" t="s">
        <v>1309</v>
      </c>
      <c r="AY131" s="93" t="s">
        <v>1310</v>
      </c>
    </row>
    <row r="132" spans="1:51" ht="52.5" customHeight="1">
      <c r="A132" s="70">
        <v>131</v>
      </c>
      <c r="B132" s="71" t="s">
        <v>1311</v>
      </c>
      <c r="C132" s="71" t="s">
        <v>745</v>
      </c>
      <c r="D132" s="71" t="s">
        <v>1312</v>
      </c>
      <c r="E132" s="71">
        <v>2017</v>
      </c>
      <c r="F132" s="71" t="s">
        <v>231</v>
      </c>
      <c r="G132" s="71" t="s">
        <v>746</v>
      </c>
      <c r="H132" s="71" t="s">
        <v>233</v>
      </c>
      <c r="I132" s="71" t="str">
        <f t="array" ref="I132">_xlfn.TEXTJOIN(",", TRUE, IF(Table4[study_id]=Table3[[#This Row],[study_id]], Table4[iso_code], ""))</f>
        <v>MA</v>
      </c>
      <c r="J132" s="71">
        <f>COUNTIF(study_countries!A:A,A132)</f>
        <v>1</v>
      </c>
      <c r="K132" s="71" t="s">
        <v>218</v>
      </c>
      <c r="L132" s="71" t="s">
        <v>1313</v>
      </c>
      <c r="M132" s="71" t="s">
        <v>1314</v>
      </c>
      <c r="N132" s="71"/>
      <c r="O132" s="71"/>
      <c r="P132" s="71"/>
      <c r="Q132" s="71"/>
      <c r="R132" s="71"/>
      <c r="S132" s="71"/>
      <c r="T132" s="71"/>
      <c r="U132" s="71"/>
      <c r="V132" s="71"/>
      <c r="W132" s="71"/>
      <c r="X132" s="71"/>
      <c r="Y132" s="71"/>
      <c r="Z132" s="71"/>
      <c r="AA132" s="71"/>
      <c r="AB132" s="71" t="s">
        <v>64</v>
      </c>
      <c r="AC132" s="71" t="s">
        <v>65</v>
      </c>
      <c r="AD132" s="71" t="s">
        <v>62</v>
      </c>
      <c r="AE132" s="71" t="s">
        <v>62</v>
      </c>
      <c r="AF132" s="71" t="s">
        <v>63</v>
      </c>
      <c r="AG132" s="71"/>
      <c r="AH132" s="71" t="s">
        <v>85</v>
      </c>
      <c r="AI132" s="71" t="s">
        <v>63</v>
      </c>
      <c r="AJ132" s="71" t="s">
        <v>63</v>
      </c>
      <c r="AK132" s="71" t="s">
        <v>63</v>
      </c>
      <c r="AL132" s="71" t="s">
        <v>63</v>
      </c>
      <c r="AM132" s="71" t="s">
        <v>63</v>
      </c>
      <c r="AN132" s="71"/>
      <c r="AO132" s="71"/>
      <c r="AP132" s="71" t="s">
        <v>1315</v>
      </c>
      <c r="AQ132" s="71" t="s">
        <v>513</v>
      </c>
      <c r="AR132" s="77" t="s">
        <v>62</v>
      </c>
      <c r="AS132" s="71"/>
      <c r="AT132" s="71" t="s">
        <v>63</v>
      </c>
      <c r="AU132" s="71"/>
      <c r="AV132" s="71"/>
      <c r="AW132" s="71"/>
      <c r="AX132" s="22" t="s">
        <v>1316</v>
      </c>
      <c r="AY132" s="93" t="s">
        <v>1317</v>
      </c>
    </row>
    <row r="133" spans="1:51" ht="70.5" customHeight="1">
      <c r="A133" s="70">
        <v>132</v>
      </c>
      <c r="B133" s="71" t="s">
        <v>1318</v>
      </c>
      <c r="C133" s="71" t="s">
        <v>810</v>
      </c>
      <c r="D133" s="71" t="s">
        <v>1319</v>
      </c>
      <c r="E133" s="71">
        <v>2025</v>
      </c>
      <c r="F133" s="71" t="s">
        <v>231</v>
      </c>
      <c r="G133" s="71" t="s">
        <v>796</v>
      </c>
      <c r="H133" s="71" t="s">
        <v>217</v>
      </c>
      <c r="I133" s="71" t="str">
        <f t="array" ref="I133">_xlfn.TEXTJOIN(",", TRUE, IF(Table4[study_id]=Table3[[#This Row],[study_id]], Table4[iso_code], ""))</f>
        <v>AO</v>
      </c>
      <c r="J133" s="71">
        <f>COUNTIF(study_countries!A:A,A133)</f>
        <v>1</v>
      </c>
      <c r="K133" s="71" t="s">
        <v>266</v>
      </c>
      <c r="L133" s="71" t="s">
        <v>1320</v>
      </c>
      <c r="M133" s="71" t="s">
        <v>1321</v>
      </c>
      <c r="N133" s="71"/>
      <c r="O133" s="71"/>
      <c r="P133" s="71"/>
      <c r="Q133" s="71"/>
      <c r="R133" s="71"/>
      <c r="S133" s="71"/>
      <c r="T133" s="71"/>
      <c r="U133" s="71"/>
      <c r="V133" s="71"/>
      <c r="W133" s="71"/>
      <c r="X133" s="71"/>
      <c r="Y133" s="71"/>
      <c r="Z133" s="71"/>
      <c r="AA133" s="71"/>
      <c r="AB133" s="71" t="s">
        <v>64</v>
      </c>
      <c r="AC133" s="71" t="s">
        <v>65</v>
      </c>
      <c r="AD133" s="71" t="s">
        <v>62</v>
      </c>
      <c r="AE133" s="71" t="s">
        <v>62</v>
      </c>
      <c r="AF133" s="71" t="s">
        <v>63</v>
      </c>
      <c r="AG133" s="71"/>
      <c r="AH133" s="71" t="s">
        <v>66</v>
      </c>
      <c r="AI133" s="71" t="s">
        <v>63</v>
      </c>
      <c r="AJ133" s="71" t="s">
        <v>63</v>
      </c>
      <c r="AK133" s="71" t="s">
        <v>63</v>
      </c>
      <c r="AL133" s="71" t="s">
        <v>62</v>
      </c>
      <c r="AM133" s="71" t="s">
        <v>62</v>
      </c>
      <c r="AN133" s="71"/>
      <c r="AO133" s="71"/>
      <c r="AP133" s="71" t="s">
        <v>1322</v>
      </c>
      <c r="AQ133" s="71" t="s">
        <v>260</v>
      </c>
      <c r="AR133" s="77" t="s">
        <v>63</v>
      </c>
      <c r="AS133" s="71"/>
      <c r="AT133" s="71" t="s">
        <v>63</v>
      </c>
      <c r="AU133" s="71"/>
      <c r="AV133" s="71"/>
      <c r="AW133" s="71"/>
      <c r="AX133" s="22" t="s">
        <v>1323</v>
      </c>
      <c r="AY133" s="93" t="s">
        <v>1324</v>
      </c>
    </row>
    <row r="134" spans="1:51" ht="102.75" customHeight="1">
      <c r="A134" s="70">
        <v>133</v>
      </c>
      <c r="B134" s="71" t="s">
        <v>1325</v>
      </c>
      <c r="C134" s="71" t="s">
        <v>1326</v>
      </c>
      <c r="D134" s="71" t="s">
        <v>1327</v>
      </c>
      <c r="E134" s="71">
        <v>2024</v>
      </c>
      <c r="F134" s="71" t="s">
        <v>231</v>
      </c>
      <c r="G134" s="71" t="s">
        <v>1328</v>
      </c>
      <c r="H134" s="71" t="s">
        <v>217</v>
      </c>
      <c r="I134" s="71" t="str">
        <f t="array" ref="I134">_xlfn.TEXTJOIN(",", TRUE, IF(Table4[study_id]=Table3[[#This Row],[study_id]], Table4[iso_code], ""))</f>
        <v>GH</v>
      </c>
      <c r="J134" s="71">
        <f>COUNTIF(study_countries!A:A,A134)</f>
        <v>1</v>
      </c>
      <c r="K134" s="71" t="s">
        <v>243</v>
      </c>
      <c r="L134" s="71" t="s">
        <v>1329</v>
      </c>
      <c r="M134" s="71" t="s">
        <v>1330</v>
      </c>
      <c r="N134" s="71"/>
      <c r="O134" s="71"/>
      <c r="P134" s="71"/>
      <c r="Q134" s="71"/>
      <c r="R134" s="71"/>
      <c r="S134" s="71"/>
      <c r="T134" s="71"/>
      <c r="U134" s="71"/>
      <c r="V134" s="71"/>
      <c r="W134" s="71"/>
      <c r="X134" s="71"/>
      <c r="Y134" s="71"/>
      <c r="Z134" s="71"/>
      <c r="AA134" s="71"/>
      <c r="AB134" s="71" t="s">
        <v>64</v>
      </c>
      <c r="AC134" s="71" t="s">
        <v>65</v>
      </c>
      <c r="AD134" s="71" t="s">
        <v>62</v>
      </c>
      <c r="AE134" s="71" t="s">
        <v>62</v>
      </c>
      <c r="AF134" s="71" t="s">
        <v>63</v>
      </c>
      <c r="AG134" s="71"/>
      <c r="AH134" s="71" t="s">
        <v>85</v>
      </c>
      <c r="AI134" s="71" t="s">
        <v>63</v>
      </c>
      <c r="AJ134" s="71" t="s">
        <v>63</v>
      </c>
      <c r="AK134" s="71" t="s">
        <v>63</v>
      </c>
      <c r="AL134" s="71" t="s">
        <v>62</v>
      </c>
      <c r="AM134" s="71" t="s">
        <v>63</v>
      </c>
      <c r="AN134" s="71"/>
      <c r="AO134" s="71"/>
      <c r="AP134" s="71" t="s">
        <v>1331</v>
      </c>
      <c r="AQ134" s="71" t="s">
        <v>250</v>
      </c>
      <c r="AR134" s="77" t="s">
        <v>62</v>
      </c>
      <c r="AS134" s="71"/>
      <c r="AT134" s="71" t="s">
        <v>63</v>
      </c>
      <c r="AU134" s="71"/>
      <c r="AV134" s="71"/>
      <c r="AW134" s="71"/>
      <c r="AX134" s="22" t="s">
        <v>1332</v>
      </c>
      <c r="AY134" s="93" t="s">
        <v>1333</v>
      </c>
    </row>
    <row r="135" spans="1:51" ht="85.5" customHeight="1">
      <c r="A135" s="70">
        <v>134</v>
      </c>
      <c r="B135" s="71" t="s">
        <v>1334</v>
      </c>
      <c r="C135" s="71" t="s">
        <v>1335</v>
      </c>
      <c r="D135" s="71" t="s">
        <v>1336</v>
      </c>
      <c r="E135" s="71">
        <v>2020</v>
      </c>
      <c r="F135" s="71" t="s">
        <v>231</v>
      </c>
      <c r="G135" s="71" t="s">
        <v>588</v>
      </c>
      <c r="H135" s="71" t="s">
        <v>233</v>
      </c>
      <c r="I135" s="71" t="str">
        <f t="array" ref="I135">_xlfn.TEXTJOIN(",", TRUE, IF(Table4[study_id]=Table3[[#This Row],[study_id]], Table4[iso_code], ""))</f>
        <v>MW</v>
      </c>
      <c r="J135" s="71">
        <f>COUNTIF(study_countries!A:A,A135)</f>
        <v>1</v>
      </c>
      <c r="K135" s="71" t="s">
        <v>266</v>
      </c>
      <c r="L135" s="71" t="s">
        <v>1337</v>
      </c>
      <c r="M135" s="71" t="s">
        <v>1338</v>
      </c>
      <c r="N135" s="71"/>
      <c r="O135" s="71"/>
      <c r="P135" s="71"/>
      <c r="Q135" s="71"/>
      <c r="R135" s="71"/>
      <c r="S135" s="71"/>
      <c r="T135" s="71"/>
      <c r="U135" s="71"/>
      <c r="V135" s="71"/>
      <c r="W135" s="71"/>
      <c r="X135" s="71"/>
      <c r="Y135" s="71"/>
      <c r="Z135" s="71"/>
      <c r="AA135" s="71"/>
      <c r="AB135" s="71" t="s">
        <v>64</v>
      </c>
      <c r="AC135" s="71" t="s">
        <v>65</v>
      </c>
      <c r="AD135" s="71" t="s">
        <v>62</v>
      </c>
      <c r="AE135" s="71" t="s">
        <v>63</v>
      </c>
      <c r="AF135" s="71" t="s">
        <v>63</v>
      </c>
      <c r="AG135" s="71"/>
      <c r="AH135" s="71" t="s">
        <v>66</v>
      </c>
      <c r="AI135" s="71" t="s">
        <v>63</v>
      </c>
      <c r="AJ135" s="71" t="s">
        <v>63</v>
      </c>
      <c r="AK135" s="71" t="s">
        <v>63</v>
      </c>
      <c r="AL135" s="71" t="s">
        <v>132</v>
      </c>
      <c r="AM135" s="71" t="s">
        <v>63</v>
      </c>
      <c r="AN135" s="71"/>
      <c r="AO135" s="71"/>
      <c r="AP135" s="71" t="s">
        <v>1339</v>
      </c>
      <c r="AQ135" s="71" t="s">
        <v>272</v>
      </c>
      <c r="AR135" s="77" t="s">
        <v>63</v>
      </c>
      <c r="AS135" s="71"/>
      <c r="AT135" s="71" t="s">
        <v>63</v>
      </c>
      <c r="AU135" s="71"/>
      <c r="AV135" s="71"/>
      <c r="AW135" s="71"/>
      <c r="AX135" s="22" t="s">
        <v>1340</v>
      </c>
      <c r="AY135" s="93" t="s">
        <v>1341</v>
      </c>
    </row>
    <row r="136" spans="1:51" ht="105.75" customHeight="1">
      <c r="A136" s="70">
        <v>135</v>
      </c>
      <c r="B136" s="71" t="s">
        <v>1342</v>
      </c>
      <c r="C136" s="71" t="s">
        <v>1343</v>
      </c>
      <c r="D136" s="71" t="s">
        <v>1344</v>
      </c>
      <c r="E136" s="71">
        <v>2026</v>
      </c>
      <c r="F136" s="71" t="s">
        <v>54</v>
      </c>
      <c r="G136" s="71" t="s">
        <v>125</v>
      </c>
      <c r="H136" s="71" t="s">
        <v>233</v>
      </c>
      <c r="I136" s="71" t="str">
        <f t="array" ref="I136">_xlfn.TEXTJOIN(",", TRUE, IF(Table4[study_id]=Table3[[#This Row],[study_id]], Table4[iso_code], ""))</f>
        <v>KE</v>
      </c>
      <c r="J136" s="71">
        <f>COUNTIF(study_countries!A:A,A136)</f>
        <v>1</v>
      </c>
      <c r="K136" s="71" t="s">
        <v>315</v>
      </c>
      <c r="L136" s="71" t="s">
        <v>1345</v>
      </c>
      <c r="M136" s="71" t="s">
        <v>1346</v>
      </c>
      <c r="N136" s="71">
        <v>2020</v>
      </c>
      <c r="O136" s="71">
        <v>2040</v>
      </c>
      <c r="P136" s="71" t="s">
        <v>60</v>
      </c>
      <c r="Q136" s="71" t="s">
        <v>81</v>
      </c>
      <c r="R136" s="71" t="s">
        <v>61</v>
      </c>
      <c r="S136" s="71" t="s">
        <v>62</v>
      </c>
      <c r="T136" s="71" t="s">
        <v>62</v>
      </c>
      <c r="U136" s="71" t="s">
        <v>62</v>
      </c>
      <c r="V136" s="71" t="s">
        <v>62</v>
      </c>
      <c r="W136" s="71" t="s">
        <v>63</v>
      </c>
      <c r="X136" s="71" t="s">
        <v>62</v>
      </c>
      <c r="Y136" s="71" t="s">
        <v>62</v>
      </c>
      <c r="Z136" s="71" t="s">
        <v>63</v>
      </c>
      <c r="AA136" s="71" t="s">
        <v>62</v>
      </c>
      <c r="AB136" s="71" t="s">
        <v>142</v>
      </c>
      <c r="AC136" s="71" t="s">
        <v>100</v>
      </c>
      <c r="AD136" s="71" t="s">
        <v>62</v>
      </c>
      <c r="AE136" s="71" t="s">
        <v>62</v>
      </c>
      <c r="AF136" s="71" t="s">
        <v>62</v>
      </c>
      <c r="AG136" s="71" t="s">
        <v>63</v>
      </c>
      <c r="AH136" s="71" t="s">
        <v>85</v>
      </c>
      <c r="AI136" s="71" t="s">
        <v>63</v>
      </c>
      <c r="AJ136" s="71" t="s">
        <v>63</v>
      </c>
      <c r="AK136" s="71" t="s">
        <v>63</v>
      </c>
      <c r="AL136" s="71" t="s">
        <v>62</v>
      </c>
      <c r="AM136" s="71" t="s">
        <v>63</v>
      </c>
      <c r="AN136" s="71" t="s">
        <v>1347</v>
      </c>
      <c r="AO136" s="71" t="s">
        <v>1348</v>
      </c>
      <c r="AP136" s="71" t="s">
        <v>1349</v>
      </c>
      <c r="AQ136" s="71" t="s">
        <v>1276</v>
      </c>
      <c r="AR136" s="77" t="s">
        <v>132</v>
      </c>
      <c r="AS136" s="71"/>
      <c r="AT136" s="71" t="s">
        <v>63</v>
      </c>
      <c r="AU136" s="71" t="s">
        <v>72</v>
      </c>
      <c r="AV136" s="71" t="s">
        <v>63</v>
      </c>
      <c r="AW136" s="71"/>
      <c r="AX136" s="22" t="s">
        <v>1350</v>
      </c>
      <c r="AY136" s="93" t="s">
        <v>1351</v>
      </c>
    </row>
    <row r="137" spans="1:51" ht="92.25" customHeight="1">
      <c r="A137" s="70">
        <v>136</v>
      </c>
      <c r="B137" s="71" t="s">
        <v>1352</v>
      </c>
      <c r="C137" s="71" t="s">
        <v>381</v>
      </c>
      <c r="D137" s="71" t="s">
        <v>1353</v>
      </c>
      <c r="E137" s="71">
        <v>2021</v>
      </c>
      <c r="F137" s="71" t="s">
        <v>54</v>
      </c>
      <c r="G137" s="71" t="s">
        <v>125</v>
      </c>
      <c r="H137" s="71" t="s">
        <v>233</v>
      </c>
      <c r="I137" s="71" t="str">
        <f t="array" ref="I137">_xlfn.TEXTJOIN(",", TRUE, IF(Table4[study_id]=Table3[[#This Row],[study_id]], Table4[iso_code], ""))</f>
        <v>MZ</v>
      </c>
      <c r="J137" s="71">
        <f>COUNTIF(study_countries!A:A,A137)</f>
        <v>1</v>
      </c>
      <c r="K137" s="71" t="s">
        <v>266</v>
      </c>
      <c r="L137" s="71" t="s">
        <v>1354</v>
      </c>
      <c r="M137" s="71" t="s">
        <v>1355</v>
      </c>
      <c r="N137" s="71">
        <v>2019</v>
      </c>
      <c r="O137" s="71">
        <v>2030</v>
      </c>
      <c r="P137" s="71" t="s">
        <v>60</v>
      </c>
      <c r="Q137" s="71" t="s">
        <v>435</v>
      </c>
      <c r="R137" s="71" t="s">
        <v>189</v>
      </c>
      <c r="S137" s="71" t="s">
        <v>62</v>
      </c>
      <c r="T137" s="71" t="s">
        <v>62</v>
      </c>
      <c r="U137" s="71" t="s">
        <v>62</v>
      </c>
      <c r="V137" s="71" t="s">
        <v>62</v>
      </c>
      <c r="W137" s="71" t="s">
        <v>63</v>
      </c>
      <c r="X137" s="71" t="s">
        <v>63</v>
      </c>
      <c r="Y137" s="71" t="s">
        <v>62</v>
      </c>
      <c r="Z137" s="71" t="s">
        <v>63</v>
      </c>
      <c r="AA137" s="71" t="s">
        <v>63</v>
      </c>
      <c r="AB137" s="71" t="s">
        <v>64</v>
      </c>
      <c r="AC137" s="71" t="s">
        <v>65</v>
      </c>
      <c r="AD137" s="71" t="s">
        <v>62</v>
      </c>
      <c r="AE137" s="71" t="s">
        <v>62</v>
      </c>
      <c r="AF137" s="71" t="s">
        <v>62</v>
      </c>
      <c r="AG137" s="71" t="s">
        <v>63</v>
      </c>
      <c r="AH137" s="71" t="s">
        <v>85</v>
      </c>
      <c r="AI137" s="71" t="s">
        <v>63</v>
      </c>
      <c r="AJ137" s="71" t="s">
        <v>132</v>
      </c>
      <c r="AK137" s="71" t="s">
        <v>63</v>
      </c>
      <c r="AL137" s="71" t="s">
        <v>62</v>
      </c>
      <c r="AM137" s="71" t="s">
        <v>63</v>
      </c>
      <c r="AN137" s="71" t="s">
        <v>1356</v>
      </c>
      <c r="AO137" s="71" t="s">
        <v>1357</v>
      </c>
      <c r="AP137" s="71" t="s">
        <v>1358</v>
      </c>
      <c r="AQ137" s="71" t="s">
        <v>1359</v>
      </c>
      <c r="AR137" s="77" t="s">
        <v>132</v>
      </c>
      <c r="AS137" s="71" t="s">
        <v>1360</v>
      </c>
      <c r="AT137" s="71" t="s">
        <v>63</v>
      </c>
      <c r="AU137" s="71" t="s">
        <v>72</v>
      </c>
      <c r="AV137" s="71" t="s">
        <v>63</v>
      </c>
      <c r="AW137" s="71"/>
      <c r="AX137" s="22" t="s">
        <v>1361</v>
      </c>
      <c r="AY137" s="93" t="s">
        <v>1362</v>
      </c>
    </row>
    <row r="138" spans="1:51" ht="75.75" customHeight="1">
      <c r="A138" s="70">
        <v>137</v>
      </c>
      <c r="B138" s="71" t="s">
        <v>1363</v>
      </c>
      <c r="C138" s="71" t="s">
        <v>1364</v>
      </c>
      <c r="D138" s="71" t="s">
        <v>1365</v>
      </c>
      <c r="E138" s="71">
        <v>2016</v>
      </c>
      <c r="F138" s="71" t="s">
        <v>231</v>
      </c>
      <c r="G138" s="71" t="s">
        <v>125</v>
      </c>
      <c r="H138" s="71" t="s">
        <v>233</v>
      </c>
      <c r="I138" s="71" t="str">
        <f t="array" ref="I138">_xlfn.TEXTJOIN(",", TRUE, IF(Table4[study_id]=Table3[[#This Row],[study_id]], Table4[iso_code], ""))</f>
        <v>EG</v>
      </c>
      <c r="J138" s="71">
        <f>COUNTIF(study_countries!A:A,A138)</f>
        <v>1</v>
      </c>
      <c r="K138" s="71" t="s">
        <v>315</v>
      </c>
      <c r="L138" s="71" t="s">
        <v>1366</v>
      </c>
      <c r="M138" s="71" t="s">
        <v>1367</v>
      </c>
      <c r="N138" s="71">
        <v>2007</v>
      </c>
      <c r="O138" s="71">
        <v>2030</v>
      </c>
      <c r="P138" s="71"/>
      <c r="Q138" s="71"/>
      <c r="R138" s="71"/>
      <c r="S138" s="71"/>
      <c r="T138" s="71"/>
      <c r="U138" s="71"/>
      <c r="V138" s="71"/>
      <c r="W138" s="71"/>
      <c r="X138" s="71"/>
      <c r="Y138" s="71"/>
      <c r="Z138" s="71"/>
      <c r="AA138" s="71"/>
      <c r="AB138" s="71" t="s">
        <v>142</v>
      </c>
      <c r="AC138" s="71" t="s">
        <v>65</v>
      </c>
      <c r="AD138" s="71" t="s">
        <v>62</v>
      </c>
      <c r="AE138" s="71" t="s">
        <v>62</v>
      </c>
      <c r="AF138" s="71" t="s">
        <v>63</v>
      </c>
      <c r="AG138" s="71"/>
      <c r="AH138" s="71" t="s">
        <v>85</v>
      </c>
      <c r="AI138" s="71" t="s">
        <v>63</v>
      </c>
      <c r="AJ138" s="71" t="s">
        <v>63</v>
      </c>
      <c r="AK138" s="71" t="s">
        <v>63</v>
      </c>
      <c r="AL138" s="71" t="s">
        <v>63</v>
      </c>
      <c r="AM138" s="71" t="s">
        <v>63</v>
      </c>
      <c r="AN138" s="71"/>
      <c r="AO138" s="71"/>
      <c r="AP138" s="71" t="s">
        <v>1368</v>
      </c>
      <c r="AQ138" s="71" t="s">
        <v>850</v>
      </c>
      <c r="AR138" s="77" t="s">
        <v>62</v>
      </c>
      <c r="AS138" s="71"/>
      <c r="AT138" s="71" t="s">
        <v>63</v>
      </c>
      <c r="AU138" s="71"/>
      <c r="AV138" s="71"/>
      <c r="AW138" s="71"/>
      <c r="AX138" s="22" t="s">
        <v>1369</v>
      </c>
      <c r="AY138" s="93" t="s">
        <v>1370</v>
      </c>
    </row>
    <row r="139" spans="1:51" ht="76.5" customHeight="1">
      <c r="A139" s="70">
        <v>138</v>
      </c>
      <c r="B139" s="71" t="s">
        <v>1371</v>
      </c>
      <c r="C139" s="71" t="s">
        <v>1372</v>
      </c>
      <c r="D139" s="71" t="s">
        <v>1373</v>
      </c>
      <c r="E139" s="71">
        <v>2025</v>
      </c>
      <c r="F139" s="71" t="s">
        <v>54</v>
      </c>
      <c r="G139" s="71" t="s">
        <v>125</v>
      </c>
      <c r="H139" s="71" t="s">
        <v>233</v>
      </c>
      <c r="I139" s="71" t="str">
        <f t="array" ref="I139">_xlfn.TEXTJOIN(",", TRUE, IF(Table4[study_id]=Table3[[#This Row],[study_id]], Table4[iso_code], ""))</f>
        <v>SL</v>
      </c>
      <c r="J139" s="71">
        <f>COUNTIF(study_countries!A:A,A139)</f>
        <v>1</v>
      </c>
      <c r="K139" s="71" t="s">
        <v>243</v>
      </c>
      <c r="L139" s="71" t="s">
        <v>1374</v>
      </c>
      <c r="M139" s="71" t="s">
        <v>1375</v>
      </c>
      <c r="N139" s="71">
        <v>2023</v>
      </c>
      <c r="O139" s="71">
        <v>2050</v>
      </c>
      <c r="P139" s="71" t="s">
        <v>60</v>
      </c>
      <c r="Q139" s="71" t="s">
        <v>155</v>
      </c>
      <c r="R139" s="71" t="s">
        <v>61</v>
      </c>
      <c r="S139" s="71" t="s">
        <v>62</v>
      </c>
      <c r="T139" s="71" t="s">
        <v>62</v>
      </c>
      <c r="U139" s="71" t="s">
        <v>63</v>
      </c>
      <c r="V139" s="71" t="s">
        <v>62</v>
      </c>
      <c r="W139" s="71" t="s">
        <v>63</v>
      </c>
      <c r="X139" s="71" t="s">
        <v>63</v>
      </c>
      <c r="Y139" s="71" t="s">
        <v>62</v>
      </c>
      <c r="Z139" s="71" t="s">
        <v>63</v>
      </c>
      <c r="AA139" s="71" t="s">
        <v>63</v>
      </c>
      <c r="AB139" s="71" t="s">
        <v>64</v>
      </c>
      <c r="AC139" s="71" t="s">
        <v>84</v>
      </c>
      <c r="AD139" s="71" t="s">
        <v>62</v>
      </c>
      <c r="AE139" s="71" t="s">
        <v>62</v>
      </c>
      <c r="AF139" s="71" t="s">
        <v>62</v>
      </c>
      <c r="AG139" s="71" t="s">
        <v>63</v>
      </c>
      <c r="AH139" s="71" t="s">
        <v>85</v>
      </c>
      <c r="AI139" s="71" t="s">
        <v>63</v>
      </c>
      <c r="AJ139" s="71" t="s">
        <v>63</v>
      </c>
      <c r="AK139" s="71" t="s">
        <v>63</v>
      </c>
      <c r="AL139" s="71" t="s">
        <v>132</v>
      </c>
      <c r="AM139" s="71" t="s">
        <v>63</v>
      </c>
      <c r="AN139" s="71" t="s">
        <v>1376</v>
      </c>
      <c r="AO139" s="71" t="s">
        <v>1377</v>
      </c>
      <c r="AP139" s="71" t="s">
        <v>1378</v>
      </c>
      <c r="AQ139" s="71" t="s">
        <v>250</v>
      </c>
      <c r="AR139" s="77" t="s">
        <v>62</v>
      </c>
      <c r="AS139" s="71"/>
      <c r="AT139" s="71" t="s">
        <v>63</v>
      </c>
      <c r="AU139" s="74">
        <v>0.1</v>
      </c>
      <c r="AV139" s="71" t="s">
        <v>63</v>
      </c>
      <c r="AW139" s="71"/>
      <c r="AX139" s="22" t="s">
        <v>1379</v>
      </c>
      <c r="AY139" s="93" t="s">
        <v>1380</v>
      </c>
    </row>
    <row r="140" spans="1:51" ht="78.75" customHeight="1">
      <c r="A140" s="70">
        <v>139</v>
      </c>
      <c r="B140" s="71" t="s">
        <v>1381</v>
      </c>
      <c r="C140" s="71" t="s">
        <v>1382</v>
      </c>
      <c r="D140" s="71" t="s">
        <v>1383</v>
      </c>
      <c r="E140" s="71">
        <v>2025</v>
      </c>
      <c r="F140" s="71" t="s">
        <v>54</v>
      </c>
      <c r="G140" s="71" t="s">
        <v>125</v>
      </c>
      <c r="H140" s="71" t="s">
        <v>97</v>
      </c>
      <c r="I140" s="71" t="str">
        <f t="array" ref="I140">_xlfn.TEXTJOIN(",", TRUE, IF(Table4[study_id]=Table3[[#This Row],[study_id]], Table4[iso_code], ""))</f>
        <v>MA,TN,DZ</v>
      </c>
      <c r="J140" s="71">
        <f>COUNTIF(study_countries!A:A,A140)</f>
        <v>3</v>
      </c>
      <c r="K140" s="71" t="s">
        <v>218</v>
      </c>
      <c r="L140" s="71" t="s">
        <v>1384</v>
      </c>
      <c r="M140" s="71" t="s">
        <v>1385</v>
      </c>
      <c r="N140" s="71">
        <v>2018</v>
      </c>
      <c r="O140" s="71">
        <v>2050</v>
      </c>
      <c r="P140" s="71" t="s">
        <v>155</v>
      </c>
      <c r="Q140" s="71" t="s">
        <v>81</v>
      </c>
      <c r="R140" s="71" t="s">
        <v>61</v>
      </c>
      <c r="S140" s="71" t="s">
        <v>62</v>
      </c>
      <c r="T140" s="71" t="s">
        <v>62</v>
      </c>
      <c r="U140" s="71" t="s">
        <v>62</v>
      </c>
      <c r="V140" s="71" t="s">
        <v>63</v>
      </c>
      <c r="W140" s="71" t="s">
        <v>63</v>
      </c>
      <c r="X140" s="71" t="s">
        <v>63</v>
      </c>
      <c r="Y140" s="71" t="s">
        <v>62</v>
      </c>
      <c r="Z140" s="71" t="s">
        <v>62</v>
      </c>
      <c r="AA140" s="71" t="s">
        <v>62</v>
      </c>
      <c r="AB140" s="71" t="s">
        <v>64</v>
      </c>
      <c r="AC140" s="71" t="s">
        <v>84</v>
      </c>
      <c r="AD140" s="71" t="s">
        <v>62</v>
      </c>
      <c r="AE140" s="71" t="s">
        <v>62</v>
      </c>
      <c r="AF140" s="71" t="s">
        <v>62</v>
      </c>
      <c r="AG140" s="71" t="s">
        <v>63</v>
      </c>
      <c r="AH140" s="71" t="s">
        <v>85</v>
      </c>
      <c r="AI140" s="71" t="s">
        <v>63</v>
      </c>
      <c r="AJ140" s="71" t="s">
        <v>63</v>
      </c>
      <c r="AK140" s="71" t="s">
        <v>63</v>
      </c>
      <c r="AL140" s="71" t="s">
        <v>63</v>
      </c>
      <c r="AM140" s="71" t="s">
        <v>63</v>
      </c>
      <c r="AN140" s="71" t="s">
        <v>1386</v>
      </c>
      <c r="AO140" s="71" t="s">
        <v>1387</v>
      </c>
      <c r="AP140" s="71" t="s">
        <v>1388</v>
      </c>
      <c r="AQ140" s="71" t="s">
        <v>1389</v>
      </c>
      <c r="AR140" s="71" t="s">
        <v>63</v>
      </c>
      <c r="AS140" s="71"/>
      <c r="AT140" s="71" t="s">
        <v>63</v>
      </c>
      <c r="AU140" s="74">
        <v>0.05</v>
      </c>
      <c r="AV140" s="71" t="s">
        <v>63</v>
      </c>
      <c r="AW140" s="71"/>
      <c r="AX140" s="22" t="s">
        <v>1390</v>
      </c>
      <c r="AY140" s="93" t="s">
        <v>1391</v>
      </c>
    </row>
    <row r="141" spans="1:51" ht="108.75" customHeight="1">
      <c r="A141" s="70">
        <v>140</v>
      </c>
      <c r="B141" s="71" t="s">
        <v>1392</v>
      </c>
      <c r="C141" s="71" t="s">
        <v>745</v>
      </c>
      <c r="D141" s="71" t="s">
        <v>1393</v>
      </c>
      <c r="E141" s="71">
        <v>2021</v>
      </c>
      <c r="F141" s="71" t="s">
        <v>231</v>
      </c>
      <c r="G141" s="71" t="s">
        <v>588</v>
      </c>
      <c r="H141" s="71" t="s">
        <v>217</v>
      </c>
      <c r="I141" s="71" t="str">
        <f t="array" ref="I141">_xlfn.TEXTJOIN(",", TRUE, IF(Table4[study_id]=Table3[[#This Row],[study_id]], Table4[iso_code], ""))</f>
        <v>GH</v>
      </c>
      <c r="J141" s="71">
        <f>COUNTIF(study_countries!A:A,A141)</f>
        <v>1</v>
      </c>
      <c r="K141" s="71" t="s">
        <v>243</v>
      </c>
      <c r="L141" s="71" t="s">
        <v>1394</v>
      </c>
      <c r="M141" s="71" t="s">
        <v>1395</v>
      </c>
      <c r="N141" s="71"/>
      <c r="O141" s="71"/>
      <c r="P141" s="71"/>
      <c r="Q141" s="71"/>
      <c r="R141" s="71"/>
      <c r="S141" s="71"/>
      <c r="T141" s="71"/>
      <c r="U141" s="71"/>
      <c r="V141" s="71"/>
      <c r="W141" s="71"/>
      <c r="X141" s="71"/>
      <c r="Y141" s="71"/>
      <c r="Z141" s="71"/>
      <c r="AA141" s="71"/>
      <c r="AB141" s="71" t="s">
        <v>64</v>
      </c>
      <c r="AC141" s="71" t="s">
        <v>65</v>
      </c>
      <c r="AD141" s="71" t="s">
        <v>62</v>
      </c>
      <c r="AE141" s="71" t="s">
        <v>62</v>
      </c>
      <c r="AF141" s="71" t="s">
        <v>63</v>
      </c>
      <c r="AG141" s="71"/>
      <c r="AH141" s="71" t="s">
        <v>66</v>
      </c>
      <c r="AI141" s="71" t="s">
        <v>63</v>
      </c>
      <c r="AJ141" s="71" t="s">
        <v>63</v>
      </c>
      <c r="AK141" s="71" t="s">
        <v>62</v>
      </c>
      <c r="AL141" s="71" t="s">
        <v>63</v>
      </c>
      <c r="AM141" s="71" t="s">
        <v>63</v>
      </c>
      <c r="AN141" s="71"/>
      <c r="AO141" s="71"/>
      <c r="AP141" s="71" t="s">
        <v>1396</v>
      </c>
      <c r="AQ141" s="71" t="s">
        <v>1397</v>
      </c>
      <c r="AR141" s="71" t="s">
        <v>63</v>
      </c>
      <c r="AS141" s="71"/>
      <c r="AT141" s="71" t="s">
        <v>63</v>
      </c>
      <c r="AU141" s="71"/>
      <c r="AV141" s="71"/>
      <c r="AW141" s="71"/>
      <c r="AX141" s="22" t="s">
        <v>1398</v>
      </c>
      <c r="AY141" s="93" t="s">
        <v>1399</v>
      </c>
    </row>
    <row r="142" spans="1:51" ht="83.25" customHeight="1">
      <c r="A142" s="70">
        <v>141</v>
      </c>
      <c r="B142" s="71" t="s">
        <v>1400</v>
      </c>
      <c r="C142" s="71" t="s">
        <v>381</v>
      </c>
      <c r="D142" s="71" t="s">
        <v>1401</v>
      </c>
      <c r="E142" s="71">
        <v>2026</v>
      </c>
      <c r="F142" s="71" t="s">
        <v>54</v>
      </c>
      <c r="G142" s="71" t="s">
        <v>125</v>
      </c>
      <c r="H142" s="71" t="s">
        <v>233</v>
      </c>
      <c r="I142" s="71" t="str">
        <f t="array" ref="I142">_xlfn.TEXTJOIN(",", TRUE, IF(Table4[study_id]=Table3[[#This Row],[study_id]], Table4[iso_code], ""))</f>
        <v>BI</v>
      </c>
      <c r="J142" s="71">
        <f>COUNTIF(study_countries!A:A,A142)</f>
        <v>1</v>
      </c>
      <c r="K142" s="71" t="s">
        <v>315</v>
      </c>
      <c r="L142" s="71" t="s">
        <v>1402</v>
      </c>
      <c r="M142" s="71" t="s">
        <v>1403</v>
      </c>
      <c r="N142" s="71">
        <v>2015</v>
      </c>
      <c r="O142" s="71">
        <v>2040</v>
      </c>
      <c r="P142" s="71" t="s">
        <v>60</v>
      </c>
      <c r="Q142" s="71" t="s">
        <v>435</v>
      </c>
      <c r="R142" s="71" t="s">
        <v>189</v>
      </c>
      <c r="S142" s="71" t="s">
        <v>62</v>
      </c>
      <c r="T142" s="71" t="s">
        <v>62</v>
      </c>
      <c r="U142" s="71" t="s">
        <v>62</v>
      </c>
      <c r="V142" s="71" t="s">
        <v>62</v>
      </c>
      <c r="W142" s="71" t="s">
        <v>63</v>
      </c>
      <c r="X142" s="71" t="s">
        <v>63</v>
      </c>
      <c r="Y142" s="71" t="s">
        <v>62</v>
      </c>
      <c r="Z142" s="71" t="s">
        <v>63</v>
      </c>
      <c r="AA142" s="71" t="s">
        <v>63</v>
      </c>
      <c r="AB142" s="71" t="s">
        <v>64</v>
      </c>
      <c r="AC142" s="71" t="s">
        <v>65</v>
      </c>
      <c r="AD142" s="71" t="s">
        <v>62</v>
      </c>
      <c r="AE142" s="71" t="s">
        <v>62</v>
      </c>
      <c r="AF142" s="71" t="s">
        <v>63</v>
      </c>
      <c r="AG142" s="71" t="s">
        <v>63</v>
      </c>
      <c r="AH142" s="71" t="s">
        <v>85</v>
      </c>
      <c r="AI142" s="71" t="s">
        <v>63</v>
      </c>
      <c r="AJ142" s="71" t="s">
        <v>62</v>
      </c>
      <c r="AK142" s="71" t="s">
        <v>62</v>
      </c>
      <c r="AL142" s="71" t="s">
        <v>62</v>
      </c>
      <c r="AM142" s="71" t="s">
        <v>62</v>
      </c>
      <c r="AN142" s="71" t="s">
        <v>1404</v>
      </c>
      <c r="AO142" s="71" t="s">
        <v>1405</v>
      </c>
      <c r="AP142" s="71" t="s">
        <v>1406</v>
      </c>
      <c r="AQ142" s="71" t="s">
        <v>1407</v>
      </c>
      <c r="AR142" s="71" t="s">
        <v>62</v>
      </c>
      <c r="AS142" s="71"/>
      <c r="AT142" s="71" t="s">
        <v>63</v>
      </c>
      <c r="AU142" s="71" t="s">
        <v>72</v>
      </c>
      <c r="AV142" s="71" t="s">
        <v>63</v>
      </c>
      <c r="AW142" s="71"/>
      <c r="AX142" s="22" t="s">
        <v>1408</v>
      </c>
      <c r="AY142" s="93" t="s">
        <v>1409</v>
      </c>
    </row>
    <row r="143" spans="1:51" ht="84.75" customHeight="1">
      <c r="A143" s="70">
        <v>142</v>
      </c>
      <c r="B143" s="71" t="s">
        <v>1410</v>
      </c>
      <c r="C143" s="71" t="s">
        <v>264</v>
      </c>
      <c r="D143" s="71" t="s">
        <v>1411</v>
      </c>
      <c r="E143" s="71">
        <v>2026</v>
      </c>
      <c r="F143" s="71" t="s">
        <v>54</v>
      </c>
      <c r="G143" s="71" t="s">
        <v>125</v>
      </c>
      <c r="H143" s="71" t="s">
        <v>233</v>
      </c>
      <c r="I143" s="71" t="str">
        <f t="array" ref="I143">_xlfn.TEXTJOIN(",", TRUE, IF(Table4[study_id]=Table3[[#This Row],[study_id]], Table4[iso_code], ""))</f>
        <v>ET</v>
      </c>
      <c r="J143" s="71">
        <f>COUNTIF(study_countries!A:A,A143)</f>
        <v>1</v>
      </c>
      <c r="K143" s="71" t="s">
        <v>315</v>
      </c>
      <c r="L143" s="71" t="s">
        <v>1412</v>
      </c>
      <c r="M143" s="71" t="s">
        <v>1413</v>
      </c>
      <c r="N143" s="71">
        <v>2022</v>
      </c>
      <c r="O143" s="71">
        <v>2050</v>
      </c>
      <c r="P143" s="71" t="s">
        <v>60</v>
      </c>
      <c r="Q143" s="71" t="s">
        <v>81</v>
      </c>
      <c r="R143" s="71" t="s">
        <v>61</v>
      </c>
      <c r="S143" s="71" t="s">
        <v>62</v>
      </c>
      <c r="T143" s="71" t="s">
        <v>62</v>
      </c>
      <c r="U143" s="71" t="s">
        <v>62</v>
      </c>
      <c r="V143" s="71" t="s">
        <v>63</v>
      </c>
      <c r="W143" s="71" t="s">
        <v>63</v>
      </c>
      <c r="X143" s="71" t="s">
        <v>62</v>
      </c>
      <c r="Y143" s="71" t="s">
        <v>62</v>
      </c>
      <c r="Z143" s="71" t="s">
        <v>63</v>
      </c>
      <c r="AA143" s="71" t="s">
        <v>62</v>
      </c>
      <c r="AB143" s="71" t="s">
        <v>142</v>
      </c>
      <c r="AC143" s="71" t="s">
        <v>100</v>
      </c>
      <c r="AD143" s="71" t="s">
        <v>62</v>
      </c>
      <c r="AE143" s="71" t="s">
        <v>62</v>
      </c>
      <c r="AF143" s="71" t="s">
        <v>63</v>
      </c>
      <c r="AG143" s="71" t="s">
        <v>63</v>
      </c>
      <c r="AH143" s="71" t="s">
        <v>856</v>
      </c>
      <c r="AI143" s="71" t="s">
        <v>63</v>
      </c>
      <c r="AJ143" s="71" t="s">
        <v>63</v>
      </c>
      <c r="AK143" s="71" t="s">
        <v>63</v>
      </c>
      <c r="AL143" s="71" t="s">
        <v>63</v>
      </c>
      <c r="AM143" s="71" t="s">
        <v>63</v>
      </c>
      <c r="AN143" s="71" t="s">
        <v>1414</v>
      </c>
      <c r="AO143" s="71"/>
      <c r="AP143" s="71" t="s">
        <v>1415</v>
      </c>
      <c r="AQ143" s="71" t="s">
        <v>194</v>
      </c>
      <c r="AR143" s="71" t="s">
        <v>62</v>
      </c>
      <c r="AS143" s="71"/>
      <c r="AT143" s="71" t="s">
        <v>62</v>
      </c>
      <c r="AU143" s="71" t="s">
        <v>72</v>
      </c>
      <c r="AV143" s="71" t="s">
        <v>63</v>
      </c>
      <c r="AW143" s="71"/>
      <c r="AX143" s="22" t="s">
        <v>1416</v>
      </c>
      <c r="AY143" s="93" t="s">
        <v>1417</v>
      </c>
    </row>
    <row r="144" spans="1:51" ht="84" customHeight="1">
      <c r="A144" s="70">
        <v>143</v>
      </c>
      <c r="B144" s="71" t="s">
        <v>1418</v>
      </c>
      <c r="C144" s="71" t="s">
        <v>1419</v>
      </c>
      <c r="D144" s="71" t="s">
        <v>1420</v>
      </c>
      <c r="E144" s="71">
        <v>2024</v>
      </c>
      <c r="F144" s="71" t="s">
        <v>231</v>
      </c>
      <c r="G144" s="71" t="s">
        <v>189</v>
      </c>
      <c r="H144" s="71" t="s">
        <v>217</v>
      </c>
      <c r="I144" s="71" t="str">
        <f t="array" ref="I144">_xlfn.TEXTJOIN(",", TRUE, IF(Table4[study_id]=Table3[[#This Row],[study_id]], Table4[iso_code], ""))</f>
        <v>KE</v>
      </c>
      <c r="J144" s="71">
        <f>COUNTIF(study_countries!A:A,A144)</f>
        <v>1</v>
      </c>
      <c r="K144" s="71" t="s">
        <v>315</v>
      </c>
      <c r="L144" s="71" t="s">
        <v>1421</v>
      </c>
      <c r="M144" s="71" t="s">
        <v>1422</v>
      </c>
      <c r="N144" s="71"/>
      <c r="O144" s="71"/>
      <c r="P144" s="71"/>
      <c r="Q144" s="71"/>
      <c r="R144" s="71"/>
      <c r="S144" s="71"/>
      <c r="T144" s="71"/>
      <c r="U144" s="71"/>
      <c r="V144" s="71"/>
      <c r="W144" s="71"/>
      <c r="X144" s="71"/>
      <c r="Y144" s="71"/>
      <c r="Z144" s="71"/>
      <c r="AA144" s="71"/>
      <c r="AB144" s="71" t="s">
        <v>64</v>
      </c>
      <c r="AC144" s="71" t="s">
        <v>65</v>
      </c>
      <c r="AD144" s="71" t="s">
        <v>62</v>
      </c>
      <c r="AE144" s="71" t="s">
        <v>63</v>
      </c>
      <c r="AF144" s="71" t="s">
        <v>63</v>
      </c>
      <c r="AG144" s="71"/>
      <c r="AH144" s="71" t="s">
        <v>85</v>
      </c>
      <c r="AI144" s="71" t="s">
        <v>63</v>
      </c>
      <c r="AJ144" s="71" t="s">
        <v>63</v>
      </c>
      <c r="AK144" s="71" t="s">
        <v>63</v>
      </c>
      <c r="AL144" s="71" t="s">
        <v>62</v>
      </c>
      <c r="AM144" s="71" t="s">
        <v>63</v>
      </c>
      <c r="AN144" s="71"/>
      <c r="AO144" s="71"/>
      <c r="AP144" s="71" t="s">
        <v>1423</v>
      </c>
      <c r="AQ144" s="71" t="s">
        <v>562</v>
      </c>
      <c r="AR144" s="71" t="s">
        <v>63</v>
      </c>
      <c r="AS144" s="71"/>
      <c r="AT144" s="71" t="s">
        <v>63</v>
      </c>
      <c r="AU144" s="71"/>
      <c r="AV144" s="71"/>
      <c r="AW144" s="71"/>
      <c r="AX144" s="22" t="s">
        <v>1424</v>
      </c>
      <c r="AY144" s="93" t="s">
        <v>1425</v>
      </c>
    </row>
    <row r="145" spans="1:51" ht="90.75" customHeight="1">
      <c r="A145" s="70">
        <v>144</v>
      </c>
      <c r="B145" s="71" t="s">
        <v>1426</v>
      </c>
      <c r="C145" s="71" t="s">
        <v>1427</v>
      </c>
      <c r="D145" s="71" t="s">
        <v>1428</v>
      </c>
      <c r="E145" s="71">
        <v>2016</v>
      </c>
      <c r="F145" s="71" t="s">
        <v>231</v>
      </c>
      <c r="G145" s="71" t="s">
        <v>201</v>
      </c>
      <c r="H145" s="71" t="s">
        <v>233</v>
      </c>
      <c r="I145" s="71" t="str">
        <f t="array" ref="I145">_xlfn.TEXTJOIN(",", TRUE, IF(Table4[study_id]=Table3[[#This Row],[study_id]], Table4[iso_code], ""))</f>
        <v>ZA</v>
      </c>
      <c r="J145" s="71">
        <f>COUNTIF(study_countries!A:A,A145)</f>
        <v>1</v>
      </c>
      <c r="K145" s="71" t="s">
        <v>266</v>
      </c>
      <c r="L145" s="71" t="s">
        <v>1429</v>
      </c>
      <c r="M145" s="71" t="s">
        <v>1430</v>
      </c>
      <c r="N145" s="71">
        <v>2015</v>
      </c>
      <c r="O145" s="71">
        <v>2050</v>
      </c>
      <c r="P145" s="71"/>
      <c r="Q145" s="71"/>
      <c r="R145" s="71"/>
      <c r="S145" s="71"/>
      <c r="T145" s="71"/>
      <c r="U145" s="71"/>
      <c r="V145" s="71"/>
      <c r="W145" s="71"/>
      <c r="X145" s="71"/>
      <c r="Y145" s="71"/>
      <c r="Z145" s="71"/>
      <c r="AA145" s="71"/>
      <c r="AB145" s="71" t="s">
        <v>142</v>
      </c>
      <c r="AC145" s="71" t="s">
        <v>65</v>
      </c>
      <c r="AD145" s="71" t="s">
        <v>62</v>
      </c>
      <c r="AE145" s="71" t="s">
        <v>62</v>
      </c>
      <c r="AF145" s="71" t="s">
        <v>63</v>
      </c>
      <c r="AG145" s="71"/>
      <c r="AH145" s="71" t="s">
        <v>85</v>
      </c>
      <c r="AI145" s="71" t="s">
        <v>63</v>
      </c>
      <c r="AJ145" s="71" t="s">
        <v>62</v>
      </c>
      <c r="AK145" s="71" t="s">
        <v>62</v>
      </c>
      <c r="AL145" s="71" t="s">
        <v>63</v>
      </c>
      <c r="AM145" s="71" t="s">
        <v>63</v>
      </c>
      <c r="AN145" s="71"/>
      <c r="AO145" s="71"/>
      <c r="AP145" s="71" t="s">
        <v>1431</v>
      </c>
      <c r="AQ145" s="71" t="s">
        <v>1432</v>
      </c>
      <c r="AR145" s="71" t="s">
        <v>132</v>
      </c>
      <c r="AS145" s="71"/>
      <c r="AT145" s="71" t="s">
        <v>63</v>
      </c>
      <c r="AU145" s="71"/>
      <c r="AV145" s="71"/>
      <c r="AW145" s="71"/>
      <c r="AX145" s="22" t="s">
        <v>1433</v>
      </c>
      <c r="AY145" s="93" t="s">
        <v>1434</v>
      </c>
    </row>
    <row r="146" spans="1:51" ht="83.25" customHeight="1">
      <c r="A146" s="70">
        <v>145</v>
      </c>
      <c r="B146" s="71" t="s">
        <v>1435</v>
      </c>
      <c r="C146" s="71" t="s">
        <v>745</v>
      </c>
      <c r="D146" s="71" t="s">
        <v>1436</v>
      </c>
      <c r="E146" s="71">
        <v>2021</v>
      </c>
      <c r="F146" s="71" t="s">
        <v>231</v>
      </c>
      <c r="G146" s="71" t="s">
        <v>746</v>
      </c>
      <c r="H146" s="71" t="s">
        <v>217</v>
      </c>
      <c r="I146" s="71" t="str">
        <f t="array" ref="I146">_xlfn.TEXTJOIN(",", TRUE, IF(Table4[study_id]=Table3[[#This Row],[study_id]], Table4[iso_code], ""))</f>
        <v>ZA</v>
      </c>
      <c r="J146" s="71">
        <f>COUNTIF(study_countries!A:A,A146)</f>
        <v>1</v>
      </c>
      <c r="K146" s="71" t="s">
        <v>266</v>
      </c>
      <c r="L146" s="71" t="s">
        <v>1437</v>
      </c>
      <c r="M146" s="71" t="s">
        <v>1438</v>
      </c>
      <c r="N146" s="71"/>
      <c r="O146" s="71"/>
      <c r="P146" s="71"/>
      <c r="Q146" s="71"/>
      <c r="R146" s="71"/>
      <c r="S146" s="71"/>
      <c r="T146" s="71"/>
      <c r="U146" s="71"/>
      <c r="V146" s="71"/>
      <c r="W146" s="71"/>
      <c r="X146" s="71"/>
      <c r="Y146" s="71"/>
      <c r="Z146" s="71"/>
      <c r="AA146" s="71"/>
      <c r="AB146" s="71" t="s">
        <v>64</v>
      </c>
      <c r="AC146" s="71" t="s">
        <v>65</v>
      </c>
      <c r="AD146" s="71" t="s">
        <v>62</v>
      </c>
      <c r="AE146" s="71" t="s">
        <v>62</v>
      </c>
      <c r="AF146" s="71" t="s">
        <v>63</v>
      </c>
      <c r="AG146" s="71"/>
      <c r="AH146" s="71" t="s">
        <v>115</v>
      </c>
      <c r="AI146" s="71" t="s">
        <v>63</v>
      </c>
      <c r="AJ146" s="71" t="s">
        <v>63</v>
      </c>
      <c r="AK146" s="71" t="s">
        <v>63</v>
      </c>
      <c r="AL146" s="71" t="s">
        <v>62</v>
      </c>
      <c r="AM146" s="71" t="s">
        <v>62</v>
      </c>
      <c r="AN146" s="71"/>
      <c r="AO146" s="71"/>
      <c r="AP146" s="71" t="s">
        <v>1439</v>
      </c>
      <c r="AQ146" s="71" t="s">
        <v>1440</v>
      </c>
      <c r="AR146" s="71" t="s">
        <v>62</v>
      </c>
      <c r="AS146" s="71"/>
      <c r="AT146" s="71" t="s">
        <v>63</v>
      </c>
      <c r="AU146" s="71"/>
      <c r="AV146" s="71"/>
      <c r="AW146" s="71"/>
      <c r="AX146" s="22" t="s">
        <v>1441</v>
      </c>
      <c r="AY146" s="93" t="s">
        <v>1442</v>
      </c>
    </row>
    <row r="147" spans="1:51" ht="91.5" customHeight="1">
      <c r="A147" s="70">
        <v>146</v>
      </c>
      <c r="B147" s="71" t="s">
        <v>1443</v>
      </c>
      <c r="C147" s="71" t="s">
        <v>381</v>
      </c>
      <c r="D147" s="71" t="s">
        <v>1444</v>
      </c>
      <c r="E147" s="71">
        <v>2024</v>
      </c>
      <c r="F147" s="71" t="s">
        <v>54</v>
      </c>
      <c r="G147" s="71" t="s">
        <v>125</v>
      </c>
      <c r="H147" s="71" t="s">
        <v>233</v>
      </c>
      <c r="I147" s="71" t="str">
        <f t="array" ref="I147">_xlfn.TEXTJOIN(",", TRUE, IF(Table4[study_id]=Table3[[#This Row],[study_id]], Table4[iso_code], ""))</f>
        <v>KE</v>
      </c>
      <c r="J147" s="71">
        <f>COUNTIF(study_countries!A:A,A147)</f>
        <v>1</v>
      </c>
      <c r="K147" s="71" t="s">
        <v>315</v>
      </c>
      <c r="L147" s="71" t="s">
        <v>1445</v>
      </c>
      <c r="M147" s="71" t="s">
        <v>1446</v>
      </c>
      <c r="N147" s="71">
        <v>2015</v>
      </c>
      <c r="O147" s="71">
        <v>2040</v>
      </c>
      <c r="P147" s="71" t="s">
        <v>155</v>
      </c>
      <c r="Q147" s="71" t="s">
        <v>435</v>
      </c>
      <c r="R147" s="71" t="s">
        <v>189</v>
      </c>
      <c r="S147" s="71" t="s">
        <v>62</v>
      </c>
      <c r="T147" s="71" t="s">
        <v>62</v>
      </c>
      <c r="U147" s="71" t="s">
        <v>63</v>
      </c>
      <c r="V147" s="71" t="s">
        <v>62</v>
      </c>
      <c r="W147" s="71" t="s">
        <v>62</v>
      </c>
      <c r="X147" s="71" t="s">
        <v>62</v>
      </c>
      <c r="Y147" s="71" t="s">
        <v>62</v>
      </c>
      <c r="Z147" s="71" t="s">
        <v>63</v>
      </c>
      <c r="AA147" s="71" t="s">
        <v>62</v>
      </c>
      <c r="AB147" s="71" t="s">
        <v>142</v>
      </c>
      <c r="AC147" s="71" t="s">
        <v>65</v>
      </c>
      <c r="AD147" s="71" t="s">
        <v>62</v>
      </c>
      <c r="AE147" s="71" t="s">
        <v>62</v>
      </c>
      <c r="AF147" s="71" t="s">
        <v>63</v>
      </c>
      <c r="AG147" s="71" t="s">
        <v>63</v>
      </c>
      <c r="AH147" s="71" t="s">
        <v>85</v>
      </c>
      <c r="AI147" s="71" t="s">
        <v>132</v>
      </c>
      <c r="AJ147" s="71" t="s">
        <v>62</v>
      </c>
      <c r="AK147" s="71" t="s">
        <v>62</v>
      </c>
      <c r="AL147" s="71" t="s">
        <v>63</v>
      </c>
      <c r="AM147" s="71" t="s">
        <v>62</v>
      </c>
      <c r="AN147" s="71" t="s">
        <v>1447</v>
      </c>
      <c r="AO147" s="71" t="s">
        <v>1448</v>
      </c>
      <c r="AP147" s="71" t="s">
        <v>1449</v>
      </c>
      <c r="AQ147" s="71" t="s">
        <v>1407</v>
      </c>
      <c r="AR147" s="71" t="s">
        <v>62</v>
      </c>
      <c r="AS147" s="71"/>
      <c r="AT147" s="71" t="s">
        <v>63</v>
      </c>
      <c r="AU147" s="71" t="s">
        <v>72</v>
      </c>
      <c r="AV147" s="71" t="s">
        <v>63</v>
      </c>
      <c r="AW147" s="71"/>
      <c r="AX147" s="22" t="s">
        <v>1450</v>
      </c>
      <c r="AY147" s="93" t="s">
        <v>1409</v>
      </c>
    </row>
    <row r="148" spans="1:51" ht="75" customHeight="1">
      <c r="A148" s="70">
        <v>147</v>
      </c>
      <c r="B148" s="71" t="s">
        <v>1451</v>
      </c>
      <c r="C148" s="71" t="s">
        <v>1452</v>
      </c>
      <c r="D148" s="71" t="s">
        <v>1453</v>
      </c>
      <c r="E148" s="71" t="s">
        <v>1454</v>
      </c>
      <c r="F148" s="71" t="s">
        <v>231</v>
      </c>
      <c r="G148" s="71" t="s">
        <v>588</v>
      </c>
      <c r="H148" s="71" t="s">
        <v>217</v>
      </c>
      <c r="I148" s="71" t="s">
        <v>1455</v>
      </c>
      <c r="J148" s="71" t="s">
        <v>1456</v>
      </c>
      <c r="K148" s="71" t="s">
        <v>266</v>
      </c>
      <c r="L148" s="71" t="s">
        <v>1457</v>
      </c>
      <c r="M148" s="71" t="s">
        <v>1458</v>
      </c>
      <c r="N148" s="71" t="s">
        <v>1454</v>
      </c>
      <c r="O148" s="71" t="s">
        <v>1459</v>
      </c>
      <c r="P148" s="71"/>
      <c r="Q148" s="71"/>
      <c r="R148" s="71"/>
      <c r="S148" s="71"/>
      <c r="T148" s="71"/>
      <c r="U148" s="71"/>
      <c r="V148" s="71"/>
      <c r="W148" s="71"/>
      <c r="X148" s="71"/>
      <c r="Y148" s="71"/>
      <c r="Z148" s="71"/>
      <c r="AA148" s="71"/>
      <c r="AB148" s="71" t="s">
        <v>64</v>
      </c>
      <c r="AC148" s="71" t="s">
        <v>100</v>
      </c>
      <c r="AD148" s="71" t="s">
        <v>62</v>
      </c>
      <c r="AE148" s="71" t="s">
        <v>62</v>
      </c>
      <c r="AF148" s="71" t="s">
        <v>63</v>
      </c>
      <c r="AG148" s="71"/>
      <c r="AH148" s="71" t="s">
        <v>66</v>
      </c>
      <c r="AI148" s="71" t="s">
        <v>132</v>
      </c>
      <c r="AJ148" s="71" t="s">
        <v>63</v>
      </c>
      <c r="AK148" s="71" t="s">
        <v>63</v>
      </c>
      <c r="AL148" s="71" t="s">
        <v>62</v>
      </c>
      <c r="AM148" s="71" t="s">
        <v>63</v>
      </c>
      <c r="AN148" s="71"/>
      <c r="AO148" s="71"/>
      <c r="AP148" s="71" t="s">
        <v>1460</v>
      </c>
      <c r="AQ148" s="71" t="s">
        <v>1461</v>
      </c>
      <c r="AR148" s="71" t="s">
        <v>132</v>
      </c>
      <c r="AS148" s="71"/>
      <c r="AT148" s="71" t="s">
        <v>63</v>
      </c>
      <c r="AU148" s="71"/>
      <c r="AV148" s="71"/>
      <c r="AW148" s="71"/>
      <c r="AX148" s="71" t="s">
        <v>1462</v>
      </c>
      <c r="AY148" s="73" t="s">
        <v>1463</v>
      </c>
    </row>
    <row r="149" spans="1:51" ht="75" customHeight="1">
      <c r="A149" s="70">
        <v>148</v>
      </c>
      <c r="B149" s="71" t="s">
        <v>1464</v>
      </c>
      <c r="C149" s="71" t="s">
        <v>745</v>
      </c>
      <c r="D149" s="71" t="s">
        <v>1465</v>
      </c>
      <c r="E149" s="71" t="s">
        <v>1466</v>
      </c>
      <c r="F149" s="71" t="s">
        <v>231</v>
      </c>
      <c r="G149" s="71" t="s">
        <v>588</v>
      </c>
      <c r="H149" s="71" t="s">
        <v>233</v>
      </c>
      <c r="I149" s="71" t="s">
        <v>1467</v>
      </c>
      <c r="J149" s="71" t="s">
        <v>1456</v>
      </c>
      <c r="K149" s="71" t="s">
        <v>315</v>
      </c>
      <c r="L149" s="71" t="s">
        <v>1468</v>
      </c>
      <c r="M149" s="71" t="s">
        <v>1469</v>
      </c>
      <c r="N149" s="71"/>
      <c r="O149" s="71"/>
      <c r="P149" s="71"/>
      <c r="Q149" s="71"/>
      <c r="R149" s="71"/>
      <c r="S149" s="71"/>
      <c r="T149" s="71"/>
      <c r="U149" s="71"/>
      <c r="V149" s="71"/>
      <c r="W149" s="71"/>
      <c r="X149" s="71"/>
      <c r="Y149" s="71"/>
      <c r="Z149" s="71"/>
      <c r="AA149" s="71"/>
      <c r="AB149" s="71" t="s">
        <v>64</v>
      </c>
      <c r="AC149" s="71" t="s">
        <v>65</v>
      </c>
      <c r="AD149" s="71" t="s">
        <v>62</v>
      </c>
      <c r="AE149" s="71" t="s">
        <v>62</v>
      </c>
      <c r="AF149" s="71" t="s">
        <v>63</v>
      </c>
      <c r="AG149" s="71"/>
      <c r="AH149" s="71" t="s">
        <v>66</v>
      </c>
      <c r="AI149" s="71" t="s">
        <v>63</v>
      </c>
      <c r="AJ149" s="71" t="s">
        <v>63</v>
      </c>
      <c r="AK149" s="71" t="s">
        <v>63</v>
      </c>
      <c r="AL149" s="71" t="s">
        <v>62</v>
      </c>
      <c r="AM149" s="71" t="s">
        <v>63</v>
      </c>
      <c r="AN149" s="71"/>
      <c r="AO149" s="71"/>
      <c r="AP149" s="71" t="s">
        <v>1470</v>
      </c>
      <c r="AQ149" s="71" t="s">
        <v>1471</v>
      </c>
      <c r="AR149" s="71" t="s">
        <v>63</v>
      </c>
      <c r="AS149" s="71"/>
      <c r="AT149" s="71" t="s">
        <v>63</v>
      </c>
      <c r="AU149" s="71"/>
      <c r="AV149" s="71"/>
      <c r="AW149" s="71"/>
      <c r="AX149" s="71" t="s">
        <v>1472</v>
      </c>
      <c r="AY149" s="73" t="s">
        <v>1473</v>
      </c>
    </row>
    <row r="150" spans="1:51" ht="75" customHeight="1">
      <c r="A150" s="70">
        <v>149</v>
      </c>
      <c r="B150" s="71" t="s">
        <v>1474</v>
      </c>
      <c r="C150" s="71" t="s">
        <v>745</v>
      </c>
      <c r="D150" s="71" t="s">
        <v>1475</v>
      </c>
      <c r="E150" s="71" t="s">
        <v>1476</v>
      </c>
      <c r="F150" s="71" t="s">
        <v>231</v>
      </c>
      <c r="G150" s="71" t="s">
        <v>746</v>
      </c>
      <c r="H150" s="71" t="s">
        <v>217</v>
      </c>
      <c r="I150" s="71" t="s">
        <v>194</v>
      </c>
      <c r="J150" s="71" t="s">
        <v>1456</v>
      </c>
      <c r="K150" s="71" t="s">
        <v>315</v>
      </c>
      <c r="L150" s="71" t="s">
        <v>1477</v>
      </c>
      <c r="M150" s="71" t="s">
        <v>1478</v>
      </c>
      <c r="N150" s="71"/>
      <c r="O150" s="71"/>
      <c r="P150" s="71"/>
      <c r="Q150" s="71"/>
      <c r="R150" s="71"/>
      <c r="S150" s="71"/>
      <c r="T150" s="71"/>
      <c r="U150" s="71"/>
      <c r="V150" s="71"/>
      <c r="W150" s="71"/>
      <c r="X150" s="71"/>
      <c r="Y150" s="71"/>
      <c r="Z150" s="71"/>
      <c r="AA150" s="71"/>
      <c r="AB150" s="71" t="s">
        <v>64</v>
      </c>
      <c r="AC150" s="71" t="s">
        <v>65</v>
      </c>
      <c r="AD150" s="71" t="s">
        <v>62</v>
      </c>
      <c r="AE150" s="71" t="s">
        <v>62</v>
      </c>
      <c r="AF150" s="71" t="s">
        <v>63</v>
      </c>
      <c r="AG150" s="71"/>
      <c r="AH150" s="71" t="s">
        <v>66</v>
      </c>
      <c r="AI150" s="71" t="s">
        <v>63</v>
      </c>
      <c r="AJ150" s="71" t="s">
        <v>63</v>
      </c>
      <c r="AK150" s="71" t="s">
        <v>63</v>
      </c>
      <c r="AL150" s="71" t="s">
        <v>62</v>
      </c>
      <c r="AM150" s="71" t="s">
        <v>63</v>
      </c>
      <c r="AN150" s="71"/>
      <c r="AO150" s="71"/>
      <c r="AP150" s="71" t="s">
        <v>1479</v>
      </c>
      <c r="AQ150" s="71" t="s">
        <v>1480</v>
      </c>
      <c r="AR150" s="71" t="s">
        <v>132</v>
      </c>
      <c r="AS150" s="71"/>
      <c r="AT150" s="71" t="s">
        <v>63</v>
      </c>
      <c r="AU150" s="71"/>
      <c r="AV150" s="71"/>
      <c r="AW150" s="71"/>
      <c r="AX150" s="71" t="s">
        <v>1481</v>
      </c>
      <c r="AY150" s="73" t="s">
        <v>1482</v>
      </c>
    </row>
    <row r="151" spans="1:51" ht="75" customHeight="1">
      <c r="A151" s="70">
        <v>150</v>
      </c>
      <c r="B151" s="71" t="s">
        <v>1483</v>
      </c>
      <c r="C151" s="71" t="s">
        <v>810</v>
      </c>
      <c r="D151" s="71" t="s">
        <v>1484</v>
      </c>
      <c r="E151" s="71" t="s">
        <v>1485</v>
      </c>
      <c r="F151" s="71" t="s">
        <v>231</v>
      </c>
      <c r="G151" s="71" t="s">
        <v>746</v>
      </c>
      <c r="H151" s="71" t="s">
        <v>217</v>
      </c>
      <c r="I151" s="71" t="s">
        <v>1232</v>
      </c>
      <c r="J151" s="71" t="s">
        <v>1456</v>
      </c>
      <c r="K151" s="71" t="s">
        <v>243</v>
      </c>
      <c r="L151" s="71" t="s">
        <v>1486</v>
      </c>
      <c r="M151" s="71" t="s">
        <v>1487</v>
      </c>
      <c r="N151" s="71"/>
      <c r="O151" s="71"/>
      <c r="P151" s="71"/>
      <c r="Q151" s="71"/>
      <c r="R151" s="71"/>
      <c r="S151" s="71"/>
      <c r="T151" s="71"/>
      <c r="U151" s="71"/>
      <c r="V151" s="71"/>
      <c r="W151" s="71"/>
      <c r="X151" s="71"/>
      <c r="Y151" s="71"/>
      <c r="Z151" s="71"/>
      <c r="AA151" s="71"/>
      <c r="AB151" s="71" t="s">
        <v>64</v>
      </c>
      <c r="AC151" s="71" t="s">
        <v>65</v>
      </c>
      <c r="AD151" s="71" t="s">
        <v>62</v>
      </c>
      <c r="AE151" s="71" t="s">
        <v>62</v>
      </c>
      <c r="AF151" s="71" t="s">
        <v>63</v>
      </c>
      <c r="AG151" s="71"/>
      <c r="AH151" s="71" t="s">
        <v>85</v>
      </c>
      <c r="AI151" s="71" t="s">
        <v>63</v>
      </c>
      <c r="AJ151" s="71" t="s">
        <v>63</v>
      </c>
      <c r="AK151" s="71" t="s">
        <v>63</v>
      </c>
      <c r="AL151" s="71" t="s">
        <v>63</v>
      </c>
      <c r="AM151" s="71" t="s">
        <v>63</v>
      </c>
      <c r="AN151" s="71"/>
      <c r="AO151" s="71"/>
      <c r="AP151" s="71" t="s">
        <v>1488</v>
      </c>
      <c r="AQ151" s="71" t="s">
        <v>1232</v>
      </c>
      <c r="AR151" s="71" t="s">
        <v>62</v>
      </c>
      <c r="AS151" s="71"/>
      <c r="AT151" s="71" t="s">
        <v>63</v>
      </c>
      <c r="AU151" s="71"/>
      <c r="AV151" s="71"/>
      <c r="AW151" s="71"/>
      <c r="AX151" s="71" t="s">
        <v>1489</v>
      </c>
      <c r="AY151" s="73" t="s">
        <v>1490</v>
      </c>
    </row>
    <row r="152" spans="1:51" ht="75" customHeight="1">
      <c r="A152" s="70">
        <v>151</v>
      </c>
      <c r="B152" s="71" t="s">
        <v>1491</v>
      </c>
      <c r="C152" s="71" t="s">
        <v>745</v>
      </c>
      <c r="D152" s="71" t="s">
        <v>1492</v>
      </c>
      <c r="E152" s="71" t="s">
        <v>1476</v>
      </c>
      <c r="F152" s="71" t="s">
        <v>231</v>
      </c>
      <c r="G152" s="71" t="s">
        <v>746</v>
      </c>
      <c r="H152" s="71" t="s">
        <v>217</v>
      </c>
      <c r="I152" s="71" t="s">
        <v>1232</v>
      </c>
      <c r="J152" s="71" t="s">
        <v>1456</v>
      </c>
      <c r="K152" s="71" t="s">
        <v>243</v>
      </c>
      <c r="L152" s="71" t="s">
        <v>1493</v>
      </c>
      <c r="M152" s="71" t="s">
        <v>1494</v>
      </c>
      <c r="N152" s="71"/>
      <c r="O152" s="71"/>
      <c r="P152" s="71"/>
      <c r="Q152" s="71"/>
      <c r="R152" s="71"/>
      <c r="S152" s="71"/>
      <c r="T152" s="71"/>
      <c r="U152" s="71"/>
      <c r="V152" s="71"/>
      <c r="W152" s="71"/>
      <c r="X152" s="71"/>
      <c r="Y152" s="71"/>
      <c r="Z152" s="71"/>
      <c r="AA152" s="71"/>
      <c r="AB152" s="71" t="s">
        <v>64</v>
      </c>
      <c r="AC152" s="71" t="s">
        <v>65</v>
      </c>
      <c r="AD152" s="71" t="s">
        <v>62</v>
      </c>
      <c r="AE152" s="71" t="s">
        <v>62</v>
      </c>
      <c r="AF152" s="71" t="s">
        <v>63</v>
      </c>
      <c r="AG152" s="71"/>
      <c r="AH152" s="71" t="s">
        <v>66</v>
      </c>
      <c r="AI152" s="71" t="s">
        <v>63</v>
      </c>
      <c r="AJ152" s="71" t="s">
        <v>63</v>
      </c>
      <c r="AK152" s="71" t="s">
        <v>63</v>
      </c>
      <c r="AL152" s="71" t="s">
        <v>62</v>
      </c>
      <c r="AM152" s="71" t="s">
        <v>63</v>
      </c>
      <c r="AN152" s="71"/>
      <c r="AO152" s="71"/>
      <c r="AP152" s="71" t="s">
        <v>1495</v>
      </c>
      <c r="AQ152" s="71" t="s">
        <v>1232</v>
      </c>
      <c r="AR152" s="71" t="s">
        <v>62</v>
      </c>
      <c r="AS152" s="71"/>
      <c r="AT152" s="71" t="s">
        <v>63</v>
      </c>
      <c r="AU152" s="71"/>
      <c r="AV152" s="71"/>
      <c r="AW152" s="71"/>
      <c r="AX152" s="71" t="s">
        <v>1496</v>
      </c>
      <c r="AY152" s="73" t="s">
        <v>1497</v>
      </c>
    </row>
    <row r="153" spans="1:51" ht="75" customHeight="1">
      <c r="A153" s="70">
        <v>152</v>
      </c>
      <c r="B153" s="71" t="s">
        <v>1498</v>
      </c>
      <c r="C153" s="71" t="s">
        <v>289</v>
      </c>
      <c r="D153" s="71" t="s">
        <v>1499</v>
      </c>
      <c r="E153" s="71" t="s">
        <v>1454</v>
      </c>
      <c r="F153" s="71" t="s">
        <v>231</v>
      </c>
      <c r="G153" s="71" t="s">
        <v>588</v>
      </c>
      <c r="H153" s="71" t="s">
        <v>217</v>
      </c>
      <c r="I153" s="71" t="s">
        <v>428</v>
      </c>
      <c r="J153" s="71" t="s">
        <v>1456</v>
      </c>
      <c r="K153" s="71" t="s">
        <v>315</v>
      </c>
      <c r="L153" s="71" t="s">
        <v>1500</v>
      </c>
      <c r="M153" s="71" t="s">
        <v>1501</v>
      </c>
      <c r="N153" s="71" t="s">
        <v>1502</v>
      </c>
      <c r="O153" s="71" t="s">
        <v>1503</v>
      </c>
      <c r="P153" s="71"/>
      <c r="Q153" s="71"/>
      <c r="R153" s="71"/>
      <c r="S153" s="71"/>
      <c r="T153" s="71"/>
      <c r="U153" s="71"/>
      <c r="V153" s="71"/>
      <c r="W153" s="71"/>
      <c r="X153" s="71"/>
      <c r="Y153" s="71"/>
      <c r="Z153" s="71"/>
      <c r="AA153" s="71"/>
      <c r="AB153" s="71" t="s">
        <v>64</v>
      </c>
      <c r="AC153" s="71" t="s">
        <v>84</v>
      </c>
      <c r="AD153" s="71" t="s">
        <v>62</v>
      </c>
      <c r="AE153" s="71" t="s">
        <v>63</v>
      </c>
      <c r="AF153" s="71" t="s">
        <v>63</v>
      </c>
      <c r="AG153" s="71"/>
      <c r="AH153" s="71" t="s">
        <v>66</v>
      </c>
      <c r="AI153" s="71" t="s">
        <v>63</v>
      </c>
      <c r="AJ153" s="71" t="s">
        <v>62</v>
      </c>
      <c r="AK153" s="71" t="s">
        <v>62</v>
      </c>
      <c r="AL153" s="71" t="s">
        <v>63</v>
      </c>
      <c r="AM153" s="71" t="s">
        <v>63</v>
      </c>
      <c r="AN153" s="71"/>
      <c r="AO153" s="71"/>
      <c r="AP153" s="71" t="s">
        <v>1504</v>
      </c>
      <c r="AQ153" s="71" t="s">
        <v>1505</v>
      </c>
      <c r="AR153" s="71" t="s">
        <v>62</v>
      </c>
      <c r="AS153" s="71"/>
      <c r="AT153" s="71" t="s">
        <v>62</v>
      </c>
      <c r="AU153" s="71"/>
      <c r="AV153" s="71"/>
      <c r="AW153" s="71"/>
      <c r="AX153" s="71" t="s">
        <v>1506</v>
      </c>
      <c r="AY153" s="73" t="s">
        <v>1507</v>
      </c>
    </row>
    <row r="154" spans="1:51" ht="75" customHeight="1">
      <c r="A154" s="70">
        <v>153</v>
      </c>
      <c r="B154" s="71" t="s">
        <v>1508</v>
      </c>
      <c r="C154" s="71" t="s">
        <v>810</v>
      </c>
      <c r="D154" s="71" t="s">
        <v>1509</v>
      </c>
      <c r="E154" s="71" t="s">
        <v>1510</v>
      </c>
      <c r="F154" s="71" t="s">
        <v>231</v>
      </c>
      <c r="G154" s="71" t="s">
        <v>1328</v>
      </c>
      <c r="H154" s="71" t="s">
        <v>233</v>
      </c>
      <c r="I154" s="71" t="s">
        <v>612</v>
      </c>
      <c r="J154" s="71" t="s">
        <v>1456</v>
      </c>
      <c r="K154" s="71" t="s">
        <v>266</v>
      </c>
      <c r="L154" s="71" t="s">
        <v>1511</v>
      </c>
      <c r="M154" s="71" t="s">
        <v>1512</v>
      </c>
      <c r="N154" s="71"/>
      <c r="O154" s="71"/>
      <c r="P154" s="71"/>
      <c r="Q154" s="71"/>
      <c r="R154" s="71"/>
      <c r="S154" s="71"/>
      <c r="T154" s="71"/>
      <c r="U154" s="71"/>
      <c r="V154" s="71"/>
      <c r="W154" s="71"/>
      <c r="X154" s="71"/>
      <c r="Y154" s="71"/>
      <c r="Z154" s="71"/>
      <c r="AA154" s="71"/>
      <c r="AB154" s="71" t="s">
        <v>64</v>
      </c>
      <c r="AC154" s="71" t="s">
        <v>65</v>
      </c>
      <c r="AD154" s="71" t="s">
        <v>62</v>
      </c>
      <c r="AE154" s="71" t="s">
        <v>62</v>
      </c>
      <c r="AF154" s="71" t="s">
        <v>63</v>
      </c>
      <c r="AG154" s="71"/>
      <c r="AH154" s="71" t="s">
        <v>85</v>
      </c>
      <c r="AI154" s="71" t="s">
        <v>63</v>
      </c>
      <c r="AJ154" s="71" t="s">
        <v>63</v>
      </c>
      <c r="AK154" s="71" t="s">
        <v>63</v>
      </c>
      <c r="AL154" s="71" t="s">
        <v>62</v>
      </c>
      <c r="AM154" s="71" t="s">
        <v>63</v>
      </c>
      <c r="AN154" s="71"/>
      <c r="AO154" s="71"/>
      <c r="AP154" s="71" t="s">
        <v>1513</v>
      </c>
      <c r="AQ154" s="71" t="s">
        <v>612</v>
      </c>
      <c r="AR154" s="71" t="s">
        <v>62</v>
      </c>
      <c r="AS154" s="71"/>
      <c r="AT154" s="71" t="s">
        <v>63</v>
      </c>
      <c r="AU154" s="71"/>
      <c r="AV154" s="71"/>
      <c r="AW154" s="71"/>
      <c r="AX154" s="71" t="s">
        <v>1514</v>
      </c>
      <c r="AY154" s="73" t="s">
        <v>1515</v>
      </c>
    </row>
    <row r="155" spans="1:51" ht="75" customHeight="1">
      <c r="A155" s="70">
        <v>154</v>
      </c>
      <c r="B155" s="71" t="s">
        <v>1516</v>
      </c>
      <c r="C155" s="71" t="s">
        <v>810</v>
      </c>
      <c r="D155" s="71" t="s">
        <v>1517</v>
      </c>
      <c r="E155" s="71" t="s">
        <v>1518</v>
      </c>
      <c r="F155" s="71" t="s">
        <v>231</v>
      </c>
      <c r="G155" s="71" t="s">
        <v>588</v>
      </c>
      <c r="H155" s="71" t="s">
        <v>217</v>
      </c>
      <c r="I155" s="71" t="s">
        <v>285</v>
      </c>
      <c r="J155" s="71" t="s">
        <v>1456</v>
      </c>
      <c r="K155" s="71" t="s">
        <v>279</v>
      </c>
      <c r="L155" s="71" t="s">
        <v>1519</v>
      </c>
      <c r="M155" s="71" t="s">
        <v>1520</v>
      </c>
      <c r="N155" s="71"/>
      <c r="O155" s="71"/>
      <c r="P155" s="71"/>
      <c r="Q155" s="71"/>
      <c r="R155" s="71"/>
      <c r="S155" s="71"/>
      <c r="T155" s="71"/>
      <c r="U155" s="71"/>
      <c r="V155" s="71"/>
      <c r="W155" s="71"/>
      <c r="X155" s="71"/>
      <c r="Y155" s="71"/>
      <c r="Z155" s="71"/>
      <c r="AA155" s="71"/>
      <c r="AB155" s="71" t="s">
        <v>64</v>
      </c>
      <c r="AC155" s="71" t="s">
        <v>65</v>
      </c>
      <c r="AD155" s="71" t="s">
        <v>62</v>
      </c>
      <c r="AE155" s="71" t="s">
        <v>63</v>
      </c>
      <c r="AF155" s="71" t="s">
        <v>63</v>
      </c>
      <c r="AG155" s="71"/>
      <c r="AH155" s="71" t="s">
        <v>66</v>
      </c>
      <c r="AI155" s="71" t="s">
        <v>63</v>
      </c>
      <c r="AJ155" s="71" t="s">
        <v>63</v>
      </c>
      <c r="AK155" s="71" t="s">
        <v>63</v>
      </c>
      <c r="AL155" s="71" t="s">
        <v>62</v>
      </c>
      <c r="AM155" s="71" t="s">
        <v>63</v>
      </c>
      <c r="AN155" s="71"/>
      <c r="AO155" s="71"/>
      <c r="AP155" s="71" t="s">
        <v>1521</v>
      </c>
      <c r="AQ155" s="71" t="s">
        <v>285</v>
      </c>
      <c r="AR155" s="71" t="s">
        <v>62</v>
      </c>
      <c r="AS155" s="71"/>
      <c r="AT155" s="71" t="s">
        <v>63</v>
      </c>
      <c r="AU155" s="71"/>
      <c r="AV155" s="71"/>
      <c r="AW155" s="71"/>
      <c r="AX155" s="71" t="s">
        <v>1522</v>
      </c>
      <c r="AY155" s="73" t="s">
        <v>1523</v>
      </c>
    </row>
    <row r="156" spans="1:51" ht="75" customHeight="1">
      <c r="A156" s="70">
        <v>155</v>
      </c>
      <c r="B156" s="71" t="s">
        <v>1524</v>
      </c>
      <c r="C156" s="71" t="s">
        <v>289</v>
      </c>
      <c r="D156" s="71" t="s">
        <v>1525</v>
      </c>
      <c r="E156" s="71" t="s">
        <v>1526</v>
      </c>
      <c r="F156" s="71" t="s">
        <v>231</v>
      </c>
      <c r="G156" s="71" t="s">
        <v>588</v>
      </c>
      <c r="H156" s="71" t="s">
        <v>233</v>
      </c>
      <c r="I156" s="71" t="s">
        <v>194</v>
      </c>
      <c r="J156" s="71" t="s">
        <v>1456</v>
      </c>
      <c r="K156" s="71" t="s">
        <v>315</v>
      </c>
      <c r="L156" s="71" t="s">
        <v>1527</v>
      </c>
      <c r="M156" s="71" t="s">
        <v>1528</v>
      </c>
      <c r="N156" s="71" t="s">
        <v>1529</v>
      </c>
      <c r="O156" s="71" t="s">
        <v>1530</v>
      </c>
      <c r="P156" s="71"/>
      <c r="Q156" s="71"/>
      <c r="R156" s="71"/>
      <c r="S156" s="71"/>
      <c r="T156" s="71"/>
      <c r="U156" s="71"/>
      <c r="V156" s="71"/>
      <c r="W156" s="71"/>
      <c r="X156" s="71"/>
      <c r="Y156" s="71"/>
      <c r="Z156" s="71"/>
      <c r="AA156" s="71"/>
      <c r="AB156" s="71" t="s">
        <v>64</v>
      </c>
      <c r="AC156" s="71" t="s">
        <v>100</v>
      </c>
      <c r="AD156" s="71" t="s">
        <v>62</v>
      </c>
      <c r="AE156" s="71" t="s">
        <v>63</v>
      </c>
      <c r="AF156" s="71" t="s">
        <v>63</v>
      </c>
      <c r="AG156" s="71"/>
      <c r="AH156" s="71" t="s">
        <v>85</v>
      </c>
      <c r="AI156" s="71" t="s">
        <v>63</v>
      </c>
      <c r="AJ156" s="71" t="s">
        <v>63</v>
      </c>
      <c r="AK156" s="71" t="s">
        <v>63</v>
      </c>
      <c r="AL156" s="71" t="s">
        <v>63</v>
      </c>
      <c r="AM156" s="71" t="s">
        <v>63</v>
      </c>
      <c r="AN156" s="71"/>
      <c r="AO156" s="71"/>
      <c r="AP156" s="71" t="s">
        <v>1531</v>
      </c>
      <c r="AQ156" s="71" t="s">
        <v>1532</v>
      </c>
      <c r="AR156" s="71" t="s">
        <v>132</v>
      </c>
      <c r="AS156" s="71"/>
      <c r="AT156" s="71" t="s">
        <v>63</v>
      </c>
      <c r="AU156" s="71"/>
      <c r="AV156" s="71"/>
      <c r="AW156" s="71"/>
      <c r="AX156" s="71" t="s">
        <v>1533</v>
      </c>
      <c r="AY156" s="73" t="s">
        <v>1534</v>
      </c>
    </row>
    <row r="157" spans="1:51" ht="75" customHeight="1">
      <c r="A157" s="70">
        <v>156</v>
      </c>
      <c r="B157" s="71" t="s">
        <v>1535</v>
      </c>
      <c r="C157" s="71" t="s">
        <v>810</v>
      </c>
      <c r="D157" s="71" t="s">
        <v>1536</v>
      </c>
      <c r="E157" s="71" t="s">
        <v>1454</v>
      </c>
      <c r="F157" s="71" t="s">
        <v>231</v>
      </c>
      <c r="G157" s="71" t="s">
        <v>796</v>
      </c>
      <c r="H157" s="71" t="s">
        <v>217</v>
      </c>
      <c r="I157" s="71" t="s">
        <v>1232</v>
      </c>
      <c r="J157" s="71" t="s">
        <v>1456</v>
      </c>
      <c r="K157" s="71" t="s">
        <v>243</v>
      </c>
      <c r="L157" s="71" t="s">
        <v>1537</v>
      </c>
      <c r="M157" s="71" t="s">
        <v>1538</v>
      </c>
      <c r="N157" s="71"/>
      <c r="O157" s="71"/>
      <c r="P157" s="71"/>
      <c r="Q157" s="71"/>
      <c r="R157" s="71"/>
      <c r="S157" s="71"/>
      <c r="T157" s="71"/>
      <c r="U157" s="71"/>
      <c r="V157" s="71"/>
      <c r="W157" s="71"/>
      <c r="X157" s="71"/>
      <c r="Y157" s="71"/>
      <c r="Z157" s="71"/>
      <c r="AA157" s="71"/>
      <c r="AB157" s="71" t="s">
        <v>64</v>
      </c>
      <c r="AC157" s="71" t="s">
        <v>65</v>
      </c>
      <c r="AD157" s="71" t="s">
        <v>62</v>
      </c>
      <c r="AE157" s="71" t="s">
        <v>62</v>
      </c>
      <c r="AF157" s="71" t="s">
        <v>63</v>
      </c>
      <c r="AG157" s="71"/>
      <c r="AH157" s="71" t="s">
        <v>1539</v>
      </c>
      <c r="AI157" s="71" t="s">
        <v>63</v>
      </c>
      <c r="AJ157" s="71" t="s">
        <v>63</v>
      </c>
      <c r="AK157" s="71" t="s">
        <v>63</v>
      </c>
      <c r="AL157" s="71" t="s">
        <v>63</v>
      </c>
      <c r="AM157" s="71" t="s">
        <v>63</v>
      </c>
      <c r="AN157" s="71"/>
      <c r="AO157" s="71"/>
      <c r="AP157" s="71" t="s">
        <v>1540</v>
      </c>
      <c r="AQ157" s="71" t="s">
        <v>996</v>
      </c>
      <c r="AR157" s="71" t="s">
        <v>63</v>
      </c>
      <c r="AS157" s="71"/>
      <c r="AT157" s="71" t="s">
        <v>63</v>
      </c>
      <c r="AU157" s="71"/>
      <c r="AV157" s="71"/>
      <c r="AW157" s="71"/>
      <c r="AX157" s="71" t="s">
        <v>1541</v>
      </c>
      <c r="AY157" s="73" t="s">
        <v>1542</v>
      </c>
    </row>
    <row r="158" spans="1:51" ht="75" customHeight="1">
      <c r="A158" s="70">
        <v>157</v>
      </c>
      <c r="B158" s="71" t="s">
        <v>1543</v>
      </c>
      <c r="C158" s="71" t="s">
        <v>1544</v>
      </c>
      <c r="D158" s="71" t="s">
        <v>1545</v>
      </c>
      <c r="E158" s="71" t="s">
        <v>1546</v>
      </c>
      <c r="F158" s="71" t="s">
        <v>231</v>
      </c>
      <c r="G158" s="71" t="s">
        <v>232</v>
      </c>
      <c r="H158" s="71" t="s">
        <v>217</v>
      </c>
      <c r="I158" s="71" t="s">
        <v>285</v>
      </c>
      <c r="J158" s="71" t="s">
        <v>1456</v>
      </c>
      <c r="K158" s="71" t="s">
        <v>279</v>
      </c>
      <c r="L158" s="71" t="s">
        <v>1547</v>
      </c>
      <c r="M158" s="71" t="s">
        <v>1548</v>
      </c>
      <c r="N158" s="71" t="s">
        <v>1549</v>
      </c>
      <c r="O158" s="71" t="s">
        <v>1550</v>
      </c>
      <c r="P158" s="71"/>
      <c r="Q158" s="71"/>
      <c r="R158" s="71"/>
      <c r="S158" s="71"/>
      <c r="T158" s="71"/>
      <c r="U158" s="71"/>
      <c r="V158" s="71"/>
      <c r="W158" s="71"/>
      <c r="X158" s="71"/>
      <c r="Y158" s="71"/>
      <c r="Z158" s="71"/>
      <c r="AA158" s="71"/>
      <c r="AB158" s="71" t="s">
        <v>64</v>
      </c>
      <c r="AC158" s="71" t="s">
        <v>65</v>
      </c>
      <c r="AD158" s="71" t="s">
        <v>62</v>
      </c>
      <c r="AE158" s="71" t="s">
        <v>63</v>
      </c>
      <c r="AF158" s="71" t="s">
        <v>63</v>
      </c>
      <c r="AG158" s="71"/>
      <c r="AH158" s="71" t="s">
        <v>66</v>
      </c>
      <c r="AI158" s="71" t="s">
        <v>63</v>
      </c>
      <c r="AJ158" s="71" t="s">
        <v>63</v>
      </c>
      <c r="AK158" s="71" t="s">
        <v>63</v>
      </c>
      <c r="AL158" s="71" t="s">
        <v>132</v>
      </c>
      <c r="AM158" s="71" t="s">
        <v>63</v>
      </c>
      <c r="AN158" s="71"/>
      <c r="AO158" s="71"/>
      <c r="AP158" s="71" t="s">
        <v>1551</v>
      </c>
      <c r="AQ158" s="71" t="s">
        <v>285</v>
      </c>
      <c r="AR158" s="71" t="s">
        <v>62</v>
      </c>
      <c r="AS158" s="71"/>
      <c r="AT158" s="71" t="s">
        <v>63</v>
      </c>
      <c r="AU158" s="71"/>
      <c r="AV158" s="71"/>
      <c r="AW158" s="71"/>
      <c r="AX158" s="71" t="s">
        <v>1552</v>
      </c>
      <c r="AY158" s="73" t="s">
        <v>1553</v>
      </c>
    </row>
    <row r="159" spans="1:51" ht="75" customHeight="1">
      <c r="A159" s="70">
        <v>158</v>
      </c>
      <c r="B159" s="71" t="s">
        <v>1554</v>
      </c>
      <c r="C159" s="71" t="s">
        <v>745</v>
      </c>
      <c r="D159" s="71" t="s">
        <v>1555</v>
      </c>
      <c r="E159" s="71" t="s">
        <v>1476</v>
      </c>
      <c r="F159" s="71" t="s">
        <v>231</v>
      </c>
      <c r="G159" s="71" t="s">
        <v>746</v>
      </c>
      <c r="H159" s="71" t="s">
        <v>233</v>
      </c>
      <c r="I159" s="71" t="s">
        <v>850</v>
      </c>
      <c r="J159" s="71" t="s">
        <v>1456</v>
      </c>
      <c r="K159" s="71" t="s">
        <v>315</v>
      </c>
      <c r="L159" s="71" t="s">
        <v>1556</v>
      </c>
      <c r="M159" s="71" t="s">
        <v>1557</v>
      </c>
      <c r="N159" s="71"/>
      <c r="O159" s="71"/>
      <c r="P159" s="71"/>
      <c r="Q159" s="71"/>
      <c r="R159" s="71"/>
      <c r="S159" s="71"/>
      <c r="T159" s="71"/>
      <c r="U159" s="71"/>
      <c r="V159" s="71"/>
      <c r="W159" s="71"/>
      <c r="X159" s="71"/>
      <c r="Y159" s="71"/>
      <c r="Z159" s="71"/>
      <c r="AA159" s="71"/>
      <c r="AB159" s="71" t="s">
        <v>64</v>
      </c>
      <c r="AC159" s="71" t="s">
        <v>65</v>
      </c>
      <c r="AD159" s="71" t="s">
        <v>62</v>
      </c>
      <c r="AE159" s="71" t="s">
        <v>62</v>
      </c>
      <c r="AF159" s="71" t="s">
        <v>63</v>
      </c>
      <c r="AG159" s="71"/>
      <c r="AH159" s="71" t="s">
        <v>85</v>
      </c>
      <c r="AI159" s="71" t="s">
        <v>63</v>
      </c>
      <c r="AJ159" s="71" t="s">
        <v>63</v>
      </c>
      <c r="AK159" s="71" t="s">
        <v>63</v>
      </c>
      <c r="AL159" s="71" t="s">
        <v>63</v>
      </c>
      <c r="AM159" s="71" t="s">
        <v>63</v>
      </c>
      <c r="AN159" s="71"/>
      <c r="AO159" s="71"/>
      <c r="AP159" s="71" t="s">
        <v>1558</v>
      </c>
      <c r="AQ159" s="71" t="s">
        <v>850</v>
      </c>
      <c r="AR159" s="71" t="s">
        <v>62</v>
      </c>
      <c r="AS159" s="71"/>
      <c r="AT159" s="71" t="s">
        <v>63</v>
      </c>
      <c r="AU159" s="71"/>
      <c r="AV159" s="71"/>
      <c r="AW159" s="71"/>
      <c r="AX159" s="71" t="s">
        <v>1559</v>
      </c>
      <c r="AY159" s="73" t="s">
        <v>1560</v>
      </c>
    </row>
    <row r="160" spans="1:51" ht="75" customHeight="1">
      <c r="A160" s="70">
        <v>159</v>
      </c>
      <c r="B160" s="71" t="s">
        <v>1561</v>
      </c>
      <c r="C160" s="71" t="s">
        <v>745</v>
      </c>
      <c r="D160" s="71" t="s">
        <v>1562</v>
      </c>
      <c r="E160" s="71" t="s">
        <v>1546</v>
      </c>
      <c r="F160" s="71" t="s">
        <v>231</v>
      </c>
      <c r="G160" s="71" t="s">
        <v>746</v>
      </c>
      <c r="H160" s="71" t="s">
        <v>217</v>
      </c>
      <c r="I160" s="71" t="s">
        <v>1467</v>
      </c>
      <c r="J160" s="71" t="s">
        <v>1456</v>
      </c>
      <c r="K160" s="71" t="s">
        <v>315</v>
      </c>
      <c r="L160" s="71" t="s">
        <v>1563</v>
      </c>
      <c r="M160" s="71" t="s">
        <v>1564</v>
      </c>
      <c r="N160" s="71"/>
      <c r="O160" s="71"/>
      <c r="P160" s="71"/>
      <c r="Q160" s="71"/>
      <c r="R160" s="71"/>
      <c r="S160" s="71"/>
      <c r="T160" s="71"/>
      <c r="U160" s="71"/>
      <c r="V160" s="71"/>
      <c r="W160" s="71"/>
      <c r="X160" s="71"/>
      <c r="Y160" s="71"/>
      <c r="Z160" s="71"/>
      <c r="AA160" s="71"/>
      <c r="AB160" s="71" t="s">
        <v>64</v>
      </c>
      <c r="AC160" s="71" t="s">
        <v>65</v>
      </c>
      <c r="AD160" s="71" t="s">
        <v>62</v>
      </c>
      <c r="AE160" s="71" t="s">
        <v>63</v>
      </c>
      <c r="AF160" s="71" t="s">
        <v>63</v>
      </c>
      <c r="AG160" s="71"/>
      <c r="AH160" s="71" t="s">
        <v>66</v>
      </c>
      <c r="AI160" s="71" t="s">
        <v>63</v>
      </c>
      <c r="AJ160" s="71" t="s">
        <v>63</v>
      </c>
      <c r="AK160" s="71" t="s">
        <v>63</v>
      </c>
      <c r="AL160" s="71" t="s">
        <v>62</v>
      </c>
      <c r="AM160" s="71" t="s">
        <v>63</v>
      </c>
      <c r="AN160" s="71"/>
      <c r="AO160" s="71"/>
      <c r="AP160" s="71" t="s">
        <v>1565</v>
      </c>
      <c r="AQ160" s="71" t="s">
        <v>1566</v>
      </c>
      <c r="AR160" s="71" t="s">
        <v>63</v>
      </c>
      <c r="AS160" s="71"/>
      <c r="AT160" s="71" t="s">
        <v>63</v>
      </c>
      <c r="AU160" s="71"/>
      <c r="AV160" s="71"/>
      <c r="AW160" s="71"/>
      <c r="AX160" s="71" t="s">
        <v>1567</v>
      </c>
      <c r="AY160" s="73" t="s">
        <v>1568</v>
      </c>
    </row>
    <row r="161" spans="1:51" ht="75" customHeight="1">
      <c r="A161" s="70">
        <v>160</v>
      </c>
      <c r="B161" s="71" t="s">
        <v>1569</v>
      </c>
      <c r="C161" s="71" t="s">
        <v>1570</v>
      </c>
      <c r="D161" s="71" t="s">
        <v>1571</v>
      </c>
      <c r="E161" s="71" t="s">
        <v>1510</v>
      </c>
      <c r="F161" s="71" t="s">
        <v>231</v>
      </c>
      <c r="G161" s="71" t="s">
        <v>796</v>
      </c>
      <c r="H161" s="71" t="s">
        <v>233</v>
      </c>
      <c r="I161" s="71" t="s">
        <v>194</v>
      </c>
      <c r="J161" s="71" t="s">
        <v>1456</v>
      </c>
      <c r="K161" s="71" t="s">
        <v>315</v>
      </c>
      <c r="L161" s="71" t="s">
        <v>1572</v>
      </c>
      <c r="M161" s="71" t="s">
        <v>1573</v>
      </c>
      <c r="N161" s="71" t="s">
        <v>1529</v>
      </c>
      <c r="O161" s="71" t="s">
        <v>1459</v>
      </c>
      <c r="P161" s="71"/>
      <c r="Q161" s="71"/>
      <c r="R161" s="71"/>
      <c r="S161" s="71"/>
      <c r="T161" s="71"/>
      <c r="U161" s="71"/>
      <c r="V161" s="71"/>
      <c r="W161" s="71"/>
      <c r="X161" s="71"/>
      <c r="Y161" s="71"/>
      <c r="Z161" s="71"/>
      <c r="AA161" s="71"/>
      <c r="AB161" s="71" t="s">
        <v>142</v>
      </c>
      <c r="AC161" s="71" t="s">
        <v>84</v>
      </c>
      <c r="AD161" s="71" t="s">
        <v>62</v>
      </c>
      <c r="AE161" s="71" t="s">
        <v>62</v>
      </c>
      <c r="AF161" s="71" t="s">
        <v>63</v>
      </c>
      <c r="AG161" s="71"/>
      <c r="AH161" s="71" t="s">
        <v>85</v>
      </c>
      <c r="AI161" s="71" t="s">
        <v>63</v>
      </c>
      <c r="AJ161" s="71" t="s">
        <v>63</v>
      </c>
      <c r="AK161" s="71" t="s">
        <v>63</v>
      </c>
      <c r="AL161" s="71" t="s">
        <v>63</v>
      </c>
      <c r="AM161" s="71" t="s">
        <v>62</v>
      </c>
      <c r="AN161" s="71"/>
      <c r="AO161" s="71"/>
      <c r="AP161" s="71" t="s">
        <v>1574</v>
      </c>
      <c r="AQ161" s="71" t="s">
        <v>194</v>
      </c>
      <c r="AR161" s="71" t="s">
        <v>62</v>
      </c>
      <c r="AS161" s="71"/>
      <c r="AT161" s="71" t="s">
        <v>63</v>
      </c>
      <c r="AU161" s="71"/>
      <c r="AV161" s="71"/>
      <c r="AW161" s="71"/>
      <c r="AX161" s="71" t="s">
        <v>1575</v>
      </c>
      <c r="AY161" s="73" t="s">
        <v>1576</v>
      </c>
    </row>
    <row r="162" spans="1:51" ht="75" customHeight="1">
      <c r="A162" s="70">
        <v>161</v>
      </c>
      <c r="B162" s="71" t="s">
        <v>1577</v>
      </c>
      <c r="C162" s="71" t="s">
        <v>1578</v>
      </c>
      <c r="D162" s="71" t="s">
        <v>1579</v>
      </c>
      <c r="E162" s="71" t="s">
        <v>1503</v>
      </c>
      <c r="F162" s="71" t="s">
        <v>231</v>
      </c>
      <c r="G162" s="71" t="s">
        <v>232</v>
      </c>
      <c r="H162" s="71" t="s">
        <v>233</v>
      </c>
      <c r="I162" s="71" t="s">
        <v>1005</v>
      </c>
      <c r="J162" s="71" t="s">
        <v>1456</v>
      </c>
      <c r="K162" s="71" t="s">
        <v>243</v>
      </c>
      <c r="L162" s="71" t="s">
        <v>1580</v>
      </c>
      <c r="M162" s="71" t="s">
        <v>1581</v>
      </c>
      <c r="N162" s="71"/>
      <c r="O162" s="71"/>
      <c r="P162" s="71"/>
      <c r="Q162" s="71"/>
      <c r="R162" s="71"/>
      <c r="S162" s="71"/>
      <c r="T162" s="71"/>
      <c r="U162" s="71"/>
      <c r="V162" s="71"/>
      <c r="W162" s="71"/>
      <c r="X162" s="71"/>
      <c r="Y162" s="71"/>
      <c r="Z162" s="71"/>
      <c r="AA162" s="71"/>
      <c r="AB162" s="71" t="s">
        <v>64</v>
      </c>
      <c r="AC162" s="71" t="s">
        <v>65</v>
      </c>
      <c r="AD162" s="71" t="s">
        <v>62</v>
      </c>
      <c r="AE162" s="71" t="s">
        <v>62</v>
      </c>
      <c r="AF162" s="71" t="s">
        <v>63</v>
      </c>
      <c r="AG162" s="71"/>
      <c r="AH162" s="71" t="s">
        <v>85</v>
      </c>
      <c r="AI162" s="71" t="s">
        <v>63</v>
      </c>
      <c r="AJ162" s="71" t="s">
        <v>63</v>
      </c>
      <c r="AK162" s="71" t="s">
        <v>63</v>
      </c>
      <c r="AL162" s="71" t="s">
        <v>63</v>
      </c>
      <c r="AM162" s="71" t="s">
        <v>63</v>
      </c>
      <c r="AN162" s="71"/>
      <c r="AO162" s="71"/>
      <c r="AP162" s="71" t="s">
        <v>1582</v>
      </c>
      <c r="AQ162" s="71" t="s">
        <v>1583</v>
      </c>
      <c r="AR162" s="71" t="s">
        <v>132</v>
      </c>
      <c r="AS162" s="71"/>
      <c r="AT162" s="71" t="s">
        <v>63</v>
      </c>
      <c r="AU162" s="71"/>
      <c r="AV162" s="71"/>
      <c r="AW162" s="71"/>
      <c r="AX162" s="71" t="s">
        <v>1584</v>
      </c>
      <c r="AY162" s="73" t="s">
        <v>1585</v>
      </c>
    </row>
    <row r="163" spans="1:51" ht="75" customHeight="1">
      <c r="A163" s="70">
        <v>162</v>
      </c>
      <c r="B163" s="71" t="s">
        <v>1586</v>
      </c>
      <c r="C163" s="71" t="s">
        <v>1587</v>
      </c>
      <c r="D163" s="71" t="s">
        <v>1588</v>
      </c>
      <c r="E163" s="71" t="s">
        <v>1589</v>
      </c>
      <c r="F163" s="71" t="s">
        <v>231</v>
      </c>
      <c r="G163" s="71" t="s">
        <v>796</v>
      </c>
      <c r="H163" s="71" t="s">
        <v>233</v>
      </c>
      <c r="I163" s="71" t="s">
        <v>428</v>
      </c>
      <c r="J163" s="71" t="s">
        <v>1456</v>
      </c>
      <c r="K163" s="71" t="s">
        <v>315</v>
      </c>
      <c r="L163" s="71" t="s">
        <v>1590</v>
      </c>
      <c r="M163" s="71" t="s">
        <v>1591</v>
      </c>
      <c r="N163" s="71"/>
      <c r="O163" s="71"/>
      <c r="P163" s="71"/>
      <c r="Q163" s="71"/>
      <c r="R163" s="71"/>
      <c r="S163" s="71"/>
      <c r="T163" s="71"/>
      <c r="U163" s="71"/>
      <c r="V163" s="71"/>
      <c r="W163" s="71"/>
      <c r="X163" s="71"/>
      <c r="Y163" s="71"/>
      <c r="Z163" s="71"/>
      <c r="AA163" s="71"/>
      <c r="AB163" s="71" t="s">
        <v>64</v>
      </c>
      <c r="AC163" s="71" t="s">
        <v>65</v>
      </c>
      <c r="AD163" s="71" t="s">
        <v>63</v>
      </c>
      <c r="AE163" s="71" t="s">
        <v>63</v>
      </c>
      <c r="AF163" s="71" t="s">
        <v>63</v>
      </c>
      <c r="AG163" s="71"/>
      <c r="AH163" s="71" t="s">
        <v>85</v>
      </c>
      <c r="AI163" s="71" t="s">
        <v>63</v>
      </c>
      <c r="AJ163" s="71" t="s">
        <v>63</v>
      </c>
      <c r="AK163" s="71" t="s">
        <v>63</v>
      </c>
      <c r="AL163" s="71" t="s">
        <v>62</v>
      </c>
      <c r="AM163" s="71" t="s">
        <v>63</v>
      </c>
      <c r="AN163" s="71"/>
      <c r="AO163" s="71"/>
      <c r="AP163" s="71" t="s">
        <v>1592</v>
      </c>
      <c r="AQ163" s="71" t="s">
        <v>612</v>
      </c>
      <c r="AR163" s="71" t="s">
        <v>62</v>
      </c>
      <c r="AS163" s="71"/>
      <c r="AT163" s="71" t="s">
        <v>63</v>
      </c>
      <c r="AU163" s="71"/>
      <c r="AV163" s="71"/>
      <c r="AW163" s="71"/>
      <c r="AX163" s="71" t="s">
        <v>1593</v>
      </c>
      <c r="AY163" s="73" t="s">
        <v>1594</v>
      </c>
    </row>
    <row r="164" spans="1:51" ht="75" customHeight="1">
      <c r="A164" s="70">
        <v>163</v>
      </c>
      <c r="B164" s="71" t="s">
        <v>1595</v>
      </c>
      <c r="C164" s="71" t="s">
        <v>381</v>
      </c>
      <c r="D164" s="71" t="s">
        <v>1596</v>
      </c>
      <c r="E164" s="71" t="s">
        <v>1502</v>
      </c>
      <c r="F164" s="71" t="s">
        <v>54</v>
      </c>
      <c r="G164" s="71" t="s">
        <v>125</v>
      </c>
      <c r="H164" s="71" t="s">
        <v>233</v>
      </c>
      <c r="I164" s="71" t="s">
        <v>428</v>
      </c>
      <c r="J164" s="71" t="s">
        <v>1456</v>
      </c>
      <c r="K164" s="71" t="s">
        <v>315</v>
      </c>
      <c r="L164" s="71" t="s">
        <v>1597</v>
      </c>
      <c r="M164" s="71" t="s">
        <v>1598</v>
      </c>
      <c r="N164" s="71" t="s">
        <v>1599</v>
      </c>
      <c r="O164" s="71" t="s">
        <v>1459</v>
      </c>
      <c r="P164" s="71" t="s">
        <v>60</v>
      </c>
      <c r="Q164" s="71" t="s">
        <v>435</v>
      </c>
      <c r="R164" s="71" t="s">
        <v>189</v>
      </c>
      <c r="S164" s="71" t="s">
        <v>62</v>
      </c>
      <c r="T164" s="71" t="s">
        <v>62</v>
      </c>
      <c r="U164" s="71" t="s">
        <v>62</v>
      </c>
      <c r="V164" s="71" t="s">
        <v>63</v>
      </c>
      <c r="W164" s="71" t="s">
        <v>62</v>
      </c>
      <c r="X164" s="71" t="s">
        <v>62</v>
      </c>
      <c r="Y164" s="71" t="s">
        <v>62</v>
      </c>
      <c r="Z164" s="71" t="s">
        <v>63</v>
      </c>
      <c r="AA164" s="71" t="s">
        <v>62</v>
      </c>
      <c r="AB164" s="71" t="s">
        <v>64</v>
      </c>
      <c r="AC164" s="71" t="s">
        <v>65</v>
      </c>
      <c r="AD164" s="71" t="s">
        <v>62</v>
      </c>
      <c r="AE164" s="71" t="s">
        <v>62</v>
      </c>
      <c r="AF164" s="71" t="s">
        <v>62</v>
      </c>
      <c r="AG164" s="71" t="s">
        <v>63</v>
      </c>
      <c r="AH164" s="71" t="s">
        <v>85</v>
      </c>
      <c r="AI164" s="71" t="s">
        <v>63</v>
      </c>
      <c r="AJ164" s="71" t="s">
        <v>63</v>
      </c>
      <c r="AK164" s="71" t="s">
        <v>63</v>
      </c>
      <c r="AL164" s="71" t="s">
        <v>63</v>
      </c>
      <c r="AM164" s="71" t="s">
        <v>132</v>
      </c>
      <c r="AN164" s="71" t="s">
        <v>1600</v>
      </c>
      <c r="AO164" s="71" t="s">
        <v>1601</v>
      </c>
      <c r="AP164" s="71" t="s">
        <v>1602</v>
      </c>
      <c r="AQ164" s="71" t="s">
        <v>428</v>
      </c>
      <c r="AR164" s="71" t="s">
        <v>62</v>
      </c>
      <c r="AS164" s="71"/>
      <c r="AT164" s="71" t="s">
        <v>63</v>
      </c>
      <c r="AU164" s="71" t="s">
        <v>1603</v>
      </c>
      <c r="AV164" s="71" t="s">
        <v>63</v>
      </c>
      <c r="AW164" s="71"/>
      <c r="AX164" s="71" t="s">
        <v>1604</v>
      </c>
      <c r="AY164" s="73" t="s">
        <v>1605</v>
      </c>
    </row>
    <row r="165" spans="1:51" ht="75" customHeight="1">
      <c r="A165" s="70">
        <v>164</v>
      </c>
      <c r="B165" s="71" t="s">
        <v>1606</v>
      </c>
      <c r="C165" s="71" t="s">
        <v>745</v>
      </c>
      <c r="D165" s="71" t="s">
        <v>1607</v>
      </c>
      <c r="E165" s="71" t="s">
        <v>1589</v>
      </c>
      <c r="F165" s="71" t="s">
        <v>231</v>
      </c>
      <c r="G165" s="71" t="s">
        <v>588</v>
      </c>
      <c r="H165" s="71" t="s">
        <v>217</v>
      </c>
      <c r="I165" s="71" t="s">
        <v>1232</v>
      </c>
      <c r="J165" s="71" t="s">
        <v>1456</v>
      </c>
      <c r="K165" s="71" t="s">
        <v>243</v>
      </c>
      <c r="L165" s="71" t="s">
        <v>1608</v>
      </c>
      <c r="M165" s="71" t="s">
        <v>1609</v>
      </c>
      <c r="N165" s="71"/>
      <c r="O165" s="71"/>
      <c r="P165" s="71"/>
      <c r="Q165" s="71"/>
      <c r="R165" s="71"/>
      <c r="S165" s="71"/>
      <c r="T165" s="71"/>
      <c r="U165" s="71"/>
      <c r="V165" s="71"/>
      <c r="W165" s="71"/>
      <c r="X165" s="71"/>
      <c r="Y165" s="71"/>
      <c r="Z165" s="71"/>
      <c r="AA165" s="71"/>
      <c r="AB165" s="71" t="s">
        <v>64</v>
      </c>
      <c r="AC165" s="71" t="s">
        <v>65</v>
      </c>
      <c r="AD165" s="71" t="s">
        <v>62</v>
      </c>
      <c r="AE165" s="71" t="s">
        <v>63</v>
      </c>
      <c r="AF165" s="71" t="s">
        <v>63</v>
      </c>
      <c r="AG165" s="71"/>
      <c r="AH165" s="71" t="s">
        <v>66</v>
      </c>
      <c r="AI165" s="71" t="s">
        <v>63</v>
      </c>
      <c r="AJ165" s="71" t="s">
        <v>63</v>
      </c>
      <c r="AK165" s="71" t="s">
        <v>63</v>
      </c>
      <c r="AL165" s="71" t="s">
        <v>62</v>
      </c>
      <c r="AM165" s="71" t="s">
        <v>63</v>
      </c>
      <c r="AN165" s="71"/>
      <c r="AO165" s="71"/>
      <c r="AP165" s="71" t="s">
        <v>1610</v>
      </c>
      <c r="AQ165" s="71" t="s">
        <v>1611</v>
      </c>
      <c r="AR165" s="71" t="s">
        <v>63</v>
      </c>
      <c r="AS165" s="71"/>
      <c r="AT165" s="71" t="s">
        <v>63</v>
      </c>
      <c r="AU165" s="71"/>
      <c r="AV165" s="71"/>
      <c r="AW165" s="71"/>
      <c r="AX165" s="71" t="s">
        <v>1612</v>
      </c>
      <c r="AY165" s="73" t="s">
        <v>1613</v>
      </c>
    </row>
    <row r="166" spans="1:51" ht="75" customHeight="1">
      <c r="A166" s="70">
        <v>165</v>
      </c>
      <c r="B166" s="71" t="s">
        <v>1614</v>
      </c>
      <c r="C166" s="71" t="s">
        <v>1615</v>
      </c>
      <c r="D166" s="71" t="s">
        <v>1616</v>
      </c>
      <c r="E166" s="71" t="s">
        <v>1476</v>
      </c>
      <c r="F166" s="71" t="s">
        <v>231</v>
      </c>
      <c r="G166" s="71" t="s">
        <v>232</v>
      </c>
      <c r="H166" s="71" t="s">
        <v>217</v>
      </c>
      <c r="I166" s="71" t="s">
        <v>1005</v>
      </c>
      <c r="J166" s="71" t="s">
        <v>1456</v>
      </c>
      <c r="K166" s="71" t="s">
        <v>243</v>
      </c>
      <c r="L166" s="71" t="s">
        <v>1617</v>
      </c>
      <c r="M166" s="71" t="s">
        <v>1618</v>
      </c>
      <c r="N166" s="71"/>
      <c r="O166" s="71"/>
      <c r="P166" s="71"/>
      <c r="Q166" s="71"/>
      <c r="R166" s="71"/>
      <c r="S166" s="71"/>
      <c r="T166" s="71"/>
      <c r="U166" s="71"/>
      <c r="V166" s="71"/>
      <c r="W166" s="71"/>
      <c r="X166" s="71"/>
      <c r="Y166" s="71"/>
      <c r="Z166" s="71"/>
      <c r="AA166" s="71"/>
      <c r="AB166" s="71" t="s">
        <v>64</v>
      </c>
      <c r="AC166" s="71" t="s">
        <v>65</v>
      </c>
      <c r="AD166" s="71" t="s">
        <v>62</v>
      </c>
      <c r="AE166" s="71" t="s">
        <v>62</v>
      </c>
      <c r="AF166" s="71" t="s">
        <v>63</v>
      </c>
      <c r="AG166" s="71"/>
      <c r="AH166" s="71" t="s">
        <v>85</v>
      </c>
      <c r="AI166" s="71" t="s">
        <v>63</v>
      </c>
      <c r="AJ166" s="71" t="s">
        <v>132</v>
      </c>
      <c r="AK166" s="71" t="s">
        <v>63</v>
      </c>
      <c r="AL166" s="71" t="s">
        <v>132</v>
      </c>
      <c r="AM166" s="71" t="s">
        <v>132</v>
      </c>
      <c r="AN166" s="71"/>
      <c r="AO166" s="71"/>
      <c r="AP166" s="71" t="s">
        <v>1619</v>
      </c>
      <c r="AQ166" s="71" t="s">
        <v>721</v>
      </c>
      <c r="AR166" s="71" t="s">
        <v>63</v>
      </c>
      <c r="AS166" s="71"/>
      <c r="AT166" s="71" t="s">
        <v>63</v>
      </c>
      <c r="AU166" s="71"/>
      <c r="AV166" s="71"/>
      <c r="AW166" s="71"/>
      <c r="AX166" s="71" t="s">
        <v>1620</v>
      </c>
      <c r="AY166" s="73" t="s">
        <v>1621</v>
      </c>
    </row>
    <row r="167" spans="1:51" ht="75" customHeight="1">
      <c r="A167" s="70">
        <v>166</v>
      </c>
      <c r="B167" s="71" t="s">
        <v>1216</v>
      </c>
      <c r="C167" s="71" t="s">
        <v>745</v>
      </c>
      <c r="D167" s="71" t="s">
        <v>1622</v>
      </c>
      <c r="E167" s="71" t="s">
        <v>1546</v>
      </c>
      <c r="F167" s="71" t="s">
        <v>231</v>
      </c>
      <c r="G167" s="71" t="s">
        <v>746</v>
      </c>
      <c r="H167" s="71" t="s">
        <v>217</v>
      </c>
      <c r="I167" s="71" t="s">
        <v>250</v>
      </c>
      <c r="J167" s="71" t="s">
        <v>1456</v>
      </c>
      <c r="K167" s="71" t="s">
        <v>243</v>
      </c>
      <c r="L167" s="71" t="s">
        <v>1623</v>
      </c>
      <c r="M167" s="71" t="s">
        <v>1624</v>
      </c>
      <c r="N167" s="71"/>
      <c r="O167" s="71"/>
      <c r="P167" s="71"/>
      <c r="Q167" s="71"/>
      <c r="R167" s="71"/>
      <c r="S167" s="71"/>
      <c r="T167" s="71"/>
      <c r="U167" s="71"/>
      <c r="V167" s="71"/>
      <c r="W167" s="71"/>
      <c r="X167" s="71"/>
      <c r="Y167" s="71"/>
      <c r="Z167" s="71"/>
      <c r="AA167" s="71"/>
      <c r="AB167" s="71" t="s">
        <v>64</v>
      </c>
      <c r="AC167" s="71" t="s">
        <v>65</v>
      </c>
      <c r="AD167" s="71" t="s">
        <v>62</v>
      </c>
      <c r="AE167" s="71" t="s">
        <v>63</v>
      </c>
      <c r="AF167" s="71" t="s">
        <v>63</v>
      </c>
      <c r="AG167" s="71"/>
      <c r="AH167" s="71" t="s">
        <v>85</v>
      </c>
      <c r="AI167" s="71" t="s">
        <v>63</v>
      </c>
      <c r="AJ167" s="71" t="s">
        <v>63</v>
      </c>
      <c r="AK167" s="71" t="s">
        <v>63</v>
      </c>
      <c r="AL167" s="71" t="s">
        <v>63</v>
      </c>
      <c r="AM167" s="71" t="s">
        <v>63</v>
      </c>
      <c r="AN167" s="71"/>
      <c r="AO167" s="71"/>
      <c r="AP167" s="71" t="s">
        <v>1625</v>
      </c>
      <c r="AQ167" s="71" t="s">
        <v>1626</v>
      </c>
      <c r="AR167" s="71" t="s">
        <v>63</v>
      </c>
      <c r="AS167" s="71"/>
      <c r="AT167" s="71" t="s">
        <v>63</v>
      </c>
      <c r="AU167" s="71"/>
      <c r="AV167" s="71"/>
      <c r="AW167" s="71"/>
      <c r="AX167" s="71" t="s">
        <v>1627</v>
      </c>
      <c r="AY167" s="73" t="s">
        <v>1223</v>
      </c>
    </row>
    <row r="168" spans="1:51" ht="75" customHeight="1">
      <c r="A168" s="70">
        <v>167</v>
      </c>
      <c r="B168" s="71" t="s">
        <v>1628</v>
      </c>
      <c r="C168" s="71" t="s">
        <v>381</v>
      </c>
      <c r="D168" s="71" t="s">
        <v>1629</v>
      </c>
      <c r="E168" s="71" t="s">
        <v>1529</v>
      </c>
      <c r="F168" s="71" t="s">
        <v>54</v>
      </c>
      <c r="G168" s="71" t="s">
        <v>125</v>
      </c>
      <c r="H168" s="71" t="s">
        <v>217</v>
      </c>
      <c r="I168" s="71" t="s">
        <v>1630</v>
      </c>
      <c r="J168" s="71" t="s">
        <v>1456</v>
      </c>
      <c r="K168" s="71" t="s">
        <v>243</v>
      </c>
      <c r="L168" s="71" t="s">
        <v>1631</v>
      </c>
      <c r="M168" s="71" t="s">
        <v>1632</v>
      </c>
      <c r="N168" s="71" t="s">
        <v>1589</v>
      </c>
      <c r="O168" s="71" t="s">
        <v>1633</v>
      </c>
      <c r="P168" s="71" t="s">
        <v>60</v>
      </c>
      <c r="Q168" s="71" t="s">
        <v>435</v>
      </c>
      <c r="R168" s="71" t="s">
        <v>189</v>
      </c>
      <c r="S168" s="71" t="s">
        <v>63</v>
      </c>
      <c r="T168" s="71" t="s">
        <v>62</v>
      </c>
      <c r="U168" s="71" t="s">
        <v>62</v>
      </c>
      <c r="V168" s="71" t="s">
        <v>63</v>
      </c>
      <c r="W168" s="71" t="s">
        <v>63</v>
      </c>
      <c r="X168" s="71" t="s">
        <v>63</v>
      </c>
      <c r="Y168" s="71" t="s">
        <v>62</v>
      </c>
      <c r="Z168" s="71" t="s">
        <v>63</v>
      </c>
      <c r="AA168" s="71" t="s">
        <v>63</v>
      </c>
      <c r="AB168" s="71" t="s">
        <v>64</v>
      </c>
      <c r="AC168" s="71" t="s">
        <v>65</v>
      </c>
      <c r="AD168" s="71" t="s">
        <v>62</v>
      </c>
      <c r="AE168" s="71" t="s">
        <v>62</v>
      </c>
      <c r="AF168" s="71" t="s">
        <v>63</v>
      </c>
      <c r="AG168" s="71" t="s">
        <v>63</v>
      </c>
      <c r="AH168" s="71" t="s">
        <v>85</v>
      </c>
      <c r="AI168" s="71" t="s">
        <v>63</v>
      </c>
      <c r="AJ168" s="71" t="s">
        <v>63</v>
      </c>
      <c r="AK168" s="71" t="s">
        <v>63</v>
      </c>
      <c r="AL168" s="71" t="s">
        <v>63</v>
      </c>
      <c r="AM168" s="71" t="s">
        <v>63</v>
      </c>
      <c r="AN168" s="71" t="s">
        <v>1634</v>
      </c>
      <c r="AO168" s="71" t="s">
        <v>1635</v>
      </c>
      <c r="AP168" s="71" t="s">
        <v>1636</v>
      </c>
      <c r="AQ168" s="71" t="s">
        <v>1637</v>
      </c>
      <c r="AR168" s="71" t="s">
        <v>132</v>
      </c>
      <c r="AS168" s="71"/>
      <c r="AT168" s="71" t="s">
        <v>63</v>
      </c>
      <c r="AU168" s="71" t="s">
        <v>72</v>
      </c>
      <c r="AV168" s="71" t="s">
        <v>63</v>
      </c>
      <c r="AW168" s="71"/>
      <c r="AX168" s="71" t="s">
        <v>1638</v>
      </c>
      <c r="AY168" s="73" t="s">
        <v>1639</v>
      </c>
    </row>
    <row r="169" spans="1:51" ht="75" customHeight="1">
      <c r="A169" s="70">
        <v>168</v>
      </c>
      <c r="B169" s="71" t="s">
        <v>1640</v>
      </c>
      <c r="C169" s="71" t="s">
        <v>745</v>
      </c>
      <c r="D169" s="71" t="s">
        <v>1641</v>
      </c>
      <c r="E169" s="71" t="s">
        <v>1466</v>
      </c>
      <c r="F169" s="71" t="s">
        <v>231</v>
      </c>
      <c r="G169" s="71" t="s">
        <v>746</v>
      </c>
      <c r="H169" s="71" t="s">
        <v>217</v>
      </c>
      <c r="I169" s="71" t="s">
        <v>612</v>
      </c>
      <c r="J169" s="71" t="s">
        <v>1456</v>
      </c>
      <c r="K169" s="71" t="s">
        <v>266</v>
      </c>
      <c r="L169" s="71" t="s">
        <v>1642</v>
      </c>
      <c r="M169" s="71" t="s">
        <v>1643</v>
      </c>
      <c r="N169" s="71"/>
      <c r="O169" s="71"/>
      <c r="P169" s="71"/>
      <c r="Q169" s="71"/>
      <c r="R169" s="71"/>
      <c r="S169" s="71"/>
      <c r="T169" s="71"/>
      <c r="U169" s="71"/>
      <c r="V169" s="71"/>
      <c r="W169" s="71"/>
      <c r="X169" s="71"/>
      <c r="Y169" s="71"/>
      <c r="Z169" s="71"/>
      <c r="AA169" s="71"/>
      <c r="AB169" s="71" t="s">
        <v>64</v>
      </c>
      <c r="AC169" s="71" t="s">
        <v>65</v>
      </c>
      <c r="AD169" s="71" t="s">
        <v>63</v>
      </c>
      <c r="AE169" s="71" t="s">
        <v>63</v>
      </c>
      <c r="AF169" s="71" t="s">
        <v>63</v>
      </c>
      <c r="AG169" s="71"/>
      <c r="AH169" s="71" t="s">
        <v>85</v>
      </c>
      <c r="AI169" s="71" t="s">
        <v>63</v>
      </c>
      <c r="AJ169" s="71" t="s">
        <v>63</v>
      </c>
      <c r="AK169" s="71" t="s">
        <v>63</v>
      </c>
      <c r="AL169" s="71" t="s">
        <v>62</v>
      </c>
      <c r="AM169" s="71" t="s">
        <v>63</v>
      </c>
      <c r="AN169" s="71"/>
      <c r="AO169" s="71"/>
      <c r="AP169" s="71" t="s">
        <v>1644</v>
      </c>
      <c r="AQ169" s="71" t="s">
        <v>612</v>
      </c>
      <c r="AR169" s="71" t="s">
        <v>62</v>
      </c>
      <c r="AS169" s="71"/>
      <c r="AT169" s="71" t="s">
        <v>63</v>
      </c>
      <c r="AU169" s="71"/>
      <c r="AV169" s="71"/>
      <c r="AW169" s="71"/>
      <c r="AX169" s="71" t="s">
        <v>1645</v>
      </c>
      <c r="AY169" s="73"/>
    </row>
    <row r="170" spans="1:51" ht="75" customHeight="1">
      <c r="A170" s="70">
        <v>169</v>
      </c>
      <c r="B170" s="71" t="s">
        <v>1646</v>
      </c>
      <c r="C170" s="71" t="s">
        <v>745</v>
      </c>
      <c r="D170" s="71" t="s">
        <v>1647</v>
      </c>
      <c r="E170" s="71" t="s">
        <v>1485</v>
      </c>
      <c r="F170" s="71" t="s">
        <v>231</v>
      </c>
      <c r="G170" s="71" t="s">
        <v>746</v>
      </c>
      <c r="H170" s="71" t="s">
        <v>217</v>
      </c>
      <c r="I170" s="71" t="s">
        <v>1232</v>
      </c>
      <c r="J170" s="71" t="s">
        <v>1456</v>
      </c>
      <c r="K170" s="71" t="s">
        <v>243</v>
      </c>
      <c r="L170" s="71" t="s">
        <v>1648</v>
      </c>
      <c r="M170" s="71" t="s">
        <v>1649</v>
      </c>
      <c r="N170" s="71"/>
      <c r="O170" s="71"/>
      <c r="P170" s="71"/>
      <c r="Q170" s="71"/>
      <c r="R170" s="71"/>
      <c r="S170" s="71"/>
      <c r="T170" s="71"/>
      <c r="U170" s="71"/>
      <c r="V170" s="71"/>
      <c r="W170" s="71"/>
      <c r="X170" s="71"/>
      <c r="Y170" s="71"/>
      <c r="Z170" s="71"/>
      <c r="AA170" s="71"/>
      <c r="AB170" s="71" t="s">
        <v>64</v>
      </c>
      <c r="AC170" s="71" t="s">
        <v>65</v>
      </c>
      <c r="AD170" s="71" t="s">
        <v>62</v>
      </c>
      <c r="AE170" s="71" t="s">
        <v>62</v>
      </c>
      <c r="AF170" s="71" t="s">
        <v>63</v>
      </c>
      <c r="AG170" s="71"/>
      <c r="AH170" s="71" t="s">
        <v>66</v>
      </c>
      <c r="AI170" s="71" t="s">
        <v>63</v>
      </c>
      <c r="AJ170" s="71" t="s">
        <v>63</v>
      </c>
      <c r="AK170" s="71" t="s">
        <v>63</v>
      </c>
      <c r="AL170" s="71" t="s">
        <v>62</v>
      </c>
      <c r="AM170" s="71" t="s">
        <v>63</v>
      </c>
      <c r="AN170" s="71"/>
      <c r="AO170" s="71"/>
      <c r="AP170" s="71" t="s">
        <v>1650</v>
      </c>
      <c r="AQ170" s="71" t="s">
        <v>1232</v>
      </c>
      <c r="AR170" s="71" t="s">
        <v>62</v>
      </c>
      <c r="AS170" s="71"/>
      <c r="AT170" s="71" t="s">
        <v>63</v>
      </c>
      <c r="AU170" s="71"/>
      <c r="AV170" s="71"/>
      <c r="AW170" s="71"/>
      <c r="AX170" s="71" t="s">
        <v>1651</v>
      </c>
      <c r="AY170" s="73" t="s">
        <v>1652</v>
      </c>
    </row>
    <row r="171" spans="1:51" ht="75" customHeight="1">
      <c r="A171" s="70">
        <v>170</v>
      </c>
      <c r="B171" s="71" t="s">
        <v>1653</v>
      </c>
      <c r="C171" s="71" t="s">
        <v>745</v>
      </c>
      <c r="D171" s="71" t="s">
        <v>1654</v>
      </c>
      <c r="E171" s="71" t="s">
        <v>1529</v>
      </c>
      <c r="F171" s="71" t="s">
        <v>231</v>
      </c>
      <c r="G171" s="71" t="s">
        <v>588</v>
      </c>
      <c r="H171" s="71" t="s">
        <v>217</v>
      </c>
      <c r="I171" s="71" t="s">
        <v>1232</v>
      </c>
      <c r="J171" s="71" t="s">
        <v>1456</v>
      </c>
      <c r="K171" s="71" t="s">
        <v>243</v>
      </c>
      <c r="L171" s="71" t="s">
        <v>1655</v>
      </c>
      <c r="M171" s="71" t="s">
        <v>1656</v>
      </c>
      <c r="N171" s="71"/>
      <c r="O171" s="71"/>
      <c r="P171" s="71"/>
      <c r="Q171" s="71"/>
      <c r="R171" s="71"/>
      <c r="S171" s="71"/>
      <c r="T171" s="71"/>
      <c r="U171" s="71"/>
      <c r="V171" s="71"/>
      <c r="W171" s="71"/>
      <c r="X171" s="71"/>
      <c r="Y171" s="71"/>
      <c r="Z171" s="71"/>
      <c r="AA171" s="71"/>
      <c r="AB171" s="71" t="s">
        <v>64</v>
      </c>
      <c r="AC171" s="71" t="s">
        <v>65</v>
      </c>
      <c r="AD171" s="71" t="s">
        <v>62</v>
      </c>
      <c r="AE171" s="71" t="s">
        <v>62</v>
      </c>
      <c r="AF171" s="71" t="s">
        <v>63</v>
      </c>
      <c r="AG171" s="71"/>
      <c r="AH171" s="71" t="s">
        <v>66</v>
      </c>
      <c r="AI171" s="71" t="s">
        <v>63</v>
      </c>
      <c r="AJ171" s="71" t="s">
        <v>132</v>
      </c>
      <c r="AK171" s="71" t="s">
        <v>63</v>
      </c>
      <c r="AL171" s="71" t="s">
        <v>132</v>
      </c>
      <c r="AM171" s="71" t="s">
        <v>63</v>
      </c>
      <c r="AN171" s="71"/>
      <c r="AO171" s="71"/>
      <c r="AP171" s="71" t="s">
        <v>1657</v>
      </c>
      <c r="AQ171" s="71" t="s">
        <v>1232</v>
      </c>
      <c r="AR171" s="71" t="s">
        <v>62</v>
      </c>
      <c r="AS171" s="71"/>
      <c r="AT171" s="71" t="s">
        <v>63</v>
      </c>
      <c r="AU171" s="71"/>
      <c r="AV171" s="71"/>
      <c r="AW171" s="71"/>
      <c r="AX171" s="71" t="s">
        <v>1658</v>
      </c>
      <c r="AY171" s="73" t="s">
        <v>1659</v>
      </c>
    </row>
    <row r="172" spans="1:51" ht="75" customHeight="1">
      <c r="A172" s="70">
        <v>171</v>
      </c>
      <c r="B172" s="71" t="s">
        <v>1660</v>
      </c>
      <c r="C172" s="71" t="s">
        <v>1661</v>
      </c>
      <c r="D172" s="71" t="s">
        <v>1662</v>
      </c>
      <c r="E172" s="71" t="s">
        <v>1529</v>
      </c>
      <c r="F172" s="71" t="s">
        <v>231</v>
      </c>
      <c r="G172" s="71" t="s">
        <v>796</v>
      </c>
      <c r="H172" s="71" t="s">
        <v>217</v>
      </c>
      <c r="I172" s="71" t="s">
        <v>1663</v>
      </c>
      <c r="J172" s="71" t="s">
        <v>1456</v>
      </c>
      <c r="K172" s="71" t="s">
        <v>279</v>
      </c>
      <c r="L172" s="71" t="s">
        <v>1664</v>
      </c>
      <c r="M172" s="71" t="s">
        <v>1665</v>
      </c>
      <c r="N172" s="71"/>
      <c r="O172" s="71"/>
      <c r="P172" s="71"/>
      <c r="Q172" s="71"/>
      <c r="R172" s="71"/>
      <c r="S172" s="71"/>
      <c r="T172" s="71"/>
      <c r="U172" s="71"/>
      <c r="V172" s="71"/>
      <c r="W172" s="71"/>
      <c r="X172" s="71"/>
      <c r="Y172" s="71"/>
      <c r="Z172" s="71"/>
      <c r="AA172" s="71"/>
      <c r="AB172" s="71" t="s">
        <v>64</v>
      </c>
      <c r="AC172" s="71" t="s">
        <v>65</v>
      </c>
      <c r="AD172" s="71" t="s">
        <v>62</v>
      </c>
      <c r="AE172" s="71" t="s">
        <v>63</v>
      </c>
      <c r="AF172" s="71" t="s">
        <v>63</v>
      </c>
      <c r="AG172" s="71"/>
      <c r="AH172" s="71" t="s">
        <v>66</v>
      </c>
      <c r="AI172" s="71" t="s">
        <v>63</v>
      </c>
      <c r="AJ172" s="71" t="s">
        <v>63</v>
      </c>
      <c r="AK172" s="71" t="s">
        <v>63</v>
      </c>
      <c r="AL172" s="71" t="s">
        <v>63</v>
      </c>
      <c r="AM172" s="71" t="s">
        <v>63</v>
      </c>
      <c r="AN172" s="71"/>
      <c r="AO172" s="71"/>
      <c r="AP172" s="71" t="s">
        <v>1666</v>
      </c>
      <c r="AQ172" s="71" t="s">
        <v>1667</v>
      </c>
      <c r="AR172" s="71" t="s">
        <v>62</v>
      </c>
      <c r="AS172" s="71"/>
      <c r="AT172" s="71" t="s">
        <v>63</v>
      </c>
      <c r="AU172" s="71"/>
      <c r="AV172" s="71"/>
      <c r="AW172" s="71"/>
      <c r="AX172" s="71" t="s">
        <v>1668</v>
      </c>
      <c r="AY172" s="73" t="s">
        <v>1669</v>
      </c>
    </row>
    <row r="173" spans="1:51" ht="75" customHeight="1">
      <c r="A173" s="70">
        <v>172</v>
      </c>
      <c r="B173" s="71" t="s">
        <v>1670</v>
      </c>
      <c r="C173" s="71" t="s">
        <v>1159</v>
      </c>
      <c r="D173" s="71" t="s">
        <v>1671</v>
      </c>
      <c r="E173" s="71" t="s">
        <v>1476</v>
      </c>
      <c r="F173" s="71" t="s">
        <v>231</v>
      </c>
      <c r="G173" s="71" t="s">
        <v>588</v>
      </c>
      <c r="H173" s="71" t="s">
        <v>217</v>
      </c>
      <c r="I173" s="71" t="s">
        <v>1232</v>
      </c>
      <c r="J173" s="71" t="s">
        <v>1456</v>
      </c>
      <c r="K173" s="71" t="s">
        <v>243</v>
      </c>
      <c r="L173" s="71" t="s">
        <v>1672</v>
      </c>
      <c r="M173" s="71" t="s">
        <v>1673</v>
      </c>
      <c r="N173" s="71"/>
      <c r="O173" s="71"/>
      <c r="P173" s="71"/>
      <c r="Q173" s="71"/>
      <c r="R173" s="71"/>
      <c r="S173" s="71"/>
      <c r="T173" s="71"/>
      <c r="U173" s="71"/>
      <c r="V173" s="71"/>
      <c r="W173" s="71"/>
      <c r="X173" s="71"/>
      <c r="Y173" s="71"/>
      <c r="Z173" s="71"/>
      <c r="AA173" s="71"/>
      <c r="AB173" s="71" t="s">
        <v>64</v>
      </c>
      <c r="AC173" s="71" t="s">
        <v>65</v>
      </c>
      <c r="AD173" s="71" t="s">
        <v>62</v>
      </c>
      <c r="AE173" s="71" t="s">
        <v>62</v>
      </c>
      <c r="AF173" s="71" t="s">
        <v>63</v>
      </c>
      <c r="AG173" s="71"/>
      <c r="AH173" s="71" t="s">
        <v>66</v>
      </c>
      <c r="AI173" s="71" t="s">
        <v>63</v>
      </c>
      <c r="AJ173" s="71" t="s">
        <v>63</v>
      </c>
      <c r="AK173" s="71" t="s">
        <v>63</v>
      </c>
      <c r="AL173" s="71" t="s">
        <v>63</v>
      </c>
      <c r="AM173" s="71" t="s">
        <v>63</v>
      </c>
      <c r="AN173" s="71"/>
      <c r="AO173" s="71"/>
      <c r="AP173" s="71" t="s">
        <v>1674</v>
      </c>
      <c r="AQ173" s="71" t="s">
        <v>1675</v>
      </c>
      <c r="AR173" s="71" t="s">
        <v>132</v>
      </c>
      <c r="AS173" s="71"/>
      <c r="AT173" s="71" t="s">
        <v>63</v>
      </c>
      <c r="AU173" s="71"/>
      <c r="AV173" s="71"/>
      <c r="AW173" s="71"/>
      <c r="AX173" s="71" t="s">
        <v>1676</v>
      </c>
      <c r="AY173" s="73" t="s">
        <v>1677</v>
      </c>
    </row>
    <row r="174" spans="1:51" ht="75" customHeight="1">
      <c r="A174" s="70">
        <v>173</v>
      </c>
      <c r="B174" s="71" t="s">
        <v>1678</v>
      </c>
      <c r="C174" s="71" t="s">
        <v>745</v>
      </c>
      <c r="D174" s="71" t="s">
        <v>1679</v>
      </c>
      <c r="E174" s="71" t="s">
        <v>1502</v>
      </c>
      <c r="F174" s="71" t="s">
        <v>231</v>
      </c>
      <c r="G174" s="71" t="s">
        <v>588</v>
      </c>
      <c r="H174" s="71" t="s">
        <v>217</v>
      </c>
      <c r="I174" s="71" t="s">
        <v>1232</v>
      </c>
      <c r="J174" s="71" t="s">
        <v>1456</v>
      </c>
      <c r="K174" s="71" t="s">
        <v>243</v>
      </c>
      <c r="L174" s="71" t="s">
        <v>1680</v>
      </c>
      <c r="M174" s="71" t="s">
        <v>1681</v>
      </c>
      <c r="N174" s="71"/>
      <c r="O174" s="71"/>
      <c r="P174" s="71"/>
      <c r="Q174" s="71"/>
      <c r="R174" s="71"/>
      <c r="S174" s="71"/>
      <c r="T174" s="71"/>
      <c r="U174" s="71"/>
      <c r="V174" s="71"/>
      <c r="W174" s="71"/>
      <c r="X174" s="71"/>
      <c r="Y174" s="71"/>
      <c r="Z174" s="71"/>
      <c r="AA174" s="71"/>
      <c r="AB174" s="71" t="s">
        <v>64</v>
      </c>
      <c r="AC174" s="71" t="s">
        <v>65</v>
      </c>
      <c r="AD174" s="71" t="s">
        <v>62</v>
      </c>
      <c r="AE174" s="71" t="s">
        <v>62</v>
      </c>
      <c r="AF174" s="71" t="s">
        <v>63</v>
      </c>
      <c r="AG174" s="71"/>
      <c r="AH174" s="71" t="s">
        <v>66</v>
      </c>
      <c r="AI174" s="71" t="s">
        <v>63</v>
      </c>
      <c r="AJ174" s="71" t="s">
        <v>63</v>
      </c>
      <c r="AK174" s="71" t="s">
        <v>63</v>
      </c>
      <c r="AL174" s="71" t="s">
        <v>62</v>
      </c>
      <c r="AM174" s="71" t="s">
        <v>63</v>
      </c>
      <c r="AN174" s="71"/>
      <c r="AO174" s="71"/>
      <c r="AP174" s="71" t="s">
        <v>1682</v>
      </c>
      <c r="AQ174" s="71" t="s">
        <v>612</v>
      </c>
      <c r="AR174" s="71" t="s">
        <v>62</v>
      </c>
      <c r="AS174" s="71"/>
      <c r="AT174" s="71" t="s">
        <v>63</v>
      </c>
      <c r="AU174" s="71"/>
      <c r="AV174" s="71"/>
      <c r="AW174" s="71"/>
      <c r="AX174" s="71" t="s">
        <v>1683</v>
      </c>
      <c r="AY174" s="73" t="s">
        <v>1684</v>
      </c>
    </row>
    <row r="175" spans="1:51" ht="75" customHeight="1">
      <c r="A175" s="70">
        <v>174</v>
      </c>
      <c r="B175" s="71" t="s">
        <v>1685</v>
      </c>
      <c r="C175" s="71" t="s">
        <v>1686</v>
      </c>
      <c r="D175" s="71" t="s">
        <v>1687</v>
      </c>
      <c r="E175" s="71" t="s">
        <v>1529</v>
      </c>
      <c r="F175" s="71" t="s">
        <v>231</v>
      </c>
      <c r="G175" s="71" t="s">
        <v>796</v>
      </c>
      <c r="H175" s="71" t="s">
        <v>233</v>
      </c>
      <c r="I175" s="71" t="s">
        <v>1688</v>
      </c>
      <c r="J175" s="71" t="s">
        <v>1456</v>
      </c>
      <c r="K175" s="71" t="s">
        <v>243</v>
      </c>
      <c r="L175" s="71" t="s">
        <v>1689</v>
      </c>
      <c r="M175" s="71" t="s">
        <v>1690</v>
      </c>
      <c r="N175" s="71"/>
      <c r="O175" s="71"/>
      <c r="P175" s="71"/>
      <c r="Q175" s="71"/>
      <c r="R175" s="71"/>
      <c r="S175" s="71"/>
      <c r="T175" s="71"/>
      <c r="U175" s="71"/>
      <c r="V175" s="71"/>
      <c r="W175" s="71"/>
      <c r="X175" s="71"/>
      <c r="Y175" s="71"/>
      <c r="Z175" s="71"/>
      <c r="AA175" s="71"/>
      <c r="AB175" s="71" t="s">
        <v>64</v>
      </c>
      <c r="AC175" s="71" t="s">
        <v>65</v>
      </c>
      <c r="AD175" s="71" t="s">
        <v>63</v>
      </c>
      <c r="AE175" s="71" t="s">
        <v>63</v>
      </c>
      <c r="AF175" s="71" t="s">
        <v>63</v>
      </c>
      <c r="AG175" s="71"/>
      <c r="AH175" s="71" t="s">
        <v>85</v>
      </c>
      <c r="AI175" s="71" t="s">
        <v>63</v>
      </c>
      <c r="AJ175" s="71" t="s">
        <v>63</v>
      </c>
      <c r="AK175" s="71" t="s">
        <v>63</v>
      </c>
      <c r="AL175" s="71" t="s">
        <v>62</v>
      </c>
      <c r="AM175" s="71" t="s">
        <v>63</v>
      </c>
      <c r="AN175" s="71"/>
      <c r="AO175" s="71"/>
      <c r="AP175" s="71" t="s">
        <v>1691</v>
      </c>
      <c r="AQ175" s="71" t="s">
        <v>1688</v>
      </c>
      <c r="AR175" s="71" t="s">
        <v>62</v>
      </c>
      <c r="AS175" s="71"/>
      <c r="AT175" s="71" t="s">
        <v>63</v>
      </c>
      <c r="AU175" s="71"/>
      <c r="AV175" s="71"/>
      <c r="AW175" s="71"/>
      <c r="AX175" s="71" t="s">
        <v>1692</v>
      </c>
      <c r="AY175" s="73" t="s">
        <v>1693</v>
      </c>
    </row>
    <row r="176" spans="1:51" ht="75" customHeight="1">
      <c r="A176" s="70">
        <v>175</v>
      </c>
      <c r="B176" s="71" t="s">
        <v>1694</v>
      </c>
      <c r="C176" s="71" t="s">
        <v>1695</v>
      </c>
      <c r="D176" s="71" t="s">
        <v>1696</v>
      </c>
      <c r="E176" s="71" t="s">
        <v>1476</v>
      </c>
      <c r="F176" s="71" t="s">
        <v>54</v>
      </c>
      <c r="G176" s="71" t="s">
        <v>125</v>
      </c>
      <c r="H176" s="71" t="s">
        <v>233</v>
      </c>
      <c r="I176" s="71" t="s">
        <v>850</v>
      </c>
      <c r="J176" s="71" t="s">
        <v>1456</v>
      </c>
      <c r="K176" s="71" t="s">
        <v>315</v>
      </c>
      <c r="L176" s="71" t="s">
        <v>1697</v>
      </c>
      <c r="M176" s="71" t="s">
        <v>1698</v>
      </c>
      <c r="N176" s="71" t="s">
        <v>1529</v>
      </c>
      <c r="O176" s="71" t="s">
        <v>1699</v>
      </c>
      <c r="P176" s="71" t="s">
        <v>60</v>
      </c>
      <c r="Q176" s="71" t="s">
        <v>81</v>
      </c>
      <c r="R176" s="71" t="s">
        <v>1700</v>
      </c>
      <c r="S176" s="71" t="s">
        <v>62</v>
      </c>
      <c r="T176" s="71" t="s">
        <v>62</v>
      </c>
      <c r="U176" s="71" t="s">
        <v>62</v>
      </c>
      <c r="V176" s="71" t="s">
        <v>62</v>
      </c>
      <c r="W176" s="71" t="s">
        <v>63</v>
      </c>
      <c r="X176" s="71" t="s">
        <v>62</v>
      </c>
      <c r="Y176" s="71" t="s">
        <v>62</v>
      </c>
      <c r="Z176" s="71" t="s">
        <v>62</v>
      </c>
      <c r="AA176" s="71" t="s">
        <v>63</v>
      </c>
      <c r="AB176" s="71" t="s">
        <v>142</v>
      </c>
      <c r="AC176" s="71" t="s">
        <v>65</v>
      </c>
      <c r="AD176" s="71" t="s">
        <v>62</v>
      </c>
      <c r="AE176" s="71" t="s">
        <v>62</v>
      </c>
      <c r="AF176" s="71" t="s">
        <v>63</v>
      </c>
      <c r="AG176" s="71" t="s">
        <v>63</v>
      </c>
      <c r="AH176" s="71" t="s">
        <v>85</v>
      </c>
      <c r="AI176" s="71" t="s">
        <v>63</v>
      </c>
      <c r="AJ176" s="71" t="s">
        <v>63</v>
      </c>
      <c r="AK176" s="71" t="s">
        <v>63</v>
      </c>
      <c r="AL176" s="71" t="s">
        <v>132</v>
      </c>
      <c r="AM176" s="71" t="s">
        <v>63</v>
      </c>
      <c r="AN176" s="71" t="s">
        <v>1701</v>
      </c>
      <c r="AO176" s="71" t="s">
        <v>1702</v>
      </c>
      <c r="AP176" s="71" t="s">
        <v>1703</v>
      </c>
      <c r="AQ176" s="71" t="s">
        <v>532</v>
      </c>
      <c r="AR176" s="71" t="s">
        <v>63</v>
      </c>
      <c r="AS176" s="71"/>
      <c r="AT176" s="71" t="s">
        <v>63</v>
      </c>
      <c r="AU176" s="71" t="s">
        <v>1704</v>
      </c>
      <c r="AV176" s="71" t="s">
        <v>63</v>
      </c>
      <c r="AW176" s="71"/>
      <c r="AX176" s="71" t="s">
        <v>1705</v>
      </c>
      <c r="AY176" s="73" t="s">
        <v>1706</v>
      </c>
    </row>
    <row r="177" spans="1:51" ht="75" customHeight="1">
      <c r="A177" s="70">
        <v>176</v>
      </c>
      <c r="B177" s="71" t="s">
        <v>1707</v>
      </c>
      <c r="C177" s="71" t="s">
        <v>1708</v>
      </c>
      <c r="D177" s="71" t="s">
        <v>1709</v>
      </c>
      <c r="E177" s="71" t="s">
        <v>1526</v>
      </c>
      <c r="F177" s="71" t="s">
        <v>54</v>
      </c>
      <c r="G177" s="71" t="s">
        <v>125</v>
      </c>
      <c r="H177" s="71" t="s">
        <v>233</v>
      </c>
      <c r="I177" s="71" t="s">
        <v>612</v>
      </c>
      <c r="J177" s="71" t="s">
        <v>1456</v>
      </c>
      <c r="K177" s="71" t="s">
        <v>266</v>
      </c>
      <c r="L177" s="71" t="s">
        <v>1710</v>
      </c>
      <c r="M177" s="71" t="s">
        <v>1711</v>
      </c>
      <c r="N177" s="71"/>
      <c r="O177" s="71" t="s">
        <v>1530</v>
      </c>
      <c r="P177" s="71" t="s">
        <v>60</v>
      </c>
      <c r="Q177" s="71" t="s">
        <v>81</v>
      </c>
      <c r="R177" s="71" t="s">
        <v>373</v>
      </c>
      <c r="S177" s="71" t="s">
        <v>62</v>
      </c>
      <c r="T177" s="71" t="s">
        <v>62</v>
      </c>
      <c r="U177" s="71" t="s">
        <v>62</v>
      </c>
      <c r="V177" s="71" t="s">
        <v>63</v>
      </c>
      <c r="W177" s="71" t="s">
        <v>62</v>
      </c>
      <c r="X177" s="71" t="s">
        <v>63</v>
      </c>
      <c r="Y177" s="71" t="s">
        <v>62</v>
      </c>
      <c r="Z177" s="71" t="s">
        <v>62</v>
      </c>
      <c r="AA177" s="71" t="s">
        <v>62</v>
      </c>
      <c r="AB177" s="71" t="s">
        <v>64</v>
      </c>
      <c r="AC177" s="71" t="s">
        <v>65</v>
      </c>
      <c r="AD177" s="71" t="s">
        <v>62</v>
      </c>
      <c r="AE177" s="71" t="s">
        <v>62</v>
      </c>
      <c r="AF177" s="71" t="s">
        <v>63</v>
      </c>
      <c r="AG177" s="71" t="s">
        <v>63</v>
      </c>
      <c r="AH177" s="71" t="s">
        <v>85</v>
      </c>
      <c r="AI177" s="71" t="s">
        <v>63</v>
      </c>
      <c r="AJ177" s="71" t="s">
        <v>63</v>
      </c>
      <c r="AK177" s="71" t="s">
        <v>63</v>
      </c>
      <c r="AL177" s="71" t="s">
        <v>62</v>
      </c>
      <c r="AM177" s="71" t="s">
        <v>63</v>
      </c>
      <c r="AN177" s="71" t="s">
        <v>1712</v>
      </c>
      <c r="AO177" s="71" t="s">
        <v>1713</v>
      </c>
      <c r="AP177" s="71" t="s">
        <v>1714</v>
      </c>
      <c r="AQ177" s="71" t="s">
        <v>1715</v>
      </c>
      <c r="AR177" s="71" t="s">
        <v>62</v>
      </c>
      <c r="AS177" s="71"/>
      <c r="AT177" s="71" t="s">
        <v>63</v>
      </c>
      <c r="AU177" s="71" t="s">
        <v>1716</v>
      </c>
      <c r="AV177" s="71" t="s">
        <v>63</v>
      </c>
      <c r="AW177" s="71"/>
      <c r="AX177" s="71" t="s">
        <v>1717</v>
      </c>
      <c r="AY177" s="73" t="s">
        <v>1718</v>
      </c>
    </row>
    <row r="178" spans="1:51" ht="75" customHeight="1">
      <c r="A178" s="70">
        <v>177</v>
      </c>
      <c r="B178" s="71" t="s">
        <v>1719</v>
      </c>
      <c r="C178" s="71" t="s">
        <v>264</v>
      </c>
      <c r="D178" s="71" t="s">
        <v>1720</v>
      </c>
      <c r="E178" s="71" t="s">
        <v>1589</v>
      </c>
      <c r="F178" s="71" t="s">
        <v>54</v>
      </c>
      <c r="G178" s="71" t="s">
        <v>201</v>
      </c>
      <c r="H178" s="71" t="s">
        <v>233</v>
      </c>
      <c r="I178" s="71" t="s">
        <v>1232</v>
      </c>
      <c r="J178" s="71" t="s">
        <v>1456</v>
      </c>
      <c r="K178" s="71" t="s">
        <v>243</v>
      </c>
      <c r="L178" s="71" t="s">
        <v>1721</v>
      </c>
      <c r="M178" s="71" t="s">
        <v>1722</v>
      </c>
      <c r="N178" s="71" t="s">
        <v>1599</v>
      </c>
      <c r="O178" s="71" t="s">
        <v>1530</v>
      </c>
      <c r="P178" s="71" t="s">
        <v>60</v>
      </c>
      <c r="Q178" s="71" t="s">
        <v>81</v>
      </c>
      <c r="R178" s="71" t="s">
        <v>1700</v>
      </c>
      <c r="S178" s="71" t="s">
        <v>62</v>
      </c>
      <c r="T178" s="71" t="s">
        <v>62</v>
      </c>
      <c r="U178" s="71" t="s">
        <v>62</v>
      </c>
      <c r="V178" s="71" t="s">
        <v>62</v>
      </c>
      <c r="W178" s="71" t="s">
        <v>63</v>
      </c>
      <c r="X178" s="71" t="s">
        <v>63</v>
      </c>
      <c r="Y178" s="71" t="s">
        <v>62</v>
      </c>
      <c r="Z178" s="71" t="s">
        <v>63</v>
      </c>
      <c r="AA178" s="71" t="s">
        <v>62</v>
      </c>
      <c r="AB178" s="71" t="s">
        <v>1723</v>
      </c>
      <c r="AC178" s="71" t="s">
        <v>100</v>
      </c>
      <c r="AD178" s="71" t="s">
        <v>62</v>
      </c>
      <c r="AE178" s="71" t="s">
        <v>62</v>
      </c>
      <c r="AF178" s="71" t="s">
        <v>62</v>
      </c>
      <c r="AG178" s="71" t="s">
        <v>63</v>
      </c>
      <c r="AH178" s="71" t="s">
        <v>85</v>
      </c>
      <c r="AI178" s="71" t="s">
        <v>132</v>
      </c>
      <c r="AJ178" s="71" t="s">
        <v>62</v>
      </c>
      <c r="AK178" s="71" t="s">
        <v>62</v>
      </c>
      <c r="AL178" s="71" t="s">
        <v>62</v>
      </c>
      <c r="AM178" s="71" t="s">
        <v>132</v>
      </c>
      <c r="AN178" s="71"/>
      <c r="AO178" s="71" t="s">
        <v>1724</v>
      </c>
      <c r="AP178" s="71" t="s">
        <v>468</v>
      </c>
      <c r="AQ178" s="71" t="s">
        <v>469</v>
      </c>
      <c r="AR178" s="71" t="s">
        <v>63</v>
      </c>
      <c r="AS178" s="71"/>
      <c r="AT178" s="71" t="s">
        <v>62</v>
      </c>
      <c r="AU178" s="71" t="s">
        <v>72</v>
      </c>
      <c r="AV178" s="71" t="s">
        <v>63</v>
      </c>
      <c r="AW178" s="71"/>
      <c r="AX178" s="71" t="s">
        <v>1725</v>
      </c>
      <c r="AY178" s="73"/>
    </row>
    <row r="179" spans="1:51" ht="75" customHeight="1">
      <c r="A179" s="70">
        <v>178</v>
      </c>
      <c r="B179" s="71" t="s">
        <v>1726</v>
      </c>
      <c r="C179" s="71" t="s">
        <v>264</v>
      </c>
      <c r="D179" s="71" t="s">
        <v>1727</v>
      </c>
      <c r="E179" s="71" t="s">
        <v>1485</v>
      </c>
      <c r="F179" s="71" t="s">
        <v>54</v>
      </c>
      <c r="G179" s="71" t="s">
        <v>125</v>
      </c>
      <c r="H179" s="71" t="s">
        <v>233</v>
      </c>
      <c r="I179" s="71" t="s">
        <v>513</v>
      </c>
      <c r="J179" s="71" t="s">
        <v>1456</v>
      </c>
      <c r="K179" s="71" t="s">
        <v>218</v>
      </c>
      <c r="L179" s="71" t="s">
        <v>1728</v>
      </c>
      <c r="M179" s="71" t="s">
        <v>1729</v>
      </c>
      <c r="N179" s="71" t="s">
        <v>1599</v>
      </c>
      <c r="O179" s="71" t="s">
        <v>1699</v>
      </c>
      <c r="P179" s="71" t="s">
        <v>60</v>
      </c>
      <c r="Q179" s="71" t="s">
        <v>81</v>
      </c>
      <c r="R179" s="71" t="s">
        <v>373</v>
      </c>
      <c r="S179" s="71" t="s">
        <v>62</v>
      </c>
      <c r="T179" s="71" t="s">
        <v>62</v>
      </c>
      <c r="U179" s="71" t="s">
        <v>62</v>
      </c>
      <c r="V179" s="71" t="s">
        <v>63</v>
      </c>
      <c r="W179" s="71" t="s">
        <v>63</v>
      </c>
      <c r="X179" s="71" t="s">
        <v>63</v>
      </c>
      <c r="Y179" s="71" t="s">
        <v>62</v>
      </c>
      <c r="Z179" s="71" t="s">
        <v>63</v>
      </c>
      <c r="AA179" s="71" t="s">
        <v>62</v>
      </c>
      <c r="AB179" s="71" t="s">
        <v>64</v>
      </c>
      <c r="AC179" s="71" t="s">
        <v>100</v>
      </c>
      <c r="AD179" s="71" t="s">
        <v>62</v>
      </c>
      <c r="AE179" s="71" t="s">
        <v>62</v>
      </c>
      <c r="AF179" s="71" t="s">
        <v>63</v>
      </c>
      <c r="AG179" s="71" t="s">
        <v>63</v>
      </c>
      <c r="AH179" s="71" t="s">
        <v>85</v>
      </c>
      <c r="AI179" s="71" t="s">
        <v>63</v>
      </c>
      <c r="AJ179" s="71" t="s">
        <v>63</v>
      </c>
      <c r="AK179" s="71" t="s">
        <v>63</v>
      </c>
      <c r="AL179" s="71" t="s">
        <v>62</v>
      </c>
      <c r="AM179" s="71" t="s">
        <v>63</v>
      </c>
      <c r="AN179" s="71" t="s">
        <v>1730</v>
      </c>
      <c r="AO179" s="71" t="s">
        <v>1731</v>
      </c>
      <c r="AP179" s="71" t="s">
        <v>1732</v>
      </c>
      <c r="AQ179" s="71" t="s">
        <v>513</v>
      </c>
      <c r="AR179" s="71" t="s">
        <v>62</v>
      </c>
      <c r="AS179" s="71"/>
      <c r="AT179" s="71" t="s">
        <v>63</v>
      </c>
      <c r="AU179" s="71" t="s">
        <v>1733</v>
      </c>
      <c r="AV179" s="71" t="s">
        <v>63</v>
      </c>
      <c r="AW179" s="71"/>
      <c r="AX179" s="71" t="s">
        <v>1734</v>
      </c>
      <c r="AY179" s="73" t="s">
        <v>1735</v>
      </c>
    </row>
    <row r="180" spans="1:51" ht="75" customHeight="1">
      <c r="A180" s="70">
        <v>179</v>
      </c>
      <c r="B180" s="71" t="s">
        <v>1736</v>
      </c>
      <c r="C180" s="71" t="s">
        <v>1737</v>
      </c>
      <c r="D180" s="71" t="s">
        <v>1738</v>
      </c>
      <c r="E180" s="71" t="s">
        <v>1589</v>
      </c>
      <c r="F180" s="71" t="s">
        <v>54</v>
      </c>
      <c r="G180" s="71" t="s">
        <v>125</v>
      </c>
      <c r="H180" s="71" t="s">
        <v>233</v>
      </c>
      <c r="I180" s="71" t="s">
        <v>250</v>
      </c>
      <c r="J180" s="71" t="s">
        <v>1456</v>
      </c>
      <c r="K180" s="71" t="s">
        <v>243</v>
      </c>
      <c r="L180" s="71" t="s">
        <v>1739</v>
      </c>
      <c r="M180" s="71" t="s">
        <v>1740</v>
      </c>
      <c r="N180" s="71" t="s">
        <v>1741</v>
      </c>
      <c r="O180" s="71" t="s">
        <v>1633</v>
      </c>
      <c r="P180" s="71" t="s">
        <v>60</v>
      </c>
      <c r="Q180" s="71" t="s">
        <v>81</v>
      </c>
      <c r="R180" s="71" t="s">
        <v>1700</v>
      </c>
      <c r="S180" s="71" t="s">
        <v>62</v>
      </c>
      <c r="T180" s="71" t="s">
        <v>62</v>
      </c>
      <c r="U180" s="71" t="s">
        <v>62</v>
      </c>
      <c r="V180" s="71" t="s">
        <v>62</v>
      </c>
      <c r="W180" s="71" t="s">
        <v>63</v>
      </c>
      <c r="X180" s="71" t="s">
        <v>63</v>
      </c>
      <c r="Y180" s="71" t="s">
        <v>62</v>
      </c>
      <c r="Z180" s="71" t="s">
        <v>63</v>
      </c>
      <c r="AA180" s="71" t="s">
        <v>63</v>
      </c>
      <c r="AB180" s="71" t="s">
        <v>64</v>
      </c>
      <c r="AC180" s="71" t="s">
        <v>84</v>
      </c>
      <c r="AD180" s="71" t="s">
        <v>62</v>
      </c>
      <c r="AE180" s="71" t="s">
        <v>62</v>
      </c>
      <c r="AF180" s="71" t="s">
        <v>62</v>
      </c>
      <c r="AG180" s="71" t="s">
        <v>63</v>
      </c>
      <c r="AH180" s="71" t="s">
        <v>85</v>
      </c>
      <c r="AI180" s="71" t="s">
        <v>63</v>
      </c>
      <c r="AJ180" s="71" t="s">
        <v>63</v>
      </c>
      <c r="AK180" s="71" t="s">
        <v>63</v>
      </c>
      <c r="AL180" s="71" t="s">
        <v>62</v>
      </c>
      <c r="AM180" s="71" t="s">
        <v>132</v>
      </c>
      <c r="AN180" s="71" t="s">
        <v>1742</v>
      </c>
      <c r="AO180" s="71"/>
      <c r="AP180" s="71" t="s">
        <v>1743</v>
      </c>
      <c r="AQ180" s="71" t="s">
        <v>272</v>
      </c>
      <c r="AR180" s="71" t="s">
        <v>63</v>
      </c>
      <c r="AS180" s="71"/>
      <c r="AT180" s="71" t="s">
        <v>63</v>
      </c>
      <c r="AU180" s="71" t="s">
        <v>1744</v>
      </c>
      <c r="AV180" s="71" t="s">
        <v>63</v>
      </c>
      <c r="AW180" s="71"/>
      <c r="AX180" s="71" t="s">
        <v>1745</v>
      </c>
      <c r="AY180" s="73" t="s">
        <v>1746</v>
      </c>
    </row>
    <row r="181" spans="1:51" ht="75" customHeight="1">
      <c r="A181" s="70">
        <v>180</v>
      </c>
      <c r="B181" s="71" t="s">
        <v>782</v>
      </c>
      <c r="C181" s="71" t="s">
        <v>1747</v>
      </c>
      <c r="D181" s="71" t="s">
        <v>1748</v>
      </c>
      <c r="E181" s="71" t="s">
        <v>1749</v>
      </c>
      <c r="F181" s="71" t="s">
        <v>54</v>
      </c>
      <c r="G181" s="71" t="s">
        <v>125</v>
      </c>
      <c r="H181" s="71" t="s">
        <v>233</v>
      </c>
      <c r="I181" s="71" t="s">
        <v>612</v>
      </c>
      <c r="J181" s="71" t="s">
        <v>1456</v>
      </c>
      <c r="K181" s="71" t="s">
        <v>266</v>
      </c>
      <c r="L181" s="71" t="s">
        <v>1750</v>
      </c>
      <c r="M181" s="71" t="s">
        <v>1751</v>
      </c>
      <c r="N181" s="71" t="s">
        <v>1752</v>
      </c>
      <c r="O181" s="71" t="s">
        <v>1529</v>
      </c>
      <c r="P181" s="71" t="s">
        <v>60</v>
      </c>
      <c r="Q181" s="71" t="s">
        <v>155</v>
      </c>
      <c r="R181" s="71" t="s">
        <v>1700</v>
      </c>
      <c r="S181" s="71" t="s">
        <v>62</v>
      </c>
      <c r="T181" s="71" t="s">
        <v>62</v>
      </c>
      <c r="U181" s="71" t="s">
        <v>62</v>
      </c>
      <c r="V181" s="71" t="s">
        <v>62</v>
      </c>
      <c r="W181" s="71" t="s">
        <v>62</v>
      </c>
      <c r="X181" s="71" t="s">
        <v>63</v>
      </c>
      <c r="Y181" s="71" t="s">
        <v>62</v>
      </c>
      <c r="Z181" s="71" t="s">
        <v>63</v>
      </c>
      <c r="AA181" s="71" t="s">
        <v>62</v>
      </c>
      <c r="AB181" s="71" t="s">
        <v>142</v>
      </c>
      <c r="AC181" s="71" t="s">
        <v>84</v>
      </c>
      <c r="AD181" s="71" t="s">
        <v>62</v>
      </c>
      <c r="AE181" s="71" t="s">
        <v>62</v>
      </c>
      <c r="AF181" s="71" t="s">
        <v>63</v>
      </c>
      <c r="AG181" s="71" t="s">
        <v>63</v>
      </c>
      <c r="AH181" s="71" t="s">
        <v>85</v>
      </c>
      <c r="AI181" s="71" t="s">
        <v>63</v>
      </c>
      <c r="AJ181" s="71" t="s">
        <v>63</v>
      </c>
      <c r="AK181" s="71" t="s">
        <v>63</v>
      </c>
      <c r="AL181" s="71" t="s">
        <v>132</v>
      </c>
      <c r="AM181" s="71" t="s">
        <v>63</v>
      </c>
      <c r="AN181" s="71" t="s">
        <v>1753</v>
      </c>
      <c r="AO181" s="71"/>
      <c r="AP181" s="71" t="s">
        <v>1754</v>
      </c>
      <c r="AQ181" s="71" t="s">
        <v>612</v>
      </c>
      <c r="AR181" s="71" t="s">
        <v>62</v>
      </c>
      <c r="AS181" s="71"/>
      <c r="AT181" s="71" t="s">
        <v>63</v>
      </c>
      <c r="AU181" s="71" t="s">
        <v>1755</v>
      </c>
      <c r="AV181" s="71" t="s">
        <v>63</v>
      </c>
      <c r="AW181" s="71"/>
      <c r="AX181" s="71" t="s">
        <v>1756</v>
      </c>
      <c r="AY181" s="73" t="s">
        <v>1757</v>
      </c>
    </row>
    <row r="182" spans="1:51" ht="75" customHeight="1">
      <c r="A182" s="70">
        <v>181</v>
      </c>
      <c r="B182" s="71" t="s">
        <v>1758</v>
      </c>
      <c r="C182" s="71" t="s">
        <v>745</v>
      </c>
      <c r="D182" s="71" t="s">
        <v>1759</v>
      </c>
      <c r="E182" s="71" t="s">
        <v>1502</v>
      </c>
      <c r="F182" s="71" t="s">
        <v>231</v>
      </c>
      <c r="G182" s="71" t="s">
        <v>746</v>
      </c>
      <c r="H182" s="71" t="s">
        <v>217</v>
      </c>
      <c r="I182" s="71" t="s">
        <v>1232</v>
      </c>
      <c r="J182" s="71" t="s">
        <v>1456</v>
      </c>
      <c r="K182" s="71" t="s">
        <v>243</v>
      </c>
      <c r="L182" s="71" t="s">
        <v>1760</v>
      </c>
      <c r="M182" s="71" t="s">
        <v>1761</v>
      </c>
      <c r="N182" s="71"/>
      <c r="O182" s="71"/>
      <c r="P182" s="71"/>
      <c r="Q182" s="71"/>
      <c r="R182" s="71"/>
      <c r="S182" s="71"/>
      <c r="T182" s="71"/>
      <c r="U182" s="71"/>
      <c r="V182" s="71"/>
      <c r="W182" s="71"/>
      <c r="X182" s="71"/>
      <c r="Y182" s="71"/>
      <c r="Z182" s="71"/>
      <c r="AA182" s="71"/>
      <c r="AB182" s="71" t="s">
        <v>64</v>
      </c>
      <c r="AC182" s="71" t="s">
        <v>65</v>
      </c>
      <c r="AD182" s="71" t="s">
        <v>62</v>
      </c>
      <c r="AE182" s="71" t="s">
        <v>62</v>
      </c>
      <c r="AF182" s="71" t="s">
        <v>63</v>
      </c>
      <c r="AG182" s="71"/>
      <c r="AH182" s="71" t="s">
        <v>66</v>
      </c>
      <c r="AI182" s="71" t="s">
        <v>63</v>
      </c>
      <c r="AJ182" s="71" t="s">
        <v>63</v>
      </c>
      <c r="AK182" s="71" t="s">
        <v>63</v>
      </c>
      <c r="AL182" s="71" t="s">
        <v>62</v>
      </c>
      <c r="AM182" s="71" t="s">
        <v>62</v>
      </c>
      <c r="AN182" s="71"/>
      <c r="AO182" s="71"/>
      <c r="AP182" s="71" t="s">
        <v>1762</v>
      </c>
      <c r="AQ182" s="71" t="s">
        <v>612</v>
      </c>
      <c r="AR182" s="71" t="s">
        <v>132</v>
      </c>
      <c r="AS182" s="71"/>
      <c r="AT182" s="71" t="s">
        <v>63</v>
      </c>
      <c r="AU182" s="71"/>
      <c r="AV182" s="71"/>
      <c r="AW182" s="71"/>
      <c r="AX182" s="71" t="s">
        <v>1763</v>
      </c>
      <c r="AY182" s="73" t="s">
        <v>1764</v>
      </c>
    </row>
    <row r="183" spans="1:51" ht="146.25" customHeight="1">
      <c r="A183" s="70">
        <v>182</v>
      </c>
      <c r="B183" s="71" t="s">
        <v>1765</v>
      </c>
      <c r="C183" s="71" t="s">
        <v>52</v>
      </c>
      <c r="D183" s="71" t="s">
        <v>1766</v>
      </c>
      <c r="E183" s="71" t="s">
        <v>1518</v>
      </c>
      <c r="F183" s="71" t="s">
        <v>54</v>
      </c>
      <c r="G183" s="71" t="s">
        <v>125</v>
      </c>
      <c r="H183" s="71" t="s">
        <v>56</v>
      </c>
      <c r="I183" s="71" t="s">
        <v>1767</v>
      </c>
      <c r="J183" s="71" t="s">
        <v>1768</v>
      </c>
      <c r="K183" s="71" t="s">
        <v>1769</v>
      </c>
      <c r="L183" s="71" t="s">
        <v>1770</v>
      </c>
      <c r="M183" s="71" t="s">
        <v>1771</v>
      </c>
      <c r="N183" s="71" t="s">
        <v>1741</v>
      </c>
      <c r="O183" s="71" t="s">
        <v>1699</v>
      </c>
      <c r="P183" s="71" t="s">
        <v>60</v>
      </c>
      <c r="Q183" s="71" t="s">
        <v>81</v>
      </c>
      <c r="R183" s="71" t="s">
        <v>1700</v>
      </c>
      <c r="S183" s="71" t="s">
        <v>62</v>
      </c>
      <c r="T183" s="71" t="s">
        <v>62</v>
      </c>
      <c r="U183" s="71" t="s">
        <v>62</v>
      </c>
      <c r="V183" s="71" t="s">
        <v>62</v>
      </c>
      <c r="W183" s="71" t="s">
        <v>62</v>
      </c>
      <c r="X183" s="71" t="s">
        <v>62</v>
      </c>
      <c r="Y183" s="71" t="s">
        <v>62</v>
      </c>
      <c r="Z183" s="71" t="s">
        <v>63</v>
      </c>
      <c r="AA183" s="71" t="s">
        <v>62</v>
      </c>
      <c r="AB183" s="71" t="s">
        <v>142</v>
      </c>
      <c r="AC183" s="71" t="s">
        <v>84</v>
      </c>
      <c r="AD183" s="71" t="s">
        <v>62</v>
      </c>
      <c r="AE183" s="71" t="s">
        <v>62</v>
      </c>
      <c r="AF183" s="71" t="s">
        <v>62</v>
      </c>
      <c r="AG183" s="71" t="s">
        <v>63</v>
      </c>
      <c r="AH183" s="71" t="s">
        <v>85</v>
      </c>
      <c r="AI183" s="71" t="s">
        <v>63</v>
      </c>
      <c r="AJ183" s="71" t="s">
        <v>62</v>
      </c>
      <c r="AK183" s="71" t="s">
        <v>62</v>
      </c>
      <c r="AL183" s="71" t="s">
        <v>63</v>
      </c>
      <c r="AM183" s="71" t="s">
        <v>63</v>
      </c>
      <c r="AN183" s="71" t="s">
        <v>1772</v>
      </c>
      <c r="AO183" s="71" t="s">
        <v>1773</v>
      </c>
      <c r="AP183" s="71" t="s">
        <v>1774</v>
      </c>
      <c r="AQ183" s="71" t="s">
        <v>1775</v>
      </c>
      <c r="AR183" s="71" t="s">
        <v>63</v>
      </c>
      <c r="AS183" s="71"/>
      <c r="AT183" s="71" t="s">
        <v>63</v>
      </c>
      <c r="AU183" s="71" t="s">
        <v>72</v>
      </c>
      <c r="AV183" s="71" t="s">
        <v>63</v>
      </c>
      <c r="AW183" s="71"/>
      <c r="AX183" s="71" t="s">
        <v>1776</v>
      </c>
      <c r="AY183" s="73" t="s">
        <v>1777</v>
      </c>
    </row>
    <row r="184" spans="1:51" ht="75" customHeight="1">
      <c r="A184" s="70">
        <v>183</v>
      </c>
      <c r="B184" s="71" t="s">
        <v>1778</v>
      </c>
      <c r="C184" s="71" t="s">
        <v>745</v>
      </c>
      <c r="D184" s="71" t="s">
        <v>1779</v>
      </c>
      <c r="E184" s="71" t="s">
        <v>1599</v>
      </c>
      <c r="F184" s="71" t="s">
        <v>231</v>
      </c>
      <c r="G184" s="71" t="s">
        <v>746</v>
      </c>
      <c r="H184" s="71" t="s">
        <v>217</v>
      </c>
      <c r="I184" s="71" t="s">
        <v>850</v>
      </c>
      <c r="J184" s="71" t="s">
        <v>1456</v>
      </c>
      <c r="K184" s="71" t="s">
        <v>315</v>
      </c>
      <c r="L184" s="71" t="s">
        <v>1780</v>
      </c>
      <c r="M184" s="71" t="s">
        <v>1781</v>
      </c>
      <c r="N184" s="71"/>
      <c r="O184" s="71"/>
      <c r="P184" s="71"/>
      <c r="Q184" s="71"/>
      <c r="R184" s="71"/>
      <c r="S184" s="71"/>
      <c r="T184" s="71"/>
      <c r="U184" s="71"/>
      <c r="V184" s="71"/>
      <c r="W184" s="71"/>
      <c r="X184" s="71"/>
      <c r="Y184" s="71"/>
      <c r="Z184" s="71"/>
      <c r="AA184" s="71"/>
      <c r="AB184" s="71" t="s">
        <v>64</v>
      </c>
      <c r="AC184" s="71" t="s">
        <v>65</v>
      </c>
      <c r="AD184" s="71" t="s">
        <v>63</v>
      </c>
      <c r="AE184" s="71" t="s">
        <v>63</v>
      </c>
      <c r="AF184" s="71" t="s">
        <v>63</v>
      </c>
      <c r="AG184" s="71"/>
      <c r="AH184" s="71" t="s">
        <v>101</v>
      </c>
      <c r="AI184" s="71" t="s">
        <v>63</v>
      </c>
      <c r="AJ184" s="71" t="s">
        <v>63</v>
      </c>
      <c r="AK184" s="71" t="s">
        <v>63</v>
      </c>
      <c r="AL184" s="71" t="s">
        <v>63</v>
      </c>
      <c r="AM184" s="71" t="s">
        <v>63</v>
      </c>
      <c r="AN184" s="71"/>
      <c r="AO184" s="71"/>
      <c r="AP184" s="71" t="s">
        <v>1782</v>
      </c>
      <c r="AQ184" s="71" t="s">
        <v>1783</v>
      </c>
      <c r="AR184" s="71" t="s">
        <v>132</v>
      </c>
      <c r="AS184" s="71"/>
      <c r="AT184" s="71" t="s">
        <v>63</v>
      </c>
      <c r="AU184" s="71"/>
      <c r="AV184" s="71"/>
      <c r="AW184" s="71"/>
      <c r="AX184" s="71" t="s">
        <v>1784</v>
      </c>
      <c r="AY184" s="73" t="s">
        <v>1785</v>
      </c>
    </row>
    <row r="185" spans="1:51" ht="75" customHeight="1">
      <c r="A185" s="70">
        <v>184</v>
      </c>
      <c r="B185" s="71" t="s">
        <v>1778</v>
      </c>
      <c r="C185" s="71" t="s">
        <v>745</v>
      </c>
      <c r="D185" s="71" t="s">
        <v>1786</v>
      </c>
      <c r="E185" s="71" t="s">
        <v>1787</v>
      </c>
      <c r="F185" s="71" t="s">
        <v>231</v>
      </c>
      <c r="G185" s="71" t="s">
        <v>746</v>
      </c>
      <c r="H185" s="71" t="s">
        <v>217</v>
      </c>
      <c r="I185" s="71" t="s">
        <v>850</v>
      </c>
      <c r="J185" s="71" t="s">
        <v>1456</v>
      </c>
      <c r="K185" s="71" t="s">
        <v>315</v>
      </c>
      <c r="L185" s="71" t="s">
        <v>1788</v>
      </c>
      <c r="M185" s="71" t="s">
        <v>1789</v>
      </c>
      <c r="N185" s="71"/>
      <c r="O185" s="71"/>
      <c r="P185" s="71"/>
      <c r="Q185" s="71"/>
      <c r="R185" s="71"/>
      <c r="S185" s="71"/>
      <c r="T185" s="71"/>
      <c r="U185" s="71"/>
      <c r="V185" s="71"/>
      <c r="W185" s="71"/>
      <c r="X185" s="71"/>
      <c r="Y185" s="71"/>
      <c r="Z185" s="71"/>
      <c r="AA185" s="71"/>
      <c r="AB185" s="71" t="s">
        <v>64</v>
      </c>
      <c r="AC185" s="71" t="s">
        <v>65</v>
      </c>
      <c r="AD185" s="71" t="s">
        <v>62</v>
      </c>
      <c r="AE185" s="71" t="s">
        <v>62</v>
      </c>
      <c r="AF185" s="71" t="s">
        <v>63</v>
      </c>
      <c r="AG185" s="71"/>
      <c r="AH185" s="71" t="s">
        <v>85</v>
      </c>
      <c r="AI185" s="71" t="s">
        <v>63</v>
      </c>
      <c r="AJ185" s="71" t="s">
        <v>63</v>
      </c>
      <c r="AK185" s="71" t="s">
        <v>63</v>
      </c>
      <c r="AL185" s="71" t="s">
        <v>62</v>
      </c>
      <c r="AM185" s="71" t="s">
        <v>62</v>
      </c>
      <c r="AN185" s="71"/>
      <c r="AO185" s="71"/>
      <c r="AP185" s="71" t="s">
        <v>1782</v>
      </c>
      <c r="AQ185" s="71" t="s">
        <v>1783</v>
      </c>
      <c r="AR185" s="71" t="s">
        <v>132</v>
      </c>
      <c r="AS185" s="71"/>
      <c r="AT185" s="71" t="s">
        <v>63</v>
      </c>
      <c r="AU185" s="71"/>
      <c r="AV185" s="71"/>
      <c r="AW185" s="71"/>
      <c r="AX185" s="71" t="s">
        <v>1790</v>
      </c>
      <c r="AY185" s="73" t="s">
        <v>1785</v>
      </c>
    </row>
    <row r="186" spans="1:51" ht="75" customHeight="1">
      <c r="A186" s="70">
        <v>185</v>
      </c>
      <c r="B186" s="71" t="s">
        <v>1791</v>
      </c>
      <c r="C186" s="71" t="s">
        <v>381</v>
      </c>
      <c r="D186" s="71" t="s">
        <v>1792</v>
      </c>
      <c r="E186" s="71" t="s">
        <v>1793</v>
      </c>
      <c r="F186" s="71" t="s">
        <v>54</v>
      </c>
      <c r="G186" s="71" t="s">
        <v>125</v>
      </c>
      <c r="H186" s="71" t="s">
        <v>233</v>
      </c>
      <c r="I186" s="71" t="s">
        <v>612</v>
      </c>
      <c r="J186" s="71" t="s">
        <v>1456</v>
      </c>
      <c r="K186" s="71" t="s">
        <v>266</v>
      </c>
      <c r="L186" s="71" t="s">
        <v>1794</v>
      </c>
      <c r="M186" s="71" t="s">
        <v>1795</v>
      </c>
      <c r="N186" s="71" t="s">
        <v>1796</v>
      </c>
      <c r="O186" s="71" t="s">
        <v>1530</v>
      </c>
      <c r="P186" s="71" t="s">
        <v>60</v>
      </c>
      <c r="Q186" s="71" t="s">
        <v>435</v>
      </c>
      <c r="R186" s="71" t="s">
        <v>189</v>
      </c>
      <c r="S186" s="71" t="s">
        <v>62</v>
      </c>
      <c r="T186" s="71" t="s">
        <v>62</v>
      </c>
      <c r="U186" s="71" t="s">
        <v>62</v>
      </c>
      <c r="V186" s="71" t="s">
        <v>62</v>
      </c>
      <c r="W186" s="71" t="s">
        <v>62</v>
      </c>
      <c r="X186" s="71" t="s">
        <v>63</v>
      </c>
      <c r="Y186" s="71" t="s">
        <v>62</v>
      </c>
      <c r="Z186" s="71" t="s">
        <v>63</v>
      </c>
      <c r="AA186" s="71" t="s">
        <v>62</v>
      </c>
      <c r="AB186" s="71" t="s">
        <v>142</v>
      </c>
      <c r="AC186" s="71" t="s">
        <v>65</v>
      </c>
      <c r="AD186" s="71" t="s">
        <v>62</v>
      </c>
      <c r="AE186" s="71" t="s">
        <v>62</v>
      </c>
      <c r="AF186" s="71" t="s">
        <v>63</v>
      </c>
      <c r="AG186" s="71" t="s">
        <v>63</v>
      </c>
      <c r="AH186" s="71" t="s">
        <v>85</v>
      </c>
      <c r="AI186" s="71" t="s">
        <v>63</v>
      </c>
      <c r="AJ186" s="71" t="s">
        <v>62</v>
      </c>
      <c r="AK186" s="71" t="s">
        <v>132</v>
      </c>
      <c r="AL186" s="71" t="s">
        <v>63</v>
      </c>
      <c r="AM186" s="71" t="s">
        <v>63</v>
      </c>
      <c r="AN186" s="71" t="s">
        <v>1797</v>
      </c>
      <c r="AO186" s="71" t="s">
        <v>1798</v>
      </c>
      <c r="AP186" s="71" t="s">
        <v>1799</v>
      </c>
      <c r="AQ186" s="71" t="s">
        <v>612</v>
      </c>
      <c r="AR186" s="71" t="s">
        <v>62</v>
      </c>
      <c r="AS186" s="71"/>
      <c r="AT186" s="71" t="s">
        <v>63</v>
      </c>
      <c r="AU186" s="71" t="s">
        <v>72</v>
      </c>
      <c r="AV186" s="71" t="s">
        <v>63</v>
      </c>
      <c r="AW186" s="71"/>
      <c r="AX186" s="71" t="s">
        <v>1800</v>
      </c>
      <c r="AY186" s="73" t="s">
        <v>1801</v>
      </c>
    </row>
    <row r="187" spans="1:51" ht="75" customHeight="1">
      <c r="A187" s="70">
        <v>186</v>
      </c>
      <c r="B187" s="71" t="s">
        <v>1802</v>
      </c>
      <c r="C187" s="71" t="s">
        <v>745</v>
      </c>
      <c r="D187" s="71" t="s">
        <v>1803</v>
      </c>
      <c r="E187" s="71" t="s">
        <v>1518</v>
      </c>
      <c r="F187" s="71" t="s">
        <v>231</v>
      </c>
      <c r="G187" s="71" t="s">
        <v>746</v>
      </c>
      <c r="H187" s="71" t="s">
        <v>217</v>
      </c>
      <c r="I187" s="71" t="s">
        <v>858</v>
      </c>
      <c r="J187" s="71" t="s">
        <v>1456</v>
      </c>
      <c r="K187" s="71" t="s">
        <v>315</v>
      </c>
      <c r="L187" s="71" t="s">
        <v>1804</v>
      </c>
      <c r="M187" s="71" t="s">
        <v>1805</v>
      </c>
      <c r="N187" s="71"/>
      <c r="O187" s="71"/>
      <c r="P187" s="71"/>
      <c r="Q187" s="71"/>
      <c r="R187" s="71"/>
      <c r="S187" s="71"/>
      <c r="T187" s="71"/>
      <c r="U187" s="71"/>
      <c r="V187" s="71"/>
      <c r="W187" s="71"/>
      <c r="X187" s="71"/>
      <c r="Y187" s="71"/>
      <c r="Z187" s="71"/>
      <c r="AA187" s="71"/>
      <c r="AB187" s="71" t="s">
        <v>64</v>
      </c>
      <c r="AC187" s="71" t="s">
        <v>65</v>
      </c>
      <c r="AD187" s="71" t="s">
        <v>62</v>
      </c>
      <c r="AE187" s="71" t="s">
        <v>62</v>
      </c>
      <c r="AF187" s="71" t="s">
        <v>63</v>
      </c>
      <c r="AG187" s="71"/>
      <c r="AH187" s="71" t="s">
        <v>66</v>
      </c>
      <c r="AI187" s="71" t="s">
        <v>63</v>
      </c>
      <c r="AJ187" s="71" t="s">
        <v>63</v>
      </c>
      <c r="AK187" s="71" t="s">
        <v>63</v>
      </c>
      <c r="AL187" s="71" t="s">
        <v>62</v>
      </c>
      <c r="AM187" s="71" t="s">
        <v>63</v>
      </c>
      <c r="AN187" s="71"/>
      <c r="AO187" s="71"/>
      <c r="AP187" s="71" t="s">
        <v>1806</v>
      </c>
      <c r="AQ187" s="71" t="s">
        <v>1807</v>
      </c>
      <c r="AR187" s="71" t="s">
        <v>63</v>
      </c>
      <c r="AS187" s="71"/>
      <c r="AT187" s="71" t="s">
        <v>63</v>
      </c>
      <c r="AU187" s="71"/>
      <c r="AV187" s="71"/>
      <c r="AW187" s="71"/>
      <c r="AX187" s="71" t="s">
        <v>1808</v>
      </c>
      <c r="AY187" s="73" t="s">
        <v>1809</v>
      </c>
    </row>
    <row r="188" spans="1:51" ht="75" customHeight="1">
      <c r="A188" s="70">
        <v>187</v>
      </c>
      <c r="B188" s="71" t="s">
        <v>1810</v>
      </c>
      <c r="C188" s="71" t="s">
        <v>1811</v>
      </c>
      <c r="D188" s="71" t="s">
        <v>1812</v>
      </c>
      <c r="E188" s="71" t="s">
        <v>1546</v>
      </c>
      <c r="F188" s="71" t="s">
        <v>231</v>
      </c>
      <c r="G188" s="71" t="s">
        <v>232</v>
      </c>
      <c r="H188" s="71" t="s">
        <v>233</v>
      </c>
      <c r="I188" s="71" t="s">
        <v>285</v>
      </c>
      <c r="J188" s="71" t="s">
        <v>1456</v>
      </c>
      <c r="K188" s="71" t="s">
        <v>279</v>
      </c>
      <c r="L188" s="71" t="s">
        <v>1813</v>
      </c>
      <c r="M188" s="71" t="s">
        <v>1814</v>
      </c>
      <c r="N188" s="71"/>
      <c r="O188" s="71"/>
      <c r="P188" s="71"/>
      <c r="Q188" s="71"/>
      <c r="R188" s="71"/>
      <c r="S188" s="71"/>
      <c r="T188" s="71"/>
      <c r="U188" s="71"/>
      <c r="V188" s="71"/>
      <c r="W188" s="71"/>
      <c r="X188" s="71"/>
      <c r="Y188" s="71"/>
      <c r="Z188" s="71"/>
      <c r="AA188" s="71"/>
      <c r="AB188" s="71" t="s">
        <v>64</v>
      </c>
      <c r="AC188" s="71" t="s">
        <v>65</v>
      </c>
      <c r="AD188" s="71" t="s">
        <v>62</v>
      </c>
      <c r="AE188" s="71" t="s">
        <v>62</v>
      </c>
      <c r="AF188" s="71" t="s">
        <v>63</v>
      </c>
      <c r="AG188" s="71"/>
      <c r="AH188" s="71" t="s">
        <v>85</v>
      </c>
      <c r="AI188" s="71" t="s">
        <v>63</v>
      </c>
      <c r="AJ188" s="71" t="s">
        <v>63</v>
      </c>
      <c r="AK188" s="71" t="s">
        <v>63</v>
      </c>
      <c r="AL188" s="71" t="s">
        <v>63</v>
      </c>
      <c r="AM188" s="71" t="s">
        <v>63</v>
      </c>
      <c r="AN188" s="71"/>
      <c r="AO188" s="71"/>
      <c r="AP188" s="71" t="s">
        <v>1815</v>
      </c>
      <c r="AQ188" s="71" t="s">
        <v>1816</v>
      </c>
      <c r="AR188" s="71" t="s">
        <v>63</v>
      </c>
      <c r="AS188" s="71"/>
      <c r="AT188" s="71" t="s">
        <v>63</v>
      </c>
      <c r="AU188" s="71"/>
      <c r="AV188" s="71"/>
      <c r="AW188" s="71"/>
      <c r="AX188" s="71" t="s">
        <v>1817</v>
      </c>
      <c r="AY188" s="73" t="s">
        <v>1818</v>
      </c>
    </row>
    <row r="189" spans="1:51" ht="75" customHeight="1">
      <c r="A189" s="70">
        <v>188</v>
      </c>
      <c r="B189" s="71" t="s">
        <v>1819</v>
      </c>
      <c r="C189" s="71" t="s">
        <v>1820</v>
      </c>
      <c r="D189" s="71" t="s">
        <v>1821</v>
      </c>
      <c r="E189" s="71" t="s">
        <v>1485</v>
      </c>
      <c r="F189" s="71" t="s">
        <v>231</v>
      </c>
      <c r="G189" s="71" t="s">
        <v>201</v>
      </c>
      <c r="H189" s="71" t="s">
        <v>217</v>
      </c>
      <c r="I189" s="71" t="s">
        <v>285</v>
      </c>
      <c r="J189" s="71" t="s">
        <v>1456</v>
      </c>
      <c r="K189" s="71" t="s">
        <v>279</v>
      </c>
      <c r="L189" s="71" t="s">
        <v>1822</v>
      </c>
      <c r="M189" s="71" t="s">
        <v>1823</v>
      </c>
      <c r="N189" s="71"/>
      <c r="O189" s="71"/>
      <c r="P189" s="71"/>
      <c r="Q189" s="71"/>
      <c r="R189" s="71"/>
      <c r="S189" s="71"/>
      <c r="T189" s="71"/>
      <c r="U189" s="71"/>
      <c r="V189" s="71"/>
      <c r="W189" s="71"/>
      <c r="X189" s="71"/>
      <c r="Y189" s="71"/>
      <c r="Z189" s="71"/>
      <c r="AA189" s="71"/>
      <c r="AB189" s="71" t="s">
        <v>64</v>
      </c>
      <c r="AC189" s="71" t="s">
        <v>84</v>
      </c>
      <c r="AD189" s="71" t="s">
        <v>62</v>
      </c>
      <c r="AE189" s="71" t="s">
        <v>62</v>
      </c>
      <c r="AF189" s="71" t="s">
        <v>63</v>
      </c>
      <c r="AG189" s="71"/>
      <c r="AH189" s="71" t="s">
        <v>85</v>
      </c>
      <c r="AI189" s="71" t="s">
        <v>63</v>
      </c>
      <c r="AJ189" s="71" t="s">
        <v>63</v>
      </c>
      <c r="AK189" s="71" t="s">
        <v>63</v>
      </c>
      <c r="AL189" s="71" t="s">
        <v>63</v>
      </c>
      <c r="AM189" s="71" t="s">
        <v>63</v>
      </c>
      <c r="AN189" s="71"/>
      <c r="AO189" s="71"/>
      <c r="AP189" s="71" t="s">
        <v>1824</v>
      </c>
      <c r="AQ189" s="71" t="s">
        <v>1825</v>
      </c>
      <c r="AR189" s="71" t="s">
        <v>132</v>
      </c>
      <c r="AS189" s="71"/>
      <c r="AT189" s="71" t="s">
        <v>63</v>
      </c>
      <c r="AU189" s="71"/>
      <c r="AV189" s="71"/>
      <c r="AW189" s="71"/>
      <c r="AX189" s="71" t="s">
        <v>1826</v>
      </c>
      <c r="AY189" s="73"/>
    </row>
    <row r="190" spans="1:51" ht="75" customHeight="1">
      <c r="A190" s="70">
        <v>189</v>
      </c>
      <c r="B190" s="71" t="s">
        <v>1827</v>
      </c>
      <c r="C190" s="71" t="s">
        <v>810</v>
      </c>
      <c r="D190" s="71" t="s">
        <v>1828</v>
      </c>
      <c r="E190" s="71" t="s">
        <v>1502</v>
      </c>
      <c r="F190" s="71" t="s">
        <v>231</v>
      </c>
      <c r="G190" s="71" t="s">
        <v>588</v>
      </c>
      <c r="H190" s="71" t="s">
        <v>217</v>
      </c>
      <c r="I190" s="71" t="s">
        <v>1829</v>
      </c>
      <c r="J190" s="71" t="s">
        <v>1456</v>
      </c>
      <c r="K190" s="71" t="s">
        <v>266</v>
      </c>
      <c r="L190" s="71" t="s">
        <v>1830</v>
      </c>
      <c r="M190" s="71" t="s">
        <v>1831</v>
      </c>
      <c r="N190" s="71"/>
      <c r="O190" s="71"/>
      <c r="P190" s="71"/>
      <c r="Q190" s="71"/>
      <c r="R190" s="71"/>
      <c r="S190" s="71"/>
      <c r="T190" s="71"/>
      <c r="U190" s="71"/>
      <c r="V190" s="71"/>
      <c r="W190" s="71"/>
      <c r="X190" s="71"/>
      <c r="Y190" s="71"/>
      <c r="Z190" s="71"/>
      <c r="AA190" s="71"/>
      <c r="AB190" s="71" t="s">
        <v>64</v>
      </c>
      <c r="AC190" s="71" t="s">
        <v>65</v>
      </c>
      <c r="AD190" s="71" t="s">
        <v>62</v>
      </c>
      <c r="AE190" s="71" t="s">
        <v>62</v>
      </c>
      <c r="AF190" s="71" t="s">
        <v>63</v>
      </c>
      <c r="AG190" s="71"/>
      <c r="AH190" s="71" t="s">
        <v>66</v>
      </c>
      <c r="AI190" s="71" t="s">
        <v>132</v>
      </c>
      <c r="AJ190" s="71" t="s">
        <v>132</v>
      </c>
      <c r="AK190" s="71" t="s">
        <v>63</v>
      </c>
      <c r="AL190" s="71" t="s">
        <v>62</v>
      </c>
      <c r="AM190" s="71" t="s">
        <v>63</v>
      </c>
      <c r="AN190" s="71"/>
      <c r="AO190" s="71"/>
      <c r="AP190" s="71" t="s">
        <v>1832</v>
      </c>
      <c r="AQ190" s="71" t="s">
        <v>1833</v>
      </c>
      <c r="AR190" s="71" t="s">
        <v>62</v>
      </c>
      <c r="AS190" s="71"/>
      <c r="AT190" s="71" t="s">
        <v>63</v>
      </c>
      <c r="AU190" s="71"/>
      <c r="AV190" s="71"/>
      <c r="AW190" s="71"/>
      <c r="AX190" s="71" t="s">
        <v>1834</v>
      </c>
      <c r="AY190" s="73" t="s">
        <v>1835</v>
      </c>
    </row>
    <row r="191" spans="1:51" ht="75" customHeight="1">
      <c r="A191" s="70">
        <v>190</v>
      </c>
      <c r="B191" s="71" t="s">
        <v>1836</v>
      </c>
      <c r="C191" s="71" t="s">
        <v>716</v>
      </c>
      <c r="D191" s="71" t="s">
        <v>1837</v>
      </c>
      <c r="E191" s="71" t="s">
        <v>1529</v>
      </c>
      <c r="F191" s="71" t="s">
        <v>54</v>
      </c>
      <c r="G191" s="71" t="s">
        <v>125</v>
      </c>
      <c r="H191" s="71" t="s">
        <v>233</v>
      </c>
      <c r="I191" s="71" t="s">
        <v>1232</v>
      </c>
      <c r="J191" s="71" t="s">
        <v>1456</v>
      </c>
      <c r="K191" s="71" t="s">
        <v>243</v>
      </c>
      <c r="L191" s="71" t="s">
        <v>1838</v>
      </c>
      <c r="M191" s="71" t="s">
        <v>1839</v>
      </c>
      <c r="N191" s="71"/>
      <c r="O191" s="71" t="s">
        <v>1530</v>
      </c>
      <c r="P191" s="71" t="s">
        <v>60</v>
      </c>
      <c r="Q191" s="71" t="s">
        <v>81</v>
      </c>
      <c r="R191" s="71" t="s">
        <v>189</v>
      </c>
      <c r="S191" s="71" t="s">
        <v>62</v>
      </c>
      <c r="T191" s="71" t="s">
        <v>62</v>
      </c>
      <c r="U191" s="71" t="s">
        <v>62</v>
      </c>
      <c r="V191" s="71" t="s">
        <v>63</v>
      </c>
      <c r="W191" s="71" t="s">
        <v>63</v>
      </c>
      <c r="X191" s="71" t="s">
        <v>63</v>
      </c>
      <c r="Y191" s="71" t="s">
        <v>62</v>
      </c>
      <c r="Z191" s="71" t="s">
        <v>63</v>
      </c>
      <c r="AA191" s="71" t="s">
        <v>63</v>
      </c>
      <c r="AB191" s="71" t="s">
        <v>64</v>
      </c>
      <c r="AC191" s="71" t="s">
        <v>65</v>
      </c>
      <c r="AD191" s="71" t="s">
        <v>62</v>
      </c>
      <c r="AE191" s="71" t="s">
        <v>62</v>
      </c>
      <c r="AF191" s="71" t="s">
        <v>63</v>
      </c>
      <c r="AG191" s="71" t="s">
        <v>63</v>
      </c>
      <c r="AH191" s="71" t="s">
        <v>85</v>
      </c>
      <c r="AI191" s="71" t="s">
        <v>63</v>
      </c>
      <c r="AJ191" s="71" t="s">
        <v>63</v>
      </c>
      <c r="AK191" s="71" t="s">
        <v>63</v>
      </c>
      <c r="AL191" s="71" t="s">
        <v>62</v>
      </c>
      <c r="AM191" s="71" t="s">
        <v>63</v>
      </c>
      <c r="AN191" s="71" t="s">
        <v>1840</v>
      </c>
      <c r="AO191" s="71" t="s">
        <v>1841</v>
      </c>
      <c r="AP191" s="71" t="s">
        <v>1842</v>
      </c>
      <c r="AQ191" s="71" t="s">
        <v>1843</v>
      </c>
      <c r="AR191" s="71" t="s">
        <v>63</v>
      </c>
      <c r="AS191" s="71"/>
      <c r="AT191" s="71" t="s">
        <v>63</v>
      </c>
      <c r="AU191" s="71" t="s">
        <v>1844</v>
      </c>
      <c r="AV191" s="71" t="s">
        <v>63</v>
      </c>
      <c r="AW191" s="71"/>
      <c r="AX191" s="71" t="s">
        <v>1845</v>
      </c>
      <c r="AY191" s="73" t="s">
        <v>1846</v>
      </c>
    </row>
    <row r="192" spans="1:51" ht="75" customHeight="1">
      <c r="A192" s="70">
        <v>191</v>
      </c>
      <c r="B192" s="71" t="s">
        <v>1847</v>
      </c>
      <c r="C192" s="71" t="s">
        <v>1848</v>
      </c>
      <c r="D192" s="71" t="s">
        <v>1849</v>
      </c>
      <c r="E192" s="71" t="s">
        <v>1502</v>
      </c>
      <c r="F192" s="71" t="s">
        <v>231</v>
      </c>
      <c r="G192" s="71" t="s">
        <v>232</v>
      </c>
      <c r="H192" s="71" t="s">
        <v>233</v>
      </c>
      <c r="I192" s="71" t="s">
        <v>513</v>
      </c>
      <c r="J192" s="71" t="s">
        <v>1456</v>
      </c>
      <c r="K192" s="71" t="s">
        <v>218</v>
      </c>
      <c r="L192" s="71" t="s">
        <v>1850</v>
      </c>
      <c r="M192" s="71" t="s">
        <v>1851</v>
      </c>
      <c r="N192" s="71"/>
      <c r="O192" s="71"/>
      <c r="P192" s="71"/>
      <c r="Q192" s="71"/>
      <c r="R192" s="71"/>
      <c r="S192" s="71"/>
      <c r="T192" s="71"/>
      <c r="U192" s="71"/>
      <c r="V192" s="71"/>
      <c r="W192" s="71"/>
      <c r="X192" s="71"/>
      <c r="Y192" s="71"/>
      <c r="Z192" s="71"/>
      <c r="AA192" s="71"/>
      <c r="AB192" s="71" t="s">
        <v>64</v>
      </c>
      <c r="AC192" s="71" t="s">
        <v>100</v>
      </c>
      <c r="AD192" s="71" t="s">
        <v>62</v>
      </c>
      <c r="AE192" s="71" t="s">
        <v>63</v>
      </c>
      <c r="AF192" s="71" t="s">
        <v>63</v>
      </c>
      <c r="AG192" s="71"/>
      <c r="AH192" s="71" t="s">
        <v>85</v>
      </c>
      <c r="AI192" s="71" t="s">
        <v>63</v>
      </c>
      <c r="AJ192" s="71" t="s">
        <v>63</v>
      </c>
      <c r="AK192" s="71" t="s">
        <v>63</v>
      </c>
      <c r="AL192" s="71" t="s">
        <v>63</v>
      </c>
      <c r="AM192" s="71" t="s">
        <v>63</v>
      </c>
      <c r="AN192" s="71"/>
      <c r="AO192" s="71"/>
      <c r="AP192" s="71" t="s">
        <v>1852</v>
      </c>
      <c r="AQ192" s="71" t="s">
        <v>513</v>
      </c>
      <c r="AR192" s="71" t="s">
        <v>62</v>
      </c>
      <c r="AS192" s="71"/>
      <c r="AT192" s="71" t="s">
        <v>63</v>
      </c>
      <c r="AU192" s="71"/>
      <c r="AV192" s="71"/>
      <c r="AW192" s="71"/>
      <c r="AX192" s="71" t="s">
        <v>1853</v>
      </c>
      <c r="AY192" s="73" t="s">
        <v>1854</v>
      </c>
    </row>
    <row r="193" spans="1:51" ht="75" customHeight="1">
      <c r="A193" s="70">
        <v>192</v>
      </c>
      <c r="B193" s="71" t="s">
        <v>1855</v>
      </c>
      <c r="C193" s="71" t="s">
        <v>1661</v>
      </c>
      <c r="D193" s="71" t="s">
        <v>1856</v>
      </c>
      <c r="E193" s="71" t="s">
        <v>1526</v>
      </c>
      <c r="F193" s="71" t="s">
        <v>231</v>
      </c>
      <c r="G193" s="71" t="s">
        <v>232</v>
      </c>
      <c r="H193" s="71" t="s">
        <v>217</v>
      </c>
      <c r="I193" s="71" t="s">
        <v>800</v>
      </c>
      <c r="J193" s="71" t="s">
        <v>1456</v>
      </c>
      <c r="K193" s="71" t="s">
        <v>218</v>
      </c>
      <c r="L193" s="71" t="s">
        <v>1857</v>
      </c>
      <c r="M193" s="71" t="s">
        <v>1858</v>
      </c>
      <c r="N193" s="71"/>
      <c r="O193" s="71"/>
      <c r="P193" s="71"/>
      <c r="Q193" s="71"/>
      <c r="R193" s="71"/>
      <c r="S193" s="71"/>
      <c r="T193" s="71"/>
      <c r="U193" s="71"/>
      <c r="V193" s="71"/>
      <c r="W193" s="71"/>
      <c r="X193" s="71"/>
      <c r="Y193" s="71"/>
      <c r="Z193" s="71"/>
      <c r="AA193" s="71"/>
      <c r="AB193" s="71" t="s">
        <v>64</v>
      </c>
      <c r="AC193" s="71" t="s">
        <v>65</v>
      </c>
      <c r="AD193" s="71" t="s">
        <v>62</v>
      </c>
      <c r="AE193" s="71" t="s">
        <v>62</v>
      </c>
      <c r="AF193" s="71" t="s">
        <v>63</v>
      </c>
      <c r="AG193" s="71"/>
      <c r="AH193" s="71" t="s">
        <v>85</v>
      </c>
      <c r="AI193" s="71" t="s">
        <v>63</v>
      </c>
      <c r="AJ193" s="71" t="s">
        <v>63</v>
      </c>
      <c r="AK193" s="71" t="s">
        <v>63</v>
      </c>
      <c r="AL193" s="71" t="s">
        <v>63</v>
      </c>
      <c r="AM193" s="71" t="s">
        <v>63</v>
      </c>
      <c r="AN193" s="71"/>
      <c r="AO193" s="71"/>
      <c r="AP193" s="71" t="s">
        <v>1859</v>
      </c>
      <c r="AQ193" s="71" t="s">
        <v>800</v>
      </c>
      <c r="AR193" s="71" t="s">
        <v>62</v>
      </c>
      <c r="AS193" s="71"/>
      <c r="AT193" s="71" t="s">
        <v>63</v>
      </c>
      <c r="AU193" s="71"/>
      <c r="AV193" s="71"/>
      <c r="AW193" s="71"/>
      <c r="AX193" s="71" t="s">
        <v>1860</v>
      </c>
      <c r="AY193" s="73" t="s">
        <v>1861</v>
      </c>
    </row>
    <row r="194" spans="1:51" ht="75" customHeight="1">
      <c r="A194" s="70">
        <v>193</v>
      </c>
      <c r="B194" s="71" t="s">
        <v>1862</v>
      </c>
      <c r="C194" s="71" t="s">
        <v>1863</v>
      </c>
      <c r="D194" s="71" t="s">
        <v>1864</v>
      </c>
      <c r="E194" s="71" t="s">
        <v>1502</v>
      </c>
      <c r="F194" s="71" t="s">
        <v>231</v>
      </c>
      <c r="G194" s="71" t="s">
        <v>746</v>
      </c>
      <c r="H194" s="71" t="s">
        <v>217</v>
      </c>
      <c r="I194" s="71" t="s">
        <v>850</v>
      </c>
      <c r="J194" s="71" t="s">
        <v>1456</v>
      </c>
      <c r="K194" s="71" t="s">
        <v>315</v>
      </c>
      <c r="L194" s="71" t="s">
        <v>1865</v>
      </c>
      <c r="M194" s="71" t="s">
        <v>1866</v>
      </c>
      <c r="N194" s="71"/>
      <c r="O194" s="71"/>
      <c r="P194" s="71"/>
      <c r="Q194" s="71"/>
      <c r="R194" s="71"/>
      <c r="S194" s="71"/>
      <c r="T194" s="71"/>
      <c r="U194" s="71"/>
      <c r="V194" s="71"/>
      <c r="W194" s="71"/>
      <c r="X194" s="71"/>
      <c r="Y194" s="71"/>
      <c r="Z194" s="71"/>
      <c r="AA194" s="71"/>
      <c r="AB194" s="71" t="s">
        <v>64</v>
      </c>
      <c r="AC194" s="71" t="s">
        <v>65</v>
      </c>
      <c r="AD194" s="71" t="s">
        <v>62</v>
      </c>
      <c r="AE194" s="71" t="s">
        <v>62</v>
      </c>
      <c r="AF194" s="71" t="s">
        <v>63</v>
      </c>
      <c r="AG194" s="71"/>
      <c r="AH194" s="71" t="s">
        <v>66</v>
      </c>
      <c r="AI194" s="71" t="s">
        <v>63</v>
      </c>
      <c r="AJ194" s="71" t="s">
        <v>63</v>
      </c>
      <c r="AK194" s="71" t="s">
        <v>63</v>
      </c>
      <c r="AL194" s="71" t="s">
        <v>63</v>
      </c>
      <c r="AM194" s="71" t="s">
        <v>63</v>
      </c>
      <c r="AN194" s="71"/>
      <c r="AO194" s="71"/>
      <c r="AP194" s="71" t="s">
        <v>1867</v>
      </c>
      <c r="AQ194" s="71" t="s">
        <v>850</v>
      </c>
      <c r="AR194" s="71" t="s">
        <v>62</v>
      </c>
      <c r="AS194" s="71"/>
      <c r="AT194" s="71" t="s">
        <v>63</v>
      </c>
      <c r="AU194" s="71"/>
      <c r="AV194" s="71"/>
      <c r="AW194" s="71"/>
      <c r="AX194" s="71" t="s">
        <v>1868</v>
      </c>
      <c r="AY194" s="73"/>
    </row>
    <row r="195" spans="1:51" ht="75" customHeight="1">
      <c r="A195" s="70">
        <v>194</v>
      </c>
      <c r="B195" s="71" t="s">
        <v>1869</v>
      </c>
      <c r="C195" s="71" t="s">
        <v>1870</v>
      </c>
      <c r="D195" s="71" t="s">
        <v>1871</v>
      </c>
      <c r="E195" s="71" t="s">
        <v>1485</v>
      </c>
      <c r="F195" s="71" t="s">
        <v>54</v>
      </c>
      <c r="G195" s="71" t="s">
        <v>201</v>
      </c>
      <c r="H195" s="71" t="s">
        <v>97</v>
      </c>
      <c r="I195" s="71" t="s">
        <v>1872</v>
      </c>
      <c r="J195" s="71" t="s">
        <v>1873</v>
      </c>
      <c r="K195" s="71" t="s">
        <v>266</v>
      </c>
      <c r="L195" s="71" t="s">
        <v>1874</v>
      </c>
      <c r="M195" s="71" t="s">
        <v>1875</v>
      </c>
      <c r="N195" s="71"/>
      <c r="O195" s="71"/>
      <c r="P195" s="71" t="s">
        <v>60</v>
      </c>
      <c r="Q195" s="71" t="s">
        <v>81</v>
      </c>
      <c r="R195" s="71" t="s">
        <v>1700</v>
      </c>
      <c r="S195" s="71" t="s">
        <v>62</v>
      </c>
      <c r="T195" s="71" t="s">
        <v>62</v>
      </c>
      <c r="U195" s="71" t="s">
        <v>62</v>
      </c>
      <c r="V195" s="71" t="s">
        <v>62</v>
      </c>
      <c r="W195" s="71" t="s">
        <v>62</v>
      </c>
      <c r="X195" s="71" t="s">
        <v>63</v>
      </c>
      <c r="Y195" s="71" t="s">
        <v>62</v>
      </c>
      <c r="Z195" s="71" t="s">
        <v>63</v>
      </c>
      <c r="AA195" s="71" t="s">
        <v>62</v>
      </c>
      <c r="AB195" s="71" t="s">
        <v>64</v>
      </c>
      <c r="AC195" s="71" t="s">
        <v>100</v>
      </c>
      <c r="AD195" s="71" t="s">
        <v>62</v>
      </c>
      <c r="AE195" s="71" t="s">
        <v>63</v>
      </c>
      <c r="AF195" s="71" t="s">
        <v>63</v>
      </c>
      <c r="AG195" s="71" t="s">
        <v>63</v>
      </c>
      <c r="AH195" s="71" t="s">
        <v>85</v>
      </c>
      <c r="AI195" s="71" t="s">
        <v>63</v>
      </c>
      <c r="AJ195" s="71" t="s">
        <v>63</v>
      </c>
      <c r="AK195" s="71" t="s">
        <v>63</v>
      </c>
      <c r="AL195" s="71" t="s">
        <v>63</v>
      </c>
      <c r="AM195" s="71" t="s">
        <v>63</v>
      </c>
      <c r="AN195" s="71" t="s">
        <v>1876</v>
      </c>
      <c r="AO195" s="71" t="s">
        <v>1877</v>
      </c>
      <c r="AP195" s="71" t="s">
        <v>1878</v>
      </c>
      <c r="AQ195" s="71" t="s">
        <v>105</v>
      </c>
      <c r="AR195" s="71" t="s">
        <v>63</v>
      </c>
      <c r="AS195" s="71"/>
      <c r="AT195" s="71" t="s">
        <v>63</v>
      </c>
      <c r="AU195" s="71" t="s">
        <v>72</v>
      </c>
      <c r="AV195" s="71" t="s">
        <v>63</v>
      </c>
      <c r="AW195" s="71"/>
      <c r="AX195" s="71" t="s">
        <v>1879</v>
      </c>
      <c r="AY195" s="73" t="s">
        <v>108</v>
      </c>
    </row>
    <row r="196" spans="1:51" ht="75" customHeight="1">
      <c r="A196" s="70">
        <v>195</v>
      </c>
      <c r="B196" s="71" t="s">
        <v>1880</v>
      </c>
      <c r="C196" s="71" t="s">
        <v>810</v>
      </c>
      <c r="D196" s="71" t="s">
        <v>1881</v>
      </c>
      <c r="E196" s="71" t="s">
        <v>1454</v>
      </c>
      <c r="F196" s="71" t="s">
        <v>231</v>
      </c>
      <c r="G196" s="71" t="s">
        <v>588</v>
      </c>
      <c r="H196" s="71" t="s">
        <v>233</v>
      </c>
      <c r="I196" s="71" t="s">
        <v>800</v>
      </c>
      <c r="J196" s="71" t="s">
        <v>1456</v>
      </c>
      <c r="K196" s="71" t="s">
        <v>218</v>
      </c>
      <c r="L196" s="71" t="s">
        <v>1882</v>
      </c>
      <c r="M196" s="71" t="s">
        <v>1883</v>
      </c>
      <c r="N196" s="71"/>
      <c r="O196" s="71"/>
      <c r="P196" s="71"/>
      <c r="Q196" s="71"/>
      <c r="R196" s="71"/>
      <c r="S196" s="71"/>
      <c r="T196" s="71"/>
      <c r="U196" s="71"/>
      <c r="V196" s="71"/>
      <c r="W196" s="71"/>
      <c r="X196" s="71"/>
      <c r="Y196" s="71"/>
      <c r="Z196" s="71"/>
      <c r="AA196" s="71"/>
      <c r="AB196" s="71" t="s">
        <v>64</v>
      </c>
      <c r="AC196" s="71" t="s">
        <v>65</v>
      </c>
      <c r="AD196" s="71" t="s">
        <v>62</v>
      </c>
      <c r="AE196" s="71" t="s">
        <v>62</v>
      </c>
      <c r="AF196" s="71" t="s">
        <v>63</v>
      </c>
      <c r="AG196" s="71"/>
      <c r="AH196" s="71" t="s">
        <v>85</v>
      </c>
      <c r="AI196" s="71" t="s">
        <v>63</v>
      </c>
      <c r="AJ196" s="71" t="s">
        <v>63</v>
      </c>
      <c r="AK196" s="71" t="s">
        <v>63</v>
      </c>
      <c r="AL196" s="71" t="s">
        <v>62</v>
      </c>
      <c r="AM196" s="71" t="s">
        <v>63</v>
      </c>
      <c r="AN196" s="71"/>
      <c r="AO196" s="71"/>
      <c r="AP196" s="71" t="s">
        <v>1884</v>
      </c>
      <c r="AQ196" s="71" t="s">
        <v>1885</v>
      </c>
      <c r="AR196" s="71" t="s">
        <v>132</v>
      </c>
      <c r="AS196" s="71"/>
      <c r="AT196" s="71" t="s">
        <v>63</v>
      </c>
      <c r="AU196" s="71"/>
      <c r="AV196" s="71"/>
      <c r="AW196" s="71"/>
      <c r="AX196" s="71" t="s">
        <v>1886</v>
      </c>
      <c r="AY196" s="73" t="s">
        <v>1887</v>
      </c>
    </row>
    <row r="197" spans="1:51" ht="75" customHeight="1">
      <c r="A197" s="70">
        <v>196</v>
      </c>
      <c r="B197" s="71" t="s">
        <v>1888</v>
      </c>
      <c r="C197" s="71" t="s">
        <v>52</v>
      </c>
      <c r="D197" s="71" t="s">
        <v>1889</v>
      </c>
      <c r="E197" s="71" t="s">
        <v>1518</v>
      </c>
      <c r="F197" s="71" t="s">
        <v>54</v>
      </c>
      <c r="G197" s="71" t="s">
        <v>125</v>
      </c>
      <c r="H197" s="71" t="s">
        <v>233</v>
      </c>
      <c r="I197" s="71" t="s">
        <v>194</v>
      </c>
      <c r="J197" s="71" t="s">
        <v>1456</v>
      </c>
      <c r="K197" s="71" t="s">
        <v>315</v>
      </c>
      <c r="L197" s="71" t="s">
        <v>1890</v>
      </c>
      <c r="M197" s="71" t="s">
        <v>1891</v>
      </c>
      <c r="N197" s="71" t="s">
        <v>1741</v>
      </c>
      <c r="O197" s="71" t="s">
        <v>1699</v>
      </c>
      <c r="P197" s="71" t="s">
        <v>60</v>
      </c>
      <c r="Q197" s="71" t="s">
        <v>81</v>
      </c>
      <c r="R197" s="71" t="s">
        <v>1700</v>
      </c>
      <c r="S197" s="71" t="s">
        <v>62</v>
      </c>
      <c r="T197" s="71" t="s">
        <v>62</v>
      </c>
      <c r="U197" s="71" t="s">
        <v>62</v>
      </c>
      <c r="V197" s="71" t="s">
        <v>62</v>
      </c>
      <c r="W197" s="71" t="s">
        <v>63</v>
      </c>
      <c r="X197" s="71" t="s">
        <v>62</v>
      </c>
      <c r="Y197" s="71" t="s">
        <v>62</v>
      </c>
      <c r="Z197" s="71" t="s">
        <v>63</v>
      </c>
      <c r="AA197" s="71" t="s">
        <v>62</v>
      </c>
      <c r="AB197" s="71" t="s">
        <v>64</v>
      </c>
      <c r="AC197" s="71" t="s">
        <v>84</v>
      </c>
      <c r="AD197" s="71" t="s">
        <v>62</v>
      </c>
      <c r="AE197" s="71" t="s">
        <v>62</v>
      </c>
      <c r="AF197" s="71" t="s">
        <v>62</v>
      </c>
      <c r="AG197" s="71" t="s">
        <v>63</v>
      </c>
      <c r="AH197" s="71" t="s">
        <v>85</v>
      </c>
      <c r="AI197" s="71" t="s">
        <v>63</v>
      </c>
      <c r="AJ197" s="71" t="s">
        <v>63</v>
      </c>
      <c r="AK197" s="71" t="s">
        <v>63</v>
      </c>
      <c r="AL197" s="71" t="s">
        <v>63</v>
      </c>
      <c r="AM197" s="71" t="s">
        <v>63</v>
      </c>
      <c r="AN197" s="71" t="s">
        <v>1892</v>
      </c>
      <c r="AO197" s="71" t="s">
        <v>1893</v>
      </c>
      <c r="AP197" s="71" t="s">
        <v>1894</v>
      </c>
      <c r="AQ197" s="71" t="s">
        <v>1895</v>
      </c>
      <c r="AR197" s="71" t="s">
        <v>63</v>
      </c>
      <c r="AS197" s="71"/>
      <c r="AT197" s="71" t="s">
        <v>63</v>
      </c>
      <c r="AU197" s="71" t="s">
        <v>72</v>
      </c>
      <c r="AV197" s="71" t="s">
        <v>63</v>
      </c>
      <c r="AW197" s="71"/>
      <c r="AX197" s="71" t="s">
        <v>1896</v>
      </c>
      <c r="AY197" s="73" t="s">
        <v>1897</v>
      </c>
    </row>
    <row r="198" spans="1:51" ht="75" customHeight="1">
      <c r="A198" s="70">
        <v>197</v>
      </c>
      <c r="B198" s="71" t="s">
        <v>1898</v>
      </c>
      <c r="C198" s="71" t="s">
        <v>1686</v>
      </c>
      <c r="D198" s="71" t="s">
        <v>1899</v>
      </c>
      <c r="E198" s="71" t="s">
        <v>1599</v>
      </c>
      <c r="F198" s="71" t="s">
        <v>231</v>
      </c>
      <c r="G198" s="71" t="s">
        <v>796</v>
      </c>
      <c r="H198" s="71" t="s">
        <v>217</v>
      </c>
      <c r="I198" s="71" t="s">
        <v>194</v>
      </c>
      <c r="J198" s="71" t="s">
        <v>1456</v>
      </c>
      <c r="K198" s="71" t="s">
        <v>315</v>
      </c>
      <c r="L198" s="71" t="s">
        <v>1900</v>
      </c>
      <c r="M198" s="71" t="s">
        <v>1901</v>
      </c>
      <c r="N198" s="71"/>
      <c r="O198" s="71"/>
      <c r="P198" s="71"/>
      <c r="Q198" s="71"/>
      <c r="R198" s="71"/>
      <c r="S198" s="71"/>
      <c r="T198" s="71"/>
      <c r="U198" s="71"/>
      <c r="V198" s="71"/>
      <c r="W198" s="71"/>
      <c r="X198" s="71"/>
      <c r="Y198" s="71"/>
      <c r="Z198" s="71"/>
      <c r="AA198" s="71"/>
      <c r="AB198" s="71" t="s">
        <v>64</v>
      </c>
      <c r="AC198" s="71" t="s">
        <v>65</v>
      </c>
      <c r="AD198" s="71" t="s">
        <v>62</v>
      </c>
      <c r="AE198" s="71" t="s">
        <v>62</v>
      </c>
      <c r="AF198" s="71" t="s">
        <v>63</v>
      </c>
      <c r="AG198" s="71"/>
      <c r="AH198" s="71" t="s">
        <v>1539</v>
      </c>
      <c r="AI198" s="71" t="s">
        <v>63</v>
      </c>
      <c r="AJ198" s="71" t="s">
        <v>63</v>
      </c>
      <c r="AK198" s="71" t="s">
        <v>63</v>
      </c>
      <c r="AL198" s="71" t="s">
        <v>63</v>
      </c>
      <c r="AM198" s="71" t="s">
        <v>62</v>
      </c>
      <c r="AN198" s="71"/>
      <c r="AO198" s="71"/>
      <c r="AP198" s="71" t="s">
        <v>1902</v>
      </c>
      <c r="AQ198" s="71" t="s">
        <v>194</v>
      </c>
      <c r="AR198" s="71" t="s">
        <v>62</v>
      </c>
      <c r="AS198" s="71"/>
      <c r="AT198" s="71" t="s">
        <v>62</v>
      </c>
      <c r="AU198" s="71"/>
      <c r="AV198" s="71"/>
      <c r="AW198" s="71"/>
      <c r="AX198" s="71" t="s">
        <v>1903</v>
      </c>
      <c r="AY198" s="73"/>
    </row>
    <row r="199" spans="1:51" ht="75" customHeight="1">
      <c r="A199" s="70">
        <v>198</v>
      </c>
      <c r="B199" s="71" t="s">
        <v>1904</v>
      </c>
      <c r="C199" s="71" t="s">
        <v>810</v>
      </c>
      <c r="D199" s="71" t="s">
        <v>1905</v>
      </c>
      <c r="E199" s="71" t="s">
        <v>1526</v>
      </c>
      <c r="F199" s="71" t="s">
        <v>231</v>
      </c>
      <c r="G199" s="71" t="s">
        <v>588</v>
      </c>
      <c r="H199" s="71" t="s">
        <v>217</v>
      </c>
      <c r="I199" s="71" t="s">
        <v>1232</v>
      </c>
      <c r="J199" s="71" t="s">
        <v>1456</v>
      </c>
      <c r="K199" s="71" t="s">
        <v>243</v>
      </c>
      <c r="L199" s="71" t="s">
        <v>1906</v>
      </c>
      <c r="M199" s="71" t="s">
        <v>1907</v>
      </c>
      <c r="N199" s="71"/>
      <c r="O199" s="71"/>
      <c r="P199" s="71"/>
      <c r="Q199" s="71"/>
      <c r="R199" s="71"/>
      <c r="S199" s="71"/>
      <c r="T199" s="71"/>
      <c r="U199" s="71"/>
      <c r="V199" s="71"/>
      <c r="W199" s="71"/>
      <c r="X199" s="71"/>
      <c r="Y199" s="71"/>
      <c r="Z199" s="71"/>
      <c r="AA199" s="71"/>
      <c r="AB199" s="71" t="s">
        <v>64</v>
      </c>
      <c r="AC199" s="71" t="s">
        <v>65</v>
      </c>
      <c r="AD199" s="71" t="s">
        <v>62</v>
      </c>
      <c r="AE199" s="71" t="s">
        <v>63</v>
      </c>
      <c r="AF199" s="71" t="s">
        <v>63</v>
      </c>
      <c r="AG199" s="71"/>
      <c r="AH199" s="71" t="s">
        <v>66</v>
      </c>
      <c r="AI199" s="71" t="s">
        <v>63</v>
      </c>
      <c r="AJ199" s="71" t="s">
        <v>132</v>
      </c>
      <c r="AK199" s="71" t="s">
        <v>63</v>
      </c>
      <c r="AL199" s="71" t="s">
        <v>62</v>
      </c>
      <c r="AM199" s="71" t="s">
        <v>63</v>
      </c>
      <c r="AN199" s="71"/>
      <c r="AO199" s="71"/>
      <c r="AP199" s="71" t="s">
        <v>1908</v>
      </c>
      <c r="AQ199" s="71" t="s">
        <v>1909</v>
      </c>
      <c r="AR199" s="71" t="s">
        <v>132</v>
      </c>
      <c r="AS199" s="71"/>
      <c r="AT199" s="71" t="s">
        <v>63</v>
      </c>
      <c r="AU199" s="71"/>
      <c r="AV199" s="71"/>
      <c r="AW199" s="71"/>
      <c r="AX199" s="71" t="s">
        <v>1910</v>
      </c>
      <c r="AY199" s="73" t="s">
        <v>1911</v>
      </c>
    </row>
    <row r="200" spans="1:51" ht="75" customHeight="1">
      <c r="A200" s="70">
        <v>199</v>
      </c>
      <c r="B200" s="71" t="s">
        <v>1912</v>
      </c>
      <c r="C200" s="71" t="s">
        <v>1159</v>
      </c>
      <c r="D200" s="71" t="s">
        <v>1913</v>
      </c>
      <c r="E200" s="71" t="s">
        <v>1526</v>
      </c>
      <c r="F200" s="71" t="s">
        <v>231</v>
      </c>
      <c r="G200" s="71" t="s">
        <v>588</v>
      </c>
      <c r="H200" s="71" t="s">
        <v>217</v>
      </c>
      <c r="I200" s="71" t="s">
        <v>250</v>
      </c>
      <c r="J200" s="71" t="s">
        <v>1456</v>
      </c>
      <c r="K200" s="71" t="s">
        <v>243</v>
      </c>
      <c r="L200" s="71" t="s">
        <v>1914</v>
      </c>
      <c r="M200" s="71" t="s">
        <v>1915</v>
      </c>
      <c r="N200" s="71"/>
      <c r="O200" s="71"/>
      <c r="P200" s="71"/>
      <c r="Q200" s="71"/>
      <c r="R200" s="71"/>
      <c r="S200" s="71"/>
      <c r="T200" s="71"/>
      <c r="U200" s="71"/>
      <c r="V200" s="71"/>
      <c r="W200" s="71"/>
      <c r="X200" s="71"/>
      <c r="Y200" s="71"/>
      <c r="Z200" s="71"/>
      <c r="AA200" s="71"/>
      <c r="AB200" s="71" t="s">
        <v>64</v>
      </c>
      <c r="AC200" s="71" t="s">
        <v>65</v>
      </c>
      <c r="AD200" s="71" t="s">
        <v>62</v>
      </c>
      <c r="AE200" s="71" t="s">
        <v>62</v>
      </c>
      <c r="AF200" s="71" t="s">
        <v>63</v>
      </c>
      <c r="AG200" s="71"/>
      <c r="AH200" s="71" t="s">
        <v>66</v>
      </c>
      <c r="AI200" s="71" t="s">
        <v>63</v>
      </c>
      <c r="AJ200" s="71" t="s">
        <v>63</v>
      </c>
      <c r="AK200" s="71" t="s">
        <v>63</v>
      </c>
      <c r="AL200" s="71" t="s">
        <v>63</v>
      </c>
      <c r="AM200" s="71" t="s">
        <v>63</v>
      </c>
      <c r="AN200" s="71"/>
      <c r="AO200" s="71"/>
      <c r="AP200" s="71" t="s">
        <v>1916</v>
      </c>
      <c r="AQ200" s="71" t="s">
        <v>1917</v>
      </c>
      <c r="AR200" s="71" t="s">
        <v>132</v>
      </c>
      <c r="AS200" s="71"/>
      <c r="AT200" s="71" t="s">
        <v>63</v>
      </c>
      <c r="AU200" s="71"/>
      <c r="AV200" s="71"/>
      <c r="AW200" s="71"/>
      <c r="AX200" s="71" t="s">
        <v>1918</v>
      </c>
      <c r="AY200" s="73" t="s">
        <v>1919</v>
      </c>
    </row>
    <row r="201" spans="1:51" ht="75" customHeight="1">
      <c r="A201" s="70">
        <v>200</v>
      </c>
      <c r="B201" s="71" t="s">
        <v>1920</v>
      </c>
      <c r="C201" s="71" t="s">
        <v>381</v>
      </c>
      <c r="D201" s="71" t="s">
        <v>1921</v>
      </c>
      <c r="E201" s="71" t="s">
        <v>1529</v>
      </c>
      <c r="F201" s="71" t="s">
        <v>54</v>
      </c>
      <c r="G201" s="71" t="s">
        <v>125</v>
      </c>
      <c r="H201" s="71" t="s">
        <v>233</v>
      </c>
      <c r="I201" s="71" t="s">
        <v>1232</v>
      </c>
      <c r="J201" s="71" t="s">
        <v>1456</v>
      </c>
      <c r="K201" s="71" t="s">
        <v>243</v>
      </c>
      <c r="L201" s="71" t="s">
        <v>1922</v>
      </c>
      <c r="M201" s="71" t="s">
        <v>1923</v>
      </c>
      <c r="N201" s="71" t="s">
        <v>1599</v>
      </c>
      <c r="O201" s="71" t="s">
        <v>1530</v>
      </c>
      <c r="P201" s="71" t="s">
        <v>60</v>
      </c>
      <c r="Q201" s="71" t="s">
        <v>188</v>
      </c>
      <c r="R201" s="71" t="s">
        <v>189</v>
      </c>
      <c r="S201" s="71" t="s">
        <v>62</v>
      </c>
      <c r="T201" s="71" t="s">
        <v>62</v>
      </c>
      <c r="U201" s="71" t="s">
        <v>62</v>
      </c>
      <c r="V201" s="71" t="s">
        <v>62</v>
      </c>
      <c r="W201" s="71" t="s">
        <v>63</v>
      </c>
      <c r="X201" s="71" t="s">
        <v>63</v>
      </c>
      <c r="Y201" s="71" t="s">
        <v>62</v>
      </c>
      <c r="Z201" s="71" t="s">
        <v>63</v>
      </c>
      <c r="AA201" s="71" t="s">
        <v>62</v>
      </c>
      <c r="AB201" s="71" t="s">
        <v>64</v>
      </c>
      <c r="AC201" s="71" t="s">
        <v>65</v>
      </c>
      <c r="AD201" s="71" t="s">
        <v>62</v>
      </c>
      <c r="AE201" s="71" t="s">
        <v>62</v>
      </c>
      <c r="AF201" s="71" t="s">
        <v>62</v>
      </c>
      <c r="AG201" s="71" t="s">
        <v>63</v>
      </c>
      <c r="AH201" s="71" t="s">
        <v>85</v>
      </c>
      <c r="AI201" s="71" t="s">
        <v>63</v>
      </c>
      <c r="AJ201" s="71" t="s">
        <v>63</v>
      </c>
      <c r="AK201" s="71" t="s">
        <v>63</v>
      </c>
      <c r="AL201" s="71" t="s">
        <v>62</v>
      </c>
      <c r="AM201" s="71" t="s">
        <v>63</v>
      </c>
      <c r="AN201" s="71" t="s">
        <v>1924</v>
      </c>
      <c r="AO201" s="71" t="s">
        <v>1925</v>
      </c>
      <c r="AP201" s="71" t="s">
        <v>1926</v>
      </c>
      <c r="AQ201" s="71" t="s">
        <v>1927</v>
      </c>
      <c r="AR201" s="71" t="s">
        <v>132</v>
      </c>
      <c r="AS201" s="71"/>
      <c r="AT201" s="71" t="s">
        <v>63</v>
      </c>
      <c r="AU201" s="71" t="s">
        <v>72</v>
      </c>
      <c r="AV201" s="71" t="s">
        <v>63</v>
      </c>
      <c r="AW201" s="71"/>
      <c r="AX201" s="71" t="s">
        <v>1928</v>
      </c>
      <c r="AY201" s="73" t="s">
        <v>1929</v>
      </c>
    </row>
    <row r="202" spans="1:51" ht="75" customHeight="1">
      <c r="A202" s="70">
        <v>201</v>
      </c>
      <c r="B202" s="71" t="s">
        <v>1930</v>
      </c>
      <c r="C202" s="71" t="s">
        <v>1931</v>
      </c>
      <c r="D202" s="71" t="s">
        <v>1932</v>
      </c>
      <c r="E202" s="71" t="s">
        <v>1787</v>
      </c>
      <c r="F202" s="71" t="s">
        <v>54</v>
      </c>
      <c r="G202" s="71" t="s">
        <v>125</v>
      </c>
      <c r="H202" s="71" t="s">
        <v>233</v>
      </c>
      <c r="I202" s="71" t="s">
        <v>612</v>
      </c>
      <c r="J202" s="71" t="s">
        <v>1456</v>
      </c>
      <c r="K202" s="71" t="s">
        <v>266</v>
      </c>
      <c r="L202" s="71" t="s">
        <v>1933</v>
      </c>
      <c r="M202" s="71" t="s">
        <v>1934</v>
      </c>
      <c r="N202" s="71" t="s">
        <v>1935</v>
      </c>
      <c r="O202" s="71" t="s">
        <v>1699</v>
      </c>
      <c r="P202" s="71" t="s">
        <v>155</v>
      </c>
      <c r="Q202" s="71" t="s">
        <v>155</v>
      </c>
      <c r="R202" s="71" t="s">
        <v>1700</v>
      </c>
      <c r="S202" s="71" t="s">
        <v>63</v>
      </c>
      <c r="T202" s="71" t="s">
        <v>62</v>
      </c>
      <c r="U202" s="71" t="s">
        <v>62</v>
      </c>
      <c r="V202" s="71" t="s">
        <v>63</v>
      </c>
      <c r="W202" s="71" t="s">
        <v>63</v>
      </c>
      <c r="X202" s="71" t="s">
        <v>63</v>
      </c>
      <c r="Y202" s="71" t="s">
        <v>62</v>
      </c>
      <c r="Z202" s="71" t="s">
        <v>62</v>
      </c>
      <c r="AA202" s="71" t="s">
        <v>62</v>
      </c>
      <c r="AB202" s="71" t="s">
        <v>142</v>
      </c>
      <c r="AC202" s="71" t="s">
        <v>84</v>
      </c>
      <c r="AD202" s="71" t="s">
        <v>62</v>
      </c>
      <c r="AE202" s="71" t="s">
        <v>62</v>
      </c>
      <c r="AF202" s="71" t="s">
        <v>62</v>
      </c>
      <c r="AG202" s="71" t="s">
        <v>63</v>
      </c>
      <c r="AH202" s="71" t="s">
        <v>85</v>
      </c>
      <c r="AI202" s="71" t="s">
        <v>63</v>
      </c>
      <c r="AJ202" s="71" t="s">
        <v>132</v>
      </c>
      <c r="AK202" s="71" t="s">
        <v>62</v>
      </c>
      <c r="AL202" s="71" t="s">
        <v>132</v>
      </c>
      <c r="AM202" s="71" t="s">
        <v>132</v>
      </c>
      <c r="AN202" s="71" t="s">
        <v>1936</v>
      </c>
      <c r="AO202" s="71" t="s">
        <v>1937</v>
      </c>
      <c r="AP202" s="71" t="s">
        <v>1938</v>
      </c>
      <c r="AQ202" s="71" t="s">
        <v>612</v>
      </c>
      <c r="AR202" s="71" t="s">
        <v>62</v>
      </c>
      <c r="AS202" s="71"/>
      <c r="AT202" s="71" t="s">
        <v>63</v>
      </c>
      <c r="AU202" s="71" t="s">
        <v>1716</v>
      </c>
      <c r="AV202" s="71" t="s">
        <v>63</v>
      </c>
      <c r="AW202" s="71"/>
      <c r="AX202" s="71" t="s">
        <v>1939</v>
      </c>
      <c r="AY202" s="73" t="s">
        <v>1940</v>
      </c>
    </row>
    <row r="203" spans="1:51" ht="75" customHeight="1">
      <c r="A203" s="70">
        <v>202</v>
      </c>
      <c r="B203" s="71" t="s">
        <v>1941</v>
      </c>
      <c r="C203" s="71" t="s">
        <v>810</v>
      </c>
      <c r="D203" s="71" t="s">
        <v>1942</v>
      </c>
      <c r="E203" s="71" t="s">
        <v>1485</v>
      </c>
      <c r="F203" s="71" t="s">
        <v>231</v>
      </c>
      <c r="G203" s="71" t="s">
        <v>746</v>
      </c>
      <c r="H203" s="71" t="s">
        <v>217</v>
      </c>
      <c r="I203" s="71" t="s">
        <v>850</v>
      </c>
      <c r="J203" s="71" t="s">
        <v>1456</v>
      </c>
      <c r="K203" s="71" t="s">
        <v>315</v>
      </c>
      <c r="L203" s="71" t="s">
        <v>1943</v>
      </c>
      <c r="M203" s="71" t="s">
        <v>1944</v>
      </c>
      <c r="N203" s="71"/>
      <c r="O203" s="71"/>
      <c r="P203" s="71"/>
      <c r="Q203" s="71"/>
      <c r="R203" s="71"/>
      <c r="S203" s="71"/>
      <c r="T203" s="71"/>
      <c r="U203" s="71"/>
      <c r="V203" s="71"/>
      <c r="W203" s="71"/>
      <c r="X203" s="71"/>
      <c r="Y203" s="71"/>
      <c r="Z203" s="71"/>
      <c r="AA203" s="71"/>
      <c r="AB203" s="71" t="s">
        <v>64</v>
      </c>
      <c r="AC203" s="71" t="s">
        <v>65</v>
      </c>
      <c r="AD203" s="71" t="s">
        <v>62</v>
      </c>
      <c r="AE203" s="71" t="s">
        <v>62</v>
      </c>
      <c r="AF203" s="71" t="s">
        <v>63</v>
      </c>
      <c r="AG203" s="71"/>
      <c r="AH203" s="71" t="s">
        <v>1539</v>
      </c>
      <c r="AI203" s="71" t="s">
        <v>63</v>
      </c>
      <c r="AJ203" s="71" t="s">
        <v>63</v>
      </c>
      <c r="AK203" s="71" t="s">
        <v>63</v>
      </c>
      <c r="AL203" s="71" t="s">
        <v>62</v>
      </c>
      <c r="AM203" s="71" t="s">
        <v>62</v>
      </c>
      <c r="AN203" s="71"/>
      <c r="AO203" s="71"/>
      <c r="AP203" s="71" t="s">
        <v>1945</v>
      </c>
      <c r="AQ203" s="71" t="s">
        <v>1946</v>
      </c>
      <c r="AR203" s="71" t="s">
        <v>132</v>
      </c>
      <c r="AS203" s="71"/>
      <c r="AT203" s="71" t="s">
        <v>63</v>
      </c>
      <c r="AU203" s="71"/>
      <c r="AV203" s="71"/>
      <c r="AW203" s="71"/>
      <c r="AX203" s="71" t="s">
        <v>1947</v>
      </c>
      <c r="AY203" s="73" t="s">
        <v>1948</v>
      </c>
    </row>
    <row r="204" spans="1:51" ht="75" customHeight="1">
      <c r="A204" s="70">
        <v>203</v>
      </c>
      <c r="B204" s="71" t="s">
        <v>1949</v>
      </c>
      <c r="C204" s="71" t="s">
        <v>810</v>
      </c>
      <c r="D204" s="71" t="s">
        <v>1950</v>
      </c>
      <c r="E204" s="71" t="s">
        <v>1526</v>
      </c>
      <c r="F204" s="71" t="s">
        <v>231</v>
      </c>
      <c r="G204" s="71" t="s">
        <v>588</v>
      </c>
      <c r="H204" s="71" t="s">
        <v>217</v>
      </c>
      <c r="I204" s="71" t="s">
        <v>850</v>
      </c>
      <c r="J204" s="71" t="s">
        <v>1456</v>
      </c>
      <c r="K204" s="71" t="s">
        <v>315</v>
      </c>
      <c r="L204" s="71" t="s">
        <v>1951</v>
      </c>
      <c r="M204" s="71" t="s">
        <v>1952</v>
      </c>
      <c r="N204" s="71"/>
      <c r="O204" s="71"/>
      <c r="P204" s="71"/>
      <c r="Q204" s="71"/>
      <c r="R204" s="71"/>
      <c r="S204" s="71"/>
      <c r="T204" s="71"/>
      <c r="U204" s="71"/>
      <c r="V204" s="71"/>
      <c r="W204" s="71"/>
      <c r="X204" s="71"/>
      <c r="Y204" s="71"/>
      <c r="Z204" s="71"/>
      <c r="AA204" s="71"/>
      <c r="AB204" s="71" t="s">
        <v>64</v>
      </c>
      <c r="AC204" s="71" t="s">
        <v>65</v>
      </c>
      <c r="AD204" s="71" t="s">
        <v>62</v>
      </c>
      <c r="AE204" s="71" t="s">
        <v>62</v>
      </c>
      <c r="AF204" s="71" t="s">
        <v>63</v>
      </c>
      <c r="AG204" s="71"/>
      <c r="AH204" s="71" t="s">
        <v>66</v>
      </c>
      <c r="AI204" s="71" t="s">
        <v>63</v>
      </c>
      <c r="AJ204" s="71" t="s">
        <v>63</v>
      </c>
      <c r="AK204" s="71" t="s">
        <v>63</v>
      </c>
      <c r="AL204" s="71" t="s">
        <v>62</v>
      </c>
      <c r="AM204" s="71" t="s">
        <v>63</v>
      </c>
      <c r="AN204" s="71"/>
      <c r="AO204" s="71"/>
      <c r="AP204" s="71" t="s">
        <v>1953</v>
      </c>
      <c r="AQ204" s="71" t="s">
        <v>1954</v>
      </c>
      <c r="AR204" s="71" t="s">
        <v>132</v>
      </c>
      <c r="AS204" s="71"/>
      <c r="AT204" s="71" t="s">
        <v>63</v>
      </c>
      <c r="AU204" s="71"/>
      <c r="AV204" s="71"/>
      <c r="AW204" s="71"/>
      <c r="AX204" s="71" t="s">
        <v>1955</v>
      </c>
      <c r="AY204" s="73" t="s">
        <v>1956</v>
      </c>
    </row>
    <row r="205" spans="1:51" ht="75" customHeight="1">
      <c r="A205" s="70">
        <v>204</v>
      </c>
      <c r="B205" s="71" t="s">
        <v>1957</v>
      </c>
      <c r="C205" s="71" t="s">
        <v>810</v>
      </c>
      <c r="D205" s="71" t="s">
        <v>1958</v>
      </c>
      <c r="E205" s="71" t="s">
        <v>1526</v>
      </c>
      <c r="F205" s="71" t="s">
        <v>231</v>
      </c>
      <c r="G205" s="71" t="s">
        <v>746</v>
      </c>
      <c r="H205" s="71" t="s">
        <v>217</v>
      </c>
      <c r="I205" s="71" t="s">
        <v>285</v>
      </c>
      <c r="J205" s="71" t="s">
        <v>1456</v>
      </c>
      <c r="K205" s="71" t="s">
        <v>279</v>
      </c>
      <c r="L205" s="71" t="s">
        <v>1959</v>
      </c>
      <c r="M205" s="71" t="s">
        <v>1960</v>
      </c>
      <c r="N205" s="71"/>
      <c r="O205" s="71"/>
      <c r="P205" s="71"/>
      <c r="Q205" s="71"/>
      <c r="R205" s="71"/>
      <c r="S205" s="71"/>
      <c r="T205" s="71"/>
      <c r="U205" s="71"/>
      <c r="V205" s="71"/>
      <c r="W205" s="71"/>
      <c r="X205" s="71"/>
      <c r="Y205" s="71"/>
      <c r="Z205" s="71"/>
      <c r="AA205" s="71"/>
      <c r="AB205" s="71" t="s">
        <v>64</v>
      </c>
      <c r="AC205" s="71" t="s">
        <v>65</v>
      </c>
      <c r="AD205" s="71" t="s">
        <v>62</v>
      </c>
      <c r="AE205" s="71" t="s">
        <v>63</v>
      </c>
      <c r="AF205" s="71" t="s">
        <v>63</v>
      </c>
      <c r="AG205" s="71"/>
      <c r="AH205" s="71" t="s">
        <v>1539</v>
      </c>
      <c r="AI205" s="71" t="s">
        <v>63</v>
      </c>
      <c r="AJ205" s="71" t="s">
        <v>63</v>
      </c>
      <c r="AK205" s="71" t="s">
        <v>63</v>
      </c>
      <c r="AL205" s="71" t="s">
        <v>62</v>
      </c>
      <c r="AM205" s="71" t="s">
        <v>62</v>
      </c>
      <c r="AN205" s="71"/>
      <c r="AO205" s="71"/>
      <c r="AP205" s="71" t="s">
        <v>1961</v>
      </c>
      <c r="AQ205" s="71" t="s">
        <v>1962</v>
      </c>
      <c r="AR205" s="71" t="s">
        <v>132</v>
      </c>
      <c r="AS205" s="71"/>
      <c r="AT205" s="71" t="s">
        <v>63</v>
      </c>
      <c r="AU205" s="71"/>
      <c r="AV205" s="71"/>
      <c r="AW205" s="71"/>
      <c r="AX205" s="71" t="s">
        <v>1963</v>
      </c>
      <c r="AY205" s="73" t="s">
        <v>1964</v>
      </c>
    </row>
    <row r="206" spans="1:51" ht="75" customHeight="1">
      <c r="A206" s="70">
        <v>205</v>
      </c>
      <c r="B206" s="71" t="s">
        <v>1965</v>
      </c>
      <c r="C206" s="71" t="s">
        <v>745</v>
      </c>
      <c r="D206" s="71" t="s">
        <v>1966</v>
      </c>
      <c r="E206" s="71" t="s">
        <v>1529</v>
      </c>
      <c r="F206" s="71" t="s">
        <v>231</v>
      </c>
      <c r="G206" s="71" t="s">
        <v>796</v>
      </c>
      <c r="H206" s="71" t="s">
        <v>217</v>
      </c>
      <c r="I206" s="71" t="s">
        <v>194</v>
      </c>
      <c r="J206" s="71" t="s">
        <v>1456</v>
      </c>
      <c r="K206" s="71" t="s">
        <v>315</v>
      </c>
      <c r="L206" s="71" t="s">
        <v>1967</v>
      </c>
      <c r="M206" s="71" t="s">
        <v>1968</v>
      </c>
      <c r="N206" s="71"/>
      <c r="O206" s="71"/>
      <c r="P206" s="71"/>
      <c r="Q206" s="71"/>
      <c r="R206" s="71"/>
      <c r="S206" s="71"/>
      <c r="T206" s="71"/>
      <c r="U206" s="71"/>
      <c r="V206" s="71"/>
      <c r="W206" s="71"/>
      <c r="X206" s="71"/>
      <c r="Y206" s="71"/>
      <c r="Z206" s="71"/>
      <c r="AA206" s="71"/>
      <c r="AB206" s="71" t="s">
        <v>64</v>
      </c>
      <c r="AC206" s="71" t="s">
        <v>65</v>
      </c>
      <c r="AD206" s="71" t="s">
        <v>62</v>
      </c>
      <c r="AE206" s="71" t="s">
        <v>62</v>
      </c>
      <c r="AF206" s="71" t="s">
        <v>63</v>
      </c>
      <c r="AG206" s="71"/>
      <c r="AH206" s="71" t="s">
        <v>85</v>
      </c>
      <c r="AI206" s="71" t="s">
        <v>63</v>
      </c>
      <c r="AJ206" s="71" t="s">
        <v>63</v>
      </c>
      <c r="AK206" s="71" t="s">
        <v>63</v>
      </c>
      <c r="AL206" s="71" t="s">
        <v>63</v>
      </c>
      <c r="AM206" s="71" t="s">
        <v>63</v>
      </c>
      <c r="AN206" s="71"/>
      <c r="AO206" s="71"/>
      <c r="AP206" s="71" t="s">
        <v>1969</v>
      </c>
      <c r="AQ206" s="71" t="s">
        <v>1970</v>
      </c>
      <c r="AR206" s="71" t="s">
        <v>132</v>
      </c>
      <c r="AS206" s="71"/>
      <c r="AT206" s="71" t="s">
        <v>63</v>
      </c>
      <c r="AU206" s="71"/>
      <c r="AV206" s="71"/>
      <c r="AW206" s="71"/>
      <c r="AX206" s="71" t="s">
        <v>1971</v>
      </c>
      <c r="AY206" s="73" t="s">
        <v>1972</v>
      </c>
    </row>
    <row r="207" spans="1:51" ht="75" customHeight="1">
      <c r="A207" s="70">
        <v>206</v>
      </c>
      <c r="B207" s="71" t="s">
        <v>1973</v>
      </c>
      <c r="C207" s="71" t="s">
        <v>745</v>
      </c>
      <c r="D207" s="71" t="s">
        <v>1974</v>
      </c>
      <c r="E207" s="71" t="s">
        <v>1526</v>
      </c>
      <c r="F207" s="71" t="s">
        <v>231</v>
      </c>
      <c r="G207" s="71" t="s">
        <v>588</v>
      </c>
      <c r="H207" s="71" t="s">
        <v>217</v>
      </c>
      <c r="I207" s="71" t="s">
        <v>1299</v>
      </c>
      <c r="J207" s="71" t="s">
        <v>1975</v>
      </c>
      <c r="K207" s="71" t="s">
        <v>1976</v>
      </c>
      <c r="L207" s="71" t="s">
        <v>1977</v>
      </c>
      <c r="M207" s="71" t="s">
        <v>1978</v>
      </c>
      <c r="N207" s="71"/>
      <c r="O207" s="71"/>
      <c r="P207" s="71"/>
      <c r="Q207" s="71"/>
      <c r="R207" s="71"/>
      <c r="S207" s="71"/>
      <c r="T207" s="71"/>
      <c r="U207" s="71"/>
      <c r="V207" s="71"/>
      <c r="W207" s="71"/>
      <c r="X207" s="71"/>
      <c r="Y207" s="71"/>
      <c r="Z207" s="71"/>
      <c r="AA207" s="71"/>
      <c r="AB207" s="71" t="s">
        <v>64</v>
      </c>
      <c r="AC207" s="71" t="s">
        <v>65</v>
      </c>
      <c r="AD207" s="71" t="s">
        <v>62</v>
      </c>
      <c r="AE207" s="71" t="s">
        <v>62</v>
      </c>
      <c r="AF207" s="71" t="s">
        <v>63</v>
      </c>
      <c r="AG207" s="71"/>
      <c r="AH207" s="71" t="s">
        <v>66</v>
      </c>
      <c r="AI207" s="71" t="s">
        <v>63</v>
      </c>
      <c r="AJ207" s="71" t="s">
        <v>63</v>
      </c>
      <c r="AK207" s="71" t="s">
        <v>63</v>
      </c>
      <c r="AL207" s="71" t="s">
        <v>62</v>
      </c>
      <c r="AM207" s="71" t="s">
        <v>63</v>
      </c>
      <c r="AN207" s="71"/>
      <c r="AO207" s="71"/>
      <c r="AP207" s="71" t="s">
        <v>1979</v>
      </c>
      <c r="AQ207" s="71" t="s">
        <v>1980</v>
      </c>
      <c r="AR207" s="71" t="s">
        <v>62</v>
      </c>
      <c r="AS207" s="71"/>
      <c r="AT207" s="71" t="s">
        <v>63</v>
      </c>
      <c r="AU207" s="71"/>
      <c r="AV207" s="71"/>
      <c r="AW207" s="71"/>
      <c r="AX207" s="71" t="s">
        <v>1981</v>
      </c>
      <c r="AY207" s="73" t="s">
        <v>1982</v>
      </c>
    </row>
    <row r="208" spans="1:51" ht="75" customHeight="1">
      <c r="A208" s="70">
        <v>207</v>
      </c>
      <c r="B208" s="71" t="s">
        <v>1182</v>
      </c>
      <c r="C208" s="71" t="s">
        <v>381</v>
      </c>
      <c r="D208" s="71" t="s">
        <v>1983</v>
      </c>
      <c r="E208" s="71" t="s">
        <v>1476</v>
      </c>
      <c r="F208" s="71" t="s">
        <v>54</v>
      </c>
      <c r="G208" s="71" t="s">
        <v>125</v>
      </c>
      <c r="H208" s="71" t="s">
        <v>233</v>
      </c>
      <c r="I208" s="71" t="s">
        <v>285</v>
      </c>
      <c r="J208" s="71" t="s">
        <v>1456</v>
      </c>
      <c r="K208" s="71" t="s">
        <v>279</v>
      </c>
      <c r="L208" s="71" t="s">
        <v>1984</v>
      </c>
      <c r="M208" s="71" t="s">
        <v>1985</v>
      </c>
      <c r="N208" s="71" t="s">
        <v>1787</v>
      </c>
      <c r="O208" s="71" t="s">
        <v>1986</v>
      </c>
      <c r="P208" s="71" t="s">
        <v>60</v>
      </c>
      <c r="Q208" s="71" t="s">
        <v>435</v>
      </c>
      <c r="R208" s="71" t="s">
        <v>189</v>
      </c>
      <c r="S208" s="71" t="s">
        <v>62</v>
      </c>
      <c r="T208" s="71" t="s">
        <v>62</v>
      </c>
      <c r="U208" s="71" t="s">
        <v>62</v>
      </c>
      <c r="V208" s="71" t="s">
        <v>62</v>
      </c>
      <c r="W208" s="71" t="s">
        <v>63</v>
      </c>
      <c r="X208" s="71" t="s">
        <v>63</v>
      </c>
      <c r="Y208" s="71" t="s">
        <v>62</v>
      </c>
      <c r="Z208" s="71" t="s">
        <v>63</v>
      </c>
      <c r="AA208" s="71" t="s">
        <v>63</v>
      </c>
      <c r="AB208" s="71" t="s">
        <v>64</v>
      </c>
      <c r="AC208" s="71" t="s">
        <v>65</v>
      </c>
      <c r="AD208" s="71" t="s">
        <v>62</v>
      </c>
      <c r="AE208" s="71" t="s">
        <v>62</v>
      </c>
      <c r="AF208" s="71" t="s">
        <v>62</v>
      </c>
      <c r="AG208" s="71" t="s">
        <v>63</v>
      </c>
      <c r="AH208" s="71" t="s">
        <v>85</v>
      </c>
      <c r="AI208" s="71" t="s">
        <v>63</v>
      </c>
      <c r="AJ208" s="71" t="s">
        <v>132</v>
      </c>
      <c r="AK208" s="71" t="s">
        <v>63</v>
      </c>
      <c r="AL208" s="71" t="s">
        <v>62</v>
      </c>
      <c r="AM208" s="71" t="s">
        <v>132</v>
      </c>
      <c r="AN208" s="71"/>
      <c r="AO208" s="71" t="s">
        <v>1987</v>
      </c>
      <c r="AP208" s="71" t="s">
        <v>1988</v>
      </c>
      <c r="AQ208" s="71" t="s">
        <v>1189</v>
      </c>
      <c r="AR208" s="71" t="s">
        <v>132</v>
      </c>
      <c r="AS208" s="71"/>
      <c r="AT208" s="71" t="s">
        <v>63</v>
      </c>
      <c r="AU208" s="71" t="s">
        <v>1716</v>
      </c>
      <c r="AV208" s="71" t="s">
        <v>63</v>
      </c>
      <c r="AW208" s="71"/>
      <c r="AX208" s="71" t="s">
        <v>1989</v>
      </c>
      <c r="AY208" s="73" t="s">
        <v>1191</v>
      </c>
    </row>
    <row r="209" spans="1:51" ht="75" customHeight="1">
      <c r="A209" s="70">
        <v>208</v>
      </c>
      <c r="B209" s="71" t="s">
        <v>1990</v>
      </c>
      <c r="C209" s="71" t="s">
        <v>810</v>
      </c>
      <c r="D209" s="71" t="s">
        <v>1991</v>
      </c>
      <c r="E209" s="71" t="s">
        <v>1526</v>
      </c>
      <c r="F209" s="71" t="s">
        <v>231</v>
      </c>
      <c r="G209" s="71" t="s">
        <v>796</v>
      </c>
      <c r="H209" s="71" t="s">
        <v>217</v>
      </c>
      <c r="I209" s="71" t="s">
        <v>1992</v>
      </c>
      <c r="J209" s="71" t="s">
        <v>1456</v>
      </c>
      <c r="K209" s="71" t="s">
        <v>218</v>
      </c>
      <c r="L209" s="71" t="s">
        <v>1993</v>
      </c>
      <c r="M209" s="71" t="s">
        <v>1994</v>
      </c>
      <c r="N209" s="71"/>
      <c r="O209" s="71"/>
      <c r="P209" s="71"/>
      <c r="Q209" s="71"/>
      <c r="R209" s="71"/>
      <c r="S209" s="71"/>
      <c r="T209" s="71"/>
      <c r="U209" s="71"/>
      <c r="V209" s="71"/>
      <c r="W209" s="71"/>
      <c r="X209" s="71"/>
      <c r="Y209" s="71"/>
      <c r="Z209" s="71"/>
      <c r="AA209" s="71"/>
      <c r="AB209" s="71" t="s">
        <v>64</v>
      </c>
      <c r="AC209" s="71" t="s">
        <v>65</v>
      </c>
      <c r="AD209" s="71" t="s">
        <v>62</v>
      </c>
      <c r="AE209" s="71" t="s">
        <v>62</v>
      </c>
      <c r="AF209" s="71" t="s">
        <v>63</v>
      </c>
      <c r="AG209" s="71"/>
      <c r="AH209" s="71" t="s">
        <v>66</v>
      </c>
      <c r="AI209" s="71" t="s">
        <v>63</v>
      </c>
      <c r="AJ209" s="71" t="s">
        <v>63</v>
      </c>
      <c r="AK209" s="71" t="s">
        <v>63</v>
      </c>
      <c r="AL209" s="71" t="s">
        <v>62</v>
      </c>
      <c r="AM209" s="71" t="s">
        <v>62</v>
      </c>
      <c r="AN209" s="71"/>
      <c r="AO209" s="71"/>
      <c r="AP209" s="71" t="s">
        <v>1995</v>
      </c>
      <c r="AQ209" s="71" t="s">
        <v>1996</v>
      </c>
      <c r="AR209" s="71" t="s">
        <v>132</v>
      </c>
      <c r="AS209" s="71"/>
      <c r="AT209" s="71" t="s">
        <v>63</v>
      </c>
      <c r="AU209" s="71"/>
      <c r="AV209" s="71"/>
      <c r="AW209" s="71"/>
      <c r="AX209" s="71" t="s">
        <v>1997</v>
      </c>
      <c r="AY209" s="73" t="s">
        <v>1998</v>
      </c>
    </row>
    <row r="210" spans="1:51" ht="75" customHeight="1">
      <c r="A210" s="70">
        <v>209</v>
      </c>
      <c r="B210" s="71" t="s">
        <v>1999</v>
      </c>
      <c r="C210" s="71" t="s">
        <v>810</v>
      </c>
      <c r="D210" s="71" t="s">
        <v>2000</v>
      </c>
      <c r="E210" s="71" t="s">
        <v>1476</v>
      </c>
      <c r="F210" s="71" t="s">
        <v>231</v>
      </c>
      <c r="G210" s="71" t="s">
        <v>746</v>
      </c>
      <c r="H210" s="71" t="s">
        <v>217</v>
      </c>
      <c r="I210" s="71" t="s">
        <v>285</v>
      </c>
      <c r="J210" s="71" t="s">
        <v>1456</v>
      </c>
      <c r="K210" s="71" t="s">
        <v>279</v>
      </c>
      <c r="L210" s="71" t="s">
        <v>2001</v>
      </c>
      <c r="M210" s="71" t="s">
        <v>2002</v>
      </c>
      <c r="N210" s="71"/>
      <c r="O210" s="71"/>
      <c r="P210" s="71"/>
      <c r="Q210" s="71"/>
      <c r="R210" s="71"/>
      <c r="S210" s="71"/>
      <c r="T210" s="71"/>
      <c r="U210" s="71"/>
      <c r="V210" s="71"/>
      <c r="W210" s="71"/>
      <c r="X210" s="71"/>
      <c r="Y210" s="71"/>
      <c r="Z210" s="71"/>
      <c r="AA210" s="71"/>
      <c r="AB210" s="71" t="s">
        <v>64</v>
      </c>
      <c r="AC210" s="71" t="s">
        <v>65</v>
      </c>
      <c r="AD210" s="71" t="s">
        <v>62</v>
      </c>
      <c r="AE210" s="71" t="s">
        <v>62</v>
      </c>
      <c r="AF210" s="71" t="s">
        <v>63</v>
      </c>
      <c r="AG210" s="71"/>
      <c r="AH210" s="71" t="s">
        <v>66</v>
      </c>
      <c r="AI210" s="71" t="s">
        <v>63</v>
      </c>
      <c r="AJ210" s="71" t="s">
        <v>63</v>
      </c>
      <c r="AK210" s="71" t="s">
        <v>63</v>
      </c>
      <c r="AL210" s="71" t="s">
        <v>62</v>
      </c>
      <c r="AM210" s="71" t="s">
        <v>63</v>
      </c>
      <c r="AN210" s="71"/>
      <c r="AO210" s="71"/>
      <c r="AP210" s="71" t="s">
        <v>2003</v>
      </c>
      <c r="AQ210" s="71" t="s">
        <v>2004</v>
      </c>
      <c r="AR210" s="71" t="s">
        <v>62</v>
      </c>
      <c r="AS210" s="71"/>
      <c r="AT210" s="71" t="s">
        <v>63</v>
      </c>
      <c r="AU210" s="71"/>
      <c r="AV210" s="71"/>
      <c r="AW210" s="71"/>
      <c r="AX210" s="71" t="s">
        <v>2005</v>
      </c>
      <c r="AY210" s="73" t="s">
        <v>2006</v>
      </c>
    </row>
    <row r="211" spans="1:51" ht="75" customHeight="1">
      <c r="A211" s="70">
        <v>210</v>
      </c>
      <c r="B211" s="71" t="s">
        <v>1941</v>
      </c>
      <c r="C211" s="71" t="s">
        <v>810</v>
      </c>
      <c r="D211" s="71" t="s">
        <v>2007</v>
      </c>
      <c r="E211" s="71" t="s">
        <v>1529</v>
      </c>
      <c r="F211" s="71" t="s">
        <v>231</v>
      </c>
      <c r="G211" s="71" t="s">
        <v>746</v>
      </c>
      <c r="H211" s="71" t="s">
        <v>217</v>
      </c>
      <c r="I211" s="71" t="s">
        <v>850</v>
      </c>
      <c r="J211" s="71" t="s">
        <v>1456</v>
      </c>
      <c r="K211" s="71" t="s">
        <v>315</v>
      </c>
      <c r="L211" s="71" t="s">
        <v>2008</v>
      </c>
      <c r="M211" s="71" t="s">
        <v>2009</v>
      </c>
      <c r="N211" s="71"/>
      <c r="O211" s="71"/>
      <c r="P211" s="71"/>
      <c r="Q211" s="71"/>
      <c r="R211" s="71"/>
      <c r="S211" s="71"/>
      <c r="T211" s="71"/>
      <c r="U211" s="71"/>
      <c r="V211" s="71"/>
      <c r="W211" s="71"/>
      <c r="X211" s="71"/>
      <c r="Y211" s="71"/>
      <c r="Z211" s="71"/>
      <c r="AA211" s="71"/>
      <c r="AB211" s="71" t="s">
        <v>64</v>
      </c>
      <c r="AC211" s="71" t="s">
        <v>65</v>
      </c>
      <c r="AD211" s="71" t="s">
        <v>62</v>
      </c>
      <c r="AE211" s="71" t="s">
        <v>62</v>
      </c>
      <c r="AF211" s="71" t="s">
        <v>63</v>
      </c>
      <c r="AG211" s="71"/>
      <c r="AH211" s="71" t="s">
        <v>66</v>
      </c>
      <c r="AI211" s="71" t="s">
        <v>63</v>
      </c>
      <c r="AJ211" s="71" t="s">
        <v>63</v>
      </c>
      <c r="AK211" s="71" t="s">
        <v>63</v>
      </c>
      <c r="AL211" s="71" t="s">
        <v>62</v>
      </c>
      <c r="AM211" s="71" t="s">
        <v>62</v>
      </c>
      <c r="AN211" s="71"/>
      <c r="AO211" s="71"/>
      <c r="AP211" s="71" t="s">
        <v>2010</v>
      </c>
      <c r="AQ211" s="71" t="s">
        <v>1783</v>
      </c>
      <c r="AR211" s="71" t="s">
        <v>132</v>
      </c>
      <c r="AS211" s="71"/>
      <c r="AT211" s="71" t="s">
        <v>63</v>
      </c>
      <c r="AU211" s="71"/>
      <c r="AV211" s="71"/>
      <c r="AW211" s="71"/>
      <c r="AX211" s="71" t="s">
        <v>2011</v>
      </c>
      <c r="AY211" s="73" t="s">
        <v>2012</v>
      </c>
    </row>
    <row r="212" spans="1:51" ht="75" customHeight="1">
      <c r="A212" s="70">
        <v>211</v>
      </c>
      <c r="B212" s="71" t="s">
        <v>2013</v>
      </c>
      <c r="C212" s="71" t="s">
        <v>2014</v>
      </c>
      <c r="D212" s="71" t="s">
        <v>2015</v>
      </c>
      <c r="E212" s="71" t="s">
        <v>1485</v>
      </c>
      <c r="F212" s="71" t="s">
        <v>231</v>
      </c>
      <c r="G212" s="71" t="s">
        <v>796</v>
      </c>
      <c r="H212" s="71" t="s">
        <v>217</v>
      </c>
      <c r="I212" s="71" t="s">
        <v>2016</v>
      </c>
      <c r="J212" s="71" t="s">
        <v>1456</v>
      </c>
      <c r="K212" s="71" t="s">
        <v>243</v>
      </c>
      <c r="L212" s="71" t="s">
        <v>2017</v>
      </c>
      <c r="M212" s="71" t="s">
        <v>2018</v>
      </c>
      <c r="N212" s="71" t="s">
        <v>1752</v>
      </c>
      <c r="O212" s="71" t="s">
        <v>1699</v>
      </c>
      <c r="P212" s="71"/>
      <c r="Q212" s="71"/>
      <c r="R212" s="71"/>
      <c r="S212" s="71"/>
      <c r="T212" s="71"/>
      <c r="U212" s="71"/>
      <c r="V212" s="71"/>
      <c r="W212" s="71"/>
      <c r="X212" s="71"/>
      <c r="Y212" s="71"/>
      <c r="Z212" s="71"/>
      <c r="AA212" s="71"/>
      <c r="AB212" s="71" t="s">
        <v>64</v>
      </c>
      <c r="AC212" s="71" t="s">
        <v>65</v>
      </c>
      <c r="AD212" s="71" t="s">
        <v>62</v>
      </c>
      <c r="AE212" s="71" t="s">
        <v>63</v>
      </c>
      <c r="AF212" s="71" t="s">
        <v>63</v>
      </c>
      <c r="AG212" s="71"/>
      <c r="AH212" s="71" t="s">
        <v>1539</v>
      </c>
      <c r="AI212" s="71" t="s">
        <v>63</v>
      </c>
      <c r="AJ212" s="71" t="s">
        <v>63</v>
      </c>
      <c r="AK212" s="71" t="s">
        <v>63</v>
      </c>
      <c r="AL212" s="71" t="s">
        <v>63</v>
      </c>
      <c r="AM212" s="71" t="s">
        <v>132</v>
      </c>
      <c r="AN212" s="71"/>
      <c r="AO212" s="71"/>
      <c r="AP212" s="71" t="s">
        <v>2019</v>
      </c>
      <c r="AQ212" s="71" t="s">
        <v>2020</v>
      </c>
      <c r="AR212" s="71" t="s">
        <v>132</v>
      </c>
      <c r="AS212" s="71"/>
      <c r="AT212" s="71" t="s">
        <v>63</v>
      </c>
      <c r="AU212" s="71"/>
      <c r="AV212" s="71"/>
      <c r="AW212" s="71"/>
      <c r="AX212" s="71" t="s">
        <v>2021</v>
      </c>
      <c r="AY212" s="73"/>
    </row>
    <row r="213" spans="1:51" ht="75" customHeight="1">
      <c r="A213" s="70">
        <v>212</v>
      </c>
      <c r="B213" s="71" t="s">
        <v>2022</v>
      </c>
      <c r="C213" s="71" t="s">
        <v>826</v>
      </c>
      <c r="D213" s="71" t="s">
        <v>2023</v>
      </c>
      <c r="E213" s="71" t="s">
        <v>1526</v>
      </c>
      <c r="F213" s="71" t="s">
        <v>231</v>
      </c>
      <c r="G213" s="71" t="s">
        <v>201</v>
      </c>
      <c r="H213" s="71" t="s">
        <v>217</v>
      </c>
      <c r="I213" s="71" t="s">
        <v>2024</v>
      </c>
      <c r="J213" s="71" t="s">
        <v>1456</v>
      </c>
      <c r="K213" s="71" t="s">
        <v>266</v>
      </c>
      <c r="L213" s="71" t="s">
        <v>2025</v>
      </c>
      <c r="M213" s="71" t="s">
        <v>2026</v>
      </c>
      <c r="N213" s="71" t="s">
        <v>1502</v>
      </c>
      <c r="O213" s="71" t="s">
        <v>1699</v>
      </c>
      <c r="P213" s="71"/>
      <c r="Q213" s="71"/>
      <c r="R213" s="71"/>
      <c r="S213" s="71"/>
      <c r="T213" s="71"/>
      <c r="U213" s="71"/>
      <c r="V213" s="71"/>
      <c r="W213" s="71"/>
      <c r="X213" s="71"/>
      <c r="Y213" s="71"/>
      <c r="Z213" s="71"/>
      <c r="AA213" s="71"/>
      <c r="AB213" s="71" t="s">
        <v>189</v>
      </c>
      <c r="AC213" s="71" t="s">
        <v>65</v>
      </c>
      <c r="AD213" s="71" t="s">
        <v>62</v>
      </c>
      <c r="AE213" s="71" t="s">
        <v>62</v>
      </c>
      <c r="AF213" s="71" t="s">
        <v>63</v>
      </c>
      <c r="AG213" s="71"/>
      <c r="AH213" s="71" t="s">
        <v>1539</v>
      </c>
      <c r="AI213" s="71" t="s">
        <v>63</v>
      </c>
      <c r="AJ213" s="71" t="s">
        <v>62</v>
      </c>
      <c r="AK213" s="71" t="s">
        <v>132</v>
      </c>
      <c r="AL213" s="71" t="s">
        <v>62</v>
      </c>
      <c r="AM213" s="71" t="s">
        <v>62</v>
      </c>
      <c r="AN213" s="71"/>
      <c r="AO213" s="71"/>
      <c r="AP213" s="71" t="s">
        <v>2027</v>
      </c>
      <c r="AQ213" s="71" t="s">
        <v>2028</v>
      </c>
      <c r="AR213" s="71" t="s">
        <v>132</v>
      </c>
      <c r="AS213" s="71"/>
      <c r="AT213" s="71" t="s">
        <v>63</v>
      </c>
      <c r="AU213" s="71"/>
      <c r="AV213" s="71"/>
      <c r="AW213" s="71"/>
      <c r="AX213" s="71" t="s">
        <v>2029</v>
      </c>
      <c r="AY213" s="73" t="s">
        <v>2030</v>
      </c>
    </row>
    <row r="214" spans="1:51" ht="75" customHeight="1">
      <c r="A214" s="70">
        <v>213</v>
      </c>
      <c r="B214" s="71" t="s">
        <v>2031</v>
      </c>
      <c r="C214" s="71" t="s">
        <v>2032</v>
      </c>
      <c r="D214" s="71" t="s">
        <v>2033</v>
      </c>
      <c r="E214" s="71" t="s">
        <v>1454</v>
      </c>
      <c r="F214" s="71" t="s">
        <v>231</v>
      </c>
      <c r="G214" s="71" t="s">
        <v>125</v>
      </c>
      <c r="H214" s="71" t="s">
        <v>233</v>
      </c>
      <c r="I214" s="71" t="s">
        <v>194</v>
      </c>
      <c r="J214" s="71" t="s">
        <v>1456</v>
      </c>
      <c r="K214" s="71" t="s">
        <v>315</v>
      </c>
      <c r="L214" s="71" t="s">
        <v>2034</v>
      </c>
      <c r="M214" s="71" t="s">
        <v>2035</v>
      </c>
      <c r="N214" s="71" t="s">
        <v>1752</v>
      </c>
      <c r="O214" s="71" t="s">
        <v>1699</v>
      </c>
      <c r="P214" s="71"/>
      <c r="Q214" s="71"/>
      <c r="R214" s="71"/>
      <c r="S214" s="71"/>
      <c r="T214" s="71"/>
      <c r="U214" s="71"/>
      <c r="V214" s="71"/>
      <c r="W214" s="71"/>
      <c r="X214" s="71"/>
      <c r="Y214" s="71"/>
      <c r="Z214" s="71"/>
      <c r="AA214" s="71"/>
      <c r="AB214" s="71" t="s">
        <v>64</v>
      </c>
      <c r="AC214" s="71" t="s">
        <v>65</v>
      </c>
      <c r="AD214" s="71" t="s">
        <v>62</v>
      </c>
      <c r="AE214" s="71" t="s">
        <v>62</v>
      </c>
      <c r="AF214" s="71" t="s">
        <v>63</v>
      </c>
      <c r="AG214" s="71"/>
      <c r="AH214" s="71" t="s">
        <v>85</v>
      </c>
      <c r="AI214" s="71" t="s">
        <v>63</v>
      </c>
      <c r="AJ214" s="71" t="s">
        <v>63</v>
      </c>
      <c r="AK214" s="71" t="s">
        <v>63</v>
      </c>
      <c r="AL214" s="71" t="s">
        <v>62</v>
      </c>
      <c r="AM214" s="71" t="s">
        <v>62</v>
      </c>
      <c r="AN214" s="71"/>
      <c r="AO214" s="71"/>
      <c r="AP214" s="71" t="s">
        <v>2036</v>
      </c>
      <c r="AQ214" s="71" t="s">
        <v>2037</v>
      </c>
      <c r="AR214" s="71" t="s">
        <v>132</v>
      </c>
      <c r="AS214" s="71"/>
      <c r="AT214" s="71" t="s">
        <v>63</v>
      </c>
      <c r="AU214" s="71"/>
      <c r="AV214" s="71"/>
      <c r="AW214" s="71"/>
      <c r="AX214" s="71" t="s">
        <v>2038</v>
      </c>
      <c r="AY214" s="73" t="s">
        <v>2039</v>
      </c>
    </row>
    <row r="215" spans="1:51" ht="75" customHeight="1">
      <c r="A215" s="70">
        <v>214</v>
      </c>
      <c r="B215" s="71" t="s">
        <v>2040</v>
      </c>
      <c r="C215" s="71" t="s">
        <v>2041</v>
      </c>
      <c r="D215" s="71" t="s">
        <v>2042</v>
      </c>
      <c r="E215" s="71" t="s">
        <v>1466</v>
      </c>
      <c r="F215" s="71" t="s">
        <v>231</v>
      </c>
      <c r="G215" s="71" t="s">
        <v>201</v>
      </c>
      <c r="H215" s="71" t="s">
        <v>217</v>
      </c>
      <c r="I215" s="71" t="s">
        <v>612</v>
      </c>
      <c r="J215" s="71" t="s">
        <v>1456</v>
      </c>
      <c r="K215" s="71" t="s">
        <v>266</v>
      </c>
      <c r="L215" s="71" t="s">
        <v>2043</v>
      </c>
      <c r="M215" s="71" t="s">
        <v>2044</v>
      </c>
      <c r="N215" s="71" t="s">
        <v>1796</v>
      </c>
      <c r="O215" s="71" t="s">
        <v>2045</v>
      </c>
      <c r="P215" s="71"/>
      <c r="Q215" s="71"/>
      <c r="R215" s="71"/>
      <c r="S215" s="71"/>
      <c r="T215" s="71"/>
      <c r="U215" s="71"/>
      <c r="V215" s="71"/>
      <c r="W215" s="71"/>
      <c r="X215" s="71"/>
      <c r="Y215" s="71"/>
      <c r="Z215" s="71"/>
      <c r="AA215" s="71"/>
      <c r="AB215" s="71" t="s">
        <v>189</v>
      </c>
      <c r="AC215" s="71" t="s">
        <v>65</v>
      </c>
      <c r="AD215" s="71" t="s">
        <v>63</v>
      </c>
      <c r="AE215" s="71" t="s">
        <v>63</v>
      </c>
      <c r="AF215" s="71" t="s">
        <v>63</v>
      </c>
      <c r="AG215" s="71"/>
      <c r="AH215" s="71" t="s">
        <v>85</v>
      </c>
      <c r="AI215" s="71" t="s">
        <v>63</v>
      </c>
      <c r="AJ215" s="71" t="s">
        <v>63</v>
      </c>
      <c r="AK215" s="71" t="s">
        <v>63</v>
      </c>
      <c r="AL215" s="71" t="s">
        <v>63</v>
      </c>
      <c r="AM215" s="71" t="s">
        <v>63</v>
      </c>
      <c r="AN215" s="71"/>
      <c r="AO215" s="71"/>
      <c r="AP215" s="71" t="s">
        <v>2046</v>
      </c>
      <c r="AQ215" s="71" t="s">
        <v>1440</v>
      </c>
      <c r="AR215" s="71" t="s">
        <v>62</v>
      </c>
      <c r="AS215" s="71"/>
      <c r="AT215" s="71" t="s">
        <v>63</v>
      </c>
      <c r="AU215" s="71"/>
      <c r="AV215" s="71"/>
      <c r="AW215" s="71"/>
      <c r="AX215" s="71" t="s">
        <v>2047</v>
      </c>
      <c r="AY215" s="73" t="s">
        <v>2048</v>
      </c>
    </row>
    <row r="216" spans="1:51" ht="75" customHeight="1">
      <c r="A216" s="70">
        <v>215</v>
      </c>
      <c r="B216" s="71" t="s">
        <v>2049</v>
      </c>
      <c r="C216" s="71" t="s">
        <v>2050</v>
      </c>
      <c r="D216" s="71" t="s">
        <v>2051</v>
      </c>
      <c r="E216" s="71" t="s">
        <v>1502</v>
      </c>
      <c r="F216" s="71" t="s">
        <v>231</v>
      </c>
      <c r="G216" s="71" t="s">
        <v>232</v>
      </c>
      <c r="H216" s="71" t="s">
        <v>233</v>
      </c>
      <c r="I216" s="71" t="s">
        <v>850</v>
      </c>
      <c r="J216" s="71" t="s">
        <v>1456</v>
      </c>
      <c r="K216" s="71" t="s">
        <v>315</v>
      </c>
      <c r="L216" s="71" t="s">
        <v>2052</v>
      </c>
      <c r="M216" s="71" t="s">
        <v>2053</v>
      </c>
      <c r="N216" s="71"/>
      <c r="O216" s="71"/>
      <c r="P216" s="71"/>
      <c r="Q216" s="71"/>
      <c r="R216" s="71"/>
      <c r="S216" s="71"/>
      <c r="T216" s="71"/>
      <c r="U216" s="71"/>
      <c r="V216" s="71"/>
      <c r="W216" s="71"/>
      <c r="X216" s="71"/>
      <c r="Y216" s="71"/>
      <c r="Z216" s="71"/>
      <c r="AA216" s="71"/>
      <c r="AB216" s="71" t="s">
        <v>64</v>
      </c>
      <c r="AC216" s="71" t="s">
        <v>65</v>
      </c>
      <c r="AD216" s="71" t="s">
        <v>62</v>
      </c>
      <c r="AE216" s="71" t="s">
        <v>63</v>
      </c>
      <c r="AF216" s="71" t="s">
        <v>63</v>
      </c>
      <c r="AG216" s="71"/>
      <c r="AH216" s="71" t="s">
        <v>85</v>
      </c>
      <c r="AI216" s="71" t="s">
        <v>63</v>
      </c>
      <c r="AJ216" s="71" t="s">
        <v>63</v>
      </c>
      <c r="AK216" s="71" t="s">
        <v>63</v>
      </c>
      <c r="AL216" s="71" t="s">
        <v>63</v>
      </c>
      <c r="AM216" s="71" t="s">
        <v>63</v>
      </c>
      <c r="AN216" s="71"/>
      <c r="AO216" s="71"/>
      <c r="AP216" s="71" t="s">
        <v>2054</v>
      </c>
      <c r="AQ216" s="71" t="s">
        <v>2055</v>
      </c>
      <c r="AR216" s="71" t="s">
        <v>62</v>
      </c>
      <c r="AS216" s="71"/>
      <c r="AT216" s="71" t="s">
        <v>63</v>
      </c>
      <c r="AU216" s="71"/>
      <c r="AV216" s="71"/>
      <c r="AW216" s="71"/>
      <c r="AX216" s="71" t="s">
        <v>2056</v>
      </c>
      <c r="AY216" s="73" t="s">
        <v>1063</v>
      </c>
    </row>
    <row r="217" spans="1:51" ht="75" customHeight="1">
      <c r="A217" s="70">
        <v>216</v>
      </c>
      <c r="B217" s="71" t="s">
        <v>2057</v>
      </c>
      <c r="C217" s="71" t="s">
        <v>369</v>
      </c>
      <c r="D217" s="71" t="s">
        <v>2058</v>
      </c>
      <c r="E217" s="71" t="s">
        <v>1502</v>
      </c>
      <c r="F217" s="71" t="s">
        <v>54</v>
      </c>
      <c r="G217" s="71" t="s">
        <v>125</v>
      </c>
      <c r="H217" s="71" t="s">
        <v>233</v>
      </c>
      <c r="I217" s="71" t="s">
        <v>1467</v>
      </c>
      <c r="J217" s="71" t="s">
        <v>1456</v>
      </c>
      <c r="K217" s="71" t="s">
        <v>315</v>
      </c>
      <c r="L217" s="71" t="s">
        <v>2059</v>
      </c>
      <c r="M217" s="71" t="s">
        <v>2060</v>
      </c>
      <c r="N217" s="71" t="s">
        <v>1599</v>
      </c>
      <c r="O217" s="71" t="s">
        <v>1699</v>
      </c>
      <c r="P217" s="71" t="s">
        <v>60</v>
      </c>
      <c r="Q217" s="71" t="s">
        <v>81</v>
      </c>
      <c r="R217" s="71" t="s">
        <v>1700</v>
      </c>
      <c r="S217" s="71" t="s">
        <v>62</v>
      </c>
      <c r="T217" s="71" t="s">
        <v>62</v>
      </c>
      <c r="U217" s="71" t="s">
        <v>63</v>
      </c>
      <c r="V217" s="71" t="s">
        <v>62</v>
      </c>
      <c r="W217" s="71" t="s">
        <v>62</v>
      </c>
      <c r="X217" s="71" t="s">
        <v>62</v>
      </c>
      <c r="Y217" s="71" t="s">
        <v>62</v>
      </c>
      <c r="Z217" s="71" t="s">
        <v>63</v>
      </c>
      <c r="AA217" s="71" t="s">
        <v>63</v>
      </c>
      <c r="AB217" s="71" t="s">
        <v>64</v>
      </c>
      <c r="AC217" s="71" t="s">
        <v>65</v>
      </c>
      <c r="AD217" s="71" t="s">
        <v>62</v>
      </c>
      <c r="AE217" s="71" t="s">
        <v>62</v>
      </c>
      <c r="AF217" s="71" t="s">
        <v>63</v>
      </c>
      <c r="AG217" s="71" t="s">
        <v>63</v>
      </c>
      <c r="AH217" s="71" t="s">
        <v>85</v>
      </c>
      <c r="AI217" s="71" t="s">
        <v>63</v>
      </c>
      <c r="AJ217" s="71" t="s">
        <v>63</v>
      </c>
      <c r="AK217" s="71" t="s">
        <v>63</v>
      </c>
      <c r="AL217" s="71" t="s">
        <v>63</v>
      </c>
      <c r="AM217" s="71" t="s">
        <v>63</v>
      </c>
      <c r="AN217" s="71" t="s">
        <v>2061</v>
      </c>
      <c r="AO217" s="71" t="s">
        <v>2062</v>
      </c>
      <c r="AP217" s="71" t="s">
        <v>1423</v>
      </c>
      <c r="AQ217" s="71" t="s">
        <v>562</v>
      </c>
      <c r="AR217" s="71" t="s">
        <v>132</v>
      </c>
      <c r="AS217" s="71"/>
      <c r="AT217" s="71" t="s">
        <v>63</v>
      </c>
      <c r="AU217" s="71" t="s">
        <v>1733</v>
      </c>
      <c r="AV217" s="71" t="s">
        <v>63</v>
      </c>
      <c r="AW217" s="71"/>
      <c r="AX217" s="71" t="s">
        <v>2063</v>
      </c>
      <c r="AY217" s="73" t="s">
        <v>2064</v>
      </c>
    </row>
    <row r="218" spans="1:51" ht="75" customHeight="1">
      <c r="A218" s="70">
        <v>217</v>
      </c>
      <c r="B218" s="71" t="s">
        <v>2065</v>
      </c>
      <c r="C218" s="71" t="s">
        <v>1112</v>
      </c>
      <c r="D218" s="71" t="s">
        <v>2066</v>
      </c>
      <c r="E218" s="71" t="s">
        <v>1485</v>
      </c>
      <c r="F218" s="71" t="s">
        <v>231</v>
      </c>
      <c r="G218" s="71" t="s">
        <v>796</v>
      </c>
      <c r="H218" s="71" t="s">
        <v>233</v>
      </c>
      <c r="I218" s="71" t="s">
        <v>747</v>
      </c>
      <c r="J218" s="71" t="s">
        <v>1456</v>
      </c>
      <c r="K218" s="71" t="s">
        <v>266</v>
      </c>
      <c r="L218" s="71" t="s">
        <v>2067</v>
      </c>
      <c r="M218" s="71" t="s">
        <v>2068</v>
      </c>
      <c r="N218" s="71"/>
      <c r="O218" s="71"/>
      <c r="P218" s="71"/>
      <c r="Q218" s="71"/>
      <c r="R218" s="71"/>
      <c r="S218" s="71"/>
      <c r="T218" s="71"/>
      <c r="U218" s="71"/>
      <c r="V218" s="71"/>
      <c r="W218" s="71"/>
      <c r="X218" s="71"/>
      <c r="Y218" s="71"/>
      <c r="Z218" s="71"/>
      <c r="AA218" s="71"/>
      <c r="AB218" s="71" t="s">
        <v>64</v>
      </c>
      <c r="AC218" s="71" t="s">
        <v>100</v>
      </c>
      <c r="AD218" s="71" t="s">
        <v>62</v>
      </c>
      <c r="AE218" s="71" t="s">
        <v>63</v>
      </c>
      <c r="AF218" s="71" t="s">
        <v>63</v>
      </c>
      <c r="AG218" s="71"/>
      <c r="AH218" s="71" t="s">
        <v>66</v>
      </c>
      <c r="AI218" s="71" t="s">
        <v>63</v>
      </c>
      <c r="AJ218" s="71" t="s">
        <v>63</v>
      </c>
      <c r="AK218" s="71" t="s">
        <v>63</v>
      </c>
      <c r="AL218" s="71" t="s">
        <v>62</v>
      </c>
      <c r="AM218" s="71" t="s">
        <v>63</v>
      </c>
      <c r="AN218" s="71"/>
      <c r="AO218" s="71"/>
      <c r="AP218" s="71" t="s">
        <v>2069</v>
      </c>
      <c r="AQ218" s="71" t="s">
        <v>2070</v>
      </c>
      <c r="AR218" s="71" t="s">
        <v>62</v>
      </c>
      <c r="AS218" s="71"/>
      <c r="AT218" s="71" t="s">
        <v>63</v>
      </c>
      <c r="AU218" s="71"/>
      <c r="AV218" s="71"/>
      <c r="AW218" s="71"/>
      <c r="AX218" s="71" t="s">
        <v>2071</v>
      </c>
      <c r="AY218" s="73" t="s">
        <v>2072</v>
      </c>
    </row>
    <row r="219" spans="1:51" ht="75" customHeight="1">
      <c r="A219" s="70">
        <v>218</v>
      </c>
      <c r="B219" s="71" t="s">
        <v>2073</v>
      </c>
      <c r="C219" s="71" t="s">
        <v>2074</v>
      </c>
      <c r="D219" s="71" t="s">
        <v>2075</v>
      </c>
      <c r="E219" s="71" t="s">
        <v>1454</v>
      </c>
      <c r="F219" s="71" t="s">
        <v>231</v>
      </c>
      <c r="G219" s="71" t="s">
        <v>1328</v>
      </c>
      <c r="H219" s="71" t="s">
        <v>97</v>
      </c>
      <c r="I219" s="71" t="s">
        <v>2076</v>
      </c>
      <c r="J219" s="71" t="s">
        <v>2077</v>
      </c>
      <c r="K219" s="71" t="s">
        <v>315</v>
      </c>
      <c r="L219" s="71" t="s">
        <v>2078</v>
      </c>
      <c r="M219" s="71" t="s">
        <v>2079</v>
      </c>
      <c r="N219" s="71"/>
      <c r="O219" s="71"/>
      <c r="P219" s="71"/>
      <c r="Q219" s="71"/>
      <c r="R219" s="71"/>
      <c r="S219" s="71"/>
      <c r="T219" s="71"/>
      <c r="U219" s="71"/>
      <c r="V219" s="71"/>
      <c r="W219" s="71"/>
      <c r="X219" s="71"/>
      <c r="Y219" s="71"/>
      <c r="Z219" s="71"/>
      <c r="AA219" s="71"/>
      <c r="AB219" s="71" t="s">
        <v>64</v>
      </c>
      <c r="AC219" s="71" t="s">
        <v>100</v>
      </c>
      <c r="AD219" s="71" t="s">
        <v>63</v>
      </c>
      <c r="AE219" s="71" t="s">
        <v>63</v>
      </c>
      <c r="AF219" s="71" t="s">
        <v>63</v>
      </c>
      <c r="AG219" s="71"/>
      <c r="AH219" s="71" t="s">
        <v>85</v>
      </c>
      <c r="AI219" s="71" t="s">
        <v>63</v>
      </c>
      <c r="AJ219" s="71" t="s">
        <v>63</v>
      </c>
      <c r="AK219" s="71" t="s">
        <v>63</v>
      </c>
      <c r="AL219" s="71" t="s">
        <v>62</v>
      </c>
      <c r="AM219" s="71" t="s">
        <v>63</v>
      </c>
      <c r="AN219" s="71"/>
      <c r="AO219" s="71"/>
      <c r="AP219" s="71" t="s">
        <v>2080</v>
      </c>
      <c r="AQ219" s="71" t="s">
        <v>2081</v>
      </c>
      <c r="AR219" s="71" t="s">
        <v>63</v>
      </c>
      <c r="AS219" s="71"/>
      <c r="AT219" s="71" t="s">
        <v>63</v>
      </c>
      <c r="AU219" s="71"/>
      <c r="AV219" s="71"/>
      <c r="AW219" s="71"/>
      <c r="AX219" s="71" t="s">
        <v>2082</v>
      </c>
      <c r="AY219" s="73" t="s">
        <v>2083</v>
      </c>
    </row>
    <row r="220" spans="1:51" ht="75" customHeight="1">
      <c r="A220" s="70">
        <v>219</v>
      </c>
      <c r="B220" s="71" t="s">
        <v>2084</v>
      </c>
      <c r="C220" s="71" t="s">
        <v>1931</v>
      </c>
      <c r="D220" s="71" t="s">
        <v>2085</v>
      </c>
      <c r="E220" s="71" t="s">
        <v>1787</v>
      </c>
      <c r="F220" s="71" t="s">
        <v>54</v>
      </c>
      <c r="G220" s="71" t="s">
        <v>125</v>
      </c>
      <c r="H220" s="71" t="s">
        <v>233</v>
      </c>
      <c r="I220" s="71" t="s">
        <v>612</v>
      </c>
      <c r="J220" s="71" t="s">
        <v>1456</v>
      </c>
      <c r="K220" s="71" t="s">
        <v>266</v>
      </c>
      <c r="L220" s="71" t="s">
        <v>2086</v>
      </c>
      <c r="M220" s="71" t="s">
        <v>2087</v>
      </c>
      <c r="N220" s="71" t="s">
        <v>1741</v>
      </c>
      <c r="O220" s="71" t="s">
        <v>1459</v>
      </c>
      <c r="P220" s="71" t="s">
        <v>60</v>
      </c>
      <c r="Q220" s="71" t="s">
        <v>155</v>
      </c>
      <c r="R220" s="71" t="s">
        <v>1700</v>
      </c>
      <c r="S220" s="71" t="s">
        <v>62</v>
      </c>
      <c r="T220" s="71" t="s">
        <v>62</v>
      </c>
      <c r="U220" s="71" t="s">
        <v>62</v>
      </c>
      <c r="V220" s="71" t="s">
        <v>63</v>
      </c>
      <c r="W220" s="71" t="s">
        <v>62</v>
      </c>
      <c r="X220" s="71" t="s">
        <v>63</v>
      </c>
      <c r="Y220" s="71" t="s">
        <v>62</v>
      </c>
      <c r="Z220" s="71" t="s">
        <v>63</v>
      </c>
      <c r="AA220" s="71" t="s">
        <v>62</v>
      </c>
      <c r="AB220" s="71" t="s">
        <v>64</v>
      </c>
      <c r="AC220" s="71" t="s">
        <v>84</v>
      </c>
      <c r="AD220" s="71" t="s">
        <v>62</v>
      </c>
      <c r="AE220" s="71" t="s">
        <v>62</v>
      </c>
      <c r="AF220" s="71" t="s">
        <v>63</v>
      </c>
      <c r="AG220" s="71" t="s">
        <v>63</v>
      </c>
      <c r="AH220" s="71" t="s">
        <v>85</v>
      </c>
      <c r="AI220" s="71" t="s">
        <v>63</v>
      </c>
      <c r="AJ220" s="71" t="s">
        <v>63</v>
      </c>
      <c r="AK220" s="71" t="s">
        <v>63</v>
      </c>
      <c r="AL220" s="71" t="s">
        <v>62</v>
      </c>
      <c r="AM220" s="71" t="s">
        <v>63</v>
      </c>
      <c r="AN220" s="71"/>
      <c r="AO220" s="71"/>
      <c r="AP220" s="71" t="s">
        <v>2088</v>
      </c>
      <c r="AQ220" s="71" t="s">
        <v>2089</v>
      </c>
      <c r="AR220" s="71" t="s">
        <v>132</v>
      </c>
      <c r="AS220" s="71"/>
      <c r="AT220" s="71" t="s">
        <v>63</v>
      </c>
      <c r="AU220" s="71" t="s">
        <v>72</v>
      </c>
      <c r="AV220" s="71" t="s">
        <v>63</v>
      </c>
      <c r="AW220" s="71"/>
      <c r="AX220" s="71" t="s">
        <v>2090</v>
      </c>
      <c r="AY220" s="73" t="s">
        <v>2091</v>
      </c>
    </row>
    <row r="221" spans="1:51" ht="75" customHeight="1">
      <c r="A221" s="70">
        <v>220</v>
      </c>
      <c r="B221" s="71" t="s">
        <v>2092</v>
      </c>
      <c r="C221" s="71" t="s">
        <v>745</v>
      </c>
      <c r="D221" s="71" t="s">
        <v>2093</v>
      </c>
      <c r="E221" s="71" t="s">
        <v>1476</v>
      </c>
      <c r="F221" s="71" t="s">
        <v>231</v>
      </c>
      <c r="G221" s="71" t="s">
        <v>588</v>
      </c>
      <c r="H221" s="71" t="s">
        <v>217</v>
      </c>
      <c r="I221" s="71" t="s">
        <v>2094</v>
      </c>
      <c r="J221" s="71" t="s">
        <v>1456</v>
      </c>
      <c r="K221" s="71" t="s">
        <v>243</v>
      </c>
      <c r="L221" s="71" t="s">
        <v>2095</v>
      </c>
      <c r="M221" s="71" t="s">
        <v>2096</v>
      </c>
      <c r="N221" s="71"/>
      <c r="O221" s="71"/>
      <c r="P221" s="71"/>
      <c r="Q221" s="71"/>
      <c r="R221" s="71"/>
      <c r="S221" s="71"/>
      <c r="T221" s="71"/>
      <c r="U221" s="71"/>
      <c r="V221" s="71"/>
      <c r="W221" s="71"/>
      <c r="X221" s="71"/>
      <c r="Y221" s="71"/>
      <c r="Z221" s="71"/>
      <c r="AA221" s="71"/>
      <c r="AB221" s="71" t="s">
        <v>64</v>
      </c>
      <c r="AC221" s="71" t="s">
        <v>65</v>
      </c>
      <c r="AD221" s="71" t="s">
        <v>62</v>
      </c>
      <c r="AE221" s="71" t="s">
        <v>62</v>
      </c>
      <c r="AF221" s="71" t="s">
        <v>63</v>
      </c>
      <c r="AG221" s="71"/>
      <c r="AH221" s="71" t="s">
        <v>66</v>
      </c>
      <c r="AI221" s="71" t="s">
        <v>63</v>
      </c>
      <c r="AJ221" s="71" t="s">
        <v>63</v>
      </c>
      <c r="AK221" s="71" t="s">
        <v>63</v>
      </c>
      <c r="AL221" s="71" t="s">
        <v>62</v>
      </c>
      <c r="AM221" s="71" t="s">
        <v>63</v>
      </c>
      <c r="AN221" s="71"/>
      <c r="AO221" s="71"/>
      <c r="AP221" s="71" t="s">
        <v>2097</v>
      </c>
      <c r="AQ221" s="71" t="s">
        <v>2098</v>
      </c>
      <c r="AR221" s="71" t="s">
        <v>63</v>
      </c>
      <c r="AS221" s="71"/>
      <c r="AT221" s="71" t="s">
        <v>63</v>
      </c>
      <c r="AU221" s="71"/>
      <c r="AV221" s="71"/>
      <c r="AW221" s="71"/>
      <c r="AX221" s="71" t="s">
        <v>2099</v>
      </c>
      <c r="AY221" s="73" t="s">
        <v>2100</v>
      </c>
    </row>
    <row r="222" spans="1:51" ht="75" customHeight="1">
      <c r="A222" s="70">
        <v>221</v>
      </c>
      <c r="B222" s="71" t="s">
        <v>2101</v>
      </c>
      <c r="C222" s="71" t="s">
        <v>745</v>
      </c>
      <c r="D222" s="71" t="s">
        <v>2102</v>
      </c>
      <c r="E222" s="71" t="s">
        <v>1518</v>
      </c>
      <c r="F222" s="71" t="s">
        <v>231</v>
      </c>
      <c r="G222" s="71" t="s">
        <v>588</v>
      </c>
      <c r="H222" s="71" t="s">
        <v>217</v>
      </c>
      <c r="I222" s="71" t="s">
        <v>858</v>
      </c>
      <c r="J222" s="71" t="s">
        <v>1456</v>
      </c>
      <c r="K222" s="71" t="s">
        <v>315</v>
      </c>
      <c r="L222" s="71" t="s">
        <v>2103</v>
      </c>
      <c r="M222" s="71" t="s">
        <v>2104</v>
      </c>
      <c r="N222" s="71"/>
      <c r="O222" s="71"/>
      <c r="P222" s="71"/>
      <c r="Q222" s="71"/>
      <c r="R222" s="71"/>
      <c r="S222" s="71"/>
      <c r="T222" s="71"/>
      <c r="U222" s="71"/>
      <c r="V222" s="71"/>
      <c r="W222" s="71"/>
      <c r="X222" s="71"/>
      <c r="Y222" s="71"/>
      <c r="Z222" s="71"/>
      <c r="AA222" s="71"/>
      <c r="AB222" s="71" t="s">
        <v>64</v>
      </c>
      <c r="AC222" s="71" t="s">
        <v>65</v>
      </c>
      <c r="AD222" s="71" t="s">
        <v>62</v>
      </c>
      <c r="AE222" s="71" t="s">
        <v>63</v>
      </c>
      <c r="AF222" s="71" t="s">
        <v>63</v>
      </c>
      <c r="AG222" s="71"/>
      <c r="AH222" s="71" t="s">
        <v>66</v>
      </c>
      <c r="AI222" s="71" t="s">
        <v>63</v>
      </c>
      <c r="AJ222" s="71" t="s">
        <v>63</v>
      </c>
      <c r="AK222" s="71" t="s">
        <v>63</v>
      </c>
      <c r="AL222" s="71" t="s">
        <v>62</v>
      </c>
      <c r="AM222" s="71" t="s">
        <v>63</v>
      </c>
      <c r="AN222" s="71"/>
      <c r="AO222" s="71"/>
      <c r="AP222" s="71" t="s">
        <v>2105</v>
      </c>
      <c r="AQ222" s="71" t="s">
        <v>562</v>
      </c>
      <c r="AR222" s="71" t="s">
        <v>63</v>
      </c>
      <c r="AS222" s="71"/>
      <c r="AT222" s="71" t="s">
        <v>63</v>
      </c>
      <c r="AU222" s="71"/>
      <c r="AV222" s="71"/>
      <c r="AW222" s="71"/>
      <c r="AX222" s="71" t="s">
        <v>2106</v>
      </c>
      <c r="AY222" s="73" t="s">
        <v>2107</v>
      </c>
    </row>
    <row r="223" spans="1:51" ht="75" customHeight="1">
      <c r="A223" s="70">
        <v>222</v>
      </c>
      <c r="B223" s="71" t="s">
        <v>2108</v>
      </c>
      <c r="C223" s="71" t="s">
        <v>810</v>
      </c>
      <c r="D223" s="71" t="s">
        <v>2109</v>
      </c>
      <c r="E223" s="71" t="s">
        <v>1476</v>
      </c>
      <c r="F223" s="71" t="s">
        <v>231</v>
      </c>
      <c r="G223" s="71" t="s">
        <v>588</v>
      </c>
      <c r="H223" s="71" t="s">
        <v>217</v>
      </c>
      <c r="I223" s="71" t="s">
        <v>2110</v>
      </c>
      <c r="J223" s="71" t="s">
        <v>1456</v>
      </c>
      <c r="K223" s="71" t="s">
        <v>218</v>
      </c>
      <c r="L223" s="71" t="s">
        <v>2111</v>
      </c>
      <c r="M223" s="71" t="s">
        <v>2112</v>
      </c>
      <c r="N223" s="71" t="s">
        <v>1476</v>
      </c>
      <c r="O223" s="71" t="s">
        <v>2113</v>
      </c>
      <c r="P223" s="71"/>
      <c r="Q223" s="71"/>
      <c r="R223" s="71"/>
      <c r="S223" s="71"/>
      <c r="T223" s="71"/>
      <c r="U223" s="71"/>
      <c r="V223" s="71"/>
      <c r="W223" s="71"/>
      <c r="X223" s="71"/>
      <c r="Y223" s="71"/>
      <c r="Z223" s="71"/>
      <c r="AA223" s="71"/>
      <c r="AB223" s="71" t="s">
        <v>64</v>
      </c>
      <c r="AC223" s="71" t="s">
        <v>65</v>
      </c>
      <c r="AD223" s="71" t="s">
        <v>62</v>
      </c>
      <c r="AE223" s="71" t="s">
        <v>63</v>
      </c>
      <c r="AF223" s="71" t="s">
        <v>63</v>
      </c>
      <c r="AG223" s="71"/>
      <c r="AH223" s="71" t="s">
        <v>66</v>
      </c>
      <c r="AI223" s="71" t="s">
        <v>63</v>
      </c>
      <c r="AJ223" s="71" t="s">
        <v>63</v>
      </c>
      <c r="AK223" s="71" t="s">
        <v>63</v>
      </c>
      <c r="AL223" s="71" t="s">
        <v>63</v>
      </c>
      <c r="AM223" s="71" t="s">
        <v>63</v>
      </c>
      <c r="AN223" s="71"/>
      <c r="AO223" s="71"/>
      <c r="AP223" s="71" t="s">
        <v>2114</v>
      </c>
      <c r="AQ223" s="71" t="s">
        <v>2115</v>
      </c>
      <c r="AR223" s="71" t="s">
        <v>62</v>
      </c>
      <c r="AS223" s="71"/>
      <c r="AT223" s="71" t="s">
        <v>63</v>
      </c>
      <c r="AU223" s="71"/>
      <c r="AV223" s="71"/>
      <c r="AW223" s="71"/>
      <c r="AX223" s="71" t="s">
        <v>2116</v>
      </c>
      <c r="AY223" s="73" t="s">
        <v>2117</v>
      </c>
    </row>
    <row r="224" spans="1:51" ht="75" customHeight="1">
      <c r="A224" s="70">
        <v>223</v>
      </c>
      <c r="B224" s="71" t="s">
        <v>2118</v>
      </c>
      <c r="C224" s="71" t="s">
        <v>745</v>
      </c>
      <c r="D224" s="71" t="s">
        <v>2119</v>
      </c>
      <c r="E224" s="71" t="s">
        <v>1476</v>
      </c>
      <c r="F224" s="71" t="s">
        <v>231</v>
      </c>
      <c r="G224" s="71" t="s">
        <v>796</v>
      </c>
      <c r="H224" s="71" t="s">
        <v>217</v>
      </c>
      <c r="I224" s="71" t="s">
        <v>850</v>
      </c>
      <c r="J224" s="71" t="s">
        <v>1456</v>
      </c>
      <c r="K224" s="71" t="s">
        <v>315</v>
      </c>
      <c r="L224" s="71" t="s">
        <v>2120</v>
      </c>
      <c r="M224" s="71" t="s">
        <v>2121</v>
      </c>
      <c r="N224" s="71"/>
      <c r="O224" s="71"/>
      <c r="P224" s="71"/>
      <c r="Q224" s="71"/>
      <c r="R224" s="71"/>
      <c r="S224" s="71"/>
      <c r="T224" s="71"/>
      <c r="U224" s="71"/>
      <c r="V224" s="71"/>
      <c r="W224" s="71"/>
      <c r="X224" s="71"/>
      <c r="Y224" s="71"/>
      <c r="Z224" s="71"/>
      <c r="AA224" s="71"/>
      <c r="AB224" s="71" t="s">
        <v>64</v>
      </c>
      <c r="AC224" s="71" t="s">
        <v>65</v>
      </c>
      <c r="AD224" s="71" t="s">
        <v>62</v>
      </c>
      <c r="AE224" s="71" t="s">
        <v>62</v>
      </c>
      <c r="AF224" s="71" t="s">
        <v>63</v>
      </c>
      <c r="AG224" s="71"/>
      <c r="AH224" s="71" t="s">
        <v>932</v>
      </c>
      <c r="AI224" s="71" t="s">
        <v>63</v>
      </c>
      <c r="AJ224" s="71" t="s">
        <v>63</v>
      </c>
      <c r="AK224" s="71" t="s">
        <v>63</v>
      </c>
      <c r="AL224" s="71" t="s">
        <v>62</v>
      </c>
      <c r="AM224" s="71" t="s">
        <v>63</v>
      </c>
      <c r="AN224" s="71"/>
      <c r="AO224" s="71"/>
      <c r="AP224" s="71" t="s">
        <v>2122</v>
      </c>
      <c r="AQ224" s="71" t="s">
        <v>850</v>
      </c>
      <c r="AR224" s="71" t="s">
        <v>62</v>
      </c>
      <c r="AS224" s="71"/>
      <c r="AT224" s="71" t="s">
        <v>63</v>
      </c>
      <c r="AU224" s="71"/>
      <c r="AV224" s="71"/>
      <c r="AW224" s="71"/>
      <c r="AX224" s="71" t="s">
        <v>2123</v>
      </c>
      <c r="AY224" s="73" t="s">
        <v>2124</v>
      </c>
    </row>
    <row r="225" spans="1:51" ht="75" customHeight="1">
      <c r="A225" s="70">
        <v>224</v>
      </c>
      <c r="B225" s="71" t="s">
        <v>1352</v>
      </c>
      <c r="C225" s="71" t="s">
        <v>381</v>
      </c>
      <c r="D225" s="71" t="s">
        <v>1353</v>
      </c>
      <c r="E225" s="71" t="s">
        <v>1485</v>
      </c>
      <c r="F225" s="71" t="s">
        <v>54</v>
      </c>
      <c r="G225" s="71" t="s">
        <v>125</v>
      </c>
      <c r="H225" s="71" t="s">
        <v>233</v>
      </c>
      <c r="I225" s="71" t="s">
        <v>1455</v>
      </c>
      <c r="J225" s="71" t="s">
        <v>1456</v>
      </c>
      <c r="K225" s="71" t="s">
        <v>266</v>
      </c>
      <c r="L225" s="71" t="s">
        <v>1354</v>
      </c>
      <c r="M225" s="71" t="s">
        <v>1355</v>
      </c>
      <c r="N225" s="71" t="s">
        <v>1510</v>
      </c>
      <c r="O225" s="71" t="s">
        <v>1530</v>
      </c>
      <c r="P225" s="71" t="s">
        <v>60</v>
      </c>
      <c r="Q225" s="71" t="s">
        <v>435</v>
      </c>
      <c r="R225" s="71" t="s">
        <v>1700</v>
      </c>
      <c r="S225" s="71" t="s">
        <v>62</v>
      </c>
      <c r="T225" s="71" t="s">
        <v>62</v>
      </c>
      <c r="U225" s="71" t="s">
        <v>62</v>
      </c>
      <c r="V225" s="71" t="s">
        <v>62</v>
      </c>
      <c r="W225" s="71" t="s">
        <v>63</v>
      </c>
      <c r="X225" s="71" t="s">
        <v>63</v>
      </c>
      <c r="Y225" s="71" t="s">
        <v>62</v>
      </c>
      <c r="Z225" s="71" t="s">
        <v>63</v>
      </c>
      <c r="AA225" s="71" t="s">
        <v>62</v>
      </c>
      <c r="AB225" s="71" t="s">
        <v>64</v>
      </c>
      <c r="AC225" s="71" t="s">
        <v>65</v>
      </c>
      <c r="AD225" s="71" t="s">
        <v>62</v>
      </c>
      <c r="AE225" s="71" t="s">
        <v>62</v>
      </c>
      <c r="AF225" s="71" t="s">
        <v>62</v>
      </c>
      <c r="AG225" s="71" t="s">
        <v>63</v>
      </c>
      <c r="AH225" s="71" t="s">
        <v>85</v>
      </c>
      <c r="AI225" s="71" t="s">
        <v>63</v>
      </c>
      <c r="AJ225" s="71" t="s">
        <v>132</v>
      </c>
      <c r="AK225" s="71" t="s">
        <v>63</v>
      </c>
      <c r="AL225" s="71" t="s">
        <v>62</v>
      </c>
      <c r="AM225" s="71" t="s">
        <v>63</v>
      </c>
      <c r="AN225" s="71" t="s">
        <v>1356</v>
      </c>
      <c r="AO225" s="71" t="s">
        <v>1357</v>
      </c>
      <c r="AP225" s="71" t="s">
        <v>1358</v>
      </c>
      <c r="AQ225" s="71" t="s">
        <v>1359</v>
      </c>
      <c r="AR225" s="71" t="s">
        <v>132</v>
      </c>
      <c r="AS225" s="71" t="s">
        <v>1360</v>
      </c>
      <c r="AT225" s="71" t="s">
        <v>63</v>
      </c>
      <c r="AU225" s="71" t="s">
        <v>72</v>
      </c>
      <c r="AV225" s="71" t="s">
        <v>63</v>
      </c>
      <c r="AW225" s="71"/>
      <c r="AX225" s="71" t="s">
        <v>1361</v>
      </c>
      <c r="AY225" s="73" t="s">
        <v>1362</v>
      </c>
    </row>
    <row r="226" spans="1:51" ht="75" customHeight="1">
      <c r="A226" s="70">
        <v>225</v>
      </c>
      <c r="B226" s="71" t="s">
        <v>2125</v>
      </c>
      <c r="C226" s="71" t="s">
        <v>381</v>
      </c>
      <c r="D226" s="71" t="s">
        <v>1444</v>
      </c>
      <c r="E226" s="71" t="s">
        <v>1526</v>
      </c>
      <c r="F226" s="71" t="s">
        <v>54</v>
      </c>
      <c r="G226" s="71" t="s">
        <v>125</v>
      </c>
      <c r="H226" s="71" t="s">
        <v>233</v>
      </c>
      <c r="I226" s="71" t="s">
        <v>428</v>
      </c>
      <c r="J226" s="71" t="s">
        <v>1456</v>
      </c>
      <c r="K226" s="71" t="s">
        <v>315</v>
      </c>
      <c r="L226" s="71" t="s">
        <v>2126</v>
      </c>
      <c r="M226" s="71" t="s">
        <v>2127</v>
      </c>
      <c r="N226" s="71" t="s">
        <v>1599</v>
      </c>
      <c r="O226" s="71" t="s">
        <v>1633</v>
      </c>
      <c r="P226" s="71" t="s">
        <v>155</v>
      </c>
      <c r="Q226" s="71" t="s">
        <v>435</v>
      </c>
      <c r="R226" s="71" t="s">
        <v>189</v>
      </c>
      <c r="S226" s="71" t="s">
        <v>62</v>
      </c>
      <c r="T226" s="71" t="s">
        <v>62</v>
      </c>
      <c r="U226" s="71" t="s">
        <v>63</v>
      </c>
      <c r="V226" s="71" t="s">
        <v>62</v>
      </c>
      <c r="W226" s="71" t="s">
        <v>62</v>
      </c>
      <c r="X226" s="71" t="s">
        <v>62</v>
      </c>
      <c r="Y226" s="71" t="s">
        <v>62</v>
      </c>
      <c r="Z226" s="71" t="s">
        <v>63</v>
      </c>
      <c r="AA226" s="71" t="s">
        <v>62</v>
      </c>
      <c r="AB226" s="71" t="s">
        <v>142</v>
      </c>
      <c r="AC226" s="71" t="s">
        <v>65</v>
      </c>
      <c r="AD226" s="71" t="s">
        <v>62</v>
      </c>
      <c r="AE226" s="71" t="s">
        <v>62</v>
      </c>
      <c r="AF226" s="71" t="s">
        <v>63</v>
      </c>
      <c r="AG226" s="71" t="s">
        <v>63</v>
      </c>
      <c r="AH226" s="71" t="s">
        <v>85</v>
      </c>
      <c r="AI226" s="71" t="s">
        <v>132</v>
      </c>
      <c r="AJ226" s="71" t="s">
        <v>62</v>
      </c>
      <c r="AK226" s="71" t="s">
        <v>62</v>
      </c>
      <c r="AL226" s="71" t="s">
        <v>63</v>
      </c>
      <c r="AM226" s="71" t="s">
        <v>62</v>
      </c>
      <c r="AN226" s="71" t="s">
        <v>1447</v>
      </c>
      <c r="AO226" s="71" t="s">
        <v>1448</v>
      </c>
      <c r="AP226" s="71" t="s">
        <v>1449</v>
      </c>
      <c r="AQ226" s="71" t="s">
        <v>1407</v>
      </c>
      <c r="AR226" s="71" t="s">
        <v>62</v>
      </c>
      <c r="AS226" s="71"/>
      <c r="AT226" s="71" t="s">
        <v>63</v>
      </c>
      <c r="AU226" s="71" t="s">
        <v>72</v>
      </c>
      <c r="AV226" s="71" t="s">
        <v>63</v>
      </c>
      <c r="AW226" s="71"/>
      <c r="AX226" s="71" t="s">
        <v>1450</v>
      </c>
      <c r="AY226" s="73" t="s">
        <v>1409</v>
      </c>
    </row>
    <row r="227" spans="1:51" ht="75" customHeight="1">
      <c r="A227" s="70">
        <v>226</v>
      </c>
      <c r="B227" s="71" t="s">
        <v>2128</v>
      </c>
      <c r="C227" s="71" t="s">
        <v>381</v>
      </c>
      <c r="D227" s="71" t="s">
        <v>2129</v>
      </c>
      <c r="E227" s="71" t="s">
        <v>1589</v>
      </c>
      <c r="F227" s="71" t="s">
        <v>54</v>
      </c>
      <c r="G227" s="71" t="s">
        <v>125</v>
      </c>
      <c r="H227" s="71" t="s">
        <v>233</v>
      </c>
      <c r="I227" s="71" t="s">
        <v>250</v>
      </c>
      <c r="J227" s="71" t="s">
        <v>1456</v>
      </c>
      <c r="K227" s="71" t="s">
        <v>243</v>
      </c>
      <c r="L227" s="71" t="s">
        <v>2130</v>
      </c>
      <c r="M227" s="71" t="s">
        <v>2131</v>
      </c>
      <c r="N227" s="71" t="s">
        <v>1741</v>
      </c>
      <c r="O227" s="71" t="s">
        <v>1530</v>
      </c>
      <c r="P227" s="71" t="s">
        <v>60</v>
      </c>
      <c r="Q227" s="71" t="s">
        <v>435</v>
      </c>
      <c r="R227" s="71" t="s">
        <v>189</v>
      </c>
      <c r="S227" s="71" t="s">
        <v>63</v>
      </c>
      <c r="T227" s="71" t="s">
        <v>63</v>
      </c>
      <c r="U227" s="71" t="s">
        <v>63</v>
      </c>
      <c r="V227" s="71" t="s">
        <v>62</v>
      </c>
      <c r="W227" s="71" t="s">
        <v>63</v>
      </c>
      <c r="X227" s="71" t="s">
        <v>63</v>
      </c>
      <c r="Y227" s="71" t="s">
        <v>62</v>
      </c>
      <c r="Z227" s="71" t="s">
        <v>63</v>
      </c>
      <c r="AA227" s="71" t="s">
        <v>63</v>
      </c>
      <c r="AB227" s="71" t="s">
        <v>142</v>
      </c>
      <c r="AC227" s="71" t="s">
        <v>65</v>
      </c>
      <c r="AD227" s="71" t="s">
        <v>62</v>
      </c>
      <c r="AE227" s="71" t="s">
        <v>62</v>
      </c>
      <c r="AF227" s="71" t="s">
        <v>63</v>
      </c>
      <c r="AG227" s="71" t="s">
        <v>63</v>
      </c>
      <c r="AH227" s="71" t="s">
        <v>66</v>
      </c>
      <c r="AI227" s="71" t="s">
        <v>63</v>
      </c>
      <c r="AJ227" s="71" t="s">
        <v>62</v>
      </c>
      <c r="AK227" s="71" t="s">
        <v>62</v>
      </c>
      <c r="AL227" s="71" t="s">
        <v>62</v>
      </c>
      <c r="AM227" s="71" t="s">
        <v>62</v>
      </c>
      <c r="AN227" s="71" t="s">
        <v>2132</v>
      </c>
      <c r="AO227" s="71" t="s">
        <v>2133</v>
      </c>
      <c r="AP227" s="71" t="s">
        <v>2134</v>
      </c>
      <c r="AQ227" s="71" t="s">
        <v>2135</v>
      </c>
      <c r="AR227" s="71" t="s">
        <v>132</v>
      </c>
      <c r="AS227" s="71"/>
      <c r="AT227" s="71" t="s">
        <v>63</v>
      </c>
      <c r="AU227" s="71" t="s">
        <v>72</v>
      </c>
      <c r="AV227" s="71" t="s">
        <v>63</v>
      </c>
      <c r="AW227" s="71"/>
      <c r="AX227" s="71" t="s">
        <v>2136</v>
      </c>
      <c r="AY227" s="73" t="s">
        <v>2137</v>
      </c>
    </row>
    <row r="228" spans="1:51" ht="75" customHeight="1">
      <c r="A228" s="70">
        <v>227</v>
      </c>
      <c r="B228" s="71" t="s">
        <v>2138</v>
      </c>
      <c r="C228" s="71" t="s">
        <v>716</v>
      </c>
      <c r="D228" s="71" t="s">
        <v>2139</v>
      </c>
      <c r="E228" s="71" t="s">
        <v>1526</v>
      </c>
      <c r="F228" s="71" t="s">
        <v>54</v>
      </c>
      <c r="G228" s="71" t="s">
        <v>1328</v>
      </c>
      <c r="H228" s="71" t="s">
        <v>97</v>
      </c>
      <c r="I228" s="71" t="s">
        <v>2140</v>
      </c>
      <c r="J228" s="71" t="s">
        <v>1873</v>
      </c>
      <c r="K228" s="71" t="s">
        <v>279</v>
      </c>
      <c r="L228" s="71" t="s">
        <v>2141</v>
      </c>
      <c r="M228" s="71" t="s">
        <v>2142</v>
      </c>
      <c r="N228" s="71"/>
      <c r="O228" s="71"/>
      <c r="P228" s="71" t="s">
        <v>60</v>
      </c>
      <c r="Q228" s="71" t="s">
        <v>435</v>
      </c>
      <c r="R228" s="71" t="s">
        <v>189</v>
      </c>
      <c r="S228" s="71" t="s">
        <v>62</v>
      </c>
      <c r="T228" s="71" t="s">
        <v>62</v>
      </c>
      <c r="U228" s="71" t="s">
        <v>62</v>
      </c>
      <c r="V228" s="71" t="s">
        <v>63</v>
      </c>
      <c r="W228" s="71" t="s">
        <v>63</v>
      </c>
      <c r="X228" s="71" t="s">
        <v>63</v>
      </c>
      <c r="Y228" s="71" t="s">
        <v>62</v>
      </c>
      <c r="Z228" s="71" t="s">
        <v>63</v>
      </c>
      <c r="AA228" s="71" t="s">
        <v>63</v>
      </c>
      <c r="AB228" s="71" t="s">
        <v>64</v>
      </c>
      <c r="AC228" s="71" t="s">
        <v>65</v>
      </c>
      <c r="AD228" s="71" t="s">
        <v>62</v>
      </c>
      <c r="AE228" s="71" t="s">
        <v>62</v>
      </c>
      <c r="AF228" s="71" t="s">
        <v>63</v>
      </c>
      <c r="AG228" s="71" t="s">
        <v>63</v>
      </c>
      <c r="AH228" s="71" t="s">
        <v>85</v>
      </c>
      <c r="AI228" s="71" t="s">
        <v>63</v>
      </c>
      <c r="AJ228" s="71" t="s">
        <v>63</v>
      </c>
      <c r="AK228" s="71" t="s">
        <v>63</v>
      </c>
      <c r="AL228" s="71" t="s">
        <v>62</v>
      </c>
      <c r="AM228" s="71" t="s">
        <v>63</v>
      </c>
      <c r="AN228" s="71"/>
      <c r="AO228" s="71" t="s">
        <v>2143</v>
      </c>
      <c r="AP228" s="71" t="s">
        <v>2144</v>
      </c>
      <c r="AQ228" s="71" t="s">
        <v>2145</v>
      </c>
      <c r="AR228" s="71" t="s">
        <v>63</v>
      </c>
      <c r="AS228" s="71"/>
      <c r="AT228" s="71" t="s">
        <v>63</v>
      </c>
      <c r="AU228" s="71" t="s">
        <v>1844</v>
      </c>
      <c r="AV228" s="71" t="s">
        <v>63</v>
      </c>
      <c r="AW228" s="71"/>
      <c r="AX228" s="71" t="s">
        <v>2146</v>
      </c>
      <c r="AY228" s="73" t="s">
        <v>2147</v>
      </c>
    </row>
    <row r="229" spans="1:51" ht="75" customHeight="1">
      <c r="A229" s="70">
        <v>228</v>
      </c>
      <c r="B229" s="71" t="s">
        <v>2148</v>
      </c>
      <c r="C229" s="71" t="s">
        <v>381</v>
      </c>
      <c r="D229" s="71" t="s">
        <v>2149</v>
      </c>
      <c r="E229" s="71" t="s">
        <v>1741</v>
      </c>
      <c r="F229" s="71" t="s">
        <v>54</v>
      </c>
      <c r="G229" s="71" t="s">
        <v>125</v>
      </c>
      <c r="H229" s="71" t="s">
        <v>97</v>
      </c>
      <c r="I229" s="71" t="s">
        <v>2150</v>
      </c>
      <c r="J229" s="71" t="s">
        <v>2151</v>
      </c>
      <c r="K229" s="71" t="s">
        <v>2152</v>
      </c>
      <c r="L229" s="71" t="s">
        <v>2153</v>
      </c>
      <c r="M229" s="71" t="s">
        <v>2154</v>
      </c>
      <c r="N229" s="71" t="s">
        <v>1796</v>
      </c>
      <c r="O229" s="71" t="s">
        <v>1530</v>
      </c>
      <c r="P229" s="71" t="s">
        <v>60</v>
      </c>
      <c r="Q229" s="71" t="s">
        <v>435</v>
      </c>
      <c r="R229" s="71" t="s">
        <v>189</v>
      </c>
      <c r="S229" s="71" t="s">
        <v>62</v>
      </c>
      <c r="T229" s="71" t="s">
        <v>62</v>
      </c>
      <c r="U229" s="71" t="s">
        <v>62</v>
      </c>
      <c r="V229" s="71" t="s">
        <v>62</v>
      </c>
      <c r="W229" s="71" t="s">
        <v>63</v>
      </c>
      <c r="X229" s="71" t="s">
        <v>62</v>
      </c>
      <c r="Y229" s="71" t="s">
        <v>62</v>
      </c>
      <c r="Z229" s="71" t="s">
        <v>63</v>
      </c>
      <c r="AA229" s="71" t="s">
        <v>62</v>
      </c>
      <c r="AB229" s="71" t="s">
        <v>142</v>
      </c>
      <c r="AC229" s="71" t="s">
        <v>65</v>
      </c>
      <c r="AD229" s="71" t="s">
        <v>62</v>
      </c>
      <c r="AE229" s="71" t="s">
        <v>63</v>
      </c>
      <c r="AF229" s="71" t="s">
        <v>63</v>
      </c>
      <c r="AG229" s="71" t="s">
        <v>63</v>
      </c>
      <c r="AH229" s="71" t="s">
        <v>85</v>
      </c>
      <c r="AI229" s="71" t="s">
        <v>132</v>
      </c>
      <c r="AJ229" s="71" t="s">
        <v>62</v>
      </c>
      <c r="AK229" s="71" t="s">
        <v>132</v>
      </c>
      <c r="AL229" s="71" t="s">
        <v>62</v>
      </c>
      <c r="AM229" s="71" t="s">
        <v>62</v>
      </c>
      <c r="AN229" s="71"/>
      <c r="AO229" s="71" t="s">
        <v>2155</v>
      </c>
      <c r="AP229" s="71" t="s">
        <v>1938</v>
      </c>
      <c r="AQ229" s="71" t="s">
        <v>612</v>
      </c>
      <c r="AR229" s="71" t="s">
        <v>62</v>
      </c>
      <c r="AS229" s="71"/>
      <c r="AT229" s="71" t="s">
        <v>63</v>
      </c>
      <c r="AU229" s="71" t="s">
        <v>72</v>
      </c>
      <c r="AV229" s="71" t="s">
        <v>63</v>
      </c>
      <c r="AW229" s="71"/>
      <c r="AX229" s="22" t="s">
        <v>2156</v>
      </c>
      <c r="AY229" s="73"/>
    </row>
    <row r="230" spans="1:51" ht="75" customHeight="1">
      <c r="A230" s="70">
        <v>229</v>
      </c>
      <c r="B230" s="71" t="s">
        <v>1912</v>
      </c>
      <c r="C230" s="71" t="s">
        <v>1159</v>
      </c>
      <c r="D230" s="71" t="s">
        <v>4278</v>
      </c>
      <c r="E230" s="71" t="s">
        <v>1526</v>
      </c>
      <c r="F230" s="71" t="s">
        <v>231</v>
      </c>
      <c r="G230" s="71" t="s">
        <v>746</v>
      </c>
      <c r="H230" s="71" t="s">
        <v>217</v>
      </c>
      <c r="I230" s="71" t="s">
        <v>250</v>
      </c>
      <c r="J230" s="71" t="s">
        <v>1456</v>
      </c>
      <c r="K230" s="71" t="s">
        <v>243</v>
      </c>
      <c r="L230" s="71" t="s">
        <v>4279</v>
      </c>
      <c r="M230" s="71" t="s">
        <v>4280</v>
      </c>
      <c r="N230" s="71"/>
      <c r="O230" s="71"/>
      <c r="P230" s="71"/>
      <c r="Q230" s="71"/>
      <c r="R230" s="71"/>
      <c r="S230" s="71"/>
      <c r="T230" s="71"/>
      <c r="U230" s="71"/>
      <c r="V230" s="71"/>
      <c r="W230" s="71"/>
      <c r="X230" s="71"/>
      <c r="Y230" s="71"/>
      <c r="Z230" s="71"/>
      <c r="AA230" s="71"/>
      <c r="AB230" s="71" t="s">
        <v>64</v>
      </c>
      <c r="AC230" s="71" t="s">
        <v>65</v>
      </c>
      <c r="AD230" s="71" t="s">
        <v>63</v>
      </c>
      <c r="AE230" s="71" t="s">
        <v>63</v>
      </c>
      <c r="AF230" s="71" t="s">
        <v>63</v>
      </c>
      <c r="AG230" s="71"/>
      <c r="AH230" s="71" t="s">
        <v>66</v>
      </c>
      <c r="AI230" s="71" t="s">
        <v>63</v>
      </c>
      <c r="AJ230" s="71" t="s">
        <v>63</v>
      </c>
      <c r="AK230" s="71" t="s">
        <v>63</v>
      </c>
      <c r="AL230" s="71" t="s">
        <v>63</v>
      </c>
      <c r="AM230" s="71" t="s">
        <v>63</v>
      </c>
      <c r="AN230" s="71"/>
      <c r="AO230" s="71"/>
      <c r="AP230" s="71" t="s">
        <v>4281</v>
      </c>
      <c r="AQ230" s="71" t="s">
        <v>386</v>
      </c>
      <c r="AR230" s="71" t="s">
        <v>132</v>
      </c>
      <c r="AS230" s="71"/>
      <c r="AT230" s="71" t="s">
        <v>63</v>
      </c>
      <c r="AU230" s="71"/>
      <c r="AV230" s="71"/>
      <c r="AW230" s="71"/>
      <c r="AX230" s="95" t="s">
        <v>4282</v>
      </c>
      <c r="AY230" s="73" t="s">
        <v>1919</v>
      </c>
    </row>
    <row r="231" spans="1:51" ht="75" customHeight="1">
      <c r="A231" s="70">
        <v>230</v>
      </c>
      <c r="B231" s="71" t="s">
        <v>4283</v>
      </c>
      <c r="C231" s="71" t="s">
        <v>4274</v>
      </c>
      <c r="D231" s="71" t="s">
        <v>4284</v>
      </c>
      <c r="E231" s="71" t="s">
        <v>1476</v>
      </c>
      <c r="F231" s="71" t="s">
        <v>231</v>
      </c>
      <c r="G231" s="71" t="s">
        <v>125</v>
      </c>
      <c r="H231" s="71" t="s">
        <v>233</v>
      </c>
      <c r="I231" s="71" t="s">
        <v>1232</v>
      </c>
      <c r="J231" s="71" t="s">
        <v>1456</v>
      </c>
      <c r="K231" s="71" t="s">
        <v>243</v>
      </c>
      <c r="L231" s="71" t="s">
        <v>4285</v>
      </c>
      <c r="M231" s="71" t="s">
        <v>4286</v>
      </c>
      <c r="N231" s="71" t="s">
        <v>1599</v>
      </c>
      <c r="O231" s="71" t="s">
        <v>1699</v>
      </c>
      <c r="P231" s="71"/>
      <c r="Q231" s="71"/>
      <c r="R231" s="71"/>
      <c r="S231" s="71"/>
      <c r="T231" s="71"/>
      <c r="U231" s="71"/>
      <c r="V231" s="71"/>
      <c r="W231" s="71"/>
      <c r="X231" s="71"/>
      <c r="Y231" s="71"/>
      <c r="Z231" s="71"/>
      <c r="AA231" s="71"/>
      <c r="AB231" s="71" t="s">
        <v>189</v>
      </c>
      <c r="AC231" s="71" t="s">
        <v>100</v>
      </c>
      <c r="AD231" s="71" t="s">
        <v>63</v>
      </c>
      <c r="AE231" s="71" t="s">
        <v>62</v>
      </c>
      <c r="AF231" s="71" t="s">
        <v>62</v>
      </c>
      <c r="AG231" s="71"/>
      <c r="AH231" s="71" t="s">
        <v>932</v>
      </c>
      <c r="AI231" s="71" t="s">
        <v>63</v>
      </c>
      <c r="AJ231" s="71" t="s">
        <v>63</v>
      </c>
      <c r="AK231" s="71" t="s">
        <v>63</v>
      </c>
      <c r="AL231" s="71" t="s">
        <v>62</v>
      </c>
      <c r="AM231" s="71" t="s">
        <v>62</v>
      </c>
      <c r="AN231" s="71"/>
      <c r="AO231" s="71"/>
      <c r="AP231" s="71" t="s">
        <v>4287</v>
      </c>
      <c r="AQ231" s="71" t="s">
        <v>321</v>
      </c>
      <c r="AR231" s="71" t="s">
        <v>63</v>
      </c>
      <c r="AS231" s="71"/>
      <c r="AT231" s="71" t="s">
        <v>63</v>
      </c>
      <c r="AU231" s="71"/>
      <c r="AV231" s="71"/>
      <c r="AW231" s="71"/>
      <c r="AX231" s="22" t="s">
        <v>4288</v>
      </c>
      <c r="AY231" s="73" t="s">
        <v>1929</v>
      </c>
    </row>
    <row r="232" spans="1:51" ht="75" customHeight="1">
      <c r="A232" s="70">
        <v>231</v>
      </c>
      <c r="B232" s="71" t="s">
        <v>4289</v>
      </c>
      <c r="C232" s="71" t="s">
        <v>4275</v>
      </c>
      <c r="D232" s="71" t="s">
        <v>4290</v>
      </c>
      <c r="E232" s="71" t="s">
        <v>1526</v>
      </c>
      <c r="F232" s="71" t="s">
        <v>231</v>
      </c>
      <c r="G232" s="71" t="s">
        <v>746</v>
      </c>
      <c r="H232" s="71" t="s">
        <v>217</v>
      </c>
      <c r="I232" s="71" t="s">
        <v>612</v>
      </c>
      <c r="J232" s="71" t="s">
        <v>1456</v>
      </c>
      <c r="K232" s="71" t="s">
        <v>266</v>
      </c>
      <c r="L232" s="71" t="s">
        <v>4291</v>
      </c>
      <c r="M232" s="71" t="s">
        <v>4292</v>
      </c>
      <c r="N232" s="71"/>
      <c r="O232" s="71"/>
      <c r="P232" s="71"/>
      <c r="Q232" s="71"/>
      <c r="R232" s="71"/>
      <c r="S232" s="71"/>
      <c r="T232" s="71"/>
      <c r="U232" s="71"/>
      <c r="V232" s="71"/>
      <c r="W232" s="71"/>
      <c r="X232" s="71"/>
      <c r="Y232" s="71"/>
      <c r="Z232" s="71"/>
      <c r="AA232" s="71"/>
      <c r="AB232" s="71" t="s">
        <v>64</v>
      </c>
      <c r="AC232" s="71" t="s">
        <v>65</v>
      </c>
      <c r="AD232" s="71" t="s">
        <v>62</v>
      </c>
      <c r="AE232" s="71" t="s">
        <v>62</v>
      </c>
      <c r="AF232" s="71" t="s">
        <v>63</v>
      </c>
      <c r="AG232" s="71"/>
      <c r="AH232" s="71" t="s">
        <v>932</v>
      </c>
      <c r="AI232" s="71" t="s">
        <v>63</v>
      </c>
      <c r="AJ232" s="71" t="s">
        <v>63</v>
      </c>
      <c r="AK232" s="71" t="s">
        <v>63</v>
      </c>
      <c r="AL232" s="71" t="s">
        <v>62</v>
      </c>
      <c r="AM232" s="71" t="s">
        <v>62</v>
      </c>
      <c r="AN232" s="71"/>
      <c r="AO232" s="71"/>
      <c r="AP232" s="71" t="s">
        <v>1682</v>
      </c>
      <c r="AQ232" s="71" t="s">
        <v>612</v>
      </c>
      <c r="AR232" s="71" t="s">
        <v>62</v>
      </c>
      <c r="AS232" s="71"/>
      <c r="AT232" s="71" t="s">
        <v>63</v>
      </c>
      <c r="AU232" s="71"/>
      <c r="AV232" s="71"/>
      <c r="AW232" s="71"/>
      <c r="AX232" s="95" t="s">
        <v>4293</v>
      </c>
      <c r="AY232" s="73" t="s">
        <v>4294</v>
      </c>
    </row>
    <row r="233" spans="1:51" ht="75" customHeight="1">
      <c r="A233" s="70">
        <v>232</v>
      </c>
      <c r="B233" s="71" t="s">
        <v>4295</v>
      </c>
      <c r="C233" s="71" t="s">
        <v>4296</v>
      </c>
      <c r="D233" s="71" t="s">
        <v>4297</v>
      </c>
      <c r="E233" s="71" t="s">
        <v>1454</v>
      </c>
      <c r="F233" s="71" t="s">
        <v>231</v>
      </c>
      <c r="G233" s="71" t="s">
        <v>746</v>
      </c>
      <c r="H233" s="71" t="s">
        <v>217</v>
      </c>
      <c r="I233" s="71" t="s">
        <v>858</v>
      </c>
      <c r="J233" s="71" t="s">
        <v>1456</v>
      </c>
      <c r="K233" s="71" t="s">
        <v>315</v>
      </c>
      <c r="L233" s="71" t="s">
        <v>4298</v>
      </c>
      <c r="M233" s="71" t="s">
        <v>4299</v>
      </c>
      <c r="N233" s="71"/>
      <c r="O233" s="71"/>
      <c r="P233" s="71"/>
      <c r="Q233" s="71"/>
      <c r="R233" s="71"/>
      <c r="S233" s="71"/>
      <c r="T233" s="71"/>
      <c r="U233" s="71"/>
      <c r="V233" s="71"/>
      <c r="W233" s="71"/>
      <c r="X233" s="71"/>
      <c r="Y233" s="71"/>
      <c r="Z233" s="71"/>
      <c r="AA233" s="71"/>
      <c r="AB233" s="71" t="s">
        <v>64</v>
      </c>
      <c r="AC233" s="71" t="s">
        <v>65</v>
      </c>
      <c r="AD233" s="71" t="s">
        <v>62</v>
      </c>
      <c r="AE233" s="71" t="s">
        <v>63</v>
      </c>
      <c r="AF233" s="71" t="s">
        <v>63</v>
      </c>
      <c r="AG233" s="71"/>
      <c r="AH233" s="71" t="s">
        <v>66</v>
      </c>
      <c r="AI233" s="71" t="s">
        <v>63</v>
      </c>
      <c r="AJ233" s="71" t="s">
        <v>63</v>
      </c>
      <c r="AK233" s="71" t="s">
        <v>63</v>
      </c>
      <c r="AL233" s="71" t="s">
        <v>62</v>
      </c>
      <c r="AM233" s="71" t="s">
        <v>63</v>
      </c>
      <c r="AN233" s="71"/>
      <c r="AO233" s="71"/>
      <c r="AP233" s="71" t="s">
        <v>4300</v>
      </c>
      <c r="AQ233" s="71" t="s">
        <v>4301</v>
      </c>
      <c r="AR233" s="71" t="s">
        <v>63</v>
      </c>
      <c r="AS233" s="71"/>
      <c r="AT233" s="71" t="s">
        <v>63</v>
      </c>
      <c r="AU233" s="71"/>
      <c r="AV233" s="71"/>
      <c r="AW233" s="71"/>
      <c r="AX233" s="95" t="s">
        <v>4302</v>
      </c>
      <c r="AY233" s="73" t="s">
        <v>4303</v>
      </c>
    </row>
    <row r="234" spans="1:51" ht="75" customHeight="1">
      <c r="A234" s="70">
        <v>233</v>
      </c>
      <c r="B234" s="71" t="s">
        <v>4304</v>
      </c>
      <c r="C234" s="71" t="s">
        <v>1127</v>
      </c>
      <c r="D234" s="71" t="s">
        <v>4305</v>
      </c>
      <c r="E234" s="71" t="s">
        <v>1526</v>
      </c>
      <c r="F234" s="71" t="s">
        <v>231</v>
      </c>
      <c r="G234" s="71" t="s">
        <v>232</v>
      </c>
      <c r="H234" s="71" t="s">
        <v>217</v>
      </c>
      <c r="I234" s="71" t="s">
        <v>800</v>
      </c>
      <c r="J234" s="71" t="s">
        <v>1456</v>
      </c>
      <c r="K234" s="71" t="s">
        <v>218</v>
      </c>
      <c r="L234" s="71" t="s">
        <v>4306</v>
      </c>
      <c r="M234" s="71" t="s">
        <v>4307</v>
      </c>
      <c r="N234" s="71" t="s">
        <v>1529</v>
      </c>
      <c r="O234" s="71" t="s">
        <v>1699</v>
      </c>
      <c r="P234" s="71"/>
      <c r="Q234" s="71"/>
      <c r="R234" s="71"/>
      <c r="S234" s="71"/>
      <c r="T234" s="71"/>
      <c r="U234" s="71"/>
      <c r="V234" s="71"/>
      <c r="W234" s="71"/>
      <c r="X234" s="71"/>
      <c r="Y234" s="71"/>
      <c r="Z234" s="71"/>
      <c r="AA234" s="71"/>
      <c r="AB234" s="71" t="s">
        <v>189</v>
      </c>
      <c r="AC234" s="71" t="s">
        <v>65</v>
      </c>
      <c r="AD234" s="71" t="s">
        <v>63</v>
      </c>
      <c r="AE234" s="71" t="s">
        <v>62</v>
      </c>
      <c r="AF234" s="71" t="s">
        <v>62</v>
      </c>
      <c r="AG234" s="71"/>
      <c r="AH234" s="71" t="s">
        <v>85</v>
      </c>
      <c r="AI234" s="71" t="s">
        <v>63</v>
      </c>
      <c r="AJ234" s="71" t="s">
        <v>63</v>
      </c>
      <c r="AK234" s="71" t="s">
        <v>63</v>
      </c>
      <c r="AL234" s="71" t="s">
        <v>63</v>
      </c>
      <c r="AM234" s="71" t="s">
        <v>63</v>
      </c>
      <c r="AN234" s="71"/>
      <c r="AO234" s="71"/>
      <c r="AP234" s="71" t="s">
        <v>4308</v>
      </c>
      <c r="AQ234" s="71" t="s">
        <v>800</v>
      </c>
      <c r="AR234" s="71" t="s">
        <v>62</v>
      </c>
      <c r="AS234" s="71"/>
      <c r="AT234" s="71" t="s">
        <v>63</v>
      </c>
      <c r="AU234" s="71"/>
      <c r="AV234" s="71"/>
      <c r="AW234" s="71"/>
      <c r="AX234" s="95" t="s">
        <v>4309</v>
      </c>
      <c r="AY234" s="73" t="s">
        <v>4310</v>
      </c>
    </row>
    <row r="235" spans="1:51" ht="75" customHeight="1">
      <c r="A235" s="70">
        <v>234</v>
      </c>
      <c r="B235" s="71" t="s">
        <v>4311</v>
      </c>
      <c r="C235" s="71" t="s">
        <v>4276</v>
      </c>
      <c r="D235" s="71" t="s">
        <v>4312</v>
      </c>
      <c r="E235" s="71" t="s">
        <v>1485</v>
      </c>
      <c r="F235" s="71" t="s">
        <v>231</v>
      </c>
      <c r="G235" s="71" t="s">
        <v>796</v>
      </c>
      <c r="H235" s="71" t="s">
        <v>97</v>
      </c>
      <c r="I235" s="71" t="s">
        <v>4313</v>
      </c>
      <c r="J235" s="71" t="s">
        <v>4314</v>
      </c>
      <c r="K235" s="71" t="s">
        <v>4315</v>
      </c>
      <c r="L235" s="71" t="s">
        <v>4316</v>
      </c>
      <c r="M235" s="71" t="s">
        <v>4317</v>
      </c>
      <c r="N235" s="71"/>
      <c r="O235" s="71"/>
      <c r="P235" s="71"/>
      <c r="Q235" s="71"/>
      <c r="R235" s="71"/>
      <c r="S235" s="71"/>
      <c r="T235" s="71"/>
      <c r="U235" s="71"/>
      <c r="V235" s="71"/>
      <c r="W235" s="71"/>
      <c r="X235" s="71"/>
      <c r="Y235" s="71"/>
      <c r="Z235" s="71"/>
      <c r="AA235" s="71"/>
      <c r="AB235" s="71" t="s">
        <v>1723</v>
      </c>
      <c r="AC235" s="71" t="s">
        <v>65</v>
      </c>
      <c r="AD235" s="71" t="s">
        <v>62</v>
      </c>
      <c r="AE235" s="71" t="s">
        <v>63</v>
      </c>
      <c r="AF235" s="71" t="s">
        <v>63</v>
      </c>
      <c r="AG235" s="71"/>
      <c r="AH235" s="71" t="s">
        <v>932</v>
      </c>
      <c r="AI235" s="71" t="s">
        <v>63</v>
      </c>
      <c r="AJ235" s="71" t="s">
        <v>62</v>
      </c>
      <c r="AK235" s="71" t="s">
        <v>63</v>
      </c>
      <c r="AL235" s="71" t="s">
        <v>63</v>
      </c>
      <c r="AM235" s="71" t="s">
        <v>63</v>
      </c>
      <c r="AN235" s="71"/>
      <c r="AO235" s="71"/>
      <c r="AP235" s="71" t="s">
        <v>4318</v>
      </c>
      <c r="AQ235" s="71" t="s">
        <v>272</v>
      </c>
      <c r="AR235" s="71" t="s">
        <v>63</v>
      </c>
      <c r="AS235" s="71"/>
      <c r="AT235" s="71" t="s">
        <v>62</v>
      </c>
      <c r="AU235" s="71"/>
      <c r="AV235" s="71"/>
      <c r="AW235" s="71"/>
      <c r="AX235" s="22" t="s">
        <v>4319</v>
      </c>
      <c r="AY235" s="73" t="s">
        <v>4320</v>
      </c>
    </row>
    <row r="236" spans="1:51" ht="75" customHeight="1">
      <c r="A236" s="70">
        <v>235</v>
      </c>
      <c r="B236" s="71" t="s">
        <v>4321</v>
      </c>
      <c r="C236" s="71" t="s">
        <v>745</v>
      </c>
      <c r="D236" s="71" t="s">
        <v>4322</v>
      </c>
      <c r="E236" s="71" t="s">
        <v>1546</v>
      </c>
      <c r="F236" s="71" t="s">
        <v>231</v>
      </c>
      <c r="G236" s="71" t="s">
        <v>746</v>
      </c>
      <c r="H236" s="71" t="s">
        <v>217</v>
      </c>
      <c r="I236" s="71" t="s">
        <v>1232</v>
      </c>
      <c r="J236" s="71" t="s">
        <v>1456</v>
      </c>
      <c r="K236" s="71" t="s">
        <v>243</v>
      </c>
      <c r="L236" s="71" t="s">
        <v>4323</v>
      </c>
      <c r="M236" s="71" t="s">
        <v>4324</v>
      </c>
      <c r="N236" s="71"/>
      <c r="O236" s="71"/>
      <c r="P236" s="71"/>
      <c r="Q236" s="71"/>
      <c r="R236" s="71"/>
      <c r="S236" s="71"/>
      <c r="T236" s="71"/>
      <c r="U236" s="71"/>
      <c r="V236" s="71"/>
      <c r="W236" s="71"/>
      <c r="X236" s="71"/>
      <c r="Y236" s="71"/>
      <c r="Z236" s="71"/>
      <c r="AA236" s="71"/>
      <c r="AB236" s="71" t="s">
        <v>64</v>
      </c>
      <c r="AC236" s="71" t="s">
        <v>65</v>
      </c>
      <c r="AD236" s="71" t="s">
        <v>62</v>
      </c>
      <c r="AE236" s="71" t="s">
        <v>62</v>
      </c>
      <c r="AF236" s="71" t="s">
        <v>63</v>
      </c>
      <c r="AG236" s="71"/>
      <c r="AH236" s="71" t="s">
        <v>66</v>
      </c>
      <c r="AI236" s="71" t="s">
        <v>63</v>
      </c>
      <c r="AJ236" s="71" t="s">
        <v>132</v>
      </c>
      <c r="AK236" s="71" t="s">
        <v>132</v>
      </c>
      <c r="AL236" s="71" t="s">
        <v>62</v>
      </c>
      <c r="AM236" s="71" t="s">
        <v>63</v>
      </c>
      <c r="AN236" s="71"/>
      <c r="AO236" s="71"/>
      <c r="AP236" s="71" t="s">
        <v>4325</v>
      </c>
      <c r="AQ236" s="71" t="s">
        <v>592</v>
      </c>
      <c r="AR236" s="71" t="s">
        <v>62</v>
      </c>
      <c r="AS236" s="71"/>
      <c r="AT236" s="71" t="s">
        <v>63</v>
      </c>
      <c r="AU236" s="71"/>
      <c r="AV236" s="71"/>
      <c r="AW236" s="71"/>
      <c r="AX236" s="95"/>
      <c r="AY236" s="73" t="s">
        <v>4326</v>
      </c>
    </row>
    <row r="237" spans="1:51" ht="75" customHeight="1">
      <c r="A237" s="70">
        <v>236</v>
      </c>
      <c r="B237" s="71" t="s">
        <v>4327</v>
      </c>
      <c r="C237" s="71" t="s">
        <v>4277</v>
      </c>
      <c r="D237" s="71" t="s">
        <v>4328</v>
      </c>
      <c r="E237" s="71" t="s">
        <v>1787</v>
      </c>
      <c r="F237" s="71" t="s">
        <v>231</v>
      </c>
      <c r="G237" s="71" t="s">
        <v>588</v>
      </c>
      <c r="H237" s="71" t="s">
        <v>233</v>
      </c>
      <c r="I237" s="71" t="s">
        <v>2236</v>
      </c>
      <c r="J237" s="71" t="s">
        <v>1456</v>
      </c>
      <c r="K237" s="71" t="s">
        <v>243</v>
      </c>
      <c r="L237" s="71" t="s">
        <v>4329</v>
      </c>
      <c r="M237" s="71" t="s">
        <v>4330</v>
      </c>
      <c r="N237" s="71"/>
      <c r="O237" s="71"/>
      <c r="P237" s="71"/>
      <c r="Q237" s="71"/>
      <c r="R237" s="71"/>
      <c r="S237" s="71"/>
      <c r="T237" s="71"/>
      <c r="U237" s="71"/>
      <c r="V237" s="71"/>
      <c r="W237" s="71"/>
      <c r="X237" s="71"/>
      <c r="Y237" s="71"/>
      <c r="Z237" s="71"/>
      <c r="AA237" s="71"/>
      <c r="AB237" s="71" t="s">
        <v>64</v>
      </c>
      <c r="AC237" s="71" t="s">
        <v>100</v>
      </c>
      <c r="AD237" s="71" t="s">
        <v>62</v>
      </c>
      <c r="AE237" s="71" t="s">
        <v>63</v>
      </c>
      <c r="AF237" s="71" t="s">
        <v>63</v>
      </c>
      <c r="AG237" s="71"/>
      <c r="AH237" s="71" t="s">
        <v>66</v>
      </c>
      <c r="AI237" s="71" t="s">
        <v>132</v>
      </c>
      <c r="AJ237" s="71" t="s">
        <v>62</v>
      </c>
      <c r="AK237" s="71" t="s">
        <v>63</v>
      </c>
      <c r="AL237" s="71" t="s">
        <v>63</v>
      </c>
      <c r="AM237" s="71" t="s">
        <v>63</v>
      </c>
      <c r="AN237" s="71"/>
      <c r="AO237" s="71"/>
      <c r="AP237" s="71" t="s">
        <v>4331</v>
      </c>
      <c r="AQ237" s="71" t="s">
        <v>366</v>
      </c>
      <c r="AR237" s="71" t="s">
        <v>63</v>
      </c>
      <c r="AS237" s="71"/>
      <c r="AT237" s="71" t="s">
        <v>62</v>
      </c>
      <c r="AU237" s="71"/>
      <c r="AV237" s="71"/>
      <c r="AW237" s="71"/>
      <c r="AX237" s="95" t="s">
        <v>4332</v>
      </c>
      <c r="AY237" s="73"/>
    </row>
    <row r="238" spans="1:51" ht="75" customHeight="1">
      <c r="A238" s="70">
        <v>237</v>
      </c>
      <c r="B238" s="71" t="s">
        <v>4333</v>
      </c>
      <c r="C238" s="71" t="s">
        <v>2211</v>
      </c>
      <c r="D238" s="71" t="s">
        <v>4334</v>
      </c>
      <c r="E238" s="71" t="s">
        <v>1502</v>
      </c>
      <c r="F238" s="71" t="s">
        <v>231</v>
      </c>
      <c r="G238" s="71" t="s">
        <v>232</v>
      </c>
      <c r="H238" s="71" t="s">
        <v>217</v>
      </c>
      <c r="I238" s="71" t="s">
        <v>1232</v>
      </c>
      <c r="J238" s="71">
        <v>1</v>
      </c>
      <c r="K238" s="71" t="s">
        <v>243</v>
      </c>
      <c r="L238" s="71" t="s">
        <v>4335</v>
      </c>
      <c r="M238" s="71" t="s">
        <v>4336</v>
      </c>
      <c r="N238" s="71"/>
      <c r="O238" s="71"/>
      <c r="P238" s="71"/>
      <c r="Q238" s="71"/>
      <c r="R238" s="71"/>
      <c r="S238" s="71"/>
      <c r="T238" s="71"/>
      <c r="U238" s="71"/>
      <c r="V238" s="71"/>
      <c r="W238" s="71"/>
      <c r="X238" s="71"/>
      <c r="Y238" s="71"/>
      <c r="Z238" s="71"/>
      <c r="AA238" s="71"/>
      <c r="AB238" s="71" t="s">
        <v>64</v>
      </c>
      <c r="AC238" s="71" t="s">
        <v>100</v>
      </c>
      <c r="AD238" s="71" t="s">
        <v>62</v>
      </c>
      <c r="AE238" s="71" t="s">
        <v>62</v>
      </c>
      <c r="AF238" s="71" t="s">
        <v>63</v>
      </c>
      <c r="AG238" s="71"/>
      <c r="AH238" s="71" t="s">
        <v>85</v>
      </c>
      <c r="AI238" s="71" t="s">
        <v>63</v>
      </c>
      <c r="AJ238" s="71" t="s">
        <v>63</v>
      </c>
      <c r="AK238" s="71" t="s">
        <v>63</v>
      </c>
      <c r="AL238" s="71" t="s">
        <v>62</v>
      </c>
      <c r="AM238" s="71" t="s">
        <v>63</v>
      </c>
      <c r="AN238" s="71"/>
      <c r="AO238" s="71"/>
      <c r="AP238" s="71" t="s">
        <v>4337</v>
      </c>
      <c r="AQ238" s="71" t="s">
        <v>1232</v>
      </c>
      <c r="AR238" s="71" t="s">
        <v>62</v>
      </c>
      <c r="AS238" s="71"/>
      <c r="AT238" s="71" t="s">
        <v>63</v>
      </c>
      <c r="AU238" s="71"/>
      <c r="AV238" s="71"/>
      <c r="AW238" s="71"/>
      <c r="AX238" s="95" t="s">
        <v>4338</v>
      </c>
      <c r="AY238" s="73" t="s">
        <v>4339</v>
      </c>
    </row>
    <row r="239" spans="1:51" ht="65" customHeight="1">
      <c r="A239" s="70">
        <v>238</v>
      </c>
      <c r="B239" s="71" t="s">
        <v>4342</v>
      </c>
      <c r="C239" s="71" t="s">
        <v>4343</v>
      </c>
      <c r="D239" s="71" t="s">
        <v>4344</v>
      </c>
      <c r="E239" s="71" t="s">
        <v>1454</v>
      </c>
      <c r="F239" s="71" t="s">
        <v>54</v>
      </c>
      <c r="G239" s="71" t="s">
        <v>125</v>
      </c>
      <c r="H239" s="71" t="s">
        <v>233</v>
      </c>
      <c r="I239" s="71" t="s">
        <v>428</v>
      </c>
      <c r="J239" s="71" t="s">
        <v>1456</v>
      </c>
      <c r="K239" s="71" t="s">
        <v>315</v>
      </c>
      <c r="L239" s="71" t="s">
        <v>4345</v>
      </c>
      <c r="M239" s="71" t="s">
        <v>4346</v>
      </c>
      <c r="N239" s="71" t="s">
        <v>1510</v>
      </c>
      <c r="O239" s="71" t="s">
        <v>4347</v>
      </c>
      <c r="P239" s="71" t="s">
        <v>60</v>
      </c>
      <c r="Q239" s="71" t="s">
        <v>435</v>
      </c>
      <c r="R239" s="71" t="s">
        <v>189</v>
      </c>
      <c r="S239" s="71" t="s">
        <v>63</v>
      </c>
      <c r="T239" s="71" t="s">
        <v>62</v>
      </c>
      <c r="U239" s="71" t="s">
        <v>63</v>
      </c>
      <c r="V239" s="71" t="s">
        <v>62</v>
      </c>
      <c r="W239" s="71" t="s">
        <v>63</v>
      </c>
      <c r="X239" s="71" t="s">
        <v>63</v>
      </c>
      <c r="Y239" s="71" t="s">
        <v>62</v>
      </c>
      <c r="Z239" s="71" t="s">
        <v>63</v>
      </c>
      <c r="AA239" s="71" t="s">
        <v>63</v>
      </c>
      <c r="AB239" s="71" t="s">
        <v>142</v>
      </c>
      <c r="AC239" s="71" t="s">
        <v>100</v>
      </c>
      <c r="AD239" s="71" t="s">
        <v>62</v>
      </c>
      <c r="AE239" s="71" t="s">
        <v>63</v>
      </c>
      <c r="AF239" s="71" t="s">
        <v>63</v>
      </c>
      <c r="AG239" s="71" t="s">
        <v>63</v>
      </c>
      <c r="AH239" s="71" t="s">
        <v>85</v>
      </c>
      <c r="AI239" s="71" t="s">
        <v>63</v>
      </c>
      <c r="AJ239" s="71" t="s">
        <v>62</v>
      </c>
      <c r="AK239" s="71" t="s">
        <v>62</v>
      </c>
      <c r="AL239" s="71" t="s">
        <v>63</v>
      </c>
      <c r="AM239" s="71" t="s">
        <v>62</v>
      </c>
      <c r="AN239" s="71" t="s">
        <v>4348</v>
      </c>
      <c r="AO239" s="71" t="s">
        <v>4349</v>
      </c>
      <c r="AP239" s="71" t="s">
        <v>4350</v>
      </c>
      <c r="AQ239" s="71" t="s">
        <v>457</v>
      </c>
      <c r="AR239" s="71" t="s">
        <v>132</v>
      </c>
      <c r="AS239" s="71" t="s">
        <v>4351</v>
      </c>
      <c r="AT239" s="71" t="s">
        <v>63</v>
      </c>
      <c r="AU239" s="71" t="s">
        <v>72</v>
      </c>
      <c r="AV239" s="71" t="s">
        <v>63</v>
      </c>
      <c r="AW239" s="71"/>
      <c r="AX239" s="71" t="s">
        <v>4352</v>
      </c>
      <c r="AY239" s="73" t="s">
        <v>4353</v>
      </c>
    </row>
    <row r="240" spans="1:51" ht="65" customHeight="1">
      <c r="A240" s="70">
        <v>239</v>
      </c>
      <c r="B240" s="71" t="s">
        <v>4354</v>
      </c>
      <c r="C240" s="71" t="s">
        <v>810</v>
      </c>
      <c r="D240" s="71" t="s">
        <v>4355</v>
      </c>
      <c r="E240" s="71" t="s">
        <v>1529</v>
      </c>
      <c r="F240" s="71" t="s">
        <v>231</v>
      </c>
      <c r="G240" s="71" t="s">
        <v>746</v>
      </c>
      <c r="H240" s="71" t="s">
        <v>217</v>
      </c>
      <c r="I240" s="71" t="s">
        <v>850</v>
      </c>
      <c r="J240" s="71" t="s">
        <v>1456</v>
      </c>
      <c r="K240" s="71" t="s">
        <v>315</v>
      </c>
      <c r="L240" s="71" t="s">
        <v>4356</v>
      </c>
      <c r="M240" s="71" t="s">
        <v>4357</v>
      </c>
      <c r="N240" s="71"/>
      <c r="O240" s="71"/>
      <c r="P240" s="71"/>
      <c r="Q240" s="71"/>
      <c r="R240" s="71"/>
      <c r="S240" s="71"/>
      <c r="T240" s="71"/>
      <c r="U240" s="71"/>
      <c r="V240" s="71"/>
      <c r="W240" s="71"/>
      <c r="X240" s="71"/>
      <c r="Y240" s="71"/>
      <c r="Z240" s="71"/>
      <c r="AA240" s="71"/>
      <c r="AB240" s="71" t="s">
        <v>64</v>
      </c>
      <c r="AC240" s="71" t="s">
        <v>65</v>
      </c>
      <c r="AD240" s="71" t="s">
        <v>62</v>
      </c>
      <c r="AE240" s="71" t="s">
        <v>62</v>
      </c>
      <c r="AF240" s="71" t="s">
        <v>63</v>
      </c>
      <c r="AG240" s="71"/>
      <c r="AH240" s="71" t="s">
        <v>66</v>
      </c>
      <c r="AI240" s="71" t="s">
        <v>63</v>
      </c>
      <c r="AJ240" s="71" t="s">
        <v>63</v>
      </c>
      <c r="AK240" s="71" t="s">
        <v>63</v>
      </c>
      <c r="AL240" s="71" t="s">
        <v>62</v>
      </c>
      <c r="AM240" s="71" t="s">
        <v>132</v>
      </c>
      <c r="AN240" s="71"/>
      <c r="AO240" s="71"/>
      <c r="AP240" s="71" t="s">
        <v>4358</v>
      </c>
      <c r="AQ240" s="71" t="s">
        <v>4359</v>
      </c>
      <c r="AR240" s="71" t="s">
        <v>132</v>
      </c>
      <c r="AS240" s="71"/>
      <c r="AT240" s="71" t="s">
        <v>63</v>
      </c>
      <c r="AU240" s="71"/>
      <c r="AV240" s="71"/>
      <c r="AW240" s="71"/>
      <c r="AX240" s="71" t="s">
        <v>4360</v>
      </c>
      <c r="AY240" s="73" t="s">
        <v>4361</v>
      </c>
    </row>
    <row r="241" spans="1:51" ht="65" customHeight="1">
      <c r="A241" s="70">
        <v>240</v>
      </c>
      <c r="B241" s="71" t="s">
        <v>4362</v>
      </c>
      <c r="C241" s="71" t="s">
        <v>264</v>
      </c>
      <c r="D241" s="71" t="s">
        <v>4363</v>
      </c>
      <c r="E241" s="71" t="s">
        <v>1510</v>
      </c>
      <c r="F241" s="71" t="s">
        <v>54</v>
      </c>
      <c r="G241" s="71" t="s">
        <v>125</v>
      </c>
      <c r="H241" s="71" t="s">
        <v>233</v>
      </c>
      <c r="I241" s="71" t="s">
        <v>970</v>
      </c>
      <c r="J241" s="71" t="s">
        <v>1456</v>
      </c>
      <c r="K241" s="71" t="s">
        <v>315</v>
      </c>
      <c r="L241" s="71" t="s">
        <v>4364</v>
      </c>
      <c r="M241" s="71" t="s">
        <v>4365</v>
      </c>
      <c r="N241" s="71"/>
      <c r="O241" s="71" t="s">
        <v>1633</v>
      </c>
      <c r="P241" s="71" t="s">
        <v>60</v>
      </c>
      <c r="Q241" s="71" t="s">
        <v>81</v>
      </c>
      <c r="R241" s="71" t="s">
        <v>1700</v>
      </c>
      <c r="S241" s="71" t="s">
        <v>62</v>
      </c>
      <c r="T241" s="71" t="s">
        <v>62</v>
      </c>
      <c r="U241" s="71" t="s">
        <v>62</v>
      </c>
      <c r="V241" s="71" t="s">
        <v>62</v>
      </c>
      <c r="W241" s="71" t="s">
        <v>63</v>
      </c>
      <c r="X241" s="71" t="s">
        <v>63</v>
      </c>
      <c r="Y241" s="71" t="s">
        <v>62</v>
      </c>
      <c r="Z241" s="71" t="s">
        <v>63</v>
      </c>
      <c r="AA241" s="71" t="s">
        <v>62</v>
      </c>
      <c r="AB241" s="71" t="s">
        <v>64</v>
      </c>
      <c r="AC241" s="71" t="s">
        <v>100</v>
      </c>
      <c r="AD241" s="71" t="s">
        <v>62</v>
      </c>
      <c r="AE241" s="71" t="s">
        <v>62</v>
      </c>
      <c r="AF241" s="71" t="s">
        <v>63</v>
      </c>
      <c r="AG241" s="71" t="s">
        <v>63</v>
      </c>
      <c r="AH241" s="71" t="s">
        <v>85</v>
      </c>
      <c r="AI241" s="71" t="s">
        <v>63</v>
      </c>
      <c r="AJ241" s="71" t="s">
        <v>63</v>
      </c>
      <c r="AK241" s="71" t="s">
        <v>63</v>
      </c>
      <c r="AL241" s="71" t="s">
        <v>62</v>
      </c>
      <c r="AM241" s="71" t="s">
        <v>63</v>
      </c>
      <c r="AN241" s="71" t="s">
        <v>4366</v>
      </c>
      <c r="AO241" s="71" t="s">
        <v>4367</v>
      </c>
      <c r="AP241" s="71" t="s">
        <v>4368</v>
      </c>
      <c r="AQ241" s="71" t="s">
        <v>4369</v>
      </c>
      <c r="AR241" s="71" t="s">
        <v>132</v>
      </c>
      <c r="AS241" s="71"/>
      <c r="AT241" s="71" t="s">
        <v>63</v>
      </c>
      <c r="AU241" s="71" t="s">
        <v>1716</v>
      </c>
      <c r="AV241" s="71" t="s">
        <v>63</v>
      </c>
      <c r="AW241" s="71"/>
      <c r="AX241" s="71" t="s">
        <v>4370</v>
      </c>
      <c r="AY241" s="73" t="s">
        <v>4371</v>
      </c>
    </row>
    <row r="242" spans="1:51" ht="65" customHeight="1">
      <c r="A242" s="70">
        <v>241</v>
      </c>
      <c r="B242" s="71" t="s">
        <v>5274</v>
      </c>
      <c r="C242" s="71" t="s">
        <v>810</v>
      </c>
      <c r="D242" s="71" t="s">
        <v>4372</v>
      </c>
      <c r="E242" s="71" t="s">
        <v>1526</v>
      </c>
      <c r="F242" s="71" t="s">
        <v>231</v>
      </c>
      <c r="G242" s="71" t="s">
        <v>746</v>
      </c>
      <c r="H242" s="71" t="s">
        <v>217</v>
      </c>
      <c r="I242" s="71" t="s">
        <v>1688</v>
      </c>
      <c r="J242" s="71" t="s">
        <v>1456</v>
      </c>
      <c r="K242" s="71" t="s">
        <v>243</v>
      </c>
      <c r="L242" s="71" t="s">
        <v>4373</v>
      </c>
      <c r="M242" s="71" t="s">
        <v>4374</v>
      </c>
      <c r="N242" s="71"/>
      <c r="O242" s="71"/>
      <c r="P242" s="71"/>
      <c r="Q242" s="71"/>
      <c r="R242" s="71"/>
      <c r="S242" s="71"/>
      <c r="T242" s="71"/>
      <c r="U242" s="71"/>
      <c r="V242" s="71"/>
      <c r="W242" s="71"/>
      <c r="X242" s="71"/>
      <c r="Y242" s="71"/>
      <c r="Z242" s="71"/>
      <c r="AA242" s="71"/>
      <c r="AB242" s="71" t="s">
        <v>64</v>
      </c>
      <c r="AC242" s="71" t="s">
        <v>65</v>
      </c>
      <c r="AD242" s="71" t="s">
        <v>62</v>
      </c>
      <c r="AE242" s="71" t="s">
        <v>63</v>
      </c>
      <c r="AF242" s="71" t="s">
        <v>63</v>
      </c>
      <c r="AG242" s="71"/>
      <c r="AH242" s="71" t="s">
        <v>66</v>
      </c>
      <c r="AI242" s="71" t="s">
        <v>63</v>
      </c>
      <c r="AJ242" s="71" t="s">
        <v>63</v>
      </c>
      <c r="AK242" s="71" t="s">
        <v>63</v>
      </c>
      <c r="AL242" s="71" t="s">
        <v>62</v>
      </c>
      <c r="AM242" s="71" t="s">
        <v>63</v>
      </c>
      <c r="AN242" s="71"/>
      <c r="AO242" s="71"/>
      <c r="AP242" s="71" t="s">
        <v>4375</v>
      </c>
      <c r="AQ242" s="71" t="s">
        <v>4376</v>
      </c>
      <c r="AR242" s="71" t="s">
        <v>132</v>
      </c>
      <c r="AS242" s="71"/>
      <c r="AT242" s="71" t="s">
        <v>63</v>
      </c>
      <c r="AU242" s="71"/>
      <c r="AV242" s="71"/>
      <c r="AW242" s="71"/>
      <c r="AX242" s="71" t="s">
        <v>4377</v>
      </c>
      <c r="AY242" s="73" t="s">
        <v>4378</v>
      </c>
    </row>
    <row r="243" spans="1:51" ht="65" customHeight="1">
      <c r="A243" s="70">
        <v>242</v>
      </c>
      <c r="B243" s="71" t="s">
        <v>4379</v>
      </c>
      <c r="C243" s="71" t="s">
        <v>810</v>
      </c>
      <c r="D243" s="71" t="s">
        <v>4380</v>
      </c>
      <c r="E243" s="71" t="s">
        <v>1454</v>
      </c>
      <c r="F243" s="71" t="s">
        <v>231</v>
      </c>
      <c r="G243" s="71" t="s">
        <v>746</v>
      </c>
      <c r="H243" s="71" t="s">
        <v>217</v>
      </c>
      <c r="I243" s="71" t="s">
        <v>194</v>
      </c>
      <c r="J243" s="71" t="s">
        <v>1456</v>
      </c>
      <c r="K243" s="71" t="s">
        <v>315</v>
      </c>
      <c r="L243" s="71" t="s">
        <v>4381</v>
      </c>
      <c r="M243" s="71" t="s">
        <v>4382</v>
      </c>
      <c r="N243" s="71"/>
      <c r="O243" s="71"/>
      <c r="P243" s="71"/>
      <c r="Q243" s="71"/>
      <c r="R243" s="71"/>
      <c r="S243" s="71"/>
      <c r="T243" s="71"/>
      <c r="U243" s="71"/>
      <c r="V243" s="71"/>
      <c r="W243" s="71"/>
      <c r="X243" s="71"/>
      <c r="Y243" s="71"/>
      <c r="Z243" s="71"/>
      <c r="AA243" s="71"/>
      <c r="AB243" s="71" t="s">
        <v>1723</v>
      </c>
      <c r="AC243" s="71" t="s">
        <v>65</v>
      </c>
      <c r="AD243" s="71" t="s">
        <v>62</v>
      </c>
      <c r="AE243" s="71" t="s">
        <v>62</v>
      </c>
      <c r="AF243" s="71" t="s">
        <v>63</v>
      </c>
      <c r="AG243" s="71"/>
      <c r="AH243" s="71" t="s">
        <v>66</v>
      </c>
      <c r="AI243" s="71" t="s">
        <v>63</v>
      </c>
      <c r="AJ243" s="71" t="s">
        <v>62</v>
      </c>
      <c r="AK243" s="71" t="s">
        <v>62</v>
      </c>
      <c r="AL243" s="71" t="s">
        <v>62</v>
      </c>
      <c r="AM243" s="71" t="s">
        <v>63</v>
      </c>
      <c r="AN243" s="71"/>
      <c r="AO243" s="71"/>
      <c r="AP243" s="71" t="s">
        <v>4383</v>
      </c>
      <c r="AQ243" s="71" t="s">
        <v>2281</v>
      </c>
      <c r="AR243" s="71" t="s">
        <v>63</v>
      </c>
      <c r="AS243" s="71"/>
      <c r="AT243" s="71" t="s">
        <v>63</v>
      </c>
      <c r="AU243" s="71"/>
      <c r="AV243" s="71"/>
      <c r="AW243" s="71"/>
      <c r="AX243" s="71" t="s">
        <v>4384</v>
      </c>
      <c r="AY243" s="73" t="s">
        <v>4385</v>
      </c>
    </row>
    <row r="244" spans="1:51" ht="65" customHeight="1">
      <c r="A244" s="70">
        <v>243</v>
      </c>
      <c r="B244" s="71" t="s">
        <v>4386</v>
      </c>
      <c r="C244" s="71" t="s">
        <v>745</v>
      </c>
      <c r="D244" s="71" t="s">
        <v>4387</v>
      </c>
      <c r="E244" s="71" t="s">
        <v>1485</v>
      </c>
      <c r="F244" s="71" t="s">
        <v>231</v>
      </c>
      <c r="G244" s="71" t="s">
        <v>746</v>
      </c>
      <c r="H244" s="71" t="s">
        <v>217</v>
      </c>
      <c r="I244" s="71" t="s">
        <v>1232</v>
      </c>
      <c r="J244" s="71" t="s">
        <v>1456</v>
      </c>
      <c r="K244" s="71" t="s">
        <v>243</v>
      </c>
      <c r="L244" s="71" t="s">
        <v>4388</v>
      </c>
      <c r="M244" s="71" t="s">
        <v>4389</v>
      </c>
      <c r="N244" s="71"/>
      <c r="O244" s="71"/>
      <c r="P244" s="71"/>
      <c r="Q244" s="71"/>
      <c r="R244" s="71"/>
      <c r="S244" s="71"/>
      <c r="T244" s="71"/>
      <c r="U244" s="71"/>
      <c r="V244" s="71"/>
      <c r="W244" s="71"/>
      <c r="X244" s="71"/>
      <c r="Y244" s="71"/>
      <c r="Z244" s="71"/>
      <c r="AA244" s="71"/>
      <c r="AB244" s="71" t="s">
        <v>64</v>
      </c>
      <c r="AC244" s="71" t="s">
        <v>65</v>
      </c>
      <c r="AD244" s="71" t="s">
        <v>62</v>
      </c>
      <c r="AE244" s="71" t="s">
        <v>62</v>
      </c>
      <c r="AF244" s="71" t="s">
        <v>63</v>
      </c>
      <c r="AG244" s="71"/>
      <c r="AH244" s="71" t="s">
        <v>66</v>
      </c>
      <c r="AI244" s="71" t="s">
        <v>63</v>
      </c>
      <c r="AJ244" s="71" t="s">
        <v>132</v>
      </c>
      <c r="AK244" s="71" t="s">
        <v>63</v>
      </c>
      <c r="AL244" s="71" t="s">
        <v>62</v>
      </c>
      <c r="AM244" s="71" t="s">
        <v>63</v>
      </c>
      <c r="AN244" s="71"/>
      <c r="AO244" s="71"/>
      <c r="AP244" s="71" t="s">
        <v>4390</v>
      </c>
      <c r="AQ244" s="71" t="s">
        <v>4391</v>
      </c>
      <c r="AR244" s="71" t="s">
        <v>132</v>
      </c>
      <c r="AS244" s="71"/>
      <c r="AT244" s="71" t="s">
        <v>63</v>
      </c>
      <c r="AU244" s="71"/>
      <c r="AV244" s="71"/>
      <c r="AW244" s="71"/>
      <c r="AX244" s="71" t="s">
        <v>4392</v>
      </c>
      <c r="AY244" s="73" t="s">
        <v>4393</v>
      </c>
    </row>
    <row r="245" spans="1:51" ht="65" customHeight="1">
      <c r="A245" s="70">
        <v>244</v>
      </c>
      <c r="B245" s="71" t="s">
        <v>4394</v>
      </c>
      <c r="C245" s="71" t="s">
        <v>4395</v>
      </c>
      <c r="D245" s="71" t="s">
        <v>4396</v>
      </c>
      <c r="E245" s="71" t="s">
        <v>1454</v>
      </c>
      <c r="F245" s="71" t="s">
        <v>231</v>
      </c>
      <c r="G245" s="71" t="s">
        <v>232</v>
      </c>
      <c r="H245" s="71" t="s">
        <v>233</v>
      </c>
      <c r="I245" s="71" t="s">
        <v>1232</v>
      </c>
      <c r="J245" s="71" t="s">
        <v>1456</v>
      </c>
      <c r="K245" s="71" t="s">
        <v>243</v>
      </c>
      <c r="L245" s="71" t="s">
        <v>4397</v>
      </c>
      <c r="M245" s="71" t="s">
        <v>4398</v>
      </c>
      <c r="N245" s="71" t="s">
        <v>1454</v>
      </c>
      <c r="O245" s="71" t="s">
        <v>1699</v>
      </c>
      <c r="P245" s="71"/>
      <c r="Q245" s="71"/>
      <c r="R245" s="71"/>
      <c r="S245" s="71"/>
      <c r="T245" s="71"/>
      <c r="U245" s="71"/>
      <c r="V245" s="71"/>
      <c r="W245" s="71"/>
      <c r="X245" s="71"/>
      <c r="Y245" s="71"/>
      <c r="Z245" s="71"/>
      <c r="AA245" s="71"/>
      <c r="AB245" s="71" t="s">
        <v>64</v>
      </c>
      <c r="AC245" s="71" t="s">
        <v>84</v>
      </c>
      <c r="AD245" s="71" t="s">
        <v>62</v>
      </c>
      <c r="AE245" s="71" t="s">
        <v>62</v>
      </c>
      <c r="AF245" s="71" t="s">
        <v>63</v>
      </c>
      <c r="AG245" s="71"/>
      <c r="AH245" s="71" t="s">
        <v>66</v>
      </c>
      <c r="AI245" s="71" t="s">
        <v>63</v>
      </c>
      <c r="AJ245" s="71" t="s">
        <v>63</v>
      </c>
      <c r="AK245" s="71" t="s">
        <v>63</v>
      </c>
      <c r="AL245" s="71" t="s">
        <v>62</v>
      </c>
      <c r="AM245" s="71" t="s">
        <v>132</v>
      </c>
      <c r="AN245" s="71"/>
      <c r="AO245" s="71"/>
      <c r="AP245" s="71" t="s">
        <v>4399</v>
      </c>
      <c r="AQ245" s="71" t="s">
        <v>4400</v>
      </c>
      <c r="AR245" s="71" t="s">
        <v>132</v>
      </c>
      <c r="AS245" s="71"/>
      <c r="AT245" s="71" t="s">
        <v>63</v>
      </c>
      <c r="AU245" s="71"/>
      <c r="AV245" s="71"/>
      <c r="AW245" s="71"/>
      <c r="AX245" s="71" t="s">
        <v>4401</v>
      </c>
      <c r="AY245" s="73" t="s">
        <v>4402</v>
      </c>
    </row>
    <row r="246" spans="1:51" ht="65" customHeight="1">
      <c r="A246" s="70">
        <v>245</v>
      </c>
      <c r="B246" s="71" t="s">
        <v>4403</v>
      </c>
      <c r="C246" s="71" t="s">
        <v>745</v>
      </c>
      <c r="D246" s="71" t="s">
        <v>4404</v>
      </c>
      <c r="E246" s="71" t="s">
        <v>1529</v>
      </c>
      <c r="F246" s="71" t="s">
        <v>231</v>
      </c>
      <c r="G246" s="71" t="s">
        <v>746</v>
      </c>
      <c r="H246" s="71" t="s">
        <v>217</v>
      </c>
      <c r="I246" s="71" t="s">
        <v>1232</v>
      </c>
      <c r="J246" s="71" t="s">
        <v>1456</v>
      </c>
      <c r="K246" s="71" t="s">
        <v>243</v>
      </c>
      <c r="L246" s="71" t="s">
        <v>4405</v>
      </c>
      <c r="M246" s="71" t="s">
        <v>4406</v>
      </c>
      <c r="N246" s="71"/>
      <c r="O246" s="71"/>
      <c r="P246" s="71"/>
      <c r="Q246" s="71"/>
      <c r="R246" s="71"/>
      <c r="S246" s="71"/>
      <c r="T246" s="71"/>
      <c r="U246" s="71"/>
      <c r="V246" s="71"/>
      <c r="W246" s="71"/>
      <c r="X246" s="71"/>
      <c r="Y246" s="71"/>
      <c r="Z246" s="71"/>
      <c r="AA246" s="71"/>
      <c r="AB246" s="71" t="s">
        <v>64</v>
      </c>
      <c r="AC246" s="71" t="s">
        <v>65</v>
      </c>
      <c r="AD246" s="71" t="s">
        <v>62</v>
      </c>
      <c r="AE246" s="71" t="s">
        <v>62</v>
      </c>
      <c r="AF246" s="71" t="s">
        <v>63</v>
      </c>
      <c r="AG246" s="71"/>
      <c r="AH246" s="71" t="s">
        <v>66</v>
      </c>
      <c r="AI246" s="71" t="s">
        <v>63</v>
      </c>
      <c r="AJ246" s="71" t="s">
        <v>63</v>
      </c>
      <c r="AK246" s="71" t="s">
        <v>63</v>
      </c>
      <c r="AL246" s="71" t="s">
        <v>62</v>
      </c>
      <c r="AM246" s="71" t="s">
        <v>63</v>
      </c>
      <c r="AN246" s="71"/>
      <c r="AO246" s="71"/>
      <c r="AP246" s="71" t="s">
        <v>4407</v>
      </c>
      <c r="AQ246" s="71" t="s">
        <v>1232</v>
      </c>
      <c r="AR246" s="71" t="s">
        <v>62</v>
      </c>
      <c r="AS246" s="71"/>
      <c r="AT246" s="71" t="s">
        <v>63</v>
      </c>
      <c r="AU246" s="71"/>
      <c r="AV246" s="71"/>
      <c r="AW246" s="71"/>
      <c r="AX246" s="71" t="s">
        <v>4408</v>
      </c>
      <c r="AY246" s="73" t="s">
        <v>4409</v>
      </c>
    </row>
    <row r="247" spans="1:51" ht="65" customHeight="1">
      <c r="A247" s="70">
        <v>246</v>
      </c>
      <c r="B247" s="71" t="s">
        <v>4410</v>
      </c>
      <c r="C247" s="71" t="s">
        <v>745</v>
      </c>
      <c r="D247" s="71" t="s">
        <v>4411</v>
      </c>
      <c r="E247" s="71" t="s">
        <v>1546</v>
      </c>
      <c r="F247" s="71" t="s">
        <v>231</v>
      </c>
      <c r="G247" s="71" t="s">
        <v>588</v>
      </c>
      <c r="H247" s="71" t="s">
        <v>217</v>
      </c>
      <c r="I247" s="71" t="s">
        <v>612</v>
      </c>
      <c r="J247" s="71" t="s">
        <v>1456</v>
      </c>
      <c r="K247" s="71" t="s">
        <v>266</v>
      </c>
      <c r="L247" s="71" t="s">
        <v>4412</v>
      </c>
      <c r="M247" s="71" t="s">
        <v>4413</v>
      </c>
      <c r="N247" s="71"/>
      <c r="O247" s="71"/>
      <c r="P247" s="71"/>
      <c r="Q247" s="71"/>
      <c r="R247" s="71"/>
      <c r="S247" s="71"/>
      <c r="T247" s="71"/>
      <c r="U247" s="71"/>
      <c r="V247" s="71"/>
      <c r="W247" s="71"/>
      <c r="X247" s="71"/>
      <c r="Y247" s="71"/>
      <c r="Z247" s="71"/>
      <c r="AA247" s="71"/>
      <c r="AB247" s="71" t="s">
        <v>64</v>
      </c>
      <c r="AC247" s="71" t="s">
        <v>65</v>
      </c>
      <c r="AD247" s="71" t="s">
        <v>62</v>
      </c>
      <c r="AE247" s="71" t="s">
        <v>62</v>
      </c>
      <c r="AF247" s="71" t="s">
        <v>63</v>
      </c>
      <c r="AG247" s="71"/>
      <c r="AH247" s="71" t="s">
        <v>66</v>
      </c>
      <c r="AI247" s="71" t="s">
        <v>63</v>
      </c>
      <c r="AJ247" s="71" t="s">
        <v>63</v>
      </c>
      <c r="AK247" s="71" t="s">
        <v>63</v>
      </c>
      <c r="AL247" s="71" t="s">
        <v>62</v>
      </c>
      <c r="AM247" s="71" t="s">
        <v>63</v>
      </c>
      <c r="AN247" s="71"/>
      <c r="AO247" s="71"/>
      <c r="AP247" s="71" t="s">
        <v>4414</v>
      </c>
      <c r="AQ247" s="71" t="s">
        <v>612</v>
      </c>
      <c r="AR247" s="71" t="s">
        <v>62</v>
      </c>
      <c r="AS247" s="71"/>
      <c r="AT247" s="71" t="s">
        <v>63</v>
      </c>
      <c r="AU247" s="71"/>
      <c r="AV247" s="71"/>
      <c r="AW247" s="71"/>
      <c r="AX247" s="22" t="s">
        <v>5273</v>
      </c>
      <c r="AY247" s="73" t="s">
        <v>4415</v>
      </c>
    </row>
    <row r="248" spans="1:51" ht="65" customHeight="1">
      <c r="A248" s="70">
        <v>247</v>
      </c>
      <c r="B248" s="71" t="s">
        <v>4416</v>
      </c>
      <c r="C248" s="71" t="s">
        <v>1615</v>
      </c>
      <c r="D248" s="71" t="s">
        <v>4417</v>
      </c>
      <c r="E248" s="71" t="s">
        <v>1526</v>
      </c>
      <c r="F248" s="71" t="s">
        <v>231</v>
      </c>
      <c r="G248" s="71" t="s">
        <v>588</v>
      </c>
      <c r="H248" s="71" t="s">
        <v>217</v>
      </c>
      <c r="I248" s="71" t="s">
        <v>4418</v>
      </c>
      <c r="J248" s="71" t="s">
        <v>4419</v>
      </c>
      <c r="K248" s="71" t="s">
        <v>4420</v>
      </c>
      <c r="L248" s="71" t="s">
        <v>4421</v>
      </c>
      <c r="M248" s="71" t="s">
        <v>4422</v>
      </c>
      <c r="N248" s="71"/>
      <c r="O248" s="71"/>
      <c r="P248" s="71"/>
      <c r="Q248" s="71"/>
      <c r="R248" s="71"/>
      <c r="S248" s="71"/>
      <c r="T248" s="71"/>
      <c r="U248" s="71"/>
      <c r="V248" s="71"/>
      <c r="W248" s="71"/>
      <c r="X248" s="71"/>
      <c r="Y248" s="71"/>
      <c r="Z248" s="71"/>
      <c r="AA248" s="71"/>
      <c r="AB248" s="71" t="s">
        <v>64</v>
      </c>
      <c r="AC248" s="71" t="s">
        <v>65</v>
      </c>
      <c r="AD248" s="71" t="s">
        <v>62</v>
      </c>
      <c r="AE248" s="71" t="s">
        <v>62</v>
      </c>
      <c r="AF248" s="71" t="s">
        <v>62</v>
      </c>
      <c r="AG248" s="71"/>
      <c r="AH248" s="71" t="s">
        <v>66</v>
      </c>
      <c r="AI248" s="71" t="s">
        <v>63</v>
      </c>
      <c r="AJ248" s="71" t="s">
        <v>63</v>
      </c>
      <c r="AK248" s="71" t="s">
        <v>63</v>
      </c>
      <c r="AL248" s="71" t="s">
        <v>62</v>
      </c>
      <c r="AM248" s="71" t="s">
        <v>63</v>
      </c>
      <c r="AN248" s="71"/>
      <c r="AO248" s="71"/>
      <c r="AP248" s="71" t="s">
        <v>4423</v>
      </c>
      <c r="AQ248" s="71" t="s">
        <v>2472</v>
      </c>
      <c r="AR248" s="71" t="s">
        <v>63</v>
      </c>
      <c r="AS248" s="71"/>
      <c r="AT248" s="71" t="s">
        <v>63</v>
      </c>
      <c r="AU248" s="71"/>
      <c r="AV248" s="71"/>
      <c r="AW248" s="71"/>
      <c r="AX248" s="71" t="s">
        <v>4424</v>
      </c>
      <c r="AY248" s="73" t="s">
        <v>4425</v>
      </c>
    </row>
    <row r="249" spans="1:51" ht="65" customHeight="1">
      <c r="A249" s="70">
        <v>248</v>
      </c>
      <c r="B249" s="71" t="s">
        <v>4426</v>
      </c>
      <c r="C249" s="71" t="s">
        <v>745</v>
      </c>
      <c r="D249" s="71" t="s">
        <v>4427</v>
      </c>
      <c r="E249" s="71" t="s">
        <v>1546</v>
      </c>
      <c r="F249" s="71" t="s">
        <v>231</v>
      </c>
      <c r="G249" s="71" t="s">
        <v>746</v>
      </c>
      <c r="H249" s="71" t="s">
        <v>217</v>
      </c>
      <c r="I249" s="71" t="s">
        <v>1467</v>
      </c>
      <c r="J249" s="71" t="s">
        <v>1456</v>
      </c>
      <c r="K249" s="71" t="s">
        <v>315</v>
      </c>
      <c r="L249" s="71" t="s">
        <v>4428</v>
      </c>
      <c r="M249" s="71" t="s">
        <v>4429</v>
      </c>
      <c r="N249" s="71"/>
      <c r="O249" s="71"/>
      <c r="P249" s="71"/>
      <c r="Q249" s="71"/>
      <c r="R249" s="71"/>
      <c r="S249" s="71"/>
      <c r="T249" s="71"/>
      <c r="U249" s="71"/>
      <c r="V249" s="71"/>
      <c r="W249" s="71"/>
      <c r="X249" s="71"/>
      <c r="Y249" s="71"/>
      <c r="Z249" s="71"/>
      <c r="AA249" s="71"/>
      <c r="AB249" s="71" t="s">
        <v>64</v>
      </c>
      <c r="AC249" s="71" t="s">
        <v>65</v>
      </c>
      <c r="AD249" s="71" t="s">
        <v>62</v>
      </c>
      <c r="AE249" s="71" t="s">
        <v>62</v>
      </c>
      <c r="AF249" s="71" t="s">
        <v>63</v>
      </c>
      <c r="AG249" s="71"/>
      <c r="AH249" s="71" t="s">
        <v>66</v>
      </c>
      <c r="AI249" s="71" t="s">
        <v>63</v>
      </c>
      <c r="AJ249" s="71" t="s">
        <v>132</v>
      </c>
      <c r="AK249" s="71" t="s">
        <v>63</v>
      </c>
      <c r="AL249" s="71" t="s">
        <v>62</v>
      </c>
      <c r="AM249" s="71" t="s">
        <v>63</v>
      </c>
      <c r="AN249" s="71"/>
      <c r="AO249" s="71"/>
      <c r="AP249" s="71" t="s">
        <v>4430</v>
      </c>
      <c r="AQ249" s="71" t="s">
        <v>612</v>
      </c>
      <c r="AR249" s="71" t="s">
        <v>62</v>
      </c>
      <c r="AS249" s="71"/>
      <c r="AT249" s="71" t="s">
        <v>63</v>
      </c>
      <c r="AU249" s="71"/>
      <c r="AV249" s="71"/>
      <c r="AW249" s="71"/>
      <c r="AX249" s="71" t="s">
        <v>4431</v>
      </c>
      <c r="AY249" s="73"/>
    </row>
    <row r="250" spans="1:51" ht="65" customHeight="1">
      <c r="A250" s="70">
        <v>249</v>
      </c>
      <c r="B250" s="71" t="s">
        <v>4432</v>
      </c>
      <c r="C250" s="71" t="s">
        <v>264</v>
      </c>
      <c r="D250" s="71" t="s">
        <v>4433</v>
      </c>
      <c r="E250" s="71" t="s">
        <v>1485</v>
      </c>
      <c r="F250" s="71" t="s">
        <v>54</v>
      </c>
      <c r="G250" s="71" t="s">
        <v>125</v>
      </c>
      <c r="H250" s="71" t="s">
        <v>233</v>
      </c>
      <c r="I250" s="71" t="s">
        <v>513</v>
      </c>
      <c r="J250" s="71" t="s">
        <v>1456</v>
      </c>
      <c r="K250" s="71" t="s">
        <v>218</v>
      </c>
      <c r="L250" s="71" t="s">
        <v>4434</v>
      </c>
      <c r="M250" s="71" t="s">
        <v>4435</v>
      </c>
      <c r="N250" s="71" t="s">
        <v>1599</v>
      </c>
      <c r="O250" s="71" t="s">
        <v>1633</v>
      </c>
      <c r="P250" s="71" t="s">
        <v>60</v>
      </c>
      <c r="Q250" s="71" t="s">
        <v>81</v>
      </c>
      <c r="R250" s="71" t="s">
        <v>1700</v>
      </c>
      <c r="S250" s="71" t="s">
        <v>62</v>
      </c>
      <c r="T250" s="71" t="s">
        <v>62</v>
      </c>
      <c r="U250" s="71" t="s">
        <v>62</v>
      </c>
      <c r="V250" s="71" t="s">
        <v>63</v>
      </c>
      <c r="W250" s="71" t="s">
        <v>63</v>
      </c>
      <c r="X250" s="71" t="s">
        <v>63</v>
      </c>
      <c r="Y250" s="71" t="s">
        <v>62</v>
      </c>
      <c r="Z250" s="71" t="s">
        <v>63</v>
      </c>
      <c r="AA250" s="71" t="s">
        <v>62</v>
      </c>
      <c r="AB250" s="71" t="s">
        <v>64</v>
      </c>
      <c r="AC250" s="71" t="s">
        <v>100</v>
      </c>
      <c r="AD250" s="71" t="s">
        <v>62</v>
      </c>
      <c r="AE250" s="71" t="s">
        <v>62</v>
      </c>
      <c r="AF250" s="71" t="s">
        <v>62</v>
      </c>
      <c r="AG250" s="71" t="s">
        <v>63</v>
      </c>
      <c r="AH250" s="71" t="s">
        <v>85</v>
      </c>
      <c r="AI250" s="71" t="s">
        <v>63</v>
      </c>
      <c r="AJ250" s="71" t="s">
        <v>63</v>
      </c>
      <c r="AK250" s="71" t="s">
        <v>63</v>
      </c>
      <c r="AL250" s="71" t="s">
        <v>62</v>
      </c>
      <c r="AM250" s="71" t="s">
        <v>63</v>
      </c>
      <c r="AN250" s="71" t="s">
        <v>4436</v>
      </c>
      <c r="AO250" s="71" t="s">
        <v>4437</v>
      </c>
      <c r="AP250" s="71" t="s">
        <v>4438</v>
      </c>
      <c r="AQ250" s="71" t="s">
        <v>513</v>
      </c>
      <c r="AR250" s="71" t="s">
        <v>62</v>
      </c>
      <c r="AS250" s="71"/>
      <c r="AT250" s="71" t="s">
        <v>63</v>
      </c>
      <c r="AU250" s="71" t="s">
        <v>1733</v>
      </c>
      <c r="AV250" s="71" t="s">
        <v>63</v>
      </c>
      <c r="AW250" s="71"/>
      <c r="AX250" s="71" t="s">
        <v>4439</v>
      </c>
      <c r="AY250" s="73" t="s">
        <v>4440</v>
      </c>
    </row>
    <row r="251" spans="1:51" ht="65" customHeight="1">
      <c r="A251" s="70">
        <v>250</v>
      </c>
      <c r="B251" s="71" t="s">
        <v>4441</v>
      </c>
      <c r="C251" s="71" t="s">
        <v>745</v>
      </c>
      <c r="D251" s="71" t="s">
        <v>4442</v>
      </c>
      <c r="E251" s="71" t="s">
        <v>1454</v>
      </c>
      <c r="F251" s="71" t="s">
        <v>231</v>
      </c>
      <c r="G251" s="71" t="s">
        <v>746</v>
      </c>
      <c r="H251" s="71" t="s">
        <v>217</v>
      </c>
      <c r="I251" s="71" t="s">
        <v>612</v>
      </c>
      <c r="J251" s="71" t="s">
        <v>1456</v>
      </c>
      <c r="K251" s="71" t="s">
        <v>266</v>
      </c>
      <c r="L251" s="71" t="s">
        <v>4443</v>
      </c>
      <c r="M251" s="71" t="s">
        <v>4444</v>
      </c>
      <c r="N251" s="71" t="s">
        <v>1454</v>
      </c>
      <c r="O251" s="71" t="s">
        <v>1699</v>
      </c>
      <c r="P251" s="71"/>
      <c r="Q251" s="71"/>
      <c r="R251" s="71"/>
      <c r="S251" s="71"/>
      <c r="T251" s="71"/>
      <c r="U251" s="71"/>
      <c r="V251" s="71"/>
      <c r="W251" s="71"/>
      <c r="X251" s="71"/>
      <c r="Y251" s="71"/>
      <c r="Z251" s="71"/>
      <c r="AA251" s="71"/>
      <c r="AB251" s="71" t="s">
        <v>64</v>
      </c>
      <c r="AC251" s="71" t="s">
        <v>65</v>
      </c>
      <c r="AD251" s="71" t="s">
        <v>62</v>
      </c>
      <c r="AE251" s="71" t="s">
        <v>62</v>
      </c>
      <c r="AF251" s="71" t="s">
        <v>63</v>
      </c>
      <c r="AG251" s="71"/>
      <c r="AH251" s="71" t="s">
        <v>66</v>
      </c>
      <c r="AI251" s="71" t="s">
        <v>63</v>
      </c>
      <c r="AJ251" s="71" t="s">
        <v>63</v>
      </c>
      <c r="AK251" s="71" t="s">
        <v>63</v>
      </c>
      <c r="AL251" s="71" t="s">
        <v>62</v>
      </c>
      <c r="AM251" s="71" t="s">
        <v>63</v>
      </c>
      <c r="AN251" s="71"/>
      <c r="AO251" s="71"/>
      <c r="AP251" s="71" t="s">
        <v>4445</v>
      </c>
      <c r="AQ251" s="71" t="s">
        <v>612</v>
      </c>
      <c r="AR251" s="71" t="s">
        <v>62</v>
      </c>
      <c r="AS251" s="71"/>
      <c r="AT251" s="71" t="s">
        <v>63</v>
      </c>
      <c r="AU251" s="71"/>
      <c r="AV251" s="71"/>
      <c r="AW251" s="71"/>
      <c r="AX251" s="71" t="s">
        <v>4446</v>
      </c>
      <c r="AY251" s="73" t="s">
        <v>4447</v>
      </c>
    </row>
    <row r="252" spans="1:51" ht="65" customHeight="1">
      <c r="A252" s="70">
        <v>251</v>
      </c>
      <c r="B252" s="71" t="s">
        <v>4448</v>
      </c>
      <c r="C252" s="71" t="s">
        <v>745</v>
      </c>
      <c r="D252" s="71" t="s">
        <v>4449</v>
      </c>
      <c r="E252" s="71" t="s">
        <v>1485</v>
      </c>
      <c r="F252" s="71" t="s">
        <v>231</v>
      </c>
      <c r="G252" s="71" t="s">
        <v>746</v>
      </c>
      <c r="H252" s="71" t="s">
        <v>217</v>
      </c>
      <c r="I252" s="71" t="s">
        <v>1232</v>
      </c>
      <c r="J252" s="71" t="s">
        <v>1456</v>
      </c>
      <c r="K252" s="71" t="s">
        <v>243</v>
      </c>
      <c r="L252" s="71" t="s">
        <v>4450</v>
      </c>
      <c r="M252" s="71" t="s">
        <v>4451</v>
      </c>
      <c r="N252" s="71"/>
      <c r="O252" s="71"/>
      <c r="P252" s="71"/>
      <c r="Q252" s="71"/>
      <c r="R252" s="71"/>
      <c r="S252" s="71"/>
      <c r="T252" s="71"/>
      <c r="U252" s="71"/>
      <c r="V252" s="71"/>
      <c r="W252" s="71"/>
      <c r="X252" s="71"/>
      <c r="Y252" s="71"/>
      <c r="Z252" s="71"/>
      <c r="AA252" s="71"/>
      <c r="AB252" s="71" t="s">
        <v>64</v>
      </c>
      <c r="AC252" s="71" t="s">
        <v>65</v>
      </c>
      <c r="AD252" s="71" t="s">
        <v>62</v>
      </c>
      <c r="AE252" s="71" t="s">
        <v>62</v>
      </c>
      <c r="AF252" s="71" t="s">
        <v>63</v>
      </c>
      <c r="AG252" s="71"/>
      <c r="AH252" s="71" t="s">
        <v>66</v>
      </c>
      <c r="AI252" s="71" t="s">
        <v>63</v>
      </c>
      <c r="AJ252" s="71" t="s">
        <v>63</v>
      </c>
      <c r="AK252" s="71" t="s">
        <v>63</v>
      </c>
      <c r="AL252" s="71" t="s">
        <v>62</v>
      </c>
      <c r="AM252" s="71" t="s">
        <v>132</v>
      </c>
      <c r="AN252" s="71"/>
      <c r="AO252" s="71"/>
      <c r="AP252" s="71" t="s">
        <v>4452</v>
      </c>
      <c r="AQ252" s="71" t="s">
        <v>1232</v>
      </c>
      <c r="AR252" s="71" t="s">
        <v>62</v>
      </c>
      <c r="AS252" s="71"/>
      <c r="AT252" s="71" t="s">
        <v>63</v>
      </c>
      <c r="AU252" s="71"/>
      <c r="AV252" s="71"/>
      <c r="AW252" s="71"/>
      <c r="AX252" s="71" t="s">
        <v>4453</v>
      </c>
      <c r="AY252" s="73" t="s">
        <v>4454</v>
      </c>
    </row>
    <row r="253" spans="1:51" ht="65" customHeight="1">
      <c r="A253" s="70">
        <v>252</v>
      </c>
      <c r="B253" s="71" t="s">
        <v>4455</v>
      </c>
      <c r="C253" s="71" t="s">
        <v>4456</v>
      </c>
      <c r="D253" s="71" t="s">
        <v>4457</v>
      </c>
      <c r="E253" s="71" t="s">
        <v>1529</v>
      </c>
      <c r="F253" s="71" t="s">
        <v>231</v>
      </c>
      <c r="G253" s="71" t="s">
        <v>796</v>
      </c>
      <c r="H253" s="71" t="s">
        <v>217</v>
      </c>
      <c r="I253" s="71" t="s">
        <v>513</v>
      </c>
      <c r="J253" s="71" t="s">
        <v>1456</v>
      </c>
      <c r="K253" s="71" t="s">
        <v>218</v>
      </c>
      <c r="L253" s="71" t="s">
        <v>4458</v>
      </c>
      <c r="M253" s="71" t="s">
        <v>4459</v>
      </c>
      <c r="N253" s="71"/>
      <c r="O253" s="71"/>
      <c r="P253" s="71"/>
      <c r="Q253" s="71"/>
      <c r="R253" s="71"/>
      <c r="S253" s="71"/>
      <c r="T253" s="71"/>
      <c r="U253" s="71"/>
      <c r="V253" s="71"/>
      <c r="W253" s="71"/>
      <c r="X253" s="71"/>
      <c r="Y253" s="71"/>
      <c r="Z253" s="71"/>
      <c r="AA253" s="71"/>
      <c r="AB253" s="71" t="s">
        <v>64</v>
      </c>
      <c r="AC253" s="71" t="s">
        <v>65</v>
      </c>
      <c r="AD253" s="71" t="s">
        <v>63</v>
      </c>
      <c r="AE253" s="71" t="s">
        <v>62</v>
      </c>
      <c r="AF253" s="71" t="s">
        <v>63</v>
      </c>
      <c r="AG253" s="71"/>
      <c r="AH253" s="71" t="s">
        <v>85</v>
      </c>
      <c r="AI253" s="71" t="s">
        <v>63</v>
      </c>
      <c r="AJ253" s="71" t="s">
        <v>63</v>
      </c>
      <c r="AK253" s="71" t="s">
        <v>63</v>
      </c>
      <c r="AL253" s="71" t="s">
        <v>63</v>
      </c>
      <c r="AM253" s="71" t="s">
        <v>63</v>
      </c>
      <c r="AN253" s="71"/>
      <c r="AO253" s="71"/>
      <c r="AP253" s="71" t="s">
        <v>4460</v>
      </c>
      <c r="AQ253" s="71" t="s">
        <v>4461</v>
      </c>
      <c r="AR253" s="71" t="s">
        <v>62</v>
      </c>
      <c r="AS253" s="71"/>
      <c r="AT253" s="71" t="s">
        <v>63</v>
      </c>
      <c r="AU253" s="71"/>
      <c r="AV253" s="71"/>
      <c r="AW253" s="71"/>
      <c r="AX253" s="71" t="s">
        <v>4462</v>
      </c>
      <c r="AY253" s="73" t="s">
        <v>4463</v>
      </c>
    </row>
    <row r="254" spans="1:51" ht="65" customHeight="1">
      <c r="A254" s="70">
        <v>253</v>
      </c>
      <c r="B254" s="71" t="s">
        <v>4464</v>
      </c>
      <c r="C254" s="71" t="s">
        <v>810</v>
      </c>
      <c r="D254" s="71" t="s">
        <v>4465</v>
      </c>
      <c r="E254" s="71" t="s">
        <v>1476</v>
      </c>
      <c r="F254" s="71" t="s">
        <v>231</v>
      </c>
      <c r="G254" s="71" t="s">
        <v>746</v>
      </c>
      <c r="H254" s="71" t="s">
        <v>233</v>
      </c>
      <c r="I254" s="71" t="s">
        <v>1232</v>
      </c>
      <c r="J254" s="71" t="s">
        <v>1456</v>
      </c>
      <c r="K254" s="71" t="s">
        <v>243</v>
      </c>
      <c r="L254" s="71" t="s">
        <v>4466</v>
      </c>
      <c r="M254" s="71" t="s">
        <v>4467</v>
      </c>
      <c r="N254" s="71"/>
      <c r="O254" s="71"/>
      <c r="P254" s="71"/>
      <c r="Q254" s="71"/>
      <c r="R254" s="71"/>
      <c r="S254" s="71"/>
      <c r="T254" s="71"/>
      <c r="U254" s="71"/>
      <c r="V254" s="71"/>
      <c r="W254" s="71"/>
      <c r="X254" s="71"/>
      <c r="Y254" s="71"/>
      <c r="Z254" s="71"/>
      <c r="AA254" s="71"/>
      <c r="AB254" s="71" t="s">
        <v>64</v>
      </c>
      <c r="AC254" s="71" t="s">
        <v>65</v>
      </c>
      <c r="AD254" s="71" t="s">
        <v>62</v>
      </c>
      <c r="AE254" s="71" t="s">
        <v>62</v>
      </c>
      <c r="AF254" s="71" t="s">
        <v>63</v>
      </c>
      <c r="AG254" s="71"/>
      <c r="AH254" s="71" t="s">
        <v>66</v>
      </c>
      <c r="AI254" s="71" t="s">
        <v>63</v>
      </c>
      <c r="AJ254" s="71" t="s">
        <v>63</v>
      </c>
      <c r="AK254" s="71" t="s">
        <v>63</v>
      </c>
      <c r="AL254" s="71" t="s">
        <v>62</v>
      </c>
      <c r="AM254" s="71" t="s">
        <v>132</v>
      </c>
      <c r="AN254" s="71"/>
      <c r="AO254" s="71"/>
      <c r="AP254" s="71" t="s">
        <v>4468</v>
      </c>
      <c r="AQ254" s="71" t="s">
        <v>1232</v>
      </c>
      <c r="AR254" s="71" t="s">
        <v>62</v>
      </c>
      <c r="AS254" s="71"/>
      <c r="AT254" s="71" t="s">
        <v>63</v>
      </c>
      <c r="AU254" s="71"/>
      <c r="AV254" s="71"/>
      <c r="AW254" s="71"/>
      <c r="AX254" s="71" t="s">
        <v>4469</v>
      </c>
      <c r="AY254" s="73" t="s">
        <v>4470</v>
      </c>
    </row>
    <row r="255" spans="1:51" ht="65" customHeight="1">
      <c r="A255" s="70">
        <v>254</v>
      </c>
      <c r="B255" s="71" t="s">
        <v>4471</v>
      </c>
      <c r="C255" s="71" t="s">
        <v>745</v>
      </c>
      <c r="D255" s="71" t="s">
        <v>4472</v>
      </c>
      <c r="E255" s="71" t="s">
        <v>1787</v>
      </c>
      <c r="F255" s="71" t="s">
        <v>231</v>
      </c>
      <c r="G255" s="71" t="s">
        <v>746</v>
      </c>
      <c r="H255" s="71" t="s">
        <v>217</v>
      </c>
      <c r="I255" s="71" t="s">
        <v>850</v>
      </c>
      <c r="J255" s="71" t="s">
        <v>1456</v>
      </c>
      <c r="K255" s="71" t="s">
        <v>315</v>
      </c>
      <c r="L255" s="71" t="s">
        <v>4473</v>
      </c>
      <c r="M255" s="71" t="s">
        <v>4474</v>
      </c>
      <c r="N255" s="71"/>
      <c r="O255" s="71"/>
      <c r="P255" s="71"/>
      <c r="Q255" s="71"/>
      <c r="R255" s="71"/>
      <c r="S255" s="71"/>
      <c r="T255" s="71"/>
      <c r="U255" s="71"/>
      <c r="V255" s="71"/>
      <c r="W255" s="71"/>
      <c r="X255" s="71"/>
      <c r="Y255" s="71"/>
      <c r="Z255" s="71"/>
      <c r="AA255" s="71"/>
      <c r="AB255" s="71" t="s">
        <v>64</v>
      </c>
      <c r="AC255" s="71" t="s">
        <v>65</v>
      </c>
      <c r="AD255" s="71" t="s">
        <v>62</v>
      </c>
      <c r="AE255" s="71" t="s">
        <v>62</v>
      </c>
      <c r="AF255" s="71" t="s">
        <v>63</v>
      </c>
      <c r="AG255" s="71"/>
      <c r="AH255" s="71" t="s">
        <v>66</v>
      </c>
      <c r="AI255" s="71" t="s">
        <v>63</v>
      </c>
      <c r="AJ255" s="71" t="s">
        <v>63</v>
      </c>
      <c r="AK255" s="71" t="s">
        <v>63</v>
      </c>
      <c r="AL255" s="71" t="s">
        <v>62</v>
      </c>
      <c r="AM255" s="71" t="s">
        <v>63</v>
      </c>
      <c r="AN255" s="71"/>
      <c r="AO255" s="71"/>
      <c r="AP255" s="71" t="s">
        <v>4475</v>
      </c>
      <c r="AQ255" s="71" t="s">
        <v>850</v>
      </c>
      <c r="AR255" s="71" t="s">
        <v>62</v>
      </c>
      <c r="AS255" s="71"/>
      <c r="AT255" s="71" t="s">
        <v>63</v>
      </c>
      <c r="AU255" s="71"/>
      <c r="AV255" s="71"/>
      <c r="AW255" s="71"/>
      <c r="AX255" s="71" t="s">
        <v>4476</v>
      </c>
      <c r="AY255" s="73" t="s">
        <v>4477</v>
      </c>
    </row>
    <row r="256" spans="1:51" ht="65" customHeight="1">
      <c r="A256" s="70">
        <v>255</v>
      </c>
      <c r="B256" s="71" t="s">
        <v>4478</v>
      </c>
      <c r="C256" s="71" t="s">
        <v>1159</v>
      </c>
      <c r="D256" s="71" t="s">
        <v>4479</v>
      </c>
      <c r="E256" s="71" t="s">
        <v>1510</v>
      </c>
      <c r="F256" s="71" t="s">
        <v>231</v>
      </c>
      <c r="G256" s="71" t="s">
        <v>796</v>
      </c>
      <c r="H256" s="71" t="s">
        <v>233</v>
      </c>
      <c r="I256" s="71" t="s">
        <v>250</v>
      </c>
      <c r="J256" s="71" t="s">
        <v>1456</v>
      </c>
      <c r="K256" s="71" t="s">
        <v>243</v>
      </c>
      <c r="L256" s="71" t="s">
        <v>4480</v>
      </c>
      <c r="M256" s="71" t="s">
        <v>4481</v>
      </c>
      <c r="N256" s="71"/>
      <c r="O256" s="71"/>
      <c r="P256" s="71"/>
      <c r="Q256" s="71"/>
      <c r="R256" s="71"/>
      <c r="S256" s="71"/>
      <c r="T256" s="71"/>
      <c r="U256" s="71"/>
      <c r="V256" s="71"/>
      <c r="W256" s="71"/>
      <c r="X256" s="71"/>
      <c r="Y256" s="71"/>
      <c r="Z256" s="71"/>
      <c r="AA256" s="71"/>
      <c r="AB256" s="71" t="s">
        <v>64</v>
      </c>
      <c r="AC256" s="71" t="s">
        <v>65</v>
      </c>
      <c r="AD256" s="71" t="s">
        <v>62</v>
      </c>
      <c r="AE256" s="71" t="s">
        <v>62</v>
      </c>
      <c r="AF256" s="71" t="s">
        <v>63</v>
      </c>
      <c r="AG256" s="71"/>
      <c r="AH256" s="71" t="s">
        <v>85</v>
      </c>
      <c r="AI256" s="71" t="s">
        <v>63</v>
      </c>
      <c r="AJ256" s="71" t="s">
        <v>63</v>
      </c>
      <c r="AK256" s="71" t="s">
        <v>63</v>
      </c>
      <c r="AL256" s="71" t="s">
        <v>63</v>
      </c>
      <c r="AM256" s="71" t="s">
        <v>63</v>
      </c>
      <c r="AN256" s="71"/>
      <c r="AO256" s="71"/>
      <c r="AP256" s="71" t="s">
        <v>4482</v>
      </c>
      <c r="AQ256" s="71" t="s">
        <v>2890</v>
      </c>
      <c r="AR256" s="71" t="s">
        <v>63</v>
      </c>
      <c r="AS256" s="71"/>
      <c r="AT256" s="71" t="s">
        <v>63</v>
      </c>
      <c r="AU256" s="71"/>
      <c r="AV256" s="71"/>
      <c r="AW256" s="71"/>
      <c r="AX256" s="71" t="s">
        <v>4483</v>
      </c>
      <c r="AY256" s="73" t="s">
        <v>4484</v>
      </c>
    </row>
    <row r="257" spans="1:51" ht="65" customHeight="1">
      <c r="A257" s="70">
        <v>256</v>
      </c>
      <c r="B257" s="71" t="s">
        <v>4485</v>
      </c>
      <c r="C257" s="71" t="s">
        <v>1686</v>
      </c>
      <c r="D257" s="71" t="s">
        <v>4486</v>
      </c>
      <c r="E257" s="71" t="s">
        <v>1518</v>
      </c>
      <c r="F257" s="71" t="s">
        <v>231</v>
      </c>
      <c r="G257" s="71" t="s">
        <v>232</v>
      </c>
      <c r="H257" s="71" t="s">
        <v>233</v>
      </c>
      <c r="I257" s="71" t="s">
        <v>1232</v>
      </c>
      <c r="J257" s="71" t="s">
        <v>1456</v>
      </c>
      <c r="K257" s="71" t="s">
        <v>243</v>
      </c>
      <c r="L257" s="71" t="s">
        <v>4487</v>
      </c>
      <c r="M257" s="71" t="s">
        <v>4488</v>
      </c>
      <c r="N257" s="71"/>
      <c r="O257" s="71"/>
      <c r="P257" s="71"/>
      <c r="Q257" s="71"/>
      <c r="R257" s="71"/>
      <c r="S257" s="71"/>
      <c r="T257" s="71"/>
      <c r="U257" s="71"/>
      <c r="V257" s="71"/>
      <c r="W257" s="71"/>
      <c r="X257" s="71"/>
      <c r="Y257" s="71"/>
      <c r="Z257" s="71"/>
      <c r="AA257" s="71"/>
      <c r="AB257" s="71" t="s">
        <v>64</v>
      </c>
      <c r="AC257" s="71" t="s">
        <v>65</v>
      </c>
      <c r="AD257" s="71" t="s">
        <v>63</v>
      </c>
      <c r="AE257" s="71" t="s">
        <v>63</v>
      </c>
      <c r="AF257" s="71" t="s">
        <v>63</v>
      </c>
      <c r="AG257" s="71"/>
      <c r="AH257" s="71" t="s">
        <v>85</v>
      </c>
      <c r="AI257" s="71" t="s">
        <v>63</v>
      </c>
      <c r="AJ257" s="71" t="s">
        <v>63</v>
      </c>
      <c r="AK257" s="71" t="s">
        <v>63</v>
      </c>
      <c r="AL257" s="71" t="s">
        <v>63</v>
      </c>
      <c r="AM257" s="71" t="s">
        <v>63</v>
      </c>
      <c r="AN257" s="71"/>
      <c r="AO257" s="71"/>
      <c r="AP257" s="71" t="s">
        <v>4489</v>
      </c>
      <c r="AQ257" s="71" t="s">
        <v>4490</v>
      </c>
      <c r="AR257" s="71" t="s">
        <v>63</v>
      </c>
      <c r="AS257" s="71"/>
      <c r="AT257" s="71" t="s">
        <v>62</v>
      </c>
      <c r="AU257" s="71"/>
      <c r="AV257" s="71"/>
      <c r="AW257" s="71"/>
      <c r="AX257" s="71" t="s">
        <v>4491</v>
      </c>
      <c r="AY257" s="73" t="s">
        <v>573</v>
      </c>
    </row>
    <row r="258" spans="1:51" ht="65" customHeight="1">
      <c r="A258" s="70">
        <v>257</v>
      </c>
      <c r="B258" s="71" t="s">
        <v>4492</v>
      </c>
      <c r="C258" s="71" t="s">
        <v>1419</v>
      </c>
      <c r="D258" s="71" t="s">
        <v>4493</v>
      </c>
      <c r="E258" s="71" t="s">
        <v>1454</v>
      </c>
      <c r="F258" s="71" t="s">
        <v>231</v>
      </c>
      <c r="G258" s="71" t="s">
        <v>1328</v>
      </c>
      <c r="H258" s="71" t="s">
        <v>233</v>
      </c>
      <c r="I258" s="71" t="s">
        <v>1232</v>
      </c>
      <c r="J258" s="71" t="s">
        <v>1456</v>
      </c>
      <c r="K258" s="71" t="s">
        <v>243</v>
      </c>
      <c r="L258" s="71" t="s">
        <v>4494</v>
      </c>
      <c r="M258" s="71" t="s">
        <v>4495</v>
      </c>
      <c r="N258" s="71"/>
      <c r="O258" s="71"/>
      <c r="P258" s="71"/>
      <c r="Q258" s="71"/>
      <c r="R258" s="71"/>
      <c r="S258" s="71"/>
      <c r="T258" s="71"/>
      <c r="U258" s="71"/>
      <c r="V258" s="71"/>
      <c r="W258" s="71"/>
      <c r="X258" s="71"/>
      <c r="Y258" s="71"/>
      <c r="Z258" s="71"/>
      <c r="AA258" s="71"/>
      <c r="AB258" s="71" t="s">
        <v>64</v>
      </c>
      <c r="AC258" s="71" t="s">
        <v>65</v>
      </c>
      <c r="AD258" s="71" t="s">
        <v>63</v>
      </c>
      <c r="AE258" s="71" t="s">
        <v>63</v>
      </c>
      <c r="AF258" s="71" t="s">
        <v>63</v>
      </c>
      <c r="AG258" s="71"/>
      <c r="AH258" s="71" t="s">
        <v>85</v>
      </c>
      <c r="AI258" s="71" t="s">
        <v>63</v>
      </c>
      <c r="AJ258" s="71" t="s">
        <v>63</v>
      </c>
      <c r="AK258" s="71" t="s">
        <v>63</v>
      </c>
      <c r="AL258" s="71" t="s">
        <v>62</v>
      </c>
      <c r="AM258" s="71" t="s">
        <v>63</v>
      </c>
      <c r="AN258" s="71"/>
      <c r="AO258" s="71"/>
      <c r="AP258" s="71" t="s">
        <v>4496</v>
      </c>
      <c r="AQ258" s="71" t="s">
        <v>1232</v>
      </c>
      <c r="AR258" s="71" t="s">
        <v>62</v>
      </c>
      <c r="AS258" s="71"/>
      <c r="AT258" s="71" t="s">
        <v>63</v>
      </c>
      <c r="AU258" s="71"/>
      <c r="AV258" s="71"/>
      <c r="AW258" s="71"/>
      <c r="AX258" s="71" t="s">
        <v>4497</v>
      </c>
      <c r="AY258" s="73" t="s">
        <v>4498</v>
      </c>
    </row>
    <row r="259" spans="1:51" ht="65" customHeight="1">
      <c r="A259" s="70">
        <v>258</v>
      </c>
      <c r="B259" s="71" t="s">
        <v>4499</v>
      </c>
      <c r="C259" s="71" t="s">
        <v>289</v>
      </c>
      <c r="D259" s="71" t="s">
        <v>4500</v>
      </c>
      <c r="E259" s="71" t="s">
        <v>1503</v>
      </c>
      <c r="F259" s="71" t="s">
        <v>231</v>
      </c>
      <c r="G259" s="71" t="s">
        <v>232</v>
      </c>
      <c r="H259" s="71" t="s">
        <v>233</v>
      </c>
      <c r="I259" s="71" t="s">
        <v>2234</v>
      </c>
      <c r="J259" s="71" t="s">
        <v>1456</v>
      </c>
      <c r="K259" s="71" t="s">
        <v>243</v>
      </c>
      <c r="L259" s="71" t="s">
        <v>4501</v>
      </c>
      <c r="M259" s="71" t="s">
        <v>4502</v>
      </c>
      <c r="N259" s="71" t="s">
        <v>1526</v>
      </c>
      <c r="O259" s="71" t="s">
        <v>1530</v>
      </c>
      <c r="P259" s="71"/>
      <c r="Q259" s="71"/>
      <c r="R259" s="71"/>
      <c r="S259" s="71"/>
      <c r="T259" s="71"/>
      <c r="U259" s="71"/>
      <c r="V259" s="71"/>
      <c r="W259" s="71"/>
      <c r="X259" s="71"/>
      <c r="Y259" s="71"/>
      <c r="Z259" s="71"/>
      <c r="AA259" s="71"/>
      <c r="AB259" s="71" t="s">
        <v>64</v>
      </c>
      <c r="AC259" s="71" t="s">
        <v>100</v>
      </c>
      <c r="AD259" s="71" t="s">
        <v>62</v>
      </c>
      <c r="AE259" s="71" t="s">
        <v>62</v>
      </c>
      <c r="AF259" s="71" t="s">
        <v>63</v>
      </c>
      <c r="AG259" s="71"/>
      <c r="AH259" s="71" t="s">
        <v>66</v>
      </c>
      <c r="AI259" s="71" t="s">
        <v>63</v>
      </c>
      <c r="AJ259" s="71" t="s">
        <v>63</v>
      </c>
      <c r="AK259" s="71" t="s">
        <v>63</v>
      </c>
      <c r="AL259" s="71" t="s">
        <v>63</v>
      </c>
      <c r="AM259" s="71" t="s">
        <v>62</v>
      </c>
      <c r="AN259" s="71"/>
      <c r="AO259" s="71"/>
      <c r="AP259" s="71" t="s">
        <v>4503</v>
      </c>
      <c r="AQ259" s="71" t="s">
        <v>2234</v>
      </c>
      <c r="AR259" s="71" t="s">
        <v>62</v>
      </c>
      <c r="AS259" s="71"/>
      <c r="AT259" s="71" t="s">
        <v>62</v>
      </c>
      <c r="AU259" s="71"/>
      <c r="AV259" s="71"/>
      <c r="AW259" s="71"/>
      <c r="AX259" s="71" t="s">
        <v>4504</v>
      </c>
      <c r="AY259" s="73" t="s">
        <v>4505</v>
      </c>
    </row>
    <row r="260" spans="1:51" ht="65" customHeight="1">
      <c r="A260" s="70">
        <v>259</v>
      </c>
      <c r="B260" s="71" t="s">
        <v>1088</v>
      </c>
      <c r="C260" s="71" t="s">
        <v>289</v>
      </c>
      <c r="D260" s="71" t="s">
        <v>4506</v>
      </c>
      <c r="E260" s="71" t="s">
        <v>1476</v>
      </c>
      <c r="F260" s="71" t="s">
        <v>231</v>
      </c>
      <c r="G260" s="71" t="s">
        <v>232</v>
      </c>
      <c r="H260" s="71" t="s">
        <v>233</v>
      </c>
      <c r="I260" s="71" t="s">
        <v>2242</v>
      </c>
      <c r="J260" s="71" t="s">
        <v>1456</v>
      </c>
      <c r="K260" s="71" t="s">
        <v>315</v>
      </c>
      <c r="L260" s="71" t="s">
        <v>4507</v>
      </c>
      <c r="M260" s="71" t="s">
        <v>4508</v>
      </c>
      <c r="N260" s="71" t="s">
        <v>1529</v>
      </c>
      <c r="O260" s="71" t="s">
        <v>1633</v>
      </c>
      <c r="P260" s="71"/>
      <c r="Q260" s="71"/>
      <c r="R260" s="71"/>
      <c r="S260" s="71"/>
      <c r="T260" s="71"/>
      <c r="U260" s="71"/>
      <c r="V260" s="71"/>
      <c r="W260" s="71"/>
      <c r="X260" s="71"/>
      <c r="Y260" s="71"/>
      <c r="Z260" s="71"/>
      <c r="AA260" s="71"/>
      <c r="AB260" s="71" t="s">
        <v>64</v>
      </c>
      <c r="AC260" s="71" t="s">
        <v>100</v>
      </c>
      <c r="AD260" s="71" t="s">
        <v>62</v>
      </c>
      <c r="AE260" s="71" t="s">
        <v>63</v>
      </c>
      <c r="AF260" s="71" t="s">
        <v>63</v>
      </c>
      <c r="AG260" s="71"/>
      <c r="AH260" s="71" t="s">
        <v>66</v>
      </c>
      <c r="AI260" s="71" t="s">
        <v>63</v>
      </c>
      <c r="AJ260" s="71" t="s">
        <v>63</v>
      </c>
      <c r="AK260" s="71" t="s">
        <v>63</v>
      </c>
      <c r="AL260" s="71" t="s">
        <v>62</v>
      </c>
      <c r="AM260" s="71" t="s">
        <v>62</v>
      </c>
      <c r="AN260" s="71"/>
      <c r="AO260" s="71"/>
      <c r="AP260" s="71" t="s">
        <v>4509</v>
      </c>
      <c r="AQ260" s="71" t="s">
        <v>4510</v>
      </c>
      <c r="AR260" s="71" t="s">
        <v>132</v>
      </c>
      <c r="AS260" s="71"/>
      <c r="AT260" s="71" t="s">
        <v>63</v>
      </c>
      <c r="AU260" s="71"/>
      <c r="AV260" s="71"/>
      <c r="AW260" s="71"/>
      <c r="AX260" s="71" t="s">
        <v>4511</v>
      </c>
      <c r="AY260" s="73" t="s">
        <v>4512</v>
      </c>
    </row>
    <row r="261" spans="1:51" ht="65" customHeight="1">
      <c r="A261" s="70">
        <v>260</v>
      </c>
      <c r="B261" s="71" t="s">
        <v>4513</v>
      </c>
      <c r="C261" s="71" t="s">
        <v>526</v>
      </c>
      <c r="D261" s="71" t="s">
        <v>4514</v>
      </c>
      <c r="E261" s="71" t="s">
        <v>1454</v>
      </c>
      <c r="F261" s="71" t="s">
        <v>54</v>
      </c>
      <c r="G261" s="71" t="s">
        <v>125</v>
      </c>
      <c r="H261" s="71" t="s">
        <v>233</v>
      </c>
      <c r="I261" s="71" t="s">
        <v>2239</v>
      </c>
      <c r="J261" s="71" t="s">
        <v>1456</v>
      </c>
      <c r="K261" s="71" t="s">
        <v>315</v>
      </c>
      <c r="L261" s="71" t="s">
        <v>4515</v>
      </c>
      <c r="M261" s="71" t="s">
        <v>4516</v>
      </c>
      <c r="N261" s="71" t="s">
        <v>1476</v>
      </c>
      <c r="O261" s="71" t="s">
        <v>1699</v>
      </c>
      <c r="P261" s="71" t="s">
        <v>60</v>
      </c>
      <c r="Q261" s="71" t="s">
        <v>81</v>
      </c>
      <c r="R261" s="71" t="s">
        <v>373</v>
      </c>
      <c r="S261" s="71" t="s">
        <v>62</v>
      </c>
      <c r="T261" s="71" t="s">
        <v>62</v>
      </c>
      <c r="U261" s="71" t="s">
        <v>63</v>
      </c>
      <c r="V261" s="71" t="s">
        <v>63</v>
      </c>
      <c r="W261" s="71" t="s">
        <v>63</v>
      </c>
      <c r="X261" s="71" t="s">
        <v>63</v>
      </c>
      <c r="Y261" s="71" t="s">
        <v>62</v>
      </c>
      <c r="Z261" s="71" t="s">
        <v>63</v>
      </c>
      <c r="AA261" s="71" t="s">
        <v>63</v>
      </c>
      <c r="AB261" s="71" t="s">
        <v>64</v>
      </c>
      <c r="AC261" s="71" t="s">
        <v>65</v>
      </c>
      <c r="AD261" s="71" t="s">
        <v>62</v>
      </c>
      <c r="AE261" s="71" t="s">
        <v>63</v>
      </c>
      <c r="AF261" s="71" t="s">
        <v>63</v>
      </c>
      <c r="AG261" s="71" t="s">
        <v>63</v>
      </c>
      <c r="AH261" s="71" t="s">
        <v>85</v>
      </c>
      <c r="AI261" s="71" t="s">
        <v>63</v>
      </c>
      <c r="AJ261" s="71" t="s">
        <v>63</v>
      </c>
      <c r="AK261" s="71" t="s">
        <v>63</v>
      </c>
      <c r="AL261" s="71" t="s">
        <v>62</v>
      </c>
      <c r="AM261" s="71" t="s">
        <v>63</v>
      </c>
      <c r="AN261" s="71" t="s">
        <v>4517</v>
      </c>
      <c r="AO261" s="71"/>
      <c r="AP261" s="71" t="s">
        <v>4518</v>
      </c>
      <c r="AQ261" s="71" t="s">
        <v>1467</v>
      </c>
      <c r="AR261" s="71" t="s">
        <v>62</v>
      </c>
      <c r="AS261" s="71"/>
      <c r="AT261" s="71" t="s">
        <v>63</v>
      </c>
      <c r="AU261" s="71" t="s">
        <v>1744</v>
      </c>
      <c r="AV261" s="71" t="s">
        <v>63</v>
      </c>
      <c r="AW261" s="71"/>
      <c r="AX261" s="71" t="s">
        <v>4519</v>
      </c>
      <c r="AY261" s="73" t="s">
        <v>4520</v>
      </c>
    </row>
    <row r="262" spans="1:51" ht="65" customHeight="1">
      <c r="A262" s="70">
        <v>261</v>
      </c>
      <c r="B262" s="71" t="s">
        <v>4521</v>
      </c>
      <c r="C262" s="71" t="s">
        <v>381</v>
      </c>
      <c r="D262" s="71" t="s">
        <v>4522</v>
      </c>
      <c r="E262" s="71" t="s">
        <v>4523</v>
      </c>
      <c r="F262" s="71" t="s">
        <v>54</v>
      </c>
      <c r="G262" s="71" t="s">
        <v>125</v>
      </c>
      <c r="H262" s="71" t="s">
        <v>233</v>
      </c>
      <c r="I262" s="71" t="s">
        <v>1164</v>
      </c>
      <c r="J262" s="71" t="s">
        <v>1456</v>
      </c>
      <c r="K262" s="71" t="s">
        <v>266</v>
      </c>
      <c r="L262" s="71" t="s">
        <v>4524</v>
      </c>
      <c r="M262" s="71" t="s">
        <v>4525</v>
      </c>
      <c r="N262" s="71" t="s">
        <v>4526</v>
      </c>
      <c r="O262" s="71" t="s">
        <v>1699</v>
      </c>
      <c r="P262" s="71" t="s">
        <v>60</v>
      </c>
      <c r="Q262" s="71" t="s">
        <v>435</v>
      </c>
      <c r="R262" s="71" t="s">
        <v>189</v>
      </c>
      <c r="S262" s="71" t="s">
        <v>62</v>
      </c>
      <c r="T262" s="71" t="s">
        <v>62</v>
      </c>
      <c r="U262" s="71" t="s">
        <v>62</v>
      </c>
      <c r="V262" s="71" t="s">
        <v>62</v>
      </c>
      <c r="W262" s="71" t="s">
        <v>63</v>
      </c>
      <c r="X262" s="71" t="s">
        <v>62</v>
      </c>
      <c r="Y262" s="71" t="s">
        <v>62</v>
      </c>
      <c r="Z262" s="71" t="s">
        <v>63</v>
      </c>
      <c r="AA262" s="71" t="s">
        <v>62</v>
      </c>
      <c r="AB262" s="71" t="s">
        <v>142</v>
      </c>
      <c r="AC262" s="71" t="s">
        <v>65</v>
      </c>
      <c r="AD262" s="71" t="s">
        <v>62</v>
      </c>
      <c r="AE262" s="71" t="s">
        <v>62</v>
      </c>
      <c r="AF262" s="71" t="s">
        <v>63</v>
      </c>
      <c r="AG262" s="71" t="s">
        <v>63</v>
      </c>
      <c r="AH262" s="71" t="s">
        <v>85</v>
      </c>
      <c r="AI262" s="71" t="s">
        <v>63</v>
      </c>
      <c r="AJ262" s="71" t="s">
        <v>62</v>
      </c>
      <c r="AK262" s="71" t="s">
        <v>132</v>
      </c>
      <c r="AL262" s="71" t="s">
        <v>62</v>
      </c>
      <c r="AM262" s="71" t="s">
        <v>62</v>
      </c>
      <c r="AN262" s="71"/>
      <c r="AO262" s="71"/>
      <c r="AP262" s="71" t="s">
        <v>4527</v>
      </c>
      <c r="AQ262" s="71" t="s">
        <v>1069</v>
      </c>
      <c r="AR262" s="71" t="s">
        <v>63</v>
      </c>
      <c r="AS262" s="71"/>
      <c r="AT262" s="71" t="s">
        <v>63</v>
      </c>
      <c r="AU262" s="71" t="s">
        <v>72</v>
      </c>
      <c r="AV262" s="71" t="s">
        <v>63</v>
      </c>
      <c r="AW262" s="71"/>
      <c r="AX262" s="71" t="s">
        <v>4528</v>
      </c>
      <c r="AY262" s="73" t="s">
        <v>4529</v>
      </c>
    </row>
    <row r="263" spans="1:51" ht="65" customHeight="1">
      <c r="A263" s="70">
        <v>262</v>
      </c>
      <c r="B263" s="71" t="s">
        <v>4530</v>
      </c>
      <c r="C263" s="71" t="s">
        <v>745</v>
      </c>
      <c r="D263" s="71" t="s">
        <v>4531</v>
      </c>
      <c r="E263" s="71" t="s">
        <v>1454</v>
      </c>
      <c r="F263" s="71" t="s">
        <v>231</v>
      </c>
      <c r="G263" s="71" t="s">
        <v>746</v>
      </c>
      <c r="H263" s="71" t="s">
        <v>217</v>
      </c>
      <c r="I263" s="71" t="s">
        <v>1232</v>
      </c>
      <c r="J263" s="71" t="s">
        <v>1456</v>
      </c>
      <c r="K263" s="71" t="s">
        <v>243</v>
      </c>
      <c r="L263" s="71" t="s">
        <v>4532</v>
      </c>
      <c r="M263" s="71" t="s">
        <v>4533</v>
      </c>
      <c r="N263" s="71"/>
      <c r="O263" s="71"/>
      <c r="P263" s="71"/>
      <c r="Q263" s="71"/>
      <c r="R263" s="71"/>
      <c r="S263" s="71"/>
      <c r="T263" s="71"/>
      <c r="U263" s="71"/>
      <c r="V263" s="71"/>
      <c r="W263" s="71"/>
      <c r="X263" s="71"/>
      <c r="Y263" s="71"/>
      <c r="Z263" s="71"/>
      <c r="AA263" s="71"/>
      <c r="AB263" s="71" t="s">
        <v>64</v>
      </c>
      <c r="AC263" s="71" t="s">
        <v>65</v>
      </c>
      <c r="AD263" s="71" t="s">
        <v>62</v>
      </c>
      <c r="AE263" s="71" t="s">
        <v>62</v>
      </c>
      <c r="AF263" s="71" t="s">
        <v>63</v>
      </c>
      <c r="AG263" s="71"/>
      <c r="AH263" s="71" t="s">
        <v>66</v>
      </c>
      <c r="AI263" s="71" t="s">
        <v>63</v>
      </c>
      <c r="AJ263" s="71" t="s">
        <v>63</v>
      </c>
      <c r="AK263" s="71" t="s">
        <v>63</v>
      </c>
      <c r="AL263" s="71" t="s">
        <v>62</v>
      </c>
      <c r="AM263" s="71" t="s">
        <v>132</v>
      </c>
      <c r="AN263" s="71"/>
      <c r="AO263" s="71"/>
      <c r="AP263" s="71" t="s">
        <v>4534</v>
      </c>
      <c r="AQ263" s="71" t="s">
        <v>1232</v>
      </c>
      <c r="AR263" s="71" t="s">
        <v>62</v>
      </c>
      <c r="AS263" s="71"/>
      <c r="AT263" s="71" t="s">
        <v>63</v>
      </c>
      <c r="AU263" s="71"/>
      <c r="AV263" s="71"/>
      <c r="AW263" s="71"/>
      <c r="AX263" s="71" t="s">
        <v>4535</v>
      </c>
      <c r="AY263" s="73"/>
    </row>
    <row r="264" spans="1:51" ht="65" customHeight="1">
      <c r="A264" s="70">
        <v>263</v>
      </c>
      <c r="B264" s="71" t="s">
        <v>4536</v>
      </c>
      <c r="C264" s="71" t="s">
        <v>745</v>
      </c>
      <c r="D264" s="71" t="s">
        <v>4537</v>
      </c>
      <c r="E264" s="71" t="s">
        <v>1526</v>
      </c>
      <c r="F264" s="71" t="s">
        <v>231</v>
      </c>
      <c r="G264" s="71" t="s">
        <v>746</v>
      </c>
      <c r="H264" s="71" t="s">
        <v>217</v>
      </c>
      <c r="I264" s="71" t="s">
        <v>850</v>
      </c>
      <c r="J264" s="71" t="s">
        <v>1456</v>
      </c>
      <c r="K264" s="71" t="s">
        <v>315</v>
      </c>
      <c r="L264" s="71" t="s">
        <v>4538</v>
      </c>
      <c r="M264" s="71" t="s">
        <v>4539</v>
      </c>
      <c r="N264" s="71"/>
      <c r="O264" s="71"/>
      <c r="P264" s="71"/>
      <c r="Q264" s="71"/>
      <c r="R264" s="71"/>
      <c r="S264" s="71"/>
      <c r="T264" s="71"/>
      <c r="U264" s="71"/>
      <c r="V264" s="71"/>
      <c r="W264" s="71"/>
      <c r="X264" s="71"/>
      <c r="Y264" s="71"/>
      <c r="Z264" s="71"/>
      <c r="AA264" s="71"/>
      <c r="AB264" s="71" t="s">
        <v>64</v>
      </c>
      <c r="AC264" s="71" t="s">
        <v>65</v>
      </c>
      <c r="AD264" s="71" t="s">
        <v>62</v>
      </c>
      <c r="AE264" s="71" t="s">
        <v>62</v>
      </c>
      <c r="AF264" s="71" t="s">
        <v>63</v>
      </c>
      <c r="AG264" s="71"/>
      <c r="AH264" s="71" t="s">
        <v>66</v>
      </c>
      <c r="AI264" s="71" t="s">
        <v>63</v>
      </c>
      <c r="AJ264" s="71" t="s">
        <v>63</v>
      </c>
      <c r="AK264" s="71" t="s">
        <v>63</v>
      </c>
      <c r="AL264" s="71" t="s">
        <v>62</v>
      </c>
      <c r="AM264" s="71" t="s">
        <v>63</v>
      </c>
      <c r="AN264" s="71"/>
      <c r="AO264" s="71"/>
      <c r="AP264" s="71" t="s">
        <v>4540</v>
      </c>
      <c r="AQ264" s="71" t="s">
        <v>850</v>
      </c>
      <c r="AR264" s="71" t="s">
        <v>62</v>
      </c>
      <c r="AS264" s="71"/>
      <c r="AT264" s="71" t="s">
        <v>63</v>
      </c>
      <c r="AU264" s="71"/>
      <c r="AV264" s="71"/>
      <c r="AW264" s="71"/>
      <c r="AX264" s="71" t="s">
        <v>4541</v>
      </c>
      <c r="AY264" s="73"/>
    </row>
    <row r="265" spans="1:51" ht="140" customHeight="1">
      <c r="A265" s="70">
        <v>264</v>
      </c>
      <c r="B265" s="71" t="s">
        <v>4542</v>
      </c>
      <c r="C265" s="71" t="s">
        <v>1695</v>
      </c>
      <c r="D265" s="71" t="s">
        <v>4543</v>
      </c>
      <c r="E265" s="71" t="s">
        <v>1502</v>
      </c>
      <c r="F265" s="71" t="s">
        <v>54</v>
      </c>
      <c r="G265" s="71" t="s">
        <v>125</v>
      </c>
      <c r="H265" s="71" t="s">
        <v>56</v>
      </c>
      <c r="I265" s="71" t="s">
        <v>1767</v>
      </c>
      <c r="J265" s="71" t="s">
        <v>1768</v>
      </c>
      <c r="K265" s="71" t="s">
        <v>1769</v>
      </c>
      <c r="L265" s="71" t="s">
        <v>4544</v>
      </c>
      <c r="M265" s="71" t="s">
        <v>4545</v>
      </c>
      <c r="N265" s="71" t="s">
        <v>1529</v>
      </c>
      <c r="O265" s="71" t="s">
        <v>1699</v>
      </c>
      <c r="P265" s="71" t="s">
        <v>60</v>
      </c>
      <c r="Q265" s="71" t="s">
        <v>81</v>
      </c>
      <c r="R265" s="71" t="s">
        <v>1700</v>
      </c>
      <c r="S265" s="71" t="s">
        <v>62</v>
      </c>
      <c r="T265" s="71" t="s">
        <v>62</v>
      </c>
      <c r="U265" s="71" t="s">
        <v>62</v>
      </c>
      <c r="V265" s="71" t="s">
        <v>62</v>
      </c>
      <c r="W265" s="71" t="s">
        <v>62</v>
      </c>
      <c r="X265" s="71" t="s">
        <v>62</v>
      </c>
      <c r="Y265" s="71" t="s">
        <v>62</v>
      </c>
      <c r="Z265" s="71" t="s">
        <v>62</v>
      </c>
      <c r="AA265" s="71" t="s">
        <v>62</v>
      </c>
      <c r="AB265" s="71" t="s">
        <v>142</v>
      </c>
      <c r="AC265" s="71" t="s">
        <v>84</v>
      </c>
      <c r="AD265" s="71" t="s">
        <v>62</v>
      </c>
      <c r="AE265" s="71" t="s">
        <v>62</v>
      </c>
      <c r="AF265" s="71" t="s">
        <v>63</v>
      </c>
      <c r="AG265" s="71" t="s">
        <v>63</v>
      </c>
      <c r="AH265" s="71" t="s">
        <v>85</v>
      </c>
      <c r="AI265" s="71" t="s">
        <v>63</v>
      </c>
      <c r="AJ265" s="71" t="s">
        <v>62</v>
      </c>
      <c r="AK265" s="71" t="s">
        <v>62</v>
      </c>
      <c r="AL265" s="71" t="s">
        <v>62</v>
      </c>
      <c r="AM265" s="71" t="s">
        <v>132</v>
      </c>
      <c r="AN265" s="71" t="s">
        <v>4546</v>
      </c>
      <c r="AO265" s="71" t="s">
        <v>4547</v>
      </c>
      <c r="AP265" s="71" t="s">
        <v>1703</v>
      </c>
      <c r="AQ265" s="71" t="s">
        <v>532</v>
      </c>
      <c r="AR265" s="71" t="s">
        <v>63</v>
      </c>
      <c r="AS265" s="71"/>
      <c r="AT265" s="71" t="s">
        <v>63</v>
      </c>
      <c r="AU265" s="71" t="s">
        <v>4548</v>
      </c>
      <c r="AV265" s="71" t="s">
        <v>62</v>
      </c>
      <c r="AW265" s="71"/>
      <c r="AX265" s="71" t="s">
        <v>4549</v>
      </c>
      <c r="AY265" s="73" t="s">
        <v>4550</v>
      </c>
    </row>
    <row r="266" spans="1:51" ht="65" customHeight="1">
      <c r="A266" s="70">
        <v>265</v>
      </c>
      <c r="B266" s="71" t="s">
        <v>4551</v>
      </c>
      <c r="C266" s="71" t="s">
        <v>745</v>
      </c>
      <c r="D266" s="71" t="s">
        <v>4552</v>
      </c>
      <c r="E266" s="71" t="s">
        <v>1589</v>
      </c>
      <c r="F266" s="71" t="s">
        <v>231</v>
      </c>
      <c r="G266" s="71" t="s">
        <v>746</v>
      </c>
      <c r="H266" s="71" t="s">
        <v>217</v>
      </c>
      <c r="I266" s="71" t="s">
        <v>1829</v>
      </c>
      <c r="J266" s="71" t="s">
        <v>1456</v>
      </c>
      <c r="K266" s="71" t="s">
        <v>266</v>
      </c>
      <c r="L266" s="71" t="s">
        <v>4553</v>
      </c>
      <c r="M266" s="71" t="s">
        <v>4554</v>
      </c>
      <c r="N266" s="71"/>
      <c r="O266" s="71"/>
      <c r="P266" s="71"/>
      <c r="Q266" s="71"/>
      <c r="R266" s="71"/>
      <c r="S266" s="71"/>
      <c r="T266" s="71"/>
      <c r="U266" s="71"/>
      <c r="V266" s="71"/>
      <c r="W266" s="71"/>
      <c r="X266" s="71"/>
      <c r="Y266" s="71"/>
      <c r="Z266" s="71"/>
      <c r="AA266" s="71"/>
      <c r="AB266" s="71" t="s">
        <v>64</v>
      </c>
      <c r="AC266" s="71" t="s">
        <v>65</v>
      </c>
      <c r="AD266" s="71" t="s">
        <v>62</v>
      </c>
      <c r="AE266" s="71" t="s">
        <v>62</v>
      </c>
      <c r="AF266" s="71" t="s">
        <v>63</v>
      </c>
      <c r="AG266" s="71"/>
      <c r="AH266" s="71" t="s">
        <v>66</v>
      </c>
      <c r="AI266" s="71" t="s">
        <v>63</v>
      </c>
      <c r="AJ266" s="71" t="s">
        <v>63</v>
      </c>
      <c r="AK266" s="71" t="s">
        <v>63</v>
      </c>
      <c r="AL266" s="71" t="s">
        <v>62</v>
      </c>
      <c r="AM266" s="71" t="s">
        <v>63</v>
      </c>
      <c r="AN266" s="71"/>
      <c r="AO266" s="71"/>
      <c r="AP266" s="71" t="s">
        <v>4555</v>
      </c>
      <c r="AQ266" s="71" t="s">
        <v>4556</v>
      </c>
      <c r="AR266" s="71" t="s">
        <v>132</v>
      </c>
      <c r="AS266" s="71"/>
      <c r="AT266" s="71" t="s">
        <v>63</v>
      </c>
      <c r="AU266" s="71"/>
      <c r="AV266" s="71"/>
      <c r="AW266" s="71"/>
      <c r="AX266" s="71" t="s">
        <v>4557</v>
      </c>
      <c r="AY266" s="73" t="s">
        <v>4558</v>
      </c>
    </row>
    <row r="267" spans="1:51" ht="65" customHeight="1">
      <c r="A267" s="70">
        <v>266</v>
      </c>
      <c r="B267" s="71" t="s">
        <v>4559</v>
      </c>
      <c r="C267" s="71" t="s">
        <v>745</v>
      </c>
      <c r="D267" s="71" t="s">
        <v>4560</v>
      </c>
      <c r="E267" s="71" t="s">
        <v>1529</v>
      </c>
      <c r="F267" s="71" t="s">
        <v>231</v>
      </c>
      <c r="G267" s="71" t="s">
        <v>746</v>
      </c>
      <c r="H267" s="71" t="s">
        <v>233</v>
      </c>
      <c r="I267" s="71" t="s">
        <v>1232</v>
      </c>
      <c r="J267" s="71" t="s">
        <v>1456</v>
      </c>
      <c r="K267" s="71" t="s">
        <v>243</v>
      </c>
      <c r="L267" s="71" t="s">
        <v>4561</v>
      </c>
      <c r="M267" s="71" t="s">
        <v>4562</v>
      </c>
      <c r="N267" s="71"/>
      <c r="O267" s="71"/>
      <c r="P267" s="71"/>
      <c r="Q267" s="71"/>
      <c r="R267" s="71"/>
      <c r="S267" s="71"/>
      <c r="T267" s="71"/>
      <c r="U267" s="71"/>
      <c r="V267" s="71"/>
      <c r="W267" s="71"/>
      <c r="X267" s="71"/>
      <c r="Y267" s="71"/>
      <c r="Z267" s="71"/>
      <c r="AA267" s="71"/>
      <c r="AB267" s="71" t="s">
        <v>64</v>
      </c>
      <c r="AC267" s="71" t="s">
        <v>65</v>
      </c>
      <c r="AD267" s="71" t="s">
        <v>62</v>
      </c>
      <c r="AE267" s="71" t="s">
        <v>62</v>
      </c>
      <c r="AF267" s="71" t="s">
        <v>63</v>
      </c>
      <c r="AG267" s="71"/>
      <c r="AH267" s="71" t="s">
        <v>66</v>
      </c>
      <c r="AI267" s="71" t="s">
        <v>63</v>
      </c>
      <c r="AJ267" s="71" t="s">
        <v>62</v>
      </c>
      <c r="AK267" s="71" t="s">
        <v>63</v>
      </c>
      <c r="AL267" s="71" t="s">
        <v>62</v>
      </c>
      <c r="AM267" s="71" t="s">
        <v>63</v>
      </c>
      <c r="AN267" s="71"/>
      <c r="AO267" s="71"/>
      <c r="AP267" s="71" t="s">
        <v>4563</v>
      </c>
      <c r="AQ267" s="71" t="s">
        <v>4564</v>
      </c>
      <c r="AR267" s="71" t="s">
        <v>132</v>
      </c>
      <c r="AS267" s="71"/>
      <c r="AT267" s="71" t="s">
        <v>63</v>
      </c>
      <c r="AU267" s="71"/>
      <c r="AV267" s="71"/>
      <c r="AW267" s="71"/>
      <c r="AX267" s="71" t="s">
        <v>4565</v>
      </c>
      <c r="AY267" s="73" t="s">
        <v>4566</v>
      </c>
    </row>
    <row r="268" spans="1:51" ht="65" customHeight="1">
      <c r="A268" s="70">
        <v>267</v>
      </c>
      <c r="B268" s="71" t="s">
        <v>4567</v>
      </c>
      <c r="C268" s="71" t="s">
        <v>810</v>
      </c>
      <c r="D268" s="71" t="s">
        <v>4568</v>
      </c>
      <c r="E268" s="71" t="s">
        <v>1502</v>
      </c>
      <c r="F268" s="71" t="s">
        <v>231</v>
      </c>
      <c r="G268" s="71" t="s">
        <v>746</v>
      </c>
      <c r="H268" s="71" t="s">
        <v>217</v>
      </c>
      <c r="I268" s="71" t="s">
        <v>250</v>
      </c>
      <c r="J268" s="71" t="s">
        <v>1456</v>
      </c>
      <c r="K268" s="71" t="s">
        <v>243</v>
      </c>
      <c r="L268" s="71" t="s">
        <v>4569</v>
      </c>
      <c r="M268" s="71" t="s">
        <v>4570</v>
      </c>
      <c r="N268" s="71"/>
      <c r="O268" s="71"/>
      <c r="P268" s="71"/>
      <c r="Q268" s="71"/>
      <c r="R268" s="71"/>
      <c r="S268" s="71"/>
      <c r="T268" s="71"/>
      <c r="U268" s="71"/>
      <c r="V268" s="71"/>
      <c r="W268" s="71"/>
      <c r="X268" s="71"/>
      <c r="Y268" s="71"/>
      <c r="Z268" s="71"/>
      <c r="AA268" s="71"/>
      <c r="AB268" s="71" t="s">
        <v>64</v>
      </c>
      <c r="AC268" s="71" t="s">
        <v>65</v>
      </c>
      <c r="AD268" s="71" t="s">
        <v>62</v>
      </c>
      <c r="AE268" s="71" t="s">
        <v>63</v>
      </c>
      <c r="AF268" s="71" t="s">
        <v>63</v>
      </c>
      <c r="AG268" s="71"/>
      <c r="AH268" s="71" t="s">
        <v>66</v>
      </c>
      <c r="AI268" s="71" t="s">
        <v>63</v>
      </c>
      <c r="AJ268" s="71" t="s">
        <v>63</v>
      </c>
      <c r="AK268" s="71" t="s">
        <v>63</v>
      </c>
      <c r="AL268" s="71" t="s">
        <v>62</v>
      </c>
      <c r="AM268" s="71" t="s">
        <v>132</v>
      </c>
      <c r="AN268" s="71"/>
      <c r="AO268" s="71"/>
      <c r="AP268" s="71" t="s">
        <v>4571</v>
      </c>
      <c r="AQ268" s="71" t="s">
        <v>250</v>
      </c>
      <c r="AR268" s="71" t="s">
        <v>62</v>
      </c>
      <c r="AS268" s="71"/>
      <c r="AT268" s="71" t="s">
        <v>63</v>
      </c>
      <c r="AU268" s="71"/>
      <c r="AV268" s="71"/>
      <c r="AW268" s="71"/>
      <c r="AX268" s="71" t="s">
        <v>4572</v>
      </c>
      <c r="AY268" s="73" t="s">
        <v>4573</v>
      </c>
    </row>
    <row r="269" spans="1:51" ht="65" customHeight="1">
      <c r="A269" s="70">
        <v>268</v>
      </c>
      <c r="B269" s="71" t="s">
        <v>4574</v>
      </c>
      <c r="C269" s="71" t="s">
        <v>4341</v>
      </c>
      <c r="D269" s="71" t="s">
        <v>4575</v>
      </c>
      <c r="E269" s="71" t="s">
        <v>1529</v>
      </c>
      <c r="F269" s="71" t="s">
        <v>231</v>
      </c>
      <c r="G269" s="71" t="s">
        <v>746</v>
      </c>
      <c r="H269" s="71" t="s">
        <v>217</v>
      </c>
      <c r="I269" s="71" t="s">
        <v>428</v>
      </c>
      <c r="J269" s="71" t="s">
        <v>1456</v>
      </c>
      <c r="K269" s="71" t="s">
        <v>315</v>
      </c>
      <c r="L269" s="71" t="s">
        <v>4576</v>
      </c>
      <c r="M269" s="71" t="s">
        <v>4577</v>
      </c>
      <c r="N269" s="71"/>
      <c r="O269" s="71"/>
      <c r="P269" s="71"/>
      <c r="Q269" s="71"/>
      <c r="R269" s="71"/>
      <c r="S269" s="71"/>
      <c r="T269" s="71"/>
      <c r="U269" s="71"/>
      <c r="V269" s="71"/>
      <c r="W269" s="71"/>
      <c r="X269" s="71"/>
      <c r="Y269" s="71"/>
      <c r="Z269" s="71"/>
      <c r="AA269" s="71"/>
      <c r="AB269" s="71" t="s">
        <v>64</v>
      </c>
      <c r="AC269" s="71" t="s">
        <v>84</v>
      </c>
      <c r="AD269" s="71" t="s">
        <v>62</v>
      </c>
      <c r="AE269" s="71" t="s">
        <v>62</v>
      </c>
      <c r="AF269" s="71" t="s">
        <v>63</v>
      </c>
      <c r="AG269" s="71"/>
      <c r="AH269" s="71" t="s">
        <v>66</v>
      </c>
      <c r="AI269" s="71" t="s">
        <v>63</v>
      </c>
      <c r="AJ269" s="71" t="s">
        <v>63</v>
      </c>
      <c r="AK269" s="71" t="s">
        <v>63</v>
      </c>
      <c r="AL269" s="71" t="s">
        <v>63</v>
      </c>
      <c r="AM269" s="71" t="s">
        <v>63</v>
      </c>
      <c r="AN269" s="71"/>
      <c r="AO269" s="71"/>
      <c r="AP269" s="71" t="s">
        <v>4578</v>
      </c>
      <c r="AQ269" s="71" t="s">
        <v>428</v>
      </c>
      <c r="AR269" s="71" t="s">
        <v>62</v>
      </c>
      <c r="AS269" s="71"/>
      <c r="AT269" s="71" t="s">
        <v>62</v>
      </c>
      <c r="AU269" s="71"/>
      <c r="AV269" s="71"/>
      <c r="AW269" s="71"/>
      <c r="AX269" s="71" t="s">
        <v>4579</v>
      </c>
      <c r="AY269" s="73" t="s">
        <v>4580</v>
      </c>
    </row>
    <row r="270" spans="1:51" ht="65" customHeight="1">
      <c r="A270" s="70">
        <v>269</v>
      </c>
      <c r="B270" s="71" t="s">
        <v>4582</v>
      </c>
      <c r="C270" s="71" t="s">
        <v>810</v>
      </c>
      <c r="D270" s="71" t="s">
        <v>4583</v>
      </c>
      <c r="E270" s="71" t="s">
        <v>1476</v>
      </c>
      <c r="F270" s="71" t="s">
        <v>231</v>
      </c>
      <c r="G270" s="71" t="s">
        <v>746</v>
      </c>
      <c r="H270" s="71" t="s">
        <v>217</v>
      </c>
      <c r="I270" s="71" t="s">
        <v>194</v>
      </c>
      <c r="J270" s="71" t="s">
        <v>1456</v>
      </c>
      <c r="K270" s="71" t="s">
        <v>315</v>
      </c>
      <c r="L270" s="71" t="s">
        <v>4584</v>
      </c>
      <c r="M270" s="71" t="s">
        <v>4585</v>
      </c>
      <c r="N270" s="71"/>
      <c r="O270" s="71"/>
      <c r="P270" s="71"/>
      <c r="Q270" s="71"/>
      <c r="R270" s="71"/>
      <c r="S270" s="71"/>
      <c r="T270" s="71"/>
      <c r="U270" s="71"/>
      <c r="V270" s="71"/>
      <c r="W270" s="71"/>
      <c r="X270" s="71"/>
      <c r="Y270" s="71"/>
      <c r="Z270" s="71"/>
      <c r="AA270" s="71"/>
      <c r="AB270" s="71" t="s">
        <v>64</v>
      </c>
      <c r="AC270" s="71" t="s">
        <v>65</v>
      </c>
      <c r="AD270" s="71" t="s">
        <v>62</v>
      </c>
      <c r="AE270" s="71" t="s">
        <v>62</v>
      </c>
      <c r="AF270" s="71" t="s">
        <v>63</v>
      </c>
      <c r="AG270" s="71"/>
      <c r="AH270" s="71" t="s">
        <v>66</v>
      </c>
      <c r="AI270" s="71" t="s">
        <v>63</v>
      </c>
      <c r="AJ270" s="71" t="s">
        <v>63</v>
      </c>
      <c r="AK270" s="71" t="s">
        <v>63</v>
      </c>
      <c r="AL270" s="71" t="s">
        <v>62</v>
      </c>
      <c r="AM270" s="71" t="s">
        <v>63</v>
      </c>
      <c r="AN270" s="71"/>
      <c r="AO270" s="71"/>
      <c r="AP270" s="71" t="s">
        <v>4586</v>
      </c>
      <c r="AQ270" s="71" t="s">
        <v>194</v>
      </c>
      <c r="AR270" s="71" t="s">
        <v>62</v>
      </c>
      <c r="AS270" s="71"/>
      <c r="AT270" s="71" t="s">
        <v>63</v>
      </c>
      <c r="AU270" s="71"/>
      <c r="AV270" s="71"/>
      <c r="AW270" s="71"/>
      <c r="AX270" s="71" t="s">
        <v>4587</v>
      </c>
      <c r="AY270" s="73" t="s">
        <v>4588</v>
      </c>
    </row>
    <row r="271" spans="1:51" ht="65" customHeight="1">
      <c r="A271" s="70">
        <v>270</v>
      </c>
      <c r="B271" s="71" t="s">
        <v>4589</v>
      </c>
      <c r="C271" s="71" t="s">
        <v>745</v>
      </c>
      <c r="D271" s="71" t="s">
        <v>4590</v>
      </c>
      <c r="E271" s="71" t="s">
        <v>1502</v>
      </c>
      <c r="F271" s="71" t="s">
        <v>231</v>
      </c>
      <c r="G271" s="71" t="s">
        <v>588</v>
      </c>
      <c r="H271" s="71" t="s">
        <v>217</v>
      </c>
      <c r="I271" s="71" t="s">
        <v>2224</v>
      </c>
      <c r="J271" s="71" t="s">
        <v>1456</v>
      </c>
      <c r="K271" s="71" t="s">
        <v>279</v>
      </c>
      <c r="L271" s="71" t="s">
        <v>4591</v>
      </c>
      <c r="M271" s="71" t="s">
        <v>4592</v>
      </c>
      <c r="N271" s="71" t="s">
        <v>1529</v>
      </c>
      <c r="O271" s="71" t="s">
        <v>1633</v>
      </c>
      <c r="P271" s="71"/>
      <c r="Q271" s="71"/>
      <c r="R271" s="71"/>
      <c r="S271" s="71"/>
      <c r="T271" s="71"/>
      <c r="U271" s="71"/>
      <c r="V271" s="71"/>
      <c r="W271" s="71"/>
      <c r="X271" s="71"/>
      <c r="Y271" s="71"/>
      <c r="Z271" s="71"/>
      <c r="AA271" s="71"/>
      <c r="AB271" s="71" t="s">
        <v>64</v>
      </c>
      <c r="AC271" s="71" t="s">
        <v>65</v>
      </c>
      <c r="AD271" s="71" t="s">
        <v>62</v>
      </c>
      <c r="AE271" s="71" t="s">
        <v>62</v>
      </c>
      <c r="AF271" s="71" t="s">
        <v>63</v>
      </c>
      <c r="AG271" s="71"/>
      <c r="AH271" s="71" t="s">
        <v>66</v>
      </c>
      <c r="AI271" s="71" t="s">
        <v>63</v>
      </c>
      <c r="AJ271" s="71" t="s">
        <v>63</v>
      </c>
      <c r="AK271" s="71" t="s">
        <v>63</v>
      </c>
      <c r="AL271" s="71" t="s">
        <v>62</v>
      </c>
      <c r="AM271" s="71" t="s">
        <v>63</v>
      </c>
      <c r="AN271" s="71"/>
      <c r="AO271" s="71"/>
      <c r="AP271" s="71" t="s">
        <v>4593</v>
      </c>
      <c r="AQ271" s="71" t="s">
        <v>4594</v>
      </c>
      <c r="AR271" s="71" t="s">
        <v>132</v>
      </c>
      <c r="AS271" s="71"/>
      <c r="AT271" s="71" t="s">
        <v>63</v>
      </c>
      <c r="AU271" s="71"/>
      <c r="AV271" s="71"/>
      <c r="AW271" s="71"/>
      <c r="AX271" s="71" t="s">
        <v>4595</v>
      </c>
      <c r="AY271" s="73" t="s">
        <v>4596</v>
      </c>
    </row>
    <row r="272" spans="1:51" ht="65" customHeight="1">
      <c r="A272" s="70">
        <v>271</v>
      </c>
      <c r="B272" s="71" t="s">
        <v>4597</v>
      </c>
      <c r="C272" s="71" t="s">
        <v>745</v>
      </c>
      <c r="D272" s="71" t="s">
        <v>4598</v>
      </c>
      <c r="E272" s="71" t="s">
        <v>1589</v>
      </c>
      <c r="F272" s="71" t="s">
        <v>231</v>
      </c>
      <c r="G272" s="71" t="s">
        <v>746</v>
      </c>
      <c r="H272" s="71" t="s">
        <v>217</v>
      </c>
      <c r="I272" s="71" t="s">
        <v>194</v>
      </c>
      <c r="J272" s="71" t="s">
        <v>1456</v>
      </c>
      <c r="K272" s="71" t="s">
        <v>315</v>
      </c>
      <c r="L272" s="71" t="s">
        <v>4599</v>
      </c>
      <c r="M272" s="71" t="s">
        <v>4600</v>
      </c>
      <c r="N272" s="71"/>
      <c r="O272" s="71"/>
      <c r="P272" s="71"/>
      <c r="Q272" s="71"/>
      <c r="R272" s="71"/>
      <c r="S272" s="71"/>
      <c r="T272" s="71"/>
      <c r="U272" s="71"/>
      <c r="V272" s="71"/>
      <c r="W272" s="71"/>
      <c r="X272" s="71"/>
      <c r="Y272" s="71"/>
      <c r="Z272" s="71"/>
      <c r="AA272" s="71"/>
      <c r="AB272" s="71" t="s">
        <v>64</v>
      </c>
      <c r="AC272" s="71" t="s">
        <v>65</v>
      </c>
      <c r="AD272" s="71" t="s">
        <v>62</v>
      </c>
      <c r="AE272" s="71" t="s">
        <v>62</v>
      </c>
      <c r="AF272" s="71" t="s">
        <v>63</v>
      </c>
      <c r="AG272" s="71"/>
      <c r="AH272" s="71" t="s">
        <v>66</v>
      </c>
      <c r="AI272" s="71" t="s">
        <v>63</v>
      </c>
      <c r="AJ272" s="71" t="s">
        <v>63</v>
      </c>
      <c r="AK272" s="71" t="s">
        <v>63</v>
      </c>
      <c r="AL272" s="71" t="s">
        <v>62</v>
      </c>
      <c r="AM272" s="71" t="s">
        <v>63</v>
      </c>
      <c r="AN272" s="71"/>
      <c r="AO272" s="71"/>
      <c r="AP272" s="71" t="s">
        <v>4601</v>
      </c>
      <c r="AQ272" s="71" t="s">
        <v>194</v>
      </c>
      <c r="AR272" s="71" t="s">
        <v>62</v>
      </c>
      <c r="AS272" s="71"/>
      <c r="AT272" s="71" t="s">
        <v>63</v>
      </c>
      <c r="AU272" s="71"/>
      <c r="AV272" s="71"/>
      <c r="AW272" s="71"/>
      <c r="AX272" s="71" t="s">
        <v>4602</v>
      </c>
      <c r="AY272" s="73" t="s">
        <v>4603</v>
      </c>
    </row>
    <row r="273" spans="1:51" ht="65" customHeight="1">
      <c r="A273" s="70">
        <v>272</v>
      </c>
      <c r="B273" s="71" t="s">
        <v>4604</v>
      </c>
      <c r="C273" s="71" t="s">
        <v>810</v>
      </c>
      <c r="D273" s="71" t="s">
        <v>4605</v>
      </c>
      <c r="E273" s="71" t="s">
        <v>1485</v>
      </c>
      <c r="F273" s="71" t="s">
        <v>231</v>
      </c>
      <c r="G273" s="71" t="s">
        <v>746</v>
      </c>
      <c r="H273" s="71" t="s">
        <v>233</v>
      </c>
      <c r="I273" s="71" t="s">
        <v>1232</v>
      </c>
      <c r="J273" s="71" t="s">
        <v>1456</v>
      </c>
      <c r="K273" s="71" t="s">
        <v>243</v>
      </c>
      <c r="L273" s="71" t="s">
        <v>4606</v>
      </c>
      <c r="M273" s="71" t="s">
        <v>4607</v>
      </c>
      <c r="N273" s="71"/>
      <c r="O273" s="71"/>
      <c r="P273" s="71"/>
      <c r="Q273" s="71"/>
      <c r="R273" s="71"/>
      <c r="S273" s="71"/>
      <c r="T273" s="71"/>
      <c r="U273" s="71"/>
      <c r="V273" s="71"/>
      <c r="W273" s="71"/>
      <c r="X273" s="71"/>
      <c r="Y273" s="71"/>
      <c r="Z273" s="71"/>
      <c r="AA273" s="71"/>
      <c r="AB273" s="71" t="s">
        <v>64</v>
      </c>
      <c r="AC273" s="71" t="s">
        <v>65</v>
      </c>
      <c r="AD273" s="71" t="s">
        <v>62</v>
      </c>
      <c r="AE273" s="71" t="s">
        <v>62</v>
      </c>
      <c r="AF273" s="71" t="s">
        <v>63</v>
      </c>
      <c r="AG273" s="71"/>
      <c r="AH273" s="71" t="s">
        <v>66</v>
      </c>
      <c r="AI273" s="71" t="s">
        <v>63</v>
      </c>
      <c r="AJ273" s="71" t="s">
        <v>63</v>
      </c>
      <c r="AK273" s="71" t="s">
        <v>63</v>
      </c>
      <c r="AL273" s="71" t="s">
        <v>62</v>
      </c>
      <c r="AM273" s="71" t="s">
        <v>132</v>
      </c>
      <c r="AN273" s="71"/>
      <c r="AO273" s="71"/>
      <c r="AP273" s="71" t="s">
        <v>4608</v>
      </c>
      <c r="AQ273" s="71" t="s">
        <v>1232</v>
      </c>
      <c r="AR273" s="71" t="s">
        <v>62</v>
      </c>
      <c r="AS273" s="71"/>
      <c r="AT273" s="71" t="s">
        <v>63</v>
      </c>
      <c r="AU273" s="71"/>
      <c r="AV273" s="71"/>
      <c r="AW273" s="71"/>
      <c r="AX273" s="71"/>
      <c r="AY273" s="73" t="s">
        <v>4581</v>
      </c>
    </row>
    <row r="274" spans="1:51" ht="65" customHeight="1">
      <c r="A274" s="70">
        <v>273</v>
      </c>
      <c r="B274" s="71" t="s">
        <v>4609</v>
      </c>
      <c r="C274" s="71" t="s">
        <v>745</v>
      </c>
      <c r="D274" s="71" t="s">
        <v>4610</v>
      </c>
      <c r="E274" s="71" t="s">
        <v>1485</v>
      </c>
      <c r="F274" s="71" t="s">
        <v>231</v>
      </c>
      <c r="G274" s="71" t="s">
        <v>746</v>
      </c>
      <c r="H274" s="71" t="s">
        <v>217</v>
      </c>
      <c r="I274" s="71" t="s">
        <v>1232</v>
      </c>
      <c r="J274" s="71" t="s">
        <v>1456</v>
      </c>
      <c r="K274" s="71" t="s">
        <v>243</v>
      </c>
      <c r="L274" s="71" t="s">
        <v>4611</v>
      </c>
      <c r="M274" s="71" t="s">
        <v>4612</v>
      </c>
      <c r="N274" s="71"/>
      <c r="O274" s="71"/>
      <c r="P274" s="71"/>
      <c r="Q274" s="71"/>
      <c r="R274" s="71"/>
      <c r="S274" s="71"/>
      <c r="T274" s="71"/>
      <c r="U274" s="71"/>
      <c r="V274" s="71"/>
      <c r="W274" s="71"/>
      <c r="X274" s="71"/>
      <c r="Y274" s="71"/>
      <c r="Z274" s="71"/>
      <c r="AA274" s="71"/>
      <c r="AB274" s="71" t="s">
        <v>64</v>
      </c>
      <c r="AC274" s="71" t="s">
        <v>65</v>
      </c>
      <c r="AD274" s="71" t="s">
        <v>62</v>
      </c>
      <c r="AE274" s="71" t="s">
        <v>62</v>
      </c>
      <c r="AF274" s="71" t="s">
        <v>63</v>
      </c>
      <c r="AG274" s="71"/>
      <c r="AH274" s="71" t="s">
        <v>66</v>
      </c>
      <c r="AI274" s="71" t="s">
        <v>63</v>
      </c>
      <c r="AJ274" s="71" t="s">
        <v>132</v>
      </c>
      <c r="AK274" s="71" t="s">
        <v>63</v>
      </c>
      <c r="AL274" s="71" t="s">
        <v>62</v>
      </c>
      <c r="AM274" s="71" t="s">
        <v>63</v>
      </c>
      <c r="AN274" s="71"/>
      <c r="AO274" s="71"/>
      <c r="AP274" s="71" t="s">
        <v>4613</v>
      </c>
      <c r="AQ274" s="71" t="s">
        <v>1232</v>
      </c>
      <c r="AR274" s="71" t="s">
        <v>62</v>
      </c>
      <c r="AS274" s="71"/>
      <c r="AT274" s="71" t="s">
        <v>63</v>
      </c>
      <c r="AU274" s="71"/>
      <c r="AV274" s="71"/>
      <c r="AW274" s="71"/>
      <c r="AX274" s="71" t="s">
        <v>4614</v>
      </c>
      <c r="AY274" s="73" t="s">
        <v>4615</v>
      </c>
    </row>
    <row r="275" spans="1:51" ht="65" customHeight="1">
      <c r="A275" s="70">
        <v>274</v>
      </c>
      <c r="B275" s="71" t="s">
        <v>4616</v>
      </c>
      <c r="C275" s="71" t="s">
        <v>4617</v>
      </c>
      <c r="D275" s="71" t="s">
        <v>4618</v>
      </c>
      <c r="E275" s="71" t="s">
        <v>1454</v>
      </c>
      <c r="F275" s="71" t="s">
        <v>231</v>
      </c>
      <c r="G275" s="71" t="s">
        <v>746</v>
      </c>
      <c r="H275" s="71" t="s">
        <v>217</v>
      </c>
      <c r="I275" s="71" t="s">
        <v>2070</v>
      </c>
      <c r="J275" s="71" t="s">
        <v>1456</v>
      </c>
      <c r="K275" s="71" t="s">
        <v>266</v>
      </c>
      <c r="L275" s="71" t="s">
        <v>4619</v>
      </c>
      <c r="M275" s="71" t="s">
        <v>4620</v>
      </c>
      <c r="N275" s="71"/>
      <c r="O275" s="71"/>
      <c r="P275" s="71"/>
      <c r="Q275" s="71"/>
      <c r="R275" s="71"/>
      <c r="S275" s="71"/>
      <c r="T275" s="71"/>
      <c r="U275" s="71"/>
      <c r="V275" s="71"/>
      <c r="W275" s="71"/>
      <c r="X275" s="71"/>
      <c r="Y275" s="71"/>
      <c r="Z275" s="71"/>
      <c r="AA275" s="71"/>
      <c r="AB275" s="71" t="s">
        <v>64</v>
      </c>
      <c r="AC275" s="71" t="s">
        <v>65</v>
      </c>
      <c r="AD275" s="71" t="s">
        <v>62</v>
      </c>
      <c r="AE275" s="71" t="s">
        <v>62</v>
      </c>
      <c r="AF275" s="71" t="s">
        <v>63</v>
      </c>
      <c r="AG275" s="71"/>
      <c r="AH275" s="71" t="s">
        <v>66</v>
      </c>
      <c r="AI275" s="71" t="s">
        <v>63</v>
      </c>
      <c r="AJ275" s="71" t="s">
        <v>63</v>
      </c>
      <c r="AK275" s="71" t="s">
        <v>63</v>
      </c>
      <c r="AL275" s="71" t="s">
        <v>62</v>
      </c>
      <c r="AM275" s="71" t="s">
        <v>63</v>
      </c>
      <c r="AN275" s="71"/>
      <c r="AO275" s="71"/>
      <c r="AP275" s="71" t="s">
        <v>4621</v>
      </c>
      <c r="AQ275" s="71" t="s">
        <v>4622</v>
      </c>
      <c r="AR275" s="71" t="s">
        <v>62</v>
      </c>
      <c r="AS275" s="71"/>
      <c r="AT275" s="71" t="s">
        <v>63</v>
      </c>
      <c r="AU275" s="71"/>
      <c r="AV275" s="71"/>
      <c r="AW275" s="71"/>
      <c r="AX275" s="71" t="s">
        <v>4623</v>
      </c>
      <c r="AY275" s="73" t="s">
        <v>4624</v>
      </c>
    </row>
    <row r="276" spans="1:51" ht="65" customHeight="1">
      <c r="A276" s="70">
        <v>275</v>
      </c>
      <c r="B276" s="71" t="s">
        <v>4625</v>
      </c>
      <c r="C276" s="71" t="s">
        <v>677</v>
      </c>
      <c r="D276" s="71" t="s">
        <v>4626</v>
      </c>
      <c r="E276" s="71" t="s">
        <v>1529</v>
      </c>
      <c r="F276" s="71" t="s">
        <v>231</v>
      </c>
      <c r="G276" s="71" t="s">
        <v>746</v>
      </c>
      <c r="H276" s="71" t="s">
        <v>217</v>
      </c>
      <c r="I276" s="71" t="s">
        <v>2239</v>
      </c>
      <c r="J276" s="71" t="s">
        <v>1456</v>
      </c>
      <c r="K276" s="71" t="s">
        <v>315</v>
      </c>
      <c r="L276" s="71" t="s">
        <v>4627</v>
      </c>
      <c r="M276" s="71" t="s">
        <v>4628</v>
      </c>
      <c r="N276" s="71"/>
      <c r="O276" s="71"/>
      <c r="P276" s="71"/>
      <c r="Q276" s="71"/>
      <c r="R276" s="71"/>
      <c r="S276" s="71"/>
      <c r="T276" s="71"/>
      <c r="U276" s="71"/>
      <c r="V276" s="71"/>
      <c r="W276" s="71"/>
      <c r="X276" s="71"/>
      <c r="Y276" s="71"/>
      <c r="Z276" s="71"/>
      <c r="AA276" s="71"/>
      <c r="AB276" s="71" t="s">
        <v>64</v>
      </c>
      <c r="AC276" s="71" t="s">
        <v>65</v>
      </c>
      <c r="AD276" s="71" t="s">
        <v>62</v>
      </c>
      <c r="AE276" s="71" t="s">
        <v>62</v>
      </c>
      <c r="AF276" s="71" t="s">
        <v>63</v>
      </c>
      <c r="AG276" s="71"/>
      <c r="AH276" s="71" t="s">
        <v>66</v>
      </c>
      <c r="AI276" s="71" t="s">
        <v>63</v>
      </c>
      <c r="AJ276" s="71" t="s">
        <v>63</v>
      </c>
      <c r="AK276" s="71" t="s">
        <v>63</v>
      </c>
      <c r="AL276" s="71" t="s">
        <v>62</v>
      </c>
      <c r="AM276" s="71" t="s">
        <v>132</v>
      </c>
      <c r="AN276" s="71"/>
      <c r="AO276" s="71"/>
      <c r="AP276" s="71" t="s">
        <v>4629</v>
      </c>
      <c r="AQ276" s="71" t="s">
        <v>1069</v>
      </c>
      <c r="AR276" s="71" t="s">
        <v>63</v>
      </c>
      <c r="AS276" s="71"/>
      <c r="AT276" s="71" t="s">
        <v>63</v>
      </c>
      <c r="AU276" s="71"/>
      <c r="AV276" s="71"/>
      <c r="AW276" s="71"/>
      <c r="AX276" s="71" t="s">
        <v>4630</v>
      </c>
      <c r="AY276" s="73" t="s">
        <v>4631</v>
      </c>
    </row>
    <row r="277" spans="1:51" ht="65" customHeight="1">
      <c r="A277" s="70">
        <v>276</v>
      </c>
      <c r="B277" s="71" t="s">
        <v>4632</v>
      </c>
      <c r="C277" s="71" t="s">
        <v>810</v>
      </c>
      <c r="D277" s="71" t="s">
        <v>4633</v>
      </c>
      <c r="E277" s="71" t="s">
        <v>1454</v>
      </c>
      <c r="F277" s="71" t="s">
        <v>231</v>
      </c>
      <c r="G277" s="71" t="s">
        <v>746</v>
      </c>
      <c r="H277" s="71" t="s">
        <v>217</v>
      </c>
      <c r="I277" s="71" t="s">
        <v>513</v>
      </c>
      <c r="J277" s="71" t="s">
        <v>1456</v>
      </c>
      <c r="K277" s="71" t="s">
        <v>218</v>
      </c>
      <c r="L277" s="71" t="s">
        <v>4634</v>
      </c>
      <c r="M277" s="71" t="s">
        <v>4635</v>
      </c>
      <c r="N277" s="71"/>
      <c r="O277" s="71"/>
      <c r="P277" s="71"/>
      <c r="Q277" s="71"/>
      <c r="R277" s="71"/>
      <c r="S277" s="71"/>
      <c r="T277" s="71"/>
      <c r="U277" s="71"/>
      <c r="V277" s="71"/>
      <c r="W277" s="71"/>
      <c r="X277" s="71"/>
      <c r="Y277" s="71"/>
      <c r="Z277" s="71"/>
      <c r="AA277" s="71"/>
      <c r="AB277" s="71" t="s">
        <v>64</v>
      </c>
      <c r="AC277" s="71" t="s">
        <v>65</v>
      </c>
      <c r="AD277" s="71" t="s">
        <v>62</v>
      </c>
      <c r="AE277" s="71" t="s">
        <v>62</v>
      </c>
      <c r="AF277" s="71" t="s">
        <v>63</v>
      </c>
      <c r="AG277" s="71"/>
      <c r="AH277" s="71" t="s">
        <v>1539</v>
      </c>
      <c r="AI277" s="71" t="s">
        <v>63</v>
      </c>
      <c r="AJ277" s="71" t="s">
        <v>63</v>
      </c>
      <c r="AK277" s="71" t="s">
        <v>63</v>
      </c>
      <c r="AL277" s="71" t="s">
        <v>62</v>
      </c>
      <c r="AM277" s="71" t="s">
        <v>62</v>
      </c>
      <c r="AN277" s="71"/>
      <c r="AO277" s="71"/>
      <c r="AP277" s="71" t="s">
        <v>4636</v>
      </c>
      <c r="AQ277" s="71" t="s">
        <v>4637</v>
      </c>
      <c r="AR277" s="71" t="s">
        <v>132</v>
      </c>
      <c r="AS277" s="71"/>
      <c r="AT277" s="71" t="s">
        <v>63</v>
      </c>
      <c r="AU277" s="71"/>
      <c r="AV277" s="71"/>
      <c r="AW277" s="71"/>
      <c r="AX277" s="71" t="s">
        <v>4638</v>
      </c>
      <c r="AY277" s="73" t="s">
        <v>4639</v>
      </c>
    </row>
    <row r="278" spans="1:51" ht="65" customHeight="1">
      <c r="A278" s="70">
        <v>277</v>
      </c>
      <c r="B278" s="71" t="s">
        <v>4640</v>
      </c>
      <c r="C278" s="71" t="s">
        <v>745</v>
      </c>
      <c r="D278" s="71" t="s">
        <v>4641</v>
      </c>
      <c r="E278" s="71" t="s">
        <v>1502</v>
      </c>
      <c r="F278" s="71" t="s">
        <v>231</v>
      </c>
      <c r="G278" s="71" t="s">
        <v>746</v>
      </c>
      <c r="H278" s="71" t="s">
        <v>217</v>
      </c>
      <c r="I278" s="71" t="s">
        <v>1232</v>
      </c>
      <c r="J278" s="71" t="s">
        <v>1456</v>
      </c>
      <c r="K278" s="71" t="s">
        <v>243</v>
      </c>
      <c r="L278" s="71" t="s">
        <v>4642</v>
      </c>
      <c r="M278" s="71" t="s">
        <v>4643</v>
      </c>
      <c r="N278" s="71"/>
      <c r="O278" s="71"/>
      <c r="P278" s="71"/>
      <c r="Q278" s="71"/>
      <c r="R278" s="71"/>
      <c r="S278" s="71"/>
      <c r="T278" s="71"/>
      <c r="U278" s="71"/>
      <c r="V278" s="71"/>
      <c r="W278" s="71"/>
      <c r="X278" s="71"/>
      <c r="Y278" s="71"/>
      <c r="Z278" s="71"/>
      <c r="AA278" s="71"/>
      <c r="AB278" s="71" t="s">
        <v>64</v>
      </c>
      <c r="AC278" s="71" t="s">
        <v>65</v>
      </c>
      <c r="AD278" s="71" t="s">
        <v>62</v>
      </c>
      <c r="AE278" s="71" t="s">
        <v>62</v>
      </c>
      <c r="AF278" s="71" t="s">
        <v>63</v>
      </c>
      <c r="AG278" s="71"/>
      <c r="AH278" s="71" t="s">
        <v>66</v>
      </c>
      <c r="AI278" s="71" t="s">
        <v>63</v>
      </c>
      <c r="AJ278" s="71" t="s">
        <v>63</v>
      </c>
      <c r="AK278" s="71" t="s">
        <v>63</v>
      </c>
      <c r="AL278" s="71" t="s">
        <v>62</v>
      </c>
      <c r="AM278" s="71" t="s">
        <v>132</v>
      </c>
      <c r="AN278" s="71"/>
      <c r="AO278" s="71"/>
      <c r="AP278" s="71" t="s">
        <v>4613</v>
      </c>
      <c r="AQ278" s="71" t="s">
        <v>1232</v>
      </c>
      <c r="AR278" s="71" t="s">
        <v>62</v>
      </c>
      <c r="AS278" s="71"/>
      <c r="AT278" s="71" t="s">
        <v>63</v>
      </c>
      <c r="AU278" s="71"/>
      <c r="AV278" s="71"/>
      <c r="AW278" s="71"/>
      <c r="AX278" s="71" t="s">
        <v>4644</v>
      </c>
      <c r="AY278" s="73"/>
    </row>
    <row r="279" spans="1:51" ht="128" customHeight="1">
      <c r="A279" s="90">
        <v>278</v>
      </c>
      <c r="B279" s="81" t="s">
        <v>4645</v>
      </c>
      <c r="C279" s="81" t="s">
        <v>4646</v>
      </c>
      <c r="D279" s="81" t="s">
        <v>4647</v>
      </c>
      <c r="E279" s="81" t="s">
        <v>1510</v>
      </c>
      <c r="F279" s="81" t="s">
        <v>54</v>
      </c>
      <c r="G279" s="81" t="s">
        <v>125</v>
      </c>
      <c r="H279" s="81" t="s">
        <v>56</v>
      </c>
      <c r="I279" s="81" t="s">
        <v>4648</v>
      </c>
      <c r="J279" s="81" t="s">
        <v>4649</v>
      </c>
      <c r="K279" s="81" t="s">
        <v>4650</v>
      </c>
      <c r="L279" s="81" t="s">
        <v>4651</v>
      </c>
      <c r="M279" s="81" t="s">
        <v>4652</v>
      </c>
      <c r="N279" s="81" t="s">
        <v>1796</v>
      </c>
      <c r="O279" s="81" t="s">
        <v>2045</v>
      </c>
      <c r="P279" s="81" t="s">
        <v>60</v>
      </c>
      <c r="Q279" s="81" t="s">
        <v>81</v>
      </c>
      <c r="R279" s="81" t="s">
        <v>1700</v>
      </c>
      <c r="S279" s="81" t="s">
        <v>62</v>
      </c>
      <c r="T279" s="81" t="s">
        <v>62</v>
      </c>
      <c r="U279" s="81" t="s">
        <v>62</v>
      </c>
      <c r="V279" s="81" t="s">
        <v>62</v>
      </c>
      <c r="W279" s="81" t="s">
        <v>62</v>
      </c>
      <c r="X279" s="81" t="s">
        <v>62</v>
      </c>
      <c r="Y279" s="81" t="s">
        <v>62</v>
      </c>
      <c r="Z279" s="81" t="s">
        <v>63</v>
      </c>
      <c r="AA279" s="81" t="s">
        <v>62</v>
      </c>
      <c r="AB279" s="81" t="s">
        <v>142</v>
      </c>
      <c r="AC279" s="81" t="s">
        <v>84</v>
      </c>
      <c r="AD279" s="81" t="s">
        <v>63</v>
      </c>
      <c r="AE279" s="81" t="s">
        <v>62</v>
      </c>
      <c r="AF279" s="81" t="s">
        <v>63</v>
      </c>
      <c r="AG279" s="81" t="s">
        <v>63</v>
      </c>
      <c r="AH279" s="81" t="s">
        <v>85</v>
      </c>
      <c r="AI279" s="81" t="s">
        <v>63</v>
      </c>
      <c r="AJ279" s="81" t="s">
        <v>63</v>
      </c>
      <c r="AK279" s="81" t="s">
        <v>63</v>
      </c>
      <c r="AL279" s="81" t="s">
        <v>63</v>
      </c>
      <c r="AM279" s="81" t="s">
        <v>62</v>
      </c>
      <c r="AN279" s="81"/>
      <c r="AO279" s="81" t="s">
        <v>4653</v>
      </c>
      <c r="AP279" s="81" t="s">
        <v>4654</v>
      </c>
      <c r="AQ279" s="81" t="s">
        <v>4655</v>
      </c>
      <c r="AR279" s="81" t="s">
        <v>63</v>
      </c>
      <c r="AS279" s="81"/>
      <c r="AT279" s="81" t="s">
        <v>63</v>
      </c>
      <c r="AU279" s="81" t="s">
        <v>72</v>
      </c>
      <c r="AV279" s="81" t="s">
        <v>63</v>
      </c>
      <c r="AW279" s="81"/>
      <c r="AX279" s="81" t="s">
        <v>4656</v>
      </c>
      <c r="AY279" s="75" t="s">
        <v>4657</v>
      </c>
    </row>
    <row r="280" spans="1:51" ht="85" customHeight="1">
      <c r="A280" s="90">
        <v>279</v>
      </c>
      <c r="B280" s="71" t="s">
        <v>4710</v>
      </c>
      <c r="C280" s="71" t="s">
        <v>810</v>
      </c>
      <c r="D280" s="71" t="s">
        <v>4711</v>
      </c>
      <c r="E280" s="71" t="s">
        <v>1510</v>
      </c>
      <c r="F280" s="71" t="s">
        <v>231</v>
      </c>
      <c r="G280" s="71" t="s">
        <v>746</v>
      </c>
      <c r="H280" s="71" t="s">
        <v>217</v>
      </c>
      <c r="I280" s="71" t="s">
        <v>194</v>
      </c>
      <c r="J280" s="71" t="s">
        <v>1456</v>
      </c>
      <c r="K280" s="71" t="s">
        <v>315</v>
      </c>
      <c r="L280" s="71" t="s">
        <v>4712</v>
      </c>
      <c r="M280" s="71" t="s">
        <v>4713</v>
      </c>
      <c r="N280" s="71"/>
      <c r="O280" s="71"/>
      <c r="P280" s="71"/>
      <c r="Q280" s="71"/>
      <c r="R280" s="71"/>
      <c r="S280" s="71"/>
      <c r="T280" s="71"/>
      <c r="U280" s="71"/>
      <c r="V280" s="71"/>
      <c r="W280" s="71"/>
      <c r="X280" s="71"/>
      <c r="Y280" s="71"/>
      <c r="Z280" s="71"/>
      <c r="AA280" s="71"/>
      <c r="AB280" s="71" t="s">
        <v>64</v>
      </c>
      <c r="AC280" s="71" t="s">
        <v>65</v>
      </c>
      <c r="AD280" s="71" t="s">
        <v>62</v>
      </c>
      <c r="AE280" s="71" t="s">
        <v>63</v>
      </c>
      <c r="AF280" s="71" t="s">
        <v>63</v>
      </c>
      <c r="AG280" s="71"/>
      <c r="AH280" s="71" t="s">
        <v>66</v>
      </c>
      <c r="AI280" s="71" t="s">
        <v>63</v>
      </c>
      <c r="AJ280" s="71" t="s">
        <v>63</v>
      </c>
      <c r="AK280" s="71" t="s">
        <v>63</v>
      </c>
      <c r="AL280" s="71" t="s">
        <v>62</v>
      </c>
      <c r="AM280" s="71" t="s">
        <v>63</v>
      </c>
      <c r="AN280" s="71"/>
      <c r="AO280" s="71"/>
      <c r="AP280" s="71" t="s">
        <v>4714</v>
      </c>
      <c r="AQ280" s="71" t="s">
        <v>2683</v>
      </c>
      <c r="AR280" s="71" t="s">
        <v>63</v>
      </c>
      <c r="AS280" s="71"/>
      <c r="AT280" s="71" t="s">
        <v>63</v>
      </c>
      <c r="AU280" s="71"/>
      <c r="AV280" s="71"/>
      <c r="AW280" s="71"/>
      <c r="AX280" s="71" t="s">
        <v>4715</v>
      </c>
      <c r="AY280" s="73"/>
    </row>
    <row r="281" spans="1:51" ht="85" customHeight="1">
      <c r="A281" s="90">
        <v>280</v>
      </c>
      <c r="B281" s="71" t="s">
        <v>4716</v>
      </c>
      <c r="C281" s="71" t="s">
        <v>745</v>
      </c>
      <c r="D281" s="71" t="s">
        <v>4717</v>
      </c>
      <c r="E281" s="71" t="s">
        <v>1529</v>
      </c>
      <c r="F281" s="71" t="s">
        <v>231</v>
      </c>
      <c r="G281" s="71" t="s">
        <v>746</v>
      </c>
      <c r="H281" s="71" t="s">
        <v>233</v>
      </c>
      <c r="I281" s="71" t="s">
        <v>2244</v>
      </c>
      <c r="J281" s="71" t="s">
        <v>1456</v>
      </c>
      <c r="K281" s="71" t="s">
        <v>315</v>
      </c>
      <c r="L281" s="71" t="s">
        <v>4718</v>
      </c>
      <c r="M281" s="71" t="s">
        <v>4719</v>
      </c>
      <c r="N281" s="71"/>
      <c r="O281" s="71"/>
      <c r="P281" s="71"/>
      <c r="Q281" s="71"/>
      <c r="R281" s="71"/>
      <c r="S281" s="71"/>
      <c r="T281" s="71"/>
      <c r="U281" s="71"/>
      <c r="V281" s="71"/>
      <c r="W281" s="71"/>
      <c r="X281" s="71"/>
      <c r="Y281" s="71"/>
      <c r="Z281" s="71"/>
      <c r="AA281" s="71"/>
      <c r="AB281" s="71" t="s">
        <v>64</v>
      </c>
      <c r="AC281" s="71" t="s">
        <v>65</v>
      </c>
      <c r="AD281" s="71" t="s">
        <v>62</v>
      </c>
      <c r="AE281" s="71" t="s">
        <v>62</v>
      </c>
      <c r="AF281" s="71" t="s">
        <v>63</v>
      </c>
      <c r="AG281" s="71"/>
      <c r="AH281" s="71" t="s">
        <v>85</v>
      </c>
      <c r="AI281" s="71" t="s">
        <v>63</v>
      </c>
      <c r="AJ281" s="71" t="s">
        <v>63</v>
      </c>
      <c r="AK281" s="71" t="s">
        <v>63</v>
      </c>
      <c r="AL281" s="71" t="s">
        <v>132</v>
      </c>
      <c r="AM281" s="71" t="s">
        <v>63</v>
      </c>
      <c r="AN281" s="71"/>
      <c r="AO281" s="71"/>
      <c r="AP281" s="71" t="s">
        <v>4720</v>
      </c>
      <c r="AQ281" s="71" t="s">
        <v>2820</v>
      </c>
      <c r="AR281" s="71" t="s">
        <v>63</v>
      </c>
      <c r="AS281" s="71"/>
      <c r="AT281" s="71" t="s">
        <v>63</v>
      </c>
      <c r="AU281" s="71"/>
      <c r="AV281" s="71"/>
      <c r="AW281" s="71"/>
      <c r="AX281" s="71" t="s">
        <v>4721</v>
      </c>
      <c r="AY281" s="73" t="s">
        <v>4722</v>
      </c>
    </row>
    <row r="282" spans="1:51" ht="85" customHeight="1">
      <c r="A282" s="90">
        <v>281</v>
      </c>
      <c r="B282" s="71" t="s">
        <v>4723</v>
      </c>
      <c r="C282" s="71" t="s">
        <v>745</v>
      </c>
      <c r="D282" s="71" t="s">
        <v>4724</v>
      </c>
      <c r="E282" s="71" t="s">
        <v>1502</v>
      </c>
      <c r="F282" s="71" t="s">
        <v>231</v>
      </c>
      <c r="G282" s="71" t="s">
        <v>201</v>
      </c>
      <c r="H282" s="71" t="s">
        <v>217</v>
      </c>
      <c r="I282" s="71" t="s">
        <v>1232</v>
      </c>
      <c r="J282" s="71" t="s">
        <v>1456</v>
      </c>
      <c r="K282" s="71" t="s">
        <v>243</v>
      </c>
      <c r="L282" s="71" t="s">
        <v>4725</v>
      </c>
      <c r="M282" s="71" t="s">
        <v>4726</v>
      </c>
      <c r="N282" s="71"/>
      <c r="O282" s="71"/>
      <c r="P282" s="71"/>
      <c r="Q282" s="71"/>
      <c r="R282" s="71"/>
      <c r="S282" s="71"/>
      <c r="T282" s="71"/>
      <c r="U282" s="71"/>
      <c r="V282" s="71"/>
      <c r="W282" s="71"/>
      <c r="X282" s="71"/>
      <c r="Y282" s="71"/>
      <c r="Z282" s="71"/>
      <c r="AA282" s="71"/>
      <c r="AB282" s="71" t="s">
        <v>189</v>
      </c>
      <c r="AC282" s="71" t="s">
        <v>65</v>
      </c>
      <c r="AD282" s="71" t="s">
        <v>62</v>
      </c>
      <c r="AE282" s="71" t="s">
        <v>63</v>
      </c>
      <c r="AF282" s="71" t="s">
        <v>63</v>
      </c>
      <c r="AG282" s="71"/>
      <c r="AH282" s="71" t="s">
        <v>1539</v>
      </c>
      <c r="AI282" s="71" t="s">
        <v>63</v>
      </c>
      <c r="AJ282" s="71" t="s">
        <v>63</v>
      </c>
      <c r="AK282" s="71" t="s">
        <v>63</v>
      </c>
      <c r="AL282" s="71" t="s">
        <v>132</v>
      </c>
      <c r="AM282" s="71" t="s">
        <v>62</v>
      </c>
      <c r="AN282" s="71"/>
      <c r="AO282" s="71"/>
      <c r="AP282" s="71" t="s">
        <v>4727</v>
      </c>
      <c r="AQ282" s="71" t="s">
        <v>4728</v>
      </c>
      <c r="AR282" s="71" t="s">
        <v>132</v>
      </c>
      <c r="AS282" s="71"/>
      <c r="AT282" s="71" t="s">
        <v>63</v>
      </c>
      <c r="AU282" s="71"/>
      <c r="AV282" s="71"/>
      <c r="AW282" s="71"/>
      <c r="AX282" s="22" t="s">
        <v>4729</v>
      </c>
      <c r="AY282" s="73" t="s">
        <v>723</v>
      </c>
    </row>
    <row r="283" spans="1:51" ht="85" customHeight="1">
      <c r="A283" s="90">
        <v>282</v>
      </c>
      <c r="B283" s="71" t="s">
        <v>4730</v>
      </c>
      <c r="C283" s="71" t="s">
        <v>745</v>
      </c>
      <c r="D283" s="71" t="s">
        <v>4731</v>
      </c>
      <c r="E283" s="71" t="s">
        <v>1454</v>
      </c>
      <c r="F283" s="71" t="s">
        <v>231</v>
      </c>
      <c r="G283" s="71" t="s">
        <v>746</v>
      </c>
      <c r="H283" s="71" t="s">
        <v>217</v>
      </c>
      <c r="I283" s="71" t="s">
        <v>850</v>
      </c>
      <c r="J283" s="71" t="s">
        <v>1456</v>
      </c>
      <c r="K283" s="71" t="s">
        <v>315</v>
      </c>
      <c r="L283" s="71" t="s">
        <v>4732</v>
      </c>
      <c r="M283" s="71" t="s">
        <v>4733</v>
      </c>
      <c r="N283" s="71"/>
      <c r="O283" s="71"/>
      <c r="P283" s="71"/>
      <c r="Q283" s="71"/>
      <c r="R283" s="71"/>
      <c r="S283" s="71"/>
      <c r="T283" s="71"/>
      <c r="U283" s="71"/>
      <c r="V283" s="71"/>
      <c r="W283" s="71"/>
      <c r="X283" s="71"/>
      <c r="Y283" s="71"/>
      <c r="Z283" s="71"/>
      <c r="AA283" s="71"/>
      <c r="AB283" s="71" t="s">
        <v>64</v>
      </c>
      <c r="AC283" s="71" t="s">
        <v>65</v>
      </c>
      <c r="AD283" s="71" t="s">
        <v>62</v>
      </c>
      <c r="AE283" s="71" t="s">
        <v>63</v>
      </c>
      <c r="AF283" s="71" t="s">
        <v>63</v>
      </c>
      <c r="AG283" s="71"/>
      <c r="AH283" s="71" t="s">
        <v>66</v>
      </c>
      <c r="AI283" s="71" t="s">
        <v>63</v>
      </c>
      <c r="AJ283" s="71" t="s">
        <v>63</v>
      </c>
      <c r="AK283" s="71" t="s">
        <v>63</v>
      </c>
      <c r="AL283" s="71" t="s">
        <v>62</v>
      </c>
      <c r="AM283" s="71" t="s">
        <v>63</v>
      </c>
      <c r="AN283" s="71"/>
      <c r="AO283" s="71"/>
      <c r="AP283" s="71" t="s">
        <v>4734</v>
      </c>
      <c r="AQ283" s="71" t="s">
        <v>4735</v>
      </c>
      <c r="AR283" s="71" t="s">
        <v>132</v>
      </c>
      <c r="AS283" s="71"/>
      <c r="AT283" s="71" t="s">
        <v>63</v>
      </c>
      <c r="AU283" s="71"/>
      <c r="AV283" s="71"/>
      <c r="AW283" s="71"/>
      <c r="AX283" s="71" t="s">
        <v>4736</v>
      </c>
      <c r="AY283" s="73" t="s">
        <v>4737</v>
      </c>
    </row>
    <row r="284" spans="1:51" ht="85" customHeight="1">
      <c r="A284" s="90">
        <v>283</v>
      </c>
      <c r="B284" s="71" t="s">
        <v>4738</v>
      </c>
      <c r="C284" s="71" t="s">
        <v>52</v>
      </c>
      <c r="D284" s="71" t="s">
        <v>4739</v>
      </c>
      <c r="E284" s="71" t="s">
        <v>1589</v>
      </c>
      <c r="F284" s="71" t="s">
        <v>54</v>
      </c>
      <c r="G284" s="71" t="s">
        <v>125</v>
      </c>
      <c r="H284" s="71" t="s">
        <v>233</v>
      </c>
      <c r="I284" s="71" t="s">
        <v>428</v>
      </c>
      <c r="J284" s="71" t="s">
        <v>1456</v>
      </c>
      <c r="K284" s="71" t="s">
        <v>315</v>
      </c>
      <c r="L284" s="71" t="s">
        <v>4740</v>
      </c>
      <c r="M284" s="71" t="s">
        <v>4741</v>
      </c>
      <c r="N284" s="71" t="s">
        <v>1741</v>
      </c>
      <c r="O284" s="71" t="s">
        <v>1699</v>
      </c>
      <c r="P284" s="71" t="s">
        <v>60</v>
      </c>
      <c r="Q284" s="71" t="s">
        <v>81</v>
      </c>
      <c r="R284" s="71" t="s">
        <v>1700</v>
      </c>
      <c r="S284" s="71" t="s">
        <v>62</v>
      </c>
      <c r="T284" s="71" t="s">
        <v>62</v>
      </c>
      <c r="U284" s="71" t="s">
        <v>62</v>
      </c>
      <c r="V284" s="71" t="s">
        <v>62</v>
      </c>
      <c r="W284" s="71" t="s">
        <v>62</v>
      </c>
      <c r="X284" s="71" t="s">
        <v>62</v>
      </c>
      <c r="Y284" s="71" t="s">
        <v>62</v>
      </c>
      <c r="Z284" s="71" t="s">
        <v>62</v>
      </c>
      <c r="AA284" s="71" t="s">
        <v>62</v>
      </c>
      <c r="AB284" s="71" t="s">
        <v>142</v>
      </c>
      <c r="AC284" s="71" t="s">
        <v>84</v>
      </c>
      <c r="AD284" s="71" t="s">
        <v>62</v>
      </c>
      <c r="AE284" s="71" t="s">
        <v>62</v>
      </c>
      <c r="AF284" s="71" t="s">
        <v>62</v>
      </c>
      <c r="AG284" s="71" t="s">
        <v>63</v>
      </c>
      <c r="AH284" s="71" t="s">
        <v>85</v>
      </c>
      <c r="AI284" s="71" t="s">
        <v>63</v>
      </c>
      <c r="AJ284" s="71" t="s">
        <v>62</v>
      </c>
      <c r="AK284" s="71" t="s">
        <v>62</v>
      </c>
      <c r="AL284" s="71" t="s">
        <v>63</v>
      </c>
      <c r="AM284" s="71" t="s">
        <v>63</v>
      </c>
      <c r="AN284" s="71" t="s">
        <v>4742</v>
      </c>
      <c r="AO284" s="71" t="s">
        <v>4743</v>
      </c>
      <c r="AP284" s="71" t="s">
        <v>4744</v>
      </c>
      <c r="AQ284" s="71" t="s">
        <v>4745</v>
      </c>
      <c r="AR284" s="71" t="s">
        <v>63</v>
      </c>
      <c r="AS284" s="71"/>
      <c r="AT284" s="71" t="s">
        <v>63</v>
      </c>
      <c r="AU284" s="71" t="s">
        <v>72</v>
      </c>
      <c r="AV284" s="71" t="s">
        <v>63</v>
      </c>
      <c r="AW284" s="71"/>
      <c r="AX284" s="71" t="s">
        <v>4746</v>
      </c>
      <c r="AY284" s="73" t="s">
        <v>4747</v>
      </c>
    </row>
    <row r="285" spans="1:51" ht="85" customHeight="1">
      <c r="A285" s="90">
        <v>284</v>
      </c>
      <c r="B285" s="71" t="s">
        <v>4748</v>
      </c>
      <c r="C285" s="71" t="s">
        <v>749</v>
      </c>
      <c r="D285" s="71" t="s">
        <v>4749</v>
      </c>
      <c r="E285" s="71" t="s">
        <v>1485</v>
      </c>
      <c r="F285" s="71" t="s">
        <v>231</v>
      </c>
      <c r="G285" s="71" t="s">
        <v>746</v>
      </c>
      <c r="H285" s="71" t="s">
        <v>217</v>
      </c>
      <c r="I285" s="71" t="s">
        <v>1992</v>
      </c>
      <c r="J285" s="71" t="s">
        <v>1456</v>
      </c>
      <c r="K285" s="71" t="s">
        <v>218</v>
      </c>
      <c r="L285" s="71" t="s">
        <v>4750</v>
      </c>
      <c r="M285" s="71" t="s">
        <v>4751</v>
      </c>
      <c r="N285" s="71"/>
      <c r="O285" s="71"/>
      <c r="P285" s="71"/>
      <c r="Q285" s="71"/>
      <c r="R285" s="71"/>
      <c r="S285" s="71"/>
      <c r="T285" s="71"/>
      <c r="U285" s="71"/>
      <c r="V285" s="71"/>
      <c r="W285" s="71"/>
      <c r="X285" s="71"/>
      <c r="Y285" s="71"/>
      <c r="Z285" s="71"/>
      <c r="AA285" s="71"/>
      <c r="AB285" s="71" t="s">
        <v>64</v>
      </c>
      <c r="AC285" s="71" t="s">
        <v>100</v>
      </c>
      <c r="AD285" s="71" t="s">
        <v>62</v>
      </c>
      <c r="AE285" s="71" t="s">
        <v>62</v>
      </c>
      <c r="AF285" s="71" t="s">
        <v>63</v>
      </c>
      <c r="AG285" s="71"/>
      <c r="AH285" s="71" t="s">
        <v>1539</v>
      </c>
      <c r="AI285" s="71" t="s">
        <v>63</v>
      </c>
      <c r="AJ285" s="71" t="s">
        <v>63</v>
      </c>
      <c r="AK285" s="71" t="s">
        <v>63</v>
      </c>
      <c r="AL285" s="71" t="s">
        <v>62</v>
      </c>
      <c r="AM285" s="71" t="s">
        <v>62</v>
      </c>
      <c r="AN285" s="71"/>
      <c r="AO285" s="71"/>
      <c r="AP285" s="71" t="s">
        <v>4752</v>
      </c>
      <c r="AQ285" s="71" t="s">
        <v>4753</v>
      </c>
      <c r="AR285" s="71" t="s">
        <v>62</v>
      </c>
      <c r="AS285" s="71"/>
      <c r="AT285" s="71" t="s">
        <v>63</v>
      </c>
      <c r="AU285" s="71"/>
      <c r="AV285" s="71"/>
      <c r="AW285" s="71"/>
      <c r="AX285" s="71" t="s">
        <v>4754</v>
      </c>
      <c r="AY285" s="73" t="s">
        <v>4755</v>
      </c>
    </row>
    <row r="286" spans="1:51" ht="85" customHeight="1">
      <c r="A286" s="70">
        <v>285</v>
      </c>
      <c r="B286" s="71" t="s">
        <v>4748</v>
      </c>
      <c r="C286" s="71" t="s">
        <v>749</v>
      </c>
      <c r="D286" s="71" t="s">
        <v>4756</v>
      </c>
      <c r="E286" s="71" t="s">
        <v>1526</v>
      </c>
      <c r="F286" s="71" t="s">
        <v>231</v>
      </c>
      <c r="G286" s="71" t="s">
        <v>746</v>
      </c>
      <c r="H286" s="71" t="s">
        <v>217</v>
      </c>
      <c r="I286" s="71" t="s">
        <v>1992</v>
      </c>
      <c r="J286" s="71" t="s">
        <v>1456</v>
      </c>
      <c r="K286" s="71" t="s">
        <v>218</v>
      </c>
      <c r="L286" s="71" t="s">
        <v>4757</v>
      </c>
      <c r="M286" s="71" t="s">
        <v>4758</v>
      </c>
      <c r="N286" s="71"/>
      <c r="O286" s="71"/>
      <c r="P286" s="71"/>
      <c r="Q286" s="71"/>
      <c r="R286" s="71"/>
      <c r="S286" s="71"/>
      <c r="T286" s="71"/>
      <c r="U286" s="71"/>
      <c r="V286" s="71"/>
      <c r="W286" s="71"/>
      <c r="X286" s="71"/>
      <c r="Y286" s="71"/>
      <c r="Z286" s="71"/>
      <c r="AA286" s="71"/>
      <c r="AB286" s="71" t="s">
        <v>64</v>
      </c>
      <c r="AC286" s="71" t="s">
        <v>65</v>
      </c>
      <c r="AD286" s="71" t="s">
        <v>62</v>
      </c>
      <c r="AE286" s="71" t="s">
        <v>62</v>
      </c>
      <c r="AF286" s="71" t="s">
        <v>63</v>
      </c>
      <c r="AG286" s="71"/>
      <c r="AH286" s="71" t="s">
        <v>85</v>
      </c>
      <c r="AI286" s="71" t="s">
        <v>63</v>
      </c>
      <c r="AJ286" s="71" t="s">
        <v>63</v>
      </c>
      <c r="AK286" s="71" t="s">
        <v>63</v>
      </c>
      <c r="AL286" s="71" t="s">
        <v>62</v>
      </c>
      <c r="AM286" s="71" t="s">
        <v>63</v>
      </c>
      <c r="AN286" s="71"/>
      <c r="AO286" s="71"/>
      <c r="AP286" s="71" t="s">
        <v>4759</v>
      </c>
      <c r="AQ286" s="71" t="s">
        <v>4760</v>
      </c>
      <c r="AR286" s="71" t="s">
        <v>132</v>
      </c>
      <c r="AS286" s="71"/>
      <c r="AT286" s="71" t="s">
        <v>63</v>
      </c>
      <c r="AU286" s="71"/>
      <c r="AV286" s="71"/>
      <c r="AW286" s="71"/>
      <c r="AX286" s="71" t="s">
        <v>4761</v>
      </c>
      <c r="AY286" s="73" t="s">
        <v>4762</v>
      </c>
    </row>
    <row r="287" spans="1:51" ht="85" customHeight="1">
      <c r="A287" s="70">
        <v>286</v>
      </c>
      <c r="B287" s="71" t="s">
        <v>4763</v>
      </c>
      <c r="C287" s="71" t="s">
        <v>1326</v>
      </c>
      <c r="D287" s="71" t="s">
        <v>4764</v>
      </c>
      <c r="E287" s="71" t="s">
        <v>1599</v>
      </c>
      <c r="F287" s="71" t="s">
        <v>231</v>
      </c>
      <c r="G287" s="71" t="s">
        <v>746</v>
      </c>
      <c r="H287" s="71" t="s">
        <v>217</v>
      </c>
      <c r="I287" s="71" t="s">
        <v>1232</v>
      </c>
      <c r="J287" s="71" t="s">
        <v>1456</v>
      </c>
      <c r="K287" s="71" t="s">
        <v>243</v>
      </c>
      <c r="L287" s="71" t="s">
        <v>4765</v>
      </c>
      <c r="M287" s="71" t="s">
        <v>4766</v>
      </c>
      <c r="N287" s="71"/>
      <c r="O287" s="71"/>
      <c r="P287" s="71"/>
      <c r="Q287" s="71"/>
      <c r="R287" s="71"/>
      <c r="S287" s="71"/>
      <c r="T287" s="71"/>
      <c r="U287" s="71"/>
      <c r="V287" s="71"/>
      <c r="W287" s="71"/>
      <c r="X287" s="71"/>
      <c r="Y287" s="71"/>
      <c r="Z287" s="71"/>
      <c r="AA287" s="71"/>
      <c r="AB287" s="71" t="s">
        <v>64</v>
      </c>
      <c r="AC287" s="71" t="s">
        <v>65</v>
      </c>
      <c r="AD287" s="71" t="s">
        <v>62</v>
      </c>
      <c r="AE287" s="71" t="s">
        <v>63</v>
      </c>
      <c r="AF287" s="71" t="s">
        <v>63</v>
      </c>
      <c r="AG287" s="71"/>
      <c r="AH287" s="71" t="s">
        <v>66</v>
      </c>
      <c r="AI287" s="71" t="s">
        <v>63</v>
      </c>
      <c r="AJ287" s="71" t="s">
        <v>63</v>
      </c>
      <c r="AK287" s="71" t="s">
        <v>63</v>
      </c>
      <c r="AL287" s="71" t="s">
        <v>62</v>
      </c>
      <c r="AM287" s="71" t="s">
        <v>132</v>
      </c>
      <c r="AN287" s="71"/>
      <c r="AO287" s="71"/>
      <c r="AP287" s="71" t="s">
        <v>4767</v>
      </c>
      <c r="AQ287" s="71" t="s">
        <v>2820</v>
      </c>
      <c r="AR287" s="71" t="s">
        <v>63</v>
      </c>
      <c r="AS287" s="71"/>
      <c r="AT287" s="71" t="s">
        <v>63</v>
      </c>
      <c r="AU287" s="71"/>
      <c r="AV287" s="71"/>
      <c r="AW287" s="71"/>
      <c r="AX287" s="71" t="s">
        <v>4768</v>
      </c>
      <c r="AY287" s="73" t="s">
        <v>4769</v>
      </c>
    </row>
    <row r="288" spans="1:51" ht="85" customHeight="1">
      <c r="A288" s="70">
        <v>287</v>
      </c>
      <c r="B288" s="71" t="s">
        <v>4770</v>
      </c>
      <c r="C288" s="71" t="s">
        <v>4771</v>
      </c>
      <c r="D288" s="71" t="s">
        <v>4772</v>
      </c>
      <c r="E288" s="71" t="s">
        <v>1485</v>
      </c>
      <c r="F288" s="71" t="s">
        <v>231</v>
      </c>
      <c r="G288" s="71" t="s">
        <v>746</v>
      </c>
      <c r="H288" s="71" t="s">
        <v>233</v>
      </c>
      <c r="I288" s="71" t="s">
        <v>800</v>
      </c>
      <c r="J288" s="71" t="s">
        <v>1456</v>
      </c>
      <c r="K288" s="71" t="s">
        <v>218</v>
      </c>
      <c r="L288" s="71" t="s">
        <v>4773</v>
      </c>
      <c r="M288" s="71" t="s">
        <v>4774</v>
      </c>
      <c r="N288" s="71"/>
      <c r="O288" s="71"/>
      <c r="P288" s="71"/>
      <c r="Q288" s="71"/>
      <c r="R288" s="71"/>
      <c r="S288" s="71"/>
      <c r="T288" s="71"/>
      <c r="U288" s="71"/>
      <c r="V288" s="71"/>
      <c r="W288" s="71"/>
      <c r="X288" s="71"/>
      <c r="Y288" s="71"/>
      <c r="Z288" s="71"/>
      <c r="AA288" s="71"/>
      <c r="AB288" s="71" t="s">
        <v>64</v>
      </c>
      <c r="AC288" s="71" t="s">
        <v>84</v>
      </c>
      <c r="AD288" s="71" t="s">
        <v>62</v>
      </c>
      <c r="AE288" s="71" t="s">
        <v>62</v>
      </c>
      <c r="AF288" s="71" t="s">
        <v>63</v>
      </c>
      <c r="AG288" s="71"/>
      <c r="AH288" s="71" t="s">
        <v>66</v>
      </c>
      <c r="AI288" s="71" t="s">
        <v>63</v>
      </c>
      <c r="AJ288" s="71" t="s">
        <v>63</v>
      </c>
      <c r="AK288" s="71" t="s">
        <v>63</v>
      </c>
      <c r="AL288" s="71" t="s">
        <v>62</v>
      </c>
      <c r="AM288" s="71" t="s">
        <v>63</v>
      </c>
      <c r="AN288" s="71"/>
      <c r="AO288" s="71"/>
      <c r="AP288" s="71" t="s">
        <v>4775</v>
      </c>
      <c r="AQ288" s="71" t="s">
        <v>4776</v>
      </c>
      <c r="AR288" s="71" t="s">
        <v>62</v>
      </c>
      <c r="AS288" s="71"/>
      <c r="AT288" s="71" t="s">
        <v>63</v>
      </c>
      <c r="AU288" s="71"/>
      <c r="AV288" s="71"/>
      <c r="AW288" s="71"/>
      <c r="AX288" s="71" t="s">
        <v>4777</v>
      </c>
      <c r="AY288" s="73" t="s">
        <v>4778</v>
      </c>
    </row>
    <row r="289" spans="1:51" ht="85" customHeight="1">
      <c r="A289" s="70">
        <v>288</v>
      </c>
      <c r="B289" s="71" t="s">
        <v>4779</v>
      </c>
      <c r="C289" s="71" t="s">
        <v>745</v>
      </c>
      <c r="D289" s="71" t="s">
        <v>4780</v>
      </c>
      <c r="E289" s="71" t="s">
        <v>1510</v>
      </c>
      <c r="F289" s="71" t="s">
        <v>231</v>
      </c>
      <c r="G289" s="71" t="s">
        <v>746</v>
      </c>
      <c r="H289" s="71" t="s">
        <v>217</v>
      </c>
      <c r="I289" s="71" t="s">
        <v>1232</v>
      </c>
      <c r="J289" s="71" t="s">
        <v>1456</v>
      </c>
      <c r="K289" s="71" t="s">
        <v>243</v>
      </c>
      <c r="L289" s="71" t="s">
        <v>4781</v>
      </c>
      <c r="M289" s="71" t="s">
        <v>4782</v>
      </c>
      <c r="N289" s="71"/>
      <c r="O289" s="71"/>
      <c r="P289" s="71"/>
      <c r="Q289" s="71"/>
      <c r="R289" s="71"/>
      <c r="S289" s="71"/>
      <c r="T289" s="71"/>
      <c r="U289" s="71"/>
      <c r="V289" s="71"/>
      <c r="W289" s="71"/>
      <c r="X289" s="71"/>
      <c r="Y289" s="71"/>
      <c r="Z289" s="71"/>
      <c r="AA289" s="71"/>
      <c r="AB289" s="71" t="s">
        <v>64</v>
      </c>
      <c r="AC289" s="71" t="s">
        <v>65</v>
      </c>
      <c r="AD289" s="71" t="s">
        <v>62</v>
      </c>
      <c r="AE289" s="71" t="s">
        <v>63</v>
      </c>
      <c r="AF289" s="71" t="s">
        <v>63</v>
      </c>
      <c r="AG289" s="71"/>
      <c r="AH289" s="71" t="s">
        <v>85</v>
      </c>
      <c r="AI289" s="71" t="s">
        <v>63</v>
      </c>
      <c r="AJ289" s="71" t="s">
        <v>63</v>
      </c>
      <c r="AK289" s="71" t="s">
        <v>63</v>
      </c>
      <c r="AL289" s="71" t="s">
        <v>62</v>
      </c>
      <c r="AM289" s="71" t="s">
        <v>132</v>
      </c>
      <c r="AN289" s="71"/>
      <c r="AO289" s="71"/>
      <c r="AP289" s="71" t="s">
        <v>4783</v>
      </c>
      <c r="AQ289" s="71" t="s">
        <v>1232</v>
      </c>
      <c r="AR289" s="71" t="s">
        <v>62</v>
      </c>
      <c r="AS289" s="71"/>
      <c r="AT289" s="71" t="s">
        <v>63</v>
      </c>
      <c r="AU289" s="71"/>
      <c r="AV289" s="71"/>
      <c r="AW289" s="71"/>
      <c r="AX289" s="71" t="s">
        <v>4784</v>
      </c>
      <c r="AY289" s="73" t="s">
        <v>4785</v>
      </c>
    </row>
    <row r="290" spans="1:51" ht="85" customHeight="1">
      <c r="A290" s="70">
        <v>289</v>
      </c>
      <c r="B290" s="71" t="s">
        <v>4786</v>
      </c>
      <c r="C290" s="71" t="s">
        <v>745</v>
      </c>
      <c r="D290" s="71" t="s">
        <v>4787</v>
      </c>
      <c r="E290" s="71" t="s">
        <v>1476</v>
      </c>
      <c r="F290" s="71" t="s">
        <v>231</v>
      </c>
      <c r="G290" s="71" t="s">
        <v>746</v>
      </c>
      <c r="H290" s="71" t="s">
        <v>217</v>
      </c>
      <c r="I290" s="71" t="s">
        <v>612</v>
      </c>
      <c r="J290" s="71" t="s">
        <v>1456</v>
      </c>
      <c r="K290" s="71" t="s">
        <v>266</v>
      </c>
      <c r="L290" s="71" t="s">
        <v>4788</v>
      </c>
      <c r="M290" s="71" t="s">
        <v>4789</v>
      </c>
      <c r="N290" s="71"/>
      <c r="O290" s="71"/>
      <c r="P290" s="71"/>
      <c r="Q290" s="71"/>
      <c r="R290" s="71"/>
      <c r="S290" s="71"/>
      <c r="T290" s="71"/>
      <c r="U290" s="71"/>
      <c r="V290" s="71"/>
      <c r="W290" s="71"/>
      <c r="X290" s="71"/>
      <c r="Y290" s="71"/>
      <c r="Z290" s="71"/>
      <c r="AA290" s="71"/>
      <c r="AB290" s="71" t="s">
        <v>64</v>
      </c>
      <c r="AC290" s="71" t="s">
        <v>65</v>
      </c>
      <c r="AD290" s="71" t="s">
        <v>62</v>
      </c>
      <c r="AE290" s="71" t="s">
        <v>62</v>
      </c>
      <c r="AF290" s="71" t="s">
        <v>63</v>
      </c>
      <c r="AG290" s="71"/>
      <c r="AH290" s="71" t="s">
        <v>1539</v>
      </c>
      <c r="AI290" s="71" t="s">
        <v>63</v>
      </c>
      <c r="AJ290" s="71" t="s">
        <v>63</v>
      </c>
      <c r="AK290" s="71" t="s">
        <v>63</v>
      </c>
      <c r="AL290" s="71" t="s">
        <v>62</v>
      </c>
      <c r="AM290" s="71" t="s">
        <v>132</v>
      </c>
      <c r="AN290" s="71"/>
      <c r="AO290" s="71"/>
      <c r="AP290" s="71" t="s">
        <v>4790</v>
      </c>
      <c r="AQ290" s="71" t="s">
        <v>612</v>
      </c>
      <c r="AR290" s="71" t="s">
        <v>62</v>
      </c>
      <c r="AS290" s="71"/>
      <c r="AT290" s="71" t="s">
        <v>63</v>
      </c>
      <c r="AU290" s="71"/>
      <c r="AV290" s="71"/>
      <c r="AW290" s="71"/>
      <c r="AX290" s="71" t="s">
        <v>4791</v>
      </c>
      <c r="AY290" s="73" t="s">
        <v>4792</v>
      </c>
    </row>
    <row r="291" spans="1:51" ht="85" customHeight="1">
      <c r="A291" s="70">
        <v>290</v>
      </c>
      <c r="B291" s="71" t="s">
        <v>4793</v>
      </c>
      <c r="C291" s="71" t="s">
        <v>1587</v>
      </c>
      <c r="D291" s="71" t="s">
        <v>4794</v>
      </c>
      <c r="E291" s="71" t="s">
        <v>1503</v>
      </c>
      <c r="F291" s="71" t="s">
        <v>231</v>
      </c>
      <c r="G291" s="71" t="s">
        <v>796</v>
      </c>
      <c r="H291" s="71" t="s">
        <v>97</v>
      </c>
      <c r="I291" s="71" t="s">
        <v>4795</v>
      </c>
      <c r="J291" s="71" t="s">
        <v>1975</v>
      </c>
      <c r="K291" s="71" t="s">
        <v>243</v>
      </c>
      <c r="L291" s="71" t="s">
        <v>4796</v>
      </c>
      <c r="M291" s="71" t="s">
        <v>4797</v>
      </c>
      <c r="N291" s="71"/>
      <c r="O291" s="71"/>
      <c r="P291" s="71"/>
      <c r="Q291" s="71"/>
      <c r="R291" s="71"/>
      <c r="S291" s="71"/>
      <c r="T291" s="71"/>
      <c r="U291" s="71"/>
      <c r="V291" s="71"/>
      <c r="W291" s="71"/>
      <c r="X291" s="71"/>
      <c r="Y291" s="71"/>
      <c r="Z291" s="71"/>
      <c r="AA291" s="71"/>
      <c r="AB291" s="71" t="s">
        <v>189</v>
      </c>
      <c r="AC291" s="71" t="s">
        <v>65</v>
      </c>
      <c r="AD291" s="71" t="s">
        <v>62</v>
      </c>
      <c r="AE291" s="71" t="s">
        <v>62</v>
      </c>
      <c r="AF291" s="71" t="s">
        <v>63</v>
      </c>
      <c r="AG291" s="71"/>
      <c r="AH291" s="71" t="s">
        <v>1539</v>
      </c>
      <c r="AI291" s="71" t="s">
        <v>132</v>
      </c>
      <c r="AJ291" s="71" t="s">
        <v>63</v>
      </c>
      <c r="AK291" s="71" t="s">
        <v>63</v>
      </c>
      <c r="AL291" s="71" t="s">
        <v>132</v>
      </c>
      <c r="AM291" s="71" t="s">
        <v>62</v>
      </c>
      <c r="AN291" s="71"/>
      <c r="AO291" s="71"/>
      <c r="AP291" s="71" t="s">
        <v>4798</v>
      </c>
      <c r="AQ291" s="71" t="s">
        <v>4799</v>
      </c>
      <c r="AR291" s="71" t="s">
        <v>63</v>
      </c>
      <c r="AS291" s="71"/>
      <c r="AT291" s="71" t="s">
        <v>63</v>
      </c>
      <c r="AU291" s="71"/>
      <c r="AV291" s="71"/>
      <c r="AW291" s="71"/>
      <c r="AX291" s="71" t="s">
        <v>4800</v>
      </c>
      <c r="AY291" s="73" t="s">
        <v>4801</v>
      </c>
    </row>
    <row r="292" spans="1:51" ht="85" customHeight="1">
      <c r="A292" s="70">
        <v>291</v>
      </c>
      <c r="B292" s="71" t="s">
        <v>4802</v>
      </c>
      <c r="C292" s="71" t="s">
        <v>745</v>
      </c>
      <c r="D292" s="71" t="s">
        <v>4803</v>
      </c>
      <c r="E292" s="71" t="s">
        <v>1526</v>
      </c>
      <c r="F292" s="71" t="s">
        <v>231</v>
      </c>
      <c r="G292" s="71" t="s">
        <v>746</v>
      </c>
      <c r="H292" s="71" t="s">
        <v>217</v>
      </c>
      <c r="I292" s="71" t="s">
        <v>194</v>
      </c>
      <c r="J292" s="71" t="s">
        <v>1456</v>
      </c>
      <c r="K292" s="71" t="s">
        <v>315</v>
      </c>
      <c r="L292" s="71" t="s">
        <v>4804</v>
      </c>
      <c r="M292" s="71" t="s">
        <v>4805</v>
      </c>
      <c r="N292" s="71"/>
      <c r="O292" s="71"/>
      <c r="P292" s="71"/>
      <c r="Q292" s="71"/>
      <c r="R292" s="71"/>
      <c r="S292" s="71"/>
      <c r="T292" s="71"/>
      <c r="U292" s="71"/>
      <c r="V292" s="71"/>
      <c r="W292" s="71"/>
      <c r="X292" s="71"/>
      <c r="Y292" s="71"/>
      <c r="Z292" s="71"/>
      <c r="AA292" s="71"/>
      <c r="AB292" s="71" t="s">
        <v>64</v>
      </c>
      <c r="AC292" s="71" t="s">
        <v>65</v>
      </c>
      <c r="AD292" s="71" t="s">
        <v>62</v>
      </c>
      <c r="AE292" s="71" t="s">
        <v>62</v>
      </c>
      <c r="AF292" s="71" t="s">
        <v>63</v>
      </c>
      <c r="AG292" s="71"/>
      <c r="AH292" s="71" t="s">
        <v>66</v>
      </c>
      <c r="AI292" s="71" t="s">
        <v>63</v>
      </c>
      <c r="AJ292" s="71" t="s">
        <v>63</v>
      </c>
      <c r="AK292" s="71" t="s">
        <v>63</v>
      </c>
      <c r="AL292" s="71" t="s">
        <v>62</v>
      </c>
      <c r="AM292" s="71" t="s">
        <v>63</v>
      </c>
      <c r="AN292" s="71"/>
      <c r="AO292" s="71"/>
      <c r="AP292" s="71" t="s">
        <v>4806</v>
      </c>
      <c r="AQ292" s="71" t="s">
        <v>4807</v>
      </c>
      <c r="AR292" s="71" t="s">
        <v>132</v>
      </c>
      <c r="AS292" s="71"/>
      <c r="AT292" s="71" t="s">
        <v>63</v>
      </c>
      <c r="AU292" s="71"/>
      <c r="AV292" s="71"/>
      <c r="AW292" s="71"/>
      <c r="AX292" s="71" t="s">
        <v>4808</v>
      </c>
      <c r="AY292" s="73" t="s">
        <v>4809</v>
      </c>
    </row>
    <row r="293" spans="1:51" ht="85" customHeight="1">
      <c r="A293" s="70">
        <v>292</v>
      </c>
      <c r="B293" s="71" t="s">
        <v>4810</v>
      </c>
      <c r="C293" s="71" t="s">
        <v>381</v>
      </c>
      <c r="D293" s="71" t="s">
        <v>4811</v>
      </c>
      <c r="E293" s="71" t="s">
        <v>4523</v>
      </c>
      <c r="F293" s="71" t="s">
        <v>54</v>
      </c>
      <c r="G293" s="71" t="s">
        <v>125</v>
      </c>
      <c r="H293" s="71" t="s">
        <v>233</v>
      </c>
      <c r="I293" s="71" t="s">
        <v>194</v>
      </c>
      <c r="J293" s="71" t="s">
        <v>1456</v>
      </c>
      <c r="K293" s="71" t="s">
        <v>315</v>
      </c>
      <c r="L293" s="71" t="s">
        <v>4812</v>
      </c>
      <c r="M293" s="71" t="s">
        <v>4813</v>
      </c>
      <c r="N293" s="71" t="s">
        <v>4526</v>
      </c>
      <c r="O293" s="71" t="s">
        <v>1530</v>
      </c>
      <c r="P293" s="71" t="s">
        <v>60</v>
      </c>
      <c r="Q293" s="71" t="s">
        <v>188</v>
      </c>
      <c r="R293" s="71" t="s">
        <v>189</v>
      </c>
      <c r="S293" s="71" t="s">
        <v>62</v>
      </c>
      <c r="T293" s="71" t="s">
        <v>62</v>
      </c>
      <c r="U293" s="71" t="s">
        <v>62</v>
      </c>
      <c r="V293" s="71" t="s">
        <v>62</v>
      </c>
      <c r="W293" s="71" t="s">
        <v>63</v>
      </c>
      <c r="X293" s="71" t="s">
        <v>62</v>
      </c>
      <c r="Y293" s="71" t="s">
        <v>62</v>
      </c>
      <c r="Z293" s="71" t="s">
        <v>63</v>
      </c>
      <c r="AA293" s="71" t="s">
        <v>62</v>
      </c>
      <c r="AB293" s="71" t="s">
        <v>64</v>
      </c>
      <c r="AC293" s="71" t="s">
        <v>65</v>
      </c>
      <c r="AD293" s="71" t="s">
        <v>62</v>
      </c>
      <c r="AE293" s="71" t="s">
        <v>62</v>
      </c>
      <c r="AF293" s="71" t="s">
        <v>63</v>
      </c>
      <c r="AG293" s="71" t="s">
        <v>63</v>
      </c>
      <c r="AH293" s="71" t="s">
        <v>85</v>
      </c>
      <c r="AI293" s="71" t="s">
        <v>63</v>
      </c>
      <c r="AJ293" s="71" t="s">
        <v>132</v>
      </c>
      <c r="AK293" s="71" t="s">
        <v>63</v>
      </c>
      <c r="AL293" s="71" t="s">
        <v>62</v>
      </c>
      <c r="AM293" s="71" t="s">
        <v>132</v>
      </c>
      <c r="AN293" s="71" t="s">
        <v>4814</v>
      </c>
      <c r="AO293" s="71" t="s">
        <v>4815</v>
      </c>
      <c r="AP293" s="71" t="s">
        <v>4816</v>
      </c>
      <c r="AQ293" s="71" t="s">
        <v>4817</v>
      </c>
      <c r="AR293" s="71" t="s">
        <v>63</v>
      </c>
      <c r="AS293" s="71"/>
      <c r="AT293" s="71" t="s">
        <v>63</v>
      </c>
      <c r="AU293" s="71" t="s">
        <v>1733</v>
      </c>
      <c r="AV293" s="71" t="s">
        <v>63</v>
      </c>
      <c r="AW293" s="71"/>
      <c r="AX293" s="71" t="s">
        <v>4818</v>
      </c>
      <c r="AY293" s="73" t="s">
        <v>4819</v>
      </c>
    </row>
    <row r="294" spans="1:51" ht="85" customHeight="1">
      <c r="A294" s="70">
        <v>293</v>
      </c>
      <c r="B294" s="71" t="s">
        <v>4820</v>
      </c>
      <c r="C294" s="71" t="s">
        <v>810</v>
      </c>
      <c r="D294" s="71" t="s">
        <v>4821</v>
      </c>
      <c r="E294" s="71" t="s">
        <v>1510</v>
      </c>
      <c r="F294" s="71" t="s">
        <v>231</v>
      </c>
      <c r="G294" s="71" t="s">
        <v>746</v>
      </c>
      <c r="H294" s="71" t="s">
        <v>217</v>
      </c>
      <c r="I294" s="71" t="s">
        <v>2246</v>
      </c>
      <c r="J294" s="71" t="s">
        <v>1456</v>
      </c>
      <c r="K294" s="71" t="s">
        <v>266</v>
      </c>
      <c r="L294" s="71" t="s">
        <v>4822</v>
      </c>
      <c r="M294" s="71" t="s">
        <v>4823</v>
      </c>
      <c r="N294" s="71"/>
      <c r="O294" s="71"/>
      <c r="P294" s="71"/>
      <c r="Q294" s="71"/>
      <c r="R294" s="71"/>
      <c r="S294" s="71"/>
      <c r="T294" s="71"/>
      <c r="U294" s="71"/>
      <c r="V294" s="71"/>
      <c r="W294" s="71"/>
      <c r="X294" s="71"/>
      <c r="Y294" s="71"/>
      <c r="Z294" s="71"/>
      <c r="AA294" s="71"/>
      <c r="AB294" s="71" t="s">
        <v>64</v>
      </c>
      <c r="AC294" s="71" t="s">
        <v>65</v>
      </c>
      <c r="AD294" s="71" t="s">
        <v>62</v>
      </c>
      <c r="AE294" s="71" t="s">
        <v>62</v>
      </c>
      <c r="AF294" s="71" t="s">
        <v>63</v>
      </c>
      <c r="AG294" s="71"/>
      <c r="AH294" s="71" t="s">
        <v>66</v>
      </c>
      <c r="AI294" s="71" t="s">
        <v>63</v>
      </c>
      <c r="AJ294" s="71" t="s">
        <v>63</v>
      </c>
      <c r="AK294" s="71" t="s">
        <v>63</v>
      </c>
      <c r="AL294" s="71" t="s">
        <v>62</v>
      </c>
      <c r="AM294" s="71" t="s">
        <v>63</v>
      </c>
      <c r="AN294" s="71"/>
      <c r="AO294" s="71"/>
      <c r="AP294" s="71" t="s">
        <v>4824</v>
      </c>
      <c r="AQ294" s="71" t="s">
        <v>469</v>
      </c>
      <c r="AR294" s="71" t="s">
        <v>63</v>
      </c>
      <c r="AS294" s="71"/>
      <c r="AT294" s="71" t="s">
        <v>62</v>
      </c>
      <c r="AU294" s="71"/>
      <c r="AV294" s="71"/>
      <c r="AW294" s="71"/>
      <c r="AX294" s="71" t="s">
        <v>4825</v>
      </c>
      <c r="AY294" s="73"/>
    </row>
    <row r="295" spans="1:51" ht="85" customHeight="1">
      <c r="A295" s="70">
        <v>294</v>
      </c>
      <c r="B295" s="71" t="s">
        <v>4826</v>
      </c>
      <c r="C295" s="71" t="s">
        <v>369</v>
      </c>
      <c r="D295" s="71" t="s">
        <v>4827</v>
      </c>
      <c r="E295" s="71" t="s">
        <v>1476</v>
      </c>
      <c r="F295" s="71" t="s">
        <v>54</v>
      </c>
      <c r="G295" s="71" t="s">
        <v>125</v>
      </c>
      <c r="H295" s="71" t="s">
        <v>233</v>
      </c>
      <c r="I295" s="71" t="s">
        <v>747</v>
      </c>
      <c r="J295" s="71" t="s">
        <v>1456</v>
      </c>
      <c r="K295" s="71" t="s">
        <v>266</v>
      </c>
      <c r="L295" s="71" t="s">
        <v>4828</v>
      </c>
      <c r="M295" s="71" t="s">
        <v>4829</v>
      </c>
      <c r="N295" s="71" t="s">
        <v>1510</v>
      </c>
      <c r="O295" s="71" t="s">
        <v>1459</v>
      </c>
      <c r="P295" s="71" t="s">
        <v>60</v>
      </c>
      <c r="Q295" s="71" t="s">
        <v>81</v>
      </c>
      <c r="R295" s="71" t="s">
        <v>1700</v>
      </c>
      <c r="S295" s="71" t="s">
        <v>62</v>
      </c>
      <c r="T295" s="71" t="s">
        <v>62</v>
      </c>
      <c r="U295" s="71" t="s">
        <v>62</v>
      </c>
      <c r="V295" s="71" t="s">
        <v>63</v>
      </c>
      <c r="W295" s="71" t="s">
        <v>63</v>
      </c>
      <c r="X295" s="71" t="s">
        <v>63</v>
      </c>
      <c r="Y295" s="71" t="s">
        <v>62</v>
      </c>
      <c r="Z295" s="71" t="s">
        <v>63</v>
      </c>
      <c r="AA295" s="71" t="s">
        <v>62</v>
      </c>
      <c r="AB295" s="71" t="s">
        <v>64</v>
      </c>
      <c r="AC295" s="71" t="s">
        <v>65</v>
      </c>
      <c r="AD295" s="71" t="s">
        <v>62</v>
      </c>
      <c r="AE295" s="71" t="s">
        <v>62</v>
      </c>
      <c r="AF295" s="71" t="s">
        <v>62</v>
      </c>
      <c r="AG295" s="71" t="s">
        <v>63</v>
      </c>
      <c r="AH295" s="71" t="s">
        <v>85</v>
      </c>
      <c r="AI295" s="71" t="s">
        <v>63</v>
      </c>
      <c r="AJ295" s="71" t="s">
        <v>63</v>
      </c>
      <c r="AK295" s="71" t="s">
        <v>63</v>
      </c>
      <c r="AL295" s="71" t="s">
        <v>62</v>
      </c>
      <c r="AM295" s="71" t="s">
        <v>132</v>
      </c>
      <c r="AN295" s="71" t="s">
        <v>4830</v>
      </c>
      <c r="AO295" s="71" t="s">
        <v>4831</v>
      </c>
      <c r="AP295" s="71" t="s">
        <v>4832</v>
      </c>
      <c r="AQ295" s="71" t="s">
        <v>2708</v>
      </c>
      <c r="AR295" s="71" t="s">
        <v>63</v>
      </c>
      <c r="AS295" s="71"/>
      <c r="AT295" s="71" t="s">
        <v>63</v>
      </c>
      <c r="AU295" s="71" t="s">
        <v>72</v>
      </c>
      <c r="AV295" s="71" t="s">
        <v>63</v>
      </c>
      <c r="AW295" s="71"/>
      <c r="AX295" s="71" t="s">
        <v>4833</v>
      </c>
      <c r="AY295" s="73" t="s">
        <v>4834</v>
      </c>
    </row>
    <row r="296" spans="1:51" ht="85" customHeight="1">
      <c r="A296" s="70">
        <v>295</v>
      </c>
      <c r="B296" s="71" t="s">
        <v>4835</v>
      </c>
      <c r="C296" s="71" t="s">
        <v>4836</v>
      </c>
      <c r="D296" s="71" t="s">
        <v>4837</v>
      </c>
      <c r="E296" s="71" t="s">
        <v>1476</v>
      </c>
      <c r="F296" s="71" t="s">
        <v>231</v>
      </c>
      <c r="G296" s="71" t="s">
        <v>796</v>
      </c>
      <c r="H296" s="71" t="s">
        <v>217</v>
      </c>
      <c r="I296" s="71" t="s">
        <v>850</v>
      </c>
      <c r="J296" s="71" t="s">
        <v>1456</v>
      </c>
      <c r="K296" s="71" t="s">
        <v>315</v>
      </c>
      <c r="L296" s="71" t="s">
        <v>4838</v>
      </c>
      <c r="M296" s="71" t="s">
        <v>4839</v>
      </c>
      <c r="N296" s="71"/>
      <c r="O296" s="71"/>
      <c r="P296" s="71"/>
      <c r="Q296" s="71"/>
      <c r="R296" s="71"/>
      <c r="S296" s="71"/>
      <c r="T296" s="71"/>
      <c r="U296" s="71"/>
      <c r="V296" s="71"/>
      <c r="W296" s="71"/>
      <c r="X296" s="71"/>
      <c r="Y296" s="71"/>
      <c r="Z296" s="71"/>
      <c r="AA296" s="71"/>
      <c r="AB296" s="71" t="s">
        <v>64</v>
      </c>
      <c r="AC296" s="71" t="s">
        <v>100</v>
      </c>
      <c r="AD296" s="71" t="s">
        <v>62</v>
      </c>
      <c r="AE296" s="71" t="s">
        <v>62</v>
      </c>
      <c r="AF296" s="71" t="s">
        <v>63</v>
      </c>
      <c r="AG296" s="71"/>
      <c r="AH296" s="71" t="s">
        <v>101</v>
      </c>
      <c r="AI296" s="71" t="s">
        <v>63</v>
      </c>
      <c r="AJ296" s="71" t="s">
        <v>63</v>
      </c>
      <c r="AK296" s="71" t="s">
        <v>63</v>
      </c>
      <c r="AL296" s="71" t="s">
        <v>63</v>
      </c>
      <c r="AM296" s="71" t="s">
        <v>63</v>
      </c>
      <c r="AN296" s="71"/>
      <c r="AO296" s="71"/>
      <c r="AP296" s="71" t="s">
        <v>4840</v>
      </c>
      <c r="AQ296" s="71" t="s">
        <v>850</v>
      </c>
      <c r="AR296" s="71" t="s">
        <v>62</v>
      </c>
      <c r="AS296" s="71"/>
      <c r="AT296" s="71" t="s">
        <v>63</v>
      </c>
      <c r="AU296" s="71"/>
      <c r="AV296" s="71"/>
      <c r="AW296" s="71"/>
      <c r="AX296" s="71" t="s">
        <v>4841</v>
      </c>
      <c r="AY296" s="73" t="s">
        <v>4842</v>
      </c>
    </row>
    <row r="297" spans="1:51" ht="85" customHeight="1">
      <c r="A297" s="70">
        <v>296</v>
      </c>
      <c r="B297" s="71" t="s">
        <v>4843</v>
      </c>
      <c r="C297" s="71" t="s">
        <v>1419</v>
      </c>
      <c r="D297" s="71" t="s">
        <v>4844</v>
      </c>
      <c r="E297" s="71" t="s">
        <v>1476</v>
      </c>
      <c r="F297" s="71" t="s">
        <v>231</v>
      </c>
      <c r="G297" s="71" t="s">
        <v>746</v>
      </c>
      <c r="H297" s="71" t="s">
        <v>233</v>
      </c>
      <c r="I297" s="71" t="s">
        <v>2223</v>
      </c>
      <c r="J297" s="71" t="s">
        <v>1456</v>
      </c>
      <c r="K297" s="71" t="s">
        <v>315</v>
      </c>
      <c r="L297" s="71" t="s">
        <v>4845</v>
      </c>
      <c r="M297" s="71" t="s">
        <v>4846</v>
      </c>
      <c r="N297" s="71"/>
      <c r="O297" s="71"/>
      <c r="P297" s="71"/>
      <c r="Q297" s="71"/>
      <c r="R297" s="71"/>
      <c r="S297" s="71"/>
      <c r="T297" s="71"/>
      <c r="U297" s="71"/>
      <c r="V297" s="71"/>
      <c r="W297" s="71"/>
      <c r="X297" s="71"/>
      <c r="Y297" s="71"/>
      <c r="Z297" s="71"/>
      <c r="AA297" s="71"/>
      <c r="AB297" s="71" t="s">
        <v>64</v>
      </c>
      <c r="AC297" s="71" t="s">
        <v>65</v>
      </c>
      <c r="AD297" s="71" t="s">
        <v>62</v>
      </c>
      <c r="AE297" s="71" t="s">
        <v>63</v>
      </c>
      <c r="AF297" s="71" t="s">
        <v>63</v>
      </c>
      <c r="AG297" s="71"/>
      <c r="AH297" s="71" t="s">
        <v>66</v>
      </c>
      <c r="AI297" s="71" t="s">
        <v>63</v>
      </c>
      <c r="AJ297" s="71" t="s">
        <v>132</v>
      </c>
      <c r="AK297" s="71" t="s">
        <v>63</v>
      </c>
      <c r="AL297" s="71" t="s">
        <v>62</v>
      </c>
      <c r="AM297" s="71" t="s">
        <v>63</v>
      </c>
      <c r="AN297" s="71"/>
      <c r="AO297" s="71"/>
      <c r="AP297" s="71" t="s">
        <v>4847</v>
      </c>
      <c r="AQ297" s="71" t="s">
        <v>2223</v>
      </c>
      <c r="AR297" s="71" t="s">
        <v>62</v>
      </c>
      <c r="AS297" s="71"/>
      <c r="AT297" s="71" t="s">
        <v>63</v>
      </c>
      <c r="AU297" s="71"/>
      <c r="AV297" s="71"/>
      <c r="AW297" s="71"/>
      <c r="AX297" s="71" t="s">
        <v>4848</v>
      </c>
      <c r="AY297" s="73" t="s">
        <v>4849</v>
      </c>
    </row>
    <row r="298" spans="1:51" ht="85" customHeight="1">
      <c r="A298" s="70">
        <v>297</v>
      </c>
      <c r="B298" s="71" t="s">
        <v>4850</v>
      </c>
      <c r="C298" s="71" t="s">
        <v>810</v>
      </c>
      <c r="D298" s="71" t="s">
        <v>4851</v>
      </c>
      <c r="E298" s="71" t="s">
        <v>1526</v>
      </c>
      <c r="F298" s="71" t="s">
        <v>231</v>
      </c>
      <c r="G298" s="71" t="s">
        <v>746</v>
      </c>
      <c r="H298" s="71" t="s">
        <v>217</v>
      </c>
      <c r="I298" s="71" t="s">
        <v>1232</v>
      </c>
      <c r="J298" s="71" t="s">
        <v>1456</v>
      </c>
      <c r="K298" s="71" t="s">
        <v>243</v>
      </c>
      <c r="L298" s="71" t="s">
        <v>4852</v>
      </c>
      <c r="M298" s="71" t="s">
        <v>4853</v>
      </c>
      <c r="N298" s="71"/>
      <c r="O298" s="71"/>
      <c r="P298" s="71"/>
      <c r="Q298" s="71"/>
      <c r="R298" s="71"/>
      <c r="S298" s="71"/>
      <c r="T298" s="71"/>
      <c r="U298" s="71"/>
      <c r="V298" s="71"/>
      <c r="W298" s="71"/>
      <c r="X298" s="71"/>
      <c r="Y298" s="71"/>
      <c r="Z298" s="71"/>
      <c r="AA298" s="71"/>
      <c r="AB298" s="71" t="s">
        <v>64</v>
      </c>
      <c r="AC298" s="71" t="s">
        <v>65</v>
      </c>
      <c r="AD298" s="71" t="s">
        <v>62</v>
      </c>
      <c r="AE298" s="71" t="s">
        <v>63</v>
      </c>
      <c r="AF298" s="71" t="s">
        <v>63</v>
      </c>
      <c r="AG298" s="71"/>
      <c r="AH298" s="71" t="s">
        <v>66</v>
      </c>
      <c r="AI298" s="71" t="s">
        <v>63</v>
      </c>
      <c r="AJ298" s="71" t="s">
        <v>63</v>
      </c>
      <c r="AK298" s="71" t="s">
        <v>63</v>
      </c>
      <c r="AL298" s="71" t="s">
        <v>62</v>
      </c>
      <c r="AM298" s="71" t="s">
        <v>63</v>
      </c>
      <c r="AN298" s="71"/>
      <c r="AO298" s="71"/>
      <c r="AP298" s="71" t="s">
        <v>4854</v>
      </c>
      <c r="AQ298" s="71" t="s">
        <v>1232</v>
      </c>
      <c r="AR298" s="71" t="s">
        <v>62</v>
      </c>
      <c r="AS298" s="71"/>
      <c r="AT298" s="71" t="s">
        <v>63</v>
      </c>
      <c r="AU298" s="71"/>
      <c r="AV298" s="71"/>
      <c r="AW298" s="71"/>
      <c r="AX298" s="71" t="s">
        <v>4855</v>
      </c>
      <c r="AY298" s="73" t="s">
        <v>4856</v>
      </c>
    </row>
    <row r="299" spans="1:51" ht="85" customHeight="1">
      <c r="A299" s="70">
        <v>298</v>
      </c>
      <c r="B299" s="71" t="s">
        <v>4857</v>
      </c>
      <c r="C299" s="71" t="s">
        <v>745</v>
      </c>
      <c r="D299" s="71" t="s">
        <v>4858</v>
      </c>
      <c r="E299" s="71" t="s">
        <v>1510</v>
      </c>
      <c r="F299" s="71" t="s">
        <v>231</v>
      </c>
      <c r="G299" s="71" t="s">
        <v>746</v>
      </c>
      <c r="H299" s="71" t="s">
        <v>217</v>
      </c>
      <c r="I299" s="71" t="s">
        <v>1164</v>
      </c>
      <c r="J299" s="71" t="s">
        <v>1456</v>
      </c>
      <c r="K299" s="71" t="s">
        <v>266</v>
      </c>
      <c r="L299" s="71" t="s">
        <v>4859</v>
      </c>
      <c r="M299" s="71" t="s">
        <v>4860</v>
      </c>
      <c r="N299" s="71"/>
      <c r="O299" s="71"/>
      <c r="P299" s="71"/>
      <c r="Q299" s="71"/>
      <c r="R299" s="71"/>
      <c r="S299" s="71"/>
      <c r="T299" s="71"/>
      <c r="U299" s="71"/>
      <c r="V299" s="71"/>
      <c r="W299" s="71"/>
      <c r="X299" s="71"/>
      <c r="Y299" s="71"/>
      <c r="Z299" s="71"/>
      <c r="AA299" s="71"/>
      <c r="AB299" s="71" t="s">
        <v>64</v>
      </c>
      <c r="AC299" s="71" t="s">
        <v>65</v>
      </c>
      <c r="AD299" s="71" t="s">
        <v>62</v>
      </c>
      <c r="AE299" s="71" t="s">
        <v>63</v>
      </c>
      <c r="AF299" s="71" t="s">
        <v>63</v>
      </c>
      <c r="AG299" s="71"/>
      <c r="AH299" s="71" t="s">
        <v>66</v>
      </c>
      <c r="AI299" s="71" t="s">
        <v>132</v>
      </c>
      <c r="AJ299" s="71" t="s">
        <v>62</v>
      </c>
      <c r="AK299" s="71" t="s">
        <v>63</v>
      </c>
      <c r="AL299" s="71" t="s">
        <v>62</v>
      </c>
      <c r="AM299" s="71" t="s">
        <v>63</v>
      </c>
      <c r="AN299" s="71"/>
      <c r="AO299" s="71"/>
      <c r="AP299" s="71" t="s">
        <v>4861</v>
      </c>
      <c r="AQ299" s="71" t="s">
        <v>800</v>
      </c>
      <c r="AR299" s="71" t="s">
        <v>62</v>
      </c>
      <c r="AS299" s="71"/>
      <c r="AT299" s="71" t="s">
        <v>63</v>
      </c>
      <c r="AU299" s="71"/>
      <c r="AV299" s="71"/>
      <c r="AW299" s="71"/>
      <c r="AX299" s="71" t="s">
        <v>4862</v>
      </c>
      <c r="AY299" s="73" t="s">
        <v>1166</v>
      </c>
    </row>
    <row r="300" spans="1:51" ht="85" customHeight="1">
      <c r="A300" s="70">
        <v>299</v>
      </c>
      <c r="B300" s="71" t="s">
        <v>4863</v>
      </c>
      <c r="C300" s="71" t="s">
        <v>810</v>
      </c>
      <c r="D300" s="71" t="s">
        <v>4864</v>
      </c>
      <c r="E300" s="71" t="s">
        <v>1454</v>
      </c>
      <c r="F300" s="71" t="s">
        <v>231</v>
      </c>
      <c r="G300" s="71" t="s">
        <v>746</v>
      </c>
      <c r="H300" s="71" t="s">
        <v>217</v>
      </c>
      <c r="I300" s="71" t="s">
        <v>194</v>
      </c>
      <c r="J300" s="71" t="s">
        <v>1456</v>
      </c>
      <c r="K300" s="71" t="s">
        <v>315</v>
      </c>
      <c r="L300" s="71" t="s">
        <v>4865</v>
      </c>
      <c r="M300" s="71" t="s">
        <v>4866</v>
      </c>
      <c r="N300" s="71"/>
      <c r="O300" s="71"/>
      <c r="P300" s="71"/>
      <c r="Q300" s="71"/>
      <c r="R300" s="71"/>
      <c r="S300" s="71"/>
      <c r="T300" s="71"/>
      <c r="U300" s="71"/>
      <c r="V300" s="71"/>
      <c r="W300" s="71"/>
      <c r="X300" s="71"/>
      <c r="Y300" s="71"/>
      <c r="Z300" s="71"/>
      <c r="AA300" s="71"/>
      <c r="AB300" s="71" t="s">
        <v>64</v>
      </c>
      <c r="AC300" s="71" t="s">
        <v>65</v>
      </c>
      <c r="AD300" s="71" t="s">
        <v>62</v>
      </c>
      <c r="AE300" s="71" t="s">
        <v>63</v>
      </c>
      <c r="AF300" s="71" t="s">
        <v>63</v>
      </c>
      <c r="AG300" s="71"/>
      <c r="AH300" s="71" t="s">
        <v>66</v>
      </c>
      <c r="AI300" s="71" t="s">
        <v>63</v>
      </c>
      <c r="AJ300" s="71" t="s">
        <v>132</v>
      </c>
      <c r="AK300" s="71" t="s">
        <v>63</v>
      </c>
      <c r="AL300" s="71" t="s">
        <v>62</v>
      </c>
      <c r="AM300" s="71" t="s">
        <v>63</v>
      </c>
      <c r="AN300" s="71"/>
      <c r="AO300" s="71"/>
      <c r="AP300" s="71" t="s">
        <v>4867</v>
      </c>
      <c r="AQ300" s="71" t="s">
        <v>194</v>
      </c>
      <c r="AR300" s="71" t="s">
        <v>62</v>
      </c>
      <c r="AS300" s="71"/>
      <c r="AT300" s="71" t="s">
        <v>63</v>
      </c>
      <c r="AU300" s="71"/>
      <c r="AV300" s="71"/>
      <c r="AW300" s="71"/>
      <c r="AX300" s="71" t="s">
        <v>4868</v>
      </c>
      <c r="AY300" s="73" t="s">
        <v>4869</v>
      </c>
    </row>
    <row r="301" spans="1:51" ht="85" customHeight="1">
      <c r="A301" s="70">
        <v>300</v>
      </c>
      <c r="B301" s="71" t="s">
        <v>4870</v>
      </c>
      <c r="C301" s="71" t="s">
        <v>745</v>
      </c>
      <c r="D301" s="71" t="s">
        <v>4871</v>
      </c>
      <c r="E301" s="71" t="s">
        <v>1510</v>
      </c>
      <c r="F301" s="71" t="s">
        <v>231</v>
      </c>
      <c r="G301" s="71" t="s">
        <v>746</v>
      </c>
      <c r="H301" s="71" t="s">
        <v>217</v>
      </c>
      <c r="I301" s="71" t="s">
        <v>850</v>
      </c>
      <c r="J301" s="71" t="s">
        <v>1456</v>
      </c>
      <c r="K301" s="71" t="s">
        <v>315</v>
      </c>
      <c r="L301" s="71" t="s">
        <v>4872</v>
      </c>
      <c r="M301" s="71" t="s">
        <v>4873</v>
      </c>
      <c r="N301" s="71"/>
      <c r="O301" s="71"/>
      <c r="P301" s="71"/>
      <c r="Q301" s="71"/>
      <c r="R301" s="71"/>
      <c r="S301" s="71"/>
      <c r="T301" s="71"/>
      <c r="U301" s="71"/>
      <c r="V301" s="71"/>
      <c r="W301" s="71"/>
      <c r="X301" s="71"/>
      <c r="Y301" s="71"/>
      <c r="Z301" s="71"/>
      <c r="AA301" s="71"/>
      <c r="AB301" s="71" t="s">
        <v>64</v>
      </c>
      <c r="AC301" s="71" t="s">
        <v>65</v>
      </c>
      <c r="AD301" s="71" t="s">
        <v>62</v>
      </c>
      <c r="AE301" s="71" t="s">
        <v>62</v>
      </c>
      <c r="AF301" s="71" t="s">
        <v>63</v>
      </c>
      <c r="AG301" s="71"/>
      <c r="AH301" s="71" t="s">
        <v>66</v>
      </c>
      <c r="AI301" s="71" t="s">
        <v>63</v>
      </c>
      <c r="AJ301" s="71" t="s">
        <v>63</v>
      </c>
      <c r="AK301" s="71" t="s">
        <v>63</v>
      </c>
      <c r="AL301" s="71" t="s">
        <v>62</v>
      </c>
      <c r="AM301" s="71" t="s">
        <v>63</v>
      </c>
      <c r="AN301" s="71"/>
      <c r="AO301" s="71"/>
      <c r="AP301" s="71" t="s">
        <v>4874</v>
      </c>
      <c r="AQ301" s="71" t="s">
        <v>850</v>
      </c>
      <c r="AR301" s="71" t="s">
        <v>62</v>
      </c>
      <c r="AS301" s="71"/>
      <c r="AT301" s="71" t="s">
        <v>63</v>
      </c>
      <c r="AU301" s="71"/>
      <c r="AV301" s="71"/>
      <c r="AW301" s="71"/>
      <c r="AX301" s="71" t="s">
        <v>4875</v>
      </c>
      <c r="AY301" s="73"/>
    </row>
    <row r="302" spans="1:51" ht="85" customHeight="1">
      <c r="A302" s="70">
        <v>301</v>
      </c>
      <c r="B302" s="71" t="s">
        <v>4876</v>
      </c>
      <c r="C302" s="71" t="s">
        <v>810</v>
      </c>
      <c r="D302" s="71" t="s">
        <v>4877</v>
      </c>
      <c r="E302" s="71" t="s">
        <v>1510</v>
      </c>
      <c r="F302" s="71" t="s">
        <v>231</v>
      </c>
      <c r="G302" s="71" t="s">
        <v>746</v>
      </c>
      <c r="H302" s="71" t="s">
        <v>217</v>
      </c>
      <c r="I302" s="71" t="s">
        <v>1232</v>
      </c>
      <c r="J302" s="71" t="s">
        <v>1456</v>
      </c>
      <c r="K302" s="71" t="s">
        <v>243</v>
      </c>
      <c r="L302" s="71" t="s">
        <v>4878</v>
      </c>
      <c r="M302" s="71" t="s">
        <v>4879</v>
      </c>
      <c r="N302" s="71"/>
      <c r="O302" s="71"/>
      <c r="P302" s="71"/>
      <c r="Q302" s="71"/>
      <c r="R302" s="71"/>
      <c r="S302" s="71"/>
      <c r="T302" s="71"/>
      <c r="U302" s="71"/>
      <c r="V302" s="71"/>
      <c r="W302" s="71"/>
      <c r="X302" s="71"/>
      <c r="Y302" s="71"/>
      <c r="Z302" s="71"/>
      <c r="AA302" s="71"/>
      <c r="AB302" s="71" t="s">
        <v>64</v>
      </c>
      <c r="AC302" s="71" t="s">
        <v>65</v>
      </c>
      <c r="AD302" s="71" t="s">
        <v>62</v>
      </c>
      <c r="AE302" s="71" t="s">
        <v>62</v>
      </c>
      <c r="AF302" s="71" t="s">
        <v>63</v>
      </c>
      <c r="AG302" s="71"/>
      <c r="AH302" s="71" t="s">
        <v>66</v>
      </c>
      <c r="AI302" s="71" t="s">
        <v>63</v>
      </c>
      <c r="AJ302" s="71" t="s">
        <v>132</v>
      </c>
      <c r="AK302" s="71" t="s">
        <v>132</v>
      </c>
      <c r="AL302" s="71" t="s">
        <v>62</v>
      </c>
      <c r="AM302" s="71" t="s">
        <v>63</v>
      </c>
      <c r="AN302" s="71"/>
      <c r="AO302" s="71"/>
      <c r="AP302" s="71" t="s">
        <v>4880</v>
      </c>
      <c r="AQ302" s="71" t="s">
        <v>800</v>
      </c>
      <c r="AR302" s="71" t="s">
        <v>62</v>
      </c>
      <c r="AS302" s="71"/>
      <c r="AT302" s="71" t="s">
        <v>62</v>
      </c>
      <c r="AU302" s="71"/>
      <c r="AV302" s="71"/>
      <c r="AW302" s="71"/>
      <c r="AX302" s="71" t="s">
        <v>4881</v>
      </c>
      <c r="AY302" s="73"/>
    </row>
    <row r="303" spans="1:51" ht="85" customHeight="1">
      <c r="A303" s="70">
        <v>302</v>
      </c>
      <c r="B303" s="71" t="s">
        <v>4882</v>
      </c>
      <c r="C303" s="71" t="s">
        <v>745</v>
      </c>
      <c r="D303" s="71" t="s">
        <v>4883</v>
      </c>
      <c r="E303" s="71" t="s">
        <v>4884</v>
      </c>
      <c r="F303" s="71" t="s">
        <v>231</v>
      </c>
      <c r="G303" s="71" t="s">
        <v>746</v>
      </c>
      <c r="H303" s="71" t="s">
        <v>217</v>
      </c>
      <c r="I303" s="71" t="s">
        <v>4885</v>
      </c>
      <c r="J303" s="71" t="s">
        <v>1975</v>
      </c>
      <c r="K303" s="71" t="s">
        <v>4886</v>
      </c>
      <c r="L303" s="71" t="s">
        <v>4887</v>
      </c>
      <c r="M303" s="71" t="s">
        <v>4888</v>
      </c>
      <c r="N303" s="71"/>
      <c r="O303" s="71"/>
      <c r="P303" s="71"/>
      <c r="Q303" s="71"/>
      <c r="R303" s="71"/>
      <c r="S303" s="71"/>
      <c r="T303" s="71"/>
      <c r="U303" s="71"/>
      <c r="V303" s="71"/>
      <c r="W303" s="71"/>
      <c r="X303" s="71"/>
      <c r="Y303" s="71"/>
      <c r="Z303" s="71"/>
      <c r="AA303" s="71"/>
      <c r="AB303" s="71" t="s">
        <v>64</v>
      </c>
      <c r="AC303" s="71" t="s">
        <v>65</v>
      </c>
      <c r="AD303" s="71" t="s">
        <v>62</v>
      </c>
      <c r="AE303" s="71" t="s">
        <v>63</v>
      </c>
      <c r="AF303" s="71" t="s">
        <v>63</v>
      </c>
      <c r="AG303" s="71"/>
      <c r="AH303" s="71" t="s">
        <v>66</v>
      </c>
      <c r="AI303" s="71" t="s">
        <v>63</v>
      </c>
      <c r="AJ303" s="71" t="s">
        <v>63</v>
      </c>
      <c r="AK303" s="71" t="s">
        <v>63</v>
      </c>
      <c r="AL303" s="71" t="s">
        <v>62</v>
      </c>
      <c r="AM303" s="71" t="s">
        <v>63</v>
      </c>
      <c r="AN303" s="71"/>
      <c r="AO303" s="71"/>
      <c r="AP303" s="71" t="s">
        <v>4889</v>
      </c>
      <c r="AQ303" s="71" t="s">
        <v>4890</v>
      </c>
      <c r="AR303" s="71" t="s">
        <v>63</v>
      </c>
      <c r="AS303" s="71"/>
      <c r="AT303" s="71" t="s">
        <v>63</v>
      </c>
      <c r="AU303" s="71"/>
      <c r="AV303" s="71"/>
      <c r="AW303" s="71"/>
      <c r="AX303" s="71" t="s">
        <v>4891</v>
      </c>
      <c r="AY303" s="73" t="s">
        <v>4892</v>
      </c>
    </row>
    <row r="304" spans="1:51" ht="85" customHeight="1">
      <c r="A304" s="70">
        <v>303</v>
      </c>
      <c r="B304" s="71" t="s">
        <v>4893</v>
      </c>
      <c r="C304" s="71"/>
      <c r="D304" s="71" t="s">
        <v>4894</v>
      </c>
      <c r="E304" s="71" t="s">
        <v>1529</v>
      </c>
      <c r="F304" s="71" t="s">
        <v>231</v>
      </c>
      <c r="G304" s="71" t="s">
        <v>232</v>
      </c>
      <c r="H304" s="71" t="s">
        <v>217</v>
      </c>
      <c r="I304" s="71" t="s">
        <v>513</v>
      </c>
      <c r="J304" s="71" t="s">
        <v>1456</v>
      </c>
      <c r="K304" s="71" t="s">
        <v>218</v>
      </c>
      <c r="L304" s="71" t="s">
        <v>4895</v>
      </c>
      <c r="M304" s="71" t="s">
        <v>4896</v>
      </c>
      <c r="N304" s="71"/>
      <c r="O304" s="71"/>
      <c r="P304" s="71"/>
      <c r="Q304" s="71"/>
      <c r="R304" s="71"/>
      <c r="S304" s="71"/>
      <c r="T304" s="71"/>
      <c r="U304" s="71"/>
      <c r="V304" s="71"/>
      <c r="W304" s="71"/>
      <c r="X304" s="71"/>
      <c r="Y304" s="71"/>
      <c r="Z304" s="71"/>
      <c r="AA304" s="71"/>
      <c r="AB304" s="71" t="s">
        <v>64</v>
      </c>
      <c r="AC304" s="71" t="s">
        <v>65</v>
      </c>
      <c r="AD304" s="71" t="s">
        <v>62</v>
      </c>
      <c r="AE304" s="71" t="s">
        <v>63</v>
      </c>
      <c r="AF304" s="71" t="s">
        <v>63</v>
      </c>
      <c r="AG304" s="71"/>
      <c r="AH304" s="71" t="s">
        <v>85</v>
      </c>
      <c r="AI304" s="71" t="s">
        <v>63</v>
      </c>
      <c r="AJ304" s="71" t="s">
        <v>63</v>
      </c>
      <c r="AK304" s="71" t="s">
        <v>63</v>
      </c>
      <c r="AL304" s="71" t="s">
        <v>63</v>
      </c>
      <c r="AM304" s="71" t="s">
        <v>132</v>
      </c>
      <c r="AN304" s="71"/>
      <c r="AO304" s="71"/>
      <c r="AP304" s="71" t="s">
        <v>4897</v>
      </c>
      <c r="AQ304" s="71" t="s">
        <v>513</v>
      </c>
      <c r="AR304" s="71" t="s">
        <v>62</v>
      </c>
      <c r="AS304" s="71"/>
      <c r="AT304" s="71" t="s">
        <v>63</v>
      </c>
      <c r="AU304" s="71"/>
      <c r="AV304" s="71"/>
      <c r="AW304" s="71"/>
      <c r="AX304" s="71" t="s">
        <v>4898</v>
      </c>
      <c r="AY304" s="73" t="s">
        <v>755</v>
      </c>
    </row>
    <row r="305" spans="1:51" ht="85" customHeight="1">
      <c r="A305" s="70">
        <v>304</v>
      </c>
      <c r="B305" s="71" t="s">
        <v>4900</v>
      </c>
      <c r="C305" s="71" t="s">
        <v>745</v>
      </c>
      <c r="D305" s="71" t="s">
        <v>4901</v>
      </c>
      <c r="E305" s="71" t="s">
        <v>1589</v>
      </c>
      <c r="F305" s="71" t="s">
        <v>231</v>
      </c>
      <c r="G305" s="71" t="s">
        <v>588</v>
      </c>
      <c r="H305" s="71" t="s">
        <v>217</v>
      </c>
      <c r="I305" s="71" t="s">
        <v>1232</v>
      </c>
      <c r="J305" s="71" t="s">
        <v>1456</v>
      </c>
      <c r="K305" s="71" t="s">
        <v>243</v>
      </c>
      <c r="L305" s="71" t="s">
        <v>4902</v>
      </c>
      <c r="M305" s="71" t="s">
        <v>4903</v>
      </c>
      <c r="N305" s="71"/>
      <c r="O305" s="71"/>
      <c r="P305" s="71"/>
      <c r="Q305" s="71"/>
      <c r="R305" s="71"/>
      <c r="S305" s="71"/>
      <c r="T305" s="71"/>
      <c r="U305" s="71"/>
      <c r="V305" s="71"/>
      <c r="W305" s="71"/>
      <c r="X305" s="71"/>
      <c r="Y305" s="71"/>
      <c r="Z305" s="71"/>
      <c r="AA305" s="71"/>
      <c r="AB305" s="71" t="s">
        <v>64</v>
      </c>
      <c r="AC305" s="71" t="s">
        <v>65</v>
      </c>
      <c r="AD305" s="71" t="s">
        <v>62</v>
      </c>
      <c r="AE305" s="71" t="s">
        <v>62</v>
      </c>
      <c r="AF305" s="71" t="s">
        <v>63</v>
      </c>
      <c r="AG305" s="71"/>
      <c r="AH305" s="71" t="s">
        <v>66</v>
      </c>
      <c r="AI305" s="71" t="s">
        <v>63</v>
      </c>
      <c r="AJ305" s="71" t="s">
        <v>132</v>
      </c>
      <c r="AK305" s="71" t="s">
        <v>63</v>
      </c>
      <c r="AL305" s="71" t="s">
        <v>62</v>
      </c>
      <c r="AM305" s="71" t="s">
        <v>63</v>
      </c>
      <c r="AN305" s="71"/>
      <c r="AO305" s="71"/>
      <c r="AP305" s="71" t="s">
        <v>4904</v>
      </c>
      <c r="AQ305" s="71" t="s">
        <v>4905</v>
      </c>
      <c r="AR305" s="71" t="s">
        <v>132</v>
      </c>
      <c r="AS305" s="71"/>
      <c r="AT305" s="71" t="s">
        <v>63</v>
      </c>
      <c r="AU305" s="71"/>
      <c r="AV305" s="71"/>
      <c r="AW305" s="71"/>
      <c r="AX305" s="71" t="s">
        <v>4906</v>
      </c>
      <c r="AY305" s="73" t="s">
        <v>4566</v>
      </c>
    </row>
    <row r="306" spans="1:51" ht="85" customHeight="1">
      <c r="A306" s="70">
        <v>305</v>
      </c>
      <c r="B306" s="71" t="s">
        <v>4907</v>
      </c>
      <c r="C306" s="71" t="s">
        <v>381</v>
      </c>
      <c r="D306" s="71" t="s">
        <v>4908</v>
      </c>
      <c r="E306" s="71" t="s">
        <v>1476</v>
      </c>
      <c r="F306" s="71" t="s">
        <v>54</v>
      </c>
      <c r="G306" s="71" t="s">
        <v>125</v>
      </c>
      <c r="H306" s="71" t="s">
        <v>233</v>
      </c>
      <c r="I306" s="71" t="s">
        <v>285</v>
      </c>
      <c r="J306" s="71" t="s">
        <v>1456</v>
      </c>
      <c r="K306" s="71" t="s">
        <v>279</v>
      </c>
      <c r="L306" s="71" t="s">
        <v>4909</v>
      </c>
      <c r="M306" s="71" t="s">
        <v>4910</v>
      </c>
      <c r="N306" s="71" t="s">
        <v>1599</v>
      </c>
      <c r="O306" s="71" t="s">
        <v>1459</v>
      </c>
      <c r="P306" s="71" t="s">
        <v>60</v>
      </c>
      <c r="Q306" s="71" t="s">
        <v>155</v>
      </c>
      <c r="R306" s="71" t="s">
        <v>1700</v>
      </c>
      <c r="S306" s="71" t="s">
        <v>62</v>
      </c>
      <c r="T306" s="71" t="s">
        <v>62</v>
      </c>
      <c r="U306" s="71" t="s">
        <v>62</v>
      </c>
      <c r="V306" s="71" t="s">
        <v>62</v>
      </c>
      <c r="W306" s="71" t="s">
        <v>63</v>
      </c>
      <c r="X306" s="71" t="s">
        <v>63</v>
      </c>
      <c r="Y306" s="71" t="s">
        <v>62</v>
      </c>
      <c r="Z306" s="71" t="s">
        <v>63</v>
      </c>
      <c r="AA306" s="71" t="s">
        <v>63</v>
      </c>
      <c r="AB306" s="71" t="s">
        <v>64</v>
      </c>
      <c r="AC306" s="71" t="s">
        <v>84</v>
      </c>
      <c r="AD306" s="71" t="s">
        <v>62</v>
      </c>
      <c r="AE306" s="71" t="s">
        <v>62</v>
      </c>
      <c r="AF306" s="71" t="s">
        <v>62</v>
      </c>
      <c r="AG306" s="71" t="s">
        <v>63</v>
      </c>
      <c r="AH306" s="71" t="s">
        <v>85</v>
      </c>
      <c r="AI306" s="71" t="s">
        <v>63</v>
      </c>
      <c r="AJ306" s="71" t="s">
        <v>132</v>
      </c>
      <c r="AK306" s="71" t="s">
        <v>132</v>
      </c>
      <c r="AL306" s="71" t="s">
        <v>62</v>
      </c>
      <c r="AM306" s="71" t="s">
        <v>132</v>
      </c>
      <c r="AN306" s="71" t="s">
        <v>4911</v>
      </c>
      <c r="AO306" s="71" t="s">
        <v>4912</v>
      </c>
      <c r="AP306" s="71" t="s">
        <v>4913</v>
      </c>
      <c r="AQ306" s="71" t="s">
        <v>4418</v>
      </c>
      <c r="AR306" s="71" t="s">
        <v>62</v>
      </c>
      <c r="AS306" s="71"/>
      <c r="AT306" s="71" t="s">
        <v>63</v>
      </c>
      <c r="AU306" s="71" t="s">
        <v>1744</v>
      </c>
      <c r="AV306" s="71" t="s">
        <v>63</v>
      </c>
      <c r="AW306" s="71"/>
      <c r="AX306" s="71" t="s">
        <v>4914</v>
      </c>
      <c r="AY306" s="73" t="s">
        <v>4915</v>
      </c>
    </row>
    <row r="307" spans="1:51" ht="85" customHeight="1">
      <c r="A307" s="70">
        <v>306</v>
      </c>
      <c r="B307" s="71" t="s">
        <v>4916</v>
      </c>
      <c r="C307" s="71" t="s">
        <v>1686</v>
      </c>
      <c r="D307" s="71" t="s">
        <v>4917</v>
      </c>
      <c r="E307" s="71" t="s">
        <v>1599</v>
      </c>
      <c r="F307" s="71" t="s">
        <v>231</v>
      </c>
      <c r="G307" s="71" t="s">
        <v>746</v>
      </c>
      <c r="H307" s="71" t="s">
        <v>217</v>
      </c>
      <c r="I307" s="71" t="s">
        <v>2239</v>
      </c>
      <c r="J307" s="71" t="s">
        <v>1456</v>
      </c>
      <c r="K307" s="71" t="s">
        <v>315</v>
      </c>
      <c r="L307" s="71" t="s">
        <v>4918</v>
      </c>
      <c r="M307" s="71" t="s">
        <v>4919</v>
      </c>
      <c r="N307" s="71" t="s">
        <v>1599</v>
      </c>
      <c r="O307" s="71" t="s">
        <v>1459</v>
      </c>
      <c r="P307" s="71"/>
      <c r="Q307" s="71"/>
      <c r="R307" s="71"/>
      <c r="S307" s="71"/>
      <c r="T307" s="71"/>
      <c r="U307" s="71"/>
      <c r="V307" s="71"/>
      <c r="W307" s="71"/>
      <c r="X307" s="71"/>
      <c r="Y307" s="71"/>
      <c r="Z307" s="71"/>
      <c r="AA307" s="71"/>
      <c r="AB307" s="71" t="s">
        <v>189</v>
      </c>
      <c r="AC307" s="71" t="s">
        <v>65</v>
      </c>
      <c r="AD307" s="71" t="s">
        <v>62</v>
      </c>
      <c r="AE307" s="71" t="s">
        <v>62</v>
      </c>
      <c r="AF307" s="71" t="s">
        <v>63</v>
      </c>
      <c r="AG307" s="71"/>
      <c r="AH307" s="71" t="s">
        <v>66</v>
      </c>
      <c r="AI307" s="71" t="s">
        <v>63</v>
      </c>
      <c r="AJ307" s="71" t="s">
        <v>63</v>
      </c>
      <c r="AK307" s="71" t="s">
        <v>63</v>
      </c>
      <c r="AL307" s="71" t="s">
        <v>63</v>
      </c>
      <c r="AM307" s="71" t="s">
        <v>63</v>
      </c>
      <c r="AN307" s="71"/>
      <c r="AO307" s="71"/>
      <c r="AP307" s="71" t="s">
        <v>4920</v>
      </c>
      <c r="AQ307" s="71" t="s">
        <v>469</v>
      </c>
      <c r="AR307" s="71" t="s">
        <v>63</v>
      </c>
      <c r="AS307" s="71"/>
      <c r="AT307" s="71" t="s">
        <v>62</v>
      </c>
      <c r="AU307" s="71"/>
      <c r="AV307" s="71"/>
      <c r="AW307" s="71"/>
      <c r="AX307" s="71" t="s">
        <v>4921</v>
      </c>
      <c r="AY307" s="73" t="s">
        <v>4922</v>
      </c>
    </row>
    <row r="308" spans="1:51" ht="85" customHeight="1">
      <c r="A308" s="70">
        <v>307</v>
      </c>
      <c r="B308" s="71" t="s">
        <v>4923</v>
      </c>
      <c r="C308" s="71" t="s">
        <v>867</v>
      </c>
      <c r="D308" s="71" t="s">
        <v>4924</v>
      </c>
      <c r="E308" s="71" t="s">
        <v>1454</v>
      </c>
      <c r="F308" s="71" t="s">
        <v>54</v>
      </c>
      <c r="G308" s="71" t="s">
        <v>125</v>
      </c>
      <c r="H308" s="71" t="s">
        <v>233</v>
      </c>
      <c r="I308" s="71" t="s">
        <v>2237</v>
      </c>
      <c r="J308" s="71" t="s">
        <v>1456</v>
      </c>
      <c r="K308" s="71" t="s">
        <v>315</v>
      </c>
      <c r="L308" s="71" t="s">
        <v>4925</v>
      </c>
      <c r="M308" s="71" t="s">
        <v>4926</v>
      </c>
      <c r="N308" s="71" t="s">
        <v>1485</v>
      </c>
      <c r="O308" s="71" t="s">
        <v>1699</v>
      </c>
      <c r="P308" s="71" t="s">
        <v>60</v>
      </c>
      <c r="Q308" s="71" t="s">
        <v>81</v>
      </c>
      <c r="R308" s="71" t="s">
        <v>1700</v>
      </c>
      <c r="S308" s="71" t="s">
        <v>62</v>
      </c>
      <c r="T308" s="71" t="s">
        <v>62</v>
      </c>
      <c r="U308" s="71" t="s">
        <v>62</v>
      </c>
      <c r="V308" s="71" t="s">
        <v>62</v>
      </c>
      <c r="W308" s="71" t="s">
        <v>63</v>
      </c>
      <c r="X308" s="71" t="s">
        <v>63</v>
      </c>
      <c r="Y308" s="71" t="s">
        <v>62</v>
      </c>
      <c r="Z308" s="71" t="s">
        <v>63</v>
      </c>
      <c r="AA308" s="71" t="s">
        <v>62</v>
      </c>
      <c r="AB308" s="71" t="s">
        <v>64</v>
      </c>
      <c r="AC308" s="71" t="s">
        <v>100</v>
      </c>
      <c r="AD308" s="71" t="s">
        <v>62</v>
      </c>
      <c r="AE308" s="71" t="s">
        <v>62</v>
      </c>
      <c r="AF308" s="71" t="s">
        <v>62</v>
      </c>
      <c r="AG308" s="71" t="s">
        <v>63</v>
      </c>
      <c r="AH308" s="71" t="s">
        <v>85</v>
      </c>
      <c r="AI308" s="71" t="s">
        <v>63</v>
      </c>
      <c r="AJ308" s="71" t="s">
        <v>132</v>
      </c>
      <c r="AK308" s="71" t="s">
        <v>63</v>
      </c>
      <c r="AL308" s="71" t="s">
        <v>62</v>
      </c>
      <c r="AM308" s="71" t="s">
        <v>62</v>
      </c>
      <c r="AN308" s="71" t="s">
        <v>4927</v>
      </c>
      <c r="AO308" s="71" t="s">
        <v>4928</v>
      </c>
      <c r="AP308" s="71" t="s">
        <v>4929</v>
      </c>
      <c r="AQ308" s="71" t="s">
        <v>469</v>
      </c>
      <c r="AR308" s="71" t="s">
        <v>63</v>
      </c>
      <c r="AS308" s="71"/>
      <c r="AT308" s="71" t="s">
        <v>62</v>
      </c>
      <c r="AU308" s="71" t="s">
        <v>1733</v>
      </c>
      <c r="AV308" s="71" t="s">
        <v>63</v>
      </c>
      <c r="AW308" s="71"/>
      <c r="AX308" s="71" t="s">
        <v>4930</v>
      </c>
      <c r="AY308" s="73"/>
    </row>
    <row r="309" spans="1:51" ht="85" customHeight="1">
      <c r="A309" s="70">
        <v>308</v>
      </c>
      <c r="B309" s="71" t="s">
        <v>4931</v>
      </c>
      <c r="C309" s="71" t="s">
        <v>745</v>
      </c>
      <c r="D309" s="71" t="s">
        <v>4932</v>
      </c>
      <c r="E309" s="71" t="s">
        <v>1518</v>
      </c>
      <c r="F309" s="71" t="s">
        <v>231</v>
      </c>
      <c r="G309" s="71" t="s">
        <v>746</v>
      </c>
      <c r="H309" s="71" t="s">
        <v>217</v>
      </c>
      <c r="I309" s="71" t="s">
        <v>1232</v>
      </c>
      <c r="J309" s="71" t="s">
        <v>1456</v>
      </c>
      <c r="K309" s="71" t="s">
        <v>243</v>
      </c>
      <c r="L309" s="71" t="s">
        <v>4933</v>
      </c>
      <c r="M309" s="71" t="s">
        <v>4934</v>
      </c>
      <c r="N309" s="71"/>
      <c r="O309" s="71"/>
      <c r="P309" s="71"/>
      <c r="Q309" s="71"/>
      <c r="R309" s="71"/>
      <c r="S309" s="71"/>
      <c r="T309" s="71"/>
      <c r="U309" s="71"/>
      <c r="V309" s="71"/>
      <c r="W309" s="71"/>
      <c r="X309" s="71"/>
      <c r="Y309" s="71"/>
      <c r="Z309" s="71"/>
      <c r="AA309" s="71"/>
      <c r="AB309" s="71" t="s">
        <v>64</v>
      </c>
      <c r="AC309" s="71" t="s">
        <v>65</v>
      </c>
      <c r="AD309" s="71" t="s">
        <v>62</v>
      </c>
      <c r="AE309" s="71" t="s">
        <v>63</v>
      </c>
      <c r="AF309" s="71" t="s">
        <v>63</v>
      </c>
      <c r="AG309" s="71"/>
      <c r="AH309" s="71" t="s">
        <v>66</v>
      </c>
      <c r="AI309" s="71" t="s">
        <v>63</v>
      </c>
      <c r="AJ309" s="71" t="s">
        <v>63</v>
      </c>
      <c r="AK309" s="71" t="s">
        <v>63</v>
      </c>
      <c r="AL309" s="71" t="s">
        <v>62</v>
      </c>
      <c r="AM309" s="71" t="s">
        <v>63</v>
      </c>
      <c r="AN309" s="71"/>
      <c r="AO309" s="71"/>
      <c r="AP309" s="71" t="s">
        <v>4935</v>
      </c>
      <c r="AQ309" s="71" t="s">
        <v>1232</v>
      </c>
      <c r="AR309" s="71" t="s">
        <v>62</v>
      </c>
      <c r="AS309" s="71"/>
      <c r="AT309" s="71" t="s">
        <v>63</v>
      </c>
      <c r="AU309" s="71"/>
      <c r="AV309" s="71"/>
      <c r="AW309" s="71"/>
      <c r="AX309" s="71" t="s">
        <v>4936</v>
      </c>
      <c r="AY309" s="73" t="s">
        <v>4937</v>
      </c>
    </row>
    <row r="310" spans="1:51" ht="85" customHeight="1">
      <c r="A310" s="70">
        <v>309</v>
      </c>
      <c r="B310" s="71" t="s">
        <v>4938</v>
      </c>
      <c r="C310" s="71" t="s">
        <v>4939</v>
      </c>
      <c r="D310" s="71" t="s">
        <v>4940</v>
      </c>
      <c r="E310" s="71" t="s">
        <v>1529</v>
      </c>
      <c r="F310" s="71" t="s">
        <v>231</v>
      </c>
      <c r="G310" s="71" t="s">
        <v>746</v>
      </c>
      <c r="H310" s="71" t="s">
        <v>217</v>
      </c>
      <c r="I310" s="71" t="s">
        <v>250</v>
      </c>
      <c r="J310" s="71" t="s">
        <v>1456</v>
      </c>
      <c r="K310" s="71" t="s">
        <v>243</v>
      </c>
      <c r="L310" s="71" t="s">
        <v>4941</v>
      </c>
      <c r="M310" s="71" t="s">
        <v>4942</v>
      </c>
      <c r="N310" s="71"/>
      <c r="O310" s="71"/>
      <c r="P310" s="71"/>
      <c r="Q310" s="71"/>
      <c r="R310" s="71"/>
      <c r="S310" s="71"/>
      <c r="T310" s="71"/>
      <c r="U310" s="71"/>
      <c r="V310" s="71"/>
      <c r="W310" s="71"/>
      <c r="X310" s="71"/>
      <c r="Y310" s="71"/>
      <c r="Z310" s="71"/>
      <c r="AA310" s="71"/>
      <c r="AB310" s="71" t="s">
        <v>64</v>
      </c>
      <c r="AC310" s="71" t="s">
        <v>65</v>
      </c>
      <c r="AD310" s="71" t="s">
        <v>62</v>
      </c>
      <c r="AE310" s="71" t="s">
        <v>63</v>
      </c>
      <c r="AF310" s="71" t="s">
        <v>63</v>
      </c>
      <c r="AG310" s="71"/>
      <c r="AH310" s="71" t="s">
        <v>66</v>
      </c>
      <c r="AI310" s="71" t="s">
        <v>63</v>
      </c>
      <c r="AJ310" s="71" t="s">
        <v>63</v>
      </c>
      <c r="AK310" s="71" t="s">
        <v>63</v>
      </c>
      <c r="AL310" s="71" t="s">
        <v>63</v>
      </c>
      <c r="AM310" s="71" t="s">
        <v>62</v>
      </c>
      <c r="AN310" s="71"/>
      <c r="AO310" s="71"/>
      <c r="AP310" s="71" t="s">
        <v>4943</v>
      </c>
      <c r="AQ310" s="71" t="s">
        <v>250</v>
      </c>
      <c r="AR310" s="71" t="s">
        <v>62</v>
      </c>
      <c r="AS310" s="71"/>
      <c r="AT310" s="71" t="s">
        <v>63</v>
      </c>
      <c r="AU310" s="71"/>
      <c r="AV310" s="71"/>
      <c r="AW310" s="71"/>
      <c r="AX310" s="71" t="s">
        <v>4944</v>
      </c>
      <c r="AY310" s="73"/>
    </row>
    <row r="311" spans="1:51" ht="85" customHeight="1">
      <c r="A311" s="70">
        <v>310</v>
      </c>
      <c r="B311" s="71" t="s">
        <v>4945</v>
      </c>
      <c r="C311" s="71" t="s">
        <v>745</v>
      </c>
      <c r="D311" s="71" t="s">
        <v>4946</v>
      </c>
      <c r="E311" s="71" t="s">
        <v>1526</v>
      </c>
      <c r="F311" s="71" t="s">
        <v>231</v>
      </c>
      <c r="G311" s="71" t="s">
        <v>746</v>
      </c>
      <c r="H311" s="71" t="s">
        <v>217</v>
      </c>
      <c r="I311" s="71" t="s">
        <v>858</v>
      </c>
      <c r="J311" s="71" t="s">
        <v>1456</v>
      </c>
      <c r="K311" s="71" t="s">
        <v>315</v>
      </c>
      <c r="L311" s="71" t="s">
        <v>4947</v>
      </c>
      <c r="M311" s="71" t="s">
        <v>4948</v>
      </c>
      <c r="N311" s="71"/>
      <c r="O311" s="71"/>
      <c r="P311" s="71"/>
      <c r="Q311" s="71"/>
      <c r="R311" s="71"/>
      <c r="S311" s="71"/>
      <c r="T311" s="71"/>
      <c r="U311" s="71"/>
      <c r="V311" s="71"/>
      <c r="W311" s="71"/>
      <c r="X311" s="71"/>
      <c r="Y311" s="71"/>
      <c r="Z311" s="71"/>
      <c r="AA311" s="71"/>
      <c r="AB311" s="71" t="s">
        <v>64</v>
      </c>
      <c r="AC311" s="71" t="s">
        <v>65</v>
      </c>
      <c r="AD311" s="71" t="s">
        <v>62</v>
      </c>
      <c r="AE311" s="71" t="s">
        <v>62</v>
      </c>
      <c r="AF311" s="71" t="s">
        <v>63</v>
      </c>
      <c r="AG311" s="71"/>
      <c r="AH311" s="71" t="s">
        <v>66</v>
      </c>
      <c r="AI311" s="71" t="s">
        <v>63</v>
      </c>
      <c r="AJ311" s="71" t="s">
        <v>63</v>
      </c>
      <c r="AK311" s="71" t="s">
        <v>63</v>
      </c>
      <c r="AL311" s="71" t="s">
        <v>62</v>
      </c>
      <c r="AM311" s="71" t="s">
        <v>63</v>
      </c>
      <c r="AN311" s="71"/>
      <c r="AO311" s="71"/>
      <c r="AP311" s="71" t="s">
        <v>4949</v>
      </c>
      <c r="AQ311" s="71" t="s">
        <v>858</v>
      </c>
      <c r="AR311" s="71" t="s">
        <v>62</v>
      </c>
      <c r="AS311" s="71"/>
      <c r="AT311" s="71" t="s">
        <v>63</v>
      </c>
      <c r="AU311" s="71"/>
      <c r="AV311" s="71"/>
      <c r="AW311" s="71"/>
      <c r="AX311" s="71" t="s">
        <v>4950</v>
      </c>
      <c r="AY311" s="73" t="s">
        <v>4951</v>
      </c>
    </row>
    <row r="312" spans="1:51" ht="85" customHeight="1">
      <c r="A312" s="70">
        <v>311</v>
      </c>
      <c r="B312" s="71" t="s">
        <v>4952</v>
      </c>
      <c r="C312" s="71" t="s">
        <v>745</v>
      </c>
      <c r="D312" s="71" t="s">
        <v>4953</v>
      </c>
      <c r="E312" s="71" t="s">
        <v>1485</v>
      </c>
      <c r="F312" s="71" t="s">
        <v>231</v>
      </c>
      <c r="G312" s="71" t="s">
        <v>746</v>
      </c>
      <c r="H312" s="71" t="s">
        <v>217</v>
      </c>
      <c r="I312" s="71" t="s">
        <v>194</v>
      </c>
      <c r="J312" s="71" t="s">
        <v>1456</v>
      </c>
      <c r="K312" s="71" t="s">
        <v>315</v>
      </c>
      <c r="L312" s="71" t="s">
        <v>4954</v>
      </c>
      <c r="M312" s="71" t="s">
        <v>4955</v>
      </c>
      <c r="N312" s="71"/>
      <c r="O312" s="71"/>
      <c r="P312" s="71"/>
      <c r="Q312" s="71"/>
      <c r="R312" s="71"/>
      <c r="S312" s="71"/>
      <c r="T312" s="71"/>
      <c r="U312" s="71"/>
      <c r="V312" s="71"/>
      <c r="W312" s="71"/>
      <c r="X312" s="71"/>
      <c r="Y312" s="71"/>
      <c r="Z312" s="71"/>
      <c r="AA312" s="71"/>
      <c r="AB312" s="71" t="s">
        <v>64</v>
      </c>
      <c r="AC312" s="71" t="s">
        <v>65</v>
      </c>
      <c r="AD312" s="71" t="s">
        <v>62</v>
      </c>
      <c r="AE312" s="71" t="s">
        <v>63</v>
      </c>
      <c r="AF312" s="71" t="s">
        <v>63</v>
      </c>
      <c r="AG312" s="71"/>
      <c r="AH312" s="71" t="s">
        <v>66</v>
      </c>
      <c r="AI312" s="71" t="s">
        <v>63</v>
      </c>
      <c r="AJ312" s="71" t="s">
        <v>63</v>
      </c>
      <c r="AK312" s="71" t="s">
        <v>63</v>
      </c>
      <c r="AL312" s="71" t="s">
        <v>62</v>
      </c>
      <c r="AM312" s="71" t="s">
        <v>63</v>
      </c>
      <c r="AN312" s="71"/>
      <c r="AO312" s="71"/>
      <c r="AP312" s="71" t="s">
        <v>4956</v>
      </c>
      <c r="AQ312" s="71" t="s">
        <v>194</v>
      </c>
      <c r="AR312" s="71" t="s">
        <v>62</v>
      </c>
      <c r="AS312" s="71"/>
      <c r="AT312" s="71" t="s">
        <v>63</v>
      </c>
      <c r="AU312" s="71"/>
      <c r="AV312" s="71"/>
      <c r="AW312" s="71"/>
      <c r="AX312" s="71" t="s">
        <v>4957</v>
      </c>
      <c r="AY312" s="73" t="s">
        <v>4958</v>
      </c>
    </row>
    <row r="313" spans="1:51" ht="85" customHeight="1">
      <c r="A313" s="70">
        <v>312</v>
      </c>
      <c r="B313" s="71" t="s">
        <v>4959</v>
      </c>
      <c r="C313" s="71" t="s">
        <v>745</v>
      </c>
      <c r="D313" s="71" t="s">
        <v>4960</v>
      </c>
      <c r="E313" s="71" t="s">
        <v>1529</v>
      </c>
      <c r="F313" s="71" t="s">
        <v>231</v>
      </c>
      <c r="G313" s="71" t="s">
        <v>746</v>
      </c>
      <c r="H313" s="71" t="s">
        <v>217</v>
      </c>
      <c r="I313" s="71" t="s">
        <v>194</v>
      </c>
      <c r="J313" s="71" t="s">
        <v>1456</v>
      </c>
      <c r="K313" s="71" t="s">
        <v>315</v>
      </c>
      <c r="L313" s="71" t="s">
        <v>4961</v>
      </c>
      <c r="M313" s="71" t="s">
        <v>4962</v>
      </c>
      <c r="N313" s="71"/>
      <c r="O313" s="71"/>
      <c r="P313" s="71"/>
      <c r="Q313" s="71"/>
      <c r="R313" s="71"/>
      <c r="S313" s="71"/>
      <c r="T313" s="71"/>
      <c r="U313" s="71"/>
      <c r="V313" s="71"/>
      <c r="W313" s="71"/>
      <c r="X313" s="71"/>
      <c r="Y313" s="71"/>
      <c r="Z313" s="71"/>
      <c r="AA313" s="71"/>
      <c r="AB313" s="71" t="s">
        <v>64</v>
      </c>
      <c r="AC313" s="71" t="s">
        <v>65</v>
      </c>
      <c r="AD313" s="71" t="s">
        <v>62</v>
      </c>
      <c r="AE313" s="71" t="s">
        <v>63</v>
      </c>
      <c r="AF313" s="71" t="s">
        <v>63</v>
      </c>
      <c r="AG313" s="71"/>
      <c r="AH313" s="71" t="s">
        <v>66</v>
      </c>
      <c r="AI313" s="71" t="s">
        <v>132</v>
      </c>
      <c r="AJ313" s="71" t="s">
        <v>62</v>
      </c>
      <c r="AK313" s="71" t="s">
        <v>63</v>
      </c>
      <c r="AL313" s="71" t="s">
        <v>63</v>
      </c>
      <c r="AM313" s="71" t="s">
        <v>63</v>
      </c>
      <c r="AN313" s="71"/>
      <c r="AO313" s="71"/>
      <c r="AP313" s="71" t="s">
        <v>4963</v>
      </c>
      <c r="AQ313" s="71" t="s">
        <v>4964</v>
      </c>
      <c r="AR313" s="71" t="s">
        <v>132</v>
      </c>
      <c r="AS313" s="71"/>
      <c r="AT313" s="71" t="s">
        <v>63</v>
      </c>
      <c r="AU313" s="71"/>
      <c r="AV313" s="71"/>
      <c r="AW313" s="71"/>
      <c r="AX313" s="71" t="s">
        <v>4965</v>
      </c>
      <c r="AY313" s="73" t="s">
        <v>4966</v>
      </c>
    </row>
    <row r="314" spans="1:51" ht="85" customHeight="1">
      <c r="A314" s="70">
        <v>313</v>
      </c>
      <c r="B314" s="71" t="s">
        <v>4967</v>
      </c>
      <c r="C314" s="71" t="s">
        <v>4836</v>
      </c>
      <c r="D314" s="71" t="s">
        <v>4968</v>
      </c>
      <c r="E314" s="71" t="s">
        <v>1526</v>
      </c>
      <c r="F314" s="71" t="s">
        <v>231</v>
      </c>
      <c r="G314" s="71" t="s">
        <v>796</v>
      </c>
      <c r="H314" s="71" t="s">
        <v>217</v>
      </c>
      <c r="I314" s="71" t="s">
        <v>2242</v>
      </c>
      <c r="J314" s="71" t="s">
        <v>1456</v>
      </c>
      <c r="K314" s="71" t="s">
        <v>315</v>
      </c>
      <c r="L314" s="71" t="s">
        <v>4969</v>
      </c>
      <c r="M314" s="71" t="s">
        <v>4970</v>
      </c>
      <c r="N314" s="71"/>
      <c r="O314" s="71"/>
      <c r="P314" s="71"/>
      <c r="Q314" s="71"/>
      <c r="R314" s="71"/>
      <c r="S314" s="71"/>
      <c r="T314" s="71"/>
      <c r="U314" s="71"/>
      <c r="V314" s="71"/>
      <c r="W314" s="71"/>
      <c r="X314" s="71"/>
      <c r="Y314" s="71"/>
      <c r="Z314" s="71"/>
      <c r="AA314" s="71"/>
      <c r="AB314" s="71" t="s">
        <v>64</v>
      </c>
      <c r="AC314" s="71" t="s">
        <v>65</v>
      </c>
      <c r="AD314" s="71" t="s">
        <v>62</v>
      </c>
      <c r="AE314" s="71" t="s">
        <v>62</v>
      </c>
      <c r="AF314" s="71" t="s">
        <v>63</v>
      </c>
      <c r="AG314" s="71"/>
      <c r="AH314" s="71" t="s">
        <v>85</v>
      </c>
      <c r="AI314" s="71" t="s">
        <v>63</v>
      </c>
      <c r="AJ314" s="71" t="s">
        <v>63</v>
      </c>
      <c r="AK314" s="71" t="s">
        <v>63</v>
      </c>
      <c r="AL314" s="71" t="s">
        <v>132</v>
      </c>
      <c r="AM314" s="71" t="s">
        <v>132</v>
      </c>
      <c r="AN314" s="71"/>
      <c r="AO314" s="71"/>
      <c r="AP314" s="71" t="s">
        <v>4971</v>
      </c>
      <c r="AQ314" s="71" t="s">
        <v>2683</v>
      </c>
      <c r="AR314" s="71" t="s">
        <v>63</v>
      </c>
      <c r="AS314" s="71"/>
      <c r="AT314" s="71" t="s">
        <v>63</v>
      </c>
      <c r="AU314" s="71"/>
      <c r="AV314" s="71"/>
      <c r="AW314" s="71"/>
      <c r="AX314" s="71" t="s">
        <v>4972</v>
      </c>
      <c r="AY314" s="73"/>
    </row>
    <row r="315" spans="1:51" ht="85" customHeight="1">
      <c r="A315" s="70">
        <v>314</v>
      </c>
      <c r="B315" s="71" t="s">
        <v>4973</v>
      </c>
      <c r="C315" s="71" t="s">
        <v>745</v>
      </c>
      <c r="D315" s="71" t="s">
        <v>4974</v>
      </c>
      <c r="E315" s="71" t="s">
        <v>1466</v>
      </c>
      <c r="F315" s="71" t="s">
        <v>231</v>
      </c>
      <c r="G315" s="71" t="s">
        <v>746</v>
      </c>
      <c r="H315" s="71" t="s">
        <v>217</v>
      </c>
      <c r="I315" s="71" t="s">
        <v>194</v>
      </c>
      <c r="J315" s="71" t="s">
        <v>1456</v>
      </c>
      <c r="K315" s="71" t="s">
        <v>315</v>
      </c>
      <c r="L315" s="71" t="s">
        <v>4975</v>
      </c>
      <c r="M315" s="71" t="s">
        <v>4976</v>
      </c>
      <c r="N315" s="71"/>
      <c r="O315" s="71"/>
      <c r="P315" s="71"/>
      <c r="Q315" s="71"/>
      <c r="R315" s="71"/>
      <c r="S315" s="71"/>
      <c r="T315" s="71"/>
      <c r="U315" s="71"/>
      <c r="V315" s="71"/>
      <c r="W315" s="71"/>
      <c r="X315" s="71"/>
      <c r="Y315" s="71"/>
      <c r="Z315" s="71"/>
      <c r="AA315" s="71"/>
      <c r="AB315" s="71" t="s">
        <v>64</v>
      </c>
      <c r="AC315" s="71" t="s">
        <v>65</v>
      </c>
      <c r="AD315" s="71" t="s">
        <v>62</v>
      </c>
      <c r="AE315" s="71" t="s">
        <v>63</v>
      </c>
      <c r="AF315" s="71" t="s">
        <v>63</v>
      </c>
      <c r="AG315" s="71"/>
      <c r="AH315" s="71" t="s">
        <v>66</v>
      </c>
      <c r="AI315" s="71" t="s">
        <v>63</v>
      </c>
      <c r="AJ315" s="71" t="s">
        <v>132</v>
      </c>
      <c r="AK315" s="71" t="s">
        <v>63</v>
      </c>
      <c r="AL315" s="71" t="s">
        <v>132</v>
      </c>
      <c r="AM315" s="71" t="s">
        <v>63</v>
      </c>
      <c r="AN315" s="71"/>
      <c r="AO315" s="71"/>
      <c r="AP315" s="71" t="s">
        <v>4977</v>
      </c>
      <c r="AQ315" s="71" t="s">
        <v>194</v>
      </c>
      <c r="AR315" s="71" t="s">
        <v>62</v>
      </c>
      <c r="AS315" s="71"/>
      <c r="AT315" s="71" t="s">
        <v>63</v>
      </c>
      <c r="AU315" s="71"/>
      <c r="AV315" s="71"/>
      <c r="AW315" s="71"/>
      <c r="AX315" s="71" t="s">
        <v>4978</v>
      </c>
      <c r="AY315" s="73" t="s">
        <v>4979</v>
      </c>
    </row>
    <row r="316" spans="1:51" ht="85" customHeight="1">
      <c r="A316" s="70">
        <v>315</v>
      </c>
      <c r="B316" s="71" t="s">
        <v>4863</v>
      </c>
      <c r="C316" s="71" t="s">
        <v>810</v>
      </c>
      <c r="D316" s="71" t="s">
        <v>4980</v>
      </c>
      <c r="E316" s="71" t="s">
        <v>1526</v>
      </c>
      <c r="F316" s="71" t="s">
        <v>231</v>
      </c>
      <c r="G316" s="71" t="s">
        <v>746</v>
      </c>
      <c r="H316" s="71" t="s">
        <v>217</v>
      </c>
      <c r="I316" s="71" t="s">
        <v>194</v>
      </c>
      <c r="J316" s="71" t="s">
        <v>1456</v>
      </c>
      <c r="K316" s="71" t="s">
        <v>315</v>
      </c>
      <c r="L316" s="71" t="s">
        <v>4981</v>
      </c>
      <c r="M316" s="71" t="s">
        <v>4982</v>
      </c>
      <c r="N316" s="71"/>
      <c r="O316" s="71"/>
      <c r="P316" s="71"/>
      <c r="Q316" s="71"/>
      <c r="R316" s="71"/>
      <c r="S316" s="71"/>
      <c r="T316" s="71"/>
      <c r="U316" s="71"/>
      <c r="V316" s="71"/>
      <c r="W316" s="71"/>
      <c r="X316" s="71"/>
      <c r="Y316" s="71"/>
      <c r="Z316" s="71"/>
      <c r="AA316" s="71"/>
      <c r="AB316" s="71" t="s">
        <v>64</v>
      </c>
      <c r="AC316" s="71" t="s">
        <v>65</v>
      </c>
      <c r="AD316" s="71" t="s">
        <v>62</v>
      </c>
      <c r="AE316" s="71" t="s">
        <v>63</v>
      </c>
      <c r="AF316" s="71" t="s">
        <v>63</v>
      </c>
      <c r="AG316" s="71"/>
      <c r="AH316" s="71" t="s">
        <v>66</v>
      </c>
      <c r="AI316" s="71" t="s">
        <v>63</v>
      </c>
      <c r="AJ316" s="71" t="s">
        <v>63</v>
      </c>
      <c r="AK316" s="71" t="s">
        <v>63</v>
      </c>
      <c r="AL316" s="71" t="s">
        <v>62</v>
      </c>
      <c r="AM316" s="71" t="s">
        <v>63</v>
      </c>
      <c r="AN316" s="71"/>
      <c r="AO316" s="71"/>
      <c r="AP316" s="71" t="s">
        <v>4983</v>
      </c>
      <c r="AQ316" s="71" t="s">
        <v>194</v>
      </c>
      <c r="AR316" s="71" t="s">
        <v>62</v>
      </c>
      <c r="AS316" s="71"/>
      <c r="AT316" s="71" t="s">
        <v>63</v>
      </c>
      <c r="AU316" s="71"/>
      <c r="AV316" s="71"/>
      <c r="AW316" s="71"/>
      <c r="AX316" s="71" t="s">
        <v>4984</v>
      </c>
      <c r="AY316" s="73" t="s">
        <v>4869</v>
      </c>
    </row>
    <row r="317" spans="1:51" ht="85" customHeight="1">
      <c r="A317" s="70">
        <v>316</v>
      </c>
      <c r="B317" s="71" t="s">
        <v>4985</v>
      </c>
      <c r="C317" s="71" t="s">
        <v>745</v>
      </c>
      <c r="D317" s="71" t="s">
        <v>4986</v>
      </c>
      <c r="E317" s="71" t="s">
        <v>1589</v>
      </c>
      <c r="F317" s="71" t="s">
        <v>231</v>
      </c>
      <c r="G317" s="71" t="s">
        <v>746</v>
      </c>
      <c r="H317" s="71" t="s">
        <v>217</v>
      </c>
      <c r="I317" s="71" t="s">
        <v>1232</v>
      </c>
      <c r="J317" s="71" t="s">
        <v>1456</v>
      </c>
      <c r="K317" s="71" t="s">
        <v>243</v>
      </c>
      <c r="L317" s="71" t="s">
        <v>4987</v>
      </c>
      <c r="M317" s="71" t="s">
        <v>4988</v>
      </c>
      <c r="N317" s="71"/>
      <c r="O317" s="71"/>
      <c r="P317" s="71"/>
      <c r="Q317" s="71"/>
      <c r="R317" s="71"/>
      <c r="S317" s="71"/>
      <c r="T317" s="71"/>
      <c r="U317" s="71"/>
      <c r="V317" s="71"/>
      <c r="W317" s="71"/>
      <c r="X317" s="71"/>
      <c r="Y317" s="71"/>
      <c r="Z317" s="71"/>
      <c r="AA317" s="71"/>
      <c r="AB317" s="71" t="s">
        <v>64</v>
      </c>
      <c r="AC317" s="71" t="s">
        <v>65</v>
      </c>
      <c r="AD317" s="71" t="s">
        <v>62</v>
      </c>
      <c r="AE317" s="71" t="s">
        <v>63</v>
      </c>
      <c r="AF317" s="71" t="s">
        <v>63</v>
      </c>
      <c r="AG317" s="71"/>
      <c r="AH317" s="71" t="s">
        <v>66</v>
      </c>
      <c r="AI317" s="71" t="s">
        <v>63</v>
      </c>
      <c r="AJ317" s="71" t="s">
        <v>132</v>
      </c>
      <c r="AK317" s="71" t="s">
        <v>63</v>
      </c>
      <c r="AL317" s="71" t="s">
        <v>62</v>
      </c>
      <c r="AM317" s="71" t="s">
        <v>63</v>
      </c>
      <c r="AN317" s="71"/>
      <c r="AO317" s="71"/>
      <c r="AP317" s="71" t="s">
        <v>4989</v>
      </c>
      <c r="AQ317" s="71" t="s">
        <v>272</v>
      </c>
      <c r="AR317" s="71" t="s">
        <v>63</v>
      </c>
      <c r="AS317" s="71"/>
      <c r="AT317" s="71" t="s">
        <v>63</v>
      </c>
      <c r="AU317" s="71"/>
      <c r="AV317" s="71"/>
      <c r="AW317" s="71"/>
      <c r="AX317" s="71" t="s">
        <v>4990</v>
      </c>
      <c r="AY317" s="73"/>
    </row>
    <row r="318" spans="1:51" ht="85" customHeight="1">
      <c r="A318" s="70">
        <v>317</v>
      </c>
      <c r="B318" s="71" t="s">
        <v>4991</v>
      </c>
      <c r="C318" s="71" t="s">
        <v>745</v>
      </c>
      <c r="D318" s="71" t="s">
        <v>4992</v>
      </c>
      <c r="E318" s="71" t="s">
        <v>1485</v>
      </c>
      <c r="F318" s="71" t="s">
        <v>231</v>
      </c>
      <c r="G318" s="71" t="s">
        <v>746</v>
      </c>
      <c r="H318" s="71" t="s">
        <v>217</v>
      </c>
      <c r="I318" s="71" t="s">
        <v>2231</v>
      </c>
      <c r="J318" s="71" t="s">
        <v>1456</v>
      </c>
      <c r="K318" s="71" t="s">
        <v>243</v>
      </c>
      <c r="L318" s="71" t="s">
        <v>4993</v>
      </c>
      <c r="M318" s="71" t="s">
        <v>4994</v>
      </c>
      <c r="N318" s="71"/>
      <c r="O318" s="71"/>
      <c r="P318" s="71"/>
      <c r="Q318" s="71"/>
      <c r="R318" s="71"/>
      <c r="S318" s="71"/>
      <c r="T318" s="71"/>
      <c r="U318" s="71"/>
      <c r="V318" s="71"/>
      <c r="W318" s="71"/>
      <c r="X318" s="71"/>
      <c r="Y318" s="71"/>
      <c r="Z318" s="71"/>
      <c r="AA318" s="71"/>
      <c r="AB318" s="71" t="s">
        <v>64</v>
      </c>
      <c r="AC318" s="71" t="s">
        <v>65</v>
      </c>
      <c r="AD318" s="71" t="s">
        <v>62</v>
      </c>
      <c r="AE318" s="71" t="s">
        <v>63</v>
      </c>
      <c r="AF318" s="71" t="s">
        <v>63</v>
      </c>
      <c r="AG318" s="71"/>
      <c r="AH318" s="71" t="s">
        <v>66</v>
      </c>
      <c r="AI318" s="71" t="s">
        <v>63</v>
      </c>
      <c r="AJ318" s="71" t="s">
        <v>63</v>
      </c>
      <c r="AK318" s="71" t="s">
        <v>63</v>
      </c>
      <c r="AL318" s="71" t="s">
        <v>62</v>
      </c>
      <c r="AM318" s="71" t="s">
        <v>63</v>
      </c>
      <c r="AN318" s="71"/>
      <c r="AO318" s="71"/>
      <c r="AP318" s="71" t="s">
        <v>4995</v>
      </c>
      <c r="AQ318" s="71" t="s">
        <v>4996</v>
      </c>
      <c r="AR318" s="71" t="s">
        <v>62</v>
      </c>
      <c r="AS318" s="71"/>
      <c r="AT318" s="71" t="s">
        <v>63</v>
      </c>
      <c r="AU318" s="71"/>
      <c r="AV318" s="71"/>
      <c r="AW318" s="71"/>
      <c r="AX318" s="71" t="s">
        <v>4997</v>
      </c>
      <c r="AY318" s="73" t="s">
        <v>4998</v>
      </c>
    </row>
    <row r="319" spans="1:51" ht="135" customHeight="1">
      <c r="A319" s="70">
        <v>318</v>
      </c>
      <c r="B319" s="71" t="s">
        <v>4999</v>
      </c>
      <c r="C319" s="71" t="s">
        <v>745</v>
      </c>
      <c r="D319" s="71" t="s">
        <v>5000</v>
      </c>
      <c r="E319" s="71" t="s">
        <v>1599</v>
      </c>
      <c r="F319" s="71" t="s">
        <v>231</v>
      </c>
      <c r="G319" s="71" t="s">
        <v>746</v>
      </c>
      <c r="H319" s="71" t="s">
        <v>217</v>
      </c>
      <c r="I319" s="71" t="s">
        <v>194</v>
      </c>
      <c r="J319" s="71" t="s">
        <v>1456</v>
      </c>
      <c r="K319" s="71" t="s">
        <v>315</v>
      </c>
      <c r="L319" s="71" t="s">
        <v>5001</v>
      </c>
      <c r="M319" s="71" t="s">
        <v>5002</v>
      </c>
      <c r="N319" s="71"/>
      <c r="O319" s="71"/>
      <c r="P319" s="71"/>
      <c r="Q319" s="71"/>
      <c r="R319" s="71"/>
      <c r="S319" s="71"/>
      <c r="T319" s="71"/>
      <c r="U319" s="71"/>
      <c r="V319" s="71"/>
      <c r="W319" s="71"/>
      <c r="X319" s="71"/>
      <c r="Y319" s="71"/>
      <c r="Z319" s="71"/>
      <c r="AA319" s="71"/>
      <c r="AB319" s="71" t="s">
        <v>64</v>
      </c>
      <c r="AC319" s="71" t="s">
        <v>65</v>
      </c>
      <c r="AD319" s="71" t="s">
        <v>62</v>
      </c>
      <c r="AE319" s="71" t="s">
        <v>63</v>
      </c>
      <c r="AF319" s="71" t="s">
        <v>63</v>
      </c>
      <c r="AG319" s="71"/>
      <c r="AH319" s="71" t="s">
        <v>66</v>
      </c>
      <c r="AI319" s="71" t="s">
        <v>63</v>
      </c>
      <c r="AJ319" s="71" t="s">
        <v>63</v>
      </c>
      <c r="AK319" s="71" t="s">
        <v>63</v>
      </c>
      <c r="AL319" s="71" t="s">
        <v>62</v>
      </c>
      <c r="AM319" s="71" t="s">
        <v>63</v>
      </c>
      <c r="AN319" s="71"/>
      <c r="AO319" s="71"/>
      <c r="AP319" s="71" t="s">
        <v>5003</v>
      </c>
      <c r="AQ319" s="71" t="s">
        <v>469</v>
      </c>
      <c r="AR319" s="71" t="s">
        <v>63</v>
      </c>
      <c r="AS319" s="71"/>
      <c r="AT319" s="71" t="s">
        <v>62</v>
      </c>
      <c r="AU319" s="71"/>
      <c r="AV319" s="71"/>
      <c r="AW319" s="71"/>
      <c r="AX319" s="22" t="s">
        <v>5004</v>
      </c>
      <c r="AY319" s="73"/>
    </row>
    <row r="320" spans="1:51" ht="85" customHeight="1">
      <c r="A320" s="70">
        <v>319</v>
      </c>
      <c r="B320" s="71" t="s">
        <v>5005</v>
      </c>
      <c r="C320" s="71" t="s">
        <v>745</v>
      </c>
      <c r="D320" s="71" t="s">
        <v>5006</v>
      </c>
      <c r="E320" s="71" t="s">
        <v>1510</v>
      </c>
      <c r="F320" s="71" t="s">
        <v>231</v>
      </c>
      <c r="G320" s="71" t="s">
        <v>746</v>
      </c>
      <c r="H320" s="71" t="s">
        <v>217</v>
      </c>
      <c r="I320" s="71" t="s">
        <v>2225</v>
      </c>
      <c r="J320" s="71" t="s">
        <v>1456</v>
      </c>
      <c r="K320" s="71" t="s">
        <v>315</v>
      </c>
      <c r="L320" s="71" t="s">
        <v>5007</v>
      </c>
      <c r="M320" s="71" t="s">
        <v>5008</v>
      </c>
      <c r="N320" s="71"/>
      <c r="O320" s="71"/>
      <c r="P320" s="71"/>
      <c r="Q320" s="71"/>
      <c r="R320" s="71"/>
      <c r="S320" s="71"/>
      <c r="T320" s="71"/>
      <c r="U320" s="71"/>
      <c r="V320" s="71"/>
      <c r="W320" s="71"/>
      <c r="X320" s="71"/>
      <c r="Y320" s="71"/>
      <c r="Z320" s="71"/>
      <c r="AA320" s="71"/>
      <c r="AB320" s="71" t="s">
        <v>64</v>
      </c>
      <c r="AC320" s="71" t="s">
        <v>65</v>
      </c>
      <c r="AD320" s="71" t="s">
        <v>62</v>
      </c>
      <c r="AE320" s="71" t="s">
        <v>62</v>
      </c>
      <c r="AF320" s="71" t="s">
        <v>63</v>
      </c>
      <c r="AG320" s="71"/>
      <c r="AH320" s="71" t="s">
        <v>66</v>
      </c>
      <c r="AI320" s="71" t="s">
        <v>132</v>
      </c>
      <c r="AJ320" s="71" t="s">
        <v>63</v>
      </c>
      <c r="AK320" s="71" t="s">
        <v>63</v>
      </c>
      <c r="AL320" s="71" t="s">
        <v>62</v>
      </c>
      <c r="AM320" s="71" t="s">
        <v>132</v>
      </c>
      <c r="AN320" s="71"/>
      <c r="AO320" s="71"/>
      <c r="AP320" s="71" t="s">
        <v>5009</v>
      </c>
      <c r="AQ320" s="71" t="s">
        <v>5010</v>
      </c>
      <c r="AR320" s="71" t="s">
        <v>132</v>
      </c>
      <c r="AS320" s="71"/>
      <c r="AT320" s="71" t="s">
        <v>63</v>
      </c>
      <c r="AU320" s="71"/>
      <c r="AV320" s="71"/>
      <c r="AW320" s="71"/>
      <c r="AX320" s="71" t="s">
        <v>5011</v>
      </c>
      <c r="AY320" s="73" t="s">
        <v>5012</v>
      </c>
    </row>
    <row r="321" spans="1:51" ht="85" customHeight="1">
      <c r="A321" s="70">
        <v>320</v>
      </c>
      <c r="B321" s="71" t="s">
        <v>5013</v>
      </c>
      <c r="C321" s="71" t="s">
        <v>264</v>
      </c>
      <c r="D321" s="71" t="s">
        <v>5014</v>
      </c>
      <c r="E321" s="71" t="s">
        <v>1526</v>
      </c>
      <c r="F321" s="71" t="s">
        <v>54</v>
      </c>
      <c r="G321" s="71" t="s">
        <v>125</v>
      </c>
      <c r="H321" s="71" t="s">
        <v>217</v>
      </c>
      <c r="I321" s="71" t="s">
        <v>250</v>
      </c>
      <c r="J321" s="71" t="s">
        <v>1456</v>
      </c>
      <c r="K321" s="71" t="s">
        <v>243</v>
      </c>
      <c r="L321" s="71" t="s">
        <v>5015</v>
      </c>
      <c r="M321" s="71" t="s">
        <v>5016</v>
      </c>
      <c r="N321" s="71" t="s">
        <v>1529</v>
      </c>
      <c r="O321" s="71" t="s">
        <v>1699</v>
      </c>
      <c r="P321" s="71" t="s">
        <v>60</v>
      </c>
      <c r="Q321" s="71" t="s">
        <v>81</v>
      </c>
      <c r="R321" s="71" t="s">
        <v>1700</v>
      </c>
      <c r="S321" s="71" t="s">
        <v>63</v>
      </c>
      <c r="T321" s="71" t="s">
        <v>62</v>
      </c>
      <c r="U321" s="71" t="s">
        <v>62</v>
      </c>
      <c r="V321" s="71" t="s">
        <v>62</v>
      </c>
      <c r="W321" s="71" t="s">
        <v>63</v>
      </c>
      <c r="X321" s="71" t="s">
        <v>63</v>
      </c>
      <c r="Y321" s="71" t="s">
        <v>62</v>
      </c>
      <c r="Z321" s="71" t="s">
        <v>63</v>
      </c>
      <c r="AA321" s="71" t="s">
        <v>63</v>
      </c>
      <c r="AB321" s="71" t="s">
        <v>142</v>
      </c>
      <c r="AC321" s="71" t="s">
        <v>100</v>
      </c>
      <c r="AD321" s="71" t="s">
        <v>62</v>
      </c>
      <c r="AE321" s="71" t="s">
        <v>62</v>
      </c>
      <c r="AF321" s="71" t="s">
        <v>63</v>
      </c>
      <c r="AG321" s="71" t="s">
        <v>63</v>
      </c>
      <c r="AH321" s="71" t="s">
        <v>1539</v>
      </c>
      <c r="AI321" s="71" t="s">
        <v>63</v>
      </c>
      <c r="AJ321" s="71" t="s">
        <v>62</v>
      </c>
      <c r="AK321" s="71" t="s">
        <v>132</v>
      </c>
      <c r="AL321" s="71" t="s">
        <v>62</v>
      </c>
      <c r="AM321" s="71" t="s">
        <v>62</v>
      </c>
      <c r="AN321" s="71" t="s">
        <v>5017</v>
      </c>
      <c r="AO321" s="71" t="s">
        <v>5018</v>
      </c>
      <c r="AP321" s="71" t="s">
        <v>5019</v>
      </c>
      <c r="AQ321" s="71" t="s">
        <v>5020</v>
      </c>
      <c r="AR321" s="71" t="s">
        <v>132</v>
      </c>
      <c r="AS321" s="71"/>
      <c r="AT321" s="71" t="s">
        <v>63</v>
      </c>
      <c r="AU321" s="71" t="s">
        <v>72</v>
      </c>
      <c r="AV321" s="71" t="s">
        <v>63</v>
      </c>
      <c r="AW321" s="71"/>
      <c r="AX321" s="71" t="s">
        <v>5021</v>
      </c>
      <c r="AY321" s="73" t="s">
        <v>5022</v>
      </c>
    </row>
    <row r="322" spans="1:51" ht="85" customHeight="1">
      <c r="A322" s="70">
        <v>321</v>
      </c>
      <c r="B322" s="71" t="s">
        <v>5023</v>
      </c>
      <c r="C322" s="71" t="s">
        <v>810</v>
      </c>
      <c r="D322" s="71" t="s">
        <v>5024</v>
      </c>
      <c r="E322" s="71" t="s">
        <v>1526</v>
      </c>
      <c r="F322" s="71" t="s">
        <v>231</v>
      </c>
      <c r="G322" s="71" t="s">
        <v>232</v>
      </c>
      <c r="H322" s="71" t="s">
        <v>217</v>
      </c>
      <c r="I322" s="71" t="s">
        <v>850</v>
      </c>
      <c r="J322" s="71" t="s">
        <v>1456</v>
      </c>
      <c r="K322" s="71" t="s">
        <v>315</v>
      </c>
      <c r="L322" s="71" t="s">
        <v>5025</v>
      </c>
      <c r="M322" s="71" t="s">
        <v>5026</v>
      </c>
      <c r="N322" s="71"/>
      <c r="O322" s="71"/>
      <c r="P322" s="71"/>
      <c r="Q322" s="71"/>
      <c r="R322" s="71"/>
      <c r="S322" s="71"/>
      <c r="T322" s="71"/>
      <c r="U322" s="71"/>
      <c r="V322" s="71"/>
      <c r="W322" s="71"/>
      <c r="X322" s="71"/>
      <c r="Y322" s="71"/>
      <c r="Z322" s="71"/>
      <c r="AA322" s="71"/>
      <c r="AB322" s="71" t="s">
        <v>64</v>
      </c>
      <c r="AC322" s="71" t="s">
        <v>65</v>
      </c>
      <c r="AD322" s="71" t="s">
        <v>62</v>
      </c>
      <c r="AE322" s="71" t="s">
        <v>62</v>
      </c>
      <c r="AF322" s="71" t="s">
        <v>63</v>
      </c>
      <c r="AG322" s="71"/>
      <c r="AH322" s="71" t="s">
        <v>66</v>
      </c>
      <c r="AI322" s="71" t="s">
        <v>63</v>
      </c>
      <c r="AJ322" s="71" t="s">
        <v>63</v>
      </c>
      <c r="AK322" s="71" t="s">
        <v>63</v>
      </c>
      <c r="AL322" s="71" t="s">
        <v>132</v>
      </c>
      <c r="AM322" s="71" t="s">
        <v>63</v>
      </c>
      <c r="AN322" s="71"/>
      <c r="AO322" s="71"/>
      <c r="AP322" s="71" t="s">
        <v>5027</v>
      </c>
      <c r="AQ322" s="71" t="s">
        <v>5028</v>
      </c>
      <c r="AR322" s="71" t="s">
        <v>132</v>
      </c>
      <c r="AS322" s="71"/>
      <c r="AT322" s="71" t="s">
        <v>63</v>
      </c>
      <c r="AU322" s="71"/>
      <c r="AV322" s="71"/>
      <c r="AW322" s="71"/>
      <c r="AX322" s="71" t="s">
        <v>5029</v>
      </c>
      <c r="AY322" s="73" t="s">
        <v>5030</v>
      </c>
    </row>
    <row r="323" spans="1:51" ht="85" customHeight="1">
      <c r="A323" s="70">
        <v>322</v>
      </c>
      <c r="B323" s="71" t="s">
        <v>5031</v>
      </c>
      <c r="C323" s="71" t="s">
        <v>4707</v>
      </c>
      <c r="D323" s="71" t="s">
        <v>5032</v>
      </c>
      <c r="E323" s="71" t="s">
        <v>1510</v>
      </c>
      <c r="F323" s="71" t="s">
        <v>231</v>
      </c>
      <c r="G323" s="71" t="s">
        <v>232</v>
      </c>
      <c r="H323" s="71" t="s">
        <v>233</v>
      </c>
      <c r="I323" s="71" t="s">
        <v>428</v>
      </c>
      <c r="J323" s="71" t="s">
        <v>1456</v>
      </c>
      <c r="K323" s="71" t="s">
        <v>315</v>
      </c>
      <c r="L323" s="71" t="s">
        <v>5033</v>
      </c>
      <c r="M323" s="71" t="s">
        <v>5034</v>
      </c>
      <c r="N323" s="71"/>
      <c r="O323" s="71"/>
      <c r="P323" s="71"/>
      <c r="Q323" s="71"/>
      <c r="R323" s="71"/>
      <c r="S323" s="71"/>
      <c r="T323" s="71"/>
      <c r="U323" s="71"/>
      <c r="V323" s="71"/>
      <c r="W323" s="71"/>
      <c r="X323" s="71"/>
      <c r="Y323" s="71"/>
      <c r="Z323" s="71"/>
      <c r="AA323" s="71"/>
      <c r="AB323" s="71" t="s">
        <v>64</v>
      </c>
      <c r="AC323" s="71" t="s">
        <v>65</v>
      </c>
      <c r="AD323" s="71" t="s">
        <v>62</v>
      </c>
      <c r="AE323" s="71" t="s">
        <v>63</v>
      </c>
      <c r="AF323" s="71" t="s">
        <v>63</v>
      </c>
      <c r="AG323" s="71"/>
      <c r="AH323" s="71" t="s">
        <v>66</v>
      </c>
      <c r="AI323" s="71" t="s">
        <v>132</v>
      </c>
      <c r="AJ323" s="71" t="s">
        <v>63</v>
      </c>
      <c r="AK323" s="71" t="s">
        <v>63</v>
      </c>
      <c r="AL323" s="71" t="s">
        <v>132</v>
      </c>
      <c r="AM323" s="71" t="s">
        <v>132</v>
      </c>
      <c r="AN323" s="71"/>
      <c r="AO323" s="71"/>
      <c r="AP323" s="71" t="s">
        <v>5035</v>
      </c>
      <c r="AQ323" s="71" t="s">
        <v>5036</v>
      </c>
      <c r="AR323" s="71" t="s">
        <v>132</v>
      </c>
      <c r="AS323" s="71"/>
      <c r="AT323" s="71" t="s">
        <v>63</v>
      </c>
      <c r="AU323" s="71"/>
      <c r="AV323" s="71"/>
      <c r="AW323" s="71"/>
      <c r="AX323" s="71" t="s">
        <v>5037</v>
      </c>
      <c r="AY323" s="73" t="s">
        <v>5038</v>
      </c>
    </row>
    <row r="324" spans="1:51" ht="143" customHeight="1">
      <c r="A324" s="70">
        <v>323</v>
      </c>
      <c r="B324" s="71" t="s">
        <v>5039</v>
      </c>
      <c r="C324" s="71" t="s">
        <v>745</v>
      </c>
      <c r="D324" s="71" t="s">
        <v>5040</v>
      </c>
      <c r="E324" s="71" t="s">
        <v>1502</v>
      </c>
      <c r="F324" s="71" t="s">
        <v>231</v>
      </c>
      <c r="G324" s="71" t="s">
        <v>746</v>
      </c>
      <c r="H324" s="71" t="s">
        <v>217</v>
      </c>
      <c r="I324" s="71" t="s">
        <v>1232</v>
      </c>
      <c r="J324" s="71" t="s">
        <v>1456</v>
      </c>
      <c r="K324" s="71" t="s">
        <v>243</v>
      </c>
      <c r="L324" s="71" t="s">
        <v>5041</v>
      </c>
      <c r="M324" s="71" t="s">
        <v>5042</v>
      </c>
      <c r="N324" s="71"/>
      <c r="O324" s="71"/>
      <c r="P324" s="71"/>
      <c r="Q324" s="71"/>
      <c r="R324" s="71"/>
      <c r="S324" s="71"/>
      <c r="T324" s="71"/>
      <c r="U324" s="71"/>
      <c r="V324" s="71"/>
      <c r="W324" s="71"/>
      <c r="X324" s="71"/>
      <c r="Y324" s="71"/>
      <c r="Z324" s="71"/>
      <c r="AA324" s="71"/>
      <c r="AB324" s="71" t="s">
        <v>64</v>
      </c>
      <c r="AC324" s="71" t="s">
        <v>65</v>
      </c>
      <c r="AD324" s="71" t="s">
        <v>62</v>
      </c>
      <c r="AE324" s="71" t="s">
        <v>62</v>
      </c>
      <c r="AF324" s="71" t="s">
        <v>63</v>
      </c>
      <c r="AG324" s="71"/>
      <c r="AH324" s="71" t="s">
        <v>1539</v>
      </c>
      <c r="AI324" s="71" t="s">
        <v>63</v>
      </c>
      <c r="AJ324" s="71" t="s">
        <v>63</v>
      </c>
      <c r="AK324" s="71" t="s">
        <v>63</v>
      </c>
      <c r="AL324" s="71" t="s">
        <v>62</v>
      </c>
      <c r="AM324" s="71" t="s">
        <v>63</v>
      </c>
      <c r="AN324" s="71"/>
      <c r="AO324" s="71"/>
      <c r="AP324" s="71" t="s">
        <v>5043</v>
      </c>
      <c r="AQ324" s="71" t="s">
        <v>4899</v>
      </c>
      <c r="AR324" s="71" t="s">
        <v>62</v>
      </c>
      <c r="AS324" s="71"/>
      <c r="AT324" s="71" t="s">
        <v>63</v>
      </c>
      <c r="AU324" s="71"/>
      <c r="AV324" s="71"/>
      <c r="AW324" s="71"/>
      <c r="AX324" s="22" t="s">
        <v>5044</v>
      </c>
      <c r="AY324" s="73" t="s">
        <v>5045</v>
      </c>
    </row>
    <row r="325" spans="1:51" ht="85" customHeight="1">
      <c r="A325" s="70">
        <v>324</v>
      </c>
      <c r="B325" s="71" t="s">
        <v>5046</v>
      </c>
      <c r="C325" s="71" t="s">
        <v>745</v>
      </c>
      <c r="D325" s="71" t="s">
        <v>5047</v>
      </c>
      <c r="E325" s="71" t="s">
        <v>1546</v>
      </c>
      <c r="F325" s="71" t="s">
        <v>231</v>
      </c>
      <c r="G325" s="71" t="s">
        <v>746</v>
      </c>
      <c r="H325" s="71" t="s">
        <v>217</v>
      </c>
      <c r="I325" s="71" t="s">
        <v>2244</v>
      </c>
      <c r="J325" s="71" t="s">
        <v>1456</v>
      </c>
      <c r="K325" s="71" t="s">
        <v>315</v>
      </c>
      <c r="L325" s="71" t="s">
        <v>5048</v>
      </c>
      <c r="M325" s="71" t="s">
        <v>5049</v>
      </c>
      <c r="N325" s="71"/>
      <c r="O325" s="71"/>
      <c r="P325" s="71"/>
      <c r="Q325" s="71"/>
      <c r="R325" s="71"/>
      <c r="S325" s="71"/>
      <c r="T325" s="71"/>
      <c r="U325" s="71"/>
      <c r="V325" s="71"/>
      <c r="W325" s="71"/>
      <c r="X325" s="71"/>
      <c r="Y325" s="71"/>
      <c r="Z325" s="71"/>
      <c r="AA325" s="71"/>
      <c r="AB325" s="71" t="s">
        <v>64</v>
      </c>
      <c r="AC325" s="71" t="s">
        <v>65</v>
      </c>
      <c r="AD325" s="71" t="s">
        <v>62</v>
      </c>
      <c r="AE325" s="71" t="s">
        <v>63</v>
      </c>
      <c r="AF325" s="71" t="s">
        <v>63</v>
      </c>
      <c r="AG325" s="71"/>
      <c r="AH325" s="71" t="s">
        <v>66</v>
      </c>
      <c r="AI325" s="71" t="s">
        <v>63</v>
      </c>
      <c r="AJ325" s="71" t="s">
        <v>63</v>
      </c>
      <c r="AK325" s="71" t="s">
        <v>63</v>
      </c>
      <c r="AL325" s="71" t="s">
        <v>132</v>
      </c>
      <c r="AM325" s="71" t="s">
        <v>63</v>
      </c>
      <c r="AN325" s="71"/>
      <c r="AO325" s="71"/>
      <c r="AP325" s="71" t="s">
        <v>5050</v>
      </c>
      <c r="AQ325" s="71" t="s">
        <v>5051</v>
      </c>
      <c r="AR325" s="71" t="s">
        <v>132</v>
      </c>
      <c r="AS325" s="71"/>
      <c r="AT325" s="71" t="s">
        <v>63</v>
      </c>
      <c r="AU325" s="71"/>
      <c r="AV325" s="71"/>
      <c r="AW325" s="71"/>
      <c r="AX325" s="71" t="s">
        <v>5052</v>
      </c>
      <c r="AY325" s="73" t="s">
        <v>5053</v>
      </c>
    </row>
    <row r="326" spans="1:51" ht="85" customHeight="1">
      <c r="A326" s="70">
        <v>325</v>
      </c>
      <c r="B326" s="71" t="s">
        <v>5054</v>
      </c>
      <c r="C326" s="71" t="s">
        <v>810</v>
      </c>
      <c r="D326" s="71" t="s">
        <v>5055</v>
      </c>
      <c r="E326" s="71" t="s">
        <v>1454</v>
      </c>
      <c r="F326" s="71" t="s">
        <v>231</v>
      </c>
      <c r="G326" s="71" t="s">
        <v>746</v>
      </c>
      <c r="H326" s="71" t="s">
        <v>217</v>
      </c>
      <c r="I326" s="71" t="s">
        <v>1232</v>
      </c>
      <c r="J326" s="71" t="s">
        <v>1456</v>
      </c>
      <c r="K326" s="71" t="s">
        <v>243</v>
      </c>
      <c r="L326" s="71" t="s">
        <v>5056</v>
      </c>
      <c r="M326" s="71" t="s">
        <v>5057</v>
      </c>
      <c r="N326" s="71"/>
      <c r="O326" s="71"/>
      <c r="P326" s="71"/>
      <c r="Q326" s="71"/>
      <c r="R326" s="71"/>
      <c r="S326" s="71"/>
      <c r="T326" s="71"/>
      <c r="U326" s="71"/>
      <c r="V326" s="71"/>
      <c r="W326" s="71"/>
      <c r="X326" s="71"/>
      <c r="Y326" s="71"/>
      <c r="Z326" s="71"/>
      <c r="AA326" s="71"/>
      <c r="AB326" s="71" t="s">
        <v>64</v>
      </c>
      <c r="AC326" s="71" t="s">
        <v>84</v>
      </c>
      <c r="AD326" s="71" t="s">
        <v>62</v>
      </c>
      <c r="AE326" s="71" t="s">
        <v>63</v>
      </c>
      <c r="AF326" s="71" t="s">
        <v>62</v>
      </c>
      <c r="AG326" s="71"/>
      <c r="AH326" s="71" t="s">
        <v>932</v>
      </c>
      <c r="AI326" s="71" t="s">
        <v>63</v>
      </c>
      <c r="AJ326" s="71" t="s">
        <v>63</v>
      </c>
      <c r="AK326" s="71" t="s">
        <v>63</v>
      </c>
      <c r="AL326" s="71" t="s">
        <v>62</v>
      </c>
      <c r="AM326" s="71" t="s">
        <v>63</v>
      </c>
      <c r="AN326" s="71"/>
      <c r="AO326" s="71"/>
      <c r="AP326" s="71" t="s">
        <v>5058</v>
      </c>
      <c r="AQ326" s="71" t="s">
        <v>1232</v>
      </c>
      <c r="AR326" s="71" t="s">
        <v>62</v>
      </c>
      <c r="AS326" s="71"/>
      <c r="AT326" s="71" t="s">
        <v>63</v>
      </c>
      <c r="AU326" s="71"/>
      <c r="AV326" s="71"/>
      <c r="AW326" s="71"/>
      <c r="AX326" s="71" t="s">
        <v>5059</v>
      </c>
      <c r="AY326" s="73" t="s">
        <v>5060</v>
      </c>
    </row>
    <row r="327" spans="1:51" ht="85" customHeight="1">
      <c r="A327" s="70">
        <v>326</v>
      </c>
      <c r="B327" s="71" t="s">
        <v>5061</v>
      </c>
      <c r="C327" s="71" t="s">
        <v>810</v>
      </c>
      <c r="D327" s="71" t="s">
        <v>5062</v>
      </c>
      <c r="E327" s="71" t="s">
        <v>1454</v>
      </c>
      <c r="F327" s="71" t="s">
        <v>231</v>
      </c>
      <c r="G327" s="71" t="s">
        <v>746</v>
      </c>
      <c r="H327" s="71" t="s">
        <v>217</v>
      </c>
      <c r="I327" s="71" t="s">
        <v>1232</v>
      </c>
      <c r="J327" s="71" t="s">
        <v>1456</v>
      </c>
      <c r="K327" s="71" t="s">
        <v>243</v>
      </c>
      <c r="L327" s="71" t="s">
        <v>5063</v>
      </c>
      <c r="M327" s="71" t="s">
        <v>5064</v>
      </c>
      <c r="N327" s="71"/>
      <c r="O327" s="71"/>
      <c r="P327" s="71"/>
      <c r="Q327" s="71"/>
      <c r="R327" s="71"/>
      <c r="S327" s="71"/>
      <c r="T327" s="71"/>
      <c r="U327" s="71"/>
      <c r="V327" s="71"/>
      <c r="W327" s="71"/>
      <c r="X327" s="71"/>
      <c r="Y327" s="71"/>
      <c r="Z327" s="71"/>
      <c r="AA327" s="71"/>
      <c r="AB327" s="71" t="s">
        <v>64</v>
      </c>
      <c r="AC327" s="71" t="s">
        <v>65</v>
      </c>
      <c r="AD327" s="71" t="s">
        <v>62</v>
      </c>
      <c r="AE327" s="71" t="s">
        <v>63</v>
      </c>
      <c r="AF327" s="71" t="s">
        <v>63</v>
      </c>
      <c r="AG327" s="71"/>
      <c r="AH327" s="71" t="s">
        <v>66</v>
      </c>
      <c r="AI327" s="71" t="s">
        <v>63</v>
      </c>
      <c r="AJ327" s="71" t="s">
        <v>63</v>
      </c>
      <c r="AK327" s="71" t="s">
        <v>63</v>
      </c>
      <c r="AL327" s="71" t="s">
        <v>62</v>
      </c>
      <c r="AM327" s="71" t="s">
        <v>63</v>
      </c>
      <c r="AN327" s="71"/>
      <c r="AO327" s="71"/>
      <c r="AP327" s="71" t="s">
        <v>5065</v>
      </c>
      <c r="AQ327" s="71" t="s">
        <v>1232</v>
      </c>
      <c r="AR327" s="71" t="s">
        <v>62</v>
      </c>
      <c r="AS327" s="71"/>
      <c r="AT327" s="71" t="s">
        <v>63</v>
      </c>
      <c r="AU327" s="71"/>
      <c r="AV327" s="71"/>
      <c r="AW327" s="71"/>
      <c r="AX327" s="71" t="s">
        <v>5066</v>
      </c>
      <c r="AY327" s="73" t="s">
        <v>5067</v>
      </c>
    </row>
    <row r="328" spans="1:51" ht="85" customHeight="1">
      <c r="A328" s="70">
        <v>327</v>
      </c>
      <c r="B328" s="71" t="s">
        <v>5068</v>
      </c>
      <c r="C328" s="71" t="s">
        <v>381</v>
      </c>
      <c r="D328" s="71" t="s">
        <v>5069</v>
      </c>
      <c r="E328" s="71" t="s">
        <v>1454</v>
      </c>
      <c r="F328" s="71" t="s">
        <v>54</v>
      </c>
      <c r="G328" s="71" t="s">
        <v>125</v>
      </c>
      <c r="H328" s="71" t="s">
        <v>233</v>
      </c>
      <c r="I328" s="71" t="s">
        <v>1232</v>
      </c>
      <c r="J328" s="71" t="s">
        <v>1456</v>
      </c>
      <c r="K328" s="71" t="s">
        <v>243</v>
      </c>
      <c r="L328" s="71" t="s">
        <v>5070</v>
      </c>
      <c r="M328" s="71" t="s">
        <v>5071</v>
      </c>
      <c r="N328" s="71" t="s">
        <v>1741</v>
      </c>
      <c r="O328" s="71" t="s">
        <v>5072</v>
      </c>
      <c r="P328" s="71" t="s">
        <v>60</v>
      </c>
      <c r="Q328" s="71" t="s">
        <v>188</v>
      </c>
      <c r="R328" s="71" t="s">
        <v>189</v>
      </c>
      <c r="S328" s="71" t="s">
        <v>63</v>
      </c>
      <c r="T328" s="71" t="s">
        <v>63</v>
      </c>
      <c r="U328" s="71" t="s">
        <v>63</v>
      </c>
      <c r="V328" s="71" t="s">
        <v>62</v>
      </c>
      <c r="W328" s="71" t="s">
        <v>63</v>
      </c>
      <c r="X328" s="71" t="s">
        <v>63</v>
      </c>
      <c r="Y328" s="71" t="s">
        <v>62</v>
      </c>
      <c r="Z328" s="71" t="s">
        <v>63</v>
      </c>
      <c r="AA328" s="71" t="s">
        <v>62</v>
      </c>
      <c r="AB328" s="71" t="s">
        <v>189</v>
      </c>
      <c r="AC328" s="71" t="s">
        <v>65</v>
      </c>
      <c r="AD328" s="71" t="s">
        <v>62</v>
      </c>
      <c r="AE328" s="71" t="s">
        <v>62</v>
      </c>
      <c r="AF328" s="71" t="s">
        <v>62</v>
      </c>
      <c r="AG328" s="71" t="s">
        <v>63</v>
      </c>
      <c r="AH328" s="71" t="s">
        <v>932</v>
      </c>
      <c r="AI328" s="71" t="s">
        <v>63</v>
      </c>
      <c r="AJ328" s="71" t="s">
        <v>132</v>
      </c>
      <c r="AK328" s="71" t="s">
        <v>63</v>
      </c>
      <c r="AL328" s="71" t="s">
        <v>63</v>
      </c>
      <c r="AM328" s="71" t="s">
        <v>63</v>
      </c>
      <c r="AN328" s="71" t="s">
        <v>5073</v>
      </c>
      <c r="AO328" s="71"/>
      <c r="AP328" s="71" t="s">
        <v>5074</v>
      </c>
      <c r="AQ328" s="71" t="s">
        <v>1299</v>
      </c>
      <c r="AR328" s="71" t="s">
        <v>62</v>
      </c>
      <c r="AS328" s="71"/>
      <c r="AT328" s="71" t="s">
        <v>63</v>
      </c>
      <c r="AU328" s="71" t="s">
        <v>72</v>
      </c>
      <c r="AV328" s="71" t="s">
        <v>63</v>
      </c>
      <c r="AW328" s="71"/>
      <c r="AX328" s="71" t="s">
        <v>5075</v>
      </c>
      <c r="AY328" s="73" t="s">
        <v>5076</v>
      </c>
    </row>
    <row r="329" spans="1:51" ht="85" customHeight="1">
      <c r="A329" s="70">
        <v>328</v>
      </c>
      <c r="B329" s="71" t="s">
        <v>5077</v>
      </c>
      <c r="C329" s="71" t="s">
        <v>4708</v>
      </c>
      <c r="D329" s="71" t="s">
        <v>5078</v>
      </c>
      <c r="E329" s="71" t="s">
        <v>1502</v>
      </c>
      <c r="F329" s="71" t="s">
        <v>231</v>
      </c>
      <c r="G329" s="71" t="s">
        <v>746</v>
      </c>
      <c r="H329" s="71" t="s">
        <v>217</v>
      </c>
      <c r="I329" s="71" t="s">
        <v>1688</v>
      </c>
      <c r="J329" s="71" t="s">
        <v>1456</v>
      </c>
      <c r="K329" s="71" t="s">
        <v>243</v>
      </c>
      <c r="L329" s="71" t="s">
        <v>5079</v>
      </c>
      <c r="M329" s="71" t="s">
        <v>5080</v>
      </c>
      <c r="N329" s="71"/>
      <c r="O329" s="71"/>
      <c r="P329" s="71"/>
      <c r="Q329" s="71"/>
      <c r="R329" s="71"/>
      <c r="S329" s="71"/>
      <c r="T329" s="71"/>
      <c r="U329" s="71"/>
      <c r="V329" s="71"/>
      <c r="W329" s="71"/>
      <c r="X329" s="71"/>
      <c r="Y329" s="71"/>
      <c r="Z329" s="71"/>
      <c r="AA329" s="71"/>
      <c r="AB329" s="71" t="s">
        <v>64</v>
      </c>
      <c r="AC329" s="71" t="s">
        <v>65</v>
      </c>
      <c r="AD329" s="71" t="s">
        <v>62</v>
      </c>
      <c r="AE329" s="71" t="s">
        <v>63</v>
      </c>
      <c r="AF329" s="71" t="s">
        <v>63</v>
      </c>
      <c r="AG329" s="71"/>
      <c r="AH329" s="71" t="s">
        <v>1539</v>
      </c>
      <c r="AI329" s="71" t="s">
        <v>62</v>
      </c>
      <c r="AJ329" s="71" t="s">
        <v>63</v>
      </c>
      <c r="AK329" s="71" t="s">
        <v>63</v>
      </c>
      <c r="AL329" s="71" t="s">
        <v>63</v>
      </c>
      <c r="AM329" s="71" t="s">
        <v>62</v>
      </c>
      <c r="AN329" s="71"/>
      <c r="AO329" s="71"/>
      <c r="AP329" s="71" t="s">
        <v>5081</v>
      </c>
      <c r="AQ329" s="71" t="s">
        <v>5082</v>
      </c>
      <c r="AR329" s="71" t="s">
        <v>62</v>
      </c>
      <c r="AS329" s="71"/>
      <c r="AT329" s="71" t="s">
        <v>62</v>
      </c>
      <c r="AU329" s="71"/>
      <c r="AV329" s="71"/>
      <c r="AW329" s="71"/>
      <c r="AX329" s="71" t="s">
        <v>5083</v>
      </c>
      <c r="AY329" s="73" t="s">
        <v>5084</v>
      </c>
    </row>
    <row r="330" spans="1:51" ht="85" customHeight="1">
      <c r="A330" s="70">
        <v>329</v>
      </c>
      <c r="B330" s="71" t="s">
        <v>5085</v>
      </c>
      <c r="C330" s="71" t="s">
        <v>745</v>
      </c>
      <c r="D330" s="71" t="s">
        <v>5086</v>
      </c>
      <c r="E330" s="71" t="s">
        <v>1510</v>
      </c>
      <c r="F330" s="71" t="s">
        <v>231</v>
      </c>
      <c r="G330" s="71" t="s">
        <v>746</v>
      </c>
      <c r="H330" s="71" t="s">
        <v>217</v>
      </c>
      <c r="I330" s="71" t="s">
        <v>194</v>
      </c>
      <c r="J330" s="71" t="s">
        <v>1456</v>
      </c>
      <c r="K330" s="71" t="s">
        <v>315</v>
      </c>
      <c r="L330" s="71" t="s">
        <v>5087</v>
      </c>
      <c r="M330" s="71" t="s">
        <v>5088</v>
      </c>
      <c r="N330" s="71"/>
      <c r="O330" s="71"/>
      <c r="P330" s="71"/>
      <c r="Q330" s="71"/>
      <c r="R330" s="71"/>
      <c r="S330" s="71"/>
      <c r="T330" s="71"/>
      <c r="U330" s="71"/>
      <c r="V330" s="71"/>
      <c r="W330" s="71"/>
      <c r="X330" s="71"/>
      <c r="Y330" s="71"/>
      <c r="Z330" s="71"/>
      <c r="AA330" s="71"/>
      <c r="AB330" s="71" t="s">
        <v>189</v>
      </c>
      <c r="AC330" s="71" t="s">
        <v>65</v>
      </c>
      <c r="AD330" s="71" t="s">
        <v>62</v>
      </c>
      <c r="AE330" s="71" t="s">
        <v>62</v>
      </c>
      <c r="AF330" s="71" t="s">
        <v>63</v>
      </c>
      <c r="AG330" s="71"/>
      <c r="AH330" s="71" t="s">
        <v>66</v>
      </c>
      <c r="AI330" s="71" t="s">
        <v>63</v>
      </c>
      <c r="AJ330" s="71" t="s">
        <v>63</v>
      </c>
      <c r="AK330" s="71" t="s">
        <v>63</v>
      </c>
      <c r="AL330" s="71" t="s">
        <v>132</v>
      </c>
      <c r="AM330" s="71" t="s">
        <v>63</v>
      </c>
      <c r="AN330" s="71"/>
      <c r="AO330" s="71"/>
      <c r="AP330" s="71" t="s">
        <v>5089</v>
      </c>
      <c r="AQ330" s="71" t="s">
        <v>194</v>
      </c>
      <c r="AR330" s="71" t="s">
        <v>62</v>
      </c>
      <c r="AS330" s="71"/>
      <c r="AT330" s="71" t="s">
        <v>63</v>
      </c>
      <c r="AU330" s="71"/>
      <c r="AV330" s="71"/>
      <c r="AW330" s="71"/>
      <c r="AX330" s="71" t="s">
        <v>5090</v>
      </c>
      <c r="AY330" s="73"/>
    </row>
    <row r="331" spans="1:51" ht="85" customHeight="1">
      <c r="A331" s="70">
        <v>330</v>
      </c>
      <c r="B331" s="71" t="s">
        <v>5091</v>
      </c>
      <c r="C331" s="71" t="s">
        <v>745</v>
      </c>
      <c r="D331" s="71" t="s">
        <v>5092</v>
      </c>
      <c r="E331" s="71" t="s">
        <v>1518</v>
      </c>
      <c r="F331" s="71" t="s">
        <v>231</v>
      </c>
      <c r="G331" s="71" t="s">
        <v>746</v>
      </c>
      <c r="H331" s="71" t="s">
        <v>217</v>
      </c>
      <c r="I331" s="71" t="s">
        <v>1232</v>
      </c>
      <c r="J331" s="71" t="s">
        <v>1456</v>
      </c>
      <c r="K331" s="71" t="s">
        <v>243</v>
      </c>
      <c r="L331" s="71" t="s">
        <v>5093</v>
      </c>
      <c r="M331" s="71" t="s">
        <v>5094</v>
      </c>
      <c r="N331" s="71"/>
      <c r="O331" s="71"/>
      <c r="P331" s="71"/>
      <c r="Q331" s="71"/>
      <c r="R331" s="71"/>
      <c r="S331" s="71"/>
      <c r="T331" s="71"/>
      <c r="U331" s="71"/>
      <c r="V331" s="71"/>
      <c r="W331" s="71"/>
      <c r="X331" s="71"/>
      <c r="Y331" s="71"/>
      <c r="Z331" s="71"/>
      <c r="AA331" s="71"/>
      <c r="AB331" s="71" t="s">
        <v>64</v>
      </c>
      <c r="AC331" s="71" t="s">
        <v>65</v>
      </c>
      <c r="AD331" s="71" t="s">
        <v>62</v>
      </c>
      <c r="AE331" s="71" t="s">
        <v>62</v>
      </c>
      <c r="AF331" s="71" t="s">
        <v>63</v>
      </c>
      <c r="AG331" s="71"/>
      <c r="AH331" s="71" t="s">
        <v>66</v>
      </c>
      <c r="AI331" s="71" t="s">
        <v>63</v>
      </c>
      <c r="AJ331" s="71" t="s">
        <v>63</v>
      </c>
      <c r="AK331" s="71" t="s">
        <v>63</v>
      </c>
      <c r="AL331" s="71" t="s">
        <v>132</v>
      </c>
      <c r="AM331" s="71" t="s">
        <v>63</v>
      </c>
      <c r="AN331" s="71"/>
      <c r="AO331" s="71"/>
      <c r="AP331" s="71" t="s">
        <v>5095</v>
      </c>
      <c r="AQ331" s="71" t="s">
        <v>1232</v>
      </c>
      <c r="AR331" s="71" t="s">
        <v>62</v>
      </c>
      <c r="AS331" s="71"/>
      <c r="AT331" s="71" t="s">
        <v>63</v>
      </c>
      <c r="AU331" s="71"/>
      <c r="AV331" s="71"/>
      <c r="AW331" s="71"/>
      <c r="AX331" s="71" t="s">
        <v>5096</v>
      </c>
      <c r="AY331" s="73"/>
    </row>
    <row r="332" spans="1:51" ht="85" customHeight="1">
      <c r="A332" s="70">
        <v>331</v>
      </c>
      <c r="B332" s="71" t="s">
        <v>5097</v>
      </c>
      <c r="C332" s="71" t="s">
        <v>745</v>
      </c>
      <c r="D332" s="71" t="s">
        <v>5098</v>
      </c>
      <c r="E332" s="71" t="s">
        <v>1502</v>
      </c>
      <c r="F332" s="71" t="s">
        <v>231</v>
      </c>
      <c r="G332" s="71" t="s">
        <v>746</v>
      </c>
      <c r="H332" s="71" t="s">
        <v>217</v>
      </c>
      <c r="I332" s="71" t="s">
        <v>612</v>
      </c>
      <c r="J332" s="71" t="s">
        <v>1456</v>
      </c>
      <c r="K332" s="71" t="s">
        <v>266</v>
      </c>
      <c r="L332" s="71" t="s">
        <v>5099</v>
      </c>
      <c r="M332" s="71" t="s">
        <v>5100</v>
      </c>
      <c r="N332" s="71"/>
      <c r="O332" s="71"/>
      <c r="P332" s="71"/>
      <c r="Q332" s="71"/>
      <c r="R332" s="71"/>
      <c r="S332" s="71"/>
      <c r="T332" s="71"/>
      <c r="U332" s="71"/>
      <c r="V332" s="71"/>
      <c r="W332" s="71"/>
      <c r="X332" s="71"/>
      <c r="Y332" s="71"/>
      <c r="Z332" s="71"/>
      <c r="AA332" s="71"/>
      <c r="AB332" s="71" t="s">
        <v>64</v>
      </c>
      <c r="AC332" s="71" t="s">
        <v>65</v>
      </c>
      <c r="AD332" s="71" t="s">
        <v>62</v>
      </c>
      <c r="AE332" s="71" t="s">
        <v>63</v>
      </c>
      <c r="AF332" s="71" t="s">
        <v>63</v>
      </c>
      <c r="AG332" s="71"/>
      <c r="AH332" s="71" t="s">
        <v>66</v>
      </c>
      <c r="AI332" s="71" t="s">
        <v>63</v>
      </c>
      <c r="AJ332" s="71" t="s">
        <v>63</v>
      </c>
      <c r="AK332" s="71" t="s">
        <v>63</v>
      </c>
      <c r="AL332" s="71" t="s">
        <v>62</v>
      </c>
      <c r="AM332" s="71" t="s">
        <v>63</v>
      </c>
      <c r="AN332" s="71"/>
      <c r="AO332" s="71"/>
      <c r="AP332" s="71" t="s">
        <v>5101</v>
      </c>
      <c r="AQ332" s="71" t="s">
        <v>612</v>
      </c>
      <c r="AR332" s="71" t="s">
        <v>62</v>
      </c>
      <c r="AS332" s="71"/>
      <c r="AT332" s="71" t="s">
        <v>63</v>
      </c>
      <c r="AU332" s="71"/>
      <c r="AV332" s="71"/>
      <c r="AW332" s="71"/>
      <c r="AX332" s="71" t="s">
        <v>5102</v>
      </c>
      <c r="AY332" s="73" t="s">
        <v>5103</v>
      </c>
    </row>
    <row r="333" spans="1:51" ht="85" customHeight="1">
      <c r="A333" s="70">
        <v>332</v>
      </c>
      <c r="B333" s="71" t="s">
        <v>5104</v>
      </c>
      <c r="C333" s="71" t="s">
        <v>745</v>
      </c>
      <c r="D333" s="71" t="s">
        <v>5105</v>
      </c>
      <c r="E333" s="71" t="s">
        <v>1589</v>
      </c>
      <c r="F333" s="71" t="s">
        <v>231</v>
      </c>
      <c r="G333" s="71" t="s">
        <v>746</v>
      </c>
      <c r="H333" s="71" t="s">
        <v>217</v>
      </c>
      <c r="I333" s="71" t="s">
        <v>5106</v>
      </c>
      <c r="J333" s="71" t="s">
        <v>1975</v>
      </c>
      <c r="K333" s="71" t="s">
        <v>266</v>
      </c>
      <c r="L333" s="71" t="s">
        <v>5107</v>
      </c>
      <c r="M333" s="71" t="s">
        <v>5108</v>
      </c>
      <c r="N333" s="71"/>
      <c r="O333" s="71"/>
      <c r="P333" s="71"/>
      <c r="Q333" s="71"/>
      <c r="R333" s="71"/>
      <c r="S333" s="71"/>
      <c r="T333" s="71"/>
      <c r="U333" s="71"/>
      <c r="V333" s="71"/>
      <c r="W333" s="71"/>
      <c r="X333" s="71"/>
      <c r="Y333" s="71"/>
      <c r="Z333" s="71"/>
      <c r="AA333" s="71"/>
      <c r="AB333" s="71" t="s">
        <v>64</v>
      </c>
      <c r="AC333" s="71" t="s">
        <v>65</v>
      </c>
      <c r="AD333" s="71" t="s">
        <v>62</v>
      </c>
      <c r="AE333" s="71" t="s">
        <v>63</v>
      </c>
      <c r="AF333" s="71" t="s">
        <v>63</v>
      </c>
      <c r="AG333" s="71"/>
      <c r="AH333" s="71" t="s">
        <v>66</v>
      </c>
      <c r="AI333" s="71" t="s">
        <v>63</v>
      </c>
      <c r="AJ333" s="71" t="s">
        <v>132</v>
      </c>
      <c r="AK333" s="71" t="s">
        <v>63</v>
      </c>
      <c r="AL333" s="71" t="s">
        <v>62</v>
      </c>
      <c r="AM333" s="71" t="s">
        <v>63</v>
      </c>
      <c r="AN333" s="71"/>
      <c r="AO333" s="71"/>
      <c r="AP333" s="71" t="s">
        <v>5109</v>
      </c>
      <c r="AQ333" s="71" t="s">
        <v>5110</v>
      </c>
      <c r="AR333" s="71" t="s">
        <v>62</v>
      </c>
      <c r="AS333" s="71"/>
      <c r="AT333" s="71" t="s">
        <v>63</v>
      </c>
      <c r="AU333" s="71"/>
      <c r="AV333" s="71"/>
      <c r="AW333" s="71"/>
      <c r="AX333" s="71" t="s">
        <v>5111</v>
      </c>
      <c r="AY333" s="73" t="s">
        <v>5112</v>
      </c>
    </row>
    <row r="334" spans="1:51" ht="85" customHeight="1">
      <c r="A334" s="70">
        <v>333</v>
      </c>
      <c r="B334" s="71" t="s">
        <v>5113</v>
      </c>
      <c r="C334" s="71" t="s">
        <v>810</v>
      </c>
      <c r="D334" s="71" t="s">
        <v>5114</v>
      </c>
      <c r="E334" s="71" t="s">
        <v>1529</v>
      </c>
      <c r="F334" s="71" t="s">
        <v>231</v>
      </c>
      <c r="G334" s="71" t="s">
        <v>746</v>
      </c>
      <c r="H334" s="71" t="s">
        <v>217</v>
      </c>
      <c r="I334" s="71" t="s">
        <v>285</v>
      </c>
      <c r="J334" s="71" t="s">
        <v>1456</v>
      </c>
      <c r="K334" s="71" t="s">
        <v>279</v>
      </c>
      <c r="L334" s="71" t="s">
        <v>5115</v>
      </c>
      <c r="M334" s="71" t="s">
        <v>5116</v>
      </c>
      <c r="N334" s="71"/>
      <c r="O334" s="71"/>
      <c r="P334" s="71"/>
      <c r="Q334" s="71"/>
      <c r="R334" s="71"/>
      <c r="S334" s="71"/>
      <c r="T334" s="71"/>
      <c r="U334" s="71"/>
      <c r="V334" s="71"/>
      <c r="W334" s="71"/>
      <c r="X334" s="71"/>
      <c r="Y334" s="71"/>
      <c r="Z334" s="71"/>
      <c r="AA334" s="71"/>
      <c r="AB334" s="71" t="s">
        <v>64</v>
      </c>
      <c r="AC334" s="71" t="s">
        <v>65</v>
      </c>
      <c r="AD334" s="71" t="s">
        <v>62</v>
      </c>
      <c r="AE334" s="71" t="s">
        <v>63</v>
      </c>
      <c r="AF334" s="71" t="s">
        <v>62</v>
      </c>
      <c r="AG334" s="71"/>
      <c r="AH334" s="71" t="s">
        <v>66</v>
      </c>
      <c r="AI334" s="71" t="s">
        <v>63</v>
      </c>
      <c r="AJ334" s="71" t="s">
        <v>63</v>
      </c>
      <c r="AK334" s="71" t="s">
        <v>63</v>
      </c>
      <c r="AL334" s="71" t="s">
        <v>62</v>
      </c>
      <c r="AM334" s="71" t="s">
        <v>63</v>
      </c>
      <c r="AN334" s="71"/>
      <c r="AO334" s="71"/>
      <c r="AP334" s="71" t="s">
        <v>5117</v>
      </c>
      <c r="AQ334" s="71" t="s">
        <v>285</v>
      </c>
      <c r="AR334" s="71" t="s">
        <v>62</v>
      </c>
      <c r="AS334" s="71"/>
      <c r="AT334" s="71" t="s">
        <v>62</v>
      </c>
      <c r="AU334" s="71"/>
      <c r="AV334" s="71"/>
      <c r="AW334" s="71"/>
      <c r="AX334" s="71" t="s">
        <v>5118</v>
      </c>
      <c r="AY334" s="73"/>
    </row>
    <row r="335" spans="1:51" ht="85" customHeight="1">
      <c r="A335" s="70">
        <v>334</v>
      </c>
      <c r="B335" s="71" t="s">
        <v>5119</v>
      </c>
      <c r="C335" s="71" t="s">
        <v>1159</v>
      </c>
      <c r="D335" s="71" t="s">
        <v>5120</v>
      </c>
      <c r="E335" s="71" t="s">
        <v>1476</v>
      </c>
      <c r="F335" s="71" t="s">
        <v>231</v>
      </c>
      <c r="G335" s="71" t="s">
        <v>796</v>
      </c>
      <c r="H335" s="71" t="s">
        <v>217</v>
      </c>
      <c r="I335" s="71" t="s">
        <v>1232</v>
      </c>
      <c r="J335" s="71" t="s">
        <v>1456</v>
      </c>
      <c r="K335" s="71" t="s">
        <v>243</v>
      </c>
      <c r="L335" s="71" t="s">
        <v>5121</v>
      </c>
      <c r="M335" s="71" t="s">
        <v>5122</v>
      </c>
      <c r="N335" s="71"/>
      <c r="O335" s="71"/>
      <c r="P335" s="71"/>
      <c r="Q335" s="71"/>
      <c r="R335" s="71"/>
      <c r="S335" s="71"/>
      <c r="T335" s="71"/>
      <c r="U335" s="71"/>
      <c r="V335" s="71"/>
      <c r="W335" s="71"/>
      <c r="X335" s="71"/>
      <c r="Y335" s="71"/>
      <c r="Z335" s="71"/>
      <c r="AA335" s="71"/>
      <c r="AB335" s="71" t="s">
        <v>64</v>
      </c>
      <c r="AC335" s="71" t="s">
        <v>65</v>
      </c>
      <c r="AD335" s="71" t="s">
        <v>62</v>
      </c>
      <c r="AE335" s="71" t="s">
        <v>62</v>
      </c>
      <c r="AF335" s="71" t="s">
        <v>63</v>
      </c>
      <c r="AG335" s="71"/>
      <c r="AH335" s="71" t="s">
        <v>85</v>
      </c>
      <c r="AI335" s="71" t="s">
        <v>63</v>
      </c>
      <c r="AJ335" s="71" t="s">
        <v>63</v>
      </c>
      <c r="AK335" s="71" t="s">
        <v>63</v>
      </c>
      <c r="AL335" s="71" t="s">
        <v>132</v>
      </c>
      <c r="AM335" s="71" t="s">
        <v>63</v>
      </c>
      <c r="AN335" s="71"/>
      <c r="AO335" s="71"/>
      <c r="AP335" s="71" t="s">
        <v>5123</v>
      </c>
      <c r="AQ335" s="71" t="s">
        <v>1232</v>
      </c>
      <c r="AR335" s="71" t="s">
        <v>62</v>
      </c>
      <c r="AS335" s="71"/>
      <c r="AT335" s="71" t="s">
        <v>63</v>
      </c>
      <c r="AU335" s="71"/>
      <c r="AV335" s="71"/>
      <c r="AW335" s="71"/>
      <c r="AX335" s="71" t="s">
        <v>5124</v>
      </c>
      <c r="AY335" s="73" t="s">
        <v>5125</v>
      </c>
    </row>
    <row r="336" spans="1:51" ht="85" customHeight="1">
      <c r="A336" s="70">
        <v>335</v>
      </c>
      <c r="B336" s="71" t="s">
        <v>5126</v>
      </c>
      <c r="C336" s="71" t="s">
        <v>745</v>
      </c>
      <c r="D336" s="71" t="s">
        <v>5127</v>
      </c>
      <c r="E336" s="71" t="s">
        <v>1485</v>
      </c>
      <c r="F336" s="71" t="s">
        <v>231</v>
      </c>
      <c r="G336" s="71" t="s">
        <v>746</v>
      </c>
      <c r="H336" s="71" t="s">
        <v>217</v>
      </c>
      <c r="I336" s="71" t="s">
        <v>194</v>
      </c>
      <c r="J336" s="71" t="s">
        <v>1456</v>
      </c>
      <c r="K336" s="71" t="s">
        <v>315</v>
      </c>
      <c r="L336" s="71" t="s">
        <v>5128</v>
      </c>
      <c r="M336" s="71" t="s">
        <v>5129</v>
      </c>
      <c r="N336" s="71"/>
      <c r="O336" s="71"/>
      <c r="P336" s="71"/>
      <c r="Q336" s="71"/>
      <c r="R336" s="71"/>
      <c r="S336" s="71"/>
      <c r="T336" s="71"/>
      <c r="U336" s="71"/>
      <c r="V336" s="71"/>
      <c r="W336" s="71"/>
      <c r="X336" s="71"/>
      <c r="Y336" s="71"/>
      <c r="Z336" s="71"/>
      <c r="AA336" s="71"/>
      <c r="AB336" s="71" t="s">
        <v>64</v>
      </c>
      <c r="AC336" s="71" t="s">
        <v>65</v>
      </c>
      <c r="AD336" s="71" t="s">
        <v>62</v>
      </c>
      <c r="AE336" s="71" t="s">
        <v>63</v>
      </c>
      <c r="AF336" s="71" t="s">
        <v>63</v>
      </c>
      <c r="AG336" s="71"/>
      <c r="AH336" s="71" t="s">
        <v>66</v>
      </c>
      <c r="AI336" s="71" t="s">
        <v>63</v>
      </c>
      <c r="AJ336" s="71" t="s">
        <v>63</v>
      </c>
      <c r="AK336" s="71" t="s">
        <v>63</v>
      </c>
      <c r="AL336" s="71" t="s">
        <v>62</v>
      </c>
      <c r="AM336" s="71" t="s">
        <v>63</v>
      </c>
      <c r="AN336" s="71"/>
      <c r="AO336" s="71"/>
      <c r="AP336" s="71" t="s">
        <v>5130</v>
      </c>
      <c r="AQ336" s="71" t="s">
        <v>194</v>
      </c>
      <c r="AR336" s="71" t="s">
        <v>62</v>
      </c>
      <c r="AS336" s="71"/>
      <c r="AT336" s="71" t="s">
        <v>63</v>
      </c>
      <c r="AU336" s="71"/>
      <c r="AV336" s="71"/>
      <c r="AW336" s="71"/>
      <c r="AX336" s="71" t="s">
        <v>5131</v>
      </c>
      <c r="AY336" s="73" t="s">
        <v>5132</v>
      </c>
    </row>
    <row r="337" spans="1:51" ht="85" customHeight="1">
      <c r="A337" s="70">
        <v>336</v>
      </c>
      <c r="B337" s="71" t="s">
        <v>5133</v>
      </c>
      <c r="C337" s="71" t="s">
        <v>810</v>
      </c>
      <c r="D337" s="71" t="s">
        <v>5134</v>
      </c>
      <c r="E337" s="71" t="s">
        <v>1518</v>
      </c>
      <c r="F337" s="71" t="s">
        <v>231</v>
      </c>
      <c r="G337" s="71" t="s">
        <v>746</v>
      </c>
      <c r="H337" s="71" t="s">
        <v>217</v>
      </c>
      <c r="I337" s="71" t="s">
        <v>2239</v>
      </c>
      <c r="J337" s="71" t="s">
        <v>1456</v>
      </c>
      <c r="K337" s="71" t="s">
        <v>315</v>
      </c>
      <c r="L337" s="71" t="s">
        <v>5135</v>
      </c>
      <c r="M337" s="71" t="s">
        <v>5136</v>
      </c>
      <c r="N337" s="71"/>
      <c r="O337" s="71"/>
      <c r="P337" s="71"/>
      <c r="Q337" s="71"/>
      <c r="R337" s="71"/>
      <c r="S337" s="71"/>
      <c r="T337" s="71"/>
      <c r="U337" s="71"/>
      <c r="V337" s="71"/>
      <c r="W337" s="71"/>
      <c r="X337" s="71"/>
      <c r="Y337" s="71"/>
      <c r="Z337" s="71"/>
      <c r="AA337" s="71"/>
      <c r="AB337" s="71" t="s">
        <v>64</v>
      </c>
      <c r="AC337" s="71" t="s">
        <v>65</v>
      </c>
      <c r="AD337" s="71" t="s">
        <v>62</v>
      </c>
      <c r="AE337" s="71" t="s">
        <v>62</v>
      </c>
      <c r="AF337" s="71" t="s">
        <v>63</v>
      </c>
      <c r="AG337" s="71"/>
      <c r="AH337" s="71" t="s">
        <v>66</v>
      </c>
      <c r="AI337" s="71" t="s">
        <v>63</v>
      </c>
      <c r="AJ337" s="71" t="s">
        <v>132</v>
      </c>
      <c r="AK337" s="71" t="s">
        <v>63</v>
      </c>
      <c r="AL337" s="71" t="s">
        <v>62</v>
      </c>
      <c r="AM337" s="71" t="s">
        <v>63</v>
      </c>
      <c r="AN337" s="71"/>
      <c r="AO337" s="71"/>
      <c r="AP337" s="71" t="s">
        <v>5137</v>
      </c>
      <c r="AQ337" s="71" t="s">
        <v>469</v>
      </c>
      <c r="AR337" s="71" t="s">
        <v>63</v>
      </c>
      <c r="AS337" s="71"/>
      <c r="AT337" s="71" t="s">
        <v>62</v>
      </c>
      <c r="AU337" s="71"/>
      <c r="AV337" s="71"/>
      <c r="AW337" s="71"/>
      <c r="AX337" s="71" t="s">
        <v>5138</v>
      </c>
      <c r="AY337" s="73"/>
    </row>
    <row r="338" spans="1:51" ht="85" customHeight="1">
      <c r="A338" s="70">
        <v>337</v>
      </c>
      <c r="B338" s="71" t="s">
        <v>5139</v>
      </c>
      <c r="C338" s="71" t="s">
        <v>745</v>
      </c>
      <c r="D338" s="71" t="s">
        <v>5140</v>
      </c>
      <c r="E338" s="71" t="s">
        <v>1454</v>
      </c>
      <c r="F338" s="71" t="s">
        <v>231</v>
      </c>
      <c r="G338" s="71" t="s">
        <v>746</v>
      </c>
      <c r="H338" s="71" t="s">
        <v>217</v>
      </c>
      <c r="I338" s="71" t="s">
        <v>1232</v>
      </c>
      <c r="J338" s="71" t="s">
        <v>1456</v>
      </c>
      <c r="K338" s="71" t="s">
        <v>243</v>
      </c>
      <c r="L338" s="71" t="s">
        <v>5141</v>
      </c>
      <c r="M338" s="71" t="s">
        <v>5142</v>
      </c>
      <c r="N338" s="71"/>
      <c r="O338" s="71"/>
      <c r="P338" s="71"/>
      <c r="Q338" s="71"/>
      <c r="R338" s="71"/>
      <c r="S338" s="71"/>
      <c r="T338" s="71"/>
      <c r="U338" s="71"/>
      <c r="V338" s="71"/>
      <c r="W338" s="71"/>
      <c r="X338" s="71"/>
      <c r="Y338" s="71"/>
      <c r="Z338" s="71"/>
      <c r="AA338" s="71"/>
      <c r="AB338" s="71" t="s">
        <v>64</v>
      </c>
      <c r="AC338" s="71" t="s">
        <v>65</v>
      </c>
      <c r="AD338" s="71" t="s">
        <v>62</v>
      </c>
      <c r="AE338" s="71" t="s">
        <v>62</v>
      </c>
      <c r="AF338" s="71" t="s">
        <v>63</v>
      </c>
      <c r="AG338" s="71"/>
      <c r="AH338" s="71" t="s">
        <v>66</v>
      </c>
      <c r="AI338" s="71" t="s">
        <v>132</v>
      </c>
      <c r="AJ338" s="71" t="s">
        <v>63</v>
      </c>
      <c r="AK338" s="71" t="s">
        <v>63</v>
      </c>
      <c r="AL338" s="71" t="s">
        <v>62</v>
      </c>
      <c r="AM338" s="71" t="s">
        <v>63</v>
      </c>
      <c r="AN338" s="71"/>
      <c r="AO338" s="71"/>
      <c r="AP338" s="71" t="s">
        <v>5143</v>
      </c>
      <c r="AQ338" s="71" t="s">
        <v>1232</v>
      </c>
      <c r="AR338" s="71" t="s">
        <v>62</v>
      </c>
      <c r="AS338" s="71"/>
      <c r="AT338" s="71" t="s">
        <v>63</v>
      </c>
      <c r="AU338" s="71"/>
      <c r="AV338" s="71"/>
      <c r="AW338" s="71"/>
      <c r="AX338" s="71" t="s">
        <v>5144</v>
      </c>
      <c r="AY338" s="73"/>
    </row>
    <row r="339" spans="1:51" ht="85" customHeight="1">
      <c r="A339" s="70">
        <v>338</v>
      </c>
      <c r="B339" s="71" t="s">
        <v>5145</v>
      </c>
      <c r="C339" s="71" t="s">
        <v>745</v>
      </c>
      <c r="D339" s="71" t="s">
        <v>5146</v>
      </c>
      <c r="E339" s="71" t="s">
        <v>1599</v>
      </c>
      <c r="F339" s="71" t="s">
        <v>231</v>
      </c>
      <c r="G339" s="71" t="s">
        <v>746</v>
      </c>
      <c r="H339" s="71" t="s">
        <v>217</v>
      </c>
      <c r="I339" s="71" t="s">
        <v>194</v>
      </c>
      <c r="J339" s="71" t="s">
        <v>1456</v>
      </c>
      <c r="K339" s="71" t="s">
        <v>315</v>
      </c>
      <c r="L339" s="71" t="s">
        <v>5147</v>
      </c>
      <c r="M339" s="71" t="s">
        <v>5148</v>
      </c>
      <c r="N339" s="71"/>
      <c r="O339" s="71"/>
      <c r="P339" s="71"/>
      <c r="Q339" s="71"/>
      <c r="R339" s="71"/>
      <c r="S339" s="71"/>
      <c r="T339" s="71"/>
      <c r="U339" s="71"/>
      <c r="V339" s="71"/>
      <c r="W339" s="71"/>
      <c r="X339" s="71"/>
      <c r="Y339" s="71"/>
      <c r="Z339" s="71"/>
      <c r="AA339" s="71"/>
      <c r="AB339" s="71" t="s">
        <v>1723</v>
      </c>
      <c r="AC339" s="71" t="s">
        <v>65</v>
      </c>
      <c r="AD339" s="71" t="s">
        <v>62</v>
      </c>
      <c r="AE339" s="71" t="s">
        <v>62</v>
      </c>
      <c r="AF339" s="71" t="s">
        <v>63</v>
      </c>
      <c r="AG339" s="71"/>
      <c r="AH339" s="71" t="s">
        <v>66</v>
      </c>
      <c r="AI339" s="71" t="s">
        <v>63</v>
      </c>
      <c r="AJ339" s="71" t="s">
        <v>63</v>
      </c>
      <c r="AK339" s="71" t="s">
        <v>63</v>
      </c>
      <c r="AL339" s="71" t="s">
        <v>62</v>
      </c>
      <c r="AM339" s="71" t="s">
        <v>63</v>
      </c>
      <c r="AN339" s="71"/>
      <c r="AO339" s="71"/>
      <c r="AP339" s="71" t="s">
        <v>5149</v>
      </c>
      <c r="AQ339" s="71" t="s">
        <v>194</v>
      </c>
      <c r="AR339" s="71" t="s">
        <v>62</v>
      </c>
      <c r="AS339" s="71"/>
      <c r="AT339" s="71" t="s">
        <v>62</v>
      </c>
      <c r="AU339" s="71"/>
      <c r="AV339" s="71"/>
      <c r="AW339" s="71"/>
      <c r="AX339" s="71" t="s">
        <v>5150</v>
      </c>
      <c r="AY339" s="73"/>
    </row>
    <row r="340" spans="1:51" ht="85" customHeight="1">
      <c r="A340" s="70">
        <v>339</v>
      </c>
      <c r="B340" s="71" t="s">
        <v>5151</v>
      </c>
      <c r="C340" s="71" t="s">
        <v>745</v>
      </c>
      <c r="D340" s="71" t="s">
        <v>5152</v>
      </c>
      <c r="E340" s="71" t="s">
        <v>5153</v>
      </c>
      <c r="F340" s="71" t="s">
        <v>231</v>
      </c>
      <c r="G340" s="71" t="s">
        <v>746</v>
      </c>
      <c r="H340" s="71" t="s">
        <v>217</v>
      </c>
      <c r="I340" s="71" t="s">
        <v>250</v>
      </c>
      <c r="J340" s="71" t="s">
        <v>1456</v>
      </c>
      <c r="K340" s="71" t="s">
        <v>243</v>
      </c>
      <c r="L340" s="71" t="s">
        <v>5154</v>
      </c>
      <c r="M340" s="71" t="s">
        <v>5155</v>
      </c>
      <c r="N340" s="71"/>
      <c r="O340" s="71"/>
      <c r="P340" s="71"/>
      <c r="Q340" s="71"/>
      <c r="R340" s="71"/>
      <c r="S340" s="71"/>
      <c r="T340" s="71"/>
      <c r="U340" s="71"/>
      <c r="V340" s="71"/>
      <c r="W340" s="71"/>
      <c r="X340" s="71"/>
      <c r="Y340" s="71"/>
      <c r="Z340" s="71"/>
      <c r="AA340" s="71"/>
      <c r="AB340" s="71" t="s">
        <v>64</v>
      </c>
      <c r="AC340" s="71" t="s">
        <v>65</v>
      </c>
      <c r="AD340" s="71" t="s">
        <v>62</v>
      </c>
      <c r="AE340" s="71" t="s">
        <v>63</v>
      </c>
      <c r="AF340" s="71" t="s">
        <v>63</v>
      </c>
      <c r="AG340" s="71"/>
      <c r="AH340" s="71" t="s">
        <v>66</v>
      </c>
      <c r="AI340" s="71" t="s">
        <v>132</v>
      </c>
      <c r="AJ340" s="71" t="s">
        <v>62</v>
      </c>
      <c r="AK340" s="71" t="s">
        <v>132</v>
      </c>
      <c r="AL340" s="71" t="s">
        <v>132</v>
      </c>
      <c r="AM340" s="71" t="s">
        <v>132</v>
      </c>
      <c r="AN340" s="71"/>
      <c r="AO340" s="71"/>
      <c r="AP340" s="71" t="s">
        <v>5156</v>
      </c>
      <c r="AQ340" s="71" t="s">
        <v>366</v>
      </c>
      <c r="AR340" s="71" t="s">
        <v>63</v>
      </c>
      <c r="AS340" s="71"/>
      <c r="AT340" s="71" t="s">
        <v>62</v>
      </c>
      <c r="AU340" s="71"/>
      <c r="AV340" s="71"/>
      <c r="AW340" s="71"/>
      <c r="AX340" s="71" t="s">
        <v>5157</v>
      </c>
      <c r="AY340" s="73"/>
    </row>
    <row r="341" spans="1:51" ht="85" customHeight="1">
      <c r="A341" s="70">
        <v>340</v>
      </c>
      <c r="B341" s="71" t="s">
        <v>5158</v>
      </c>
      <c r="C341" s="71" t="s">
        <v>745</v>
      </c>
      <c r="D341" s="71" t="s">
        <v>5159</v>
      </c>
      <c r="E341" s="71" t="s">
        <v>1510</v>
      </c>
      <c r="F341" s="71" t="s">
        <v>231</v>
      </c>
      <c r="G341" s="71" t="s">
        <v>746</v>
      </c>
      <c r="H341" s="71" t="s">
        <v>217</v>
      </c>
      <c r="I341" s="71" t="s">
        <v>1232</v>
      </c>
      <c r="J341" s="71" t="s">
        <v>1456</v>
      </c>
      <c r="K341" s="71" t="s">
        <v>243</v>
      </c>
      <c r="L341" s="71" t="s">
        <v>5160</v>
      </c>
      <c r="M341" s="71" t="s">
        <v>5161</v>
      </c>
      <c r="N341" s="71"/>
      <c r="O341" s="71"/>
      <c r="P341" s="71"/>
      <c r="Q341" s="71"/>
      <c r="R341" s="71"/>
      <c r="S341" s="71"/>
      <c r="T341" s="71"/>
      <c r="U341" s="71"/>
      <c r="V341" s="71"/>
      <c r="W341" s="71"/>
      <c r="X341" s="71"/>
      <c r="Y341" s="71"/>
      <c r="Z341" s="71"/>
      <c r="AA341" s="71"/>
      <c r="AB341" s="71" t="s">
        <v>64</v>
      </c>
      <c r="AC341" s="71" t="s">
        <v>65</v>
      </c>
      <c r="AD341" s="71" t="s">
        <v>62</v>
      </c>
      <c r="AE341" s="71" t="s">
        <v>62</v>
      </c>
      <c r="AF341" s="71" t="s">
        <v>63</v>
      </c>
      <c r="AG341" s="71"/>
      <c r="AH341" s="71" t="s">
        <v>66</v>
      </c>
      <c r="AI341" s="71" t="s">
        <v>63</v>
      </c>
      <c r="AJ341" s="71" t="s">
        <v>63</v>
      </c>
      <c r="AK341" s="71" t="s">
        <v>63</v>
      </c>
      <c r="AL341" s="71" t="s">
        <v>62</v>
      </c>
      <c r="AM341" s="71" t="s">
        <v>63</v>
      </c>
      <c r="AN341" s="71"/>
      <c r="AO341" s="71"/>
      <c r="AP341" s="71" t="s">
        <v>5162</v>
      </c>
      <c r="AQ341" s="71" t="s">
        <v>4899</v>
      </c>
      <c r="AR341" s="71" t="s">
        <v>132</v>
      </c>
      <c r="AS341" s="71"/>
      <c r="AT341" s="71" t="s">
        <v>62</v>
      </c>
      <c r="AU341" s="71"/>
      <c r="AV341" s="71"/>
      <c r="AW341" s="71"/>
      <c r="AX341" s="71" t="s">
        <v>5163</v>
      </c>
      <c r="AY341" s="73" t="s">
        <v>5164</v>
      </c>
    </row>
    <row r="342" spans="1:51" ht="85" customHeight="1">
      <c r="A342" s="70">
        <v>341</v>
      </c>
      <c r="B342" s="71" t="s">
        <v>5165</v>
      </c>
      <c r="C342" s="71" t="s">
        <v>810</v>
      </c>
      <c r="D342" s="71" t="s">
        <v>5166</v>
      </c>
      <c r="E342" s="71" t="s">
        <v>1485</v>
      </c>
      <c r="F342" s="71" t="s">
        <v>231</v>
      </c>
      <c r="G342" s="71" t="s">
        <v>746</v>
      </c>
      <c r="H342" s="71" t="s">
        <v>217</v>
      </c>
      <c r="I342" s="71" t="s">
        <v>2239</v>
      </c>
      <c r="J342" s="71" t="s">
        <v>1456</v>
      </c>
      <c r="K342" s="71" t="s">
        <v>315</v>
      </c>
      <c r="L342" s="71" t="s">
        <v>5167</v>
      </c>
      <c r="M342" s="71" t="s">
        <v>5168</v>
      </c>
      <c r="N342" s="71"/>
      <c r="O342" s="71"/>
      <c r="P342" s="71"/>
      <c r="Q342" s="71"/>
      <c r="R342" s="71"/>
      <c r="S342" s="71"/>
      <c r="T342" s="71"/>
      <c r="U342" s="71"/>
      <c r="V342" s="71"/>
      <c r="W342" s="71"/>
      <c r="X342" s="71"/>
      <c r="Y342" s="71"/>
      <c r="Z342" s="71"/>
      <c r="AA342" s="71"/>
      <c r="AB342" s="71" t="s">
        <v>64</v>
      </c>
      <c r="AC342" s="71" t="s">
        <v>65</v>
      </c>
      <c r="AD342" s="71" t="s">
        <v>62</v>
      </c>
      <c r="AE342" s="71" t="s">
        <v>63</v>
      </c>
      <c r="AF342" s="71" t="s">
        <v>63</v>
      </c>
      <c r="AG342" s="71"/>
      <c r="AH342" s="71" t="s">
        <v>66</v>
      </c>
      <c r="AI342" s="71" t="s">
        <v>132</v>
      </c>
      <c r="AJ342" s="71" t="s">
        <v>63</v>
      </c>
      <c r="AK342" s="71" t="s">
        <v>63</v>
      </c>
      <c r="AL342" s="71" t="s">
        <v>62</v>
      </c>
      <c r="AM342" s="71" t="s">
        <v>63</v>
      </c>
      <c r="AN342" s="71"/>
      <c r="AO342" s="71"/>
      <c r="AP342" s="71" t="s">
        <v>5169</v>
      </c>
      <c r="AQ342" s="71" t="s">
        <v>5170</v>
      </c>
      <c r="AR342" s="71" t="s">
        <v>62</v>
      </c>
      <c r="AS342" s="71"/>
      <c r="AT342" s="71" t="s">
        <v>63</v>
      </c>
      <c r="AU342" s="71"/>
      <c r="AV342" s="71"/>
      <c r="AW342" s="71"/>
      <c r="AX342" s="71" t="s">
        <v>5171</v>
      </c>
      <c r="AY342" s="73" t="s">
        <v>5172</v>
      </c>
    </row>
    <row r="343" spans="1:51" ht="85" customHeight="1">
      <c r="A343" s="70">
        <v>342</v>
      </c>
      <c r="B343" s="71" t="s">
        <v>5173</v>
      </c>
      <c r="C343" s="71" t="s">
        <v>745</v>
      </c>
      <c r="D343" s="71" t="s">
        <v>5174</v>
      </c>
      <c r="E343" s="71" t="s">
        <v>1787</v>
      </c>
      <c r="F343" s="71" t="s">
        <v>231</v>
      </c>
      <c r="G343" s="71" t="s">
        <v>746</v>
      </c>
      <c r="H343" s="71" t="s">
        <v>217</v>
      </c>
      <c r="I343" s="71" t="s">
        <v>850</v>
      </c>
      <c r="J343" s="71" t="s">
        <v>1456</v>
      </c>
      <c r="K343" s="71" t="s">
        <v>315</v>
      </c>
      <c r="L343" s="71" t="s">
        <v>5175</v>
      </c>
      <c r="M343" s="71" t="s">
        <v>5176</v>
      </c>
      <c r="N343" s="71"/>
      <c r="O343" s="71"/>
      <c r="P343" s="71"/>
      <c r="Q343" s="71"/>
      <c r="R343" s="71"/>
      <c r="S343" s="71"/>
      <c r="T343" s="71"/>
      <c r="U343" s="71"/>
      <c r="V343" s="71"/>
      <c r="W343" s="71"/>
      <c r="X343" s="71"/>
      <c r="Y343" s="71"/>
      <c r="Z343" s="71"/>
      <c r="AA343" s="71"/>
      <c r="AB343" s="71" t="s">
        <v>64</v>
      </c>
      <c r="AC343" s="71" t="s">
        <v>65</v>
      </c>
      <c r="AD343" s="71" t="s">
        <v>62</v>
      </c>
      <c r="AE343" s="71" t="s">
        <v>63</v>
      </c>
      <c r="AF343" s="71" t="s">
        <v>63</v>
      </c>
      <c r="AG343" s="71"/>
      <c r="AH343" s="71" t="s">
        <v>66</v>
      </c>
      <c r="AI343" s="71" t="s">
        <v>63</v>
      </c>
      <c r="AJ343" s="71" t="s">
        <v>63</v>
      </c>
      <c r="AK343" s="71" t="s">
        <v>63</v>
      </c>
      <c r="AL343" s="71" t="s">
        <v>132</v>
      </c>
      <c r="AM343" s="71" t="s">
        <v>63</v>
      </c>
      <c r="AN343" s="71"/>
      <c r="AO343" s="71"/>
      <c r="AP343" s="71" t="s">
        <v>5177</v>
      </c>
      <c r="AQ343" s="71" t="s">
        <v>850</v>
      </c>
      <c r="AR343" s="71" t="s">
        <v>62</v>
      </c>
      <c r="AS343" s="71"/>
      <c r="AT343" s="71" t="s">
        <v>63</v>
      </c>
      <c r="AU343" s="71"/>
      <c r="AV343" s="71"/>
      <c r="AW343" s="71"/>
      <c r="AX343" s="71" t="s">
        <v>5178</v>
      </c>
      <c r="AY343" s="73"/>
    </row>
    <row r="344" spans="1:51" ht="85" customHeight="1">
      <c r="A344" s="70">
        <v>343</v>
      </c>
      <c r="B344" s="71" t="s">
        <v>5179</v>
      </c>
      <c r="C344" s="71" t="s">
        <v>1686</v>
      </c>
      <c r="D344" s="71" t="s">
        <v>5180</v>
      </c>
      <c r="E344" s="71" t="s">
        <v>1526</v>
      </c>
      <c r="F344" s="71" t="s">
        <v>231</v>
      </c>
      <c r="G344" s="71" t="s">
        <v>746</v>
      </c>
      <c r="H344" s="71" t="s">
        <v>217</v>
      </c>
      <c r="I344" s="71" t="s">
        <v>1992</v>
      </c>
      <c r="J344" s="71" t="s">
        <v>1456</v>
      </c>
      <c r="K344" s="71" t="s">
        <v>218</v>
      </c>
      <c r="L344" s="71" t="s">
        <v>5181</v>
      </c>
      <c r="M344" s="71" t="s">
        <v>5182</v>
      </c>
      <c r="N344" s="71"/>
      <c r="O344" s="71"/>
      <c r="P344" s="71"/>
      <c r="Q344" s="71"/>
      <c r="R344" s="71"/>
      <c r="S344" s="71"/>
      <c r="T344" s="71"/>
      <c r="U344" s="71"/>
      <c r="V344" s="71"/>
      <c r="W344" s="71"/>
      <c r="X344" s="71"/>
      <c r="Y344" s="71"/>
      <c r="Z344" s="71"/>
      <c r="AA344" s="71"/>
      <c r="AB344" s="71" t="s">
        <v>64</v>
      </c>
      <c r="AC344" s="71" t="s">
        <v>65</v>
      </c>
      <c r="AD344" s="71" t="s">
        <v>62</v>
      </c>
      <c r="AE344" s="71" t="s">
        <v>63</v>
      </c>
      <c r="AF344" s="71" t="s">
        <v>63</v>
      </c>
      <c r="AG344" s="71"/>
      <c r="AH344" s="71" t="s">
        <v>66</v>
      </c>
      <c r="AI344" s="71" t="s">
        <v>63</v>
      </c>
      <c r="AJ344" s="71" t="s">
        <v>63</v>
      </c>
      <c r="AK344" s="71" t="s">
        <v>63</v>
      </c>
      <c r="AL344" s="71" t="s">
        <v>62</v>
      </c>
      <c r="AM344" s="71" t="s">
        <v>63</v>
      </c>
      <c r="AN344" s="71"/>
      <c r="AO344" s="71"/>
      <c r="AP344" s="71" t="s">
        <v>5183</v>
      </c>
      <c r="AQ344" s="71" t="s">
        <v>952</v>
      </c>
      <c r="AR344" s="71" t="s">
        <v>63</v>
      </c>
      <c r="AS344" s="71"/>
      <c r="AT344" s="71" t="s">
        <v>63</v>
      </c>
      <c r="AU344" s="71"/>
      <c r="AV344" s="71"/>
      <c r="AW344" s="71"/>
      <c r="AX344" s="71" t="s">
        <v>5184</v>
      </c>
      <c r="AY344" s="73" t="s">
        <v>5185</v>
      </c>
    </row>
    <row r="345" spans="1:51" ht="85" customHeight="1">
      <c r="A345" s="70">
        <v>344</v>
      </c>
      <c r="B345" s="71" t="s">
        <v>5186</v>
      </c>
      <c r="C345" s="71"/>
      <c r="D345" s="71" t="s">
        <v>5187</v>
      </c>
      <c r="E345" s="71" t="s">
        <v>1503</v>
      </c>
      <c r="F345" s="71" t="s">
        <v>231</v>
      </c>
      <c r="G345" s="71" t="s">
        <v>232</v>
      </c>
      <c r="H345" s="71" t="s">
        <v>217</v>
      </c>
      <c r="I345" s="71" t="s">
        <v>1232</v>
      </c>
      <c r="J345" s="71" t="s">
        <v>1456</v>
      </c>
      <c r="K345" s="71" t="s">
        <v>243</v>
      </c>
      <c r="L345" s="71" t="s">
        <v>5188</v>
      </c>
      <c r="M345" s="71" t="s">
        <v>5189</v>
      </c>
      <c r="N345" s="71"/>
      <c r="O345" s="71"/>
      <c r="P345" s="71"/>
      <c r="Q345" s="71"/>
      <c r="R345" s="71"/>
      <c r="S345" s="71"/>
      <c r="T345" s="71"/>
      <c r="U345" s="71"/>
      <c r="V345" s="71"/>
      <c r="W345" s="71"/>
      <c r="X345" s="71"/>
      <c r="Y345" s="71"/>
      <c r="Z345" s="71"/>
      <c r="AA345" s="71"/>
      <c r="AB345" s="71" t="s">
        <v>64</v>
      </c>
      <c r="AC345" s="71" t="s">
        <v>100</v>
      </c>
      <c r="AD345" s="71" t="s">
        <v>62</v>
      </c>
      <c r="AE345" s="71" t="s">
        <v>62</v>
      </c>
      <c r="AF345" s="71" t="s">
        <v>63</v>
      </c>
      <c r="AG345" s="71"/>
      <c r="AH345" s="71" t="s">
        <v>66</v>
      </c>
      <c r="AI345" s="71" t="s">
        <v>63</v>
      </c>
      <c r="AJ345" s="71" t="s">
        <v>132</v>
      </c>
      <c r="AK345" s="71" t="s">
        <v>63</v>
      </c>
      <c r="AL345" s="71" t="s">
        <v>62</v>
      </c>
      <c r="AM345" s="71" t="s">
        <v>63</v>
      </c>
      <c r="AN345" s="71"/>
      <c r="AO345" s="71"/>
      <c r="AP345" s="71" t="s">
        <v>5190</v>
      </c>
      <c r="AQ345" s="71" t="s">
        <v>5191</v>
      </c>
      <c r="AR345" s="71" t="s">
        <v>62</v>
      </c>
      <c r="AS345" s="71"/>
      <c r="AT345" s="71" t="s">
        <v>63</v>
      </c>
      <c r="AU345" s="71"/>
      <c r="AV345" s="71"/>
      <c r="AW345" s="71"/>
      <c r="AX345" s="71" t="s">
        <v>5192</v>
      </c>
      <c r="AY345" s="73" t="s">
        <v>5193</v>
      </c>
    </row>
    <row r="346" spans="1:51" ht="85" customHeight="1">
      <c r="A346" s="70">
        <v>345</v>
      </c>
      <c r="B346" s="71" t="s">
        <v>5194</v>
      </c>
      <c r="C346" s="71" t="s">
        <v>810</v>
      </c>
      <c r="D346" s="71" t="s">
        <v>5195</v>
      </c>
      <c r="E346" s="71" t="s">
        <v>1526</v>
      </c>
      <c r="F346" s="71" t="s">
        <v>231</v>
      </c>
      <c r="G346" s="71" t="s">
        <v>746</v>
      </c>
      <c r="H346" s="71" t="s">
        <v>217</v>
      </c>
      <c r="I346" s="71" t="s">
        <v>1232</v>
      </c>
      <c r="J346" s="71" t="s">
        <v>1456</v>
      </c>
      <c r="K346" s="71" t="s">
        <v>243</v>
      </c>
      <c r="L346" s="71" t="s">
        <v>5196</v>
      </c>
      <c r="M346" s="71" t="s">
        <v>5197</v>
      </c>
      <c r="N346" s="71"/>
      <c r="O346" s="71"/>
      <c r="P346" s="71"/>
      <c r="Q346" s="71"/>
      <c r="R346" s="71"/>
      <c r="S346" s="71"/>
      <c r="T346" s="71"/>
      <c r="U346" s="71"/>
      <c r="V346" s="71"/>
      <c r="W346" s="71"/>
      <c r="X346" s="71"/>
      <c r="Y346" s="71"/>
      <c r="Z346" s="71"/>
      <c r="AA346" s="71"/>
      <c r="AB346" s="71" t="s">
        <v>64</v>
      </c>
      <c r="AC346" s="71" t="s">
        <v>65</v>
      </c>
      <c r="AD346" s="71" t="s">
        <v>62</v>
      </c>
      <c r="AE346" s="71" t="s">
        <v>62</v>
      </c>
      <c r="AF346" s="71" t="s">
        <v>63</v>
      </c>
      <c r="AG346" s="71"/>
      <c r="AH346" s="71" t="s">
        <v>66</v>
      </c>
      <c r="AI346" s="71" t="s">
        <v>63</v>
      </c>
      <c r="AJ346" s="71" t="s">
        <v>63</v>
      </c>
      <c r="AK346" s="71" t="s">
        <v>63</v>
      </c>
      <c r="AL346" s="71" t="s">
        <v>62</v>
      </c>
      <c r="AM346" s="71" t="s">
        <v>63</v>
      </c>
      <c r="AN346" s="71"/>
      <c r="AO346" s="71"/>
      <c r="AP346" s="71" t="s">
        <v>5198</v>
      </c>
      <c r="AQ346" s="71" t="s">
        <v>1229</v>
      </c>
      <c r="AR346" s="71" t="s">
        <v>62</v>
      </c>
      <c r="AS346" s="71"/>
      <c r="AT346" s="71" t="s">
        <v>63</v>
      </c>
      <c r="AU346" s="71"/>
      <c r="AV346" s="71"/>
      <c r="AW346" s="71"/>
      <c r="AX346" s="71" t="s">
        <v>5199</v>
      </c>
      <c r="AY346" s="73" t="s">
        <v>5200</v>
      </c>
    </row>
    <row r="347" spans="1:51" ht="85" customHeight="1">
      <c r="A347" s="70">
        <v>346</v>
      </c>
      <c r="B347" s="71" t="s">
        <v>5201</v>
      </c>
      <c r="C347" s="71" t="s">
        <v>810</v>
      </c>
      <c r="D347" s="71" t="s">
        <v>5202</v>
      </c>
      <c r="E347" s="71" t="s">
        <v>1526</v>
      </c>
      <c r="F347" s="71" t="s">
        <v>231</v>
      </c>
      <c r="G347" s="71" t="s">
        <v>746</v>
      </c>
      <c r="H347" s="71" t="s">
        <v>217</v>
      </c>
      <c r="I347" s="71" t="s">
        <v>850</v>
      </c>
      <c r="J347" s="71" t="s">
        <v>1456</v>
      </c>
      <c r="K347" s="71" t="s">
        <v>315</v>
      </c>
      <c r="L347" s="71" t="s">
        <v>5203</v>
      </c>
      <c r="M347" s="71" t="s">
        <v>5204</v>
      </c>
      <c r="N347" s="71"/>
      <c r="O347" s="71"/>
      <c r="P347" s="71"/>
      <c r="Q347" s="71"/>
      <c r="R347" s="71"/>
      <c r="S347" s="71"/>
      <c r="T347" s="71"/>
      <c r="U347" s="71"/>
      <c r="V347" s="71"/>
      <c r="W347" s="71"/>
      <c r="X347" s="71"/>
      <c r="Y347" s="71"/>
      <c r="Z347" s="71"/>
      <c r="AA347" s="71"/>
      <c r="AB347" s="71" t="s">
        <v>64</v>
      </c>
      <c r="AC347" s="71" t="s">
        <v>65</v>
      </c>
      <c r="AD347" s="71" t="s">
        <v>62</v>
      </c>
      <c r="AE347" s="71" t="s">
        <v>62</v>
      </c>
      <c r="AF347" s="71" t="s">
        <v>63</v>
      </c>
      <c r="AG347" s="71"/>
      <c r="AH347" s="71" t="s">
        <v>66</v>
      </c>
      <c r="AI347" s="71" t="s">
        <v>63</v>
      </c>
      <c r="AJ347" s="71" t="s">
        <v>63</v>
      </c>
      <c r="AK347" s="71" t="s">
        <v>63</v>
      </c>
      <c r="AL347" s="71" t="s">
        <v>62</v>
      </c>
      <c r="AM347" s="71" t="s">
        <v>63</v>
      </c>
      <c r="AN347" s="71"/>
      <c r="AO347" s="71"/>
      <c r="AP347" s="71" t="s">
        <v>5205</v>
      </c>
      <c r="AQ347" s="71" t="s">
        <v>850</v>
      </c>
      <c r="AR347" s="71" t="s">
        <v>62</v>
      </c>
      <c r="AS347" s="71"/>
      <c r="AT347" s="71" t="s">
        <v>63</v>
      </c>
      <c r="AU347" s="71"/>
      <c r="AV347" s="71"/>
      <c r="AW347" s="71"/>
      <c r="AX347" s="71" t="s">
        <v>5206</v>
      </c>
      <c r="AY347" s="73" t="s">
        <v>5207</v>
      </c>
    </row>
    <row r="348" spans="1:51" ht="85" customHeight="1">
      <c r="A348" s="70">
        <v>347</v>
      </c>
      <c r="B348" s="71" t="s">
        <v>5208</v>
      </c>
      <c r="C348" s="71" t="s">
        <v>1686</v>
      </c>
      <c r="D348" s="71" t="s">
        <v>5209</v>
      </c>
      <c r="E348" s="71" t="s">
        <v>1526</v>
      </c>
      <c r="F348" s="71" t="s">
        <v>231</v>
      </c>
      <c r="G348" s="71" t="s">
        <v>796</v>
      </c>
      <c r="H348" s="71" t="s">
        <v>217</v>
      </c>
      <c r="I348" s="71" t="s">
        <v>850</v>
      </c>
      <c r="J348" s="71" t="s">
        <v>1456</v>
      </c>
      <c r="K348" s="71" t="s">
        <v>315</v>
      </c>
      <c r="L348" s="71" t="s">
        <v>5210</v>
      </c>
      <c r="M348" s="71" t="s">
        <v>5211</v>
      </c>
      <c r="N348" s="71"/>
      <c r="O348" s="71"/>
      <c r="P348" s="71"/>
      <c r="Q348" s="71"/>
      <c r="R348" s="71"/>
      <c r="S348" s="71"/>
      <c r="T348" s="71"/>
      <c r="U348" s="71"/>
      <c r="V348" s="71"/>
      <c r="W348" s="71"/>
      <c r="X348" s="71"/>
      <c r="Y348" s="71"/>
      <c r="Z348" s="71"/>
      <c r="AA348" s="71"/>
      <c r="AB348" s="71" t="s">
        <v>64</v>
      </c>
      <c r="AC348" s="71" t="s">
        <v>65</v>
      </c>
      <c r="AD348" s="71" t="s">
        <v>62</v>
      </c>
      <c r="AE348" s="71" t="s">
        <v>62</v>
      </c>
      <c r="AF348" s="71" t="s">
        <v>63</v>
      </c>
      <c r="AG348" s="71"/>
      <c r="AH348" s="71" t="s">
        <v>932</v>
      </c>
      <c r="AI348" s="71" t="s">
        <v>63</v>
      </c>
      <c r="AJ348" s="71" t="s">
        <v>63</v>
      </c>
      <c r="AK348" s="71" t="s">
        <v>63</v>
      </c>
      <c r="AL348" s="71" t="s">
        <v>132</v>
      </c>
      <c r="AM348" s="71" t="s">
        <v>63</v>
      </c>
      <c r="AN348" s="71"/>
      <c r="AO348" s="71"/>
      <c r="AP348" s="71" t="s">
        <v>5212</v>
      </c>
      <c r="AQ348" s="71" t="s">
        <v>850</v>
      </c>
      <c r="AR348" s="71" t="s">
        <v>62</v>
      </c>
      <c r="AS348" s="71"/>
      <c r="AT348" s="71" t="s">
        <v>63</v>
      </c>
      <c r="AU348" s="71"/>
      <c r="AV348" s="71"/>
      <c r="AW348" s="71"/>
      <c r="AX348" s="71" t="s">
        <v>5213</v>
      </c>
      <c r="AY348" s="73" t="s">
        <v>5214</v>
      </c>
    </row>
    <row r="349" spans="1:51" ht="85" customHeight="1">
      <c r="A349" s="70">
        <v>348</v>
      </c>
      <c r="B349" s="71" t="s">
        <v>5215</v>
      </c>
      <c r="C349" s="71" t="s">
        <v>745</v>
      </c>
      <c r="D349" s="71" t="s">
        <v>5216</v>
      </c>
      <c r="E349" s="71" t="s">
        <v>1526</v>
      </c>
      <c r="F349" s="71" t="s">
        <v>231</v>
      </c>
      <c r="G349" s="71" t="s">
        <v>746</v>
      </c>
      <c r="H349" s="71" t="s">
        <v>217</v>
      </c>
      <c r="I349" s="71" t="s">
        <v>952</v>
      </c>
      <c r="J349" s="71" t="s">
        <v>1456</v>
      </c>
      <c r="K349" s="71" t="s">
        <v>218</v>
      </c>
      <c r="L349" s="71" t="s">
        <v>5217</v>
      </c>
      <c r="M349" s="71" t="s">
        <v>5218</v>
      </c>
      <c r="N349" s="71"/>
      <c r="O349" s="71"/>
      <c r="P349" s="71"/>
      <c r="Q349" s="71"/>
      <c r="R349" s="71"/>
      <c r="S349" s="71"/>
      <c r="T349" s="71"/>
      <c r="U349" s="71"/>
      <c r="V349" s="71"/>
      <c r="W349" s="71"/>
      <c r="X349" s="71"/>
      <c r="Y349" s="71"/>
      <c r="Z349" s="71"/>
      <c r="AA349" s="71"/>
      <c r="AB349" s="71" t="s">
        <v>64</v>
      </c>
      <c r="AC349" s="71" t="s">
        <v>65</v>
      </c>
      <c r="AD349" s="71" t="s">
        <v>62</v>
      </c>
      <c r="AE349" s="71" t="s">
        <v>62</v>
      </c>
      <c r="AF349" s="71" t="s">
        <v>63</v>
      </c>
      <c r="AG349" s="71"/>
      <c r="AH349" s="71" t="s">
        <v>85</v>
      </c>
      <c r="AI349" s="71" t="s">
        <v>63</v>
      </c>
      <c r="AJ349" s="71" t="s">
        <v>63</v>
      </c>
      <c r="AK349" s="71" t="s">
        <v>63</v>
      </c>
      <c r="AL349" s="71" t="s">
        <v>62</v>
      </c>
      <c r="AM349" s="71" t="s">
        <v>63</v>
      </c>
      <c r="AN349" s="71"/>
      <c r="AO349" s="71"/>
      <c r="AP349" s="71" t="s">
        <v>5219</v>
      </c>
      <c r="AQ349" s="71" t="s">
        <v>5220</v>
      </c>
      <c r="AR349" s="71" t="s">
        <v>132</v>
      </c>
      <c r="AS349" s="71"/>
      <c r="AT349" s="71" t="s">
        <v>63</v>
      </c>
      <c r="AU349" s="71"/>
      <c r="AV349" s="71"/>
      <c r="AW349" s="71"/>
      <c r="AX349" s="71" t="s">
        <v>5221</v>
      </c>
      <c r="AY349" s="73" t="s">
        <v>5222</v>
      </c>
    </row>
    <row r="350" spans="1:51" ht="85" customHeight="1">
      <c r="A350" s="70">
        <v>349</v>
      </c>
      <c r="B350" s="71" t="s">
        <v>5223</v>
      </c>
      <c r="C350" s="71" t="s">
        <v>1686</v>
      </c>
      <c r="D350" s="71" t="s">
        <v>5224</v>
      </c>
      <c r="E350" s="71" t="s">
        <v>1476</v>
      </c>
      <c r="F350" s="71" t="s">
        <v>231</v>
      </c>
      <c r="G350" s="71" t="s">
        <v>746</v>
      </c>
      <c r="H350" s="71" t="s">
        <v>217</v>
      </c>
      <c r="I350" s="71" t="s">
        <v>1232</v>
      </c>
      <c r="J350" s="71" t="s">
        <v>1456</v>
      </c>
      <c r="K350" s="71" t="s">
        <v>243</v>
      </c>
      <c r="L350" s="71" t="s">
        <v>5225</v>
      </c>
      <c r="M350" s="71" t="s">
        <v>5226</v>
      </c>
      <c r="N350" s="71"/>
      <c r="O350" s="71"/>
      <c r="P350" s="71"/>
      <c r="Q350" s="71"/>
      <c r="R350" s="71"/>
      <c r="S350" s="71"/>
      <c r="T350" s="71"/>
      <c r="U350" s="71"/>
      <c r="V350" s="71"/>
      <c r="W350" s="71"/>
      <c r="X350" s="71"/>
      <c r="Y350" s="71"/>
      <c r="Z350" s="71"/>
      <c r="AA350" s="71"/>
      <c r="AB350" s="71" t="s">
        <v>64</v>
      </c>
      <c r="AC350" s="71" t="s">
        <v>65</v>
      </c>
      <c r="AD350" s="71" t="s">
        <v>62</v>
      </c>
      <c r="AE350" s="71" t="s">
        <v>63</v>
      </c>
      <c r="AF350" s="71" t="s">
        <v>63</v>
      </c>
      <c r="AG350" s="71"/>
      <c r="AH350" s="71" t="s">
        <v>1539</v>
      </c>
      <c r="AI350" s="71" t="s">
        <v>63</v>
      </c>
      <c r="AJ350" s="71" t="s">
        <v>63</v>
      </c>
      <c r="AK350" s="71" t="s">
        <v>63</v>
      </c>
      <c r="AL350" s="71" t="s">
        <v>62</v>
      </c>
      <c r="AM350" s="71" t="s">
        <v>132</v>
      </c>
      <c r="AN350" s="71"/>
      <c r="AO350" s="71"/>
      <c r="AP350" s="71" t="s">
        <v>5227</v>
      </c>
      <c r="AQ350" s="71" t="s">
        <v>1232</v>
      </c>
      <c r="AR350" s="71" t="s">
        <v>62</v>
      </c>
      <c r="AS350" s="71"/>
      <c r="AT350" s="71" t="s">
        <v>63</v>
      </c>
      <c r="AU350" s="71"/>
      <c r="AV350" s="71"/>
      <c r="AW350" s="71"/>
      <c r="AX350" s="71" t="s">
        <v>5228</v>
      </c>
      <c r="AY350" s="73" t="s">
        <v>5229</v>
      </c>
    </row>
    <row r="351" spans="1:51" ht="85" customHeight="1">
      <c r="A351" s="70">
        <v>350</v>
      </c>
      <c r="B351" s="71" t="s">
        <v>5230</v>
      </c>
      <c r="C351" s="71" t="s">
        <v>381</v>
      </c>
      <c r="D351" s="71" t="s">
        <v>5231</v>
      </c>
      <c r="E351" s="71" t="s">
        <v>1454</v>
      </c>
      <c r="F351" s="71" t="s">
        <v>54</v>
      </c>
      <c r="G351" s="71" t="s">
        <v>125</v>
      </c>
      <c r="H351" s="71" t="s">
        <v>233</v>
      </c>
      <c r="I351" s="71" t="s">
        <v>850</v>
      </c>
      <c r="J351" s="71" t="s">
        <v>1456</v>
      </c>
      <c r="K351" s="71" t="s">
        <v>315</v>
      </c>
      <c r="L351" s="71" t="s">
        <v>5232</v>
      </c>
      <c r="M351" s="71" t="s">
        <v>5233</v>
      </c>
      <c r="N351" s="71" t="s">
        <v>1741</v>
      </c>
      <c r="O351" s="71" t="s">
        <v>1699</v>
      </c>
      <c r="P351" s="71" t="s">
        <v>155</v>
      </c>
      <c r="Q351" s="71" t="s">
        <v>155</v>
      </c>
      <c r="R351" s="71" t="s">
        <v>189</v>
      </c>
      <c r="S351" s="71" t="s">
        <v>62</v>
      </c>
      <c r="T351" s="71" t="s">
        <v>62</v>
      </c>
      <c r="U351" s="71" t="s">
        <v>62</v>
      </c>
      <c r="V351" s="71" t="s">
        <v>63</v>
      </c>
      <c r="W351" s="71" t="s">
        <v>62</v>
      </c>
      <c r="X351" s="71" t="s">
        <v>63</v>
      </c>
      <c r="Y351" s="71" t="s">
        <v>62</v>
      </c>
      <c r="Z351" s="71" t="s">
        <v>63</v>
      </c>
      <c r="AA351" s="71" t="s">
        <v>63</v>
      </c>
      <c r="AB351" s="71" t="s">
        <v>64</v>
      </c>
      <c r="AC351" s="71" t="s">
        <v>65</v>
      </c>
      <c r="AD351" s="71" t="s">
        <v>62</v>
      </c>
      <c r="AE351" s="71" t="s">
        <v>62</v>
      </c>
      <c r="AF351" s="71" t="s">
        <v>62</v>
      </c>
      <c r="AG351" s="71" t="s">
        <v>63</v>
      </c>
      <c r="AH351" s="71" t="s">
        <v>85</v>
      </c>
      <c r="AI351" s="71" t="s">
        <v>63</v>
      </c>
      <c r="AJ351" s="71" t="s">
        <v>63</v>
      </c>
      <c r="AK351" s="71" t="s">
        <v>63</v>
      </c>
      <c r="AL351" s="71" t="s">
        <v>132</v>
      </c>
      <c r="AM351" s="71" t="s">
        <v>63</v>
      </c>
      <c r="AN351" s="71" t="s">
        <v>5234</v>
      </c>
      <c r="AO351" s="71" t="s">
        <v>5235</v>
      </c>
      <c r="AP351" s="71" t="s">
        <v>5236</v>
      </c>
      <c r="AQ351" s="71" t="s">
        <v>850</v>
      </c>
      <c r="AR351" s="71" t="s">
        <v>62</v>
      </c>
      <c r="AS351" s="71"/>
      <c r="AT351" s="71" t="s">
        <v>63</v>
      </c>
      <c r="AU351" s="71" t="s">
        <v>72</v>
      </c>
      <c r="AV351" s="71" t="s">
        <v>63</v>
      </c>
      <c r="AW351" s="71"/>
      <c r="AX351" s="71" t="s">
        <v>5237</v>
      </c>
      <c r="AY351" s="73" t="s">
        <v>5238</v>
      </c>
    </row>
    <row r="352" spans="1:51" ht="85" customHeight="1">
      <c r="A352" s="70">
        <v>351</v>
      </c>
      <c r="B352" s="71" t="s">
        <v>5239</v>
      </c>
      <c r="C352" s="71" t="s">
        <v>1686</v>
      </c>
      <c r="D352" s="71" t="s">
        <v>5240</v>
      </c>
      <c r="E352" s="71" t="s">
        <v>1454</v>
      </c>
      <c r="F352" s="71" t="s">
        <v>231</v>
      </c>
      <c r="G352" s="71" t="s">
        <v>746</v>
      </c>
      <c r="H352" s="71" t="s">
        <v>217</v>
      </c>
      <c r="I352" s="71" t="s">
        <v>1232</v>
      </c>
      <c r="J352" s="71" t="s">
        <v>1456</v>
      </c>
      <c r="K352" s="71" t="s">
        <v>243</v>
      </c>
      <c r="L352" s="71" t="s">
        <v>5241</v>
      </c>
      <c r="M352" s="71" t="s">
        <v>5242</v>
      </c>
      <c r="N352" s="71"/>
      <c r="O352" s="71"/>
      <c r="P352" s="71"/>
      <c r="Q352" s="71"/>
      <c r="R352" s="71"/>
      <c r="S352" s="71"/>
      <c r="T352" s="71"/>
      <c r="U352" s="71"/>
      <c r="V352" s="71"/>
      <c r="W352" s="71"/>
      <c r="X352" s="71"/>
      <c r="Y352" s="71"/>
      <c r="Z352" s="71"/>
      <c r="AA352" s="71"/>
      <c r="AB352" s="71" t="s">
        <v>64</v>
      </c>
      <c r="AC352" s="71" t="s">
        <v>65</v>
      </c>
      <c r="AD352" s="71" t="s">
        <v>62</v>
      </c>
      <c r="AE352" s="71" t="s">
        <v>62</v>
      </c>
      <c r="AF352" s="71" t="s">
        <v>63</v>
      </c>
      <c r="AG352" s="71"/>
      <c r="AH352" s="71" t="s">
        <v>66</v>
      </c>
      <c r="AI352" s="71" t="s">
        <v>63</v>
      </c>
      <c r="AJ352" s="71" t="s">
        <v>63</v>
      </c>
      <c r="AK352" s="71" t="s">
        <v>63</v>
      </c>
      <c r="AL352" s="71" t="s">
        <v>62</v>
      </c>
      <c r="AM352" s="71" t="s">
        <v>63</v>
      </c>
      <c r="AN352" s="71"/>
      <c r="AO352" s="71"/>
      <c r="AP352" s="71" t="s">
        <v>5243</v>
      </c>
      <c r="AQ352" s="71" t="s">
        <v>1232</v>
      </c>
      <c r="AR352" s="71" t="s">
        <v>62</v>
      </c>
      <c r="AS352" s="71"/>
      <c r="AT352" s="71" t="s">
        <v>63</v>
      </c>
      <c r="AU352" s="71"/>
      <c r="AV352" s="71"/>
      <c r="AW352" s="71"/>
      <c r="AX352" s="71" t="s">
        <v>5244</v>
      </c>
      <c r="AY352" s="73" t="s">
        <v>5245</v>
      </c>
    </row>
    <row r="353" spans="1:51" ht="85" customHeight="1">
      <c r="A353" s="70">
        <v>352</v>
      </c>
      <c r="B353" s="71" t="s">
        <v>5246</v>
      </c>
      <c r="C353" s="71" t="s">
        <v>810</v>
      </c>
      <c r="D353" s="71" t="s">
        <v>5247</v>
      </c>
      <c r="E353" s="71" t="s">
        <v>1518</v>
      </c>
      <c r="F353" s="71" t="s">
        <v>231</v>
      </c>
      <c r="G353" s="71" t="s">
        <v>746</v>
      </c>
      <c r="H353" s="71" t="s">
        <v>217</v>
      </c>
      <c r="I353" s="71" t="s">
        <v>1232</v>
      </c>
      <c r="J353" s="71" t="s">
        <v>1456</v>
      </c>
      <c r="K353" s="71" t="s">
        <v>243</v>
      </c>
      <c r="L353" s="71" t="s">
        <v>5248</v>
      </c>
      <c r="M353" s="71" t="s">
        <v>5249</v>
      </c>
      <c r="N353" s="71"/>
      <c r="O353" s="71"/>
      <c r="P353" s="71"/>
      <c r="Q353" s="71"/>
      <c r="R353" s="71"/>
      <c r="S353" s="71"/>
      <c r="T353" s="71"/>
      <c r="U353" s="71"/>
      <c r="V353" s="71"/>
      <c r="W353" s="71"/>
      <c r="X353" s="71"/>
      <c r="Y353" s="71"/>
      <c r="Z353" s="71"/>
      <c r="AA353" s="71"/>
      <c r="AB353" s="71" t="s">
        <v>64</v>
      </c>
      <c r="AC353" s="71" t="s">
        <v>65</v>
      </c>
      <c r="AD353" s="71" t="s">
        <v>62</v>
      </c>
      <c r="AE353" s="71" t="s">
        <v>62</v>
      </c>
      <c r="AF353" s="71" t="s">
        <v>63</v>
      </c>
      <c r="AG353" s="71"/>
      <c r="AH353" s="71" t="s">
        <v>66</v>
      </c>
      <c r="AI353" s="71" t="s">
        <v>63</v>
      </c>
      <c r="AJ353" s="71" t="s">
        <v>63</v>
      </c>
      <c r="AK353" s="71" t="s">
        <v>63</v>
      </c>
      <c r="AL353" s="71" t="s">
        <v>62</v>
      </c>
      <c r="AM353" s="71" t="s">
        <v>63</v>
      </c>
      <c r="AN353" s="71"/>
      <c r="AO353" s="71"/>
      <c r="AP353" s="71" t="s">
        <v>5250</v>
      </c>
      <c r="AQ353" s="71" t="s">
        <v>1252</v>
      </c>
      <c r="AR353" s="71" t="s">
        <v>132</v>
      </c>
      <c r="AS353" s="71"/>
      <c r="AT353" s="71" t="s">
        <v>62</v>
      </c>
      <c r="AU353" s="71"/>
      <c r="AV353" s="71"/>
      <c r="AW353" s="71"/>
      <c r="AX353" s="71" t="s">
        <v>5251</v>
      </c>
      <c r="AY353" s="73" t="s">
        <v>1254</v>
      </c>
    </row>
    <row r="354" spans="1:51" ht="85" customHeight="1">
      <c r="A354" s="70">
        <v>353</v>
      </c>
      <c r="B354" s="71" t="s">
        <v>5252</v>
      </c>
      <c r="C354" s="71" t="s">
        <v>810</v>
      </c>
      <c r="D354" s="71" t="s">
        <v>5253</v>
      </c>
      <c r="E354" s="71" t="s">
        <v>1529</v>
      </c>
      <c r="F354" s="71" t="s">
        <v>231</v>
      </c>
      <c r="G354" s="71" t="s">
        <v>746</v>
      </c>
      <c r="H354" s="71" t="s">
        <v>217</v>
      </c>
      <c r="I354" s="71" t="s">
        <v>1232</v>
      </c>
      <c r="J354" s="71" t="s">
        <v>1456</v>
      </c>
      <c r="K354" s="71" t="s">
        <v>243</v>
      </c>
      <c r="L354" s="71" t="s">
        <v>5254</v>
      </c>
      <c r="M354" s="71" t="s">
        <v>5255</v>
      </c>
      <c r="N354" s="71"/>
      <c r="O354" s="71"/>
      <c r="P354" s="71"/>
      <c r="Q354" s="71"/>
      <c r="R354" s="71"/>
      <c r="S354" s="71"/>
      <c r="T354" s="71"/>
      <c r="U354" s="71"/>
      <c r="V354" s="71"/>
      <c r="W354" s="71"/>
      <c r="X354" s="71"/>
      <c r="Y354" s="71"/>
      <c r="Z354" s="71"/>
      <c r="AA354" s="71"/>
      <c r="AB354" s="71" t="s">
        <v>64</v>
      </c>
      <c r="AC354" s="71" t="s">
        <v>65</v>
      </c>
      <c r="AD354" s="71" t="s">
        <v>62</v>
      </c>
      <c r="AE354" s="71" t="s">
        <v>63</v>
      </c>
      <c r="AF354" s="71" t="s">
        <v>63</v>
      </c>
      <c r="AG354" s="71"/>
      <c r="AH354" s="71" t="s">
        <v>66</v>
      </c>
      <c r="AI354" s="71" t="s">
        <v>132</v>
      </c>
      <c r="AJ354" s="71" t="s">
        <v>132</v>
      </c>
      <c r="AK354" s="71" t="s">
        <v>63</v>
      </c>
      <c r="AL354" s="71" t="s">
        <v>62</v>
      </c>
      <c r="AM354" s="71" t="s">
        <v>132</v>
      </c>
      <c r="AN354" s="71"/>
      <c r="AO354" s="71"/>
      <c r="AP354" s="71" t="s">
        <v>5256</v>
      </c>
      <c r="AQ354" s="71" t="s">
        <v>5257</v>
      </c>
      <c r="AR354" s="71" t="s">
        <v>63</v>
      </c>
      <c r="AS354" s="71"/>
      <c r="AT354" s="71" t="s">
        <v>63</v>
      </c>
      <c r="AU354" s="71"/>
      <c r="AV354" s="71"/>
      <c r="AW354" s="71"/>
      <c r="AX354" s="71" t="s">
        <v>5258</v>
      </c>
      <c r="AY354" s="73" t="s">
        <v>584</v>
      </c>
    </row>
    <row r="355" spans="1:51" ht="85" customHeight="1">
      <c r="A355" s="70">
        <v>354</v>
      </c>
      <c r="B355" s="71" t="s">
        <v>5259</v>
      </c>
      <c r="C355" s="71" t="s">
        <v>745</v>
      </c>
      <c r="D355" s="71" t="s">
        <v>5260</v>
      </c>
      <c r="E355" s="71" t="s">
        <v>1485</v>
      </c>
      <c r="F355" s="71" t="s">
        <v>231</v>
      </c>
      <c r="G355" s="71" t="s">
        <v>746</v>
      </c>
      <c r="H355" s="71" t="s">
        <v>217</v>
      </c>
      <c r="I355" s="71" t="s">
        <v>2239</v>
      </c>
      <c r="J355" s="71" t="s">
        <v>1456</v>
      </c>
      <c r="K355" s="71" t="s">
        <v>315</v>
      </c>
      <c r="L355" s="71" t="s">
        <v>5261</v>
      </c>
      <c r="M355" s="71" t="s">
        <v>5262</v>
      </c>
      <c r="N355" s="71"/>
      <c r="O355" s="71"/>
      <c r="P355" s="71"/>
      <c r="Q355" s="71"/>
      <c r="R355" s="71"/>
      <c r="S355" s="71"/>
      <c r="T355" s="71"/>
      <c r="U355" s="71"/>
      <c r="V355" s="71"/>
      <c r="W355" s="71"/>
      <c r="X355" s="71"/>
      <c r="Y355" s="71"/>
      <c r="Z355" s="71"/>
      <c r="AA355" s="71"/>
      <c r="AB355" s="71" t="s">
        <v>64</v>
      </c>
      <c r="AC355" s="71" t="s">
        <v>65</v>
      </c>
      <c r="AD355" s="71" t="s">
        <v>62</v>
      </c>
      <c r="AE355" s="71" t="s">
        <v>63</v>
      </c>
      <c r="AF355" s="71" t="s">
        <v>63</v>
      </c>
      <c r="AG355" s="71"/>
      <c r="AH355" s="71" t="s">
        <v>66</v>
      </c>
      <c r="AI355" s="71" t="s">
        <v>63</v>
      </c>
      <c r="AJ355" s="71" t="s">
        <v>63</v>
      </c>
      <c r="AK355" s="71" t="s">
        <v>63</v>
      </c>
      <c r="AL355" s="71" t="s">
        <v>132</v>
      </c>
      <c r="AM355" s="71" t="s">
        <v>63</v>
      </c>
      <c r="AN355" s="71"/>
      <c r="AO355" s="71"/>
      <c r="AP355" s="71" t="s">
        <v>5263</v>
      </c>
      <c r="AQ355" s="71" t="s">
        <v>5264</v>
      </c>
      <c r="AR355" s="71" t="s">
        <v>62</v>
      </c>
      <c r="AS355" s="71"/>
      <c r="AT355" s="71" t="s">
        <v>63</v>
      </c>
      <c r="AU355" s="71"/>
      <c r="AV355" s="71"/>
      <c r="AW355" s="71"/>
      <c r="AX355" s="71" t="s">
        <v>5265</v>
      </c>
      <c r="AY355" s="73" t="s">
        <v>5266</v>
      </c>
    </row>
    <row r="356" spans="1:51" ht="85" customHeight="1">
      <c r="A356" s="70">
        <v>355</v>
      </c>
      <c r="B356" s="71" t="s">
        <v>5267</v>
      </c>
      <c r="C356" s="71" t="s">
        <v>745</v>
      </c>
      <c r="D356" s="71" t="s">
        <v>5268</v>
      </c>
      <c r="E356" s="71" t="s">
        <v>4884</v>
      </c>
      <c r="F356" s="71" t="s">
        <v>231</v>
      </c>
      <c r="G356" s="71" t="s">
        <v>746</v>
      </c>
      <c r="H356" s="71" t="s">
        <v>217</v>
      </c>
      <c r="I356" s="71" t="s">
        <v>2244</v>
      </c>
      <c r="J356" s="71" t="s">
        <v>1456</v>
      </c>
      <c r="K356" s="71" t="s">
        <v>315</v>
      </c>
      <c r="L356" s="71" t="s">
        <v>5269</v>
      </c>
      <c r="M356" s="71" t="s">
        <v>5270</v>
      </c>
      <c r="N356" s="71"/>
      <c r="O356" s="71"/>
      <c r="P356" s="71"/>
      <c r="Q356" s="71"/>
      <c r="R356" s="71"/>
      <c r="S356" s="71"/>
      <c r="T356" s="71"/>
      <c r="U356" s="71"/>
      <c r="V356" s="71"/>
      <c r="W356" s="71"/>
      <c r="X356" s="71"/>
      <c r="Y356" s="71"/>
      <c r="Z356" s="71"/>
      <c r="AA356" s="71"/>
      <c r="AB356" s="71" t="s">
        <v>64</v>
      </c>
      <c r="AC356" s="71" t="s">
        <v>65</v>
      </c>
      <c r="AD356" s="71" t="s">
        <v>62</v>
      </c>
      <c r="AE356" s="71" t="s">
        <v>62</v>
      </c>
      <c r="AF356" s="71" t="s">
        <v>63</v>
      </c>
      <c r="AG356" s="71"/>
      <c r="AH356" s="71" t="s">
        <v>66</v>
      </c>
      <c r="AI356" s="71" t="s">
        <v>63</v>
      </c>
      <c r="AJ356" s="71" t="s">
        <v>63</v>
      </c>
      <c r="AK356" s="71" t="s">
        <v>63</v>
      </c>
      <c r="AL356" s="71" t="s">
        <v>62</v>
      </c>
      <c r="AM356" s="71" t="s">
        <v>63</v>
      </c>
      <c r="AN356" s="71"/>
      <c r="AO356" s="71"/>
      <c r="AP356" s="71" t="s">
        <v>5271</v>
      </c>
      <c r="AQ356" s="71" t="s">
        <v>2761</v>
      </c>
      <c r="AR356" s="71" t="s">
        <v>63</v>
      </c>
      <c r="AS356" s="71"/>
      <c r="AT356" s="71" t="s">
        <v>63</v>
      </c>
      <c r="AU356" s="71"/>
      <c r="AV356" s="71"/>
      <c r="AW356" s="71"/>
      <c r="AX356" s="71" t="s">
        <v>5272</v>
      </c>
      <c r="AY356" s="73"/>
    </row>
    <row r="357" spans="1:51" ht="75" customHeight="1">
      <c r="A357" s="70">
        <v>356</v>
      </c>
      <c r="B357" s="71" t="s">
        <v>5426</v>
      </c>
      <c r="C357" s="71" t="s">
        <v>745</v>
      </c>
      <c r="D357" s="71" t="s">
        <v>5427</v>
      </c>
      <c r="E357" s="71" t="s">
        <v>4523</v>
      </c>
      <c r="F357" s="71" t="s">
        <v>231</v>
      </c>
      <c r="G357" s="71" t="s">
        <v>746</v>
      </c>
      <c r="H357" s="71" t="s">
        <v>217</v>
      </c>
      <c r="I357" s="71" t="s">
        <v>612</v>
      </c>
      <c r="J357" s="71" t="s">
        <v>1456</v>
      </c>
      <c r="K357" s="71" t="s">
        <v>266</v>
      </c>
      <c r="L357" s="71" t="s">
        <v>5428</v>
      </c>
      <c r="M357" s="71" t="s">
        <v>5429</v>
      </c>
      <c r="N357" s="71"/>
      <c r="O357" s="71"/>
      <c r="P357" s="71"/>
      <c r="Q357" s="71"/>
      <c r="R357" s="71"/>
      <c r="S357" s="71"/>
      <c r="T357" s="71"/>
      <c r="U357" s="71"/>
      <c r="V357" s="71"/>
      <c r="W357" s="71"/>
      <c r="X357" s="71"/>
      <c r="Y357" s="71"/>
      <c r="Z357" s="71"/>
      <c r="AA357" s="71"/>
      <c r="AB357" s="71" t="s">
        <v>64</v>
      </c>
      <c r="AC357" s="71" t="s">
        <v>65</v>
      </c>
      <c r="AD357" s="71" t="s">
        <v>62</v>
      </c>
      <c r="AE357" s="71" t="s">
        <v>62</v>
      </c>
      <c r="AF357" s="71" t="s">
        <v>63</v>
      </c>
      <c r="AG357" s="71"/>
      <c r="AH357" s="71" t="s">
        <v>66</v>
      </c>
      <c r="AI357" s="71" t="s">
        <v>63</v>
      </c>
      <c r="AJ357" s="71" t="s">
        <v>63</v>
      </c>
      <c r="AK357" s="71" t="s">
        <v>63</v>
      </c>
      <c r="AL357" s="71" t="s">
        <v>62</v>
      </c>
      <c r="AM357" s="71" t="s">
        <v>63</v>
      </c>
      <c r="AN357" s="71"/>
      <c r="AO357" s="71"/>
      <c r="AP357" s="71" t="s">
        <v>5430</v>
      </c>
      <c r="AQ357" s="71" t="s">
        <v>612</v>
      </c>
      <c r="AR357" s="71" t="s">
        <v>62</v>
      </c>
      <c r="AS357" s="71"/>
      <c r="AT357" s="71" t="s">
        <v>63</v>
      </c>
      <c r="AU357" s="71"/>
      <c r="AV357" s="71"/>
      <c r="AW357" s="71"/>
      <c r="AX357" s="71" t="s">
        <v>5431</v>
      </c>
      <c r="AY357" s="73" t="s">
        <v>4415</v>
      </c>
    </row>
    <row r="358" spans="1:51" ht="75" customHeight="1">
      <c r="A358" s="70">
        <v>357</v>
      </c>
      <c r="B358" s="71" t="s">
        <v>5432</v>
      </c>
      <c r="C358" s="71" t="s">
        <v>810</v>
      </c>
      <c r="D358" s="71" t="s">
        <v>5433</v>
      </c>
      <c r="E358" s="71" t="s">
        <v>1502</v>
      </c>
      <c r="F358" s="71" t="s">
        <v>231</v>
      </c>
      <c r="G358" s="71" t="s">
        <v>746</v>
      </c>
      <c r="H358" s="71" t="s">
        <v>217</v>
      </c>
      <c r="I358" s="71" t="s">
        <v>800</v>
      </c>
      <c r="J358" s="71" t="s">
        <v>1456</v>
      </c>
      <c r="K358" s="71" t="s">
        <v>218</v>
      </c>
      <c r="L358" s="71" t="s">
        <v>5434</v>
      </c>
      <c r="M358" s="71" t="s">
        <v>5435</v>
      </c>
      <c r="N358" s="71"/>
      <c r="O358" s="71"/>
      <c r="P358" s="71"/>
      <c r="Q358" s="71"/>
      <c r="R358" s="71"/>
      <c r="S358" s="71"/>
      <c r="T358" s="71"/>
      <c r="U358" s="71"/>
      <c r="V358" s="71"/>
      <c r="W358" s="71"/>
      <c r="X358" s="71"/>
      <c r="Y358" s="71"/>
      <c r="Z358" s="71"/>
      <c r="AA358" s="71"/>
      <c r="AB358" s="71" t="s">
        <v>64</v>
      </c>
      <c r="AC358" s="71" t="s">
        <v>65</v>
      </c>
      <c r="AD358" s="71" t="s">
        <v>62</v>
      </c>
      <c r="AE358" s="71" t="s">
        <v>62</v>
      </c>
      <c r="AF358" s="71" t="s">
        <v>63</v>
      </c>
      <c r="AG358" s="71"/>
      <c r="AH358" s="71" t="s">
        <v>66</v>
      </c>
      <c r="AI358" s="71" t="s">
        <v>63</v>
      </c>
      <c r="AJ358" s="71" t="s">
        <v>63</v>
      </c>
      <c r="AK358" s="71" t="s">
        <v>63</v>
      </c>
      <c r="AL358" s="71" t="s">
        <v>62</v>
      </c>
      <c r="AM358" s="71" t="s">
        <v>63</v>
      </c>
      <c r="AN358" s="71"/>
      <c r="AO358" s="71"/>
      <c r="AP358" s="71" t="s">
        <v>5436</v>
      </c>
      <c r="AQ358" s="71" t="s">
        <v>800</v>
      </c>
      <c r="AR358" s="71" t="s">
        <v>62</v>
      </c>
      <c r="AS358" s="71"/>
      <c r="AT358" s="71" t="s">
        <v>63</v>
      </c>
      <c r="AU358" s="71"/>
      <c r="AV358" s="71"/>
      <c r="AW358" s="71"/>
      <c r="AX358" s="71" t="s">
        <v>5437</v>
      </c>
      <c r="AY358" s="73" t="s">
        <v>5438</v>
      </c>
    </row>
    <row r="359" spans="1:51" ht="97" customHeight="1">
      <c r="A359" s="70">
        <v>358</v>
      </c>
      <c r="B359" s="71" t="s">
        <v>5439</v>
      </c>
      <c r="C359" s="71" t="s">
        <v>810</v>
      </c>
      <c r="D359" s="71" t="s">
        <v>5440</v>
      </c>
      <c r="E359" s="71" t="s">
        <v>1503</v>
      </c>
      <c r="F359" s="71" t="s">
        <v>231</v>
      </c>
      <c r="G359" s="71" t="s">
        <v>746</v>
      </c>
      <c r="H359" s="71" t="s">
        <v>217</v>
      </c>
      <c r="I359" s="71" t="s">
        <v>285</v>
      </c>
      <c r="J359" s="71" t="s">
        <v>1456</v>
      </c>
      <c r="K359" s="71" t="s">
        <v>279</v>
      </c>
      <c r="L359" s="71" t="s">
        <v>5441</v>
      </c>
      <c r="M359" s="71" t="s">
        <v>5442</v>
      </c>
      <c r="N359" s="71"/>
      <c r="O359" s="71"/>
      <c r="P359" s="71"/>
      <c r="Q359" s="71"/>
      <c r="R359" s="71"/>
      <c r="S359" s="71"/>
      <c r="T359" s="71"/>
      <c r="U359" s="71"/>
      <c r="V359" s="71"/>
      <c r="W359" s="71"/>
      <c r="X359" s="71"/>
      <c r="Y359" s="71"/>
      <c r="Z359" s="71"/>
      <c r="AA359" s="71"/>
      <c r="AB359" s="71" t="s">
        <v>64</v>
      </c>
      <c r="AC359" s="71" t="s">
        <v>65</v>
      </c>
      <c r="AD359" s="71" t="s">
        <v>62</v>
      </c>
      <c r="AE359" s="71" t="s">
        <v>62</v>
      </c>
      <c r="AF359" s="71" t="s">
        <v>63</v>
      </c>
      <c r="AG359" s="71"/>
      <c r="AH359" s="71" t="s">
        <v>66</v>
      </c>
      <c r="AI359" s="71" t="s">
        <v>63</v>
      </c>
      <c r="AJ359" s="71" t="s">
        <v>132</v>
      </c>
      <c r="AK359" s="71" t="s">
        <v>63</v>
      </c>
      <c r="AL359" s="71" t="s">
        <v>62</v>
      </c>
      <c r="AM359" s="71" t="s">
        <v>132</v>
      </c>
      <c r="AN359" s="71"/>
      <c r="AO359" s="71"/>
      <c r="AP359" s="71" t="s">
        <v>5443</v>
      </c>
      <c r="AQ359" s="71" t="s">
        <v>5444</v>
      </c>
      <c r="AR359" s="71" t="s">
        <v>62</v>
      </c>
      <c r="AS359" s="71"/>
      <c r="AT359" s="71" t="s">
        <v>63</v>
      </c>
      <c r="AU359" s="71"/>
      <c r="AV359" s="71"/>
      <c r="AW359" s="71"/>
      <c r="AX359" s="71" t="s">
        <v>5445</v>
      </c>
      <c r="AY359" s="73" t="s">
        <v>5446</v>
      </c>
    </row>
    <row r="360" spans="1:51" ht="75" customHeight="1">
      <c r="A360" s="70">
        <v>359</v>
      </c>
      <c r="B360" s="71" t="s">
        <v>5447</v>
      </c>
      <c r="C360" s="71" t="s">
        <v>810</v>
      </c>
      <c r="D360" s="71" t="s">
        <v>5448</v>
      </c>
      <c r="E360" s="71" t="s">
        <v>1526</v>
      </c>
      <c r="F360" s="71" t="s">
        <v>231</v>
      </c>
      <c r="G360" s="71" t="s">
        <v>746</v>
      </c>
      <c r="H360" s="71" t="s">
        <v>217</v>
      </c>
      <c r="I360" s="71" t="s">
        <v>1232</v>
      </c>
      <c r="J360" s="71" t="s">
        <v>1456</v>
      </c>
      <c r="K360" s="71" t="s">
        <v>243</v>
      </c>
      <c r="L360" s="71" t="s">
        <v>5449</v>
      </c>
      <c r="M360" s="71" t="s">
        <v>5450</v>
      </c>
      <c r="N360" s="71"/>
      <c r="O360" s="71"/>
      <c r="P360" s="71"/>
      <c r="Q360" s="71"/>
      <c r="R360" s="71"/>
      <c r="S360" s="71"/>
      <c r="T360" s="71"/>
      <c r="U360" s="71"/>
      <c r="V360" s="71"/>
      <c r="W360" s="71"/>
      <c r="X360" s="71"/>
      <c r="Y360" s="71"/>
      <c r="Z360" s="71"/>
      <c r="AA360" s="71"/>
      <c r="AB360" s="71" t="s">
        <v>64</v>
      </c>
      <c r="AC360" s="71" t="s">
        <v>65</v>
      </c>
      <c r="AD360" s="71" t="s">
        <v>62</v>
      </c>
      <c r="AE360" s="71" t="s">
        <v>63</v>
      </c>
      <c r="AF360" s="71" t="s">
        <v>63</v>
      </c>
      <c r="AG360" s="71"/>
      <c r="AH360" s="71" t="s">
        <v>66</v>
      </c>
      <c r="AI360" s="71" t="s">
        <v>63</v>
      </c>
      <c r="AJ360" s="71" t="s">
        <v>63</v>
      </c>
      <c r="AK360" s="71" t="s">
        <v>63</v>
      </c>
      <c r="AL360" s="71" t="s">
        <v>63</v>
      </c>
      <c r="AM360" s="71" t="s">
        <v>132</v>
      </c>
      <c r="AN360" s="71"/>
      <c r="AO360" s="71"/>
      <c r="AP360" s="71" t="s">
        <v>5451</v>
      </c>
      <c r="AQ360" s="71" t="s">
        <v>2761</v>
      </c>
      <c r="AR360" s="71" t="s">
        <v>63</v>
      </c>
      <c r="AS360" s="71"/>
      <c r="AT360" s="71" t="s">
        <v>63</v>
      </c>
      <c r="AU360" s="71"/>
      <c r="AV360" s="71"/>
      <c r="AW360" s="71"/>
      <c r="AX360" s="71" t="s">
        <v>5452</v>
      </c>
      <c r="AY360" s="73" t="s">
        <v>5453</v>
      </c>
    </row>
    <row r="361" spans="1:51" ht="75" customHeight="1">
      <c r="A361" s="70">
        <v>360</v>
      </c>
      <c r="B361" s="71" t="s">
        <v>5454</v>
      </c>
      <c r="C361" s="71" t="s">
        <v>810</v>
      </c>
      <c r="D361" s="71" t="s">
        <v>5455</v>
      </c>
      <c r="E361" s="71" t="s">
        <v>1502</v>
      </c>
      <c r="F361" s="71" t="s">
        <v>231</v>
      </c>
      <c r="G361" s="71" t="s">
        <v>746</v>
      </c>
      <c r="H361" s="71" t="s">
        <v>217</v>
      </c>
      <c r="I361" s="71" t="s">
        <v>1232</v>
      </c>
      <c r="J361" s="71" t="s">
        <v>1456</v>
      </c>
      <c r="K361" s="71" t="s">
        <v>243</v>
      </c>
      <c r="L361" s="71" t="s">
        <v>5456</v>
      </c>
      <c r="M361" s="71" t="s">
        <v>5457</v>
      </c>
      <c r="N361" s="71"/>
      <c r="O361" s="71"/>
      <c r="P361" s="71"/>
      <c r="Q361" s="71"/>
      <c r="R361" s="71"/>
      <c r="S361" s="71"/>
      <c r="T361" s="71"/>
      <c r="U361" s="71"/>
      <c r="V361" s="71"/>
      <c r="W361" s="71"/>
      <c r="X361" s="71"/>
      <c r="Y361" s="71"/>
      <c r="Z361" s="71"/>
      <c r="AA361" s="71"/>
      <c r="AB361" s="71" t="s">
        <v>64</v>
      </c>
      <c r="AC361" s="71" t="s">
        <v>65</v>
      </c>
      <c r="AD361" s="71" t="s">
        <v>62</v>
      </c>
      <c r="AE361" s="71" t="s">
        <v>62</v>
      </c>
      <c r="AF361" s="71" t="s">
        <v>62</v>
      </c>
      <c r="AG361" s="71"/>
      <c r="AH361" s="71" t="s">
        <v>66</v>
      </c>
      <c r="AI361" s="71" t="s">
        <v>63</v>
      </c>
      <c r="AJ361" s="71" t="s">
        <v>63</v>
      </c>
      <c r="AK361" s="71" t="s">
        <v>63</v>
      </c>
      <c r="AL361" s="71" t="s">
        <v>62</v>
      </c>
      <c r="AM361" s="71" t="s">
        <v>63</v>
      </c>
      <c r="AN361" s="71"/>
      <c r="AO361" s="71"/>
      <c r="AP361" s="71" t="s">
        <v>5458</v>
      </c>
      <c r="AQ361" s="71" t="s">
        <v>1232</v>
      </c>
      <c r="AR361" s="71" t="s">
        <v>62</v>
      </c>
      <c r="AS361" s="71"/>
      <c r="AT361" s="71" t="s">
        <v>63</v>
      </c>
      <c r="AU361" s="71"/>
      <c r="AV361" s="71"/>
      <c r="AW361" s="71"/>
      <c r="AX361" s="71" t="s">
        <v>5459</v>
      </c>
      <c r="AY361" s="73" t="s">
        <v>4470</v>
      </c>
    </row>
    <row r="362" spans="1:51" ht="75" customHeight="1">
      <c r="A362" s="70">
        <v>361</v>
      </c>
      <c r="B362" s="71" t="s">
        <v>5460</v>
      </c>
      <c r="C362" s="71" t="s">
        <v>745</v>
      </c>
      <c r="D362" s="71" t="s">
        <v>5461</v>
      </c>
      <c r="E362" s="71" t="s">
        <v>1502</v>
      </c>
      <c r="F362" s="71" t="s">
        <v>231</v>
      </c>
      <c r="G362" s="71" t="s">
        <v>746</v>
      </c>
      <c r="H362" s="71" t="s">
        <v>217</v>
      </c>
      <c r="I362" s="71" t="s">
        <v>1232</v>
      </c>
      <c r="J362" s="71" t="s">
        <v>1456</v>
      </c>
      <c r="K362" s="71" t="s">
        <v>243</v>
      </c>
      <c r="L362" s="71" t="s">
        <v>5462</v>
      </c>
      <c r="M362" s="71" t="s">
        <v>5463</v>
      </c>
      <c r="N362" s="71"/>
      <c r="O362" s="71"/>
      <c r="P362" s="71"/>
      <c r="Q362" s="71"/>
      <c r="R362" s="71"/>
      <c r="S362" s="71"/>
      <c r="T362" s="71"/>
      <c r="U362" s="71"/>
      <c r="V362" s="71"/>
      <c r="W362" s="71"/>
      <c r="X362" s="71"/>
      <c r="Y362" s="71"/>
      <c r="Z362" s="71"/>
      <c r="AA362" s="71"/>
      <c r="AB362" s="71" t="s">
        <v>64</v>
      </c>
      <c r="AC362" s="71" t="s">
        <v>65</v>
      </c>
      <c r="AD362" s="71" t="s">
        <v>62</v>
      </c>
      <c r="AE362" s="71" t="s">
        <v>63</v>
      </c>
      <c r="AF362" s="71" t="s">
        <v>63</v>
      </c>
      <c r="AG362" s="71"/>
      <c r="AH362" s="71" t="s">
        <v>66</v>
      </c>
      <c r="AI362" s="71" t="s">
        <v>63</v>
      </c>
      <c r="AJ362" s="71" t="s">
        <v>63</v>
      </c>
      <c r="AK362" s="71" t="s">
        <v>63</v>
      </c>
      <c r="AL362" s="71" t="s">
        <v>62</v>
      </c>
      <c r="AM362" s="71" t="s">
        <v>63</v>
      </c>
      <c r="AN362" s="71"/>
      <c r="AO362" s="71"/>
      <c r="AP362" s="71" t="s">
        <v>1979</v>
      </c>
      <c r="AQ362" s="71" t="s">
        <v>1980</v>
      </c>
      <c r="AR362" s="71" t="s">
        <v>132</v>
      </c>
      <c r="AS362" s="71"/>
      <c r="AT362" s="71" t="s">
        <v>63</v>
      </c>
      <c r="AU362" s="71"/>
      <c r="AV362" s="71"/>
      <c r="AW362" s="71"/>
      <c r="AX362" s="71" t="s">
        <v>5464</v>
      </c>
      <c r="AY362" s="73" t="s">
        <v>1659</v>
      </c>
    </row>
    <row r="363" spans="1:51" ht="75" customHeight="1">
      <c r="A363" s="70">
        <v>362</v>
      </c>
      <c r="B363" s="71" t="s">
        <v>5465</v>
      </c>
      <c r="C363" s="71" t="s">
        <v>745</v>
      </c>
      <c r="D363" s="71" t="s">
        <v>5466</v>
      </c>
      <c r="E363" s="71" t="s">
        <v>1510</v>
      </c>
      <c r="F363" s="71" t="s">
        <v>231</v>
      </c>
      <c r="G363" s="71" t="s">
        <v>746</v>
      </c>
      <c r="H363" s="71" t="s">
        <v>217</v>
      </c>
      <c r="I363" s="71" t="s">
        <v>2238</v>
      </c>
      <c r="J363" s="71" t="s">
        <v>1456</v>
      </c>
      <c r="K363" s="71" t="s">
        <v>243</v>
      </c>
      <c r="L363" s="71" t="s">
        <v>5467</v>
      </c>
      <c r="M363" s="71" t="s">
        <v>5468</v>
      </c>
      <c r="N363" s="71"/>
      <c r="O363" s="71"/>
      <c r="P363" s="71"/>
      <c r="Q363" s="71"/>
      <c r="R363" s="71"/>
      <c r="S363" s="71"/>
      <c r="T363" s="71"/>
      <c r="U363" s="71"/>
      <c r="V363" s="71"/>
      <c r="W363" s="71"/>
      <c r="X363" s="71"/>
      <c r="Y363" s="71"/>
      <c r="Z363" s="71"/>
      <c r="AA363" s="71"/>
      <c r="AB363" s="71" t="s">
        <v>64</v>
      </c>
      <c r="AC363" s="71" t="s">
        <v>65</v>
      </c>
      <c r="AD363" s="71" t="s">
        <v>62</v>
      </c>
      <c r="AE363" s="71" t="s">
        <v>62</v>
      </c>
      <c r="AF363" s="71" t="s">
        <v>63</v>
      </c>
      <c r="AG363" s="71"/>
      <c r="AH363" s="71" t="s">
        <v>85</v>
      </c>
      <c r="AI363" s="71" t="s">
        <v>63</v>
      </c>
      <c r="AJ363" s="71" t="s">
        <v>63</v>
      </c>
      <c r="AK363" s="71" t="s">
        <v>63</v>
      </c>
      <c r="AL363" s="71" t="s">
        <v>62</v>
      </c>
      <c r="AM363" s="71" t="s">
        <v>132</v>
      </c>
      <c r="AN363" s="71"/>
      <c r="AO363" s="71"/>
      <c r="AP363" s="71" t="s">
        <v>5469</v>
      </c>
      <c r="AQ363" s="71" t="s">
        <v>5470</v>
      </c>
      <c r="AR363" s="71" t="s">
        <v>132</v>
      </c>
      <c r="AS363" s="71"/>
      <c r="AT363" s="71" t="s">
        <v>63</v>
      </c>
      <c r="AU363" s="71"/>
      <c r="AV363" s="71"/>
      <c r="AW363" s="71"/>
      <c r="AX363" s="71" t="s">
        <v>5471</v>
      </c>
      <c r="AY363" s="73" t="s">
        <v>5472</v>
      </c>
    </row>
    <row r="364" spans="1:51" ht="75" customHeight="1">
      <c r="A364" s="70">
        <v>363</v>
      </c>
      <c r="B364" s="71" t="s">
        <v>5473</v>
      </c>
      <c r="C364" s="71" t="s">
        <v>745</v>
      </c>
      <c r="D364" s="71" t="s">
        <v>5474</v>
      </c>
      <c r="E364" s="71" t="s">
        <v>1510</v>
      </c>
      <c r="F364" s="71" t="s">
        <v>231</v>
      </c>
      <c r="G364" s="71" t="s">
        <v>746</v>
      </c>
      <c r="H364" s="71" t="s">
        <v>217</v>
      </c>
      <c r="I364" s="71" t="s">
        <v>2016</v>
      </c>
      <c r="J364" s="71" t="s">
        <v>1456</v>
      </c>
      <c r="K364" s="71" t="s">
        <v>243</v>
      </c>
      <c r="L364" s="71" t="s">
        <v>5475</v>
      </c>
      <c r="M364" s="71" t="s">
        <v>5476</v>
      </c>
      <c r="N364" s="71"/>
      <c r="O364" s="71"/>
      <c r="P364" s="71"/>
      <c r="Q364" s="71"/>
      <c r="R364" s="71"/>
      <c r="S364" s="71"/>
      <c r="T364" s="71"/>
      <c r="U364" s="71"/>
      <c r="V364" s="71"/>
      <c r="W364" s="71"/>
      <c r="X364" s="71"/>
      <c r="Y364" s="71"/>
      <c r="Z364" s="71"/>
      <c r="AA364" s="71"/>
      <c r="AB364" s="71" t="s">
        <v>64</v>
      </c>
      <c r="AC364" s="71" t="s">
        <v>65</v>
      </c>
      <c r="AD364" s="71" t="s">
        <v>62</v>
      </c>
      <c r="AE364" s="71" t="s">
        <v>62</v>
      </c>
      <c r="AF364" s="71" t="s">
        <v>63</v>
      </c>
      <c r="AG364" s="71"/>
      <c r="AH364" s="71" t="s">
        <v>66</v>
      </c>
      <c r="AI364" s="71" t="s">
        <v>63</v>
      </c>
      <c r="AJ364" s="71" t="s">
        <v>132</v>
      </c>
      <c r="AK364" s="71" t="s">
        <v>132</v>
      </c>
      <c r="AL364" s="71" t="s">
        <v>62</v>
      </c>
      <c r="AM364" s="71" t="s">
        <v>63</v>
      </c>
      <c r="AN364" s="71"/>
      <c r="AO364" s="71"/>
      <c r="AP364" s="71" t="s">
        <v>5477</v>
      </c>
      <c r="AQ364" s="71" t="s">
        <v>2683</v>
      </c>
      <c r="AR364" s="71" t="s">
        <v>63</v>
      </c>
      <c r="AS364" s="71"/>
      <c r="AT364" s="71" t="s">
        <v>63</v>
      </c>
      <c r="AU364" s="71"/>
      <c r="AV364" s="71"/>
      <c r="AW364" s="71"/>
      <c r="AX364" s="71" t="s">
        <v>5478</v>
      </c>
      <c r="AY364" s="73"/>
    </row>
    <row r="365" spans="1:51" ht="75" customHeight="1">
      <c r="A365" s="70">
        <v>364</v>
      </c>
      <c r="B365" s="71" t="s">
        <v>5479</v>
      </c>
      <c r="C365" s="71" t="s">
        <v>745</v>
      </c>
      <c r="D365" s="71" t="s">
        <v>5480</v>
      </c>
      <c r="E365" s="71" t="s">
        <v>1546</v>
      </c>
      <c r="F365" s="71" t="s">
        <v>231</v>
      </c>
      <c r="G365" s="71" t="s">
        <v>746</v>
      </c>
      <c r="H365" s="71" t="s">
        <v>217</v>
      </c>
      <c r="I365" s="71" t="s">
        <v>612</v>
      </c>
      <c r="J365" s="71" t="s">
        <v>1456</v>
      </c>
      <c r="K365" s="71" t="s">
        <v>266</v>
      </c>
      <c r="L365" s="71" t="s">
        <v>5481</v>
      </c>
      <c r="M365" s="71" t="s">
        <v>5482</v>
      </c>
      <c r="N365" s="71"/>
      <c r="O365" s="71"/>
      <c r="P365" s="71"/>
      <c r="Q365" s="71"/>
      <c r="R365" s="71"/>
      <c r="S365" s="71"/>
      <c r="T365" s="71"/>
      <c r="U365" s="71"/>
      <c r="V365" s="71"/>
      <c r="W365" s="71"/>
      <c r="X365" s="71"/>
      <c r="Y365" s="71"/>
      <c r="Z365" s="71"/>
      <c r="AA365" s="71"/>
      <c r="AB365" s="71" t="s">
        <v>64</v>
      </c>
      <c r="AC365" s="71" t="s">
        <v>65</v>
      </c>
      <c r="AD365" s="71" t="s">
        <v>62</v>
      </c>
      <c r="AE365" s="71" t="s">
        <v>63</v>
      </c>
      <c r="AF365" s="71" t="s">
        <v>63</v>
      </c>
      <c r="AG365" s="71"/>
      <c r="AH365" s="71" t="s">
        <v>66</v>
      </c>
      <c r="AI365" s="71" t="s">
        <v>132</v>
      </c>
      <c r="AJ365" s="71" t="s">
        <v>63</v>
      </c>
      <c r="AK365" s="71" t="s">
        <v>63</v>
      </c>
      <c r="AL365" s="71" t="s">
        <v>132</v>
      </c>
      <c r="AM365" s="71" t="s">
        <v>132</v>
      </c>
      <c r="AN365" s="71"/>
      <c r="AO365" s="71"/>
      <c r="AP365" s="71" t="s">
        <v>5483</v>
      </c>
      <c r="AQ365" s="71" t="s">
        <v>612</v>
      </c>
      <c r="AR365" s="71" t="s">
        <v>62</v>
      </c>
      <c r="AS365" s="71"/>
      <c r="AT365" s="71" t="s">
        <v>62</v>
      </c>
      <c r="AU365" s="71"/>
      <c r="AV365" s="71"/>
      <c r="AW365" s="71"/>
      <c r="AX365" s="71" t="s">
        <v>5484</v>
      </c>
      <c r="AY365" s="73" t="s">
        <v>5485</v>
      </c>
    </row>
    <row r="366" spans="1:51" ht="75" customHeight="1">
      <c r="A366" s="70">
        <v>365</v>
      </c>
      <c r="B366" s="71" t="s">
        <v>5486</v>
      </c>
      <c r="C366" s="71" t="s">
        <v>745</v>
      </c>
      <c r="D366" s="71" t="s">
        <v>5487</v>
      </c>
      <c r="E366" s="71" t="s">
        <v>4523</v>
      </c>
      <c r="F366" s="71" t="s">
        <v>231</v>
      </c>
      <c r="G366" s="71" t="s">
        <v>746</v>
      </c>
      <c r="H366" s="71" t="s">
        <v>217</v>
      </c>
      <c r="I366" s="71" t="s">
        <v>800</v>
      </c>
      <c r="J366" s="71" t="s">
        <v>1456</v>
      </c>
      <c r="K366" s="71" t="s">
        <v>218</v>
      </c>
      <c r="L366" s="71" t="s">
        <v>5488</v>
      </c>
      <c r="M366" s="71" t="s">
        <v>5489</v>
      </c>
      <c r="N366" s="71"/>
      <c r="O366" s="71"/>
      <c r="P366" s="71"/>
      <c r="Q366" s="71"/>
      <c r="R366" s="71"/>
      <c r="S366" s="71"/>
      <c r="T366" s="71"/>
      <c r="U366" s="71"/>
      <c r="V366" s="71"/>
      <c r="W366" s="71"/>
      <c r="X366" s="71"/>
      <c r="Y366" s="71"/>
      <c r="Z366" s="71"/>
      <c r="AA366" s="71"/>
      <c r="AB366" s="71" t="s">
        <v>64</v>
      </c>
      <c r="AC366" s="71" t="s">
        <v>65</v>
      </c>
      <c r="AD366" s="71" t="s">
        <v>62</v>
      </c>
      <c r="AE366" s="71" t="s">
        <v>62</v>
      </c>
      <c r="AF366" s="71" t="s">
        <v>63</v>
      </c>
      <c r="AG366" s="71"/>
      <c r="AH366" s="71" t="s">
        <v>66</v>
      </c>
      <c r="AI366" s="71" t="s">
        <v>63</v>
      </c>
      <c r="AJ366" s="71" t="s">
        <v>63</v>
      </c>
      <c r="AK366" s="71" t="s">
        <v>63</v>
      </c>
      <c r="AL366" s="71" t="s">
        <v>63</v>
      </c>
      <c r="AM366" s="71" t="s">
        <v>63</v>
      </c>
      <c r="AN366" s="71"/>
      <c r="AO366" s="71"/>
      <c r="AP366" s="71" t="s">
        <v>5490</v>
      </c>
      <c r="AQ366" s="71" t="s">
        <v>5491</v>
      </c>
      <c r="AR366" s="71" t="s">
        <v>132</v>
      </c>
      <c r="AS366" s="71"/>
      <c r="AT366" s="71" t="s">
        <v>63</v>
      </c>
      <c r="AU366" s="71"/>
      <c r="AV366" s="71"/>
      <c r="AW366" s="71"/>
      <c r="AX366" s="71" t="s">
        <v>5492</v>
      </c>
      <c r="AY366" s="73" t="s">
        <v>5493</v>
      </c>
    </row>
    <row r="367" spans="1:51" ht="75" customHeight="1">
      <c r="A367" s="70">
        <v>366</v>
      </c>
      <c r="B367" s="71" t="s">
        <v>5494</v>
      </c>
      <c r="C367" s="71" t="s">
        <v>810</v>
      </c>
      <c r="D367" s="71" t="s">
        <v>5495</v>
      </c>
      <c r="E367" s="71" t="s">
        <v>1502</v>
      </c>
      <c r="F367" s="71" t="s">
        <v>231</v>
      </c>
      <c r="G367" s="71" t="s">
        <v>746</v>
      </c>
      <c r="H367" s="71" t="s">
        <v>217</v>
      </c>
      <c r="I367" s="71" t="s">
        <v>612</v>
      </c>
      <c r="J367" s="71" t="s">
        <v>1456</v>
      </c>
      <c r="K367" s="71" t="s">
        <v>266</v>
      </c>
      <c r="L367" s="71" t="s">
        <v>5496</v>
      </c>
      <c r="M367" s="71" t="s">
        <v>5497</v>
      </c>
      <c r="N367" s="71"/>
      <c r="O367" s="71"/>
      <c r="P367" s="71"/>
      <c r="Q367" s="71"/>
      <c r="R367" s="71"/>
      <c r="S367" s="71"/>
      <c r="T367" s="71"/>
      <c r="U367" s="71"/>
      <c r="V367" s="71"/>
      <c r="W367" s="71"/>
      <c r="X367" s="71"/>
      <c r="Y367" s="71"/>
      <c r="Z367" s="71"/>
      <c r="AA367" s="71"/>
      <c r="AB367" s="71" t="s">
        <v>64</v>
      </c>
      <c r="AC367" s="71" t="s">
        <v>65</v>
      </c>
      <c r="AD367" s="71" t="s">
        <v>62</v>
      </c>
      <c r="AE367" s="71" t="s">
        <v>63</v>
      </c>
      <c r="AF367" s="71" t="s">
        <v>63</v>
      </c>
      <c r="AG367" s="71"/>
      <c r="AH367" s="71" t="s">
        <v>66</v>
      </c>
      <c r="AI367" s="71" t="s">
        <v>63</v>
      </c>
      <c r="AJ367" s="71" t="s">
        <v>132</v>
      </c>
      <c r="AK367" s="71" t="s">
        <v>63</v>
      </c>
      <c r="AL367" s="71" t="s">
        <v>62</v>
      </c>
      <c r="AM367" s="71" t="s">
        <v>63</v>
      </c>
      <c r="AN367" s="71"/>
      <c r="AO367" s="71"/>
      <c r="AP367" s="71" t="s">
        <v>5498</v>
      </c>
      <c r="AQ367" s="71" t="s">
        <v>612</v>
      </c>
      <c r="AR367" s="71" t="s">
        <v>62</v>
      </c>
      <c r="AS367" s="71"/>
      <c r="AT367" s="71" t="s">
        <v>63</v>
      </c>
      <c r="AU367" s="71"/>
      <c r="AV367" s="71"/>
      <c r="AW367" s="71"/>
      <c r="AX367" s="71" t="s">
        <v>5499</v>
      </c>
      <c r="AY367" s="73" t="s">
        <v>5500</v>
      </c>
    </row>
    <row r="368" spans="1:51" ht="75" customHeight="1">
      <c r="A368" s="70">
        <v>367</v>
      </c>
      <c r="B368" s="71" t="s">
        <v>5501</v>
      </c>
      <c r="C368" s="71" t="s">
        <v>745</v>
      </c>
      <c r="D368" s="71" t="s">
        <v>5502</v>
      </c>
      <c r="E368" s="71" t="s">
        <v>4523</v>
      </c>
      <c r="F368" s="71" t="s">
        <v>231</v>
      </c>
      <c r="G368" s="71" t="s">
        <v>746</v>
      </c>
      <c r="H368" s="71" t="s">
        <v>217</v>
      </c>
      <c r="I368" s="71" t="s">
        <v>194</v>
      </c>
      <c r="J368" s="71" t="s">
        <v>1456</v>
      </c>
      <c r="K368" s="71" t="s">
        <v>315</v>
      </c>
      <c r="L368" s="71" t="s">
        <v>5503</v>
      </c>
      <c r="M368" s="71" t="s">
        <v>5504</v>
      </c>
      <c r="N368" s="71"/>
      <c r="O368" s="71"/>
      <c r="P368" s="71"/>
      <c r="Q368" s="71"/>
      <c r="R368" s="71"/>
      <c r="S368" s="71"/>
      <c r="T368" s="71"/>
      <c r="U368" s="71"/>
      <c r="V368" s="71"/>
      <c r="W368" s="71"/>
      <c r="X368" s="71"/>
      <c r="Y368" s="71"/>
      <c r="Z368" s="71"/>
      <c r="AA368" s="71"/>
      <c r="AB368" s="71" t="s">
        <v>64</v>
      </c>
      <c r="AC368" s="71" t="s">
        <v>65</v>
      </c>
      <c r="AD368" s="71" t="s">
        <v>62</v>
      </c>
      <c r="AE368" s="71" t="s">
        <v>63</v>
      </c>
      <c r="AF368" s="71" t="s">
        <v>63</v>
      </c>
      <c r="AG368" s="71"/>
      <c r="AH368" s="71" t="s">
        <v>66</v>
      </c>
      <c r="AI368" s="71" t="s">
        <v>63</v>
      </c>
      <c r="AJ368" s="71" t="s">
        <v>132</v>
      </c>
      <c r="AK368" s="71" t="s">
        <v>132</v>
      </c>
      <c r="AL368" s="71" t="s">
        <v>63</v>
      </c>
      <c r="AM368" s="71" t="s">
        <v>63</v>
      </c>
      <c r="AN368" s="71"/>
      <c r="AO368" s="71"/>
      <c r="AP368" s="71" t="s">
        <v>5505</v>
      </c>
      <c r="AQ368" s="71" t="s">
        <v>5506</v>
      </c>
      <c r="AR368" s="71" t="s">
        <v>132</v>
      </c>
      <c r="AS368" s="71"/>
      <c r="AT368" s="71" t="s">
        <v>63</v>
      </c>
      <c r="AU368" s="71"/>
      <c r="AV368" s="71"/>
      <c r="AW368" s="71"/>
      <c r="AX368" s="71" t="s">
        <v>5507</v>
      </c>
      <c r="AY368" s="73" t="s">
        <v>5508</v>
      </c>
    </row>
    <row r="369" spans="1:51" ht="75" customHeight="1">
      <c r="A369" s="70">
        <v>368</v>
      </c>
      <c r="B369" s="71" t="s">
        <v>5509</v>
      </c>
      <c r="C369" s="71" t="s">
        <v>745</v>
      </c>
      <c r="D369" s="71" t="s">
        <v>5510</v>
      </c>
      <c r="E369" s="71" t="s">
        <v>1526</v>
      </c>
      <c r="F369" s="71" t="s">
        <v>231</v>
      </c>
      <c r="G369" s="71" t="s">
        <v>746</v>
      </c>
      <c r="H369" s="71" t="s">
        <v>217</v>
      </c>
      <c r="I369" s="71" t="s">
        <v>250</v>
      </c>
      <c r="J369" s="71" t="s">
        <v>1456</v>
      </c>
      <c r="K369" s="71" t="s">
        <v>243</v>
      </c>
      <c r="L369" s="71" t="s">
        <v>5511</v>
      </c>
      <c r="M369" s="71" t="s">
        <v>5512</v>
      </c>
      <c r="N369" s="71"/>
      <c r="O369" s="71"/>
      <c r="P369" s="71"/>
      <c r="Q369" s="71"/>
      <c r="R369" s="71"/>
      <c r="S369" s="71"/>
      <c r="T369" s="71"/>
      <c r="U369" s="71"/>
      <c r="V369" s="71"/>
      <c r="W369" s="71"/>
      <c r="X369" s="71"/>
      <c r="Y369" s="71"/>
      <c r="Z369" s="71"/>
      <c r="AA369" s="71"/>
      <c r="AB369" s="71" t="s">
        <v>1723</v>
      </c>
      <c r="AC369" s="71" t="s">
        <v>65</v>
      </c>
      <c r="AD369" s="71" t="s">
        <v>62</v>
      </c>
      <c r="AE369" s="71" t="s">
        <v>62</v>
      </c>
      <c r="AF369" s="71" t="s">
        <v>63</v>
      </c>
      <c r="AG369" s="71"/>
      <c r="AH369" s="71" t="s">
        <v>66</v>
      </c>
      <c r="AI369" s="71" t="s">
        <v>63</v>
      </c>
      <c r="AJ369" s="71" t="s">
        <v>63</v>
      </c>
      <c r="AK369" s="71" t="s">
        <v>63</v>
      </c>
      <c r="AL369" s="71" t="s">
        <v>132</v>
      </c>
      <c r="AM369" s="71" t="s">
        <v>63</v>
      </c>
      <c r="AN369" s="71"/>
      <c r="AO369" s="71"/>
      <c r="AP369" s="71" t="s">
        <v>5513</v>
      </c>
      <c r="AQ369" s="71" t="s">
        <v>5514</v>
      </c>
      <c r="AR369" s="71" t="s">
        <v>132</v>
      </c>
      <c r="AS369" s="71"/>
      <c r="AT369" s="71" t="s">
        <v>63</v>
      </c>
      <c r="AU369" s="71"/>
      <c r="AV369" s="71"/>
      <c r="AW369" s="71"/>
      <c r="AX369" s="71" t="s">
        <v>5515</v>
      </c>
      <c r="AY369" s="73" t="s">
        <v>4566</v>
      </c>
    </row>
    <row r="370" spans="1:51" ht="75" customHeight="1">
      <c r="A370" s="70">
        <v>369</v>
      </c>
      <c r="B370" s="71" t="s">
        <v>5516</v>
      </c>
      <c r="C370" s="71" t="s">
        <v>745</v>
      </c>
      <c r="D370" s="71" t="s">
        <v>5517</v>
      </c>
      <c r="E370" s="71" t="s">
        <v>1510</v>
      </c>
      <c r="F370" s="71" t="s">
        <v>231</v>
      </c>
      <c r="G370" s="71" t="s">
        <v>746</v>
      </c>
      <c r="H370" s="71" t="s">
        <v>217</v>
      </c>
      <c r="I370" s="71" t="s">
        <v>5518</v>
      </c>
      <c r="J370" s="71" t="s">
        <v>1975</v>
      </c>
      <c r="K370" s="71" t="s">
        <v>266</v>
      </c>
      <c r="L370" s="71" t="s">
        <v>5519</v>
      </c>
      <c r="M370" s="71" t="s">
        <v>5520</v>
      </c>
      <c r="N370" s="71"/>
      <c r="O370" s="71"/>
      <c r="P370" s="71"/>
      <c r="Q370" s="71"/>
      <c r="R370" s="71"/>
      <c r="S370" s="71"/>
      <c r="T370" s="71"/>
      <c r="U370" s="71"/>
      <c r="V370" s="71"/>
      <c r="W370" s="71"/>
      <c r="X370" s="71"/>
      <c r="Y370" s="71"/>
      <c r="Z370" s="71"/>
      <c r="AA370" s="71"/>
      <c r="AB370" s="71" t="s">
        <v>64</v>
      </c>
      <c r="AC370" s="71" t="s">
        <v>65</v>
      </c>
      <c r="AD370" s="71" t="s">
        <v>62</v>
      </c>
      <c r="AE370" s="71" t="s">
        <v>63</v>
      </c>
      <c r="AF370" s="71" t="s">
        <v>63</v>
      </c>
      <c r="AG370" s="71"/>
      <c r="AH370" s="71" t="s">
        <v>66</v>
      </c>
      <c r="AI370" s="71" t="s">
        <v>63</v>
      </c>
      <c r="AJ370" s="71" t="s">
        <v>132</v>
      </c>
      <c r="AK370" s="71" t="s">
        <v>63</v>
      </c>
      <c r="AL370" s="71" t="s">
        <v>62</v>
      </c>
      <c r="AM370" s="71" t="s">
        <v>63</v>
      </c>
      <c r="AN370" s="71"/>
      <c r="AO370" s="71"/>
      <c r="AP370" s="71" t="s">
        <v>5521</v>
      </c>
      <c r="AQ370" s="71" t="s">
        <v>612</v>
      </c>
      <c r="AR370" s="71" t="s">
        <v>62</v>
      </c>
      <c r="AS370" s="71"/>
      <c r="AT370" s="71" t="s">
        <v>63</v>
      </c>
      <c r="AU370" s="71"/>
      <c r="AV370" s="71"/>
      <c r="AW370" s="71"/>
      <c r="AX370" s="71" t="s">
        <v>5522</v>
      </c>
      <c r="AY370" s="73" t="s">
        <v>5523</v>
      </c>
    </row>
    <row r="371" spans="1:51" ht="75" customHeight="1">
      <c r="A371" s="70">
        <v>370</v>
      </c>
      <c r="B371" s="71" t="s">
        <v>5524</v>
      </c>
      <c r="C371" s="71" t="s">
        <v>4704</v>
      </c>
      <c r="D371" s="71" t="s">
        <v>5525</v>
      </c>
      <c r="E371" s="71" t="s">
        <v>1485</v>
      </c>
      <c r="F371" s="71" t="s">
        <v>231</v>
      </c>
      <c r="G371" s="71" t="s">
        <v>746</v>
      </c>
      <c r="H371" s="71" t="s">
        <v>217</v>
      </c>
      <c r="I371" s="71" t="s">
        <v>952</v>
      </c>
      <c r="J371" s="71" t="s">
        <v>1456</v>
      </c>
      <c r="K371" s="71" t="s">
        <v>218</v>
      </c>
      <c r="L371" s="71" t="s">
        <v>5526</v>
      </c>
      <c r="M371" s="71" t="s">
        <v>5527</v>
      </c>
      <c r="N371" s="71"/>
      <c r="O371" s="71"/>
      <c r="P371" s="71"/>
      <c r="Q371" s="71"/>
      <c r="R371" s="71"/>
      <c r="S371" s="71"/>
      <c r="T371" s="71"/>
      <c r="U371" s="71"/>
      <c r="V371" s="71"/>
      <c r="W371" s="71"/>
      <c r="X371" s="71"/>
      <c r="Y371" s="71"/>
      <c r="Z371" s="71"/>
      <c r="AA371" s="71"/>
      <c r="AB371" s="71" t="s">
        <v>64</v>
      </c>
      <c r="AC371" s="71" t="s">
        <v>65</v>
      </c>
      <c r="AD371" s="71" t="s">
        <v>62</v>
      </c>
      <c r="AE371" s="71" t="s">
        <v>62</v>
      </c>
      <c r="AF371" s="71" t="s">
        <v>63</v>
      </c>
      <c r="AG371" s="71"/>
      <c r="AH371" s="71" t="s">
        <v>66</v>
      </c>
      <c r="AI371" s="71" t="s">
        <v>63</v>
      </c>
      <c r="AJ371" s="71" t="s">
        <v>63</v>
      </c>
      <c r="AK371" s="71" t="s">
        <v>63</v>
      </c>
      <c r="AL371" s="71" t="s">
        <v>62</v>
      </c>
      <c r="AM371" s="71" t="s">
        <v>63</v>
      </c>
      <c r="AN371" s="71"/>
      <c r="AO371" s="71"/>
      <c r="AP371" s="71" t="s">
        <v>5528</v>
      </c>
      <c r="AQ371" s="71" t="s">
        <v>5529</v>
      </c>
      <c r="AR371" s="71" t="s">
        <v>132</v>
      </c>
      <c r="AS371" s="71"/>
      <c r="AT371" s="71" t="s">
        <v>63</v>
      </c>
      <c r="AU371" s="71"/>
      <c r="AV371" s="71"/>
      <c r="AW371" s="71"/>
      <c r="AX371" s="71" t="s">
        <v>5530</v>
      </c>
      <c r="AY371" s="73" t="s">
        <v>5531</v>
      </c>
    </row>
    <row r="372" spans="1:51" ht="75" customHeight="1">
      <c r="A372" s="70">
        <v>371</v>
      </c>
      <c r="B372" s="71" t="s">
        <v>5532</v>
      </c>
      <c r="C372" s="71" t="s">
        <v>810</v>
      </c>
      <c r="D372" s="71" t="s">
        <v>5533</v>
      </c>
      <c r="E372" s="71" t="s">
        <v>1510</v>
      </c>
      <c r="F372" s="71" t="s">
        <v>231</v>
      </c>
      <c r="G372" s="71" t="s">
        <v>746</v>
      </c>
      <c r="H372" s="71" t="s">
        <v>217</v>
      </c>
      <c r="I372" s="71" t="s">
        <v>513</v>
      </c>
      <c r="J372" s="71" t="s">
        <v>1456</v>
      </c>
      <c r="K372" s="71" t="s">
        <v>218</v>
      </c>
      <c r="L372" s="71" t="s">
        <v>5534</v>
      </c>
      <c r="M372" s="71" t="s">
        <v>5535</v>
      </c>
      <c r="N372" s="71"/>
      <c r="O372" s="71"/>
      <c r="P372" s="71"/>
      <c r="Q372" s="71"/>
      <c r="R372" s="71"/>
      <c r="S372" s="71"/>
      <c r="T372" s="71"/>
      <c r="U372" s="71"/>
      <c r="V372" s="71"/>
      <c r="W372" s="71"/>
      <c r="X372" s="71"/>
      <c r="Y372" s="71"/>
      <c r="Z372" s="71"/>
      <c r="AA372" s="71"/>
      <c r="AB372" s="71" t="s">
        <v>64</v>
      </c>
      <c r="AC372" s="71" t="s">
        <v>65</v>
      </c>
      <c r="AD372" s="71" t="s">
        <v>62</v>
      </c>
      <c r="AE372" s="71" t="s">
        <v>62</v>
      </c>
      <c r="AF372" s="71" t="s">
        <v>63</v>
      </c>
      <c r="AG372" s="71"/>
      <c r="AH372" s="71" t="s">
        <v>66</v>
      </c>
      <c r="AI372" s="71" t="s">
        <v>63</v>
      </c>
      <c r="AJ372" s="71" t="s">
        <v>63</v>
      </c>
      <c r="AK372" s="71" t="s">
        <v>63</v>
      </c>
      <c r="AL372" s="71" t="s">
        <v>63</v>
      </c>
      <c r="AM372" s="71" t="s">
        <v>63</v>
      </c>
      <c r="AN372" s="71"/>
      <c r="AO372" s="71"/>
      <c r="AP372" s="71" t="s">
        <v>5536</v>
      </c>
      <c r="AQ372" s="71" t="s">
        <v>513</v>
      </c>
      <c r="AR372" s="71" t="s">
        <v>62</v>
      </c>
      <c r="AS372" s="71"/>
      <c r="AT372" s="71" t="s">
        <v>63</v>
      </c>
      <c r="AU372" s="71"/>
      <c r="AV372" s="71"/>
      <c r="AW372" s="71"/>
      <c r="AX372" s="71" t="s">
        <v>5537</v>
      </c>
      <c r="AY372" s="73" t="s">
        <v>5538</v>
      </c>
    </row>
    <row r="373" spans="1:51" ht="75" customHeight="1">
      <c r="A373" s="70">
        <v>372</v>
      </c>
      <c r="B373" s="71" t="s">
        <v>5158</v>
      </c>
      <c r="C373" s="71" t="s">
        <v>745</v>
      </c>
      <c r="D373" s="71" t="s">
        <v>5539</v>
      </c>
      <c r="E373" s="71" t="s">
        <v>1787</v>
      </c>
      <c r="F373" s="71" t="s">
        <v>231</v>
      </c>
      <c r="G373" s="71" t="s">
        <v>746</v>
      </c>
      <c r="H373" s="71" t="s">
        <v>217</v>
      </c>
      <c r="I373" s="71" t="s">
        <v>1232</v>
      </c>
      <c r="J373" s="71" t="s">
        <v>1456</v>
      </c>
      <c r="K373" s="71" t="s">
        <v>243</v>
      </c>
      <c r="L373" s="71" t="s">
        <v>5540</v>
      </c>
      <c r="M373" s="71" t="s">
        <v>5541</v>
      </c>
      <c r="N373" s="71"/>
      <c r="O373" s="71"/>
      <c r="P373" s="71"/>
      <c r="Q373" s="71"/>
      <c r="R373" s="71"/>
      <c r="S373" s="71"/>
      <c r="T373" s="71"/>
      <c r="U373" s="71"/>
      <c r="V373" s="71"/>
      <c r="W373" s="71"/>
      <c r="X373" s="71"/>
      <c r="Y373" s="71"/>
      <c r="Z373" s="71"/>
      <c r="AA373" s="71"/>
      <c r="AB373" s="71" t="s">
        <v>64</v>
      </c>
      <c r="AC373" s="71" t="s">
        <v>65</v>
      </c>
      <c r="AD373" s="71" t="s">
        <v>62</v>
      </c>
      <c r="AE373" s="71" t="s">
        <v>62</v>
      </c>
      <c r="AF373" s="71" t="s">
        <v>63</v>
      </c>
      <c r="AG373" s="71"/>
      <c r="AH373" s="71" t="s">
        <v>66</v>
      </c>
      <c r="AI373" s="71" t="s">
        <v>63</v>
      </c>
      <c r="AJ373" s="71" t="s">
        <v>63</v>
      </c>
      <c r="AK373" s="71" t="s">
        <v>63</v>
      </c>
      <c r="AL373" s="71" t="s">
        <v>62</v>
      </c>
      <c r="AM373" s="71" t="s">
        <v>63</v>
      </c>
      <c r="AN373" s="71"/>
      <c r="AO373" s="71"/>
      <c r="AP373" s="71" t="s">
        <v>5542</v>
      </c>
      <c r="AQ373" s="71" t="s">
        <v>1155</v>
      </c>
      <c r="AR373" s="71" t="s">
        <v>132</v>
      </c>
      <c r="AS373" s="71"/>
      <c r="AT373" s="71" t="s">
        <v>63</v>
      </c>
      <c r="AU373" s="71"/>
      <c r="AV373" s="71"/>
      <c r="AW373" s="71"/>
      <c r="AX373" s="71" t="s">
        <v>5543</v>
      </c>
      <c r="AY373" s="73" t="s">
        <v>5164</v>
      </c>
    </row>
    <row r="374" spans="1:51" ht="75" customHeight="1">
      <c r="A374" s="70">
        <v>373</v>
      </c>
      <c r="B374" s="71" t="s">
        <v>5544</v>
      </c>
      <c r="C374" s="71" t="s">
        <v>810</v>
      </c>
      <c r="D374" s="71" t="s">
        <v>5545</v>
      </c>
      <c r="E374" s="71" t="s">
        <v>1454</v>
      </c>
      <c r="F374" s="71" t="s">
        <v>231</v>
      </c>
      <c r="G374" s="71" t="s">
        <v>746</v>
      </c>
      <c r="H374" s="71" t="s">
        <v>217</v>
      </c>
      <c r="I374" s="71" t="s">
        <v>850</v>
      </c>
      <c r="J374" s="71" t="s">
        <v>1456</v>
      </c>
      <c r="K374" s="71" t="s">
        <v>315</v>
      </c>
      <c r="L374" s="71" t="s">
        <v>5546</v>
      </c>
      <c r="M374" s="71" t="s">
        <v>5547</v>
      </c>
      <c r="N374" s="71"/>
      <c r="O374" s="71"/>
      <c r="P374" s="71"/>
      <c r="Q374" s="71"/>
      <c r="R374" s="71"/>
      <c r="S374" s="71"/>
      <c r="T374" s="71"/>
      <c r="U374" s="71"/>
      <c r="V374" s="71"/>
      <c r="W374" s="71"/>
      <c r="X374" s="71"/>
      <c r="Y374" s="71"/>
      <c r="Z374" s="71"/>
      <c r="AA374" s="71"/>
      <c r="AB374" s="71" t="s">
        <v>64</v>
      </c>
      <c r="AC374" s="71" t="s">
        <v>65</v>
      </c>
      <c r="AD374" s="71" t="s">
        <v>62</v>
      </c>
      <c r="AE374" s="71" t="s">
        <v>62</v>
      </c>
      <c r="AF374" s="71" t="s">
        <v>63</v>
      </c>
      <c r="AG374" s="71"/>
      <c r="AH374" s="71" t="s">
        <v>1539</v>
      </c>
      <c r="AI374" s="71" t="s">
        <v>63</v>
      </c>
      <c r="AJ374" s="71" t="s">
        <v>63</v>
      </c>
      <c r="AK374" s="71" t="s">
        <v>63</v>
      </c>
      <c r="AL374" s="71" t="s">
        <v>62</v>
      </c>
      <c r="AM374" s="71" t="s">
        <v>132</v>
      </c>
      <c r="AN374" s="71"/>
      <c r="AO374" s="71"/>
      <c r="AP374" s="71" t="s">
        <v>5548</v>
      </c>
      <c r="AQ374" s="71" t="s">
        <v>5549</v>
      </c>
      <c r="AR374" s="71" t="s">
        <v>132</v>
      </c>
      <c r="AS374" s="71"/>
      <c r="AT374" s="71" t="s">
        <v>63</v>
      </c>
      <c r="AU374" s="71"/>
      <c r="AV374" s="71"/>
      <c r="AW374" s="71"/>
      <c r="AX374" s="71" t="s">
        <v>5550</v>
      </c>
      <c r="AY374" s="73" t="s">
        <v>5551</v>
      </c>
    </row>
    <row r="375" spans="1:51" ht="75" customHeight="1">
      <c r="A375" s="70">
        <v>374</v>
      </c>
      <c r="B375" s="71" t="s">
        <v>5552</v>
      </c>
      <c r="C375" s="71" t="s">
        <v>745</v>
      </c>
      <c r="D375" s="71" t="s">
        <v>5553</v>
      </c>
      <c r="E375" s="71" t="s">
        <v>1485</v>
      </c>
      <c r="F375" s="71" t="s">
        <v>231</v>
      </c>
      <c r="G375" s="71" t="s">
        <v>746</v>
      </c>
      <c r="H375" s="71" t="s">
        <v>217</v>
      </c>
      <c r="I375" s="71" t="s">
        <v>747</v>
      </c>
      <c r="J375" s="71" t="s">
        <v>1456</v>
      </c>
      <c r="K375" s="71" t="s">
        <v>266</v>
      </c>
      <c r="L375" s="71" t="s">
        <v>5554</v>
      </c>
      <c r="M375" s="71" t="s">
        <v>5555</v>
      </c>
      <c r="N375" s="71"/>
      <c r="O375" s="71"/>
      <c r="P375" s="71"/>
      <c r="Q375" s="71"/>
      <c r="R375" s="71"/>
      <c r="S375" s="71"/>
      <c r="T375" s="71"/>
      <c r="U375" s="71"/>
      <c r="V375" s="71"/>
      <c r="W375" s="71"/>
      <c r="X375" s="71"/>
      <c r="Y375" s="71"/>
      <c r="Z375" s="71"/>
      <c r="AA375" s="71"/>
      <c r="AB375" s="71" t="s">
        <v>64</v>
      </c>
      <c r="AC375" s="71" t="s">
        <v>65</v>
      </c>
      <c r="AD375" s="71" t="s">
        <v>62</v>
      </c>
      <c r="AE375" s="71" t="s">
        <v>63</v>
      </c>
      <c r="AF375" s="71" t="s">
        <v>63</v>
      </c>
      <c r="AG375" s="71"/>
      <c r="AH375" s="71" t="s">
        <v>66</v>
      </c>
      <c r="AI375" s="71" t="s">
        <v>63</v>
      </c>
      <c r="AJ375" s="71" t="s">
        <v>62</v>
      </c>
      <c r="AK375" s="71" t="s">
        <v>132</v>
      </c>
      <c r="AL375" s="71" t="s">
        <v>63</v>
      </c>
      <c r="AM375" s="71" t="s">
        <v>63</v>
      </c>
      <c r="AN375" s="71"/>
      <c r="AO375" s="71"/>
      <c r="AP375" s="71" t="s">
        <v>1644</v>
      </c>
      <c r="AQ375" s="71" t="s">
        <v>612</v>
      </c>
      <c r="AR375" s="71" t="s">
        <v>62</v>
      </c>
      <c r="AS375" s="71"/>
      <c r="AT375" s="71" t="s">
        <v>62</v>
      </c>
      <c r="AU375" s="71"/>
      <c r="AV375" s="71"/>
      <c r="AW375" s="71"/>
      <c r="AX375" s="71" t="s">
        <v>5556</v>
      </c>
      <c r="AY375" s="73" t="s">
        <v>5557</v>
      </c>
    </row>
    <row r="376" spans="1:51" ht="75" customHeight="1">
      <c r="A376" s="70">
        <v>375</v>
      </c>
      <c r="B376" s="71" t="s">
        <v>5558</v>
      </c>
      <c r="C376" s="71" t="s">
        <v>745</v>
      </c>
      <c r="D376" s="71" t="s">
        <v>5559</v>
      </c>
      <c r="E376" s="71" t="s">
        <v>1526</v>
      </c>
      <c r="F376" s="71" t="s">
        <v>231</v>
      </c>
      <c r="G376" s="71" t="s">
        <v>746</v>
      </c>
      <c r="H376" s="71" t="s">
        <v>217</v>
      </c>
      <c r="I376" s="71" t="s">
        <v>1232</v>
      </c>
      <c r="J376" s="71" t="s">
        <v>1456</v>
      </c>
      <c r="K376" s="71" t="s">
        <v>243</v>
      </c>
      <c r="L376" s="71" t="s">
        <v>5560</v>
      </c>
      <c r="M376" s="71" t="s">
        <v>5561</v>
      </c>
      <c r="N376" s="71"/>
      <c r="O376" s="71"/>
      <c r="P376" s="71"/>
      <c r="Q376" s="71"/>
      <c r="R376" s="71"/>
      <c r="S376" s="71"/>
      <c r="T376" s="71"/>
      <c r="U376" s="71"/>
      <c r="V376" s="71"/>
      <c r="W376" s="71"/>
      <c r="X376" s="71"/>
      <c r="Y376" s="71"/>
      <c r="Z376" s="71"/>
      <c r="AA376" s="71"/>
      <c r="AB376" s="71" t="s">
        <v>64</v>
      </c>
      <c r="AC376" s="71" t="s">
        <v>65</v>
      </c>
      <c r="AD376" s="71" t="s">
        <v>62</v>
      </c>
      <c r="AE376" s="71" t="s">
        <v>63</v>
      </c>
      <c r="AF376" s="71" t="s">
        <v>63</v>
      </c>
      <c r="AG376" s="71"/>
      <c r="AH376" s="71" t="s">
        <v>66</v>
      </c>
      <c r="AI376" s="71" t="s">
        <v>63</v>
      </c>
      <c r="AJ376" s="71" t="s">
        <v>63</v>
      </c>
      <c r="AK376" s="71" t="s">
        <v>63</v>
      </c>
      <c r="AL376" s="71" t="s">
        <v>132</v>
      </c>
      <c r="AM376" s="71" t="s">
        <v>63</v>
      </c>
      <c r="AN376" s="71"/>
      <c r="AO376" s="71"/>
      <c r="AP376" s="71" t="s">
        <v>5562</v>
      </c>
      <c r="AQ376" s="71" t="s">
        <v>1232</v>
      </c>
      <c r="AR376" s="71" t="s">
        <v>62</v>
      </c>
      <c r="AS376" s="71"/>
      <c r="AT376" s="71" t="s">
        <v>63</v>
      </c>
      <c r="AU376" s="71"/>
      <c r="AV376" s="71"/>
      <c r="AW376" s="71"/>
      <c r="AX376" s="71" t="s">
        <v>5563</v>
      </c>
      <c r="AY376" s="73" t="s">
        <v>5564</v>
      </c>
    </row>
    <row r="377" spans="1:51" ht="75" customHeight="1">
      <c r="A377" s="70">
        <v>376</v>
      </c>
      <c r="B377" s="71" t="s">
        <v>5565</v>
      </c>
      <c r="C377" s="71" t="s">
        <v>745</v>
      </c>
      <c r="D377" s="71" t="s">
        <v>5566</v>
      </c>
      <c r="E377" s="71" t="s">
        <v>1476</v>
      </c>
      <c r="F377" s="71" t="s">
        <v>231</v>
      </c>
      <c r="G377" s="71" t="s">
        <v>746</v>
      </c>
      <c r="H377" s="71" t="s">
        <v>217</v>
      </c>
      <c r="I377" s="71" t="s">
        <v>1992</v>
      </c>
      <c r="J377" s="71" t="s">
        <v>1456</v>
      </c>
      <c r="K377" s="71" t="s">
        <v>218</v>
      </c>
      <c r="L377" s="71" t="s">
        <v>5567</v>
      </c>
      <c r="M377" s="71" t="s">
        <v>5568</v>
      </c>
      <c r="N377" s="71"/>
      <c r="O377" s="71"/>
      <c r="P377" s="71"/>
      <c r="Q377" s="71"/>
      <c r="R377" s="71"/>
      <c r="S377" s="71"/>
      <c r="T377" s="71"/>
      <c r="U377" s="71"/>
      <c r="V377" s="71"/>
      <c r="W377" s="71"/>
      <c r="X377" s="71"/>
      <c r="Y377" s="71"/>
      <c r="Z377" s="71"/>
      <c r="AA377" s="71"/>
      <c r="AB377" s="71" t="s">
        <v>64</v>
      </c>
      <c r="AC377" s="71" t="s">
        <v>65</v>
      </c>
      <c r="AD377" s="71" t="s">
        <v>62</v>
      </c>
      <c r="AE377" s="71" t="s">
        <v>62</v>
      </c>
      <c r="AF377" s="71" t="s">
        <v>63</v>
      </c>
      <c r="AG377" s="71"/>
      <c r="AH377" s="71" t="s">
        <v>932</v>
      </c>
      <c r="AI377" s="71" t="s">
        <v>63</v>
      </c>
      <c r="AJ377" s="71" t="s">
        <v>63</v>
      </c>
      <c r="AK377" s="71" t="s">
        <v>63</v>
      </c>
      <c r="AL377" s="71" t="s">
        <v>62</v>
      </c>
      <c r="AM377" s="71" t="s">
        <v>63</v>
      </c>
      <c r="AN377" s="71"/>
      <c r="AO377" s="71"/>
      <c r="AP377" s="71" t="s">
        <v>5569</v>
      </c>
      <c r="AQ377" s="71" t="s">
        <v>952</v>
      </c>
      <c r="AR377" s="71" t="s">
        <v>62</v>
      </c>
      <c r="AS377" s="71"/>
      <c r="AT377" s="71" t="s">
        <v>63</v>
      </c>
      <c r="AU377" s="71"/>
      <c r="AV377" s="71"/>
      <c r="AW377" s="71"/>
      <c r="AX377" s="71" t="s">
        <v>5570</v>
      </c>
      <c r="AY377" s="73"/>
    </row>
    <row r="378" spans="1:51" ht="75" customHeight="1">
      <c r="A378" s="70">
        <v>377</v>
      </c>
      <c r="B378" s="71" t="s">
        <v>5571</v>
      </c>
      <c r="C378" s="71" t="s">
        <v>745</v>
      </c>
      <c r="D378" s="71" t="s">
        <v>5572</v>
      </c>
      <c r="E378" s="71" t="s">
        <v>1529</v>
      </c>
      <c r="F378" s="71" t="s">
        <v>231</v>
      </c>
      <c r="G378" s="71" t="s">
        <v>746</v>
      </c>
      <c r="H378" s="71" t="s">
        <v>217</v>
      </c>
      <c r="I378" s="71" t="s">
        <v>428</v>
      </c>
      <c r="J378" s="71" t="s">
        <v>1456</v>
      </c>
      <c r="K378" s="71" t="s">
        <v>315</v>
      </c>
      <c r="L378" s="71" t="s">
        <v>5573</v>
      </c>
      <c r="M378" s="71" t="s">
        <v>5574</v>
      </c>
      <c r="N378" s="71"/>
      <c r="O378" s="71"/>
      <c r="P378" s="71"/>
      <c r="Q378" s="71"/>
      <c r="R378" s="71"/>
      <c r="S378" s="71"/>
      <c r="T378" s="71"/>
      <c r="U378" s="71"/>
      <c r="V378" s="71"/>
      <c r="W378" s="71"/>
      <c r="X378" s="71"/>
      <c r="Y378" s="71"/>
      <c r="Z378" s="71"/>
      <c r="AA378" s="71"/>
      <c r="AB378" s="71" t="s">
        <v>64</v>
      </c>
      <c r="AC378" s="71" t="s">
        <v>65</v>
      </c>
      <c r="AD378" s="71" t="s">
        <v>62</v>
      </c>
      <c r="AE378" s="71" t="s">
        <v>63</v>
      </c>
      <c r="AF378" s="71" t="s">
        <v>63</v>
      </c>
      <c r="AG378" s="71"/>
      <c r="AH378" s="71" t="s">
        <v>66</v>
      </c>
      <c r="AI378" s="71" t="s">
        <v>63</v>
      </c>
      <c r="AJ378" s="71" t="s">
        <v>63</v>
      </c>
      <c r="AK378" s="71" t="s">
        <v>63</v>
      </c>
      <c r="AL378" s="71" t="s">
        <v>132</v>
      </c>
      <c r="AM378" s="71" t="s">
        <v>63</v>
      </c>
      <c r="AN378" s="71"/>
      <c r="AO378" s="71"/>
      <c r="AP378" s="71" t="s">
        <v>5575</v>
      </c>
      <c r="AQ378" s="71" t="s">
        <v>5576</v>
      </c>
      <c r="AR378" s="71" t="s">
        <v>132</v>
      </c>
      <c r="AS378" s="71"/>
      <c r="AT378" s="71" t="s">
        <v>63</v>
      </c>
      <c r="AU378" s="71"/>
      <c r="AV378" s="71"/>
      <c r="AW378" s="71"/>
      <c r="AX378" s="71" t="s">
        <v>5577</v>
      </c>
      <c r="AY378" s="73" t="s">
        <v>5578</v>
      </c>
    </row>
    <row r="379" spans="1:51" ht="75" customHeight="1">
      <c r="A379" s="70">
        <v>378</v>
      </c>
      <c r="B379" s="71" t="s">
        <v>5579</v>
      </c>
      <c r="C379" s="71" t="s">
        <v>810</v>
      </c>
      <c r="D379" s="71" t="s">
        <v>5580</v>
      </c>
      <c r="E379" s="71" t="s">
        <v>1454</v>
      </c>
      <c r="F379" s="71" t="s">
        <v>231</v>
      </c>
      <c r="G379" s="71" t="s">
        <v>746</v>
      </c>
      <c r="H379" s="71" t="s">
        <v>217</v>
      </c>
      <c r="I379" s="71" t="s">
        <v>1232</v>
      </c>
      <c r="J379" s="71" t="s">
        <v>1456</v>
      </c>
      <c r="K379" s="71" t="s">
        <v>243</v>
      </c>
      <c r="L379" s="71" t="s">
        <v>5581</v>
      </c>
      <c r="M379" s="71" t="s">
        <v>5582</v>
      </c>
      <c r="N379" s="71"/>
      <c r="O379" s="71"/>
      <c r="P379" s="71"/>
      <c r="Q379" s="71"/>
      <c r="R379" s="71"/>
      <c r="S379" s="71"/>
      <c r="T379" s="71"/>
      <c r="U379" s="71"/>
      <c r="V379" s="71"/>
      <c r="W379" s="71"/>
      <c r="X379" s="71"/>
      <c r="Y379" s="71"/>
      <c r="Z379" s="71"/>
      <c r="AA379" s="71"/>
      <c r="AB379" s="71" t="s">
        <v>64</v>
      </c>
      <c r="AC379" s="71" t="s">
        <v>65</v>
      </c>
      <c r="AD379" s="71" t="s">
        <v>62</v>
      </c>
      <c r="AE379" s="71" t="s">
        <v>62</v>
      </c>
      <c r="AF379" s="71" t="s">
        <v>63</v>
      </c>
      <c r="AG379" s="71"/>
      <c r="AH379" s="71" t="s">
        <v>66</v>
      </c>
      <c r="AI379" s="71" t="s">
        <v>63</v>
      </c>
      <c r="AJ379" s="71" t="s">
        <v>63</v>
      </c>
      <c r="AK379" s="71" t="s">
        <v>63</v>
      </c>
      <c r="AL379" s="71" t="s">
        <v>62</v>
      </c>
      <c r="AM379" s="71" t="s">
        <v>63</v>
      </c>
      <c r="AN379" s="71"/>
      <c r="AO379" s="71"/>
      <c r="AP379" s="71" t="s">
        <v>5583</v>
      </c>
      <c r="AQ379" s="71" t="s">
        <v>1069</v>
      </c>
      <c r="AR379" s="71" t="s">
        <v>63</v>
      </c>
      <c r="AS379" s="71"/>
      <c r="AT379" s="71" t="s">
        <v>63</v>
      </c>
      <c r="AU379" s="71"/>
      <c r="AV379" s="71"/>
      <c r="AW379" s="71"/>
      <c r="AX379" s="71" t="s">
        <v>5584</v>
      </c>
      <c r="AY379" s="73" t="s">
        <v>5585</v>
      </c>
    </row>
    <row r="380" spans="1:51" ht="75" customHeight="1">
      <c r="A380" s="70">
        <v>379</v>
      </c>
      <c r="B380" s="71" t="s">
        <v>5586</v>
      </c>
      <c r="C380" s="71" t="s">
        <v>745</v>
      </c>
      <c r="D380" s="71" t="s">
        <v>5587</v>
      </c>
      <c r="E380" s="71" t="s">
        <v>1529</v>
      </c>
      <c r="F380" s="71" t="s">
        <v>231</v>
      </c>
      <c r="G380" s="71" t="s">
        <v>746</v>
      </c>
      <c r="H380" s="71" t="s">
        <v>217</v>
      </c>
      <c r="I380" s="71" t="s">
        <v>2221</v>
      </c>
      <c r="J380" s="71" t="s">
        <v>1456</v>
      </c>
      <c r="K380" s="71" t="s">
        <v>243</v>
      </c>
      <c r="L380" s="71" t="s">
        <v>5588</v>
      </c>
      <c r="M380" s="71" t="s">
        <v>5589</v>
      </c>
      <c r="N380" s="71"/>
      <c r="O380" s="71"/>
      <c r="P380" s="71"/>
      <c r="Q380" s="71"/>
      <c r="R380" s="71"/>
      <c r="S380" s="71"/>
      <c r="T380" s="71"/>
      <c r="U380" s="71"/>
      <c r="V380" s="71"/>
      <c r="W380" s="71"/>
      <c r="X380" s="71"/>
      <c r="Y380" s="71"/>
      <c r="Z380" s="71"/>
      <c r="AA380" s="71"/>
      <c r="AB380" s="71" t="s">
        <v>64</v>
      </c>
      <c r="AC380" s="71" t="s">
        <v>65</v>
      </c>
      <c r="AD380" s="71" t="s">
        <v>62</v>
      </c>
      <c r="AE380" s="71" t="s">
        <v>63</v>
      </c>
      <c r="AF380" s="71" t="s">
        <v>63</v>
      </c>
      <c r="AG380" s="71"/>
      <c r="AH380" s="71" t="s">
        <v>66</v>
      </c>
      <c r="AI380" s="71" t="s">
        <v>132</v>
      </c>
      <c r="AJ380" s="71" t="s">
        <v>63</v>
      </c>
      <c r="AK380" s="71" t="s">
        <v>63</v>
      </c>
      <c r="AL380" s="71" t="s">
        <v>62</v>
      </c>
      <c r="AM380" s="71" t="s">
        <v>63</v>
      </c>
      <c r="AN380" s="71"/>
      <c r="AO380" s="71"/>
      <c r="AP380" s="71" t="s">
        <v>5590</v>
      </c>
      <c r="AQ380" s="71" t="s">
        <v>5591</v>
      </c>
      <c r="AR380" s="71" t="s">
        <v>132</v>
      </c>
      <c r="AS380" s="71"/>
      <c r="AT380" s="71" t="s">
        <v>63</v>
      </c>
      <c r="AU380" s="71"/>
      <c r="AV380" s="71"/>
      <c r="AW380" s="71"/>
      <c r="AX380" s="71" t="s">
        <v>5592</v>
      </c>
      <c r="AY380" s="73" t="s">
        <v>5593</v>
      </c>
    </row>
    <row r="381" spans="1:51" ht="75" customHeight="1">
      <c r="A381" s="70">
        <v>380</v>
      </c>
      <c r="B381" s="71" t="s">
        <v>5594</v>
      </c>
      <c r="C381" s="71" t="s">
        <v>745</v>
      </c>
      <c r="D381" s="71" t="s">
        <v>5595</v>
      </c>
      <c r="E381" s="71" t="s">
        <v>1529</v>
      </c>
      <c r="F381" s="71" t="s">
        <v>231</v>
      </c>
      <c r="G381" s="71" t="s">
        <v>746</v>
      </c>
      <c r="H381" s="71" t="s">
        <v>217</v>
      </c>
      <c r="I381" s="71" t="s">
        <v>1232</v>
      </c>
      <c r="J381" s="71" t="s">
        <v>1456</v>
      </c>
      <c r="K381" s="71" t="s">
        <v>243</v>
      </c>
      <c r="L381" s="71" t="s">
        <v>5596</v>
      </c>
      <c r="M381" s="71" t="s">
        <v>5597</v>
      </c>
      <c r="N381" s="71"/>
      <c r="O381" s="71"/>
      <c r="P381" s="71"/>
      <c r="Q381" s="71"/>
      <c r="R381" s="71"/>
      <c r="S381" s="71"/>
      <c r="T381" s="71"/>
      <c r="U381" s="71"/>
      <c r="V381" s="71"/>
      <c r="W381" s="71"/>
      <c r="X381" s="71"/>
      <c r="Y381" s="71"/>
      <c r="Z381" s="71"/>
      <c r="AA381" s="71"/>
      <c r="AB381" s="71" t="s">
        <v>64</v>
      </c>
      <c r="AC381" s="71" t="s">
        <v>65</v>
      </c>
      <c r="AD381" s="71" t="s">
        <v>62</v>
      </c>
      <c r="AE381" s="71" t="s">
        <v>63</v>
      </c>
      <c r="AF381" s="71" t="s">
        <v>63</v>
      </c>
      <c r="AG381" s="71"/>
      <c r="AH381" s="71" t="s">
        <v>101</v>
      </c>
      <c r="AI381" s="71" t="s">
        <v>63</v>
      </c>
      <c r="AJ381" s="71" t="s">
        <v>63</v>
      </c>
      <c r="AK381" s="71" t="s">
        <v>63</v>
      </c>
      <c r="AL381" s="71" t="s">
        <v>62</v>
      </c>
      <c r="AM381" s="71" t="s">
        <v>63</v>
      </c>
      <c r="AN381" s="71"/>
      <c r="AO381" s="71"/>
      <c r="AP381" s="71" t="s">
        <v>5598</v>
      </c>
      <c r="AQ381" s="71" t="s">
        <v>1232</v>
      </c>
      <c r="AR381" s="71" t="s">
        <v>62</v>
      </c>
      <c r="AS381" s="71"/>
      <c r="AT381" s="71" t="s">
        <v>63</v>
      </c>
      <c r="AU381" s="71"/>
      <c r="AV381" s="71"/>
      <c r="AW381" s="71"/>
      <c r="AX381" s="71" t="s">
        <v>5599</v>
      </c>
      <c r="AY381" s="73" t="s">
        <v>5600</v>
      </c>
    </row>
    <row r="382" spans="1:51" ht="75" customHeight="1">
      <c r="A382" s="70">
        <v>381</v>
      </c>
      <c r="B382" s="71" t="s">
        <v>5601</v>
      </c>
      <c r="C382" s="71" t="s">
        <v>5602</v>
      </c>
      <c r="D382" s="71" t="s">
        <v>5603</v>
      </c>
      <c r="E382" s="71" t="s">
        <v>1485</v>
      </c>
      <c r="F382" s="71" t="s">
        <v>231</v>
      </c>
      <c r="G382" s="71" t="s">
        <v>746</v>
      </c>
      <c r="H382" s="71" t="s">
        <v>217</v>
      </c>
      <c r="I382" s="71" t="s">
        <v>1232</v>
      </c>
      <c r="J382" s="71" t="s">
        <v>1456</v>
      </c>
      <c r="K382" s="71" t="s">
        <v>243</v>
      </c>
      <c r="L382" s="71" t="s">
        <v>5604</v>
      </c>
      <c r="M382" s="71" t="s">
        <v>5605</v>
      </c>
      <c r="N382" s="71"/>
      <c r="O382" s="71"/>
      <c r="P382" s="71"/>
      <c r="Q382" s="71"/>
      <c r="R382" s="71"/>
      <c r="S382" s="71"/>
      <c r="T382" s="71"/>
      <c r="U382" s="71"/>
      <c r="V382" s="71"/>
      <c r="W382" s="71"/>
      <c r="X382" s="71"/>
      <c r="Y382" s="71"/>
      <c r="Z382" s="71"/>
      <c r="AA382" s="71"/>
      <c r="AB382" s="71" t="s">
        <v>64</v>
      </c>
      <c r="AC382" s="71" t="s">
        <v>65</v>
      </c>
      <c r="AD382" s="71" t="s">
        <v>62</v>
      </c>
      <c r="AE382" s="71" t="s">
        <v>62</v>
      </c>
      <c r="AF382" s="71" t="s">
        <v>63</v>
      </c>
      <c r="AG382" s="71"/>
      <c r="AH382" s="71" t="s">
        <v>85</v>
      </c>
      <c r="AI382" s="71" t="s">
        <v>63</v>
      </c>
      <c r="AJ382" s="71" t="s">
        <v>63</v>
      </c>
      <c r="AK382" s="71" t="s">
        <v>63</v>
      </c>
      <c r="AL382" s="71" t="s">
        <v>62</v>
      </c>
      <c r="AM382" s="71" t="s">
        <v>63</v>
      </c>
      <c r="AN382" s="71"/>
      <c r="AO382" s="71"/>
      <c r="AP382" s="71" t="s">
        <v>5606</v>
      </c>
      <c r="AQ382" s="71" t="s">
        <v>1232</v>
      </c>
      <c r="AR382" s="71" t="s">
        <v>62</v>
      </c>
      <c r="AS382" s="71"/>
      <c r="AT382" s="71" t="s">
        <v>63</v>
      </c>
      <c r="AU382" s="71"/>
      <c r="AV382" s="71"/>
      <c r="AW382" s="71"/>
      <c r="AX382" s="71" t="s">
        <v>5607</v>
      </c>
      <c r="AY382" s="73" t="s">
        <v>5608</v>
      </c>
    </row>
    <row r="383" spans="1:51" ht="75" customHeight="1">
      <c r="A383" s="70">
        <v>382</v>
      </c>
      <c r="B383" s="71" t="s">
        <v>5609</v>
      </c>
      <c r="C383" s="71" t="s">
        <v>745</v>
      </c>
      <c r="D383" s="71" t="s">
        <v>5610</v>
      </c>
      <c r="E383" s="71" t="s">
        <v>1454</v>
      </c>
      <c r="F383" s="71" t="s">
        <v>231</v>
      </c>
      <c r="G383" s="71" t="s">
        <v>746</v>
      </c>
      <c r="H383" s="71" t="s">
        <v>217</v>
      </c>
      <c r="I383" s="71" t="s">
        <v>194</v>
      </c>
      <c r="J383" s="71" t="s">
        <v>1456</v>
      </c>
      <c r="K383" s="71" t="s">
        <v>315</v>
      </c>
      <c r="L383" s="71" t="s">
        <v>5611</v>
      </c>
      <c r="M383" s="71" t="s">
        <v>5612</v>
      </c>
      <c r="N383" s="71"/>
      <c r="O383" s="71"/>
      <c r="P383" s="71"/>
      <c r="Q383" s="71"/>
      <c r="R383" s="71"/>
      <c r="S383" s="71"/>
      <c r="T383" s="71"/>
      <c r="U383" s="71"/>
      <c r="V383" s="71"/>
      <c r="W383" s="71"/>
      <c r="X383" s="71"/>
      <c r="Y383" s="71"/>
      <c r="Z383" s="71"/>
      <c r="AA383" s="71"/>
      <c r="AB383" s="71" t="s">
        <v>64</v>
      </c>
      <c r="AC383" s="71" t="s">
        <v>65</v>
      </c>
      <c r="AD383" s="71" t="s">
        <v>62</v>
      </c>
      <c r="AE383" s="71" t="s">
        <v>62</v>
      </c>
      <c r="AF383" s="71" t="s">
        <v>63</v>
      </c>
      <c r="AG383" s="71"/>
      <c r="AH383" s="71" t="s">
        <v>66</v>
      </c>
      <c r="AI383" s="71" t="s">
        <v>132</v>
      </c>
      <c r="AJ383" s="71" t="s">
        <v>62</v>
      </c>
      <c r="AK383" s="71" t="s">
        <v>63</v>
      </c>
      <c r="AL383" s="71" t="s">
        <v>62</v>
      </c>
      <c r="AM383" s="71" t="s">
        <v>63</v>
      </c>
      <c r="AN383" s="71"/>
      <c r="AO383" s="71"/>
      <c r="AP383" s="71" t="s">
        <v>5613</v>
      </c>
      <c r="AQ383" s="71" t="s">
        <v>5614</v>
      </c>
      <c r="AR383" s="71" t="s">
        <v>132</v>
      </c>
      <c r="AS383" s="71"/>
      <c r="AT383" s="71" t="s">
        <v>63</v>
      </c>
      <c r="AU383" s="71"/>
      <c r="AV383" s="71"/>
      <c r="AW383" s="71"/>
      <c r="AX383" s="71" t="s">
        <v>5615</v>
      </c>
      <c r="AY383" s="73" t="s">
        <v>5616</v>
      </c>
    </row>
    <row r="384" spans="1:51" ht="75" customHeight="1">
      <c r="A384" s="70">
        <v>383</v>
      </c>
      <c r="B384" s="71" t="s">
        <v>5617</v>
      </c>
      <c r="C384" s="71" t="s">
        <v>381</v>
      </c>
      <c r="D384" s="71" t="s">
        <v>5618</v>
      </c>
      <c r="E384" s="71" t="s">
        <v>1503</v>
      </c>
      <c r="F384" s="71" t="s">
        <v>54</v>
      </c>
      <c r="G384" s="71" t="s">
        <v>125</v>
      </c>
      <c r="H384" s="71" t="s">
        <v>233</v>
      </c>
      <c r="I384" s="71" t="s">
        <v>952</v>
      </c>
      <c r="J384" s="71" t="s">
        <v>1456</v>
      </c>
      <c r="K384" s="71" t="s">
        <v>218</v>
      </c>
      <c r="L384" s="71" t="s">
        <v>5619</v>
      </c>
      <c r="M384" s="71" t="s">
        <v>5620</v>
      </c>
      <c r="N384" s="71" t="s">
        <v>1599</v>
      </c>
      <c r="O384" s="71" t="s">
        <v>1699</v>
      </c>
      <c r="P384" s="71" t="s">
        <v>60</v>
      </c>
      <c r="Q384" s="71" t="s">
        <v>188</v>
      </c>
      <c r="R384" s="71" t="s">
        <v>189</v>
      </c>
      <c r="S384" s="71" t="s">
        <v>63</v>
      </c>
      <c r="T384" s="71" t="s">
        <v>63</v>
      </c>
      <c r="U384" s="71" t="s">
        <v>63</v>
      </c>
      <c r="V384" s="71" t="s">
        <v>63</v>
      </c>
      <c r="W384" s="71" t="s">
        <v>63</v>
      </c>
      <c r="X384" s="71" t="s">
        <v>63</v>
      </c>
      <c r="Y384" s="71" t="s">
        <v>62</v>
      </c>
      <c r="Z384" s="71" t="s">
        <v>63</v>
      </c>
      <c r="AA384" s="71" t="s">
        <v>63</v>
      </c>
      <c r="AB384" s="71" t="s">
        <v>189</v>
      </c>
      <c r="AC384" s="71" t="s">
        <v>65</v>
      </c>
      <c r="AD384" s="71" t="s">
        <v>63</v>
      </c>
      <c r="AE384" s="71" t="s">
        <v>62</v>
      </c>
      <c r="AF384" s="71" t="s">
        <v>62</v>
      </c>
      <c r="AG384" s="71" t="s">
        <v>63</v>
      </c>
      <c r="AH384" s="71" t="s">
        <v>85</v>
      </c>
      <c r="AI384" s="71" t="s">
        <v>63</v>
      </c>
      <c r="AJ384" s="71" t="s">
        <v>63</v>
      </c>
      <c r="AK384" s="71" t="s">
        <v>63</v>
      </c>
      <c r="AL384" s="71" t="s">
        <v>63</v>
      </c>
      <c r="AM384" s="71" t="s">
        <v>132</v>
      </c>
      <c r="AN384" s="71" t="s">
        <v>5621</v>
      </c>
      <c r="AO384" s="71" t="s">
        <v>5622</v>
      </c>
      <c r="AP384" s="71" t="s">
        <v>5623</v>
      </c>
      <c r="AQ384" s="71" t="s">
        <v>952</v>
      </c>
      <c r="AR384" s="71" t="s">
        <v>62</v>
      </c>
      <c r="AS384" s="71"/>
      <c r="AT384" s="71" t="s">
        <v>63</v>
      </c>
      <c r="AU384" s="71" t="s">
        <v>72</v>
      </c>
      <c r="AV384" s="71" t="s">
        <v>63</v>
      </c>
      <c r="AW384" s="71"/>
      <c r="AX384" s="71" t="s">
        <v>5624</v>
      </c>
      <c r="AY384" s="73" t="s">
        <v>5625</v>
      </c>
    </row>
    <row r="385" spans="1:51" ht="75" customHeight="1">
      <c r="A385" s="70">
        <v>384</v>
      </c>
      <c r="B385" s="71" t="s">
        <v>5626</v>
      </c>
      <c r="C385" s="71" t="s">
        <v>5391</v>
      </c>
      <c r="D385" s="71" t="s">
        <v>5627</v>
      </c>
      <c r="E385" s="71" t="s">
        <v>1502</v>
      </c>
      <c r="F385" s="71" t="s">
        <v>231</v>
      </c>
      <c r="G385" s="71" t="s">
        <v>796</v>
      </c>
      <c r="H385" s="71" t="s">
        <v>233</v>
      </c>
      <c r="I385" s="71" t="s">
        <v>1232</v>
      </c>
      <c r="J385" s="71" t="s">
        <v>1456</v>
      </c>
      <c r="K385" s="71" t="s">
        <v>243</v>
      </c>
      <c r="L385" s="71" t="s">
        <v>5628</v>
      </c>
      <c r="M385" s="71" t="s">
        <v>5629</v>
      </c>
      <c r="N385" s="71" t="s">
        <v>1599</v>
      </c>
      <c r="O385" s="71" t="s">
        <v>1986</v>
      </c>
      <c r="P385" s="71"/>
      <c r="Q385" s="71"/>
      <c r="R385" s="71"/>
      <c r="S385" s="71"/>
      <c r="T385" s="71"/>
      <c r="U385" s="71"/>
      <c r="V385" s="71"/>
      <c r="W385" s="71"/>
      <c r="X385" s="71"/>
      <c r="Y385" s="71"/>
      <c r="Z385" s="71"/>
      <c r="AA385" s="71"/>
      <c r="AB385" s="71" t="s">
        <v>64</v>
      </c>
      <c r="AC385" s="71" t="s">
        <v>65</v>
      </c>
      <c r="AD385" s="71" t="s">
        <v>62</v>
      </c>
      <c r="AE385" s="71" t="s">
        <v>62</v>
      </c>
      <c r="AF385" s="71" t="s">
        <v>63</v>
      </c>
      <c r="AG385" s="71"/>
      <c r="AH385" s="71" t="s">
        <v>932</v>
      </c>
      <c r="AI385" s="71" t="s">
        <v>63</v>
      </c>
      <c r="AJ385" s="71" t="s">
        <v>63</v>
      </c>
      <c r="AK385" s="71" t="s">
        <v>63</v>
      </c>
      <c r="AL385" s="71" t="s">
        <v>62</v>
      </c>
      <c r="AM385" s="71" t="s">
        <v>63</v>
      </c>
      <c r="AN385" s="71"/>
      <c r="AO385" s="71"/>
      <c r="AP385" s="71" t="s">
        <v>5630</v>
      </c>
      <c r="AQ385" s="71" t="s">
        <v>1299</v>
      </c>
      <c r="AR385" s="71" t="s">
        <v>62</v>
      </c>
      <c r="AS385" s="71"/>
      <c r="AT385" s="71" t="s">
        <v>63</v>
      </c>
      <c r="AU385" s="71"/>
      <c r="AV385" s="71"/>
      <c r="AW385" s="71"/>
      <c r="AX385" s="71" t="s">
        <v>5631</v>
      </c>
      <c r="AY385" s="73" t="s">
        <v>5632</v>
      </c>
    </row>
    <row r="386" spans="1:51" ht="75" customHeight="1">
      <c r="A386" s="70">
        <v>385</v>
      </c>
      <c r="B386" s="71" t="s">
        <v>5633</v>
      </c>
      <c r="C386" s="71" t="s">
        <v>5634</v>
      </c>
      <c r="D386" s="71" t="s">
        <v>5635</v>
      </c>
      <c r="E386" s="71" t="s">
        <v>1526</v>
      </c>
      <c r="F386" s="71" t="s">
        <v>231</v>
      </c>
      <c r="G386" s="71" t="s">
        <v>201</v>
      </c>
      <c r="H386" s="71" t="s">
        <v>233</v>
      </c>
      <c r="I386" s="71" t="s">
        <v>428</v>
      </c>
      <c r="J386" s="71" t="s">
        <v>1456</v>
      </c>
      <c r="K386" s="71" t="s">
        <v>315</v>
      </c>
      <c r="L386" s="71" t="s">
        <v>5636</v>
      </c>
      <c r="M386" s="71" t="s">
        <v>5637</v>
      </c>
      <c r="N386" s="71" t="s">
        <v>1599</v>
      </c>
      <c r="O386" s="71" t="s">
        <v>1699</v>
      </c>
      <c r="P386" s="71"/>
      <c r="Q386" s="71"/>
      <c r="R386" s="71"/>
      <c r="S386" s="71"/>
      <c r="T386" s="71"/>
      <c r="U386" s="71"/>
      <c r="V386" s="71"/>
      <c r="W386" s="71"/>
      <c r="X386" s="71"/>
      <c r="Y386" s="71"/>
      <c r="Z386" s="71"/>
      <c r="AA386" s="71"/>
      <c r="AB386" s="71" t="s">
        <v>189</v>
      </c>
      <c r="AC386" s="71" t="s">
        <v>100</v>
      </c>
      <c r="AD386" s="71" t="s">
        <v>62</v>
      </c>
      <c r="AE386" s="71" t="s">
        <v>62</v>
      </c>
      <c r="AF386" s="71" t="s">
        <v>62</v>
      </c>
      <c r="AG386" s="71"/>
      <c r="AH386" s="71" t="s">
        <v>85</v>
      </c>
      <c r="AI386" s="71" t="s">
        <v>132</v>
      </c>
      <c r="AJ386" s="71" t="s">
        <v>63</v>
      </c>
      <c r="AK386" s="71" t="s">
        <v>63</v>
      </c>
      <c r="AL386" s="71" t="s">
        <v>63</v>
      </c>
      <c r="AM386" s="71" t="s">
        <v>62</v>
      </c>
      <c r="AN386" s="71"/>
      <c r="AO386" s="71"/>
      <c r="AP386" s="71" t="s">
        <v>5638</v>
      </c>
      <c r="AQ386" s="71" t="s">
        <v>5639</v>
      </c>
      <c r="AR386" s="71" t="s">
        <v>132</v>
      </c>
      <c r="AS386" s="71"/>
      <c r="AT386" s="71" t="s">
        <v>63</v>
      </c>
      <c r="AU386" s="71"/>
      <c r="AV386" s="71"/>
      <c r="AW386" s="71"/>
      <c r="AX386" s="71" t="s">
        <v>5640</v>
      </c>
      <c r="AY386" s="73" t="s">
        <v>5641</v>
      </c>
    </row>
    <row r="387" spans="1:51" ht="75" customHeight="1">
      <c r="A387" s="70">
        <v>386</v>
      </c>
      <c r="B387" s="71" t="s">
        <v>5642</v>
      </c>
      <c r="C387" s="71" t="s">
        <v>745</v>
      </c>
      <c r="D387" s="71" t="s">
        <v>5643</v>
      </c>
      <c r="E387" s="71" t="s">
        <v>1454</v>
      </c>
      <c r="F387" s="71" t="s">
        <v>231</v>
      </c>
      <c r="G387" s="71" t="s">
        <v>746</v>
      </c>
      <c r="H387" s="71" t="s">
        <v>217</v>
      </c>
      <c r="I387" s="71" t="s">
        <v>800</v>
      </c>
      <c r="J387" s="71" t="s">
        <v>1456</v>
      </c>
      <c r="K387" s="71" t="s">
        <v>218</v>
      </c>
      <c r="L387" s="71" t="s">
        <v>5644</v>
      </c>
      <c r="M387" s="71" t="s">
        <v>5645</v>
      </c>
      <c r="N387" s="71"/>
      <c r="O387" s="71"/>
      <c r="P387" s="71"/>
      <c r="Q387" s="71"/>
      <c r="R387" s="71"/>
      <c r="S387" s="71"/>
      <c r="T387" s="71"/>
      <c r="U387" s="71"/>
      <c r="V387" s="71"/>
      <c r="W387" s="71"/>
      <c r="X387" s="71"/>
      <c r="Y387" s="71"/>
      <c r="Z387" s="71"/>
      <c r="AA387" s="71"/>
      <c r="AB387" s="71" t="s">
        <v>64</v>
      </c>
      <c r="AC387" s="71" t="s">
        <v>65</v>
      </c>
      <c r="AD387" s="71" t="s">
        <v>62</v>
      </c>
      <c r="AE387" s="71" t="s">
        <v>63</v>
      </c>
      <c r="AF387" s="71" t="s">
        <v>63</v>
      </c>
      <c r="AG387" s="71"/>
      <c r="AH387" s="71" t="s">
        <v>66</v>
      </c>
      <c r="AI387" s="71" t="s">
        <v>63</v>
      </c>
      <c r="AJ387" s="71" t="s">
        <v>63</v>
      </c>
      <c r="AK387" s="71" t="s">
        <v>63</v>
      </c>
      <c r="AL387" s="71" t="s">
        <v>62</v>
      </c>
      <c r="AM387" s="71" t="s">
        <v>63</v>
      </c>
      <c r="AN387" s="71"/>
      <c r="AO387" s="71"/>
      <c r="AP387" s="71" t="s">
        <v>5646</v>
      </c>
      <c r="AQ387" s="71" t="s">
        <v>800</v>
      </c>
      <c r="AR387" s="71" t="s">
        <v>62</v>
      </c>
      <c r="AS387" s="71"/>
      <c r="AT387" s="71" t="s">
        <v>63</v>
      </c>
      <c r="AU387" s="71"/>
      <c r="AV387" s="71"/>
      <c r="AW387" s="71"/>
      <c r="AX387" s="71" t="s">
        <v>5647</v>
      </c>
      <c r="AY387" s="73" t="s">
        <v>5648</v>
      </c>
    </row>
    <row r="388" spans="1:51" ht="75" customHeight="1">
      <c r="A388" s="70">
        <v>387</v>
      </c>
      <c r="B388" s="71" t="s">
        <v>5649</v>
      </c>
      <c r="C388" s="71" t="s">
        <v>745</v>
      </c>
      <c r="D388" s="71" t="s">
        <v>5650</v>
      </c>
      <c r="E388" s="71" t="s">
        <v>1589</v>
      </c>
      <c r="F388" s="71" t="s">
        <v>231</v>
      </c>
      <c r="G388" s="71" t="s">
        <v>746</v>
      </c>
      <c r="H388" s="71" t="s">
        <v>217</v>
      </c>
      <c r="I388" s="71" t="s">
        <v>194</v>
      </c>
      <c r="J388" s="71" t="s">
        <v>1456</v>
      </c>
      <c r="K388" s="71" t="s">
        <v>315</v>
      </c>
      <c r="L388" s="71" t="s">
        <v>5651</v>
      </c>
      <c r="M388" s="71" t="s">
        <v>5652</v>
      </c>
      <c r="N388" s="71"/>
      <c r="O388" s="71"/>
      <c r="P388" s="71"/>
      <c r="Q388" s="71"/>
      <c r="R388" s="71"/>
      <c r="S388" s="71"/>
      <c r="T388" s="71"/>
      <c r="U388" s="71"/>
      <c r="V388" s="71"/>
      <c r="W388" s="71"/>
      <c r="X388" s="71"/>
      <c r="Y388" s="71"/>
      <c r="Z388" s="71"/>
      <c r="AA388" s="71"/>
      <c r="AB388" s="71" t="s">
        <v>64</v>
      </c>
      <c r="AC388" s="71" t="s">
        <v>65</v>
      </c>
      <c r="AD388" s="71" t="s">
        <v>62</v>
      </c>
      <c r="AE388" s="71" t="s">
        <v>62</v>
      </c>
      <c r="AF388" s="71" t="s">
        <v>63</v>
      </c>
      <c r="AG388" s="71"/>
      <c r="AH388" s="71" t="s">
        <v>1539</v>
      </c>
      <c r="AI388" s="71" t="s">
        <v>63</v>
      </c>
      <c r="AJ388" s="71" t="s">
        <v>132</v>
      </c>
      <c r="AK388" s="71" t="s">
        <v>63</v>
      </c>
      <c r="AL388" s="71" t="s">
        <v>62</v>
      </c>
      <c r="AM388" s="71" t="s">
        <v>62</v>
      </c>
      <c r="AN388" s="71"/>
      <c r="AO388" s="71"/>
      <c r="AP388" s="71" t="s">
        <v>5653</v>
      </c>
      <c r="AQ388" s="71" t="s">
        <v>5654</v>
      </c>
      <c r="AR388" s="71" t="s">
        <v>63</v>
      </c>
      <c r="AS388" s="71"/>
      <c r="AT388" s="71" t="s">
        <v>63</v>
      </c>
      <c r="AU388" s="71"/>
      <c r="AV388" s="71"/>
      <c r="AW388" s="71"/>
      <c r="AX388" s="71" t="s">
        <v>5655</v>
      </c>
      <c r="AY388" s="73" t="s">
        <v>5656</v>
      </c>
    </row>
    <row r="389" spans="1:51" ht="75" customHeight="1">
      <c r="A389" s="70">
        <v>388</v>
      </c>
      <c r="B389" s="71" t="s">
        <v>5657</v>
      </c>
      <c r="C389" s="71" t="s">
        <v>745</v>
      </c>
      <c r="D389" s="71" t="s">
        <v>5658</v>
      </c>
      <c r="E389" s="71" t="s">
        <v>1546</v>
      </c>
      <c r="F389" s="71" t="s">
        <v>231</v>
      </c>
      <c r="G389" s="71" t="s">
        <v>746</v>
      </c>
      <c r="H389" s="71" t="s">
        <v>217</v>
      </c>
      <c r="I389" s="71" t="s">
        <v>800</v>
      </c>
      <c r="J389" s="71" t="s">
        <v>1456</v>
      </c>
      <c r="K389" s="71" t="s">
        <v>218</v>
      </c>
      <c r="L389" s="71" t="s">
        <v>5659</v>
      </c>
      <c r="M389" s="71" t="s">
        <v>5660</v>
      </c>
      <c r="N389" s="71"/>
      <c r="O389" s="71"/>
      <c r="P389" s="71"/>
      <c r="Q389" s="71"/>
      <c r="R389" s="71"/>
      <c r="S389" s="71"/>
      <c r="T389" s="71"/>
      <c r="U389" s="71"/>
      <c r="V389" s="71"/>
      <c r="W389" s="71"/>
      <c r="X389" s="71"/>
      <c r="Y389" s="71"/>
      <c r="Z389" s="71"/>
      <c r="AA389" s="71"/>
      <c r="AB389" s="71" t="s">
        <v>64</v>
      </c>
      <c r="AC389" s="71" t="s">
        <v>65</v>
      </c>
      <c r="AD389" s="71" t="s">
        <v>62</v>
      </c>
      <c r="AE389" s="71" t="s">
        <v>62</v>
      </c>
      <c r="AF389" s="71" t="s">
        <v>63</v>
      </c>
      <c r="AG389" s="71"/>
      <c r="AH389" s="71" t="s">
        <v>85</v>
      </c>
      <c r="AI389" s="71" t="s">
        <v>63</v>
      </c>
      <c r="AJ389" s="71" t="s">
        <v>63</v>
      </c>
      <c r="AK389" s="71" t="s">
        <v>63</v>
      </c>
      <c r="AL389" s="71" t="s">
        <v>132</v>
      </c>
      <c r="AM389" s="71" t="s">
        <v>63</v>
      </c>
      <c r="AN389" s="71"/>
      <c r="AO389" s="71"/>
      <c r="AP389" s="71" t="s">
        <v>5661</v>
      </c>
      <c r="AQ389" s="71" t="s">
        <v>800</v>
      </c>
      <c r="AR389" s="71" t="s">
        <v>62</v>
      </c>
      <c r="AS389" s="71"/>
      <c r="AT389" s="71" t="s">
        <v>63</v>
      </c>
      <c r="AU389" s="71"/>
      <c r="AV389" s="71"/>
      <c r="AW389" s="71"/>
      <c r="AX389" s="71" t="s">
        <v>5662</v>
      </c>
      <c r="AY389" s="73" t="s">
        <v>5663</v>
      </c>
    </row>
    <row r="390" spans="1:51" ht="75" customHeight="1">
      <c r="A390" s="70">
        <v>389</v>
      </c>
      <c r="B390" s="71" t="s">
        <v>5664</v>
      </c>
      <c r="C390" s="71" t="s">
        <v>5393</v>
      </c>
      <c r="D390" s="71" t="s">
        <v>5665</v>
      </c>
      <c r="E390" s="71" t="s">
        <v>1476</v>
      </c>
      <c r="F390" s="71" t="s">
        <v>231</v>
      </c>
      <c r="G390" s="71" t="s">
        <v>588</v>
      </c>
      <c r="H390" s="71" t="s">
        <v>217</v>
      </c>
      <c r="I390" s="71" t="s">
        <v>2235</v>
      </c>
      <c r="J390" s="71" t="s">
        <v>1456</v>
      </c>
      <c r="K390" s="71" t="s">
        <v>266</v>
      </c>
      <c r="L390" s="71" t="s">
        <v>5666</v>
      </c>
      <c r="M390" s="71" t="s">
        <v>5667</v>
      </c>
      <c r="N390" s="71"/>
      <c r="O390" s="71"/>
      <c r="P390" s="71"/>
      <c r="Q390" s="71"/>
      <c r="R390" s="71"/>
      <c r="S390" s="71"/>
      <c r="T390" s="71"/>
      <c r="U390" s="71"/>
      <c r="V390" s="71"/>
      <c r="W390" s="71"/>
      <c r="X390" s="71"/>
      <c r="Y390" s="71"/>
      <c r="Z390" s="71"/>
      <c r="AA390" s="71"/>
      <c r="AB390" s="71" t="s">
        <v>64</v>
      </c>
      <c r="AC390" s="71" t="s">
        <v>100</v>
      </c>
      <c r="AD390" s="71" t="s">
        <v>62</v>
      </c>
      <c r="AE390" s="71" t="s">
        <v>63</v>
      </c>
      <c r="AF390" s="71" t="s">
        <v>63</v>
      </c>
      <c r="AG390" s="71"/>
      <c r="AH390" s="71" t="s">
        <v>66</v>
      </c>
      <c r="AI390" s="71" t="s">
        <v>132</v>
      </c>
      <c r="AJ390" s="71" t="s">
        <v>63</v>
      </c>
      <c r="AK390" s="71" t="s">
        <v>63</v>
      </c>
      <c r="AL390" s="71" t="s">
        <v>132</v>
      </c>
      <c r="AM390" s="71" t="s">
        <v>63</v>
      </c>
      <c r="AN390" s="71"/>
      <c r="AO390" s="71"/>
      <c r="AP390" s="71" t="s">
        <v>5668</v>
      </c>
      <c r="AQ390" s="71" t="s">
        <v>105</v>
      </c>
      <c r="AR390" s="71" t="s">
        <v>63</v>
      </c>
      <c r="AS390" s="71"/>
      <c r="AT390" s="71" t="s">
        <v>63</v>
      </c>
      <c r="AU390" s="71"/>
      <c r="AV390" s="71"/>
      <c r="AW390" s="71"/>
      <c r="AX390" s="71" t="s">
        <v>5669</v>
      </c>
      <c r="AY390" s="73" t="s">
        <v>5670</v>
      </c>
    </row>
    <row r="391" spans="1:51" ht="75" customHeight="1">
      <c r="A391" s="70">
        <v>390</v>
      </c>
      <c r="B391" s="71" t="s">
        <v>5671</v>
      </c>
      <c r="C391" s="71" t="s">
        <v>745</v>
      </c>
      <c r="D391" s="71" t="s">
        <v>5672</v>
      </c>
      <c r="E391" s="71" t="s">
        <v>1510</v>
      </c>
      <c r="F391" s="71" t="s">
        <v>231</v>
      </c>
      <c r="G391" s="71" t="s">
        <v>746</v>
      </c>
      <c r="H391" s="71" t="s">
        <v>217</v>
      </c>
      <c r="I391" s="71" t="s">
        <v>194</v>
      </c>
      <c r="J391" s="71" t="s">
        <v>1456</v>
      </c>
      <c r="K391" s="71" t="s">
        <v>315</v>
      </c>
      <c r="L391" s="71" t="s">
        <v>5673</v>
      </c>
      <c r="M391" s="71" t="s">
        <v>5674</v>
      </c>
      <c r="N391" s="71"/>
      <c r="O391" s="71"/>
      <c r="P391" s="71"/>
      <c r="Q391" s="71"/>
      <c r="R391" s="71"/>
      <c r="S391" s="71"/>
      <c r="T391" s="71"/>
      <c r="U391" s="71"/>
      <c r="V391" s="71"/>
      <c r="W391" s="71"/>
      <c r="X391" s="71"/>
      <c r="Y391" s="71"/>
      <c r="Z391" s="71"/>
      <c r="AA391" s="71"/>
      <c r="AB391" s="71" t="s">
        <v>64</v>
      </c>
      <c r="AC391" s="71" t="s">
        <v>65</v>
      </c>
      <c r="AD391" s="71" t="s">
        <v>62</v>
      </c>
      <c r="AE391" s="71" t="s">
        <v>63</v>
      </c>
      <c r="AF391" s="71" t="s">
        <v>63</v>
      </c>
      <c r="AG391" s="71"/>
      <c r="AH391" s="71" t="s">
        <v>66</v>
      </c>
      <c r="AI391" s="71" t="s">
        <v>63</v>
      </c>
      <c r="AJ391" s="71" t="s">
        <v>63</v>
      </c>
      <c r="AK391" s="71" t="s">
        <v>63</v>
      </c>
      <c r="AL391" s="71" t="s">
        <v>132</v>
      </c>
      <c r="AM391" s="71" t="s">
        <v>63</v>
      </c>
      <c r="AN391" s="71"/>
      <c r="AO391" s="71"/>
      <c r="AP391" s="71" t="s">
        <v>5675</v>
      </c>
      <c r="AQ391" s="71" t="s">
        <v>5676</v>
      </c>
      <c r="AR391" s="71" t="s">
        <v>132</v>
      </c>
      <c r="AS391" s="71"/>
      <c r="AT391" s="71" t="s">
        <v>63</v>
      </c>
      <c r="AU391" s="71"/>
      <c r="AV391" s="71"/>
      <c r="AW391" s="71"/>
      <c r="AX391" s="71" t="s">
        <v>5677</v>
      </c>
      <c r="AY391" s="73" t="s">
        <v>5678</v>
      </c>
    </row>
    <row r="392" spans="1:51" ht="75" customHeight="1">
      <c r="A392" s="70">
        <v>391</v>
      </c>
      <c r="B392" s="71" t="s">
        <v>5679</v>
      </c>
      <c r="C392" s="71" t="s">
        <v>5680</v>
      </c>
      <c r="D392" s="71" t="s">
        <v>5681</v>
      </c>
      <c r="E392" s="71" t="s">
        <v>1510</v>
      </c>
      <c r="F392" s="71" t="s">
        <v>231</v>
      </c>
      <c r="G392" s="71" t="s">
        <v>232</v>
      </c>
      <c r="H392" s="71" t="s">
        <v>233</v>
      </c>
      <c r="I392" s="71" t="s">
        <v>970</v>
      </c>
      <c r="J392" s="71" t="s">
        <v>1456</v>
      </c>
      <c r="K392" s="71" t="s">
        <v>315</v>
      </c>
      <c r="L392" s="71" t="s">
        <v>5682</v>
      </c>
      <c r="M392" s="71" t="s">
        <v>5683</v>
      </c>
      <c r="N392" s="71"/>
      <c r="O392" s="71"/>
      <c r="P392" s="71"/>
      <c r="Q392" s="71"/>
      <c r="R392" s="71"/>
      <c r="S392" s="71"/>
      <c r="T392" s="71"/>
      <c r="U392" s="71"/>
      <c r="V392" s="71"/>
      <c r="W392" s="71"/>
      <c r="X392" s="71"/>
      <c r="Y392" s="71"/>
      <c r="Z392" s="71"/>
      <c r="AA392" s="71"/>
      <c r="AB392" s="71" t="s">
        <v>64</v>
      </c>
      <c r="AC392" s="71" t="s">
        <v>65</v>
      </c>
      <c r="AD392" s="71" t="s">
        <v>62</v>
      </c>
      <c r="AE392" s="71" t="s">
        <v>63</v>
      </c>
      <c r="AF392" s="71" t="s">
        <v>63</v>
      </c>
      <c r="AG392" s="71"/>
      <c r="AH392" s="71" t="s">
        <v>85</v>
      </c>
      <c r="AI392" s="71" t="s">
        <v>63</v>
      </c>
      <c r="AJ392" s="71" t="s">
        <v>63</v>
      </c>
      <c r="AK392" s="71" t="s">
        <v>63</v>
      </c>
      <c r="AL392" s="71" t="s">
        <v>132</v>
      </c>
      <c r="AM392" s="71" t="s">
        <v>132</v>
      </c>
      <c r="AN392" s="71"/>
      <c r="AO392" s="71"/>
      <c r="AP392" s="71" t="s">
        <v>5684</v>
      </c>
      <c r="AQ392" s="71" t="s">
        <v>970</v>
      </c>
      <c r="AR392" s="71" t="s">
        <v>62</v>
      </c>
      <c r="AS392" s="71"/>
      <c r="AT392" s="71" t="s">
        <v>63</v>
      </c>
      <c r="AU392" s="71"/>
      <c r="AV392" s="71"/>
      <c r="AW392" s="71"/>
      <c r="AX392" s="71" t="s">
        <v>5685</v>
      </c>
      <c r="AY392" s="73" t="s">
        <v>5686</v>
      </c>
    </row>
    <row r="393" spans="1:51" ht="75" customHeight="1">
      <c r="A393" s="70">
        <v>392</v>
      </c>
      <c r="B393" s="71" t="s">
        <v>5687</v>
      </c>
      <c r="C393" s="71" t="s">
        <v>745</v>
      </c>
      <c r="D393" s="71" t="s">
        <v>5688</v>
      </c>
      <c r="E393" s="71" t="s">
        <v>1454</v>
      </c>
      <c r="F393" s="71" t="s">
        <v>231</v>
      </c>
      <c r="G393" s="71" t="s">
        <v>746</v>
      </c>
      <c r="H393" s="71" t="s">
        <v>217</v>
      </c>
      <c r="I393" s="71" t="s">
        <v>2244</v>
      </c>
      <c r="J393" s="71" t="s">
        <v>1456</v>
      </c>
      <c r="K393" s="71" t="s">
        <v>315</v>
      </c>
      <c r="L393" s="71" t="s">
        <v>5689</v>
      </c>
      <c r="M393" s="71" t="s">
        <v>5690</v>
      </c>
      <c r="N393" s="71"/>
      <c r="O393" s="71"/>
      <c r="P393" s="71"/>
      <c r="Q393" s="71"/>
      <c r="R393" s="71"/>
      <c r="S393" s="71"/>
      <c r="T393" s="71"/>
      <c r="U393" s="71"/>
      <c r="V393" s="71"/>
      <c r="W393" s="71"/>
      <c r="X393" s="71"/>
      <c r="Y393" s="71"/>
      <c r="Z393" s="71"/>
      <c r="AA393" s="71"/>
      <c r="AB393" s="71" t="s">
        <v>64</v>
      </c>
      <c r="AC393" s="71" t="s">
        <v>65</v>
      </c>
      <c r="AD393" s="71" t="s">
        <v>62</v>
      </c>
      <c r="AE393" s="71" t="s">
        <v>62</v>
      </c>
      <c r="AF393" s="71" t="s">
        <v>63</v>
      </c>
      <c r="AG393" s="71"/>
      <c r="AH393" s="71" t="s">
        <v>66</v>
      </c>
      <c r="AI393" s="71" t="s">
        <v>63</v>
      </c>
      <c r="AJ393" s="71" t="s">
        <v>63</v>
      </c>
      <c r="AK393" s="71" t="s">
        <v>63</v>
      </c>
      <c r="AL393" s="71" t="s">
        <v>62</v>
      </c>
      <c r="AM393" s="71" t="s">
        <v>63</v>
      </c>
      <c r="AN393" s="71"/>
      <c r="AO393" s="71"/>
      <c r="AP393" s="71" t="s">
        <v>5691</v>
      </c>
      <c r="AQ393" s="71" t="s">
        <v>2887</v>
      </c>
      <c r="AR393" s="71" t="s">
        <v>63</v>
      </c>
      <c r="AS393" s="71"/>
      <c r="AT393" s="71" t="s">
        <v>63</v>
      </c>
      <c r="AU393" s="71"/>
      <c r="AV393" s="71"/>
      <c r="AW393" s="71"/>
      <c r="AX393" s="71" t="s">
        <v>5692</v>
      </c>
      <c r="AY393" s="73" t="s">
        <v>5693</v>
      </c>
    </row>
    <row r="394" spans="1:51" ht="75" customHeight="1">
      <c r="A394" s="70">
        <v>393</v>
      </c>
      <c r="B394" s="71" t="s">
        <v>5694</v>
      </c>
      <c r="C394" s="71" t="s">
        <v>745</v>
      </c>
      <c r="D394" s="71" t="s">
        <v>5695</v>
      </c>
      <c r="E394" s="71" t="s">
        <v>1476</v>
      </c>
      <c r="F394" s="71" t="s">
        <v>231</v>
      </c>
      <c r="G394" s="71" t="s">
        <v>746</v>
      </c>
      <c r="H394" s="71" t="s">
        <v>217</v>
      </c>
      <c r="I394" s="71" t="s">
        <v>1232</v>
      </c>
      <c r="J394" s="71" t="s">
        <v>1456</v>
      </c>
      <c r="K394" s="71" t="s">
        <v>243</v>
      </c>
      <c r="L394" s="71" t="s">
        <v>5696</v>
      </c>
      <c r="M394" s="71" t="s">
        <v>5697</v>
      </c>
      <c r="N394" s="71"/>
      <c r="O394" s="71"/>
      <c r="P394" s="71"/>
      <c r="Q394" s="71"/>
      <c r="R394" s="71"/>
      <c r="S394" s="71"/>
      <c r="T394" s="71"/>
      <c r="U394" s="71"/>
      <c r="V394" s="71"/>
      <c r="W394" s="71"/>
      <c r="X394" s="71"/>
      <c r="Y394" s="71"/>
      <c r="Z394" s="71"/>
      <c r="AA394" s="71"/>
      <c r="AB394" s="71" t="s">
        <v>64</v>
      </c>
      <c r="AC394" s="71" t="s">
        <v>65</v>
      </c>
      <c r="AD394" s="71" t="s">
        <v>62</v>
      </c>
      <c r="AE394" s="71" t="s">
        <v>63</v>
      </c>
      <c r="AF394" s="71" t="s">
        <v>63</v>
      </c>
      <c r="AG394" s="71"/>
      <c r="AH394" s="71" t="s">
        <v>66</v>
      </c>
      <c r="AI394" s="71" t="s">
        <v>63</v>
      </c>
      <c r="AJ394" s="71" t="s">
        <v>63</v>
      </c>
      <c r="AK394" s="71" t="s">
        <v>132</v>
      </c>
      <c r="AL394" s="71" t="s">
        <v>62</v>
      </c>
      <c r="AM394" s="71" t="s">
        <v>63</v>
      </c>
      <c r="AN394" s="71"/>
      <c r="AO394" s="71"/>
      <c r="AP394" s="71" t="s">
        <v>5698</v>
      </c>
      <c r="AQ394" s="71" t="s">
        <v>5699</v>
      </c>
      <c r="AR394" s="71" t="s">
        <v>132</v>
      </c>
      <c r="AS394" s="71"/>
      <c r="AT394" s="71" t="s">
        <v>63</v>
      </c>
      <c r="AU394" s="71"/>
      <c r="AV394" s="71"/>
      <c r="AW394" s="71"/>
      <c r="AX394" s="71" t="s">
        <v>5700</v>
      </c>
      <c r="AY394" s="73" t="s">
        <v>5701</v>
      </c>
    </row>
    <row r="395" spans="1:51" ht="75" customHeight="1">
      <c r="A395" s="70">
        <v>394</v>
      </c>
      <c r="B395" s="71" t="s">
        <v>5702</v>
      </c>
      <c r="C395" s="71" t="s">
        <v>5394</v>
      </c>
      <c r="D395" s="71" t="s">
        <v>5703</v>
      </c>
      <c r="E395" s="71" t="s">
        <v>1476</v>
      </c>
      <c r="F395" s="71" t="s">
        <v>231</v>
      </c>
      <c r="G395" s="71" t="s">
        <v>746</v>
      </c>
      <c r="H395" s="71" t="s">
        <v>217</v>
      </c>
      <c r="I395" s="71" t="s">
        <v>612</v>
      </c>
      <c r="J395" s="71" t="s">
        <v>1456</v>
      </c>
      <c r="K395" s="71" t="s">
        <v>266</v>
      </c>
      <c r="L395" s="71" t="s">
        <v>5704</v>
      </c>
      <c r="M395" s="71" t="s">
        <v>5705</v>
      </c>
      <c r="N395" s="71"/>
      <c r="O395" s="71"/>
      <c r="P395" s="71"/>
      <c r="Q395" s="71"/>
      <c r="R395" s="71"/>
      <c r="S395" s="71"/>
      <c r="T395" s="71"/>
      <c r="U395" s="71"/>
      <c r="V395" s="71"/>
      <c r="W395" s="71"/>
      <c r="X395" s="71"/>
      <c r="Y395" s="71"/>
      <c r="Z395" s="71"/>
      <c r="AA395" s="71"/>
      <c r="AB395" s="71" t="s">
        <v>64</v>
      </c>
      <c r="AC395" s="71" t="s">
        <v>100</v>
      </c>
      <c r="AD395" s="71" t="s">
        <v>62</v>
      </c>
      <c r="AE395" s="71" t="s">
        <v>62</v>
      </c>
      <c r="AF395" s="71" t="s">
        <v>63</v>
      </c>
      <c r="AG395" s="71"/>
      <c r="AH395" s="71" t="s">
        <v>1539</v>
      </c>
      <c r="AI395" s="71" t="s">
        <v>62</v>
      </c>
      <c r="AJ395" s="71" t="s">
        <v>63</v>
      </c>
      <c r="AK395" s="71" t="s">
        <v>63</v>
      </c>
      <c r="AL395" s="71" t="s">
        <v>62</v>
      </c>
      <c r="AM395" s="71" t="s">
        <v>132</v>
      </c>
      <c r="AN395" s="71"/>
      <c r="AO395" s="71"/>
      <c r="AP395" s="71" t="s">
        <v>5706</v>
      </c>
      <c r="AQ395" s="71" t="s">
        <v>612</v>
      </c>
      <c r="AR395" s="71" t="s">
        <v>62</v>
      </c>
      <c r="AS395" s="71"/>
      <c r="AT395" s="71" t="s">
        <v>63</v>
      </c>
      <c r="AU395" s="71"/>
      <c r="AV395" s="71"/>
      <c r="AW395" s="71"/>
      <c r="AX395" s="71" t="s">
        <v>5707</v>
      </c>
      <c r="AY395" s="73" t="s">
        <v>5708</v>
      </c>
    </row>
    <row r="396" spans="1:51" ht="75" customHeight="1">
      <c r="A396" s="70">
        <v>395</v>
      </c>
      <c r="B396" s="71" t="s">
        <v>5709</v>
      </c>
      <c r="C396" s="71" t="s">
        <v>810</v>
      </c>
      <c r="D396" s="71" t="s">
        <v>5710</v>
      </c>
      <c r="E396" s="71" t="s">
        <v>1503</v>
      </c>
      <c r="F396" s="71" t="s">
        <v>231</v>
      </c>
      <c r="G396" s="71" t="s">
        <v>746</v>
      </c>
      <c r="H396" s="71" t="s">
        <v>217</v>
      </c>
      <c r="I396" s="71" t="s">
        <v>1232</v>
      </c>
      <c r="J396" s="71" t="s">
        <v>1456</v>
      </c>
      <c r="K396" s="71" t="s">
        <v>243</v>
      </c>
      <c r="L396" s="71" t="s">
        <v>5711</v>
      </c>
      <c r="M396" s="71" t="s">
        <v>5712</v>
      </c>
      <c r="N396" s="71"/>
      <c r="O396" s="71"/>
      <c r="P396" s="71"/>
      <c r="Q396" s="71"/>
      <c r="R396" s="71"/>
      <c r="S396" s="71"/>
      <c r="T396" s="71"/>
      <c r="U396" s="71"/>
      <c r="V396" s="71"/>
      <c r="W396" s="71"/>
      <c r="X396" s="71"/>
      <c r="Y396" s="71"/>
      <c r="Z396" s="71"/>
      <c r="AA396" s="71"/>
      <c r="AB396" s="71" t="s">
        <v>64</v>
      </c>
      <c r="AC396" s="71" t="s">
        <v>65</v>
      </c>
      <c r="AD396" s="71" t="s">
        <v>62</v>
      </c>
      <c r="AE396" s="71" t="s">
        <v>63</v>
      </c>
      <c r="AF396" s="71" t="s">
        <v>63</v>
      </c>
      <c r="AG396" s="71"/>
      <c r="AH396" s="71" t="s">
        <v>66</v>
      </c>
      <c r="AI396" s="71" t="s">
        <v>63</v>
      </c>
      <c r="AJ396" s="71" t="s">
        <v>63</v>
      </c>
      <c r="AK396" s="71" t="s">
        <v>63</v>
      </c>
      <c r="AL396" s="71" t="s">
        <v>62</v>
      </c>
      <c r="AM396" s="71" t="s">
        <v>63</v>
      </c>
      <c r="AN396" s="71"/>
      <c r="AO396" s="71"/>
      <c r="AP396" s="71" t="s">
        <v>5713</v>
      </c>
      <c r="AQ396" s="71" t="s">
        <v>1232</v>
      </c>
      <c r="AR396" s="71" t="s">
        <v>62</v>
      </c>
      <c r="AS396" s="71"/>
      <c r="AT396" s="71" t="s">
        <v>63</v>
      </c>
      <c r="AU396" s="71"/>
      <c r="AV396" s="71"/>
      <c r="AW396" s="71"/>
      <c r="AX396" s="71" t="s">
        <v>5714</v>
      </c>
      <c r="AY396" s="73" t="s">
        <v>5715</v>
      </c>
    </row>
    <row r="397" spans="1:51" ht="75" customHeight="1">
      <c r="A397" s="70">
        <v>396</v>
      </c>
      <c r="B397" s="71" t="s">
        <v>5716</v>
      </c>
      <c r="C397" s="71" t="s">
        <v>5602</v>
      </c>
      <c r="D397" s="71" t="s">
        <v>5717</v>
      </c>
      <c r="E397" s="71" t="s">
        <v>1476</v>
      </c>
      <c r="F397" s="71" t="s">
        <v>231</v>
      </c>
      <c r="G397" s="71" t="s">
        <v>746</v>
      </c>
      <c r="H397" s="71" t="s">
        <v>217</v>
      </c>
      <c r="I397" s="71" t="s">
        <v>513</v>
      </c>
      <c r="J397" s="71" t="s">
        <v>1456</v>
      </c>
      <c r="K397" s="71" t="s">
        <v>218</v>
      </c>
      <c r="L397" s="71" t="s">
        <v>5718</v>
      </c>
      <c r="M397" s="71" t="s">
        <v>5719</v>
      </c>
      <c r="N397" s="71"/>
      <c r="O397" s="71"/>
      <c r="P397" s="71"/>
      <c r="Q397" s="71"/>
      <c r="R397" s="71"/>
      <c r="S397" s="71"/>
      <c r="T397" s="71"/>
      <c r="U397" s="71"/>
      <c r="V397" s="71"/>
      <c r="W397" s="71"/>
      <c r="X397" s="71"/>
      <c r="Y397" s="71"/>
      <c r="Z397" s="71"/>
      <c r="AA397" s="71"/>
      <c r="AB397" s="71" t="s">
        <v>64</v>
      </c>
      <c r="AC397" s="71" t="s">
        <v>65</v>
      </c>
      <c r="AD397" s="71" t="s">
        <v>62</v>
      </c>
      <c r="AE397" s="71" t="s">
        <v>62</v>
      </c>
      <c r="AF397" s="71" t="s">
        <v>63</v>
      </c>
      <c r="AG397" s="71"/>
      <c r="AH397" s="71" t="s">
        <v>932</v>
      </c>
      <c r="AI397" s="71" t="s">
        <v>63</v>
      </c>
      <c r="AJ397" s="71" t="s">
        <v>63</v>
      </c>
      <c r="AK397" s="71" t="s">
        <v>63</v>
      </c>
      <c r="AL397" s="71" t="s">
        <v>63</v>
      </c>
      <c r="AM397" s="71" t="s">
        <v>63</v>
      </c>
      <c r="AN397" s="71"/>
      <c r="AO397" s="71"/>
      <c r="AP397" s="71" t="s">
        <v>5720</v>
      </c>
      <c r="AQ397" s="71" t="s">
        <v>5721</v>
      </c>
      <c r="AR397" s="71" t="s">
        <v>132</v>
      </c>
      <c r="AS397" s="71"/>
      <c r="AT397" s="71" t="s">
        <v>63</v>
      </c>
      <c r="AU397" s="71"/>
      <c r="AV397" s="71"/>
      <c r="AW397" s="71"/>
      <c r="AX397" s="71" t="s">
        <v>5722</v>
      </c>
      <c r="AY397" s="73" t="s">
        <v>5723</v>
      </c>
    </row>
    <row r="398" spans="1:51" ht="75" customHeight="1">
      <c r="A398" s="70">
        <v>397</v>
      </c>
      <c r="B398" s="71" t="s">
        <v>5724</v>
      </c>
      <c r="C398" s="71" t="s">
        <v>745</v>
      </c>
      <c r="D398" s="71" t="s">
        <v>5725</v>
      </c>
      <c r="E398" s="71" t="s">
        <v>1476</v>
      </c>
      <c r="F398" s="71" t="s">
        <v>231</v>
      </c>
      <c r="G398" s="71" t="s">
        <v>746</v>
      </c>
      <c r="H398" s="71" t="s">
        <v>217</v>
      </c>
      <c r="I398" s="71" t="s">
        <v>2227</v>
      </c>
      <c r="J398" s="71" t="s">
        <v>1456</v>
      </c>
      <c r="K398" s="71" t="s">
        <v>315</v>
      </c>
      <c r="L398" s="71" t="s">
        <v>5726</v>
      </c>
      <c r="M398" s="71" t="s">
        <v>5727</v>
      </c>
      <c r="N398" s="71"/>
      <c r="O398" s="71"/>
      <c r="P398" s="71"/>
      <c r="Q398" s="71"/>
      <c r="R398" s="71"/>
      <c r="S398" s="71"/>
      <c r="T398" s="71"/>
      <c r="U398" s="71"/>
      <c r="V398" s="71"/>
      <c r="W398" s="71"/>
      <c r="X398" s="71"/>
      <c r="Y398" s="71"/>
      <c r="Z398" s="71"/>
      <c r="AA398" s="71"/>
      <c r="AB398" s="71" t="s">
        <v>64</v>
      </c>
      <c r="AC398" s="71" t="s">
        <v>65</v>
      </c>
      <c r="AD398" s="71" t="s">
        <v>62</v>
      </c>
      <c r="AE398" s="71" t="s">
        <v>63</v>
      </c>
      <c r="AF398" s="71" t="s">
        <v>63</v>
      </c>
      <c r="AG398" s="71"/>
      <c r="AH398" s="71" t="s">
        <v>66</v>
      </c>
      <c r="AI398" s="71" t="s">
        <v>63</v>
      </c>
      <c r="AJ398" s="71" t="s">
        <v>63</v>
      </c>
      <c r="AK398" s="71" t="s">
        <v>63</v>
      </c>
      <c r="AL398" s="71" t="s">
        <v>62</v>
      </c>
      <c r="AM398" s="71" t="s">
        <v>62</v>
      </c>
      <c r="AN398" s="71"/>
      <c r="AO398" s="71"/>
      <c r="AP398" s="71" t="s">
        <v>5728</v>
      </c>
      <c r="AQ398" s="71" t="s">
        <v>272</v>
      </c>
      <c r="AR398" s="71" t="s">
        <v>63</v>
      </c>
      <c r="AS398" s="71"/>
      <c r="AT398" s="71" t="s">
        <v>63</v>
      </c>
      <c r="AU398" s="71"/>
      <c r="AV398" s="71"/>
      <c r="AW398" s="71"/>
      <c r="AX398" s="71" t="s">
        <v>5729</v>
      </c>
      <c r="AY398" s="73" t="s">
        <v>5730</v>
      </c>
    </row>
    <row r="399" spans="1:51" ht="75" customHeight="1">
      <c r="A399" s="70">
        <v>398</v>
      </c>
      <c r="B399" s="71" t="s">
        <v>5731</v>
      </c>
      <c r="C399" s="71" t="s">
        <v>4706</v>
      </c>
      <c r="D399" s="71" t="s">
        <v>5732</v>
      </c>
      <c r="E399" s="71" t="s">
        <v>1454</v>
      </c>
      <c r="F399" s="71" t="s">
        <v>231</v>
      </c>
      <c r="G399" s="71" t="s">
        <v>796</v>
      </c>
      <c r="H399" s="71" t="s">
        <v>217</v>
      </c>
      <c r="I399" s="71" t="s">
        <v>1232</v>
      </c>
      <c r="J399" s="71" t="s">
        <v>1456</v>
      </c>
      <c r="K399" s="71" t="s">
        <v>243</v>
      </c>
      <c r="L399" s="71" t="s">
        <v>5733</v>
      </c>
      <c r="M399" s="71" t="s">
        <v>5734</v>
      </c>
      <c r="N399" s="71"/>
      <c r="O399" s="71"/>
      <c r="P399" s="71"/>
      <c r="Q399" s="71"/>
      <c r="R399" s="71"/>
      <c r="S399" s="71"/>
      <c r="T399" s="71"/>
      <c r="U399" s="71"/>
      <c r="V399" s="71"/>
      <c r="W399" s="71"/>
      <c r="X399" s="71"/>
      <c r="Y399" s="71"/>
      <c r="Z399" s="71"/>
      <c r="AA399" s="71"/>
      <c r="AB399" s="71" t="s">
        <v>64</v>
      </c>
      <c r="AC399" s="71" t="s">
        <v>100</v>
      </c>
      <c r="AD399" s="71" t="s">
        <v>62</v>
      </c>
      <c r="AE399" s="71" t="s">
        <v>62</v>
      </c>
      <c r="AF399" s="71" t="s">
        <v>63</v>
      </c>
      <c r="AG399" s="71"/>
      <c r="AH399" s="71" t="s">
        <v>1539</v>
      </c>
      <c r="AI399" s="71" t="s">
        <v>63</v>
      </c>
      <c r="AJ399" s="71" t="s">
        <v>63</v>
      </c>
      <c r="AK399" s="71" t="s">
        <v>132</v>
      </c>
      <c r="AL399" s="71" t="s">
        <v>62</v>
      </c>
      <c r="AM399" s="71" t="s">
        <v>62</v>
      </c>
      <c r="AN399" s="71"/>
      <c r="AO399" s="71"/>
      <c r="AP399" s="71" t="s">
        <v>5735</v>
      </c>
      <c r="AQ399" s="71" t="s">
        <v>1232</v>
      </c>
      <c r="AR399" s="71" t="s">
        <v>62</v>
      </c>
      <c r="AS399" s="71"/>
      <c r="AT399" s="71" t="s">
        <v>63</v>
      </c>
      <c r="AU399" s="71"/>
      <c r="AV399" s="71"/>
      <c r="AW399" s="71"/>
      <c r="AX399" s="71" t="s">
        <v>5736</v>
      </c>
      <c r="AY399" s="73" t="s">
        <v>5060</v>
      </c>
    </row>
    <row r="400" spans="1:51" ht="75" customHeight="1">
      <c r="A400" s="70">
        <v>399</v>
      </c>
      <c r="B400" s="71" t="s">
        <v>5737</v>
      </c>
      <c r="C400" s="71" t="s">
        <v>381</v>
      </c>
      <c r="D400" s="71" t="s">
        <v>5738</v>
      </c>
      <c r="E400" s="71" t="s">
        <v>1476</v>
      </c>
      <c r="F400" s="71" t="s">
        <v>54</v>
      </c>
      <c r="G400" s="71" t="s">
        <v>125</v>
      </c>
      <c r="H400" s="71" t="s">
        <v>233</v>
      </c>
      <c r="I400" s="71" t="s">
        <v>250</v>
      </c>
      <c r="J400" s="71" t="s">
        <v>1456</v>
      </c>
      <c r="K400" s="71" t="s">
        <v>243</v>
      </c>
      <c r="L400" s="71" t="s">
        <v>5739</v>
      </c>
      <c r="M400" s="71" t="s">
        <v>5740</v>
      </c>
      <c r="N400" s="71" t="s">
        <v>1787</v>
      </c>
      <c r="O400" s="71" t="s">
        <v>1530</v>
      </c>
      <c r="P400" s="71" t="s">
        <v>60</v>
      </c>
      <c r="Q400" s="71" t="s">
        <v>188</v>
      </c>
      <c r="R400" s="71" t="s">
        <v>189</v>
      </c>
      <c r="S400" s="71" t="s">
        <v>62</v>
      </c>
      <c r="T400" s="71" t="s">
        <v>62</v>
      </c>
      <c r="U400" s="71" t="s">
        <v>62</v>
      </c>
      <c r="V400" s="71" t="s">
        <v>62</v>
      </c>
      <c r="W400" s="71" t="s">
        <v>63</v>
      </c>
      <c r="X400" s="71" t="s">
        <v>63</v>
      </c>
      <c r="Y400" s="71" t="s">
        <v>62</v>
      </c>
      <c r="Z400" s="71" t="s">
        <v>63</v>
      </c>
      <c r="AA400" s="71" t="s">
        <v>63</v>
      </c>
      <c r="AB400" s="71" t="s">
        <v>64</v>
      </c>
      <c r="AC400" s="71" t="s">
        <v>65</v>
      </c>
      <c r="AD400" s="71" t="s">
        <v>62</v>
      </c>
      <c r="AE400" s="71" t="s">
        <v>62</v>
      </c>
      <c r="AF400" s="71" t="s">
        <v>62</v>
      </c>
      <c r="AG400" s="71" t="s">
        <v>62</v>
      </c>
      <c r="AH400" s="71" t="s">
        <v>85</v>
      </c>
      <c r="AI400" s="71" t="s">
        <v>63</v>
      </c>
      <c r="AJ400" s="71" t="s">
        <v>63</v>
      </c>
      <c r="AK400" s="71" t="s">
        <v>63</v>
      </c>
      <c r="AL400" s="71" t="s">
        <v>132</v>
      </c>
      <c r="AM400" s="71" t="s">
        <v>132</v>
      </c>
      <c r="AN400" s="71" t="s">
        <v>5741</v>
      </c>
      <c r="AO400" s="71" t="s">
        <v>5742</v>
      </c>
      <c r="AP400" s="71" t="s">
        <v>5743</v>
      </c>
      <c r="AQ400" s="71" t="s">
        <v>250</v>
      </c>
      <c r="AR400" s="71" t="s">
        <v>62</v>
      </c>
      <c r="AS400" s="71"/>
      <c r="AT400" s="71" t="s">
        <v>63</v>
      </c>
      <c r="AU400" s="71" t="s">
        <v>72</v>
      </c>
      <c r="AV400" s="71" t="s">
        <v>63</v>
      </c>
      <c r="AW400" s="71"/>
      <c r="AX400" s="71" t="s">
        <v>5744</v>
      </c>
      <c r="AY400" s="73" t="s">
        <v>5745</v>
      </c>
    </row>
    <row r="401" spans="1:51" ht="75" customHeight="1">
      <c r="A401" s="70">
        <v>400</v>
      </c>
      <c r="B401" s="71" t="s">
        <v>5746</v>
      </c>
      <c r="C401" s="71" t="s">
        <v>5395</v>
      </c>
      <c r="D401" s="71" t="s">
        <v>5747</v>
      </c>
      <c r="E401" s="71" t="s">
        <v>1476</v>
      </c>
      <c r="F401" s="71" t="s">
        <v>231</v>
      </c>
      <c r="G401" s="71" t="s">
        <v>232</v>
      </c>
      <c r="H401" s="71" t="s">
        <v>233</v>
      </c>
      <c r="I401" s="71" t="s">
        <v>428</v>
      </c>
      <c r="J401" s="71" t="s">
        <v>1456</v>
      </c>
      <c r="K401" s="71" t="s">
        <v>315</v>
      </c>
      <c r="L401" s="71" t="s">
        <v>5748</v>
      </c>
      <c r="M401" s="71" t="s">
        <v>5749</v>
      </c>
      <c r="N401" s="71"/>
      <c r="O401" s="71" t="s">
        <v>1530</v>
      </c>
      <c r="P401" s="71"/>
      <c r="Q401" s="71"/>
      <c r="R401" s="71"/>
      <c r="S401" s="71"/>
      <c r="T401" s="71"/>
      <c r="U401" s="71"/>
      <c r="V401" s="71"/>
      <c r="W401" s="71"/>
      <c r="X401" s="71"/>
      <c r="Y401" s="71"/>
      <c r="Z401" s="71"/>
      <c r="AA401" s="71"/>
      <c r="AB401" s="71" t="s">
        <v>189</v>
      </c>
      <c r="AC401" s="71" t="s">
        <v>100</v>
      </c>
      <c r="AD401" s="71" t="s">
        <v>62</v>
      </c>
      <c r="AE401" s="71" t="s">
        <v>62</v>
      </c>
      <c r="AF401" s="71" t="s">
        <v>63</v>
      </c>
      <c r="AG401" s="71"/>
      <c r="AH401" s="71" t="s">
        <v>932</v>
      </c>
      <c r="AI401" s="71" t="s">
        <v>63</v>
      </c>
      <c r="AJ401" s="71" t="s">
        <v>63</v>
      </c>
      <c r="AK401" s="71" t="s">
        <v>63</v>
      </c>
      <c r="AL401" s="71" t="s">
        <v>63</v>
      </c>
      <c r="AM401" s="71" t="s">
        <v>63</v>
      </c>
      <c r="AN401" s="71"/>
      <c r="AO401" s="71"/>
      <c r="AP401" s="71" t="s">
        <v>5750</v>
      </c>
      <c r="AQ401" s="71" t="s">
        <v>5751</v>
      </c>
      <c r="AR401" s="71" t="s">
        <v>63</v>
      </c>
      <c r="AS401" s="71"/>
      <c r="AT401" s="71" t="s">
        <v>63</v>
      </c>
      <c r="AU401" s="71"/>
      <c r="AV401" s="71"/>
      <c r="AW401" s="71"/>
      <c r="AX401" s="71" t="s">
        <v>5752</v>
      </c>
      <c r="AY401" s="73" t="s">
        <v>5753</v>
      </c>
    </row>
    <row r="402" spans="1:51" ht="75" customHeight="1">
      <c r="A402" s="70">
        <v>401</v>
      </c>
      <c r="B402" s="71" t="s">
        <v>5754</v>
      </c>
      <c r="C402" s="71" t="s">
        <v>5755</v>
      </c>
      <c r="D402" s="71" t="s">
        <v>5756</v>
      </c>
      <c r="E402" s="71" t="s">
        <v>1546</v>
      </c>
      <c r="F402" s="71" t="s">
        <v>231</v>
      </c>
      <c r="G402" s="71" t="s">
        <v>125</v>
      </c>
      <c r="H402" s="71" t="s">
        <v>233</v>
      </c>
      <c r="I402" s="71" t="s">
        <v>612</v>
      </c>
      <c r="J402" s="71" t="s">
        <v>1456</v>
      </c>
      <c r="K402" s="71" t="s">
        <v>266</v>
      </c>
      <c r="L402" s="71" t="s">
        <v>5757</v>
      </c>
      <c r="M402" s="71" t="s">
        <v>5758</v>
      </c>
      <c r="N402" s="71" t="s">
        <v>5759</v>
      </c>
      <c r="O402" s="71" t="s">
        <v>1530</v>
      </c>
      <c r="P402" s="71"/>
      <c r="Q402" s="71"/>
      <c r="R402" s="71"/>
      <c r="S402" s="71"/>
      <c r="T402" s="71"/>
      <c r="U402" s="71"/>
      <c r="V402" s="71"/>
      <c r="W402" s="71"/>
      <c r="X402" s="71"/>
      <c r="Y402" s="71"/>
      <c r="Z402" s="71"/>
      <c r="AA402" s="71"/>
      <c r="AB402" s="71" t="s">
        <v>64</v>
      </c>
      <c r="AC402" s="71" t="s">
        <v>65</v>
      </c>
      <c r="AD402" s="71" t="s">
        <v>62</v>
      </c>
      <c r="AE402" s="71" t="s">
        <v>62</v>
      </c>
      <c r="AF402" s="71" t="s">
        <v>63</v>
      </c>
      <c r="AG402" s="71"/>
      <c r="AH402" s="71" t="s">
        <v>85</v>
      </c>
      <c r="AI402" s="71" t="s">
        <v>63</v>
      </c>
      <c r="AJ402" s="71" t="s">
        <v>63</v>
      </c>
      <c r="AK402" s="71" t="s">
        <v>63</v>
      </c>
      <c r="AL402" s="71" t="s">
        <v>63</v>
      </c>
      <c r="AM402" s="71" t="s">
        <v>63</v>
      </c>
      <c r="AN402" s="71"/>
      <c r="AO402" s="71"/>
      <c r="AP402" s="71" t="s">
        <v>5760</v>
      </c>
      <c r="AQ402" s="71" t="s">
        <v>612</v>
      </c>
      <c r="AR402" s="71" t="s">
        <v>62</v>
      </c>
      <c r="AS402" s="71"/>
      <c r="AT402" s="71" t="s">
        <v>63</v>
      </c>
      <c r="AU402" s="71"/>
      <c r="AV402" s="71"/>
      <c r="AW402" s="71"/>
      <c r="AX402" s="71" t="s">
        <v>5761</v>
      </c>
      <c r="AY402" s="73" t="s">
        <v>5762</v>
      </c>
    </row>
    <row r="403" spans="1:51" ht="75" customHeight="1">
      <c r="A403" s="70">
        <v>402</v>
      </c>
      <c r="B403" s="71" t="s">
        <v>5664</v>
      </c>
      <c r="C403" s="71" t="s">
        <v>5396</v>
      </c>
      <c r="D403" s="71" t="s">
        <v>5763</v>
      </c>
      <c r="E403" s="71" t="s">
        <v>1526</v>
      </c>
      <c r="F403" s="71" t="s">
        <v>231</v>
      </c>
      <c r="G403" s="71" t="s">
        <v>232</v>
      </c>
      <c r="H403" s="71" t="s">
        <v>217</v>
      </c>
      <c r="I403" s="71" t="s">
        <v>194</v>
      </c>
      <c r="J403" s="71" t="s">
        <v>1456</v>
      </c>
      <c r="K403" s="71" t="s">
        <v>315</v>
      </c>
      <c r="L403" s="71" t="s">
        <v>5764</v>
      </c>
      <c r="M403" s="71" t="s">
        <v>5765</v>
      </c>
      <c r="N403" s="71"/>
      <c r="O403" s="71"/>
      <c r="P403" s="71"/>
      <c r="Q403" s="71"/>
      <c r="R403" s="71"/>
      <c r="S403" s="71"/>
      <c r="T403" s="71"/>
      <c r="U403" s="71"/>
      <c r="V403" s="71"/>
      <c r="W403" s="71"/>
      <c r="X403" s="71"/>
      <c r="Y403" s="71"/>
      <c r="Z403" s="71"/>
      <c r="AA403" s="71"/>
      <c r="AB403" s="71" t="s">
        <v>64</v>
      </c>
      <c r="AC403" s="71" t="s">
        <v>100</v>
      </c>
      <c r="AD403" s="71" t="s">
        <v>62</v>
      </c>
      <c r="AE403" s="71" t="s">
        <v>63</v>
      </c>
      <c r="AF403" s="71" t="s">
        <v>63</v>
      </c>
      <c r="AG403" s="71"/>
      <c r="AH403" s="71" t="s">
        <v>66</v>
      </c>
      <c r="AI403" s="71" t="s">
        <v>63</v>
      </c>
      <c r="AJ403" s="71" t="s">
        <v>63</v>
      </c>
      <c r="AK403" s="71" t="s">
        <v>63</v>
      </c>
      <c r="AL403" s="71" t="s">
        <v>63</v>
      </c>
      <c r="AM403" s="71" t="s">
        <v>132</v>
      </c>
      <c r="AN403" s="71"/>
      <c r="AO403" s="71"/>
      <c r="AP403" s="71" t="s">
        <v>5766</v>
      </c>
      <c r="AQ403" s="71" t="s">
        <v>105</v>
      </c>
      <c r="AR403" s="71" t="s">
        <v>63</v>
      </c>
      <c r="AS403" s="71"/>
      <c r="AT403" s="71" t="s">
        <v>63</v>
      </c>
      <c r="AU403" s="71"/>
      <c r="AV403" s="71"/>
      <c r="AW403" s="71"/>
      <c r="AX403" s="71" t="s">
        <v>5767</v>
      </c>
      <c r="AY403" s="73" t="s">
        <v>5670</v>
      </c>
    </row>
    <row r="404" spans="1:51" ht="75" customHeight="1">
      <c r="A404" s="70">
        <v>403</v>
      </c>
      <c r="B404" s="71" t="s">
        <v>5768</v>
      </c>
      <c r="C404" s="71" t="s">
        <v>5769</v>
      </c>
      <c r="D404" s="71" t="s">
        <v>5770</v>
      </c>
      <c r="E404" s="71" t="s">
        <v>1503</v>
      </c>
      <c r="F404" s="71" t="s">
        <v>231</v>
      </c>
      <c r="G404" s="71" t="s">
        <v>232</v>
      </c>
      <c r="H404" s="71" t="s">
        <v>233</v>
      </c>
      <c r="I404" s="71" t="s">
        <v>1232</v>
      </c>
      <c r="J404" s="71" t="s">
        <v>1456</v>
      </c>
      <c r="K404" s="71" t="s">
        <v>243</v>
      </c>
      <c r="L404" s="71" t="s">
        <v>5771</v>
      </c>
      <c r="M404" s="71" t="s">
        <v>5772</v>
      </c>
      <c r="N404" s="71"/>
      <c r="O404" s="71"/>
      <c r="P404" s="71"/>
      <c r="Q404" s="71"/>
      <c r="R404" s="71"/>
      <c r="S404" s="71"/>
      <c r="T404" s="71"/>
      <c r="U404" s="71"/>
      <c r="V404" s="71"/>
      <c r="W404" s="71"/>
      <c r="X404" s="71"/>
      <c r="Y404" s="71"/>
      <c r="Z404" s="71"/>
      <c r="AA404" s="71"/>
      <c r="AB404" s="71" t="s">
        <v>64</v>
      </c>
      <c r="AC404" s="71" t="s">
        <v>100</v>
      </c>
      <c r="AD404" s="71" t="s">
        <v>62</v>
      </c>
      <c r="AE404" s="71" t="s">
        <v>62</v>
      </c>
      <c r="AF404" s="71" t="s">
        <v>63</v>
      </c>
      <c r="AG404" s="71"/>
      <c r="AH404" s="71" t="s">
        <v>85</v>
      </c>
      <c r="AI404" s="71" t="s">
        <v>63</v>
      </c>
      <c r="AJ404" s="71" t="s">
        <v>63</v>
      </c>
      <c r="AK404" s="71" t="s">
        <v>63</v>
      </c>
      <c r="AL404" s="71" t="s">
        <v>132</v>
      </c>
      <c r="AM404" s="71" t="s">
        <v>132</v>
      </c>
      <c r="AN404" s="71"/>
      <c r="AO404" s="71"/>
      <c r="AP404" s="71" t="s">
        <v>5773</v>
      </c>
      <c r="AQ404" s="71" t="s">
        <v>5774</v>
      </c>
      <c r="AR404" s="71" t="s">
        <v>132</v>
      </c>
      <c r="AS404" s="71"/>
      <c r="AT404" s="71" t="s">
        <v>63</v>
      </c>
      <c r="AU404" s="71"/>
      <c r="AV404" s="71"/>
      <c r="AW404" s="71"/>
      <c r="AX404" s="71" t="s">
        <v>5775</v>
      </c>
      <c r="AY404" s="73"/>
    </row>
    <row r="405" spans="1:51" ht="75" customHeight="1">
      <c r="A405" s="70">
        <v>404</v>
      </c>
      <c r="B405" s="71" t="s">
        <v>5776</v>
      </c>
      <c r="C405" s="71" t="s">
        <v>5777</v>
      </c>
      <c r="D405" s="71" t="s">
        <v>5778</v>
      </c>
      <c r="E405" s="71" t="s">
        <v>1510</v>
      </c>
      <c r="F405" s="71" t="s">
        <v>231</v>
      </c>
      <c r="G405" s="71" t="s">
        <v>232</v>
      </c>
      <c r="H405" s="71" t="s">
        <v>233</v>
      </c>
      <c r="I405" s="71" t="s">
        <v>800</v>
      </c>
      <c r="J405" s="71" t="s">
        <v>1456</v>
      </c>
      <c r="K405" s="71" t="s">
        <v>218</v>
      </c>
      <c r="L405" s="71" t="s">
        <v>5779</v>
      </c>
      <c r="M405" s="71" t="s">
        <v>5780</v>
      </c>
      <c r="N405" s="71"/>
      <c r="O405" s="71"/>
      <c r="P405" s="71"/>
      <c r="Q405" s="71"/>
      <c r="R405" s="71"/>
      <c r="S405" s="71"/>
      <c r="T405" s="71"/>
      <c r="U405" s="71"/>
      <c r="V405" s="71"/>
      <c r="W405" s="71"/>
      <c r="X405" s="71"/>
      <c r="Y405" s="71"/>
      <c r="Z405" s="71"/>
      <c r="AA405" s="71"/>
      <c r="AB405" s="71" t="s">
        <v>189</v>
      </c>
      <c r="AC405" s="71" t="s">
        <v>65</v>
      </c>
      <c r="AD405" s="71" t="s">
        <v>62</v>
      </c>
      <c r="AE405" s="71" t="s">
        <v>62</v>
      </c>
      <c r="AF405" s="71" t="s">
        <v>63</v>
      </c>
      <c r="AG405" s="71"/>
      <c r="AH405" s="71" t="s">
        <v>101</v>
      </c>
      <c r="AI405" s="71" t="s">
        <v>63</v>
      </c>
      <c r="AJ405" s="71" t="s">
        <v>63</v>
      </c>
      <c r="AK405" s="71" t="s">
        <v>63</v>
      </c>
      <c r="AL405" s="71" t="s">
        <v>63</v>
      </c>
      <c r="AM405" s="71" t="s">
        <v>63</v>
      </c>
      <c r="AN405" s="71"/>
      <c r="AO405" s="71"/>
      <c r="AP405" s="71" t="s">
        <v>5781</v>
      </c>
      <c r="AQ405" s="71" t="s">
        <v>800</v>
      </c>
      <c r="AR405" s="71" t="s">
        <v>62</v>
      </c>
      <c r="AS405" s="71"/>
      <c r="AT405" s="71" t="s">
        <v>63</v>
      </c>
      <c r="AU405" s="71"/>
      <c r="AV405" s="71"/>
      <c r="AW405" s="71"/>
      <c r="AX405" s="71" t="s">
        <v>5782</v>
      </c>
      <c r="AY405" s="73" t="s">
        <v>1040</v>
      </c>
    </row>
    <row r="406" spans="1:51" ht="75" customHeight="1">
      <c r="A406" s="70">
        <v>405</v>
      </c>
      <c r="B406" s="71" t="s">
        <v>5783</v>
      </c>
      <c r="C406" s="71" t="s">
        <v>5784</v>
      </c>
      <c r="D406" s="71" t="s">
        <v>5785</v>
      </c>
      <c r="E406" s="71" t="s">
        <v>1454</v>
      </c>
      <c r="F406" s="71" t="s">
        <v>231</v>
      </c>
      <c r="G406" s="71" t="s">
        <v>232</v>
      </c>
      <c r="H406" s="71" t="s">
        <v>217</v>
      </c>
      <c r="I406" s="71" t="s">
        <v>1232</v>
      </c>
      <c r="J406" s="71" t="s">
        <v>1456</v>
      </c>
      <c r="K406" s="71" t="s">
        <v>243</v>
      </c>
      <c r="L406" s="71" t="s">
        <v>5786</v>
      </c>
      <c r="M406" s="71" t="s">
        <v>5787</v>
      </c>
      <c r="N406" s="71"/>
      <c r="O406" s="71"/>
      <c r="P406" s="71"/>
      <c r="Q406" s="71"/>
      <c r="R406" s="71"/>
      <c r="S406" s="71"/>
      <c r="T406" s="71"/>
      <c r="U406" s="71"/>
      <c r="V406" s="71"/>
      <c r="W406" s="71"/>
      <c r="X406" s="71"/>
      <c r="Y406" s="71"/>
      <c r="Z406" s="71"/>
      <c r="AA406" s="71"/>
      <c r="AB406" s="71" t="s">
        <v>64</v>
      </c>
      <c r="AC406" s="71" t="s">
        <v>65</v>
      </c>
      <c r="AD406" s="71" t="s">
        <v>62</v>
      </c>
      <c r="AE406" s="71" t="s">
        <v>62</v>
      </c>
      <c r="AF406" s="71" t="s">
        <v>63</v>
      </c>
      <c r="AG406" s="71"/>
      <c r="AH406" s="71" t="s">
        <v>1539</v>
      </c>
      <c r="AI406" s="71" t="s">
        <v>63</v>
      </c>
      <c r="AJ406" s="71" t="s">
        <v>63</v>
      </c>
      <c r="AK406" s="71" t="s">
        <v>63</v>
      </c>
      <c r="AL406" s="71" t="s">
        <v>132</v>
      </c>
      <c r="AM406" s="71" t="s">
        <v>62</v>
      </c>
      <c r="AN406" s="71"/>
      <c r="AO406" s="71"/>
      <c r="AP406" s="71" t="s">
        <v>5788</v>
      </c>
      <c r="AQ406" s="71" t="s">
        <v>1232</v>
      </c>
      <c r="AR406" s="71" t="s">
        <v>62</v>
      </c>
      <c r="AS406" s="71"/>
      <c r="AT406" s="71" t="s">
        <v>63</v>
      </c>
      <c r="AU406" s="71"/>
      <c r="AV406" s="71"/>
      <c r="AW406" s="71"/>
      <c r="AX406" s="71" t="s">
        <v>5789</v>
      </c>
      <c r="AY406" s="73" t="s">
        <v>5790</v>
      </c>
    </row>
    <row r="407" spans="1:51" ht="75" customHeight="1">
      <c r="A407" s="70">
        <v>406</v>
      </c>
      <c r="B407" s="71" t="s">
        <v>5791</v>
      </c>
      <c r="C407" s="71" t="s">
        <v>2160</v>
      </c>
      <c r="D407" s="71" t="s">
        <v>5792</v>
      </c>
      <c r="E407" s="71" t="s">
        <v>1485</v>
      </c>
      <c r="F407" s="71" t="s">
        <v>231</v>
      </c>
      <c r="G407" s="71" t="s">
        <v>232</v>
      </c>
      <c r="H407" s="71" t="s">
        <v>233</v>
      </c>
      <c r="I407" s="71" t="s">
        <v>747</v>
      </c>
      <c r="J407" s="71" t="s">
        <v>1456</v>
      </c>
      <c r="K407" s="71" t="s">
        <v>266</v>
      </c>
      <c r="L407" s="71" t="s">
        <v>5793</v>
      </c>
      <c r="M407" s="71" t="s">
        <v>5794</v>
      </c>
      <c r="N407" s="71"/>
      <c r="O407" s="71"/>
      <c r="P407" s="71"/>
      <c r="Q407" s="71"/>
      <c r="R407" s="71"/>
      <c r="S407" s="71"/>
      <c r="T407" s="71"/>
      <c r="U407" s="71"/>
      <c r="V407" s="71"/>
      <c r="W407" s="71"/>
      <c r="X407" s="71"/>
      <c r="Y407" s="71"/>
      <c r="Z407" s="71"/>
      <c r="AA407" s="71"/>
      <c r="AB407" s="71" t="s">
        <v>64</v>
      </c>
      <c r="AC407" s="71" t="s">
        <v>65</v>
      </c>
      <c r="AD407" s="71" t="s">
        <v>62</v>
      </c>
      <c r="AE407" s="71" t="s">
        <v>62</v>
      </c>
      <c r="AF407" s="71" t="s">
        <v>63</v>
      </c>
      <c r="AG407" s="71"/>
      <c r="AH407" s="71" t="s">
        <v>85</v>
      </c>
      <c r="AI407" s="71" t="s">
        <v>63</v>
      </c>
      <c r="AJ407" s="71" t="s">
        <v>63</v>
      </c>
      <c r="AK407" s="71" t="s">
        <v>63</v>
      </c>
      <c r="AL407" s="71" t="s">
        <v>132</v>
      </c>
      <c r="AM407" s="71" t="s">
        <v>132</v>
      </c>
      <c r="AN407" s="71"/>
      <c r="AO407" s="71"/>
      <c r="AP407" s="71" t="s">
        <v>5795</v>
      </c>
      <c r="AQ407" s="71" t="s">
        <v>5796</v>
      </c>
      <c r="AR407" s="71" t="s">
        <v>132</v>
      </c>
      <c r="AS407" s="71"/>
      <c r="AT407" s="71" t="s">
        <v>62</v>
      </c>
      <c r="AU407" s="71"/>
      <c r="AV407" s="71"/>
      <c r="AW407" s="71"/>
      <c r="AX407" s="71" t="s">
        <v>5797</v>
      </c>
      <c r="AY407" s="73" t="s">
        <v>5798</v>
      </c>
    </row>
    <row r="408" spans="1:51" ht="75" customHeight="1">
      <c r="A408" s="70">
        <v>407</v>
      </c>
      <c r="B408" s="71" t="s">
        <v>5799</v>
      </c>
      <c r="C408" s="71" t="s">
        <v>289</v>
      </c>
      <c r="D408" s="71" t="s">
        <v>5800</v>
      </c>
      <c r="E408" s="71" t="s">
        <v>1454</v>
      </c>
      <c r="F408" s="71" t="s">
        <v>231</v>
      </c>
      <c r="G408" s="71" t="s">
        <v>232</v>
      </c>
      <c r="H408" s="71" t="s">
        <v>233</v>
      </c>
      <c r="I408" s="71" t="s">
        <v>194</v>
      </c>
      <c r="J408" s="71" t="s">
        <v>1456</v>
      </c>
      <c r="K408" s="71" t="s">
        <v>315</v>
      </c>
      <c r="L408" s="71" t="s">
        <v>5801</v>
      </c>
      <c r="M408" s="71" t="s">
        <v>5802</v>
      </c>
      <c r="N408" s="71"/>
      <c r="O408" s="71"/>
      <c r="P408" s="71"/>
      <c r="Q408" s="71"/>
      <c r="R408" s="71"/>
      <c r="S408" s="71"/>
      <c r="T408" s="71"/>
      <c r="U408" s="71"/>
      <c r="V408" s="71"/>
      <c r="W408" s="71"/>
      <c r="X408" s="71"/>
      <c r="Y408" s="71"/>
      <c r="Z408" s="71"/>
      <c r="AA408" s="71"/>
      <c r="AB408" s="71" t="s">
        <v>64</v>
      </c>
      <c r="AC408" s="71" t="s">
        <v>100</v>
      </c>
      <c r="AD408" s="71" t="s">
        <v>62</v>
      </c>
      <c r="AE408" s="71" t="s">
        <v>63</v>
      </c>
      <c r="AF408" s="71" t="s">
        <v>63</v>
      </c>
      <c r="AG408" s="71"/>
      <c r="AH408" s="71" t="s">
        <v>66</v>
      </c>
      <c r="AI408" s="71" t="s">
        <v>63</v>
      </c>
      <c r="AJ408" s="71" t="s">
        <v>132</v>
      </c>
      <c r="AK408" s="71" t="s">
        <v>63</v>
      </c>
      <c r="AL408" s="71" t="s">
        <v>63</v>
      </c>
      <c r="AM408" s="71" t="s">
        <v>132</v>
      </c>
      <c r="AN408" s="71"/>
      <c r="AO408" s="71"/>
      <c r="AP408" s="71" t="s">
        <v>5803</v>
      </c>
      <c r="AQ408" s="71" t="s">
        <v>5804</v>
      </c>
      <c r="AR408" s="71" t="s">
        <v>62</v>
      </c>
      <c r="AS408" s="71"/>
      <c r="AT408" s="71" t="s">
        <v>63</v>
      </c>
      <c r="AU408" s="71"/>
      <c r="AV408" s="71"/>
      <c r="AW408" s="71"/>
      <c r="AX408" s="71" t="s">
        <v>5805</v>
      </c>
      <c r="AY408" s="73" t="s">
        <v>5806</v>
      </c>
    </row>
    <row r="409" spans="1:51" ht="75" customHeight="1">
      <c r="A409" s="70">
        <v>408</v>
      </c>
      <c r="B409" s="71" t="s">
        <v>5807</v>
      </c>
      <c r="C409" s="71" t="s">
        <v>5808</v>
      </c>
      <c r="D409" s="71" t="s">
        <v>5809</v>
      </c>
      <c r="E409" s="71" t="s">
        <v>1485</v>
      </c>
      <c r="F409" s="71" t="s">
        <v>231</v>
      </c>
      <c r="G409" s="71" t="s">
        <v>232</v>
      </c>
      <c r="H409" s="71" t="s">
        <v>217</v>
      </c>
      <c r="I409" s="71" t="s">
        <v>1232</v>
      </c>
      <c r="J409" s="71" t="s">
        <v>1456</v>
      </c>
      <c r="K409" s="71" t="s">
        <v>243</v>
      </c>
      <c r="L409" s="71" t="s">
        <v>5810</v>
      </c>
      <c r="M409" s="71" t="s">
        <v>5811</v>
      </c>
      <c r="N409" s="71"/>
      <c r="O409" s="71"/>
      <c r="P409" s="71"/>
      <c r="Q409" s="71"/>
      <c r="R409" s="71"/>
      <c r="S409" s="71"/>
      <c r="T409" s="71"/>
      <c r="U409" s="71"/>
      <c r="V409" s="71"/>
      <c r="W409" s="71"/>
      <c r="X409" s="71"/>
      <c r="Y409" s="71"/>
      <c r="Z409" s="71"/>
      <c r="AA409" s="71"/>
      <c r="AB409" s="71" t="s">
        <v>64</v>
      </c>
      <c r="AC409" s="71" t="s">
        <v>65</v>
      </c>
      <c r="AD409" s="71" t="s">
        <v>62</v>
      </c>
      <c r="AE409" s="71" t="s">
        <v>63</v>
      </c>
      <c r="AF409" s="71" t="s">
        <v>63</v>
      </c>
      <c r="AG409" s="71"/>
      <c r="AH409" s="71" t="s">
        <v>932</v>
      </c>
      <c r="AI409" s="71" t="s">
        <v>63</v>
      </c>
      <c r="AJ409" s="71" t="s">
        <v>63</v>
      </c>
      <c r="AK409" s="71" t="s">
        <v>63</v>
      </c>
      <c r="AL409" s="71" t="s">
        <v>63</v>
      </c>
      <c r="AM409" s="71" t="s">
        <v>132</v>
      </c>
      <c r="AN409" s="71"/>
      <c r="AO409" s="71"/>
      <c r="AP409" s="71" t="s">
        <v>5812</v>
      </c>
      <c r="AQ409" s="71" t="s">
        <v>1232</v>
      </c>
      <c r="AR409" s="71" t="s">
        <v>62</v>
      </c>
      <c r="AS409" s="71"/>
      <c r="AT409" s="71" t="s">
        <v>63</v>
      </c>
      <c r="AU409" s="71"/>
      <c r="AV409" s="71"/>
      <c r="AW409" s="71"/>
      <c r="AX409" s="71" t="s">
        <v>5813</v>
      </c>
      <c r="AY409" s="73" t="s">
        <v>5814</v>
      </c>
    </row>
    <row r="410" spans="1:51" ht="75" customHeight="1">
      <c r="A410" s="70">
        <v>409</v>
      </c>
      <c r="B410" s="71" t="s">
        <v>5815</v>
      </c>
      <c r="C410" s="71" t="s">
        <v>5816</v>
      </c>
      <c r="D410" s="71" t="s">
        <v>5817</v>
      </c>
      <c r="E410" s="71" t="s">
        <v>1510</v>
      </c>
      <c r="F410" s="71" t="s">
        <v>231</v>
      </c>
      <c r="G410" s="71" t="s">
        <v>232</v>
      </c>
      <c r="H410" s="71" t="s">
        <v>233</v>
      </c>
      <c r="I410" s="71" t="s">
        <v>800</v>
      </c>
      <c r="J410" s="71" t="s">
        <v>1456</v>
      </c>
      <c r="K410" s="71" t="s">
        <v>218</v>
      </c>
      <c r="L410" s="71" t="s">
        <v>5818</v>
      </c>
      <c r="M410" s="71" t="s">
        <v>5819</v>
      </c>
      <c r="N410" s="71"/>
      <c r="O410" s="71"/>
      <c r="P410" s="71"/>
      <c r="Q410" s="71"/>
      <c r="R410" s="71"/>
      <c r="S410" s="71"/>
      <c r="T410" s="71"/>
      <c r="U410" s="71"/>
      <c r="V410" s="71"/>
      <c r="W410" s="71"/>
      <c r="X410" s="71"/>
      <c r="Y410" s="71"/>
      <c r="Z410" s="71"/>
      <c r="AA410" s="71"/>
      <c r="AB410" s="71" t="s">
        <v>189</v>
      </c>
      <c r="AC410" s="71" t="s">
        <v>65</v>
      </c>
      <c r="AD410" s="71" t="s">
        <v>62</v>
      </c>
      <c r="AE410" s="71" t="s">
        <v>62</v>
      </c>
      <c r="AF410" s="71" t="s">
        <v>63</v>
      </c>
      <c r="AG410" s="71"/>
      <c r="AH410" s="71" t="s">
        <v>932</v>
      </c>
      <c r="AI410" s="71" t="s">
        <v>63</v>
      </c>
      <c r="AJ410" s="71" t="s">
        <v>63</v>
      </c>
      <c r="AK410" s="71" t="s">
        <v>63</v>
      </c>
      <c r="AL410" s="71" t="s">
        <v>63</v>
      </c>
      <c r="AM410" s="71" t="s">
        <v>63</v>
      </c>
      <c r="AN410" s="71"/>
      <c r="AO410" s="71"/>
      <c r="AP410" s="71" t="s">
        <v>5820</v>
      </c>
      <c r="AQ410" s="71" t="s">
        <v>800</v>
      </c>
      <c r="AR410" s="71" t="s">
        <v>62</v>
      </c>
      <c r="AS410" s="71"/>
      <c r="AT410" s="71" t="s">
        <v>63</v>
      </c>
      <c r="AU410" s="71"/>
      <c r="AV410" s="71"/>
      <c r="AW410" s="71"/>
      <c r="AX410" s="71" t="s">
        <v>5821</v>
      </c>
      <c r="AY410" s="73" t="s">
        <v>5822</v>
      </c>
    </row>
    <row r="411" spans="1:51" ht="75" customHeight="1">
      <c r="A411" s="70">
        <v>410</v>
      </c>
      <c r="B411" s="71" t="s">
        <v>5823</v>
      </c>
      <c r="C411" s="71" t="s">
        <v>745</v>
      </c>
      <c r="D411" s="71" t="s">
        <v>5824</v>
      </c>
      <c r="E411" s="71" t="s">
        <v>1787</v>
      </c>
      <c r="F411" s="71" t="s">
        <v>231</v>
      </c>
      <c r="G411" s="71" t="s">
        <v>746</v>
      </c>
      <c r="H411" s="71" t="s">
        <v>217</v>
      </c>
      <c r="I411" s="71" t="s">
        <v>800</v>
      </c>
      <c r="J411" s="71" t="s">
        <v>1456</v>
      </c>
      <c r="K411" s="71" t="s">
        <v>218</v>
      </c>
      <c r="L411" s="71" t="s">
        <v>5825</v>
      </c>
      <c r="M411" s="71" t="s">
        <v>5826</v>
      </c>
      <c r="N411" s="71"/>
      <c r="O411" s="71"/>
      <c r="P411" s="71"/>
      <c r="Q411" s="71"/>
      <c r="R411" s="71"/>
      <c r="S411" s="71"/>
      <c r="T411" s="71"/>
      <c r="U411" s="71"/>
      <c r="V411" s="71"/>
      <c r="W411" s="71"/>
      <c r="X411" s="71"/>
      <c r="Y411" s="71"/>
      <c r="Z411" s="71"/>
      <c r="AA411" s="71"/>
      <c r="AB411" s="71" t="s">
        <v>64</v>
      </c>
      <c r="AC411" s="71" t="s">
        <v>65</v>
      </c>
      <c r="AD411" s="71" t="s">
        <v>62</v>
      </c>
      <c r="AE411" s="71" t="s">
        <v>62</v>
      </c>
      <c r="AF411" s="71" t="s">
        <v>63</v>
      </c>
      <c r="AG411" s="71"/>
      <c r="AH411" s="71" t="s">
        <v>85</v>
      </c>
      <c r="AI411" s="71" t="s">
        <v>63</v>
      </c>
      <c r="AJ411" s="71" t="s">
        <v>63</v>
      </c>
      <c r="AK411" s="71" t="s">
        <v>63</v>
      </c>
      <c r="AL411" s="71" t="s">
        <v>63</v>
      </c>
      <c r="AM411" s="71" t="s">
        <v>63</v>
      </c>
      <c r="AN411" s="71"/>
      <c r="AO411" s="71"/>
      <c r="AP411" s="71" t="s">
        <v>5827</v>
      </c>
      <c r="AQ411" s="71" t="s">
        <v>800</v>
      </c>
      <c r="AR411" s="71" t="s">
        <v>62</v>
      </c>
      <c r="AS411" s="71"/>
      <c r="AT411" s="71" t="s">
        <v>63</v>
      </c>
      <c r="AU411" s="71"/>
      <c r="AV411" s="71"/>
      <c r="AW411" s="71"/>
      <c r="AX411" s="71" t="s">
        <v>5828</v>
      </c>
      <c r="AY411" s="73" t="s">
        <v>5663</v>
      </c>
    </row>
    <row r="412" spans="1:51" ht="75" customHeight="1">
      <c r="A412" s="70">
        <v>411</v>
      </c>
      <c r="B412" s="71" t="s">
        <v>5829</v>
      </c>
      <c r="C412" s="71" t="s">
        <v>5830</v>
      </c>
      <c r="D412" s="71" t="s">
        <v>5831</v>
      </c>
      <c r="E412" s="71" t="s">
        <v>1502</v>
      </c>
      <c r="F412" s="71" t="s">
        <v>231</v>
      </c>
      <c r="G412" s="71" t="s">
        <v>232</v>
      </c>
      <c r="H412" s="71" t="s">
        <v>233</v>
      </c>
      <c r="I412" s="71" t="s">
        <v>850</v>
      </c>
      <c r="J412" s="71" t="s">
        <v>1456</v>
      </c>
      <c r="K412" s="71" t="s">
        <v>315</v>
      </c>
      <c r="L412" s="71" t="s">
        <v>5832</v>
      </c>
      <c r="M412" s="71" t="s">
        <v>5833</v>
      </c>
      <c r="N412" s="71"/>
      <c r="O412" s="71"/>
      <c r="P412" s="71"/>
      <c r="Q412" s="71"/>
      <c r="R412" s="71"/>
      <c r="S412" s="71"/>
      <c r="T412" s="71"/>
      <c r="U412" s="71"/>
      <c r="V412" s="71"/>
      <c r="W412" s="71"/>
      <c r="X412" s="71"/>
      <c r="Y412" s="71"/>
      <c r="Z412" s="71"/>
      <c r="AA412" s="71"/>
      <c r="AB412" s="71" t="s">
        <v>64</v>
      </c>
      <c r="AC412" s="71" t="s">
        <v>65</v>
      </c>
      <c r="AD412" s="71" t="s">
        <v>62</v>
      </c>
      <c r="AE412" s="71" t="s">
        <v>62</v>
      </c>
      <c r="AF412" s="71" t="s">
        <v>63</v>
      </c>
      <c r="AG412" s="71"/>
      <c r="AH412" s="71" t="s">
        <v>85</v>
      </c>
      <c r="AI412" s="71" t="s">
        <v>63</v>
      </c>
      <c r="AJ412" s="71" t="s">
        <v>63</v>
      </c>
      <c r="AK412" s="71" t="s">
        <v>63</v>
      </c>
      <c r="AL412" s="71" t="s">
        <v>63</v>
      </c>
      <c r="AM412" s="71" t="s">
        <v>132</v>
      </c>
      <c r="AN412" s="71"/>
      <c r="AO412" s="71"/>
      <c r="AP412" s="71" t="s">
        <v>5834</v>
      </c>
      <c r="AQ412" s="71" t="s">
        <v>5835</v>
      </c>
      <c r="AR412" s="71" t="s">
        <v>132</v>
      </c>
      <c r="AS412" s="71"/>
      <c r="AT412" s="71" t="s">
        <v>63</v>
      </c>
      <c r="AU412" s="71"/>
      <c r="AV412" s="71"/>
      <c r="AW412" s="71"/>
      <c r="AX412" s="71" t="s">
        <v>5836</v>
      </c>
      <c r="AY412" s="73" t="s">
        <v>5837</v>
      </c>
    </row>
    <row r="413" spans="1:51" ht="75" customHeight="1">
      <c r="A413" s="70">
        <v>412</v>
      </c>
      <c r="B413" s="71" t="s">
        <v>5838</v>
      </c>
      <c r="C413" s="71" t="s">
        <v>5839</v>
      </c>
      <c r="D413" s="71" t="s">
        <v>5840</v>
      </c>
      <c r="E413" s="71" t="s">
        <v>1454</v>
      </c>
      <c r="F413" s="71" t="s">
        <v>231</v>
      </c>
      <c r="G413" s="71" t="s">
        <v>232</v>
      </c>
      <c r="H413" s="71" t="s">
        <v>233</v>
      </c>
      <c r="I413" s="71" t="s">
        <v>428</v>
      </c>
      <c r="J413" s="71" t="s">
        <v>1456</v>
      </c>
      <c r="K413" s="71" t="s">
        <v>315</v>
      </c>
      <c r="L413" s="71" t="s">
        <v>5841</v>
      </c>
      <c r="M413" s="71" t="s">
        <v>5842</v>
      </c>
      <c r="N413" s="71" t="s">
        <v>1485</v>
      </c>
      <c r="O413" s="71" t="s">
        <v>5843</v>
      </c>
      <c r="P413" s="71"/>
      <c r="Q413" s="71"/>
      <c r="R413" s="71"/>
      <c r="S413" s="71"/>
      <c r="T413" s="71"/>
      <c r="U413" s="71"/>
      <c r="V413" s="71"/>
      <c r="W413" s="71"/>
      <c r="X413" s="71"/>
      <c r="Y413" s="71"/>
      <c r="Z413" s="71"/>
      <c r="AA413" s="71"/>
      <c r="AB413" s="71" t="s">
        <v>142</v>
      </c>
      <c r="AC413" s="71" t="s">
        <v>100</v>
      </c>
      <c r="AD413" s="71" t="s">
        <v>62</v>
      </c>
      <c r="AE413" s="71" t="s">
        <v>63</v>
      </c>
      <c r="AF413" s="71" t="s">
        <v>63</v>
      </c>
      <c r="AG413" s="71"/>
      <c r="AH413" s="71" t="s">
        <v>66</v>
      </c>
      <c r="AI413" s="71" t="s">
        <v>63</v>
      </c>
      <c r="AJ413" s="71" t="s">
        <v>132</v>
      </c>
      <c r="AK413" s="71" t="s">
        <v>62</v>
      </c>
      <c r="AL413" s="71" t="s">
        <v>63</v>
      </c>
      <c r="AM413" s="71" t="s">
        <v>63</v>
      </c>
      <c r="AN413" s="71"/>
      <c r="AO413" s="71"/>
      <c r="AP413" s="71" t="s">
        <v>468</v>
      </c>
      <c r="AQ413" s="71" t="s">
        <v>469</v>
      </c>
      <c r="AR413" s="71" t="s">
        <v>63</v>
      </c>
      <c r="AS413" s="71"/>
      <c r="AT413" s="71" t="s">
        <v>62</v>
      </c>
      <c r="AU413" s="71"/>
      <c r="AV413" s="71"/>
      <c r="AW413" s="71"/>
      <c r="AX413" s="71"/>
      <c r="AY413" s="73" t="s">
        <v>5844</v>
      </c>
    </row>
    <row r="414" spans="1:51" ht="75" customHeight="1">
      <c r="A414" s="70">
        <v>413</v>
      </c>
      <c r="B414" s="71" t="s">
        <v>5845</v>
      </c>
      <c r="C414" s="71" t="s">
        <v>956</v>
      </c>
      <c r="D414" s="71" t="s">
        <v>5846</v>
      </c>
      <c r="E414" s="71" t="s">
        <v>1454</v>
      </c>
      <c r="F414" s="71" t="s">
        <v>231</v>
      </c>
      <c r="G414" s="71" t="s">
        <v>232</v>
      </c>
      <c r="H414" s="71" t="s">
        <v>217</v>
      </c>
      <c r="I414" s="71" t="s">
        <v>285</v>
      </c>
      <c r="J414" s="71" t="s">
        <v>1456</v>
      </c>
      <c r="K414" s="71" t="s">
        <v>279</v>
      </c>
      <c r="L414" s="71" t="s">
        <v>5847</v>
      </c>
      <c r="M414" s="71" t="s">
        <v>5848</v>
      </c>
      <c r="N414" s="71"/>
      <c r="O414" s="71"/>
      <c r="P414" s="71"/>
      <c r="Q414" s="71"/>
      <c r="R414" s="71"/>
      <c r="S414" s="71"/>
      <c r="T414" s="71"/>
      <c r="U414" s="71"/>
      <c r="V414" s="71"/>
      <c r="W414" s="71"/>
      <c r="X414" s="71"/>
      <c r="Y414" s="71"/>
      <c r="Z414" s="71"/>
      <c r="AA414" s="71"/>
      <c r="AB414" s="71" t="s">
        <v>64</v>
      </c>
      <c r="AC414" s="71" t="s">
        <v>65</v>
      </c>
      <c r="AD414" s="71" t="s">
        <v>62</v>
      </c>
      <c r="AE414" s="71" t="s">
        <v>63</v>
      </c>
      <c r="AF414" s="71" t="s">
        <v>63</v>
      </c>
      <c r="AG414" s="71"/>
      <c r="AH414" s="71" t="s">
        <v>85</v>
      </c>
      <c r="AI414" s="71" t="s">
        <v>63</v>
      </c>
      <c r="AJ414" s="71" t="s">
        <v>63</v>
      </c>
      <c r="AK414" s="71" t="s">
        <v>63</v>
      </c>
      <c r="AL414" s="71" t="s">
        <v>63</v>
      </c>
      <c r="AM414" s="71" t="s">
        <v>132</v>
      </c>
      <c r="AN414" s="71"/>
      <c r="AO414" s="71"/>
      <c r="AP414" s="71" t="s">
        <v>5849</v>
      </c>
      <c r="AQ414" s="71" t="s">
        <v>285</v>
      </c>
      <c r="AR414" s="71" t="s">
        <v>62</v>
      </c>
      <c r="AS414" s="71"/>
      <c r="AT414" s="71" t="s">
        <v>63</v>
      </c>
      <c r="AU414" s="71"/>
      <c r="AV414" s="71"/>
      <c r="AW414" s="71"/>
      <c r="AX414" s="71" t="s">
        <v>5850</v>
      </c>
      <c r="AY414" s="73" t="s">
        <v>5851</v>
      </c>
    </row>
    <row r="415" spans="1:51" ht="75" customHeight="1">
      <c r="A415" s="70">
        <v>414</v>
      </c>
      <c r="B415" s="71" t="s">
        <v>5852</v>
      </c>
      <c r="C415" s="71" t="s">
        <v>5853</v>
      </c>
      <c r="D415" s="71" t="s">
        <v>5854</v>
      </c>
      <c r="E415" s="71" t="s">
        <v>1503</v>
      </c>
      <c r="F415" s="71" t="s">
        <v>231</v>
      </c>
      <c r="G415" s="71" t="s">
        <v>232</v>
      </c>
      <c r="H415" s="71" t="s">
        <v>97</v>
      </c>
      <c r="I415" s="71" t="s">
        <v>5855</v>
      </c>
      <c r="J415" s="71" t="s">
        <v>5856</v>
      </c>
      <c r="K415" s="71" t="s">
        <v>243</v>
      </c>
      <c r="L415" s="71" t="s">
        <v>5857</v>
      </c>
      <c r="M415" s="71" t="s">
        <v>5858</v>
      </c>
      <c r="N415" s="71"/>
      <c r="O415" s="71"/>
      <c r="P415" s="71"/>
      <c r="Q415" s="71"/>
      <c r="R415" s="71"/>
      <c r="S415" s="71"/>
      <c r="T415" s="71"/>
      <c r="U415" s="71"/>
      <c r="V415" s="71"/>
      <c r="W415" s="71"/>
      <c r="X415" s="71"/>
      <c r="Y415" s="71"/>
      <c r="Z415" s="71"/>
      <c r="AA415" s="71"/>
      <c r="AB415" s="71" t="s">
        <v>64</v>
      </c>
      <c r="AC415" s="71" t="s">
        <v>65</v>
      </c>
      <c r="AD415" s="71" t="s">
        <v>62</v>
      </c>
      <c r="AE415" s="71" t="s">
        <v>62</v>
      </c>
      <c r="AF415" s="71" t="s">
        <v>63</v>
      </c>
      <c r="AG415" s="71"/>
      <c r="AH415" s="71" t="s">
        <v>85</v>
      </c>
      <c r="AI415" s="71" t="s">
        <v>63</v>
      </c>
      <c r="AJ415" s="71" t="s">
        <v>63</v>
      </c>
      <c r="AK415" s="71" t="s">
        <v>63</v>
      </c>
      <c r="AL415" s="71" t="s">
        <v>63</v>
      </c>
      <c r="AM415" s="71" t="s">
        <v>63</v>
      </c>
      <c r="AN415" s="71"/>
      <c r="AO415" s="71"/>
      <c r="AP415" s="71" t="s">
        <v>5859</v>
      </c>
      <c r="AQ415" s="71" t="s">
        <v>5860</v>
      </c>
      <c r="AR415" s="71" t="s">
        <v>132</v>
      </c>
      <c r="AS415" s="71"/>
      <c r="AT415" s="71" t="s">
        <v>63</v>
      </c>
      <c r="AU415" s="71"/>
      <c r="AV415" s="71"/>
      <c r="AW415" s="71"/>
      <c r="AX415" s="71" t="s">
        <v>5861</v>
      </c>
      <c r="AY415" s="73" t="s">
        <v>5862</v>
      </c>
    </row>
    <row r="416" spans="1:51" ht="75" customHeight="1">
      <c r="A416" s="70">
        <v>415</v>
      </c>
      <c r="B416" s="71" t="s">
        <v>5863</v>
      </c>
      <c r="C416" s="71" t="s">
        <v>1016</v>
      </c>
      <c r="D416" s="71" t="s">
        <v>5864</v>
      </c>
      <c r="E416" s="71" t="s">
        <v>1502</v>
      </c>
      <c r="F416" s="71" t="s">
        <v>231</v>
      </c>
      <c r="G416" s="71" t="s">
        <v>232</v>
      </c>
      <c r="H416" s="71" t="s">
        <v>56</v>
      </c>
      <c r="I416" s="71" t="s">
        <v>5865</v>
      </c>
      <c r="J416" s="71" t="s">
        <v>1873</v>
      </c>
      <c r="K416" s="71" t="s">
        <v>5866</v>
      </c>
      <c r="L416" s="71" t="s">
        <v>5867</v>
      </c>
      <c r="M416" s="71" t="s">
        <v>5868</v>
      </c>
      <c r="N416" s="71"/>
      <c r="O416" s="71"/>
      <c r="P416" s="71"/>
      <c r="Q416" s="71"/>
      <c r="R416" s="71"/>
      <c r="S416" s="71"/>
      <c r="T416" s="71"/>
      <c r="U416" s="71"/>
      <c r="V416" s="71"/>
      <c r="W416" s="71"/>
      <c r="X416" s="71"/>
      <c r="Y416" s="71"/>
      <c r="Z416" s="71"/>
      <c r="AA416" s="71"/>
      <c r="AB416" s="71" t="s">
        <v>64</v>
      </c>
      <c r="AC416" s="71" t="s">
        <v>65</v>
      </c>
      <c r="AD416" s="71" t="s">
        <v>62</v>
      </c>
      <c r="AE416" s="71" t="s">
        <v>62</v>
      </c>
      <c r="AF416" s="71" t="s">
        <v>63</v>
      </c>
      <c r="AG416" s="71"/>
      <c r="AH416" s="71" t="s">
        <v>85</v>
      </c>
      <c r="AI416" s="71" t="s">
        <v>63</v>
      </c>
      <c r="AJ416" s="71" t="s">
        <v>63</v>
      </c>
      <c r="AK416" s="71" t="s">
        <v>63</v>
      </c>
      <c r="AL416" s="71" t="s">
        <v>62</v>
      </c>
      <c r="AM416" s="71" t="s">
        <v>132</v>
      </c>
      <c r="AN416" s="71"/>
      <c r="AO416" s="71"/>
      <c r="AP416" s="71" t="s">
        <v>5869</v>
      </c>
      <c r="AQ416" s="71" t="s">
        <v>272</v>
      </c>
      <c r="AR416" s="71" t="s">
        <v>63</v>
      </c>
      <c r="AS416" s="71"/>
      <c r="AT416" s="71" t="s">
        <v>63</v>
      </c>
      <c r="AU416" s="71"/>
      <c r="AV416" s="71"/>
      <c r="AW416" s="71"/>
      <c r="AX416" s="71" t="s">
        <v>5870</v>
      </c>
      <c r="AY416" s="73" t="s">
        <v>5686</v>
      </c>
    </row>
    <row r="417" spans="1:51" ht="75" customHeight="1">
      <c r="A417" s="70">
        <v>416</v>
      </c>
      <c r="B417" s="71" t="s">
        <v>5871</v>
      </c>
      <c r="C417" s="71" t="s">
        <v>289</v>
      </c>
      <c r="D417" s="71" t="s">
        <v>5872</v>
      </c>
      <c r="E417" s="71" t="s">
        <v>1503</v>
      </c>
      <c r="F417" s="71" t="s">
        <v>231</v>
      </c>
      <c r="G417" s="71" t="s">
        <v>232</v>
      </c>
      <c r="H417" s="71" t="s">
        <v>233</v>
      </c>
      <c r="I417" s="71" t="s">
        <v>2024</v>
      </c>
      <c r="J417" s="71" t="s">
        <v>1456</v>
      </c>
      <c r="K417" s="71" t="s">
        <v>266</v>
      </c>
      <c r="L417" s="71" t="s">
        <v>5873</v>
      </c>
      <c r="M417" s="71" t="s">
        <v>5874</v>
      </c>
      <c r="N417" s="71" t="s">
        <v>1526</v>
      </c>
      <c r="O417" s="71" t="s">
        <v>1530</v>
      </c>
      <c r="P417" s="71"/>
      <c r="Q417" s="71"/>
      <c r="R417" s="71"/>
      <c r="S417" s="71"/>
      <c r="T417" s="71"/>
      <c r="U417" s="71"/>
      <c r="V417" s="71"/>
      <c r="W417" s="71"/>
      <c r="X417" s="71"/>
      <c r="Y417" s="71"/>
      <c r="Z417" s="71"/>
      <c r="AA417" s="71"/>
      <c r="AB417" s="71" t="s">
        <v>64</v>
      </c>
      <c r="AC417" s="71" t="s">
        <v>100</v>
      </c>
      <c r="AD417" s="71" t="s">
        <v>62</v>
      </c>
      <c r="AE417" s="71" t="s">
        <v>62</v>
      </c>
      <c r="AF417" s="71" t="s">
        <v>63</v>
      </c>
      <c r="AG417" s="71"/>
      <c r="AH417" s="71" t="s">
        <v>66</v>
      </c>
      <c r="AI417" s="71" t="s">
        <v>63</v>
      </c>
      <c r="AJ417" s="71" t="s">
        <v>63</v>
      </c>
      <c r="AK417" s="71" t="s">
        <v>63</v>
      </c>
      <c r="AL417" s="71" t="s">
        <v>132</v>
      </c>
      <c r="AM417" s="71" t="s">
        <v>132</v>
      </c>
      <c r="AN417" s="71"/>
      <c r="AO417" s="71"/>
      <c r="AP417" s="71" t="s">
        <v>5875</v>
      </c>
      <c r="AQ417" s="71" t="s">
        <v>2024</v>
      </c>
      <c r="AR417" s="71" t="s">
        <v>62</v>
      </c>
      <c r="AS417" s="71"/>
      <c r="AT417" s="71" t="s">
        <v>62</v>
      </c>
      <c r="AU417" s="71"/>
      <c r="AV417" s="71"/>
      <c r="AW417" s="71"/>
      <c r="AX417" s="71" t="s">
        <v>5876</v>
      </c>
      <c r="AY417" s="73" t="s">
        <v>5877</v>
      </c>
    </row>
    <row r="418" spans="1:51" ht="75" customHeight="1">
      <c r="A418" s="70">
        <v>417</v>
      </c>
      <c r="B418" s="71" t="s">
        <v>5878</v>
      </c>
      <c r="C418" s="71" t="s">
        <v>5400</v>
      </c>
      <c r="D418" s="71" t="s">
        <v>5879</v>
      </c>
      <c r="E418" s="71" t="s">
        <v>1454</v>
      </c>
      <c r="F418" s="71" t="s">
        <v>231</v>
      </c>
      <c r="G418" s="71" t="s">
        <v>232</v>
      </c>
      <c r="H418" s="71" t="s">
        <v>233</v>
      </c>
      <c r="I418" s="71" t="s">
        <v>2222</v>
      </c>
      <c r="J418" s="71" t="s">
        <v>1456</v>
      </c>
      <c r="K418" s="71" t="s">
        <v>243</v>
      </c>
      <c r="L418" s="71" t="s">
        <v>5880</v>
      </c>
      <c r="M418" s="71" t="s">
        <v>5881</v>
      </c>
      <c r="N418" s="71" t="s">
        <v>1529</v>
      </c>
      <c r="O418" s="71" t="s">
        <v>5072</v>
      </c>
      <c r="P418" s="71"/>
      <c r="Q418" s="71"/>
      <c r="R418" s="71"/>
      <c r="S418" s="71"/>
      <c r="T418" s="71"/>
      <c r="U418" s="71"/>
      <c r="V418" s="71"/>
      <c r="W418" s="71"/>
      <c r="X418" s="71"/>
      <c r="Y418" s="71"/>
      <c r="Z418" s="71"/>
      <c r="AA418" s="71"/>
      <c r="AB418" s="71" t="s">
        <v>64</v>
      </c>
      <c r="AC418" s="71" t="s">
        <v>100</v>
      </c>
      <c r="AD418" s="71" t="s">
        <v>62</v>
      </c>
      <c r="AE418" s="71" t="s">
        <v>63</v>
      </c>
      <c r="AF418" s="71" t="s">
        <v>63</v>
      </c>
      <c r="AG418" s="71"/>
      <c r="AH418" s="71" t="s">
        <v>66</v>
      </c>
      <c r="AI418" s="71" t="s">
        <v>132</v>
      </c>
      <c r="AJ418" s="71" t="s">
        <v>63</v>
      </c>
      <c r="AK418" s="71" t="s">
        <v>63</v>
      </c>
      <c r="AL418" s="71" t="s">
        <v>63</v>
      </c>
      <c r="AM418" s="71" t="s">
        <v>62</v>
      </c>
      <c r="AN418" s="71"/>
      <c r="AO418" s="71"/>
      <c r="AP418" s="71" t="s">
        <v>5882</v>
      </c>
      <c r="AQ418" s="71" t="s">
        <v>5883</v>
      </c>
      <c r="AR418" s="71" t="s">
        <v>132</v>
      </c>
      <c r="AS418" s="71"/>
      <c r="AT418" s="71" t="s">
        <v>63</v>
      </c>
      <c r="AU418" s="71"/>
      <c r="AV418" s="71"/>
      <c r="AW418" s="71"/>
      <c r="AX418" s="71" t="s">
        <v>5884</v>
      </c>
      <c r="AY418" s="73" t="s">
        <v>5885</v>
      </c>
    </row>
    <row r="419" spans="1:51" ht="75" customHeight="1">
      <c r="A419" s="70">
        <v>418</v>
      </c>
      <c r="B419" s="71" t="s">
        <v>5886</v>
      </c>
      <c r="C419" s="71" t="s">
        <v>289</v>
      </c>
      <c r="D419" s="71" t="s">
        <v>5887</v>
      </c>
      <c r="E419" s="71" t="s">
        <v>1503</v>
      </c>
      <c r="F419" s="71" t="s">
        <v>231</v>
      </c>
      <c r="G419" s="71" t="s">
        <v>232</v>
      </c>
      <c r="H419" s="71" t="s">
        <v>233</v>
      </c>
      <c r="I419" s="71" t="s">
        <v>747</v>
      </c>
      <c r="J419" s="71" t="s">
        <v>1456</v>
      </c>
      <c r="K419" s="71" t="s">
        <v>266</v>
      </c>
      <c r="L419" s="71" t="s">
        <v>5888</v>
      </c>
      <c r="M419" s="71" t="s">
        <v>5889</v>
      </c>
      <c r="N419" s="71"/>
      <c r="O419" s="71"/>
      <c r="P419" s="71"/>
      <c r="Q419" s="71"/>
      <c r="R419" s="71"/>
      <c r="S419" s="71"/>
      <c r="T419" s="71"/>
      <c r="U419" s="71"/>
      <c r="V419" s="71"/>
      <c r="W419" s="71"/>
      <c r="X419" s="71"/>
      <c r="Y419" s="71"/>
      <c r="Z419" s="71"/>
      <c r="AA419" s="71"/>
      <c r="AB419" s="71" t="s">
        <v>64</v>
      </c>
      <c r="AC419" s="71" t="s">
        <v>100</v>
      </c>
      <c r="AD419" s="71" t="s">
        <v>62</v>
      </c>
      <c r="AE419" s="71" t="s">
        <v>62</v>
      </c>
      <c r="AF419" s="71" t="s">
        <v>63</v>
      </c>
      <c r="AG419" s="71"/>
      <c r="AH419" s="71" t="s">
        <v>66</v>
      </c>
      <c r="AI419" s="71" t="s">
        <v>63</v>
      </c>
      <c r="AJ419" s="71" t="s">
        <v>63</v>
      </c>
      <c r="AK419" s="71" t="s">
        <v>63</v>
      </c>
      <c r="AL419" s="71" t="s">
        <v>62</v>
      </c>
      <c r="AM419" s="71" t="s">
        <v>62</v>
      </c>
      <c r="AN419" s="71"/>
      <c r="AO419" s="71"/>
      <c r="AP419" s="71" t="s">
        <v>5890</v>
      </c>
      <c r="AQ419" s="71" t="s">
        <v>5891</v>
      </c>
      <c r="AR419" s="71" t="s">
        <v>132</v>
      </c>
      <c r="AS419" s="71"/>
      <c r="AT419" s="71" t="s">
        <v>62</v>
      </c>
      <c r="AU419" s="71"/>
      <c r="AV419" s="71"/>
      <c r="AW419" s="71"/>
      <c r="AX419" s="71" t="s">
        <v>5892</v>
      </c>
      <c r="AY419" s="73" t="s">
        <v>5893</v>
      </c>
    </row>
    <row r="420" spans="1:51" ht="75" customHeight="1">
      <c r="A420" s="70">
        <v>419</v>
      </c>
      <c r="B420" s="71" t="s">
        <v>5894</v>
      </c>
      <c r="C420" s="71" t="s">
        <v>1127</v>
      </c>
      <c r="D420" s="71" t="s">
        <v>5895</v>
      </c>
      <c r="E420" s="71" t="s">
        <v>1526</v>
      </c>
      <c r="F420" s="71" t="s">
        <v>231</v>
      </c>
      <c r="G420" s="71" t="s">
        <v>232</v>
      </c>
      <c r="H420" s="71" t="s">
        <v>233</v>
      </c>
      <c r="I420" s="71" t="s">
        <v>1232</v>
      </c>
      <c r="J420" s="71" t="s">
        <v>1456</v>
      </c>
      <c r="K420" s="71" t="s">
        <v>243</v>
      </c>
      <c r="L420" s="71" t="s">
        <v>5896</v>
      </c>
      <c r="M420" s="71" t="s">
        <v>5897</v>
      </c>
      <c r="N420" s="71"/>
      <c r="O420" s="71"/>
      <c r="P420" s="71"/>
      <c r="Q420" s="71"/>
      <c r="R420" s="71"/>
      <c r="S420" s="71"/>
      <c r="T420" s="71"/>
      <c r="U420" s="71"/>
      <c r="V420" s="71"/>
      <c r="W420" s="71"/>
      <c r="X420" s="71"/>
      <c r="Y420" s="71"/>
      <c r="Z420" s="71"/>
      <c r="AA420" s="71"/>
      <c r="AB420" s="71" t="s">
        <v>64</v>
      </c>
      <c r="AC420" s="71" t="s">
        <v>65</v>
      </c>
      <c r="AD420" s="71" t="s">
        <v>62</v>
      </c>
      <c r="AE420" s="71" t="s">
        <v>62</v>
      </c>
      <c r="AF420" s="71" t="s">
        <v>63</v>
      </c>
      <c r="AG420" s="71"/>
      <c r="AH420" s="71" t="s">
        <v>85</v>
      </c>
      <c r="AI420" s="71" t="s">
        <v>63</v>
      </c>
      <c r="AJ420" s="71" t="s">
        <v>132</v>
      </c>
      <c r="AK420" s="71" t="s">
        <v>132</v>
      </c>
      <c r="AL420" s="71" t="s">
        <v>63</v>
      </c>
      <c r="AM420" s="71" t="s">
        <v>63</v>
      </c>
      <c r="AN420" s="71"/>
      <c r="AO420" s="71"/>
      <c r="AP420" s="71" t="s">
        <v>5898</v>
      </c>
      <c r="AQ420" s="71" t="s">
        <v>5899</v>
      </c>
      <c r="AR420" s="71" t="s">
        <v>132</v>
      </c>
      <c r="AS420" s="71"/>
      <c r="AT420" s="71" t="s">
        <v>63</v>
      </c>
      <c r="AU420" s="71"/>
      <c r="AV420" s="71"/>
      <c r="AW420" s="71"/>
      <c r="AX420" s="71" t="s">
        <v>5900</v>
      </c>
      <c r="AY420" s="73" t="s">
        <v>5901</v>
      </c>
    </row>
    <row r="421" spans="1:51" ht="75" customHeight="1">
      <c r="A421" s="70">
        <v>420</v>
      </c>
      <c r="B421" s="71" t="s">
        <v>5902</v>
      </c>
      <c r="C421" s="71" t="s">
        <v>5903</v>
      </c>
      <c r="D421" s="71" t="s">
        <v>5904</v>
      </c>
      <c r="E421" s="71" t="s">
        <v>1502</v>
      </c>
      <c r="F421" s="71" t="s">
        <v>231</v>
      </c>
      <c r="G421" s="71" t="s">
        <v>232</v>
      </c>
      <c r="H421" s="71" t="s">
        <v>233</v>
      </c>
      <c r="I421" s="71" t="s">
        <v>513</v>
      </c>
      <c r="J421" s="71" t="s">
        <v>1456</v>
      </c>
      <c r="K421" s="71" t="s">
        <v>218</v>
      </c>
      <c r="L421" s="71" t="s">
        <v>5905</v>
      </c>
      <c r="M421" s="71" t="s">
        <v>5906</v>
      </c>
      <c r="N421" s="71"/>
      <c r="O421" s="71"/>
      <c r="P421" s="71"/>
      <c r="Q421" s="71"/>
      <c r="R421" s="71"/>
      <c r="S421" s="71"/>
      <c r="T421" s="71"/>
      <c r="U421" s="71"/>
      <c r="V421" s="71"/>
      <c r="W421" s="71"/>
      <c r="X421" s="71"/>
      <c r="Y421" s="71"/>
      <c r="Z421" s="71"/>
      <c r="AA421" s="71"/>
      <c r="AB421" s="71" t="s">
        <v>64</v>
      </c>
      <c r="AC421" s="71" t="s">
        <v>65</v>
      </c>
      <c r="AD421" s="71" t="s">
        <v>62</v>
      </c>
      <c r="AE421" s="71" t="s">
        <v>62</v>
      </c>
      <c r="AF421" s="71" t="s">
        <v>63</v>
      </c>
      <c r="AG421" s="71"/>
      <c r="AH421" s="71" t="s">
        <v>85</v>
      </c>
      <c r="AI421" s="71" t="s">
        <v>63</v>
      </c>
      <c r="AJ421" s="71" t="s">
        <v>63</v>
      </c>
      <c r="AK421" s="71" t="s">
        <v>63</v>
      </c>
      <c r="AL421" s="71" t="s">
        <v>62</v>
      </c>
      <c r="AM421" s="71" t="s">
        <v>63</v>
      </c>
      <c r="AN421" s="71"/>
      <c r="AO421" s="71"/>
      <c r="AP421" s="71" t="s">
        <v>5907</v>
      </c>
      <c r="AQ421" s="71" t="s">
        <v>513</v>
      </c>
      <c r="AR421" s="71" t="s">
        <v>62</v>
      </c>
      <c r="AS421" s="71"/>
      <c r="AT421" s="71" t="s">
        <v>63</v>
      </c>
      <c r="AU421" s="71"/>
      <c r="AV421" s="71"/>
      <c r="AW421" s="71"/>
      <c r="AX421" s="71" t="s">
        <v>5908</v>
      </c>
      <c r="AY421" s="73" t="s">
        <v>524</v>
      </c>
    </row>
    <row r="422" spans="1:51" ht="75" customHeight="1">
      <c r="A422" s="70">
        <v>421</v>
      </c>
      <c r="B422" s="71" t="s">
        <v>5909</v>
      </c>
      <c r="C422" s="71" t="s">
        <v>1127</v>
      </c>
      <c r="D422" s="71" t="s">
        <v>5910</v>
      </c>
      <c r="E422" s="71" t="s">
        <v>1476</v>
      </c>
      <c r="F422" s="71" t="s">
        <v>231</v>
      </c>
      <c r="G422" s="71" t="s">
        <v>232</v>
      </c>
      <c r="H422" s="71" t="s">
        <v>217</v>
      </c>
      <c r="I422" s="71" t="s">
        <v>1232</v>
      </c>
      <c r="J422" s="71" t="s">
        <v>1456</v>
      </c>
      <c r="K422" s="71" t="s">
        <v>243</v>
      </c>
      <c r="L422" s="71" t="s">
        <v>5911</v>
      </c>
      <c r="M422" s="71" t="s">
        <v>5912</v>
      </c>
      <c r="N422" s="71"/>
      <c r="O422" s="71"/>
      <c r="P422" s="71"/>
      <c r="Q422" s="71"/>
      <c r="R422" s="71"/>
      <c r="S422" s="71"/>
      <c r="T422" s="71"/>
      <c r="U422" s="71"/>
      <c r="V422" s="71"/>
      <c r="W422" s="71"/>
      <c r="X422" s="71"/>
      <c r="Y422" s="71"/>
      <c r="Z422" s="71"/>
      <c r="AA422" s="71"/>
      <c r="AB422" s="71" t="s">
        <v>64</v>
      </c>
      <c r="AC422" s="71" t="s">
        <v>65</v>
      </c>
      <c r="AD422" s="71" t="s">
        <v>62</v>
      </c>
      <c r="AE422" s="71" t="s">
        <v>63</v>
      </c>
      <c r="AF422" s="71" t="s">
        <v>63</v>
      </c>
      <c r="AG422" s="71"/>
      <c r="AH422" s="71" t="s">
        <v>66</v>
      </c>
      <c r="AI422" s="71" t="s">
        <v>132</v>
      </c>
      <c r="AJ422" s="71" t="s">
        <v>63</v>
      </c>
      <c r="AK422" s="71" t="s">
        <v>63</v>
      </c>
      <c r="AL422" s="71" t="s">
        <v>62</v>
      </c>
      <c r="AM422" s="71" t="s">
        <v>132</v>
      </c>
      <c r="AN422" s="71"/>
      <c r="AO422" s="71"/>
      <c r="AP422" s="71" t="s">
        <v>5913</v>
      </c>
      <c r="AQ422" s="71" t="s">
        <v>5914</v>
      </c>
      <c r="AR422" s="71" t="s">
        <v>132</v>
      </c>
      <c r="AS422" s="71"/>
      <c r="AT422" s="71" t="s">
        <v>63</v>
      </c>
      <c r="AU422" s="71"/>
      <c r="AV422" s="71"/>
      <c r="AW422" s="71"/>
      <c r="AX422" s="71" t="s">
        <v>5915</v>
      </c>
      <c r="AY422" s="73" t="s">
        <v>5901</v>
      </c>
    </row>
    <row r="423" spans="1:51" ht="75" customHeight="1">
      <c r="A423" s="70">
        <v>422</v>
      </c>
      <c r="B423" s="71" t="s">
        <v>5916</v>
      </c>
      <c r="C423" s="71" t="s">
        <v>5402</v>
      </c>
      <c r="D423" s="71" t="s">
        <v>5917</v>
      </c>
      <c r="E423" s="71" t="s">
        <v>1526</v>
      </c>
      <c r="F423" s="71" t="s">
        <v>54</v>
      </c>
      <c r="G423" s="71" t="s">
        <v>125</v>
      </c>
      <c r="H423" s="71" t="s">
        <v>97</v>
      </c>
      <c r="I423" s="71" t="s">
        <v>5918</v>
      </c>
      <c r="J423" s="71" t="s">
        <v>4419</v>
      </c>
      <c r="K423" s="71" t="s">
        <v>243</v>
      </c>
      <c r="L423" s="71" t="s">
        <v>5919</v>
      </c>
      <c r="M423" s="71" t="s">
        <v>5920</v>
      </c>
      <c r="N423" s="71" t="s">
        <v>1476</v>
      </c>
      <c r="O423" s="71" t="s">
        <v>1633</v>
      </c>
      <c r="P423" s="71" t="s">
        <v>60</v>
      </c>
      <c r="Q423" s="71" t="s">
        <v>81</v>
      </c>
      <c r="R423" s="71" t="s">
        <v>639</v>
      </c>
      <c r="S423" s="71" t="s">
        <v>62</v>
      </c>
      <c r="T423" s="71" t="s">
        <v>62</v>
      </c>
      <c r="U423" s="71" t="s">
        <v>62</v>
      </c>
      <c r="V423" s="71" t="s">
        <v>62</v>
      </c>
      <c r="W423" s="71" t="s">
        <v>63</v>
      </c>
      <c r="X423" s="71" t="s">
        <v>63</v>
      </c>
      <c r="Y423" s="71" t="s">
        <v>62</v>
      </c>
      <c r="Z423" s="71" t="s">
        <v>63</v>
      </c>
      <c r="AA423" s="71" t="s">
        <v>63</v>
      </c>
      <c r="AB423" s="71" t="s">
        <v>64</v>
      </c>
      <c r="AC423" s="71" t="s">
        <v>84</v>
      </c>
      <c r="AD423" s="71" t="s">
        <v>62</v>
      </c>
      <c r="AE423" s="71" t="s">
        <v>62</v>
      </c>
      <c r="AF423" s="71" t="s">
        <v>62</v>
      </c>
      <c r="AG423" s="71" t="s">
        <v>63</v>
      </c>
      <c r="AH423" s="71" t="s">
        <v>85</v>
      </c>
      <c r="AI423" s="71" t="s">
        <v>63</v>
      </c>
      <c r="AJ423" s="71" t="s">
        <v>63</v>
      </c>
      <c r="AK423" s="71" t="s">
        <v>63</v>
      </c>
      <c r="AL423" s="71" t="s">
        <v>62</v>
      </c>
      <c r="AM423" s="71" t="s">
        <v>132</v>
      </c>
      <c r="AN423" s="71" t="s">
        <v>5921</v>
      </c>
      <c r="AO423" s="71" t="s">
        <v>5922</v>
      </c>
      <c r="AP423" s="71" t="s">
        <v>5923</v>
      </c>
      <c r="AQ423" s="71" t="s">
        <v>5924</v>
      </c>
      <c r="AR423" s="71" t="s">
        <v>63</v>
      </c>
      <c r="AS423" s="71"/>
      <c r="AT423" s="71" t="s">
        <v>63</v>
      </c>
      <c r="AU423" s="71" t="s">
        <v>72</v>
      </c>
      <c r="AV423" s="71" t="s">
        <v>63</v>
      </c>
      <c r="AW423" s="71"/>
      <c r="AX423" s="71" t="s">
        <v>5925</v>
      </c>
      <c r="AY423" s="73" t="s">
        <v>5926</v>
      </c>
    </row>
    <row r="424" spans="1:51" ht="75" customHeight="1">
      <c r="A424" s="70">
        <v>423</v>
      </c>
      <c r="B424" s="71" t="s">
        <v>5927</v>
      </c>
      <c r="C424" s="71" t="s">
        <v>716</v>
      </c>
      <c r="D424" s="71" t="s">
        <v>5928</v>
      </c>
      <c r="E424" s="71" t="s">
        <v>1526</v>
      </c>
      <c r="F424" s="71" t="s">
        <v>54</v>
      </c>
      <c r="G424" s="71" t="s">
        <v>125</v>
      </c>
      <c r="H424" s="71" t="s">
        <v>233</v>
      </c>
      <c r="I424" s="71" t="s">
        <v>2241</v>
      </c>
      <c r="J424" s="71" t="s">
        <v>1456</v>
      </c>
      <c r="K424" s="71" t="s">
        <v>315</v>
      </c>
      <c r="L424" s="71" t="s">
        <v>5929</v>
      </c>
      <c r="M424" s="71" t="s">
        <v>5930</v>
      </c>
      <c r="N424" s="71"/>
      <c r="O424" s="71"/>
      <c r="P424" s="71" t="s">
        <v>60</v>
      </c>
      <c r="Q424" s="71" t="s">
        <v>155</v>
      </c>
      <c r="R424" s="71" t="s">
        <v>1700</v>
      </c>
      <c r="S424" s="71" t="s">
        <v>63</v>
      </c>
      <c r="T424" s="71" t="s">
        <v>62</v>
      </c>
      <c r="U424" s="71" t="s">
        <v>62</v>
      </c>
      <c r="V424" s="71" t="s">
        <v>63</v>
      </c>
      <c r="W424" s="71" t="s">
        <v>63</v>
      </c>
      <c r="X424" s="71" t="s">
        <v>63</v>
      </c>
      <c r="Y424" s="71" t="s">
        <v>62</v>
      </c>
      <c r="Z424" s="71" t="s">
        <v>62</v>
      </c>
      <c r="AA424" s="71" t="s">
        <v>63</v>
      </c>
      <c r="AB424" s="71" t="s">
        <v>142</v>
      </c>
      <c r="AC424" s="71" t="s">
        <v>65</v>
      </c>
      <c r="AD424" s="71" t="s">
        <v>62</v>
      </c>
      <c r="AE424" s="71" t="s">
        <v>62</v>
      </c>
      <c r="AF424" s="71" t="s">
        <v>62</v>
      </c>
      <c r="AG424" s="71" t="s">
        <v>63</v>
      </c>
      <c r="AH424" s="71" t="s">
        <v>85</v>
      </c>
      <c r="AI424" s="71" t="s">
        <v>63</v>
      </c>
      <c r="AJ424" s="71" t="s">
        <v>132</v>
      </c>
      <c r="AK424" s="71" t="s">
        <v>132</v>
      </c>
      <c r="AL424" s="71" t="s">
        <v>63</v>
      </c>
      <c r="AM424" s="71" t="s">
        <v>63</v>
      </c>
      <c r="AN424" s="71" t="s">
        <v>5931</v>
      </c>
      <c r="AO424" s="71" t="s">
        <v>5932</v>
      </c>
      <c r="AP424" s="71" t="s">
        <v>5933</v>
      </c>
      <c r="AQ424" s="71" t="s">
        <v>5934</v>
      </c>
      <c r="AR424" s="71" t="s">
        <v>132</v>
      </c>
      <c r="AS424" s="71"/>
      <c r="AT424" s="71" t="s">
        <v>63</v>
      </c>
      <c r="AU424" s="71" t="s">
        <v>1704</v>
      </c>
      <c r="AV424" s="71" t="s">
        <v>63</v>
      </c>
      <c r="AW424" s="71"/>
      <c r="AX424" s="71" t="s">
        <v>5935</v>
      </c>
      <c r="AY424" s="73" t="s">
        <v>5936</v>
      </c>
    </row>
    <row r="425" spans="1:51" ht="75" customHeight="1">
      <c r="A425" s="70">
        <v>424</v>
      </c>
      <c r="B425" s="71" t="s">
        <v>5937</v>
      </c>
      <c r="C425" s="71" t="s">
        <v>745</v>
      </c>
      <c r="D425" s="71" t="s">
        <v>5938</v>
      </c>
      <c r="E425" s="71" t="s">
        <v>1599</v>
      </c>
      <c r="F425" s="71" t="s">
        <v>231</v>
      </c>
      <c r="G425" s="71" t="s">
        <v>588</v>
      </c>
      <c r="H425" s="71" t="s">
        <v>217</v>
      </c>
      <c r="I425" s="71" t="s">
        <v>1455</v>
      </c>
      <c r="J425" s="71" t="s">
        <v>1456</v>
      </c>
      <c r="K425" s="71" t="s">
        <v>266</v>
      </c>
      <c r="L425" s="71" t="s">
        <v>5939</v>
      </c>
      <c r="M425" s="71" t="s">
        <v>5940</v>
      </c>
      <c r="N425" s="71"/>
      <c r="O425" s="71"/>
      <c r="P425" s="71"/>
      <c r="Q425" s="71"/>
      <c r="R425" s="71"/>
      <c r="S425" s="71"/>
      <c r="T425" s="71"/>
      <c r="U425" s="71"/>
      <c r="V425" s="71"/>
      <c r="W425" s="71"/>
      <c r="X425" s="71"/>
      <c r="Y425" s="71"/>
      <c r="Z425" s="71"/>
      <c r="AA425" s="71"/>
      <c r="AB425" s="71" t="s">
        <v>64</v>
      </c>
      <c r="AC425" s="71" t="s">
        <v>65</v>
      </c>
      <c r="AD425" s="71" t="s">
        <v>62</v>
      </c>
      <c r="AE425" s="71" t="s">
        <v>63</v>
      </c>
      <c r="AF425" s="71" t="s">
        <v>63</v>
      </c>
      <c r="AG425" s="71"/>
      <c r="AH425" s="71" t="s">
        <v>66</v>
      </c>
      <c r="AI425" s="71" t="s">
        <v>63</v>
      </c>
      <c r="AJ425" s="71" t="s">
        <v>63</v>
      </c>
      <c r="AK425" s="71" t="s">
        <v>63</v>
      </c>
      <c r="AL425" s="71" t="s">
        <v>62</v>
      </c>
      <c r="AM425" s="71" t="s">
        <v>63</v>
      </c>
      <c r="AN425" s="71"/>
      <c r="AO425" s="71"/>
      <c r="AP425" s="71" t="s">
        <v>5941</v>
      </c>
      <c r="AQ425" s="71" t="s">
        <v>1455</v>
      </c>
      <c r="AR425" s="71" t="s">
        <v>132</v>
      </c>
      <c r="AS425" s="71"/>
      <c r="AT425" s="71" t="s">
        <v>62</v>
      </c>
      <c r="AU425" s="71"/>
      <c r="AV425" s="71"/>
      <c r="AW425" s="71"/>
      <c r="AX425" s="71" t="s">
        <v>5942</v>
      </c>
      <c r="AY425" s="73" t="s">
        <v>5943</v>
      </c>
    </row>
    <row r="426" spans="1:51" ht="75" customHeight="1">
      <c r="A426" s="70">
        <v>425</v>
      </c>
      <c r="B426" s="71" t="s">
        <v>5944</v>
      </c>
      <c r="C426" s="71" t="s">
        <v>745</v>
      </c>
      <c r="D426" s="71" t="s">
        <v>5945</v>
      </c>
      <c r="E426" s="71" t="s">
        <v>1510</v>
      </c>
      <c r="F426" s="71" t="s">
        <v>231</v>
      </c>
      <c r="G426" s="71" t="s">
        <v>746</v>
      </c>
      <c r="H426" s="71" t="s">
        <v>217</v>
      </c>
      <c r="I426" s="71" t="s">
        <v>513</v>
      </c>
      <c r="J426" s="71" t="s">
        <v>1456</v>
      </c>
      <c r="K426" s="71" t="s">
        <v>218</v>
      </c>
      <c r="L426" s="71" t="s">
        <v>5946</v>
      </c>
      <c r="M426" s="71" t="s">
        <v>5947</v>
      </c>
      <c r="N426" s="71"/>
      <c r="O426" s="71"/>
      <c r="P426" s="71"/>
      <c r="Q426" s="71"/>
      <c r="R426" s="71"/>
      <c r="S426" s="71"/>
      <c r="T426" s="71"/>
      <c r="U426" s="71"/>
      <c r="V426" s="71"/>
      <c r="W426" s="71"/>
      <c r="X426" s="71"/>
      <c r="Y426" s="71"/>
      <c r="Z426" s="71"/>
      <c r="AA426" s="71"/>
      <c r="AB426" s="71" t="s">
        <v>64</v>
      </c>
      <c r="AC426" s="71" t="s">
        <v>65</v>
      </c>
      <c r="AD426" s="71" t="s">
        <v>62</v>
      </c>
      <c r="AE426" s="71" t="s">
        <v>63</v>
      </c>
      <c r="AF426" s="71" t="s">
        <v>63</v>
      </c>
      <c r="AG426" s="71"/>
      <c r="AH426" s="71" t="s">
        <v>66</v>
      </c>
      <c r="AI426" s="71" t="s">
        <v>63</v>
      </c>
      <c r="AJ426" s="71" t="s">
        <v>63</v>
      </c>
      <c r="AK426" s="71" t="s">
        <v>63</v>
      </c>
      <c r="AL426" s="71" t="s">
        <v>62</v>
      </c>
      <c r="AM426" s="71" t="s">
        <v>63</v>
      </c>
      <c r="AN426" s="71"/>
      <c r="AO426" s="71"/>
      <c r="AP426" s="71" t="s">
        <v>5948</v>
      </c>
      <c r="AQ426" s="71" t="s">
        <v>513</v>
      </c>
      <c r="AR426" s="71" t="s">
        <v>62</v>
      </c>
      <c r="AS426" s="71"/>
      <c r="AT426" s="71" t="s">
        <v>63</v>
      </c>
      <c r="AU426" s="71"/>
      <c r="AV426" s="71"/>
      <c r="AW426" s="71"/>
      <c r="AX426" s="71" t="s">
        <v>5949</v>
      </c>
      <c r="AY426" s="73" t="s">
        <v>5538</v>
      </c>
    </row>
    <row r="427" spans="1:51" ht="75" customHeight="1">
      <c r="A427" s="70">
        <v>426</v>
      </c>
      <c r="B427" s="71" t="s">
        <v>5950</v>
      </c>
      <c r="C427" s="71" t="s">
        <v>1286</v>
      </c>
      <c r="D427" s="71" t="s">
        <v>5951</v>
      </c>
      <c r="E427" s="71" t="s">
        <v>1529</v>
      </c>
      <c r="F427" s="71" t="s">
        <v>231</v>
      </c>
      <c r="G427" s="71" t="s">
        <v>796</v>
      </c>
      <c r="H427" s="71" t="s">
        <v>233</v>
      </c>
      <c r="I427" s="71" t="s">
        <v>1164</v>
      </c>
      <c r="J427" s="71" t="s">
        <v>1456</v>
      </c>
      <c r="K427" s="71" t="s">
        <v>266</v>
      </c>
      <c r="L427" s="71" t="s">
        <v>5952</v>
      </c>
      <c r="M427" s="71" t="s">
        <v>5953</v>
      </c>
      <c r="N427" s="71"/>
      <c r="O427" s="71"/>
      <c r="P427" s="71"/>
      <c r="Q427" s="71"/>
      <c r="R427" s="71"/>
      <c r="S427" s="71"/>
      <c r="T427" s="71"/>
      <c r="U427" s="71"/>
      <c r="V427" s="71"/>
      <c r="W427" s="71"/>
      <c r="X427" s="71"/>
      <c r="Y427" s="71"/>
      <c r="Z427" s="71"/>
      <c r="AA427" s="71"/>
      <c r="AB427" s="71" t="s">
        <v>64</v>
      </c>
      <c r="AC427" s="71" t="s">
        <v>65</v>
      </c>
      <c r="AD427" s="71" t="s">
        <v>62</v>
      </c>
      <c r="AE427" s="71" t="s">
        <v>63</v>
      </c>
      <c r="AF427" s="71" t="s">
        <v>63</v>
      </c>
      <c r="AG427" s="71"/>
      <c r="AH427" s="71" t="s">
        <v>85</v>
      </c>
      <c r="AI427" s="71" t="s">
        <v>63</v>
      </c>
      <c r="AJ427" s="71" t="s">
        <v>63</v>
      </c>
      <c r="AK427" s="71" t="s">
        <v>63</v>
      </c>
      <c r="AL427" s="71" t="s">
        <v>63</v>
      </c>
      <c r="AM427" s="71" t="s">
        <v>132</v>
      </c>
      <c r="AN427" s="71"/>
      <c r="AO427" s="71"/>
      <c r="AP427" s="71" t="s">
        <v>5954</v>
      </c>
      <c r="AQ427" s="71" t="s">
        <v>5955</v>
      </c>
      <c r="AR427" s="71" t="s">
        <v>62</v>
      </c>
      <c r="AS427" s="71"/>
      <c r="AT427" s="71" t="s">
        <v>63</v>
      </c>
      <c r="AU427" s="71"/>
      <c r="AV427" s="71"/>
      <c r="AW427" s="71"/>
      <c r="AX427" s="71" t="s">
        <v>5956</v>
      </c>
      <c r="AY427" s="73" t="s">
        <v>5957</v>
      </c>
    </row>
    <row r="428" spans="1:51" ht="75" customHeight="1">
      <c r="A428" s="70">
        <v>427</v>
      </c>
      <c r="B428" s="71" t="s">
        <v>5958</v>
      </c>
      <c r="C428" s="71" t="s">
        <v>745</v>
      </c>
      <c r="D428" s="71" t="s">
        <v>5959</v>
      </c>
      <c r="E428" s="71" t="s">
        <v>1518</v>
      </c>
      <c r="F428" s="71" t="s">
        <v>231</v>
      </c>
      <c r="G428" s="71" t="s">
        <v>746</v>
      </c>
      <c r="H428" s="71" t="s">
        <v>217</v>
      </c>
      <c r="I428" s="71" t="s">
        <v>1992</v>
      </c>
      <c r="J428" s="71" t="s">
        <v>1456</v>
      </c>
      <c r="K428" s="71" t="s">
        <v>218</v>
      </c>
      <c r="L428" s="71" t="s">
        <v>5960</v>
      </c>
      <c r="M428" s="71" t="s">
        <v>5961</v>
      </c>
      <c r="N428" s="71"/>
      <c r="O428" s="71"/>
      <c r="P428" s="71"/>
      <c r="Q428" s="71"/>
      <c r="R428" s="71"/>
      <c r="S428" s="71"/>
      <c r="T428" s="71"/>
      <c r="U428" s="71"/>
      <c r="V428" s="71"/>
      <c r="W428" s="71"/>
      <c r="X428" s="71"/>
      <c r="Y428" s="71"/>
      <c r="Z428" s="71"/>
      <c r="AA428" s="71"/>
      <c r="AB428" s="71" t="s">
        <v>64</v>
      </c>
      <c r="AC428" s="71" t="s">
        <v>65</v>
      </c>
      <c r="AD428" s="71" t="s">
        <v>62</v>
      </c>
      <c r="AE428" s="71" t="s">
        <v>63</v>
      </c>
      <c r="AF428" s="71" t="s">
        <v>63</v>
      </c>
      <c r="AG428" s="71"/>
      <c r="AH428" s="71" t="s">
        <v>66</v>
      </c>
      <c r="AI428" s="71" t="s">
        <v>63</v>
      </c>
      <c r="AJ428" s="71" t="s">
        <v>63</v>
      </c>
      <c r="AK428" s="71" t="s">
        <v>63</v>
      </c>
      <c r="AL428" s="71" t="s">
        <v>62</v>
      </c>
      <c r="AM428" s="71" t="s">
        <v>63</v>
      </c>
      <c r="AN428" s="71"/>
      <c r="AO428" s="71"/>
      <c r="AP428" s="71" t="s">
        <v>5962</v>
      </c>
      <c r="AQ428" s="71" t="s">
        <v>1992</v>
      </c>
      <c r="AR428" s="71" t="s">
        <v>62</v>
      </c>
      <c r="AS428" s="71"/>
      <c r="AT428" s="71" t="s">
        <v>63</v>
      </c>
      <c r="AU428" s="71"/>
      <c r="AV428" s="71"/>
      <c r="AW428" s="71"/>
      <c r="AX428" s="71" t="s">
        <v>5963</v>
      </c>
      <c r="AY428" s="73" t="s">
        <v>5964</v>
      </c>
    </row>
    <row r="429" spans="1:51" ht="75" customHeight="1">
      <c r="A429" s="70">
        <v>428</v>
      </c>
      <c r="B429" s="71" t="s">
        <v>5965</v>
      </c>
      <c r="C429" s="71" t="s">
        <v>745</v>
      </c>
      <c r="D429" s="71" t="s">
        <v>5966</v>
      </c>
      <c r="E429" s="71" t="s">
        <v>1599</v>
      </c>
      <c r="F429" s="71" t="s">
        <v>231</v>
      </c>
      <c r="G429" s="71" t="s">
        <v>746</v>
      </c>
      <c r="H429" s="71" t="s">
        <v>217</v>
      </c>
      <c r="I429" s="71" t="s">
        <v>428</v>
      </c>
      <c r="J429" s="71" t="s">
        <v>1456</v>
      </c>
      <c r="K429" s="71" t="s">
        <v>315</v>
      </c>
      <c r="L429" s="71" t="s">
        <v>5967</v>
      </c>
      <c r="M429" s="71" t="s">
        <v>5968</v>
      </c>
      <c r="N429" s="71"/>
      <c r="O429" s="71"/>
      <c r="P429" s="71"/>
      <c r="Q429" s="71"/>
      <c r="R429" s="71"/>
      <c r="S429" s="71"/>
      <c r="T429" s="71"/>
      <c r="U429" s="71"/>
      <c r="V429" s="71"/>
      <c r="W429" s="71"/>
      <c r="X429" s="71"/>
      <c r="Y429" s="71"/>
      <c r="Z429" s="71"/>
      <c r="AA429" s="71"/>
      <c r="AB429" s="71" t="s">
        <v>64</v>
      </c>
      <c r="AC429" s="71" t="s">
        <v>65</v>
      </c>
      <c r="AD429" s="71" t="s">
        <v>62</v>
      </c>
      <c r="AE429" s="71" t="s">
        <v>62</v>
      </c>
      <c r="AF429" s="71" t="s">
        <v>63</v>
      </c>
      <c r="AG429" s="71"/>
      <c r="AH429" s="71" t="s">
        <v>66</v>
      </c>
      <c r="AI429" s="71" t="s">
        <v>63</v>
      </c>
      <c r="AJ429" s="71" t="s">
        <v>132</v>
      </c>
      <c r="AK429" s="71" t="s">
        <v>63</v>
      </c>
      <c r="AL429" s="71" t="s">
        <v>62</v>
      </c>
      <c r="AM429" s="71" t="s">
        <v>63</v>
      </c>
      <c r="AN429" s="71"/>
      <c r="AO429" s="71"/>
      <c r="AP429" s="71" t="s">
        <v>5969</v>
      </c>
      <c r="AQ429" s="71" t="s">
        <v>5970</v>
      </c>
      <c r="AR429" s="71" t="s">
        <v>63</v>
      </c>
      <c r="AS429" s="71"/>
      <c r="AT429" s="71" t="s">
        <v>63</v>
      </c>
      <c r="AU429" s="71"/>
      <c r="AV429" s="71"/>
      <c r="AW429" s="71"/>
      <c r="AX429" s="71" t="s">
        <v>5971</v>
      </c>
      <c r="AY429" s="73"/>
    </row>
    <row r="430" spans="1:51" ht="75" customHeight="1">
      <c r="A430" s="70">
        <v>429</v>
      </c>
      <c r="B430" s="71" t="s">
        <v>5972</v>
      </c>
      <c r="C430" s="71" t="s">
        <v>745</v>
      </c>
      <c r="D430" s="71" t="s">
        <v>5973</v>
      </c>
      <c r="E430" s="71" t="s">
        <v>1466</v>
      </c>
      <c r="F430" s="71" t="s">
        <v>231</v>
      </c>
      <c r="G430" s="71" t="s">
        <v>746</v>
      </c>
      <c r="H430" s="71" t="s">
        <v>217</v>
      </c>
      <c r="I430" s="71" t="s">
        <v>194</v>
      </c>
      <c r="J430" s="71" t="s">
        <v>1456</v>
      </c>
      <c r="K430" s="71" t="s">
        <v>315</v>
      </c>
      <c r="L430" s="71" t="s">
        <v>5974</v>
      </c>
      <c r="M430" s="71" t="s">
        <v>5975</v>
      </c>
      <c r="N430" s="71"/>
      <c r="O430" s="71"/>
      <c r="P430" s="71"/>
      <c r="Q430" s="71"/>
      <c r="R430" s="71"/>
      <c r="S430" s="71"/>
      <c r="T430" s="71"/>
      <c r="U430" s="71"/>
      <c r="V430" s="71"/>
      <c r="W430" s="71"/>
      <c r="X430" s="71"/>
      <c r="Y430" s="71"/>
      <c r="Z430" s="71"/>
      <c r="AA430" s="71"/>
      <c r="AB430" s="71" t="s">
        <v>64</v>
      </c>
      <c r="AC430" s="71" t="s">
        <v>65</v>
      </c>
      <c r="AD430" s="71" t="s">
        <v>62</v>
      </c>
      <c r="AE430" s="71" t="s">
        <v>63</v>
      </c>
      <c r="AF430" s="71" t="s">
        <v>63</v>
      </c>
      <c r="AG430" s="71"/>
      <c r="AH430" s="71" t="s">
        <v>66</v>
      </c>
      <c r="AI430" s="71" t="s">
        <v>63</v>
      </c>
      <c r="AJ430" s="71" t="s">
        <v>132</v>
      </c>
      <c r="AK430" s="71" t="s">
        <v>132</v>
      </c>
      <c r="AL430" s="71" t="s">
        <v>62</v>
      </c>
      <c r="AM430" s="71" t="s">
        <v>63</v>
      </c>
      <c r="AN430" s="71"/>
      <c r="AO430" s="71"/>
      <c r="AP430" s="71" t="s">
        <v>4977</v>
      </c>
      <c r="AQ430" s="71" t="s">
        <v>194</v>
      </c>
      <c r="AR430" s="71" t="s">
        <v>62</v>
      </c>
      <c r="AS430" s="71"/>
      <c r="AT430" s="71" t="s">
        <v>63</v>
      </c>
      <c r="AU430" s="71"/>
      <c r="AV430" s="71"/>
      <c r="AW430" s="71"/>
      <c r="AX430" s="71" t="s">
        <v>5976</v>
      </c>
      <c r="AY430" s="73" t="s">
        <v>4979</v>
      </c>
    </row>
    <row r="431" spans="1:51" ht="75" customHeight="1">
      <c r="A431" s="70">
        <v>430</v>
      </c>
      <c r="B431" s="71" t="s">
        <v>5977</v>
      </c>
      <c r="C431" s="71" t="s">
        <v>745</v>
      </c>
      <c r="D431" s="71" t="s">
        <v>5978</v>
      </c>
      <c r="E431" s="71" t="s">
        <v>1518</v>
      </c>
      <c r="F431" s="71" t="s">
        <v>231</v>
      </c>
      <c r="G431" s="71" t="s">
        <v>746</v>
      </c>
      <c r="H431" s="71" t="s">
        <v>217</v>
      </c>
      <c r="I431" s="71" t="s">
        <v>194</v>
      </c>
      <c r="J431" s="71" t="s">
        <v>1456</v>
      </c>
      <c r="K431" s="71" t="s">
        <v>315</v>
      </c>
      <c r="L431" s="71" t="s">
        <v>5979</v>
      </c>
      <c r="M431" s="71" t="s">
        <v>5980</v>
      </c>
      <c r="N431" s="71"/>
      <c r="O431" s="71"/>
      <c r="P431" s="71"/>
      <c r="Q431" s="71"/>
      <c r="R431" s="71"/>
      <c r="S431" s="71"/>
      <c r="T431" s="71"/>
      <c r="U431" s="71"/>
      <c r="V431" s="71"/>
      <c r="W431" s="71"/>
      <c r="X431" s="71"/>
      <c r="Y431" s="71"/>
      <c r="Z431" s="71"/>
      <c r="AA431" s="71"/>
      <c r="AB431" s="71" t="s">
        <v>64</v>
      </c>
      <c r="AC431" s="71" t="s">
        <v>65</v>
      </c>
      <c r="AD431" s="71" t="s">
        <v>62</v>
      </c>
      <c r="AE431" s="71" t="s">
        <v>63</v>
      </c>
      <c r="AF431" s="71" t="s">
        <v>63</v>
      </c>
      <c r="AG431" s="71"/>
      <c r="AH431" s="71" t="s">
        <v>66</v>
      </c>
      <c r="AI431" s="71" t="s">
        <v>63</v>
      </c>
      <c r="AJ431" s="71" t="s">
        <v>132</v>
      </c>
      <c r="AK431" s="71" t="s">
        <v>132</v>
      </c>
      <c r="AL431" s="71" t="s">
        <v>62</v>
      </c>
      <c r="AM431" s="71" t="s">
        <v>63</v>
      </c>
      <c r="AN431" s="71"/>
      <c r="AO431" s="71"/>
      <c r="AP431" s="71" t="s">
        <v>5981</v>
      </c>
      <c r="AQ431" s="71" t="s">
        <v>194</v>
      </c>
      <c r="AR431" s="71" t="s">
        <v>62</v>
      </c>
      <c r="AS431" s="71"/>
      <c r="AT431" s="71" t="s">
        <v>63</v>
      </c>
      <c r="AU431" s="71"/>
      <c r="AV431" s="71"/>
      <c r="AW431" s="71"/>
      <c r="AX431" s="71" t="s">
        <v>5982</v>
      </c>
      <c r="AY431" s="73" t="s">
        <v>5983</v>
      </c>
    </row>
    <row r="432" spans="1:51" ht="75" customHeight="1">
      <c r="A432" s="70">
        <v>431</v>
      </c>
      <c r="B432" s="71" t="s">
        <v>5984</v>
      </c>
      <c r="C432" s="71" t="s">
        <v>745</v>
      </c>
      <c r="D432" s="71" t="s">
        <v>5985</v>
      </c>
      <c r="E432" s="71" t="s">
        <v>1476</v>
      </c>
      <c r="F432" s="71" t="s">
        <v>231</v>
      </c>
      <c r="G432" s="71" t="s">
        <v>746</v>
      </c>
      <c r="H432" s="71" t="s">
        <v>217</v>
      </c>
      <c r="I432" s="71" t="s">
        <v>1232</v>
      </c>
      <c r="J432" s="71" t="s">
        <v>1456</v>
      </c>
      <c r="K432" s="71" t="s">
        <v>243</v>
      </c>
      <c r="L432" s="71" t="s">
        <v>5986</v>
      </c>
      <c r="M432" s="71" t="s">
        <v>5987</v>
      </c>
      <c r="N432" s="71"/>
      <c r="O432" s="71"/>
      <c r="P432" s="71"/>
      <c r="Q432" s="71"/>
      <c r="R432" s="71"/>
      <c r="S432" s="71"/>
      <c r="T432" s="71"/>
      <c r="U432" s="71"/>
      <c r="V432" s="71"/>
      <c r="W432" s="71"/>
      <c r="X432" s="71"/>
      <c r="Y432" s="71"/>
      <c r="Z432" s="71"/>
      <c r="AA432" s="71"/>
      <c r="AB432" s="71" t="s">
        <v>64</v>
      </c>
      <c r="AC432" s="71" t="s">
        <v>84</v>
      </c>
      <c r="AD432" s="71" t="s">
        <v>62</v>
      </c>
      <c r="AE432" s="71" t="s">
        <v>62</v>
      </c>
      <c r="AF432" s="71" t="s">
        <v>63</v>
      </c>
      <c r="AG432" s="71"/>
      <c r="AH432" s="71" t="s">
        <v>66</v>
      </c>
      <c r="AI432" s="71" t="s">
        <v>132</v>
      </c>
      <c r="AJ432" s="71" t="s">
        <v>63</v>
      </c>
      <c r="AK432" s="71" t="s">
        <v>63</v>
      </c>
      <c r="AL432" s="71" t="s">
        <v>62</v>
      </c>
      <c r="AM432" s="71" t="s">
        <v>132</v>
      </c>
      <c r="AN432" s="71"/>
      <c r="AO432" s="71"/>
      <c r="AP432" s="71" t="s">
        <v>5988</v>
      </c>
      <c r="AQ432" s="71" t="s">
        <v>5989</v>
      </c>
      <c r="AR432" s="71" t="s">
        <v>132</v>
      </c>
      <c r="AS432" s="71"/>
      <c r="AT432" s="71" t="s">
        <v>63</v>
      </c>
      <c r="AU432" s="71"/>
      <c r="AV432" s="71"/>
      <c r="AW432" s="71"/>
      <c r="AX432" s="71" t="s">
        <v>5990</v>
      </c>
      <c r="AY432" s="73" t="s">
        <v>5991</v>
      </c>
    </row>
    <row r="433" spans="1:51" ht="75" customHeight="1">
      <c r="A433" s="70">
        <v>432</v>
      </c>
      <c r="B433" s="71" t="s">
        <v>5992</v>
      </c>
      <c r="C433" s="71" t="s">
        <v>745</v>
      </c>
      <c r="D433" s="71" t="s">
        <v>5993</v>
      </c>
      <c r="E433" s="71" t="s">
        <v>1526</v>
      </c>
      <c r="F433" s="71" t="s">
        <v>231</v>
      </c>
      <c r="G433" s="71" t="s">
        <v>746</v>
      </c>
      <c r="H433" s="71" t="s">
        <v>217</v>
      </c>
      <c r="I433" s="71" t="s">
        <v>800</v>
      </c>
      <c r="J433" s="71" t="s">
        <v>1456</v>
      </c>
      <c r="K433" s="71" t="s">
        <v>218</v>
      </c>
      <c r="L433" s="71" t="s">
        <v>5994</v>
      </c>
      <c r="M433" s="71" t="s">
        <v>5995</v>
      </c>
      <c r="N433" s="71"/>
      <c r="O433" s="71"/>
      <c r="P433" s="71"/>
      <c r="Q433" s="71"/>
      <c r="R433" s="71"/>
      <c r="S433" s="71"/>
      <c r="T433" s="71"/>
      <c r="U433" s="71"/>
      <c r="V433" s="71"/>
      <c r="W433" s="71"/>
      <c r="X433" s="71"/>
      <c r="Y433" s="71"/>
      <c r="Z433" s="71"/>
      <c r="AA433" s="71"/>
      <c r="AB433" s="71" t="s">
        <v>64</v>
      </c>
      <c r="AC433" s="71" t="s">
        <v>65</v>
      </c>
      <c r="AD433" s="71" t="s">
        <v>62</v>
      </c>
      <c r="AE433" s="71" t="s">
        <v>63</v>
      </c>
      <c r="AF433" s="71" t="s">
        <v>63</v>
      </c>
      <c r="AG433" s="71"/>
      <c r="AH433" s="71" t="s">
        <v>66</v>
      </c>
      <c r="AI433" s="71" t="s">
        <v>63</v>
      </c>
      <c r="AJ433" s="71" t="s">
        <v>63</v>
      </c>
      <c r="AK433" s="71" t="s">
        <v>63</v>
      </c>
      <c r="AL433" s="71" t="s">
        <v>132</v>
      </c>
      <c r="AM433" s="71" t="s">
        <v>63</v>
      </c>
      <c r="AN433" s="71"/>
      <c r="AO433" s="71"/>
      <c r="AP433" s="71" t="s">
        <v>5996</v>
      </c>
      <c r="AQ433" s="71" t="s">
        <v>800</v>
      </c>
      <c r="AR433" s="71" t="s">
        <v>62</v>
      </c>
      <c r="AS433" s="71"/>
      <c r="AT433" s="71" t="s">
        <v>63</v>
      </c>
      <c r="AU433" s="71"/>
      <c r="AV433" s="71"/>
      <c r="AW433" s="71"/>
      <c r="AX433" s="71" t="s">
        <v>5997</v>
      </c>
      <c r="AY433" s="73" t="s">
        <v>5998</v>
      </c>
    </row>
    <row r="434" spans="1:51" ht="75" customHeight="1">
      <c r="A434" s="70">
        <v>433</v>
      </c>
      <c r="B434" s="71" t="s">
        <v>5999</v>
      </c>
      <c r="C434" s="71" t="s">
        <v>1159</v>
      </c>
      <c r="D434" s="71" t="s">
        <v>6000</v>
      </c>
      <c r="E434" s="71" t="s">
        <v>1546</v>
      </c>
      <c r="F434" s="71" t="s">
        <v>231</v>
      </c>
      <c r="G434" s="71" t="s">
        <v>746</v>
      </c>
      <c r="H434" s="71" t="s">
        <v>217</v>
      </c>
      <c r="I434" s="71" t="s">
        <v>2239</v>
      </c>
      <c r="J434" s="71" t="s">
        <v>1456</v>
      </c>
      <c r="K434" s="71" t="s">
        <v>315</v>
      </c>
      <c r="L434" s="71" t="s">
        <v>6001</v>
      </c>
      <c r="M434" s="71" t="s">
        <v>6002</v>
      </c>
      <c r="N434" s="71"/>
      <c r="O434" s="71"/>
      <c r="P434" s="71"/>
      <c r="Q434" s="71"/>
      <c r="R434" s="71"/>
      <c r="S434" s="71"/>
      <c r="T434" s="71"/>
      <c r="U434" s="71"/>
      <c r="V434" s="71"/>
      <c r="W434" s="71"/>
      <c r="X434" s="71"/>
      <c r="Y434" s="71"/>
      <c r="Z434" s="71"/>
      <c r="AA434" s="71"/>
      <c r="AB434" s="71" t="s">
        <v>64</v>
      </c>
      <c r="AC434" s="71" t="s">
        <v>65</v>
      </c>
      <c r="AD434" s="71" t="s">
        <v>62</v>
      </c>
      <c r="AE434" s="71" t="s">
        <v>62</v>
      </c>
      <c r="AF434" s="71" t="s">
        <v>63</v>
      </c>
      <c r="AG434" s="71"/>
      <c r="AH434" s="71" t="s">
        <v>66</v>
      </c>
      <c r="AI434" s="71" t="s">
        <v>63</v>
      </c>
      <c r="AJ434" s="71" t="s">
        <v>132</v>
      </c>
      <c r="AK434" s="71" t="s">
        <v>63</v>
      </c>
      <c r="AL434" s="71" t="s">
        <v>62</v>
      </c>
      <c r="AM434" s="71" t="s">
        <v>63</v>
      </c>
      <c r="AN434" s="71"/>
      <c r="AO434" s="71"/>
      <c r="AP434" s="71" t="s">
        <v>6003</v>
      </c>
      <c r="AQ434" s="71" t="s">
        <v>469</v>
      </c>
      <c r="AR434" s="71" t="s">
        <v>132</v>
      </c>
      <c r="AS434" s="71"/>
      <c r="AT434" s="71" t="s">
        <v>62</v>
      </c>
      <c r="AU434" s="71"/>
      <c r="AV434" s="71"/>
      <c r="AW434" s="71"/>
      <c r="AX434" s="71" t="s">
        <v>6004</v>
      </c>
      <c r="AY434" s="73"/>
    </row>
    <row r="435" spans="1:51" ht="75" customHeight="1">
      <c r="A435" s="70">
        <v>434</v>
      </c>
      <c r="B435" s="71" t="s">
        <v>6005</v>
      </c>
      <c r="C435" s="71" t="s">
        <v>745</v>
      </c>
      <c r="D435" s="71" t="s">
        <v>6006</v>
      </c>
      <c r="E435" s="71" t="s">
        <v>1466</v>
      </c>
      <c r="F435" s="71" t="s">
        <v>231</v>
      </c>
      <c r="G435" s="71" t="s">
        <v>746</v>
      </c>
      <c r="H435" s="71" t="s">
        <v>217</v>
      </c>
      <c r="I435" s="71" t="s">
        <v>612</v>
      </c>
      <c r="J435" s="71" t="s">
        <v>1456</v>
      </c>
      <c r="K435" s="71" t="s">
        <v>266</v>
      </c>
      <c r="L435" s="71" t="s">
        <v>6007</v>
      </c>
      <c r="M435" s="71" t="s">
        <v>6008</v>
      </c>
      <c r="N435" s="71"/>
      <c r="O435" s="71"/>
      <c r="P435" s="71"/>
      <c r="Q435" s="71"/>
      <c r="R435" s="71"/>
      <c r="S435" s="71"/>
      <c r="T435" s="71"/>
      <c r="U435" s="71"/>
      <c r="V435" s="71"/>
      <c r="W435" s="71"/>
      <c r="X435" s="71"/>
      <c r="Y435" s="71"/>
      <c r="Z435" s="71"/>
      <c r="AA435" s="71"/>
      <c r="AB435" s="71" t="s">
        <v>64</v>
      </c>
      <c r="AC435" s="71" t="s">
        <v>65</v>
      </c>
      <c r="AD435" s="71" t="s">
        <v>62</v>
      </c>
      <c r="AE435" s="71" t="s">
        <v>63</v>
      </c>
      <c r="AF435" s="71" t="s">
        <v>63</v>
      </c>
      <c r="AG435" s="71"/>
      <c r="AH435" s="71" t="s">
        <v>66</v>
      </c>
      <c r="AI435" s="71" t="s">
        <v>63</v>
      </c>
      <c r="AJ435" s="71" t="s">
        <v>63</v>
      </c>
      <c r="AK435" s="71" t="s">
        <v>63</v>
      </c>
      <c r="AL435" s="71" t="s">
        <v>62</v>
      </c>
      <c r="AM435" s="71" t="s">
        <v>63</v>
      </c>
      <c r="AN435" s="71"/>
      <c r="AO435" s="71"/>
      <c r="AP435" s="71" t="s">
        <v>5483</v>
      </c>
      <c r="AQ435" s="71" t="s">
        <v>612</v>
      </c>
      <c r="AR435" s="71" t="s">
        <v>62</v>
      </c>
      <c r="AS435" s="71"/>
      <c r="AT435" s="71" t="s">
        <v>63</v>
      </c>
      <c r="AU435" s="71"/>
      <c r="AV435" s="71"/>
      <c r="AW435" s="71"/>
      <c r="AX435" s="71" t="s">
        <v>6009</v>
      </c>
      <c r="AY435" s="73" t="s">
        <v>4415</v>
      </c>
    </row>
    <row r="436" spans="1:51" ht="75" customHeight="1">
      <c r="A436" s="70">
        <v>435</v>
      </c>
      <c r="B436" s="71" t="s">
        <v>6010</v>
      </c>
      <c r="C436" s="71" t="s">
        <v>745</v>
      </c>
      <c r="D436" s="71" t="s">
        <v>6011</v>
      </c>
      <c r="E436" s="71" t="s">
        <v>1787</v>
      </c>
      <c r="F436" s="71" t="s">
        <v>231</v>
      </c>
      <c r="G436" s="71" t="s">
        <v>746</v>
      </c>
      <c r="H436" s="71" t="s">
        <v>217</v>
      </c>
      <c r="I436" s="71" t="s">
        <v>850</v>
      </c>
      <c r="J436" s="71" t="s">
        <v>1456</v>
      </c>
      <c r="K436" s="71" t="s">
        <v>315</v>
      </c>
      <c r="L436" s="71" t="s">
        <v>6012</v>
      </c>
      <c r="M436" s="71" t="s">
        <v>6013</v>
      </c>
      <c r="N436" s="71"/>
      <c r="O436" s="71"/>
      <c r="P436" s="71"/>
      <c r="Q436" s="71"/>
      <c r="R436" s="71"/>
      <c r="S436" s="71"/>
      <c r="T436" s="71"/>
      <c r="U436" s="71"/>
      <c r="V436" s="71"/>
      <c r="W436" s="71"/>
      <c r="X436" s="71"/>
      <c r="Y436" s="71"/>
      <c r="Z436" s="71"/>
      <c r="AA436" s="71"/>
      <c r="AB436" s="71" t="s">
        <v>64</v>
      </c>
      <c r="AC436" s="71" t="s">
        <v>65</v>
      </c>
      <c r="AD436" s="71" t="s">
        <v>62</v>
      </c>
      <c r="AE436" s="71" t="s">
        <v>62</v>
      </c>
      <c r="AF436" s="71" t="s">
        <v>63</v>
      </c>
      <c r="AG436" s="71"/>
      <c r="AH436" s="71" t="s">
        <v>66</v>
      </c>
      <c r="AI436" s="71" t="s">
        <v>63</v>
      </c>
      <c r="AJ436" s="71" t="s">
        <v>132</v>
      </c>
      <c r="AK436" s="71" t="s">
        <v>63</v>
      </c>
      <c r="AL436" s="71" t="s">
        <v>62</v>
      </c>
      <c r="AM436" s="71" t="s">
        <v>63</v>
      </c>
      <c r="AN436" s="71"/>
      <c r="AO436" s="71"/>
      <c r="AP436" s="71" t="s">
        <v>6014</v>
      </c>
      <c r="AQ436" s="71" t="s">
        <v>6015</v>
      </c>
      <c r="AR436" s="71" t="s">
        <v>62</v>
      </c>
      <c r="AS436" s="71"/>
      <c r="AT436" s="71" t="s">
        <v>63</v>
      </c>
      <c r="AU436" s="71"/>
      <c r="AV436" s="71"/>
      <c r="AW436" s="71"/>
      <c r="AX436" s="71" t="s">
        <v>6016</v>
      </c>
      <c r="AY436" s="73" t="s">
        <v>6017</v>
      </c>
    </row>
    <row r="437" spans="1:51" ht="75" customHeight="1">
      <c r="A437" s="70">
        <v>436</v>
      </c>
      <c r="B437" s="71" t="s">
        <v>6018</v>
      </c>
      <c r="C437" s="71" t="s">
        <v>745</v>
      </c>
      <c r="D437" s="71" t="s">
        <v>6019</v>
      </c>
      <c r="E437" s="71" t="s">
        <v>1510</v>
      </c>
      <c r="F437" s="71" t="s">
        <v>231</v>
      </c>
      <c r="G437" s="71" t="s">
        <v>746</v>
      </c>
      <c r="H437" s="71" t="s">
        <v>217</v>
      </c>
      <c r="I437" s="71" t="s">
        <v>513</v>
      </c>
      <c r="J437" s="71" t="s">
        <v>1456</v>
      </c>
      <c r="K437" s="71" t="s">
        <v>218</v>
      </c>
      <c r="L437" s="71" t="s">
        <v>6020</v>
      </c>
      <c r="M437" s="71" t="s">
        <v>6021</v>
      </c>
      <c r="N437" s="71"/>
      <c r="O437" s="71"/>
      <c r="P437" s="71"/>
      <c r="Q437" s="71"/>
      <c r="R437" s="71"/>
      <c r="S437" s="71"/>
      <c r="T437" s="71"/>
      <c r="U437" s="71"/>
      <c r="V437" s="71"/>
      <c r="W437" s="71"/>
      <c r="X437" s="71"/>
      <c r="Y437" s="71"/>
      <c r="Z437" s="71"/>
      <c r="AA437" s="71"/>
      <c r="AB437" s="71" t="s">
        <v>64</v>
      </c>
      <c r="AC437" s="71" t="s">
        <v>65</v>
      </c>
      <c r="AD437" s="71" t="s">
        <v>62</v>
      </c>
      <c r="AE437" s="71" t="s">
        <v>62</v>
      </c>
      <c r="AF437" s="71" t="s">
        <v>63</v>
      </c>
      <c r="AG437" s="71"/>
      <c r="AH437" s="71" t="s">
        <v>85</v>
      </c>
      <c r="AI437" s="71" t="s">
        <v>63</v>
      </c>
      <c r="AJ437" s="71" t="s">
        <v>63</v>
      </c>
      <c r="AK437" s="71" t="s">
        <v>63</v>
      </c>
      <c r="AL437" s="71" t="s">
        <v>132</v>
      </c>
      <c r="AM437" s="71" t="s">
        <v>63</v>
      </c>
      <c r="AN437" s="71"/>
      <c r="AO437" s="71"/>
      <c r="AP437" s="71" t="s">
        <v>6022</v>
      </c>
      <c r="AQ437" s="71" t="s">
        <v>513</v>
      </c>
      <c r="AR437" s="71" t="s">
        <v>62</v>
      </c>
      <c r="AS437" s="71"/>
      <c r="AT437" s="71" t="s">
        <v>63</v>
      </c>
      <c r="AU437" s="71"/>
      <c r="AV437" s="71"/>
      <c r="AW437" s="71"/>
      <c r="AX437" s="71" t="s">
        <v>6023</v>
      </c>
      <c r="AY437" s="73" t="s">
        <v>6024</v>
      </c>
    </row>
    <row r="438" spans="1:51" ht="75" customHeight="1">
      <c r="A438" s="70">
        <v>437</v>
      </c>
      <c r="B438" s="71" t="s">
        <v>6025</v>
      </c>
      <c r="C438" s="71" t="s">
        <v>745</v>
      </c>
      <c r="D438" s="71" t="s">
        <v>6026</v>
      </c>
      <c r="E438" s="71" t="s">
        <v>1787</v>
      </c>
      <c r="F438" s="71" t="s">
        <v>231</v>
      </c>
      <c r="G438" s="71" t="s">
        <v>746</v>
      </c>
      <c r="H438" s="71" t="s">
        <v>217</v>
      </c>
      <c r="I438" s="71" t="s">
        <v>800</v>
      </c>
      <c r="J438" s="71" t="s">
        <v>1456</v>
      </c>
      <c r="K438" s="71" t="s">
        <v>218</v>
      </c>
      <c r="L438" s="71" t="s">
        <v>6027</v>
      </c>
      <c r="M438" s="71" t="s">
        <v>6028</v>
      </c>
      <c r="N438" s="71"/>
      <c r="O438" s="71"/>
      <c r="P438" s="71"/>
      <c r="Q438" s="71"/>
      <c r="R438" s="71"/>
      <c r="S438" s="71"/>
      <c r="T438" s="71"/>
      <c r="U438" s="71"/>
      <c r="V438" s="71"/>
      <c r="W438" s="71"/>
      <c r="X438" s="71"/>
      <c r="Y438" s="71"/>
      <c r="Z438" s="71"/>
      <c r="AA438" s="71"/>
      <c r="AB438" s="71" t="s">
        <v>64</v>
      </c>
      <c r="AC438" s="71" t="s">
        <v>65</v>
      </c>
      <c r="AD438" s="71" t="s">
        <v>62</v>
      </c>
      <c r="AE438" s="71" t="s">
        <v>62</v>
      </c>
      <c r="AF438" s="71" t="s">
        <v>63</v>
      </c>
      <c r="AG438" s="71"/>
      <c r="AH438" s="71" t="s">
        <v>66</v>
      </c>
      <c r="AI438" s="71" t="s">
        <v>63</v>
      </c>
      <c r="AJ438" s="71" t="s">
        <v>63</v>
      </c>
      <c r="AK438" s="71" t="s">
        <v>63</v>
      </c>
      <c r="AL438" s="71" t="s">
        <v>62</v>
      </c>
      <c r="AM438" s="71" t="s">
        <v>63</v>
      </c>
      <c r="AN438" s="71"/>
      <c r="AO438" s="71"/>
      <c r="AP438" s="71" t="s">
        <v>6029</v>
      </c>
      <c r="AQ438" s="71" t="s">
        <v>6030</v>
      </c>
      <c r="AR438" s="71" t="s">
        <v>132</v>
      </c>
      <c r="AS438" s="71"/>
      <c r="AT438" s="71" t="s">
        <v>63</v>
      </c>
      <c r="AU438" s="71"/>
      <c r="AV438" s="71"/>
      <c r="AW438" s="71"/>
      <c r="AX438" s="71" t="s">
        <v>6031</v>
      </c>
      <c r="AY438" s="73" t="s">
        <v>6032</v>
      </c>
    </row>
    <row r="439" spans="1:51" ht="75" customHeight="1">
      <c r="A439" s="70">
        <v>438</v>
      </c>
      <c r="B439" s="71" t="s">
        <v>6033</v>
      </c>
      <c r="C439" s="71" t="s">
        <v>810</v>
      </c>
      <c r="D439" s="71" t="s">
        <v>6034</v>
      </c>
      <c r="E439" s="71" t="s">
        <v>1502</v>
      </c>
      <c r="F439" s="71" t="s">
        <v>231</v>
      </c>
      <c r="G439" s="71" t="s">
        <v>746</v>
      </c>
      <c r="H439" s="71" t="s">
        <v>217</v>
      </c>
      <c r="I439" s="71" t="s">
        <v>2243</v>
      </c>
      <c r="J439" s="71" t="s">
        <v>1456</v>
      </c>
      <c r="K439" s="71" t="s">
        <v>315</v>
      </c>
      <c r="L439" s="71" t="s">
        <v>6035</v>
      </c>
      <c r="M439" s="71" t="s">
        <v>6036</v>
      </c>
      <c r="N439" s="71"/>
      <c r="O439" s="71"/>
      <c r="P439" s="71"/>
      <c r="Q439" s="71"/>
      <c r="R439" s="71"/>
      <c r="S439" s="71"/>
      <c r="T439" s="71"/>
      <c r="U439" s="71"/>
      <c r="V439" s="71"/>
      <c r="W439" s="71"/>
      <c r="X439" s="71"/>
      <c r="Y439" s="71"/>
      <c r="Z439" s="71"/>
      <c r="AA439" s="71"/>
      <c r="AB439" s="71" t="s">
        <v>64</v>
      </c>
      <c r="AC439" s="71" t="s">
        <v>65</v>
      </c>
      <c r="AD439" s="71" t="s">
        <v>62</v>
      </c>
      <c r="AE439" s="71" t="s">
        <v>62</v>
      </c>
      <c r="AF439" s="71" t="s">
        <v>63</v>
      </c>
      <c r="AG439" s="71"/>
      <c r="AH439" s="71" t="s">
        <v>66</v>
      </c>
      <c r="AI439" s="71" t="s">
        <v>63</v>
      </c>
      <c r="AJ439" s="71" t="s">
        <v>132</v>
      </c>
      <c r="AK439" s="71" t="s">
        <v>63</v>
      </c>
      <c r="AL439" s="71" t="s">
        <v>62</v>
      </c>
      <c r="AM439" s="71" t="s">
        <v>63</v>
      </c>
      <c r="AN439" s="71"/>
      <c r="AO439" s="71"/>
      <c r="AP439" s="71" t="s">
        <v>6037</v>
      </c>
      <c r="AQ439" s="71" t="s">
        <v>6038</v>
      </c>
      <c r="AR439" s="71" t="s">
        <v>132</v>
      </c>
      <c r="AS439" s="71"/>
      <c r="AT439" s="71" t="s">
        <v>63</v>
      </c>
      <c r="AU439" s="71"/>
      <c r="AV439" s="71"/>
      <c r="AW439" s="71"/>
      <c r="AX439" s="71" t="s">
        <v>6039</v>
      </c>
      <c r="AY439" s="73" t="s">
        <v>6040</v>
      </c>
    </row>
    <row r="440" spans="1:51" ht="75" customHeight="1">
      <c r="A440" s="70">
        <v>439</v>
      </c>
      <c r="B440" s="71" t="s">
        <v>6041</v>
      </c>
      <c r="C440" s="71" t="s">
        <v>1159</v>
      </c>
      <c r="D440" s="71" t="s">
        <v>6042</v>
      </c>
      <c r="E440" s="71" t="s">
        <v>1485</v>
      </c>
      <c r="F440" s="71" t="s">
        <v>231</v>
      </c>
      <c r="G440" s="71" t="s">
        <v>796</v>
      </c>
      <c r="H440" s="71" t="s">
        <v>217</v>
      </c>
      <c r="I440" s="71" t="s">
        <v>850</v>
      </c>
      <c r="J440" s="71" t="s">
        <v>1456</v>
      </c>
      <c r="K440" s="71" t="s">
        <v>315</v>
      </c>
      <c r="L440" s="71" t="s">
        <v>6043</v>
      </c>
      <c r="M440" s="71" t="s">
        <v>6044</v>
      </c>
      <c r="N440" s="71"/>
      <c r="O440" s="71"/>
      <c r="P440" s="71"/>
      <c r="Q440" s="71"/>
      <c r="R440" s="71"/>
      <c r="S440" s="71"/>
      <c r="T440" s="71"/>
      <c r="U440" s="71"/>
      <c r="V440" s="71"/>
      <c r="W440" s="71"/>
      <c r="X440" s="71"/>
      <c r="Y440" s="71"/>
      <c r="Z440" s="71"/>
      <c r="AA440" s="71"/>
      <c r="AB440" s="71" t="s">
        <v>64</v>
      </c>
      <c r="AC440" s="71" t="s">
        <v>65</v>
      </c>
      <c r="AD440" s="71" t="s">
        <v>62</v>
      </c>
      <c r="AE440" s="71" t="s">
        <v>62</v>
      </c>
      <c r="AF440" s="71" t="s">
        <v>63</v>
      </c>
      <c r="AG440" s="71"/>
      <c r="AH440" s="71" t="s">
        <v>85</v>
      </c>
      <c r="AI440" s="71" t="s">
        <v>63</v>
      </c>
      <c r="AJ440" s="71" t="s">
        <v>63</v>
      </c>
      <c r="AK440" s="71" t="s">
        <v>63</v>
      </c>
      <c r="AL440" s="71" t="s">
        <v>63</v>
      </c>
      <c r="AM440" s="71" t="s">
        <v>63</v>
      </c>
      <c r="AN440" s="71"/>
      <c r="AO440" s="71"/>
      <c r="AP440" s="71" t="s">
        <v>6045</v>
      </c>
      <c r="AQ440" s="71" t="s">
        <v>850</v>
      </c>
      <c r="AR440" s="71" t="s">
        <v>62</v>
      </c>
      <c r="AS440" s="71"/>
      <c r="AT440" s="71" t="s">
        <v>63</v>
      </c>
      <c r="AU440" s="71"/>
      <c r="AV440" s="71"/>
      <c r="AW440" s="71"/>
      <c r="AX440" s="71" t="s">
        <v>6046</v>
      </c>
      <c r="AY440" s="73"/>
    </row>
    <row r="441" spans="1:51" ht="75" customHeight="1">
      <c r="A441" s="70">
        <v>440</v>
      </c>
      <c r="B441" s="71" t="s">
        <v>6047</v>
      </c>
      <c r="C441" s="71" t="s">
        <v>745</v>
      </c>
      <c r="D441" s="71" t="s">
        <v>6048</v>
      </c>
      <c r="E441" s="71" t="s">
        <v>4523</v>
      </c>
      <c r="F441" s="71" t="s">
        <v>231</v>
      </c>
      <c r="G441" s="71" t="s">
        <v>746</v>
      </c>
      <c r="H441" s="71" t="s">
        <v>217</v>
      </c>
      <c r="I441" s="71" t="s">
        <v>850</v>
      </c>
      <c r="J441" s="71" t="s">
        <v>1456</v>
      </c>
      <c r="K441" s="71" t="s">
        <v>315</v>
      </c>
      <c r="L441" s="71" t="s">
        <v>6049</v>
      </c>
      <c r="M441" s="71" t="s">
        <v>6050</v>
      </c>
      <c r="N441" s="71"/>
      <c r="O441" s="71"/>
      <c r="P441" s="71"/>
      <c r="Q441" s="71"/>
      <c r="R441" s="71"/>
      <c r="S441" s="71"/>
      <c r="T441" s="71"/>
      <c r="U441" s="71"/>
      <c r="V441" s="71"/>
      <c r="W441" s="71"/>
      <c r="X441" s="71"/>
      <c r="Y441" s="71"/>
      <c r="Z441" s="71"/>
      <c r="AA441" s="71"/>
      <c r="AB441" s="71" t="s">
        <v>64</v>
      </c>
      <c r="AC441" s="71" t="s">
        <v>65</v>
      </c>
      <c r="AD441" s="71" t="s">
        <v>62</v>
      </c>
      <c r="AE441" s="71" t="s">
        <v>63</v>
      </c>
      <c r="AF441" s="71" t="s">
        <v>63</v>
      </c>
      <c r="AG441" s="71"/>
      <c r="AH441" s="71" t="s">
        <v>66</v>
      </c>
      <c r="AI441" s="71" t="s">
        <v>63</v>
      </c>
      <c r="AJ441" s="71" t="s">
        <v>63</v>
      </c>
      <c r="AK441" s="71" t="s">
        <v>63</v>
      </c>
      <c r="AL441" s="71" t="s">
        <v>62</v>
      </c>
      <c r="AM441" s="71" t="s">
        <v>63</v>
      </c>
      <c r="AN441" s="71"/>
      <c r="AO441" s="71"/>
      <c r="AP441" s="71" t="s">
        <v>6051</v>
      </c>
      <c r="AQ441" s="71" t="s">
        <v>850</v>
      </c>
      <c r="AR441" s="71" t="s">
        <v>62</v>
      </c>
      <c r="AS441" s="71"/>
      <c r="AT441" s="71" t="s">
        <v>63</v>
      </c>
      <c r="AU441" s="71"/>
      <c r="AV441" s="71"/>
      <c r="AW441" s="71"/>
      <c r="AX441" s="71" t="s">
        <v>6052</v>
      </c>
      <c r="AY441" s="73" t="s">
        <v>6053</v>
      </c>
    </row>
    <row r="442" spans="1:51" ht="75" customHeight="1">
      <c r="A442" s="70">
        <v>441</v>
      </c>
      <c r="B442" s="71" t="s">
        <v>6054</v>
      </c>
      <c r="C442" s="71" t="s">
        <v>745</v>
      </c>
      <c r="D442" s="71" t="s">
        <v>6055</v>
      </c>
      <c r="E442" s="71" t="s">
        <v>1589</v>
      </c>
      <c r="F442" s="71" t="s">
        <v>231</v>
      </c>
      <c r="G442" s="71" t="s">
        <v>746</v>
      </c>
      <c r="H442" s="71" t="s">
        <v>217</v>
      </c>
      <c r="I442" s="71" t="s">
        <v>194</v>
      </c>
      <c r="J442" s="71" t="s">
        <v>1456</v>
      </c>
      <c r="K442" s="71" t="s">
        <v>315</v>
      </c>
      <c r="L442" s="71" t="s">
        <v>6056</v>
      </c>
      <c r="M442" s="71" t="s">
        <v>6057</v>
      </c>
      <c r="N442" s="71"/>
      <c r="O442" s="71"/>
      <c r="P442" s="71"/>
      <c r="Q442" s="71"/>
      <c r="R442" s="71"/>
      <c r="S442" s="71"/>
      <c r="T442" s="71"/>
      <c r="U442" s="71"/>
      <c r="V442" s="71"/>
      <c r="W442" s="71"/>
      <c r="X442" s="71"/>
      <c r="Y442" s="71"/>
      <c r="Z442" s="71"/>
      <c r="AA442" s="71"/>
      <c r="AB442" s="71" t="s">
        <v>64</v>
      </c>
      <c r="AC442" s="71" t="s">
        <v>65</v>
      </c>
      <c r="AD442" s="71" t="s">
        <v>62</v>
      </c>
      <c r="AE442" s="71" t="s">
        <v>63</v>
      </c>
      <c r="AF442" s="71" t="s">
        <v>63</v>
      </c>
      <c r="AG442" s="71"/>
      <c r="AH442" s="71" t="s">
        <v>66</v>
      </c>
      <c r="AI442" s="71" t="s">
        <v>63</v>
      </c>
      <c r="AJ442" s="71" t="s">
        <v>132</v>
      </c>
      <c r="AK442" s="71" t="s">
        <v>63</v>
      </c>
      <c r="AL442" s="71" t="s">
        <v>62</v>
      </c>
      <c r="AM442" s="71" t="s">
        <v>63</v>
      </c>
      <c r="AN442" s="71"/>
      <c r="AO442" s="71"/>
      <c r="AP442" s="71" t="s">
        <v>6058</v>
      </c>
      <c r="AQ442" s="71" t="s">
        <v>194</v>
      </c>
      <c r="AR442" s="71" t="s">
        <v>62</v>
      </c>
      <c r="AS442" s="71"/>
      <c r="AT442" s="71" t="s">
        <v>63</v>
      </c>
      <c r="AU442" s="71"/>
      <c r="AV442" s="71"/>
      <c r="AW442" s="71"/>
      <c r="AX442" s="71" t="s">
        <v>6059</v>
      </c>
      <c r="AY442" s="73" t="s">
        <v>6060</v>
      </c>
    </row>
    <row r="443" spans="1:51" ht="75" customHeight="1">
      <c r="A443" s="70">
        <v>442</v>
      </c>
      <c r="B443" s="71" t="s">
        <v>6061</v>
      </c>
      <c r="C443" s="71" t="s">
        <v>745</v>
      </c>
      <c r="D443" s="71" t="s">
        <v>6062</v>
      </c>
      <c r="E443" s="71" t="s">
        <v>1741</v>
      </c>
      <c r="F443" s="71" t="s">
        <v>231</v>
      </c>
      <c r="G443" s="71" t="s">
        <v>746</v>
      </c>
      <c r="H443" s="71" t="s">
        <v>217</v>
      </c>
      <c r="I443" s="71" t="s">
        <v>194</v>
      </c>
      <c r="J443" s="71" t="s">
        <v>1456</v>
      </c>
      <c r="K443" s="71" t="s">
        <v>315</v>
      </c>
      <c r="L443" s="71" t="s">
        <v>6063</v>
      </c>
      <c r="M443" s="71" t="s">
        <v>6064</v>
      </c>
      <c r="N443" s="71"/>
      <c r="O443" s="71"/>
      <c r="P443" s="71"/>
      <c r="Q443" s="71"/>
      <c r="R443" s="71"/>
      <c r="S443" s="71"/>
      <c r="T443" s="71"/>
      <c r="U443" s="71"/>
      <c r="V443" s="71"/>
      <c r="W443" s="71"/>
      <c r="X443" s="71"/>
      <c r="Y443" s="71"/>
      <c r="Z443" s="71"/>
      <c r="AA443" s="71"/>
      <c r="AB443" s="71" t="s">
        <v>64</v>
      </c>
      <c r="AC443" s="71" t="s">
        <v>65</v>
      </c>
      <c r="AD443" s="71" t="s">
        <v>62</v>
      </c>
      <c r="AE443" s="71" t="s">
        <v>63</v>
      </c>
      <c r="AF443" s="71" t="s">
        <v>63</v>
      </c>
      <c r="AG443" s="71"/>
      <c r="AH443" s="71" t="s">
        <v>66</v>
      </c>
      <c r="AI443" s="71" t="s">
        <v>63</v>
      </c>
      <c r="AJ443" s="71" t="s">
        <v>132</v>
      </c>
      <c r="AK443" s="71" t="s">
        <v>63</v>
      </c>
      <c r="AL443" s="71" t="s">
        <v>62</v>
      </c>
      <c r="AM443" s="71" t="s">
        <v>63</v>
      </c>
      <c r="AN443" s="71"/>
      <c r="AO443" s="71"/>
      <c r="AP443" s="71" t="s">
        <v>6065</v>
      </c>
      <c r="AQ443" s="71" t="s">
        <v>469</v>
      </c>
      <c r="AR443" s="71" t="s">
        <v>63</v>
      </c>
      <c r="AS443" s="71"/>
      <c r="AT443" s="71" t="s">
        <v>63</v>
      </c>
      <c r="AU443" s="71"/>
      <c r="AV443" s="71"/>
      <c r="AW443" s="71"/>
      <c r="AX443" s="71" t="s">
        <v>6066</v>
      </c>
      <c r="AY443" s="73" t="s">
        <v>6067</v>
      </c>
    </row>
    <row r="444" spans="1:51" ht="75" customHeight="1">
      <c r="A444" s="70">
        <v>443</v>
      </c>
      <c r="B444" s="71" t="s">
        <v>6068</v>
      </c>
      <c r="C444" s="71" t="s">
        <v>745</v>
      </c>
      <c r="D444" s="71" t="s">
        <v>6069</v>
      </c>
      <c r="E444" s="71" t="s">
        <v>1502</v>
      </c>
      <c r="F444" s="71" t="s">
        <v>231</v>
      </c>
      <c r="G444" s="71" t="s">
        <v>746</v>
      </c>
      <c r="H444" s="71" t="s">
        <v>217</v>
      </c>
      <c r="I444" s="71" t="s">
        <v>1232</v>
      </c>
      <c r="J444" s="71" t="s">
        <v>1456</v>
      </c>
      <c r="K444" s="71" t="s">
        <v>243</v>
      </c>
      <c r="L444" s="71" t="s">
        <v>6070</v>
      </c>
      <c r="M444" s="71" t="s">
        <v>6071</v>
      </c>
      <c r="N444" s="71"/>
      <c r="O444" s="71"/>
      <c r="P444" s="71"/>
      <c r="Q444" s="71"/>
      <c r="R444" s="71"/>
      <c r="S444" s="71"/>
      <c r="T444" s="71"/>
      <c r="U444" s="71"/>
      <c r="V444" s="71"/>
      <c r="W444" s="71"/>
      <c r="X444" s="71"/>
      <c r="Y444" s="71"/>
      <c r="Z444" s="71"/>
      <c r="AA444" s="71"/>
      <c r="AB444" s="71" t="s">
        <v>64</v>
      </c>
      <c r="AC444" s="71" t="s">
        <v>65</v>
      </c>
      <c r="AD444" s="71" t="s">
        <v>62</v>
      </c>
      <c r="AE444" s="71" t="s">
        <v>63</v>
      </c>
      <c r="AF444" s="71" t="s">
        <v>63</v>
      </c>
      <c r="AG444" s="71"/>
      <c r="AH444" s="71" t="s">
        <v>66</v>
      </c>
      <c r="AI444" s="71" t="s">
        <v>132</v>
      </c>
      <c r="AJ444" s="71" t="s">
        <v>132</v>
      </c>
      <c r="AK444" s="71" t="s">
        <v>63</v>
      </c>
      <c r="AL444" s="71" t="s">
        <v>62</v>
      </c>
      <c r="AM444" s="71" t="s">
        <v>63</v>
      </c>
      <c r="AN444" s="71"/>
      <c r="AO444" s="71"/>
      <c r="AP444" s="71" t="s">
        <v>4613</v>
      </c>
      <c r="AQ444" s="71" t="s">
        <v>1232</v>
      </c>
      <c r="AR444" s="71" t="s">
        <v>62</v>
      </c>
      <c r="AS444" s="71"/>
      <c r="AT444" s="71" t="s">
        <v>63</v>
      </c>
      <c r="AU444" s="71"/>
      <c r="AV444" s="71"/>
      <c r="AW444" s="71"/>
      <c r="AX444" s="71" t="s">
        <v>6072</v>
      </c>
      <c r="AY444" s="73" t="s">
        <v>6073</v>
      </c>
    </row>
    <row r="445" spans="1:51" ht="75" customHeight="1">
      <c r="A445" s="70">
        <v>444</v>
      </c>
      <c r="B445" s="71" t="s">
        <v>6074</v>
      </c>
      <c r="C445" s="71" t="s">
        <v>745</v>
      </c>
      <c r="D445" s="71" t="s">
        <v>6075</v>
      </c>
      <c r="E445" s="71" t="s">
        <v>1546</v>
      </c>
      <c r="F445" s="71" t="s">
        <v>231</v>
      </c>
      <c r="G445" s="71" t="s">
        <v>746</v>
      </c>
      <c r="H445" s="71" t="s">
        <v>217</v>
      </c>
      <c r="I445" s="71" t="s">
        <v>1232</v>
      </c>
      <c r="J445" s="71" t="s">
        <v>1456</v>
      </c>
      <c r="K445" s="71" t="s">
        <v>243</v>
      </c>
      <c r="L445" s="71" t="s">
        <v>6076</v>
      </c>
      <c r="M445" s="71" t="s">
        <v>6077</v>
      </c>
      <c r="N445" s="71"/>
      <c r="O445" s="71"/>
      <c r="P445" s="71"/>
      <c r="Q445" s="71"/>
      <c r="R445" s="71"/>
      <c r="S445" s="71"/>
      <c r="T445" s="71"/>
      <c r="U445" s="71"/>
      <c r="V445" s="71"/>
      <c r="W445" s="71"/>
      <c r="X445" s="71"/>
      <c r="Y445" s="71"/>
      <c r="Z445" s="71"/>
      <c r="AA445" s="71"/>
      <c r="AB445" s="71" t="s">
        <v>64</v>
      </c>
      <c r="AC445" s="71" t="s">
        <v>65</v>
      </c>
      <c r="AD445" s="71" t="s">
        <v>62</v>
      </c>
      <c r="AE445" s="71" t="s">
        <v>63</v>
      </c>
      <c r="AF445" s="71" t="s">
        <v>63</v>
      </c>
      <c r="AG445" s="71"/>
      <c r="AH445" s="71" t="s">
        <v>66</v>
      </c>
      <c r="AI445" s="71" t="s">
        <v>63</v>
      </c>
      <c r="AJ445" s="71" t="s">
        <v>63</v>
      </c>
      <c r="AK445" s="71" t="s">
        <v>63</v>
      </c>
      <c r="AL445" s="71" t="s">
        <v>62</v>
      </c>
      <c r="AM445" s="71" t="s">
        <v>63</v>
      </c>
      <c r="AN445" s="71"/>
      <c r="AO445" s="71"/>
      <c r="AP445" s="71" t="s">
        <v>6078</v>
      </c>
      <c r="AQ445" s="71" t="s">
        <v>1232</v>
      </c>
      <c r="AR445" s="71" t="s">
        <v>62</v>
      </c>
      <c r="AS445" s="71"/>
      <c r="AT445" s="71" t="s">
        <v>63</v>
      </c>
      <c r="AU445" s="71"/>
      <c r="AV445" s="71"/>
      <c r="AW445" s="71"/>
      <c r="AX445" s="71" t="s">
        <v>6079</v>
      </c>
      <c r="AY445" s="73" t="s">
        <v>6080</v>
      </c>
    </row>
    <row r="446" spans="1:51" ht="75" customHeight="1">
      <c r="A446" s="70">
        <v>445</v>
      </c>
      <c r="B446" s="71" t="s">
        <v>6081</v>
      </c>
      <c r="C446" s="71" t="s">
        <v>810</v>
      </c>
      <c r="D446" s="71" t="s">
        <v>6082</v>
      </c>
      <c r="E446" s="71" t="s">
        <v>1502</v>
      </c>
      <c r="F446" s="71" t="s">
        <v>231</v>
      </c>
      <c r="G446" s="71" t="s">
        <v>746</v>
      </c>
      <c r="H446" s="71" t="s">
        <v>217</v>
      </c>
      <c r="I446" s="71" t="s">
        <v>850</v>
      </c>
      <c r="J446" s="71" t="s">
        <v>1456</v>
      </c>
      <c r="K446" s="71" t="s">
        <v>315</v>
      </c>
      <c r="L446" s="71" t="s">
        <v>6083</v>
      </c>
      <c r="M446" s="71" t="s">
        <v>6084</v>
      </c>
      <c r="N446" s="71"/>
      <c r="O446" s="71"/>
      <c r="P446" s="71"/>
      <c r="Q446" s="71"/>
      <c r="R446" s="71"/>
      <c r="S446" s="71"/>
      <c r="T446" s="71"/>
      <c r="U446" s="71"/>
      <c r="V446" s="71"/>
      <c r="W446" s="71"/>
      <c r="X446" s="71"/>
      <c r="Y446" s="71"/>
      <c r="Z446" s="71"/>
      <c r="AA446" s="71"/>
      <c r="AB446" s="71" t="s">
        <v>64</v>
      </c>
      <c r="AC446" s="71" t="s">
        <v>65</v>
      </c>
      <c r="AD446" s="71" t="s">
        <v>62</v>
      </c>
      <c r="AE446" s="71" t="s">
        <v>62</v>
      </c>
      <c r="AF446" s="71" t="s">
        <v>63</v>
      </c>
      <c r="AG446" s="71"/>
      <c r="AH446" s="71" t="s">
        <v>66</v>
      </c>
      <c r="AI446" s="71" t="s">
        <v>63</v>
      </c>
      <c r="AJ446" s="71" t="s">
        <v>63</v>
      </c>
      <c r="AK446" s="71" t="s">
        <v>63</v>
      </c>
      <c r="AL446" s="71" t="s">
        <v>62</v>
      </c>
      <c r="AM446" s="71" t="s">
        <v>63</v>
      </c>
      <c r="AN446" s="71"/>
      <c r="AO446" s="71"/>
      <c r="AP446" s="71" t="s">
        <v>6085</v>
      </c>
      <c r="AQ446" s="71" t="s">
        <v>5549</v>
      </c>
      <c r="AR446" s="71" t="s">
        <v>132</v>
      </c>
      <c r="AS446" s="71"/>
      <c r="AT446" s="71" t="s">
        <v>63</v>
      </c>
      <c r="AU446" s="71"/>
      <c r="AV446" s="71"/>
      <c r="AW446" s="71"/>
      <c r="AX446" s="71" t="s">
        <v>6086</v>
      </c>
      <c r="AY446" s="73" t="s">
        <v>6087</v>
      </c>
    </row>
    <row r="447" spans="1:51" ht="75" customHeight="1">
      <c r="A447" s="70">
        <v>446</v>
      </c>
      <c r="B447" s="71" t="s">
        <v>6088</v>
      </c>
      <c r="C447" s="71" t="s">
        <v>745</v>
      </c>
      <c r="D447" s="71" t="s">
        <v>6089</v>
      </c>
      <c r="E447" s="71" t="s">
        <v>1741</v>
      </c>
      <c r="F447" s="71" t="s">
        <v>231</v>
      </c>
      <c r="G447" s="71" t="s">
        <v>746</v>
      </c>
      <c r="H447" s="71" t="s">
        <v>217</v>
      </c>
      <c r="I447" s="71" t="s">
        <v>800</v>
      </c>
      <c r="J447" s="71" t="s">
        <v>1456</v>
      </c>
      <c r="K447" s="71" t="s">
        <v>218</v>
      </c>
      <c r="L447" s="71" t="s">
        <v>6090</v>
      </c>
      <c r="M447" s="71" t="s">
        <v>6091</v>
      </c>
      <c r="N447" s="71"/>
      <c r="O447" s="71"/>
      <c r="P447" s="71"/>
      <c r="Q447" s="71"/>
      <c r="R447" s="71"/>
      <c r="S447" s="71"/>
      <c r="T447" s="71"/>
      <c r="U447" s="71"/>
      <c r="V447" s="71"/>
      <c r="W447" s="71"/>
      <c r="X447" s="71"/>
      <c r="Y447" s="71"/>
      <c r="Z447" s="71"/>
      <c r="AA447" s="71"/>
      <c r="AB447" s="71" t="s">
        <v>64</v>
      </c>
      <c r="AC447" s="71" t="s">
        <v>65</v>
      </c>
      <c r="AD447" s="71" t="s">
        <v>62</v>
      </c>
      <c r="AE447" s="71" t="s">
        <v>62</v>
      </c>
      <c r="AF447" s="71" t="s">
        <v>63</v>
      </c>
      <c r="AG447" s="71"/>
      <c r="AH447" s="71" t="s">
        <v>66</v>
      </c>
      <c r="AI447" s="71" t="s">
        <v>63</v>
      </c>
      <c r="AJ447" s="71" t="s">
        <v>63</v>
      </c>
      <c r="AK447" s="71" t="s">
        <v>63</v>
      </c>
      <c r="AL447" s="71" t="s">
        <v>62</v>
      </c>
      <c r="AM447" s="71" t="s">
        <v>63</v>
      </c>
      <c r="AN447" s="71"/>
      <c r="AO447" s="71"/>
      <c r="AP447" s="71" t="s">
        <v>6092</v>
      </c>
      <c r="AQ447" s="71" t="s">
        <v>800</v>
      </c>
      <c r="AR447" s="71" t="s">
        <v>62</v>
      </c>
      <c r="AS447" s="71"/>
      <c r="AT447" s="71" t="s">
        <v>63</v>
      </c>
      <c r="AU447" s="71"/>
      <c r="AV447" s="71"/>
      <c r="AW447" s="71"/>
      <c r="AX447" s="71" t="s">
        <v>6093</v>
      </c>
      <c r="AY447" s="73" t="s">
        <v>824</v>
      </c>
    </row>
    <row r="448" spans="1:51" ht="75" customHeight="1">
      <c r="A448" s="70">
        <v>447</v>
      </c>
      <c r="B448" s="71" t="s">
        <v>6094</v>
      </c>
      <c r="C448" s="71" t="s">
        <v>745</v>
      </c>
      <c r="D448" s="71" t="s">
        <v>6095</v>
      </c>
      <c r="E448" s="71" t="s">
        <v>1518</v>
      </c>
      <c r="F448" s="71" t="s">
        <v>231</v>
      </c>
      <c r="G448" s="71" t="s">
        <v>746</v>
      </c>
      <c r="H448" s="71" t="s">
        <v>217</v>
      </c>
      <c r="I448" s="71" t="s">
        <v>513</v>
      </c>
      <c r="J448" s="71" t="s">
        <v>1456</v>
      </c>
      <c r="K448" s="71" t="s">
        <v>218</v>
      </c>
      <c r="L448" s="71" t="s">
        <v>6096</v>
      </c>
      <c r="M448" s="71" t="s">
        <v>6097</v>
      </c>
      <c r="N448" s="71"/>
      <c r="O448" s="71"/>
      <c r="P448" s="71"/>
      <c r="Q448" s="71"/>
      <c r="R448" s="71"/>
      <c r="S448" s="71"/>
      <c r="T448" s="71"/>
      <c r="U448" s="71"/>
      <c r="V448" s="71"/>
      <c r="W448" s="71"/>
      <c r="X448" s="71"/>
      <c r="Y448" s="71"/>
      <c r="Z448" s="71"/>
      <c r="AA448" s="71"/>
      <c r="AB448" s="71" t="s">
        <v>64</v>
      </c>
      <c r="AC448" s="71" t="s">
        <v>65</v>
      </c>
      <c r="AD448" s="71" t="s">
        <v>62</v>
      </c>
      <c r="AE448" s="71" t="s">
        <v>63</v>
      </c>
      <c r="AF448" s="71" t="s">
        <v>63</v>
      </c>
      <c r="AG448" s="71"/>
      <c r="AH448" s="71" t="s">
        <v>66</v>
      </c>
      <c r="AI448" s="71" t="s">
        <v>63</v>
      </c>
      <c r="AJ448" s="71" t="s">
        <v>63</v>
      </c>
      <c r="AK448" s="71" t="s">
        <v>63</v>
      </c>
      <c r="AL448" s="71" t="s">
        <v>132</v>
      </c>
      <c r="AM448" s="71" t="s">
        <v>63</v>
      </c>
      <c r="AN448" s="71"/>
      <c r="AO448" s="71"/>
      <c r="AP448" s="71" t="s">
        <v>6098</v>
      </c>
      <c r="AQ448" s="71" t="s">
        <v>513</v>
      </c>
      <c r="AR448" s="71" t="s">
        <v>62</v>
      </c>
      <c r="AS448" s="71"/>
      <c r="AT448" s="71" t="s">
        <v>63</v>
      </c>
      <c r="AU448" s="71"/>
      <c r="AV448" s="71"/>
      <c r="AW448" s="71"/>
      <c r="AX448" s="71" t="s">
        <v>6099</v>
      </c>
      <c r="AY448" s="73" t="s">
        <v>6100</v>
      </c>
    </row>
    <row r="449" spans="1:51" ht="75" customHeight="1">
      <c r="A449" s="70">
        <v>448</v>
      </c>
      <c r="B449" s="71" t="s">
        <v>6101</v>
      </c>
      <c r="C449" s="71" t="s">
        <v>745</v>
      </c>
      <c r="D449" s="71" t="s">
        <v>6102</v>
      </c>
      <c r="E449" s="71" t="s">
        <v>1599</v>
      </c>
      <c r="F449" s="71" t="s">
        <v>231</v>
      </c>
      <c r="G449" s="71" t="s">
        <v>746</v>
      </c>
      <c r="H449" s="71" t="s">
        <v>217</v>
      </c>
      <c r="I449" s="71" t="s">
        <v>800</v>
      </c>
      <c r="J449" s="71" t="s">
        <v>1456</v>
      </c>
      <c r="K449" s="71" t="s">
        <v>218</v>
      </c>
      <c r="L449" s="71" t="s">
        <v>6103</v>
      </c>
      <c r="M449" s="71" t="s">
        <v>6104</v>
      </c>
      <c r="N449" s="71"/>
      <c r="O449" s="71"/>
      <c r="P449" s="71"/>
      <c r="Q449" s="71"/>
      <c r="R449" s="71"/>
      <c r="S449" s="71"/>
      <c r="T449" s="71"/>
      <c r="U449" s="71"/>
      <c r="V449" s="71"/>
      <c r="W449" s="71"/>
      <c r="X449" s="71"/>
      <c r="Y449" s="71"/>
      <c r="Z449" s="71"/>
      <c r="AA449" s="71"/>
      <c r="AB449" s="71" t="s">
        <v>64</v>
      </c>
      <c r="AC449" s="71" t="s">
        <v>65</v>
      </c>
      <c r="AD449" s="71" t="s">
        <v>62</v>
      </c>
      <c r="AE449" s="71" t="s">
        <v>62</v>
      </c>
      <c r="AF449" s="71" t="s">
        <v>63</v>
      </c>
      <c r="AG449" s="71"/>
      <c r="AH449" s="71" t="s">
        <v>66</v>
      </c>
      <c r="AI449" s="71" t="s">
        <v>63</v>
      </c>
      <c r="AJ449" s="71" t="s">
        <v>63</v>
      </c>
      <c r="AK449" s="71" t="s">
        <v>63</v>
      </c>
      <c r="AL449" s="71" t="s">
        <v>62</v>
      </c>
      <c r="AM449" s="71" t="s">
        <v>63</v>
      </c>
      <c r="AN449" s="71"/>
      <c r="AO449" s="71"/>
      <c r="AP449" s="71" t="s">
        <v>6105</v>
      </c>
      <c r="AQ449" s="71" t="s">
        <v>800</v>
      </c>
      <c r="AR449" s="71" t="s">
        <v>62</v>
      </c>
      <c r="AS449" s="71"/>
      <c r="AT449" s="71" t="s">
        <v>63</v>
      </c>
      <c r="AU449" s="71"/>
      <c r="AV449" s="71"/>
      <c r="AW449" s="71"/>
      <c r="AX449" s="71" t="s">
        <v>6106</v>
      </c>
      <c r="AY449" s="73" t="s">
        <v>6107</v>
      </c>
    </row>
    <row r="450" spans="1:51" ht="75" customHeight="1">
      <c r="A450" s="70">
        <v>449</v>
      </c>
      <c r="B450" s="71" t="s">
        <v>6108</v>
      </c>
      <c r="C450" s="71" t="s">
        <v>745</v>
      </c>
      <c r="D450" s="71" t="s">
        <v>6109</v>
      </c>
      <c r="E450" s="71" t="s">
        <v>1546</v>
      </c>
      <c r="F450" s="71" t="s">
        <v>231</v>
      </c>
      <c r="G450" s="71" t="s">
        <v>746</v>
      </c>
      <c r="H450" s="71" t="s">
        <v>217</v>
      </c>
      <c r="I450" s="71" t="s">
        <v>800</v>
      </c>
      <c r="J450" s="71" t="s">
        <v>1456</v>
      </c>
      <c r="K450" s="71" t="s">
        <v>218</v>
      </c>
      <c r="L450" s="71" t="s">
        <v>6110</v>
      </c>
      <c r="M450" s="71" t="s">
        <v>6111</v>
      </c>
      <c r="N450" s="71"/>
      <c r="O450" s="71"/>
      <c r="P450" s="71"/>
      <c r="Q450" s="71"/>
      <c r="R450" s="71"/>
      <c r="S450" s="71"/>
      <c r="T450" s="71"/>
      <c r="U450" s="71"/>
      <c r="V450" s="71"/>
      <c r="W450" s="71"/>
      <c r="X450" s="71"/>
      <c r="Y450" s="71"/>
      <c r="Z450" s="71"/>
      <c r="AA450" s="71"/>
      <c r="AB450" s="71" t="s">
        <v>64</v>
      </c>
      <c r="AC450" s="71" t="s">
        <v>65</v>
      </c>
      <c r="AD450" s="71" t="s">
        <v>62</v>
      </c>
      <c r="AE450" s="71" t="s">
        <v>62</v>
      </c>
      <c r="AF450" s="71" t="s">
        <v>63</v>
      </c>
      <c r="AG450" s="71"/>
      <c r="AH450" s="71" t="s">
        <v>66</v>
      </c>
      <c r="AI450" s="71" t="s">
        <v>63</v>
      </c>
      <c r="AJ450" s="71" t="s">
        <v>63</v>
      </c>
      <c r="AK450" s="71" t="s">
        <v>63</v>
      </c>
      <c r="AL450" s="71" t="s">
        <v>63</v>
      </c>
      <c r="AM450" s="71" t="s">
        <v>63</v>
      </c>
      <c r="AN450" s="71"/>
      <c r="AO450" s="71"/>
      <c r="AP450" s="71" t="s">
        <v>6112</v>
      </c>
      <c r="AQ450" s="71" t="s">
        <v>800</v>
      </c>
      <c r="AR450" s="71" t="s">
        <v>62</v>
      </c>
      <c r="AS450" s="71"/>
      <c r="AT450" s="71" t="s">
        <v>63</v>
      </c>
      <c r="AU450" s="71"/>
      <c r="AV450" s="71"/>
      <c r="AW450" s="71"/>
      <c r="AX450" s="71" t="s">
        <v>6113</v>
      </c>
      <c r="AY450" s="73" t="s">
        <v>916</v>
      </c>
    </row>
    <row r="451" spans="1:51" ht="75" customHeight="1">
      <c r="A451" s="70">
        <v>450</v>
      </c>
      <c r="B451" s="71" t="s">
        <v>6114</v>
      </c>
      <c r="C451" s="71" t="s">
        <v>745</v>
      </c>
      <c r="D451" s="71" t="s">
        <v>6115</v>
      </c>
      <c r="E451" s="71" t="s">
        <v>1529</v>
      </c>
      <c r="F451" s="71" t="s">
        <v>231</v>
      </c>
      <c r="G451" s="71" t="s">
        <v>746</v>
      </c>
      <c r="H451" s="71" t="s">
        <v>217</v>
      </c>
      <c r="I451" s="71" t="s">
        <v>1232</v>
      </c>
      <c r="J451" s="71" t="s">
        <v>1456</v>
      </c>
      <c r="K451" s="71" t="s">
        <v>243</v>
      </c>
      <c r="L451" s="71" t="s">
        <v>6116</v>
      </c>
      <c r="M451" s="71" t="s">
        <v>6117</v>
      </c>
      <c r="N451" s="71"/>
      <c r="O451" s="71"/>
      <c r="P451" s="71"/>
      <c r="Q451" s="71"/>
      <c r="R451" s="71"/>
      <c r="S451" s="71"/>
      <c r="T451" s="71"/>
      <c r="U451" s="71"/>
      <c r="V451" s="71"/>
      <c r="W451" s="71"/>
      <c r="X451" s="71"/>
      <c r="Y451" s="71"/>
      <c r="Z451" s="71"/>
      <c r="AA451" s="71"/>
      <c r="AB451" s="71" t="s">
        <v>64</v>
      </c>
      <c r="AC451" s="71" t="s">
        <v>65</v>
      </c>
      <c r="AD451" s="71" t="s">
        <v>62</v>
      </c>
      <c r="AE451" s="71" t="s">
        <v>63</v>
      </c>
      <c r="AF451" s="71" t="s">
        <v>63</v>
      </c>
      <c r="AG451" s="71"/>
      <c r="AH451" s="71" t="s">
        <v>66</v>
      </c>
      <c r="AI451" s="71" t="s">
        <v>63</v>
      </c>
      <c r="AJ451" s="71" t="s">
        <v>63</v>
      </c>
      <c r="AK451" s="71" t="s">
        <v>63</v>
      </c>
      <c r="AL451" s="71" t="s">
        <v>62</v>
      </c>
      <c r="AM451" s="71" t="s">
        <v>63</v>
      </c>
      <c r="AN451" s="71"/>
      <c r="AO451" s="71"/>
      <c r="AP451" s="71" t="s">
        <v>6118</v>
      </c>
      <c r="AQ451" s="71" t="s">
        <v>996</v>
      </c>
      <c r="AR451" s="71" t="s">
        <v>63</v>
      </c>
      <c r="AS451" s="71"/>
      <c r="AT451" s="71" t="s">
        <v>63</v>
      </c>
      <c r="AU451" s="71"/>
      <c r="AV451" s="71"/>
      <c r="AW451" s="71"/>
      <c r="AX451" s="71" t="s">
        <v>6119</v>
      </c>
      <c r="AY451" s="73" t="s">
        <v>4393</v>
      </c>
    </row>
    <row r="452" spans="1:51" ht="75" customHeight="1">
      <c r="A452" s="70">
        <v>451</v>
      </c>
      <c r="B452" s="71" t="s">
        <v>6120</v>
      </c>
      <c r="C452" s="71" t="s">
        <v>745</v>
      </c>
      <c r="D452" s="71" t="s">
        <v>6121</v>
      </c>
      <c r="E452" s="71" t="s">
        <v>1454</v>
      </c>
      <c r="F452" s="71" t="s">
        <v>231</v>
      </c>
      <c r="G452" s="71" t="s">
        <v>746</v>
      </c>
      <c r="H452" s="71" t="s">
        <v>217</v>
      </c>
      <c r="I452" s="71" t="s">
        <v>1232</v>
      </c>
      <c r="J452" s="71" t="s">
        <v>1456</v>
      </c>
      <c r="K452" s="71" t="s">
        <v>243</v>
      </c>
      <c r="L452" s="71" t="s">
        <v>6122</v>
      </c>
      <c r="M452" s="71" t="s">
        <v>6123</v>
      </c>
      <c r="N452" s="71"/>
      <c r="O452" s="71"/>
      <c r="P452" s="71"/>
      <c r="Q452" s="71"/>
      <c r="R452" s="71"/>
      <c r="S452" s="71"/>
      <c r="T452" s="71"/>
      <c r="U452" s="71"/>
      <c r="V452" s="71"/>
      <c r="W452" s="71"/>
      <c r="X452" s="71"/>
      <c r="Y452" s="71"/>
      <c r="Z452" s="71"/>
      <c r="AA452" s="71"/>
      <c r="AB452" s="71" t="s">
        <v>64</v>
      </c>
      <c r="AC452" s="71" t="s">
        <v>65</v>
      </c>
      <c r="AD452" s="71" t="s">
        <v>62</v>
      </c>
      <c r="AE452" s="71" t="s">
        <v>63</v>
      </c>
      <c r="AF452" s="71" t="s">
        <v>63</v>
      </c>
      <c r="AG452" s="71"/>
      <c r="AH452" s="71" t="s">
        <v>66</v>
      </c>
      <c r="AI452" s="71" t="s">
        <v>63</v>
      </c>
      <c r="AJ452" s="71" t="s">
        <v>63</v>
      </c>
      <c r="AK452" s="71" t="s">
        <v>63</v>
      </c>
      <c r="AL452" s="71" t="s">
        <v>132</v>
      </c>
      <c r="AM452" s="71" t="s">
        <v>63</v>
      </c>
      <c r="AN452" s="71"/>
      <c r="AO452" s="71"/>
      <c r="AP452" s="71" t="s">
        <v>6124</v>
      </c>
      <c r="AQ452" s="71" t="s">
        <v>1232</v>
      </c>
      <c r="AR452" s="71" t="s">
        <v>62</v>
      </c>
      <c r="AS452" s="71"/>
      <c r="AT452" s="71" t="s">
        <v>63</v>
      </c>
      <c r="AU452" s="71"/>
      <c r="AV452" s="71"/>
      <c r="AW452" s="71"/>
      <c r="AX452" s="71" t="s">
        <v>6125</v>
      </c>
      <c r="AY452" s="73"/>
    </row>
    <row r="453" spans="1:51" ht="75" customHeight="1">
      <c r="A453" s="70">
        <v>452</v>
      </c>
      <c r="B453" s="71" t="s">
        <v>6126</v>
      </c>
      <c r="C453" s="71" t="s">
        <v>745</v>
      </c>
      <c r="D453" s="71" t="s">
        <v>6127</v>
      </c>
      <c r="E453" s="71" t="s">
        <v>1485</v>
      </c>
      <c r="F453" s="71" t="s">
        <v>231</v>
      </c>
      <c r="G453" s="71" t="s">
        <v>746</v>
      </c>
      <c r="H453" s="71" t="s">
        <v>217</v>
      </c>
      <c r="I453" s="71" t="s">
        <v>250</v>
      </c>
      <c r="J453" s="71" t="s">
        <v>1456</v>
      </c>
      <c r="K453" s="71" t="s">
        <v>243</v>
      </c>
      <c r="L453" s="71" t="s">
        <v>6128</v>
      </c>
      <c r="M453" s="71" t="s">
        <v>6129</v>
      </c>
      <c r="N453" s="71"/>
      <c r="O453" s="71"/>
      <c r="P453" s="71"/>
      <c r="Q453" s="71"/>
      <c r="R453" s="71"/>
      <c r="S453" s="71"/>
      <c r="T453" s="71"/>
      <c r="U453" s="71"/>
      <c r="V453" s="71"/>
      <c r="W453" s="71"/>
      <c r="X453" s="71"/>
      <c r="Y453" s="71"/>
      <c r="Z453" s="71"/>
      <c r="AA453" s="71"/>
      <c r="AB453" s="71" t="s">
        <v>64</v>
      </c>
      <c r="AC453" s="71" t="s">
        <v>65</v>
      </c>
      <c r="AD453" s="71" t="s">
        <v>62</v>
      </c>
      <c r="AE453" s="71" t="s">
        <v>62</v>
      </c>
      <c r="AF453" s="71" t="s">
        <v>63</v>
      </c>
      <c r="AG453" s="71"/>
      <c r="AH453" s="71" t="s">
        <v>932</v>
      </c>
      <c r="AI453" s="71" t="s">
        <v>63</v>
      </c>
      <c r="AJ453" s="71" t="s">
        <v>132</v>
      </c>
      <c r="AK453" s="71" t="s">
        <v>63</v>
      </c>
      <c r="AL453" s="71" t="s">
        <v>62</v>
      </c>
      <c r="AM453" s="71" t="s">
        <v>63</v>
      </c>
      <c r="AN453" s="71"/>
      <c r="AO453" s="71"/>
      <c r="AP453" s="71" t="s">
        <v>6130</v>
      </c>
      <c r="AQ453" s="71" t="s">
        <v>250</v>
      </c>
      <c r="AR453" s="71" t="s">
        <v>62</v>
      </c>
      <c r="AS453" s="71"/>
      <c r="AT453" s="71" t="s">
        <v>62</v>
      </c>
      <c r="AU453" s="71"/>
      <c r="AV453" s="71"/>
      <c r="AW453" s="71"/>
      <c r="AX453" s="71" t="s">
        <v>6131</v>
      </c>
      <c r="AY453" s="73" t="s">
        <v>6132</v>
      </c>
    </row>
    <row r="454" spans="1:51" ht="75" customHeight="1">
      <c r="A454" s="70">
        <v>453</v>
      </c>
      <c r="B454" s="71" t="s">
        <v>6133</v>
      </c>
      <c r="C454" s="71" t="s">
        <v>745</v>
      </c>
      <c r="D454" s="71" t="s">
        <v>6134</v>
      </c>
      <c r="E454" s="71" t="s">
        <v>1485</v>
      </c>
      <c r="F454" s="71" t="s">
        <v>231</v>
      </c>
      <c r="G454" s="71" t="s">
        <v>746</v>
      </c>
      <c r="H454" s="71" t="s">
        <v>217</v>
      </c>
      <c r="I454" s="71" t="s">
        <v>2222</v>
      </c>
      <c r="J454" s="71" t="s">
        <v>1456</v>
      </c>
      <c r="K454" s="71" t="s">
        <v>243</v>
      </c>
      <c r="L454" s="71" t="s">
        <v>6135</v>
      </c>
      <c r="M454" s="71" t="s">
        <v>6136</v>
      </c>
      <c r="N454" s="71"/>
      <c r="O454" s="71"/>
      <c r="P454" s="71"/>
      <c r="Q454" s="71"/>
      <c r="R454" s="71"/>
      <c r="S454" s="71"/>
      <c r="T454" s="71"/>
      <c r="U454" s="71"/>
      <c r="V454" s="71"/>
      <c r="W454" s="71"/>
      <c r="X454" s="71"/>
      <c r="Y454" s="71"/>
      <c r="Z454" s="71"/>
      <c r="AA454" s="71"/>
      <c r="AB454" s="71" t="s">
        <v>64</v>
      </c>
      <c r="AC454" s="71" t="s">
        <v>65</v>
      </c>
      <c r="AD454" s="71" t="s">
        <v>62</v>
      </c>
      <c r="AE454" s="71" t="s">
        <v>63</v>
      </c>
      <c r="AF454" s="71" t="s">
        <v>63</v>
      </c>
      <c r="AG454" s="71"/>
      <c r="AH454" s="71" t="s">
        <v>66</v>
      </c>
      <c r="AI454" s="71" t="s">
        <v>63</v>
      </c>
      <c r="AJ454" s="71" t="s">
        <v>63</v>
      </c>
      <c r="AK454" s="71" t="s">
        <v>63</v>
      </c>
      <c r="AL454" s="71" t="s">
        <v>62</v>
      </c>
      <c r="AM454" s="71" t="s">
        <v>63</v>
      </c>
      <c r="AN454" s="71"/>
      <c r="AO454" s="71"/>
      <c r="AP454" s="71" t="s">
        <v>6137</v>
      </c>
      <c r="AQ454" s="71" t="s">
        <v>721</v>
      </c>
      <c r="AR454" s="71" t="s">
        <v>63</v>
      </c>
      <c r="AS454" s="71"/>
      <c r="AT454" s="71" t="s">
        <v>63</v>
      </c>
      <c r="AU454" s="71"/>
      <c r="AV454" s="71"/>
      <c r="AW454" s="71"/>
      <c r="AX454" s="71" t="s">
        <v>6138</v>
      </c>
      <c r="AY454" s="73" t="s">
        <v>6139</v>
      </c>
    </row>
    <row r="455" spans="1:51" ht="75" customHeight="1">
      <c r="A455" s="70">
        <v>454</v>
      </c>
      <c r="B455" s="71" t="s">
        <v>6140</v>
      </c>
      <c r="C455" s="71" t="s">
        <v>1016</v>
      </c>
      <c r="D455" s="71" t="s">
        <v>6141</v>
      </c>
      <c r="E455" s="71" t="s">
        <v>1503</v>
      </c>
      <c r="F455" s="71" t="s">
        <v>231</v>
      </c>
      <c r="G455" s="71" t="s">
        <v>232</v>
      </c>
      <c r="H455" s="71" t="s">
        <v>233</v>
      </c>
      <c r="I455" s="71" t="s">
        <v>1992</v>
      </c>
      <c r="J455" s="71" t="s">
        <v>1456</v>
      </c>
      <c r="K455" s="71" t="s">
        <v>218</v>
      </c>
      <c r="L455" s="71" t="s">
        <v>6142</v>
      </c>
      <c r="M455" s="71" t="s">
        <v>6143</v>
      </c>
      <c r="N455" s="71"/>
      <c r="O455" s="71"/>
      <c r="P455" s="71"/>
      <c r="Q455" s="71"/>
      <c r="R455" s="71"/>
      <c r="S455" s="71"/>
      <c r="T455" s="71"/>
      <c r="U455" s="71"/>
      <c r="V455" s="71"/>
      <c r="W455" s="71"/>
      <c r="X455" s="71"/>
      <c r="Y455" s="71"/>
      <c r="Z455" s="71"/>
      <c r="AA455" s="71"/>
      <c r="AB455" s="71" t="s">
        <v>64</v>
      </c>
      <c r="AC455" s="71" t="s">
        <v>65</v>
      </c>
      <c r="AD455" s="71" t="s">
        <v>62</v>
      </c>
      <c r="AE455" s="71" t="s">
        <v>62</v>
      </c>
      <c r="AF455" s="71" t="s">
        <v>63</v>
      </c>
      <c r="AG455" s="71"/>
      <c r="AH455" s="71" t="s">
        <v>85</v>
      </c>
      <c r="AI455" s="71" t="s">
        <v>63</v>
      </c>
      <c r="AJ455" s="71" t="s">
        <v>63</v>
      </c>
      <c r="AK455" s="71" t="s">
        <v>63</v>
      </c>
      <c r="AL455" s="71" t="s">
        <v>62</v>
      </c>
      <c r="AM455" s="71" t="s">
        <v>63</v>
      </c>
      <c r="AN455" s="71"/>
      <c r="AO455" s="71"/>
      <c r="AP455" s="71" t="s">
        <v>6144</v>
      </c>
      <c r="AQ455" s="71" t="s">
        <v>1992</v>
      </c>
      <c r="AR455" s="71" t="s">
        <v>62</v>
      </c>
      <c r="AS455" s="71"/>
      <c r="AT455" s="71" t="s">
        <v>63</v>
      </c>
      <c r="AU455" s="71"/>
      <c r="AV455" s="71"/>
      <c r="AW455" s="71"/>
      <c r="AX455" s="71" t="s">
        <v>6145</v>
      </c>
      <c r="AY455" s="73" t="s">
        <v>6146</v>
      </c>
    </row>
    <row r="456" spans="1:51" ht="75" customHeight="1">
      <c r="A456" s="70">
        <v>455</v>
      </c>
      <c r="B456" s="71" t="s">
        <v>6147</v>
      </c>
      <c r="C456" s="71" t="s">
        <v>745</v>
      </c>
      <c r="D456" s="71" t="s">
        <v>6148</v>
      </c>
      <c r="E456" s="71" t="s">
        <v>1793</v>
      </c>
      <c r="F456" s="71" t="s">
        <v>231</v>
      </c>
      <c r="G456" s="71" t="s">
        <v>746</v>
      </c>
      <c r="H456" s="71" t="s">
        <v>217</v>
      </c>
      <c r="I456" s="71" t="s">
        <v>285</v>
      </c>
      <c r="J456" s="71" t="s">
        <v>1456</v>
      </c>
      <c r="K456" s="71" t="s">
        <v>279</v>
      </c>
      <c r="L456" s="71" t="s">
        <v>6149</v>
      </c>
      <c r="M456" s="71" t="s">
        <v>6150</v>
      </c>
      <c r="N456" s="71"/>
      <c r="O456" s="71"/>
      <c r="P456" s="71"/>
      <c r="Q456" s="71"/>
      <c r="R456" s="71"/>
      <c r="S456" s="71"/>
      <c r="T456" s="71"/>
      <c r="U456" s="71"/>
      <c r="V456" s="71"/>
      <c r="W456" s="71"/>
      <c r="X456" s="71"/>
      <c r="Y456" s="71"/>
      <c r="Z456" s="71"/>
      <c r="AA456" s="71"/>
      <c r="AB456" s="71" t="s">
        <v>64</v>
      </c>
      <c r="AC456" s="71" t="s">
        <v>65</v>
      </c>
      <c r="AD456" s="71" t="s">
        <v>62</v>
      </c>
      <c r="AE456" s="71" t="s">
        <v>63</v>
      </c>
      <c r="AF456" s="71" t="s">
        <v>63</v>
      </c>
      <c r="AG456" s="71"/>
      <c r="AH456" s="71" t="s">
        <v>66</v>
      </c>
      <c r="AI456" s="71" t="s">
        <v>63</v>
      </c>
      <c r="AJ456" s="71" t="s">
        <v>132</v>
      </c>
      <c r="AK456" s="71" t="s">
        <v>132</v>
      </c>
      <c r="AL456" s="71" t="s">
        <v>62</v>
      </c>
      <c r="AM456" s="71" t="s">
        <v>63</v>
      </c>
      <c r="AN456" s="71"/>
      <c r="AO456" s="71"/>
      <c r="AP456" s="71" t="s">
        <v>6151</v>
      </c>
      <c r="AQ456" s="71" t="s">
        <v>285</v>
      </c>
      <c r="AR456" s="71" t="s">
        <v>62</v>
      </c>
      <c r="AS456" s="71"/>
      <c r="AT456" s="71" t="s">
        <v>63</v>
      </c>
      <c r="AU456" s="71"/>
      <c r="AV456" s="71"/>
      <c r="AW456" s="71"/>
      <c r="AX456" s="71" t="s">
        <v>6152</v>
      </c>
      <c r="AY456" s="73" t="s">
        <v>6153</v>
      </c>
    </row>
    <row r="457" spans="1:51" ht="75" customHeight="1">
      <c r="A457" s="70">
        <v>456</v>
      </c>
      <c r="B457" s="71" t="s">
        <v>6154</v>
      </c>
      <c r="C457" s="71" t="s">
        <v>745</v>
      </c>
      <c r="D457" s="71" t="s">
        <v>6155</v>
      </c>
      <c r="E457" s="71" t="s">
        <v>1502</v>
      </c>
      <c r="F457" s="71" t="s">
        <v>231</v>
      </c>
      <c r="G457" s="71" t="s">
        <v>746</v>
      </c>
      <c r="H457" s="71" t="s">
        <v>217</v>
      </c>
      <c r="I457" s="71" t="s">
        <v>2244</v>
      </c>
      <c r="J457" s="71" t="s">
        <v>1456</v>
      </c>
      <c r="K457" s="71" t="s">
        <v>315</v>
      </c>
      <c r="L457" s="71" t="s">
        <v>6156</v>
      </c>
      <c r="M457" s="71" t="s">
        <v>6157</v>
      </c>
      <c r="N457" s="71"/>
      <c r="O457" s="71"/>
      <c r="P457" s="71"/>
      <c r="Q457" s="71"/>
      <c r="R457" s="71"/>
      <c r="S457" s="71"/>
      <c r="T457" s="71"/>
      <c r="U457" s="71"/>
      <c r="V457" s="71"/>
      <c r="W457" s="71"/>
      <c r="X457" s="71"/>
      <c r="Y457" s="71"/>
      <c r="Z457" s="71"/>
      <c r="AA457" s="71"/>
      <c r="AB457" s="71" t="s">
        <v>64</v>
      </c>
      <c r="AC457" s="71" t="s">
        <v>65</v>
      </c>
      <c r="AD457" s="71" t="s">
        <v>62</v>
      </c>
      <c r="AE457" s="71" t="s">
        <v>62</v>
      </c>
      <c r="AF457" s="71" t="s">
        <v>63</v>
      </c>
      <c r="AG457" s="71"/>
      <c r="AH457" s="71" t="s">
        <v>66</v>
      </c>
      <c r="AI457" s="71" t="s">
        <v>63</v>
      </c>
      <c r="AJ457" s="71" t="s">
        <v>63</v>
      </c>
      <c r="AK457" s="71" t="s">
        <v>63</v>
      </c>
      <c r="AL457" s="71" t="s">
        <v>132</v>
      </c>
      <c r="AM457" s="71" t="s">
        <v>63</v>
      </c>
      <c r="AN457" s="71"/>
      <c r="AO457" s="71"/>
      <c r="AP457" s="71" t="s">
        <v>6158</v>
      </c>
      <c r="AQ457" s="71" t="s">
        <v>6159</v>
      </c>
      <c r="AR457" s="71" t="s">
        <v>132</v>
      </c>
      <c r="AS457" s="71"/>
      <c r="AT457" s="71" t="s">
        <v>63</v>
      </c>
      <c r="AU457" s="71"/>
      <c r="AV457" s="71"/>
      <c r="AW457" s="71"/>
      <c r="AX457" s="71" t="s">
        <v>6160</v>
      </c>
      <c r="AY457" s="73" t="s">
        <v>6161</v>
      </c>
    </row>
    <row r="458" spans="1:51" ht="75" customHeight="1">
      <c r="A458" s="70">
        <v>457</v>
      </c>
      <c r="B458" s="71" t="s">
        <v>6162</v>
      </c>
      <c r="C458" s="71" t="s">
        <v>745</v>
      </c>
      <c r="D458" s="71" t="s">
        <v>6163</v>
      </c>
      <c r="E458" s="71" t="s">
        <v>1787</v>
      </c>
      <c r="F458" s="71" t="s">
        <v>231</v>
      </c>
      <c r="G458" s="71" t="s">
        <v>746</v>
      </c>
      <c r="H458" s="71" t="s">
        <v>217</v>
      </c>
      <c r="I458" s="71" t="s">
        <v>850</v>
      </c>
      <c r="J458" s="71" t="s">
        <v>1456</v>
      </c>
      <c r="K458" s="71" t="s">
        <v>315</v>
      </c>
      <c r="L458" s="71" t="s">
        <v>6164</v>
      </c>
      <c r="M458" s="71" t="s">
        <v>6165</v>
      </c>
      <c r="N458" s="71"/>
      <c r="O458" s="71"/>
      <c r="P458" s="71"/>
      <c r="Q458" s="71"/>
      <c r="R458" s="71"/>
      <c r="S458" s="71"/>
      <c r="T458" s="71"/>
      <c r="U458" s="71"/>
      <c r="V458" s="71"/>
      <c r="W458" s="71"/>
      <c r="X458" s="71"/>
      <c r="Y458" s="71"/>
      <c r="Z458" s="71"/>
      <c r="AA458" s="71"/>
      <c r="AB458" s="71" t="s">
        <v>64</v>
      </c>
      <c r="AC458" s="71" t="s">
        <v>65</v>
      </c>
      <c r="AD458" s="71" t="s">
        <v>62</v>
      </c>
      <c r="AE458" s="71" t="s">
        <v>63</v>
      </c>
      <c r="AF458" s="71" t="s">
        <v>63</v>
      </c>
      <c r="AG458" s="71"/>
      <c r="AH458" s="71" t="s">
        <v>66</v>
      </c>
      <c r="AI458" s="71" t="s">
        <v>63</v>
      </c>
      <c r="AJ458" s="71" t="s">
        <v>63</v>
      </c>
      <c r="AK458" s="71" t="s">
        <v>63</v>
      </c>
      <c r="AL458" s="71" t="s">
        <v>62</v>
      </c>
      <c r="AM458" s="71" t="s">
        <v>63</v>
      </c>
      <c r="AN458" s="71"/>
      <c r="AO458" s="71"/>
      <c r="AP458" s="71" t="s">
        <v>6166</v>
      </c>
      <c r="AQ458" s="71" t="s">
        <v>850</v>
      </c>
      <c r="AR458" s="71" t="s">
        <v>62</v>
      </c>
      <c r="AS458" s="71"/>
      <c r="AT458" s="71" t="s">
        <v>63</v>
      </c>
      <c r="AU458" s="71"/>
      <c r="AV458" s="71"/>
      <c r="AW458" s="71"/>
      <c r="AX458" s="71" t="s">
        <v>6167</v>
      </c>
      <c r="AY458" s="73"/>
    </row>
    <row r="459" spans="1:51" ht="75" customHeight="1">
      <c r="A459" s="70">
        <v>458</v>
      </c>
      <c r="B459" s="71" t="s">
        <v>6168</v>
      </c>
      <c r="C459" s="71" t="s">
        <v>745</v>
      </c>
      <c r="D459" s="71" t="s">
        <v>6169</v>
      </c>
      <c r="E459" s="71" t="s">
        <v>1529</v>
      </c>
      <c r="F459" s="71" t="s">
        <v>231</v>
      </c>
      <c r="G459" s="71" t="s">
        <v>746</v>
      </c>
      <c r="H459" s="71" t="s">
        <v>217</v>
      </c>
      <c r="I459" s="71" t="s">
        <v>513</v>
      </c>
      <c r="J459" s="71" t="s">
        <v>1456</v>
      </c>
      <c r="K459" s="71" t="s">
        <v>218</v>
      </c>
      <c r="L459" s="71" t="s">
        <v>6170</v>
      </c>
      <c r="M459" s="71" t="s">
        <v>6171</v>
      </c>
      <c r="N459" s="71"/>
      <c r="O459" s="71"/>
      <c r="P459" s="71"/>
      <c r="Q459" s="71"/>
      <c r="R459" s="71"/>
      <c r="S459" s="71"/>
      <c r="T459" s="71"/>
      <c r="U459" s="71"/>
      <c r="V459" s="71"/>
      <c r="W459" s="71"/>
      <c r="X459" s="71"/>
      <c r="Y459" s="71"/>
      <c r="Z459" s="71"/>
      <c r="AA459" s="71"/>
      <c r="AB459" s="71" t="s">
        <v>64</v>
      </c>
      <c r="AC459" s="71" t="s">
        <v>65</v>
      </c>
      <c r="AD459" s="71" t="s">
        <v>62</v>
      </c>
      <c r="AE459" s="71" t="s">
        <v>62</v>
      </c>
      <c r="AF459" s="71" t="s">
        <v>62</v>
      </c>
      <c r="AG459" s="71"/>
      <c r="AH459" s="71" t="s">
        <v>66</v>
      </c>
      <c r="AI459" s="71" t="s">
        <v>63</v>
      </c>
      <c r="AJ459" s="71" t="s">
        <v>63</v>
      </c>
      <c r="AK459" s="71" t="s">
        <v>63</v>
      </c>
      <c r="AL459" s="71" t="s">
        <v>132</v>
      </c>
      <c r="AM459" s="71" t="s">
        <v>63</v>
      </c>
      <c r="AN459" s="71"/>
      <c r="AO459" s="71"/>
      <c r="AP459" s="71" t="s">
        <v>6172</v>
      </c>
      <c r="AQ459" s="71" t="s">
        <v>6173</v>
      </c>
      <c r="AR459" s="71" t="s">
        <v>132</v>
      </c>
      <c r="AS459" s="71"/>
      <c r="AT459" s="71" t="s">
        <v>63</v>
      </c>
      <c r="AU459" s="71"/>
      <c r="AV459" s="71"/>
      <c r="AW459" s="71"/>
      <c r="AX459" s="71" t="s">
        <v>6174</v>
      </c>
      <c r="AY459" s="73" t="s">
        <v>6175</v>
      </c>
    </row>
    <row r="460" spans="1:51" ht="75" customHeight="1">
      <c r="A460" s="70">
        <v>459</v>
      </c>
      <c r="B460" s="71" t="s">
        <v>5609</v>
      </c>
      <c r="C460" s="71" t="s">
        <v>745</v>
      </c>
      <c r="D460" s="71" t="s">
        <v>6176</v>
      </c>
      <c r="E460" s="71" t="s">
        <v>1454</v>
      </c>
      <c r="F460" s="71" t="s">
        <v>231</v>
      </c>
      <c r="G460" s="71" t="s">
        <v>746</v>
      </c>
      <c r="H460" s="71" t="s">
        <v>217</v>
      </c>
      <c r="I460" s="71" t="s">
        <v>250</v>
      </c>
      <c r="J460" s="71" t="s">
        <v>1456</v>
      </c>
      <c r="K460" s="71" t="s">
        <v>243</v>
      </c>
      <c r="L460" s="71" t="s">
        <v>6177</v>
      </c>
      <c r="M460" s="71" t="s">
        <v>6178</v>
      </c>
      <c r="N460" s="71"/>
      <c r="O460" s="71"/>
      <c r="P460" s="71"/>
      <c r="Q460" s="71"/>
      <c r="R460" s="71"/>
      <c r="S460" s="71"/>
      <c r="T460" s="71"/>
      <c r="U460" s="71"/>
      <c r="V460" s="71"/>
      <c r="W460" s="71"/>
      <c r="X460" s="71"/>
      <c r="Y460" s="71"/>
      <c r="Z460" s="71"/>
      <c r="AA460" s="71"/>
      <c r="AB460" s="71" t="s">
        <v>64</v>
      </c>
      <c r="AC460" s="71" t="s">
        <v>65</v>
      </c>
      <c r="AD460" s="71" t="s">
        <v>62</v>
      </c>
      <c r="AE460" s="71" t="s">
        <v>63</v>
      </c>
      <c r="AF460" s="71" t="s">
        <v>62</v>
      </c>
      <c r="AG460" s="71"/>
      <c r="AH460" s="71" t="s">
        <v>66</v>
      </c>
      <c r="AI460" s="71" t="s">
        <v>132</v>
      </c>
      <c r="AJ460" s="71" t="s">
        <v>132</v>
      </c>
      <c r="AK460" s="71" t="s">
        <v>63</v>
      </c>
      <c r="AL460" s="71" t="s">
        <v>62</v>
      </c>
      <c r="AM460" s="71" t="s">
        <v>132</v>
      </c>
      <c r="AN460" s="71"/>
      <c r="AO460" s="71"/>
      <c r="AP460" s="71" t="s">
        <v>6179</v>
      </c>
      <c r="AQ460" s="71" t="s">
        <v>6180</v>
      </c>
      <c r="AR460" s="71" t="s">
        <v>132</v>
      </c>
      <c r="AS460" s="71"/>
      <c r="AT460" s="71" t="s">
        <v>63</v>
      </c>
      <c r="AU460" s="71"/>
      <c r="AV460" s="71"/>
      <c r="AW460" s="71"/>
      <c r="AX460" s="71" t="s">
        <v>6181</v>
      </c>
      <c r="AY460" s="73" t="s">
        <v>5616</v>
      </c>
    </row>
    <row r="461" spans="1:51" ht="75" customHeight="1">
      <c r="A461" s="70">
        <v>460</v>
      </c>
      <c r="B461" s="71" t="s">
        <v>6182</v>
      </c>
      <c r="C461" s="71" t="s">
        <v>810</v>
      </c>
      <c r="D461" s="71" t="s">
        <v>6183</v>
      </c>
      <c r="E461" s="71" t="s">
        <v>1454</v>
      </c>
      <c r="F461" s="71" t="s">
        <v>231</v>
      </c>
      <c r="G461" s="71" t="s">
        <v>746</v>
      </c>
      <c r="H461" s="71" t="s">
        <v>217</v>
      </c>
      <c r="I461" s="71" t="s">
        <v>800</v>
      </c>
      <c r="J461" s="71" t="s">
        <v>1456</v>
      </c>
      <c r="K461" s="71" t="s">
        <v>218</v>
      </c>
      <c r="L461" s="71" t="s">
        <v>6184</v>
      </c>
      <c r="M461" s="71" t="s">
        <v>6185</v>
      </c>
      <c r="N461" s="71"/>
      <c r="O461" s="71"/>
      <c r="P461" s="71"/>
      <c r="Q461" s="71"/>
      <c r="R461" s="71"/>
      <c r="S461" s="71"/>
      <c r="T461" s="71"/>
      <c r="U461" s="71"/>
      <c r="V461" s="71"/>
      <c r="W461" s="71"/>
      <c r="X461" s="71"/>
      <c r="Y461" s="71"/>
      <c r="Z461" s="71"/>
      <c r="AA461" s="71"/>
      <c r="AB461" s="71" t="s">
        <v>64</v>
      </c>
      <c r="AC461" s="71" t="s">
        <v>65</v>
      </c>
      <c r="AD461" s="71" t="s">
        <v>62</v>
      </c>
      <c r="AE461" s="71" t="s">
        <v>63</v>
      </c>
      <c r="AF461" s="71" t="s">
        <v>63</v>
      </c>
      <c r="AG461" s="71"/>
      <c r="AH461" s="71" t="s">
        <v>66</v>
      </c>
      <c r="AI461" s="71" t="s">
        <v>63</v>
      </c>
      <c r="AJ461" s="71" t="s">
        <v>63</v>
      </c>
      <c r="AK461" s="71" t="s">
        <v>63</v>
      </c>
      <c r="AL461" s="71" t="s">
        <v>132</v>
      </c>
      <c r="AM461" s="71" t="s">
        <v>63</v>
      </c>
      <c r="AN461" s="71"/>
      <c r="AO461" s="71"/>
      <c r="AP461" s="71" t="s">
        <v>6186</v>
      </c>
      <c r="AQ461" s="71" t="s">
        <v>6187</v>
      </c>
      <c r="AR461" s="71" t="s">
        <v>132</v>
      </c>
      <c r="AS461" s="71"/>
      <c r="AT461" s="71" t="s">
        <v>63</v>
      </c>
      <c r="AU461" s="71"/>
      <c r="AV461" s="71"/>
      <c r="AW461" s="71"/>
      <c r="AX461" s="71" t="s">
        <v>6188</v>
      </c>
      <c r="AY461" s="73" t="s">
        <v>6189</v>
      </c>
    </row>
    <row r="462" spans="1:51" ht="75" customHeight="1">
      <c r="A462" s="70">
        <v>461</v>
      </c>
      <c r="B462" s="71" t="s">
        <v>6190</v>
      </c>
      <c r="C462" s="71" t="s">
        <v>6191</v>
      </c>
      <c r="D462" s="71" t="s">
        <v>6192</v>
      </c>
      <c r="E462" s="71" t="s">
        <v>1454</v>
      </c>
      <c r="F462" s="71" t="s">
        <v>231</v>
      </c>
      <c r="G462" s="71" t="s">
        <v>746</v>
      </c>
      <c r="H462" s="71" t="s">
        <v>217</v>
      </c>
      <c r="I462" s="71" t="s">
        <v>1232</v>
      </c>
      <c r="J462" s="71" t="s">
        <v>1456</v>
      </c>
      <c r="K462" s="71" t="s">
        <v>243</v>
      </c>
      <c r="L462" s="71" t="s">
        <v>6193</v>
      </c>
      <c r="M462" s="71" t="s">
        <v>6194</v>
      </c>
      <c r="N462" s="71"/>
      <c r="O462" s="71"/>
      <c r="P462" s="71"/>
      <c r="Q462" s="71"/>
      <c r="R462" s="71"/>
      <c r="S462" s="71"/>
      <c r="T462" s="71"/>
      <c r="U462" s="71"/>
      <c r="V462" s="71"/>
      <c r="W462" s="71"/>
      <c r="X462" s="71"/>
      <c r="Y462" s="71"/>
      <c r="Z462" s="71"/>
      <c r="AA462" s="71"/>
      <c r="AB462" s="71" t="s">
        <v>64</v>
      </c>
      <c r="AC462" s="71" t="s">
        <v>65</v>
      </c>
      <c r="AD462" s="71" t="s">
        <v>62</v>
      </c>
      <c r="AE462" s="71" t="s">
        <v>63</v>
      </c>
      <c r="AF462" s="71" t="s">
        <v>63</v>
      </c>
      <c r="AG462" s="71"/>
      <c r="AH462" s="71" t="s">
        <v>66</v>
      </c>
      <c r="AI462" s="71" t="s">
        <v>63</v>
      </c>
      <c r="AJ462" s="71" t="s">
        <v>63</v>
      </c>
      <c r="AK462" s="71" t="s">
        <v>63</v>
      </c>
      <c r="AL462" s="71" t="s">
        <v>62</v>
      </c>
      <c r="AM462" s="71" t="s">
        <v>63</v>
      </c>
      <c r="AN462" s="71"/>
      <c r="AO462" s="71"/>
      <c r="AP462" s="71" t="s">
        <v>6195</v>
      </c>
      <c r="AQ462" s="71" t="s">
        <v>1232</v>
      </c>
      <c r="AR462" s="71" t="s">
        <v>62</v>
      </c>
      <c r="AS462" s="71"/>
      <c r="AT462" s="71" t="s">
        <v>63</v>
      </c>
      <c r="AU462" s="71"/>
      <c r="AV462" s="71"/>
      <c r="AW462" s="71"/>
      <c r="AX462" s="71" t="s">
        <v>6196</v>
      </c>
      <c r="AY462" s="73" t="s">
        <v>6197</v>
      </c>
    </row>
    <row r="463" spans="1:51" ht="75" customHeight="1">
      <c r="A463" s="70">
        <v>462</v>
      </c>
      <c r="B463" s="71" t="s">
        <v>6198</v>
      </c>
      <c r="C463" s="71" t="s">
        <v>745</v>
      </c>
      <c r="D463" s="71" t="s">
        <v>6199</v>
      </c>
      <c r="E463" s="71" t="s">
        <v>1526</v>
      </c>
      <c r="F463" s="71" t="s">
        <v>231</v>
      </c>
      <c r="G463" s="71" t="s">
        <v>746</v>
      </c>
      <c r="H463" s="71" t="s">
        <v>217</v>
      </c>
      <c r="I463" s="71" t="s">
        <v>850</v>
      </c>
      <c r="J463" s="71" t="s">
        <v>1456</v>
      </c>
      <c r="K463" s="71" t="s">
        <v>315</v>
      </c>
      <c r="L463" s="71" t="s">
        <v>6200</v>
      </c>
      <c r="M463" s="71" t="s">
        <v>6201</v>
      </c>
      <c r="N463" s="71"/>
      <c r="O463" s="71"/>
      <c r="P463" s="71"/>
      <c r="Q463" s="71"/>
      <c r="R463" s="71"/>
      <c r="S463" s="71"/>
      <c r="T463" s="71"/>
      <c r="U463" s="71"/>
      <c r="V463" s="71"/>
      <c r="W463" s="71"/>
      <c r="X463" s="71"/>
      <c r="Y463" s="71"/>
      <c r="Z463" s="71"/>
      <c r="AA463" s="71"/>
      <c r="AB463" s="71" t="s">
        <v>64</v>
      </c>
      <c r="AC463" s="71" t="s">
        <v>65</v>
      </c>
      <c r="AD463" s="71" t="s">
        <v>62</v>
      </c>
      <c r="AE463" s="71" t="s">
        <v>62</v>
      </c>
      <c r="AF463" s="71" t="s">
        <v>63</v>
      </c>
      <c r="AG463" s="71"/>
      <c r="AH463" s="71" t="s">
        <v>66</v>
      </c>
      <c r="AI463" s="71" t="s">
        <v>63</v>
      </c>
      <c r="AJ463" s="71" t="s">
        <v>63</v>
      </c>
      <c r="AK463" s="71" t="s">
        <v>63</v>
      </c>
      <c r="AL463" s="71" t="s">
        <v>62</v>
      </c>
      <c r="AM463" s="71" t="s">
        <v>63</v>
      </c>
      <c r="AN463" s="71"/>
      <c r="AO463" s="71"/>
      <c r="AP463" s="71" t="s">
        <v>6202</v>
      </c>
      <c r="AQ463" s="71" t="s">
        <v>850</v>
      </c>
      <c r="AR463" s="71" t="s">
        <v>62</v>
      </c>
      <c r="AS463" s="71"/>
      <c r="AT463" s="71" t="s">
        <v>63</v>
      </c>
      <c r="AU463" s="71"/>
      <c r="AV463" s="71"/>
      <c r="AW463" s="71"/>
      <c r="AX463" s="71" t="s">
        <v>6203</v>
      </c>
      <c r="AY463" s="73" t="s">
        <v>6204</v>
      </c>
    </row>
    <row r="464" spans="1:51" ht="75" customHeight="1">
      <c r="A464" s="70">
        <v>463</v>
      </c>
      <c r="B464" s="71" t="s">
        <v>6205</v>
      </c>
      <c r="C464" s="71" t="s">
        <v>810</v>
      </c>
      <c r="D464" s="71" t="s">
        <v>6206</v>
      </c>
      <c r="E464" s="71" t="s">
        <v>1485</v>
      </c>
      <c r="F464" s="71" t="s">
        <v>231</v>
      </c>
      <c r="G464" s="71" t="s">
        <v>746</v>
      </c>
      <c r="H464" s="71" t="s">
        <v>217</v>
      </c>
      <c r="I464" s="71" t="s">
        <v>800</v>
      </c>
      <c r="J464" s="71" t="s">
        <v>1456</v>
      </c>
      <c r="K464" s="71" t="s">
        <v>218</v>
      </c>
      <c r="L464" s="71" t="s">
        <v>6207</v>
      </c>
      <c r="M464" s="71" t="s">
        <v>6208</v>
      </c>
      <c r="N464" s="71"/>
      <c r="O464" s="71"/>
      <c r="P464" s="71"/>
      <c r="Q464" s="71"/>
      <c r="R464" s="71"/>
      <c r="S464" s="71"/>
      <c r="T464" s="71"/>
      <c r="U464" s="71"/>
      <c r="V464" s="71"/>
      <c r="W464" s="71"/>
      <c r="X464" s="71"/>
      <c r="Y464" s="71"/>
      <c r="Z464" s="71"/>
      <c r="AA464" s="71"/>
      <c r="AB464" s="71" t="s">
        <v>64</v>
      </c>
      <c r="AC464" s="71" t="s">
        <v>65</v>
      </c>
      <c r="AD464" s="71" t="s">
        <v>62</v>
      </c>
      <c r="AE464" s="71" t="s">
        <v>63</v>
      </c>
      <c r="AF464" s="71" t="s">
        <v>63</v>
      </c>
      <c r="AG464" s="71"/>
      <c r="AH464" s="71" t="s">
        <v>66</v>
      </c>
      <c r="AI464" s="71" t="s">
        <v>63</v>
      </c>
      <c r="AJ464" s="71" t="s">
        <v>63</v>
      </c>
      <c r="AK464" s="71" t="s">
        <v>63</v>
      </c>
      <c r="AL464" s="71" t="s">
        <v>62</v>
      </c>
      <c r="AM464" s="71" t="s">
        <v>63</v>
      </c>
      <c r="AN464" s="71"/>
      <c r="AO464" s="71"/>
      <c r="AP464" s="71" t="s">
        <v>6209</v>
      </c>
      <c r="AQ464" s="71" t="s">
        <v>6210</v>
      </c>
      <c r="AR464" s="71" t="s">
        <v>132</v>
      </c>
      <c r="AS464" s="71"/>
      <c r="AT464" s="71" t="s">
        <v>63</v>
      </c>
      <c r="AU464" s="71"/>
      <c r="AV464" s="71"/>
      <c r="AW464" s="71"/>
      <c r="AX464" s="71" t="s">
        <v>6211</v>
      </c>
      <c r="AY464" s="73" t="s">
        <v>6212</v>
      </c>
    </row>
    <row r="465" spans="1:51" ht="75" customHeight="1">
      <c r="A465" s="70">
        <v>464</v>
      </c>
      <c r="B465" s="71" t="s">
        <v>6213</v>
      </c>
      <c r="C465" s="71" t="s">
        <v>745</v>
      </c>
      <c r="D465" s="71" t="s">
        <v>6214</v>
      </c>
      <c r="E465" s="71" t="s">
        <v>1466</v>
      </c>
      <c r="F465" s="71" t="s">
        <v>231</v>
      </c>
      <c r="G465" s="71" t="s">
        <v>746</v>
      </c>
      <c r="H465" s="71" t="s">
        <v>217</v>
      </c>
      <c r="I465" s="71" t="s">
        <v>612</v>
      </c>
      <c r="J465" s="71" t="s">
        <v>1456</v>
      </c>
      <c r="K465" s="71" t="s">
        <v>266</v>
      </c>
      <c r="L465" s="71" t="s">
        <v>6215</v>
      </c>
      <c r="M465" s="71" t="s">
        <v>6216</v>
      </c>
      <c r="N465" s="71"/>
      <c r="O465" s="71"/>
      <c r="P465" s="71"/>
      <c r="Q465" s="71"/>
      <c r="R465" s="71"/>
      <c r="S465" s="71"/>
      <c r="T465" s="71"/>
      <c r="U465" s="71"/>
      <c r="V465" s="71"/>
      <c r="W465" s="71"/>
      <c r="X465" s="71"/>
      <c r="Y465" s="71"/>
      <c r="Z465" s="71"/>
      <c r="AA465" s="71"/>
      <c r="AB465" s="71" t="s">
        <v>64</v>
      </c>
      <c r="AC465" s="71" t="s">
        <v>65</v>
      </c>
      <c r="AD465" s="71" t="s">
        <v>62</v>
      </c>
      <c r="AE465" s="71" t="s">
        <v>62</v>
      </c>
      <c r="AF465" s="71" t="s">
        <v>63</v>
      </c>
      <c r="AG465" s="71"/>
      <c r="AH465" s="71" t="s">
        <v>85</v>
      </c>
      <c r="AI465" s="71" t="s">
        <v>63</v>
      </c>
      <c r="AJ465" s="71" t="s">
        <v>63</v>
      </c>
      <c r="AK465" s="71" t="s">
        <v>63</v>
      </c>
      <c r="AL465" s="71" t="s">
        <v>132</v>
      </c>
      <c r="AM465" s="71" t="s">
        <v>62</v>
      </c>
      <c r="AN465" s="71"/>
      <c r="AO465" s="71"/>
      <c r="AP465" s="71" t="s">
        <v>6217</v>
      </c>
      <c r="AQ465" s="71" t="s">
        <v>612</v>
      </c>
      <c r="AR465" s="71" t="s">
        <v>62</v>
      </c>
      <c r="AS465" s="71"/>
      <c r="AT465" s="71" t="s">
        <v>62</v>
      </c>
      <c r="AU465" s="71"/>
      <c r="AV465" s="71"/>
      <c r="AW465" s="71"/>
      <c r="AX465" s="71" t="s">
        <v>6218</v>
      </c>
      <c r="AY465" s="73" t="s">
        <v>6219</v>
      </c>
    </row>
    <row r="466" spans="1:51" ht="75" customHeight="1">
      <c r="A466" s="70">
        <v>465</v>
      </c>
      <c r="B466" s="71" t="s">
        <v>6220</v>
      </c>
      <c r="C466" s="71" t="s">
        <v>745</v>
      </c>
      <c r="D466" s="71" t="s">
        <v>6221</v>
      </c>
      <c r="E466" s="71" t="s">
        <v>1476</v>
      </c>
      <c r="F466" s="71" t="s">
        <v>231</v>
      </c>
      <c r="G466" s="71" t="s">
        <v>746</v>
      </c>
      <c r="H466" s="71" t="s">
        <v>217</v>
      </c>
      <c r="I466" s="71" t="s">
        <v>1232</v>
      </c>
      <c r="J466" s="71" t="s">
        <v>1456</v>
      </c>
      <c r="K466" s="71" t="s">
        <v>243</v>
      </c>
      <c r="L466" s="71" t="s">
        <v>6222</v>
      </c>
      <c r="M466" s="71" t="s">
        <v>6223</v>
      </c>
      <c r="N466" s="71"/>
      <c r="O466" s="71"/>
      <c r="P466" s="71"/>
      <c r="Q466" s="71"/>
      <c r="R466" s="71"/>
      <c r="S466" s="71"/>
      <c r="T466" s="71"/>
      <c r="U466" s="71"/>
      <c r="V466" s="71"/>
      <c r="W466" s="71"/>
      <c r="X466" s="71"/>
      <c r="Y466" s="71"/>
      <c r="Z466" s="71"/>
      <c r="AA466" s="71"/>
      <c r="AB466" s="71" t="s">
        <v>64</v>
      </c>
      <c r="AC466" s="71" t="s">
        <v>65</v>
      </c>
      <c r="AD466" s="71" t="s">
        <v>62</v>
      </c>
      <c r="AE466" s="71" t="s">
        <v>63</v>
      </c>
      <c r="AF466" s="71" t="s">
        <v>63</v>
      </c>
      <c r="AG466" s="71"/>
      <c r="AH466" s="71" t="s">
        <v>66</v>
      </c>
      <c r="AI466" s="71" t="s">
        <v>63</v>
      </c>
      <c r="AJ466" s="71" t="s">
        <v>63</v>
      </c>
      <c r="AK466" s="71" t="s">
        <v>63</v>
      </c>
      <c r="AL466" s="71" t="s">
        <v>62</v>
      </c>
      <c r="AM466" s="71" t="s">
        <v>63</v>
      </c>
      <c r="AN466" s="71"/>
      <c r="AO466" s="71"/>
      <c r="AP466" s="71" t="s">
        <v>6224</v>
      </c>
      <c r="AQ466" s="71" t="s">
        <v>1232</v>
      </c>
      <c r="AR466" s="71" t="s">
        <v>62</v>
      </c>
      <c r="AS466" s="71"/>
      <c r="AT466" s="71" t="s">
        <v>63</v>
      </c>
      <c r="AU466" s="71"/>
      <c r="AV466" s="71"/>
      <c r="AW466" s="71"/>
      <c r="AX466" s="71" t="s">
        <v>6225</v>
      </c>
      <c r="AY466" s="73" t="s">
        <v>6226</v>
      </c>
    </row>
    <row r="467" spans="1:51" ht="75" customHeight="1">
      <c r="A467" s="70">
        <v>466</v>
      </c>
      <c r="B467" s="71" t="s">
        <v>6227</v>
      </c>
      <c r="C467" s="71" t="s">
        <v>1286</v>
      </c>
      <c r="D467" s="71" t="s">
        <v>6228</v>
      </c>
      <c r="E467" s="71" t="s">
        <v>1476</v>
      </c>
      <c r="F467" s="71" t="s">
        <v>231</v>
      </c>
      <c r="G467" s="71" t="s">
        <v>796</v>
      </c>
      <c r="H467" s="71" t="s">
        <v>233</v>
      </c>
      <c r="I467" s="71" t="s">
        <v>1992</v>
      </c>
      <c r="J467" s="71" t="s">
        <v>1456</v>
      </c>
      <c r="K467" s="71" t="s">
        <v>218</v>
      </c>
      <c r="L467" s="71" t="s">
        <v>6229</v>
      </c>
      <c r="M467" s="71" t="s">
        <v>6230</v>
      </c>
      <c r="N467" s="71"/>
      <c r="O467" s="71"/>
      <c r="P467" s="71"/>
      <c r="Q467" s="71"/>
      <c r="R467" s="71"/>
      <c r="S467" s="71"/>
      <c r="T467" s="71"/>
      <c r="U467" s="71"/>
      <c r="V467" s="71"/>
      <c r="W467" s="71"/>
      <c r="X467" s="71"/>
      <c r="Y467" s="71"/>
      <c r="Z467" s="71"/>
      <c r="AA467" s="71"/>
      <c r="AB467" s="71" t="s">
        <v>64</v>
      </c>
      <c r="AC467" s="71" t="s">
        <v>65</v>
      </c>
      <c r="AD467" s="71" t="s">
        <v>62</v>
      </c>
      <c r="AE467" s="71" t="s">
        <v>62</v>
      </c>
      <c r="AF467" s="71" t="s">
        <v>63</v>
      </c>
      <c r="AG467" s="71"/>
      <c r="AH467" s="71" t="s">
        <v>85</v>
      </c>
      <c r="AI467" s="71" t="s">
        <v>63</v>
      </c>
      <c r="AJ467" s="71" t="s">
        <v>63</v>
      </c>
      <c r="AK467" s="71" t="s">
        <v>63</v>
      </c>
      <c r="AL467" s="71" t="s">
        <v>62</v>
      </c>
      <c r="AM467" s="71" t="s">
        <v>63</v>
      </c>
      <c r="AN467" s="71"/>
      <c r="AO467" s="71"/>
      <c r="AP467" s="71" t="s">
        <v>6231</v>
      </c>
      <c r="AQ467" s="71" t="s">
        <v>6232</v>
      </c>
      <c r="AR467" s="71" t="s">
        <v>132</v>
      </c>
      <c r="AS467" s="71"/>
      <c r="AT467" s="71" t="s">
        <v>63</v>
      </c>
      <c r="AU467" s="71"/>
      <c r="AV467" s="71"/>
      <c r="AW467" s="71"/>
      <c r="AX467" s="71" t="s">
        <v>6233</v>
      </c>
      <c r="AY467" s="73" t="s">
        <v>6234</v>
      </c>
    </row>
    <row r="468" spans="1:51" ht="75" customHeight="1">
      <c r="A468" s="70">
        <v>467</v>
      </c>
      <c r="B468" s="71" t="s">
        <v>6235</v>
      </c>
      <c r="C468" s="71" t="s">
        <v>745</v>
      </c>
      <c r="D468" s="71" t="s">
        <v>6236</v>
      </c>
      <c r="E468" s="71" t="s">
        <v>1502</v>
      </c>
      <c r="F468" s="71" t="s">
        <v>231</v>
      </c>
      <c r="G468" s="71" t="s">
        <v>746</v>
      </c>
      <c r="H468" s="71" t="s">
        <v>217</v>
      </c>
      <c r="I468" s="71" t="s">
        <v>250</v>
      </c>
      <c r="J468" s="71" t="s">
        <v>1456</v>
      </c>
      <c r="K468" s="71" t="s">
        <v>243</v>
      </c>
      <c r="L468" s="71" t="s">
        <v>6237</v>
      </c>
      <c r="M468" s="71" t="s">
        <v>6238</v>
      </c>
      <c r="N468" s="71"/>
      <c r="O468" s="71"/>
      <c r="P468" s="71"/>
      <c r="Q468" s="71"/>
      <c r="R468" s="71"/>
      <c r="S468" s="71"/>
      <c r="T468" s="71"/>
      <c r="U468" s="71"/>
      <c r="V468" s="71"/>
      <c r="W468" s="71"/>
      <c r="X468" s="71"/>
      <c r="Y468" s="71"/>
      <c r="Z468" s="71"/>
      <c r="AA468" s="71"/>
      <c r="AB468" s="71" t="s">
        <v>64</v>
      </c>
      <c r="AC468" s="71" t="s">
        <v>65</v>
      </c>
      <c r="AD468" s="71" t="s">
        <v>62</v>
      </c>
      <c r="AE468" s="71" t="s">
        <v>62</v>
      </c>
      <c r="AF468" s="71" t="s">
        <v>63</v>
      </c>
      <c r="AG468" s="71"/>
      <c r="AH468" s="71" t="s">
        <v>66</v>
      </c>
      <c r="AI468" s="71" t="s">
        <v>63</v>
      </c>
      <c r="AJ468" s="71" t="s">
        <v>62</v>
      </c>
      <c r="AK468" s="71" t="s">
        <v>63</v>
      </c>
      <c r="AL468" s="71" t="s">
        <v>62</v>
      </c>
      <c r="AM468" s="71" t="s">
        <v>63</v>
      </c>
      <c r="AN468" s="71"/>
      <c r="AO468" s="71"/>
      <c r="AP468" s="71" t="s">
        <v>6239</v>
      </c>
      <c r="AQ468" s="71" t="s">
        <v>250</v>
      </c>
      <c r="AR468" s="71" t="s">
        <v>62</v>
      </c>
      <c r="AS468" s="71"/>
      <c r="AT468" s="71" t="s">
        <v>63</v>
      </c>
      <c r="AU468" s="71"/>
      <c r="AV468" s="71"/>
      <c r="AW468" s="71"/>
      <c r="AX468" s="71" t="s">
        <v>6240</v>
      </c>
      <c r="AY468" s="73" t="s">
        <v>6241</v>
      </c>
    </row>
    <row r="469" spans="1:51" ht="75" customHeight="1">
      <c r="A469" s="70">
        <v>468</v>
      </c>
      <c r="B469" s="71" t="s">
        <v>6242</v>
      </c>
      <c r="C469" s="71" t="s">
        <v>745</v>
      </c>
      <c r="D469" s="71" t="s">
        <v>6243</v>
      </c>
      <c r="E469" s="71" t="s">
        <v>1485</v>
      </c>
      <c r="F469" s="71" t="s">
        <v>231</v>
      </c>
      <c r="G469" s="71" t="s">
        <v>746</v>
      </c>
      <c r="H469" s="71" t="s">
        <v>217</v>
      </c>
      <c r="I469" s="71" t="s">
        <v>250</v>
      </c>
      <c r="J469" s="71" t="s">
        <v>1456</v>
      </c>
      <c r="K469" s="71" t="s">
        <v>243</v>
      </c>
      <c r="L469" s="71" t="s">
        <v>6244</v>
      </c>
      <c r="M469" s="71" t="s">
        <v>6245</v>
      </c>
      <c r="N469" s="71"/>
      <c r="O469" s="71"/>
      <c r="P469" s="71"/>
      <c r="Q469" s="71"/>
      <c r="R469" s="71"/>
      <c r="S469" s="71"/>
      <c r="T469" s="71"/>
      <c r="U469" s="71"/>
      <c r="V469" s="71"/>
      <c r="W469" s="71"/>
      <c r="X469" s="71"/>
      <c r="Y469" s="71"/>
      <c r="Z469" s="71"/>
      <c r="AA469" s="71"/>
      <c r="AB469" s="71" t="s">
        <v>64</v>
      </c>
      <c r="AC469" s="71" t="s">
        <v>65</v>
      </c>
      <c r="AD469" s="71" t="s">
        <v>62</v>
      </c>
      <c r="AE469" s="71" t="s">
        <v>63</v>
      </c>
      <c r="AF469" s="71" t="s">
        <v>62</v>
      </c>
      <c r="AG469" s="71"/>
      <c r="AH469" s="71" t="s">
        <v>66</v>
      </c>
      <c r="AI469" s="71" t="s">
        <v>63</v>
      </c>
      <c r="AJ469" s="71" t="s">
        <v>63</v>
      </c>
      <c r="AK469" s="71" t="s">
        <v>63</v>
      </c>
      <c r="AL469" s="71" t="s">
        <v>132</v>
      </c>
      <c r="AM469" s="71" t="s">
        <v>63</v>
      </c>
      <c r="AN469" s="71"/>
      <c r="AO469" s="71"/>
      <c r="AP469" s="71" t="s">
        <v>6246</v>
      </c>
      <c r="AQ469" s="71" t="s">
        <v>250</v>
      </c>
      <c r="AR469" s="71" t="s">
        <v>62</v>
      </c>
      <c r="AS469" s="71"/>
      <c r="AT469" s="71" t="s">
        <v>63</v>
      </c>
      <c r="AU469" s="71"/>
      <c r="AV469" s="71"/>
      <c r="AW469" s="71"/>
      <c r="AX469" s="71" t="s">
        <v>6247</v>
      </c>
      <c r="AY469" s="73" t="s">
        <v>6248</v>
      </c>
    </row>
    <row r="470" spans="1:51" ht="75" customHeight="1">
      <c r="A470" s="70">
        <v>469</v>
      </c>
      <c r="B470" s="71" t="s">
        <v>6249</v>
      </c>
      <c r="C470" s="71" t="s">
        <v>5769</v>
      </c>
      <c r="D470" s="71" t="s">
        <v>6250</v>
      </c>
      <c r="E470" s="71" t="s">
        <v>1502</v>
      </c>
      <c r="F470" s="71" t="s">
        <v>231</v>
      </c>
      <c r="G470" s="71" t="s">
        <v>232</v>
      </c>
      <c r="H470" s="71" t="s">
        <v>217</v>
      </c>
      <c r="I470" s="71" t="s">
        <v>1663</v>
      </c>
      <c r="J470" s="71" t="s">
        <v>1456</v>
      </c>
      <c r="K470" s="71" t="s">
        <v>279</v>
      </c>
      <c r="L470" s="71" t="s">
        <v>6251</v>
      </c>
      <c r="M470" s="71" t="s">
        <v>6252</v>
      </c>
      <c r="N470" s="71" t="s">
        <v>1599</v>
      </c>
      <c r="O470" s="71" t="s">
        <v>1530</v>
      </c>
      <c r="P470" s="71"/>
      <c r="Q470" s="71"/>
      <c r="R470" s="71"/>
      <c r="S470" s="71"/>
      <c r="T470" s="71"/>
      <c r="U470" s="71"/>
      <c r="V470" s="71"/>
      <c r="W470" s="71"/>
      <c r="X470" s="71"/>
      <c r="Y470" s="71"/>
      <c r="Z470" s="71"/>
      <c r="AA470" s="71"/>
      <c r="AB470" s="71" t="s">
        <v>64</v>
      </c>
      <c r="AC470" s="71" t="s">
        <v>84</v>
      </c>
      <c r="AD470" s="71" t="s">
        <v>62</v>
      </c>
      <c r="AE470" s="71" t="s">
        <v>62</v>
      </c>
      <c r="AF470" s="71" t="s">
        <v>63</v>
      </c>
      <c r="AG470" s="71"/>
      <c r="AH470" s="71" t="s">
        <v>1539</v>
      </c>
      <c r="AI470" s="71" t="s">
        <v>63</v>
      </c>
      <c r="AJ470" s="71" t="s">
        <v>63</v>
      </c>
      <c r="AK470" s="71" t="s">
        <v>63</v>
      </c>
      <c r="AL470" s="71" t="s">
        <v>132</v>
      </c>
      <c r="AM470" s="71" t="s">
        <v>62</v>
      </c>
      <c r="AN470" s="71"/>
      <c r="AO470" s="71"/>
      <c r="AP470" s="71" t="s">
        <v>6253</v>
      </c>
      <c r="AQ470" s="71" t="s">
        <v>1069</v>
      </c>
      <c r="AR470" s="71" t="s">
        <v>63</v>
      </c>
      <c r="AS470" s="71"/>
      <c r="AT470" s="71" t="s">
        <v>63</v>
      </c>
      <c r="AU470" s="71"/>
      <c r="AV470" s="71"/>
      <c r="AW470" s="71"/>
      <c r="AX470" s="71" t="s">
        <v>6254</v>
      </c>
      <c r="AY470" s="73" t="s">
        <v>6255</v>
      </c>
    </row>
    <row r="471" spans="1:51" ht="75" customHeight="1">
      <c r="A471" s="70">
        <v>470</v>
      </c>
      <c r="B471" s="71" t="s">
        <v>6256</v>
      </c>
      <c r="C471" s="71" t="s">
        <v>745</v>
      </c>
      <c r="D471" s="71" t="s">
        <v>6257</v>
      </c>
      <c r="E471" s="71" t="s">
        <v>1529</v>
      </c>
      <c r="F471" s="71" t="s">
        <v>231</v>
      </c>
      <c r="G471" s="71" t="s">
        <v>746</v>
      </c>
      <c r="H471" s="71" t="s">
        <v>217</v>
      </c>
      <c r="I471" s="71" t="s">
        <v>1232</v>
      </c>
      <c r="J471" s="71" t="s">
        <v>1456</v>
      </c>
      <c r="K471" s="71" t="s">
        <v>243</v>
      </c>
      <c r="L471" s="71" t="s">
        <v>6258</v>
      </c>
      <c r="M471" s="71" t="s">
        <v>6259</v>
      </c>
      <c r="N471" s="71"/>
      <c r="O471" s="71"/>
      <c r="P471" s="71"/>
      <c r="Q471" s="71"/>
      <c r="R471" s="71"/>
      <c r="S471" s="71"/>
      <c r="T471" s="71"/>
      <c r="U471" s="71"/>
      <c r="V471" s="71"/>
      <c r="W471" s="71"/>
      <c r="X471" s="71"/>
      <c r="Y471" s="71"/>
      <c r="Z471" s="71"/>
      <c r="AA471" s="71"/>
      <c r="AB471" s="71" t="s">
        <v>64</v>
      </c>
      <c r="AC471" s="71" t="s">
        <v>65</v>
      </c>
      <c r="AD471" s="71" t="s">
        <v>62</v>
      </c>
      <c r="AE471" s="71" t="s">
        <v>63</v>
      </c>
      <c r="AF471" s="71" t="s">
        <v>63</v>
      </c>
      <c r="AG471" s="71"/>
      <c r="AH471" s="71" t="s">
        <v>932</v>
      </c>
      <c r="AI471" s="71" t="s">
        <v>63</v>
      </c>
      <c r="AJ471" s="71" t="s">
        <v>63</v>
      </c>
      <c r="AK471" s="71" t="s">
        <v>63</v>
      </c>
      <c r="AL471" s="71" t="s">
        <v>132</v>
      </c>
      <c r="AM471" s="71" t="s">
        <v>63</v>
      </c>
      <c r="AN471" s="71"/>
      <c r="AO471" s="71"/>
      <c r="AP471" s="71" t="s">
        <v>6260</v>
      </c>
      <c r="AQ471" s="71" t="s">
        <v>1232</v>
      </c>
      <c r="AR471" s="71" t="s">
        <v>62</v>
      </c>
      <c r="AS471" s="71"/>
      <c r="AT471" s="71" t="s">
        <v>63</v>
      </c>
      <c r="AU471" s="71"/>
      <c r="AV471" s="71"/>
      <c r="AW471" s="71"/>
      <c r="AX471" s="71" t="s">
        <v>6261</v>
      </c>
      <c r="AY471" s="73" t="s">
        <v>6262</v>
      </c>
    </row>
    <row r="472" spans="1:51" ht="75" customHeight="1">
      <c r="A472" s="70">
        <v>471</v>
      </c>
      <c r="B472" s="71" t="s">
        <v>6263</v>
      </c>
      <c r="C472" s="71" t="s">
        <v>810</v>
      </c>
      <c r="D472" s="71" t="s">
        <v>6264</v>
      </c>
      <c r="E472" s="71" t="s">
        <v>1526</v>
      </c>
      <c r="F472" s="71" t="s">
        <v>231</v>
      </c>
      <c r="G472" s="71" t="s">
        <v>746</v>
      </c>
      <c r="H472" s="71" t="s">
        <v>217</v>
      </c>
      <c r="I472" s="71" t="s">
        <v>850</v>
      </c>
      <c r="J472" s="71" t="s">
        <v>1456</v>
      </c>
      <c r="K472" s="71" t="s">
        <v>315</v>
      </c>
      <c r="L472" s="71" t="s">
        <v>6265</v>
      </c>
      <c r="M472" s="71" t="s">
        <v>6266</v>
      </c>
      <c r="N472" s="71"/>
      <c r="O472" s="71"/>
      <c r="P472" s="71"/>
      <c r="Q472" s="71"/>
      <c r="R472" s="71"/>
      <c r="S472" s="71"/>
      <c r="T472" s="71"/>
      <c r="U472" s="71"/>
      <c r="V472" s="71"/>
      <c r="W472" s="71"/>
      <c r="X472" s="71"/>
      <c r="Y472" s="71"/>
      <c r="Z472" s="71"/>
      <c r="AA472" s="71"/>
      <c r="AB472" s="71" t="s">
        <v>64</v>
      </c>
      <c r="AC472" s="71" t="s">
        <v>65</v>
      </c>
      <c r="AD472" s="71" t="s">
        <v>62</v>
      </c>
      <c r="AE472" s="71" t="s">
        <v>62</v>
      </c>
      <c r="AF472" s="71" t="s">
        <v>63</v>
      </c>
      <c r="AG472" s="71"/>
      <c r="AH472" s="71" t="s">
        <v>101</v>
      </c>
      <c r="AI472" s="71" t="s">
        <v>63</v>
      </c>
      <c r="AJ472" s="71" t="s">
        <v>63</v>
      </c>
      <c r="AK472" s="71" t="s">
        <v>63</v>
      </c>
      <c r="AL472" s="71" t="s">
        <v>62</v>
      </c>
      <c r="AM472" s="71" t="s">
        <v>63</v>
      </c>
      <c r="AN472" s="71"/>
      <c r="AO472" s="71"/>
      <c r="AP472" s="71" t="s">
        <v>6267</v>
      </c>
      <c r="AQ472" s="71" t="s">
        <v>850</v>
      </c>
      <c r="AR472" s="71" t="s">
        <v>62</v>
      </c>
      <c r="AS472" s="71"/>
      <c r="AT472" s="71" t="s">
        <v>63</v>
      </c>
      <c r="AU472" s="71"/>
      <c r="AV472" s="71"/>
      <c r="AW472" s="71"/>
      <c r="AX472" s="71" t="s">
        <v>6268</v>
      </c>
      <c r="AY472" s="73" t="s">
        <v>6269</v>
      </c>
    </row>
    <row r="473" spans="1:51" ht="75" customHeight="1">
      <c r="A473" s="70">
        <v>472</v>
      </c>
      <c r="B473" s="71" t="s">
        <v>6270</v>
      </c>
      <c r="C473" s="71" t="s">
        <v>264</v>
      </c>
      <c r="D473" s="71" t="s">
        <v>6271</v>
      </c>
      <c r="E473" s="71" t="s">
        <v>1589</v>
      </c>
      <c r="F473" s="71" t="s">
        <v>54</v>
      </c>
      <c r="G473" s="71" t="s">
        <v>201</v>
      </c>
      <c r="H473" s="71" t="s">
        <v>233</v>
      </c>
      <c r="I473" s="71" t="s">
        <v>194</v>
      </c>
      <c r="J473" s="71" t="s">
        <v>1456</v>
      </c>
      <c r="K473" s="71" t="s">
        <v>315</v>
      </c>
      <c r="L473" s="71" t="s">
        <v>6272</v>
      </c>
      <c r="M473" s="71" t="s">
        <v>6273</v>
      </c>
      <c r="N473" s="71" t="s">
        <v>1741</v>
      </c>
      <c r="O473" s="71" t="s">
        <v>1699</v>
      </c>
      <c r="P473" s="71" t="s">
        <v>60</v>
      </c>
      <c r="Q473" s="71" t="s">
        <v>81</v>
      </c>
      <c r="R473" s="71" t="s">
        <v>1700</v>
      </c>
      <c r="S473" s="71" t="s">
        <v>62</v>
      </c>
      <c r="T473" s="71" t="s">
        <v>62</v>
      </c>
      <c r="U473" s="71" t="s">
        <v>63</v>
      </c>
      <c r="V473" s="71" t="s">
        <v>62</v>
      </c>
      <c r="W473" s="71" t="s">
        <v>63</v>
      </c>
      <c r="X473" s="71" t="s">
        <v>62</v>
      </c>
      <c r="Y473" s="71" t="s">
        <v>62</v>
      </c>
      <c r="Z473" s="71" t="s">
        <v>63</v>
      </c>
      <c r="AA473" s="71" t="s">
        <v>62</v>
      </c>
      <c r="AB473" s="71" t="s">
        <v>64</v>
      </c>
      <c r="AC473" s="71" t="s">
        <v>100</v>
      </c>
      <c r="AD473" s="71" t="s">
        <v>62</v>
      </c>
      <c r="AE473" s="71" t="s">
        <v>63</v>
      </c>
      <c r="AF473" s="71" t="s">
        <v>63</v>
      </c>
      <c r="AG473" s="71" t="s">
        <v>63</v>
      </c>
      <c r="AH473" s="71" t="s">
        <v>85</v>
      </c>
      <c r="AI473" s="71" t="s">
        <v>63</v>
      </c>
      <c r="AJ473" s="71" t="s">
        <v>132</v>
      </c>
      <c r="AK473" s="71" t="s">
        <v>63</v>
      </c>
      <c r="AL473" s="71" t="s">
        <v>63</v>
      </c>
      <c r="AM473" s="71" t="s">
        <v>132</v>
      </c>
      <c r="AN473" s="71" t="s">
        <v>6274</v>
      </c>
      <c r="AO473" s="71" t="s">
        <v>6275</v>
      </c>
      <c r="AP473" s="71" t="s">
        <v>6276</v>
      </c>
      <c r="AQ473" s="71" t="s">
        <v>6277</v>
      </c>
      <c r="AR473" s="71" t="s">
        <v>63</v>
      </c>
      <c r="AS473" s="71"/>
      <c r="AT473" s="71" t="s">
        <v>62</v>
      </c>
      <c r="AU473" s="71" t="s">
        <v>72</v>
      </c>
      <c r="AV473" s="71" t="s">
        <v>63</v>
      </c>
      <c r="AW473" s="71"/>
      <c r="AX473" s="71" t="s">
        <v>6278</v>
      </c>
      <c r="AY473" s="73"/>
    </row>
    <row r="474" spans="1:51" ht="75" customHeight="1">
      <c r="A474" s="70">
        <v>473</v>
      </c>
      <c r="B474" s="71" t="s">
        <v>1941</v>
      </c>
      <c r="C474" s="71" t="s">
        <v>810</v>
      </c>
      <c r="D474" s="71" t="s">
        <v>6279</v>
      </c>
      <c r="E474" s="71" t="s">
        <v>1510</v>
      </c>
      <c r="F474" s="71" t="s">
        <v>231</v>
      </c>
      <c r="G474" s="71" t="s">
        <v>746</v>
      </c>
      <c r="H474" s="71" t="s">
        <v>217</v>
      </c>
      <c r="I474" s="71" t="s">
        <v>2244</v>
      </c>
      <c r="J474" s="71" t="s">
        <v>1456</v>
      </c>
      <c r="K474" s="71" t="s">
        <v>315</v>
      </c>
      <c r="L474" s="71" t="s">
        <v>6280</v>
      </c>
      <c r="M474" s="71" t="s">
        <v>6281</v>
      </c>
      <c r="N474" s="71"/>
      <c r="O474" s="71"/>
      <c r="P474" s="71"/>
      <c r="Q474" s="71"/>
      <c r="R474" s="71"/>
      <c r="S474" s="71"/>
      <c r="T474" s="71"/>
      <c r="U474" s="71"/>
      <c r="V474" s="71"/>
      <c r="W474" s="71"/>
      <c r="X474" s="71"/>
      <c r="Y474" s="71"/>
      <c r="Z474" s="71"/>
      <c r="AA474" s="71"/>
      <c r="AB474" s="71" t="s">
        <v>64</v>
      </c>
      <c r="AC474" s="71" t="s">
        <v>65</v>
      </c>
      <c r="AD474" s="71" t="s">
        <v>62</v>
      </c>
      <c r="AE474" s="71" t="s">
        <v>62</v>
      </c>
      <c r="AF474" s="71" t="s">
        <v>63</v>
      </c>
      <c r="AG474" s="71"/>
      <c r="AH474" s="71" t="s">
        <v>66</v>
      </c>
      <c r="AI474" s="71" t="s">
        <v>63</v>
      </c>
      <c r="AJ474" s="71" t="s">
        <v>63</v>
      </c>
      <c r="AK474" s="71" t="s">
        <v>63</v>
      </c>
      <c r="AL474" s="71" t="s">
        <v>62</v>
      </c>
      <c r="AM474" s="71" t="s">
        <v>63</v>
      </c>
      <c r="AN474" s="71"/>
      <c r="AO474" s="71"/>
      <c r="AP474" s="71" t="s">
        <v>6282</v>
      </c>
      <c r="AQ474" s="71" t="s">
        <v>1783</v>
      </c>
      <c r="AR474" s="71" t="s">
        <v>132</v>
      </c>
      <c r="AS474" s="71"/>
      <c r="AT474" s="71" t="s">
        <v>63</v>
      </c>
      <c r="AU474" s="71"/>
      <c r="AV474" s="71"/>
      <c r="AW474" s="71"/>
      <c r="AX474" s="71" t="s">
        <v>6283</v>
      </c>
      <c r="AY474" s="73" t="s">
        <v>2012</v>
      </c>
    </row>
    <row r="475" spans="1:51" ht="75" customHeight="1">
      <c r="A475" s="70">
        <v>474</v>
      </c>
      <c r="B475" s="71" t="s">
        <v>6284</v>
      </c>
      <c r="C475" s="71" t="s">
        <v>745</v>
      </c>
      <c r="D475" s="71" t="s">
        <v>6285</v>
      </c>
      <c r="E475" s="71" t="s">
        <v>1599</v>
      </c>
      <c r="F475" s="71" t="s">
        <v>231</v>
      </c>
      <c r="G475" s="71" t="s">
        <v>746</v>
      </c>
      <c r="H475" s="71" t="s">
        <v>217</v>
      </c>
      <c r="I475" s="71" t="s">
        <v>1232</v>
      </c>
      <c r="J475" s="71" t="s">
        <v>1456</v>
      </c>
      <c r="K475" s="71" t="s">
        <v>243</v>
      </c>
      <c r="L475" s="71" t="s">
        <v>6286</v>
      </c>
      <c r="M475" s="71" t="s">
        <v>6287</v>
      </c>
      <c r="N475" s="71"/>
      <c r="O475" s="71"/>
      <c r="P475" s="71"/>
      <c r="Q475" s="71"/>
      <c r="R475" s="71"/>
      <c r="S475" s="71"/>
      <c r="T475" s="71"/>
      <c r="U475" s="71"/>
      <c r="V475" s="71"/>
      <c r="W475" s="71"/>
      <c r="X475" s="71"/>
      <c r="Y475" s="71"/>
      <c r="Z475" s="71"/>
      <c r="AA475" s="71"/>
      <c r="AB475" s="71" t="s">
        <v>64</v>
      </c>
      <c r="AC475" s="71" t="s">
        <v>65</v>
      </c>
      <c r="AD475" s="71" t="s">
        <v>62</v>
      </c>
      <c r="AE475" s="71" t="s">
        <v>62</v>
      </c>
      <c r="AF475" s="71" t="s">
        <v>63</v>
      </c>
      <c r="AG475" s="71"/>
      <c r="AH475" s="71" t="s">
        <v>66</v>
      </c>
      <c r="AI475" s="71" t="s">
        <v>63</v>
      </c>
      <c r="AJ475" s="71" t="s">
        <v>63</v>
      </c>
      <c r="AK475" s="71" t="s">
        <v>63</v>
      </c>
      <c r="AL475" s="71" t="s">
        <v>62</v>
      </c>
      <c r="AM475" s="71" t="s">
        <v>63</v>
      </c>
      <c r="AN475" s="71"/>
      <c r="AO475" s="71"/>
      <c r="AP475" s="71" t="s">
        <v>6288</v>
      </c>
      <c r="AQ475" s="71" t="s">
        <v>1232</v>
      </c>
      <c r="AR475" s="71" t="s">
        <v>62</v>
      </c>
      <c r="AS475" s="71"/>
      <c r="AT475" s="71" t="s">
        <v>63</v>
      </c>
      <c r="AU475" s="71"/>
      <c r="AV475" s="71"/>
      <c r="AW475" s="71"/>
      <c r="AX475" s="71" t="s">
        <v>6289</v>
      </c>
      <c r="AY475" s="73" t="s">
        <v>6080</v>
      </c>
    </row>
    <row r="476" spans="1:51" ht="75" customHeight="1">
      <c r="A476" s="70">
        <v>475</v>
      </c>
      <c r="B476" s="71" t="s">
        <v>6290</v>
      </c>
      <c r="C476" s="71" t="s">
        <v>745</v>
      </c>
      <c r="D476" s="71" t="s">
        <v>6291</v>
      </c>
      <c r="E476" s="71" t="s">
        <v>1502</v>
      </c>
      <c r="F476" s="71" t="s">
        <v>231</v>
      </c>
      <c r="G476" s="71" t="s">
        <v>746</v>
      </c>
      <c r="H476" s="71" t="s">
        <v>217</v>
      </c>
      <c r="I476" s="71" t="s">
        <v>194</v>
      </c>
      <c r="J476" s="71" t="s">
        <v>1456</v>
      </c>
      <c r="K476" s="71" t="s">
        <v>315</v>
      </c>
      <c r="L476" s="71" t="s">
        <v>6292</v>
      </c>
      <c r="M476" s="71" t="s">
        <v>6293</v>
      </c>
      <c r="N476" s="71"/>
      <c r="O476" s="71"/>
      <c r="P476" s="71"/>
      <c r="Q476" s="71"/>
      <c r="R476" s="71"/>
      <c r="S476" s="71"/>
      <c r="T476" s="71"/>
      <c r="U476" s="71"/>
      <c r="V476" s="71"/>
      <c r="W476" s="71"/>
      <c r="X476" s="71"/>
      <c r="Y476" s="71"/>
      <c r="Z476" s="71"/>
      <c r="AA476" s="71"/>
      <c r="AB476" s="71" t="s">
        <v>64</v>
      </c>
      <c r="AC476" s="71" t="s">
        <v>65</v>
      </c>
      <c r="AD476" s="71" t="s">
        <v>62</v>
      </c>
      <c r="AE476" s="71" t="s">
        <v>63</v>
      </c>
      <c r="AF476" s="71" t="s">
        <v>63</v>
      </c>
      <c r="AG476" s="71"/>
      <c r="AH476" s="71" t="s">
        <v>66</v>
      </c>
      <c r="AI476" s="71" t="s">
        <v>63</v>
      </c>
      <c r="AJ476" s="71" t="s">
        <v>132</v>
      </c>
      <c r="AK476" s="71" t="s">
        <v>63</v>
      </c>
      <c r="AL476" s="71" t="s">
        <v>132</v>
      </c>
      <c r="AM476" s="71" t="s">
        <v>63</v>
      </c>
      <c r="AN476" s="71"/>
      <c r="AO476" s="71"/>
      <c r="AP476" s="71" t="s">
        <v>6294</v>
      </c>
      <c r="AQ476" s="71" t="s">
        <v>6295</v>
      </c>
      <c r="AR476" s="71" t="s">
        <v>132</v>
      </c>
      <c r="AS476" s="71"/>
      <c r="AT476" s="71" t="s">
        <v>63</v>
      </c>
      <c r="AU476" s="71"/>
      <c r="AV476" s="71"/>
      <c r="AW476" s="71"/>
      <c r="AX476" s="71" t="s">
        <v>6296</v>
      </c>
      <c r="AY476" s="73" t="s">
        <v>6297</v>
      </c>
    </row>
    <row r="477" spans="1:51" ht="75" customHeight="1">
      <c r="A477" s="70">
        <v>476</v>
      </c>
      <c r="B477" s="71" t="s">
        <v>6298</v>
      </c>
      <c r="C477" s="71" t="s">
        <v>810</v>
      </c>
      <c r="D477" s="71" t="s">
        <v>6299</v>
      </c>
      <c r="E477" s="71" t="s">
        <v>1503</v>
      </c>
      <c r="F477" s="71" t="s">
        <v>231</v>
      </c>
      <c r="G477" s="71" t="s">
        <v>746</v>
      </c>
      <c r="H477" s="71" t="s">
        <v>217</v>
      </c>
      <c r="I477" s="71" t="s">
        <v>1467</v>
      </c>
      <c r="J477" s="71" t="s">
        <v>1456</v>
      </c>
      <c r="K477" s="71" t="s">
        <v>315</v>
      </c>
      <c r="L477" s="71" t="s">
        <v>6300</v>
      </c>
      <c r="M477" s="71" t="s">
        <v>6301</v>
      </c>
      <c r="N477" s="71"/>
      <c r="O477" s="71"/>
      <c r="P477" s="71"/>
      <c r="Q477" s="71"/>
      <c r="R477" s="71"/>
      <c r="S477" s="71"/>
      <c r="T477" s="71"/>
      <c r="U477" s="71"/>
      <c r="V477" s="71"/>
      <c r="W477" s="71"/>
      <c r="X477" s="71"/>
      <c r="Y477" s="71"/>
      <c r="Z477" s="71"/>
      <c r="AA477" s="71"/>
      <c r="AB477" s="71" t="s">
        <v>64</v>
      </c>
      <c r="AC477" s="71" t="s">
        <v>65</v>
      </c>
      <c r="AD477" s="71" t="s">
        <v>62</v>
      </c>
      <c r="AE477" s="71" t="s">
        <v>63</v>
      </c>
      <c r="AF477" s="71" t="s">
        <v>63</v>
      </c>
      <c r="AG477" s="71"/>
      <c r="AH477" s="71" t="s">
        <v>66</v>
      </c>
      <c r="AI477" s="71" t="s">
        <v>132</v>
      </c>
      <c r="AJ477" s="71" t="s">
        <v>63</v>
      </c>
      <c r="AK477" s="71" t="s">
        <v>63</v>
      </c>
      <c r="AL477" s="71" t="s">
        <v>62</v>
      </c>
      <c r="AM477" s="71" t="s">
        <v>63</v>
      </c>
      <c r="AN477" s="71"/>
      <c r="AO477" s="71"/>
      <c r="AP477" s="71" t="s">
        <v>6302</v>
      </c>
      <c r="AQ477" s="71" t="s">
        <v>6303</v>
      </c>
      <c r="AR477" s="71" t="s">
        <v>132</v>
      </c>
      <c r="AS477" s="71"/>
      <c r="AT477" s="71" t="s">
        <v>63</v>
      </c>
      <c r="AU477" s="71"/>
      <c r="AV477" s="71"/>
      <c r="AW477" s="71"/>
      <c r="AX477" s="71" t="s">
        <v>6304</v>
      </c>
      <c r="AY477" s="73" t="s">
        <v>6305</v>
      </c>
    </row>
    <row r="478" spans="1:51" ht="75" customHeight="1">
      <c r="A478" s="70">
        <v>477</v>
      </c>
      <c r="B478" s="71" t="s">
        <v>6306</v>
      </c>
      <c r="C478" s="71" t="s">
        <v>6307</v>
      </c>
      <c r="D478" s="71" t="s">
        <v>6308</v>
      </c>
      <c r="E478" s="71" t="s">
        <v>1529</v>
      </c>
      <c r="F478" s="71" t="s">
        <v>54</v>
      </c>
      <c r="G478" s="71" t="s">
        <v>125</v>
      </c>
      <c r="H478" s="71" t="s">
        <v>233</v>
      </c>
      <c r="I478" s="71" t="s">
        <v>1232</v>
      </c>
      <c r="J478" s="71" t="s">
        <v>1456</v>
      </c>
      <c r="K478" s="71" t="s">
        <v>243</v>
      </c>
      <c r="L478" s="71" t="s">
        <v>6309</v>
      </c>
      <c r="M478" s="71" t="s">
        <v>6310</v>
      </c>
      <c r="N478" s="71" t="s">
        <v>1741</v>
      </c>
      <c r="O478" s="71" t="s">
        <v>1699</v>
      </c>
      <c r="P478" s="71" t="s">
        <v>60</v>
      </c>
      <c r="Q478" s="71" t="s">
        <v>81</v>
      </c>
      <c r="R478" s="71" t="s">
        <v>1700</v>
      </c>
      <c r="S478" s="71" t="s">
        <v>62</v>
      </c>
      <c r="T478" s="71" t="s">
        <v>62</v>
      </c>
      <c r="U478" s="71" t="s">
        <v>62</v>
      </c>
      <c r="V478" s="71" t="s">
        <v>62</v>
      </c>
      <c r="W478" s="71" t="s">
        <v>62</v>
      </c>
      <c r="X478" s="71" t="s">
        <v>63</v>
      </c>
      <c r="Y478" s="71" t="s">
        <v>62</v>
      </c>
      <c r="Z478" s="71" t="s">
        <v>63</v>
      </c>
      <c r="AA478" s="71" t="s">
        <v>62</v>
      </c>
      <c r="AB478" s="71" t="s">
        <v>142</v>
      </c>
      <c r="AC478" s="71" t="s">
        <v>65</v>
      </c>
      <c r="AD478" s="71" t="s">
        <v>62</v>
      </c>
      <c r="AE478" s="71" t="s">
        <v>62</v>
      </c>
      <c r="AF478" s="71" t="s">
        <v>62</v>
      </c>
      <c r="AG478" s="71" t="s">
        <v>63</v>
      </c>
      <c r="AH478" s="71" t="s">
        <v>85</v>
      </c>
      <c r="AI478" s="71" t="s">
        <v>63</v>
      </c>
      <c r="AJ478" s="71" t="s">
        <v>62</v>
      </c>
      <c r="AK478" s="71" t="s">
        <v>62</v>
      </c>
      <c r="AL478" s="71" t="s">
        <v>63</v>
      </c>
      <c r="AM478" s="71" t="s">
        <v>132</v>
      </c>
      <c r="AN478" s="71" t="s">
        <v>6311</v>
      </c>
      <c r="AO478" s="71" t="s">
        <v>6312</v>
      </c>
      <c r="AP478" s="71" t="s">
        <v>6313</v>
      </c>
      <c r="AQ478" s="71" t="s">
        <v>2683</v>
      </c>
      <c r="AR478" s="71" t="s">
        <v>63</v>
      </c>
      <c r="AS478" s="71"/>
      <c r="AT478" s="71" t="s">
        <v>63</v>
      </c>
      <c r="AU478" s="71" t="s">
        <v>1744</v>
      </c>
      <c r="AV478" s="71" t="s">
        <v>63</v>
      </c>
      <c r="AW478" s="71"/>
      <c r="AX478" s="71" t="s">
        <v>6314</v>
      </c>
      <c r="AY478" s="73" t="s">
        <v>6315</v>
      </c>
    </row>
    <row r="479" spans="1:51" ht="75" customHeight="1">
      <c r="A479" s="70">
        <v>478</v>
      </c>
      <c r="B479" s="71" t="s">
        <v>6316</v>
      </c>
      <c r="C479" s="71" t="s">
        <v>745</v>
      </c>
      <c r="D479" s="71" t="s">
        <v>6317</v>
      </c>
      <c r="E479" s="71" t="s">
        <v>1485</v>
      </c>
      <c r="F479" s="71" t="s">
        <v>231</v>
      </c>
      <c r="G479" s="71" t="s">
        <v>746</v>
      </c>
      <c r="H479" s="71" t="s">
        <v>217</v>
      </c>
      <c r="I479" s="71" t="s">
        <v>1232</v>
      </c>
      <c r="J479" s="71" t="s">
        <v>1456</v>
      </c>
      <c r="K479" s="71" t="s">
        <v>243</v>
      </c>
      <c r="L479" s="71" t="s">
        <v>6318</v>
      </c>
      <c r="M479" s="71" t="s">
        <v>6319</v>
      </c>
      <c r="N479" s="71"/>
      <c r="O479" s="71"/>
      <c r="P479" s="71"/>
      <c r="Q479" s="71"/>
      <c r="R479" s="71"/>
      <c r="S479" s="71"/>
      <c r="T479" s="71"/>
      <c r="U479" s="71"/>
      <c r="V479" s="71"/>
      <c r="W479" s="71"/>
      <c r="X479" s="71"/>
      <c r="Y479" s="71"/>
      <c r="Z479" s="71"/>
      <c r="AA479" s="71"/>
      <c r="AB479" s="71" t="s">
        <v>64</v>
      </c>
      <c r="AC479" s="71" t="s">
        <v>65</v>
      </c>
      <c r="AD479" s="71" t="s">
        <v>62</v>
      </c>
      <c r="AE479" s="71" t="s">
        <v>62</v>
      </c>
      <c r="AF479" s="71" t="s">
        <v>63</v>
      </c>
      <c r="AG479" s="71"/>
      <c r="AH479" s="71" t="s">
        <v>66</v>
      </c>
      <c r="AI479" s="71" t="s">
        <v>132</v>
      </c>
      <c r="AJ479" s="71" t="s">
        <v>63</v>
      </c>
      <c r="AK479" s="71" t="s">
        <v>63</v>
      </c>
      <c r="AL479" s="71" t="s">
        <v>62</v>
      </c>
      <c r="AM479" s="71" t="s">
        <v>63</v>
      </c>
      <c r="AN479" s="71"/>
      <c r="AO479" s="71"/>
      <c r="AP479" s="71" t="s">
        <v>6320</v>
      </c>
      <c r="AQ479" s="71" t="s">
        <v>1232</v>
      </c>
      <c r="AR479" s="71" t="s">
        <v>62</v>
      </c>
      <c r="AS479" s="71"/>
      <c r="AT479" s="71" t="s">
        <v>63</v>
      </c>
      <c r="AU479" s="71"/>
      <c r="AV479" s="71"/>
      <c r="AW479" s="71"/>
      <c r="AX479" s="71" t="s">
        <v>6321</v>
      </c>
      <c r="AY479" s="73" t="s">
        <v>6322</v>
      </c>
    </row>
    <row r="480" spans="1:51" ht="75" customHeight="1">
      <c r="A480" s="70">
        <v>479</v>
      </c>
      <c r="B480" s="71" t="s">
        <v>6323</v>
      </c>
      <c r="C480" s="71" t="s">
        <v>783</v>
      </c>
      <c r="D480" s="71" t="s">
        <v>6324</v>
      </c>
      <c r="E480" s="71" t="s">
        <v>1529</v>
      </c>
      <c r="F480" s="71" t="s">
        <v>54</v>
      </c>
      <c r="G480" s="71" t="s">
        <v>125</v>
      </c>
      <c r="H480" s="71" t="s">
        <v>233</v>
      </c>
      <c r="I480" s="71" t="s">
        <v>1232</v>
      </c>
      <c r="J480" s="71" t="s">
        <v>1456</v>
      </c>
      <c r="K480" s="71" t="s">
        <v>243</v>
      </c>
      <c r="L480" s="71" t="s">
        <v>6325</v>
      </c>
      <c r="M480" s="71" t="s">
        <v>6326</v>
      </c>
      <c r="N480" s="71" t="s">
        <v>1741</v>
      </c>
      <c r="O480" s="71" t="s">
        <v>1699</v>
      </c>
      <c r="P480" s="71" t="s">
        <v>60</v>
      </c>
      <c r="Q480" s="71" t="s">
        <v>81</v>
      </c>
      <c r="R480" s="71" t="s">
        <v>1700</v>
      </c>
      <c r="S480" s="71" t="s">
        <v>62</v>
      </c>
      <c r="T480" s="71" t="s">
        <v>62</v>
      </c>
      <c r="U480" s="71" t="s">
        <v>62</v>
      </c>
      <c r="V480" s="71" t="s">
        <v>62</v>
      </c>
      <c r="W480" s="71" t="s">
        <v>63</v>
      </c>
      <c r="X480" s="71" t="s">
        <v>63</v>
      </c>
      <c r="Y480" s="71" t="s">
        <v>62</v>
      </c>
      <c r="Z480" s="71" t="s">
        <v>63</v>
      </c>
      <c r="AA480" s="71" t="s">
        <v>63</v>
      </c>
      <c r="AB480" s="71" t="s">
        <v>189</v>
      </c>
      <c r="AC480" s="71" t="s">
        <v>65</v>
      </c>
      <c r="AD480" s="71" t="s">
        <v>62</v>
      </c>
      <c r="AE480" s="71" t="s">
        <v>62</v>
      </c>
      <c r="AF480" s="71" t="s">
        <v>63</v>
      </c>
      <c r="AG480" s="71" t="s">
        <v>63</v>
      </c>
      <c r="AH480" s="71" t="s">
        <v>66</v>
      </c>
      <c r="AI480" s="71" t="s">
        <v>63</v>
      </c>
      <c r="AJ480" s="71" t="s">
        <v>62</v>
      </c>
      <c r="AK480" s="71" t="s">
        <v>62</v>
      </c>
      <c r="AL480" s="71" t="s">
        <v>63</v>
      </c>
      <c r="AM480" s="71" t="s">
        <v>62</v>
      </c>
      <c r="AN480" s="71" t="s">
        <v>6327</v>
      </c>
      <c r="AO480" s="71" t="s">
        <v>6328</v>
      </c>
      <c r="AP480" s="71" t="s">
        <v>6329</v>
      </c>
      <c r="AQ480" s="71" t="s">
        <v>2683</v>
      </c>
      <c r="AR480" s="71" t="s">
        <v>63</v>
      </c>
      <c r="AS480" s="71"/>
      <c r="AT480" s="71" t="s">
        <v>63</v>
      </c>
      <c r="AU480" s="71" t="s">
        <v>1744</v>
      </c>
      <c r="AV480" s="71" t="s">
        <v>63</v>
      </c>
      <c r="AW480" s="71"/>
      <c r="AX480" s="71" t="s">
        <v>6330</v>
      </c>
      <c r="AY480" s="73" t="s">
        <v>6315</v>
      </c>
    </row>
    <row r="481" spans="1:51" ht="75" customHeight="1">
      <c r="A481" s="70">
        <v>480</v>
      </c>
      <c r="B481" s="71" t="s">
        <v>6227</v>
      </c>
      <c r="C481" s="71" t="s">
        <v>1286</v>
      </c>
      <c r="D481" s="71" t="s">
        <v>6331</v>
      </c>
      <c r="E481" s="71" t="s">
        <v>1529</v>
      </c>
      <c r="F481" s="71" t="s">
        <v>231</v>
      </c>
      <c r="G481" s="71" t="s">
        <v>796</v>
      </c>
      <c r="H481" s="71" t="s">
        <v>217</v>
      </c>
      <c r="I481" s="71" t="s">
        <v>1992</v>
      </c>
      <c r="J481" s="71" t="s">
        <v>1456</v>
      </c>
      <c r="K481" s="71" t="s">
        <v>218</v>
      </c>
      <c r="L481" s="71" t="s">
        <v>6332</v>
      </c>
      <c r="M481" s="71" t="s">
        <v>6333</v>
      </c>
      <c r="N481" s="71"/>
      <c r="O481" s="71"/>
      <c r="P481" s="71"/>
      <c r="Q481" s="71"/>
      <c r="R481" s="71"/>
      <c r="S481" s="71"/>
      <c r="T481" s="71"/>
      <c r="U481" s="71"/>
      <c r="V481" s="71"/>
      <c r="W481" s="71"/>
      <c r="X481" s="71"/>
      <c r="Y481" s="71"/>
      <c r="Z481" s="71"/>
      <c r="AA481" s="71"/>
      <c r="AB481" s="71" t="s">
        <v>64</v>
      </c>
      <c r="AC481" s="71" t="s">
        <v>65</v>
      </c>
      <c r="AD481" s="71" t="s">
        <v>62</v>
      </c>
      <c r="AE481" s="71" t="s">
        <v>62</v>
      </c>
      <c r="AF481" s="71" t="s">
        <v>63</v>
      </c>
      <c r="AG481" s="71"/>
      <c r="AH481" s="71" t="s">
        <v>85</v>
      </c>
      <c r="AI481" s="71" t="s">
        <v>63</v>
      </c>
      <c r="AJ481" s="71" t="s">
        <v>63</v>
      </c>
      <c r="AK481" s="71" t="s">
        <v>63</v>
      </c>
      <c r="AL481" s="71" t="s">
        <v>62</v>
      </c>
      <c r="AM481" s="71" t="s">
        <v>132</v>
      </c>
      <c r="AN481" s="71"/>
      <c r="AO481" s="71"/>
      <c r="AP481" s="71" t="s">
        <v>6334</v>
      </c>
      <c r="AQ481" s="71" t="s">
        <v>2573</v>
      </c>
      <c r="AR481" s="71" t="s">
        <v>63</v>
      </c>
      <c r="AS481" s="71"/>
      <c r="AT481" s="71" t="s">
        <v>63</v>
      </c>
      <c r="AU481" s="71"/>
      <c r="AV481" s="71"/>
      <c r="AW481" s="71"/>
      <c r="AX481" s="71" t="s">
        <v>6335</v>
      </c>
      <c r="AY481" s="73" t="s">
        <v>6234</v>
      </c>
    </row>
    <row r="482" spans="1:51" ht="75" customHeight="1">
      <c r="A482" s="70">
        <v>481</v>
      </c>
      <c r="B482" s="71" t="s">
        <v>6336</v>
      </c>
      <c r="C482" s="71" t="s">
        <v>745</v>
      </c>
      <c r="D482" s="71" t="s">
        <v>6337</v>
      </c>
      <c r="E482" s="71" t="s">
        <v>1503</v>
      </c>
      <c r="F482" s="71" t="s">
        <v>231</v>
      </c>
      <c r="G482" s="71" t="s">
        <v>746</v>
      </c>
      <c r="H482" s="71" t="s">
        <v>217</v>
      </c>
      <c r="I482" s="71" t="s">
        <v>1232</v>
      </c>
      <c r="J482" s="71" t="s">
        <v>1456</v>
      </c>
      <c r="K482" s="71" t="s">
        <v>243</v>
      </c>
      <c r="L482" s="71" t="s">
        <v>6338</v>
      </c>
      <c r="M482" s="71" t="s">
        <v>6339</v>
      </c>
      <c r="N482" s="71"/>
      <c r="O482" s="71"/>
      <c r="P482" s="71"/>
      <c r="Q482" s="71"/>
      <c r="R482" s="71"/>
      <c r="S482" s="71"/>
      <c r="T482" s="71"/>
      <c r="U482" s="71"/>
      <c r="V482" s="71"/>
      <c r="W482" s="71"/>
      <c r="X482" s="71"/>
      <c r="Y482" s="71"/>
      <c r="Z482" s="71"/>
      <c r="AA482" s="71"/>
      <c r="AB482" s="71" t="s">
        <v>64</v>
      </c>
      <c r="AC482" s="71" t="s">
        <v>65</v>
      </c>
      <c r="AD482" s="71" t="s">
        <v>62</v>
      </c>
      <c r="AE482" s="71" t="s">
        <v>62</v>
      </c>
      <c r="AF482" s="71" t="s">
        <v>63</v>
      </c>
      <c r="AG482" s="71"/>
      <c r="AH482" s="71" t="s">
        <v>66</v>
      </c>
      <c r="AI482" s="71" t="s">
        <v>132</v>
      </c>
      <c r="AJ482" s="71" t="s">
        <v>63</v>
      </c>
      <c r="AK482" s="71" t="s">
        <v>63</v>
      </c>
      <c r="AL482" s="71" t="s">
        <v>62</v>
      </c>
      <c r="AM482" s="71" t="s">
        <v>63</v>
      </c>
      <c r="AN482" s="71"/>
      <c r="AO482" s="71"/>
      <c r="AP482" s="71" t="s">
        <v>6340</v>
      </c>
      <c r="AQ482" s="71" t="s">
        <v>1232</v>
      </c>
      <c r="AR482" s="71" t="s">
        <v>62</v>
      </c>
      <c r="AS482" s="71"/>
      <c r="AT482" s="71" t="s">
        <v>62</v>
      </c>
      <c r="AU482" s="71"/>
      <c r="AV482" s="71"/>
      <c r="AW482" s="71"/>
      <c r="AX482" s="71" t="s">
        <v>6341</v>
      </c>
      <c r="AY482" s="73"/>
    </row>
    <row r="483" spans="1:51" ht="75" customHeight="1">
      <c r="A483" s="70">
        <v>482</v>
      </c>
      <c r="B483" s="71" t="s">
        <v>6342</v>
      </c>
      <c r="C483" s="71" t="s">
        <v>289</v>
      </c>
      <c r="D483" s="71" t="s">
        <v>6343</v>
      </c>
      <c r="E483" s="71" t="s">
        <v>1476</v>
      </c>
      <c r="F483" s="71" t="s">
        <v>54</v>
      </c>
      <c r="G483" s="71" t="s">
        <v>125</v>
      </c>
      <c r="H483" s="71" t="s">
        <v>233</v>
      </c>
      <c r="I483" s="71" t="s">
        <v>194</v>
      </c>
      <c r="J483" s="71" t="s">
        <v>1456</v>
      </c>
      <c r="K483" s="71" t="s">
        <v>315</v>
      </c>
      <c r="L483" s="71" t="s">
        <v>6344</v>
      </c>
      <c r="M483" s="71" t="s">
        <v>6345</v>
      </c>
      <c r="N483" s="71" t="s">
        <v>1518</v>
      </c>
      <c r="O483" s="71" t="s">
        <v>4347</v>
      </c>
      <c r="P483" s="71" t="s">
        <v>60</v>
      </c>
      <c r="Q483" s="71" t="s">
        <v>81</v>
      </c>
      <c r="R483" s="71" t="s">
        <v>189</v>
      </c>
      <c r="S483" s="71" t="s">
        <v>62</v>
      </c>
      <c r="T483" s="71" t="s">
        <v>62</v>
      </c>
      <c r="U483" s="71" t="s">
        <v>62</v>
      </c>
      <c r="V483" s="71" t="s">
        <v>63</v>
      </c>
      <c r="W483" s="71" t="s">
        <v>63</v>
      </c>
      <c r="X483" s="71" t="s">
        <v>63</v>
      </c>
      <c r="Y483" s="71" t="s">
        <v>62</v>
      </c>
      <c r="Z483" s="71" t="s">
        <v>63</v>
      </c>
      <c r="AA483" s="71" t="s">
        <v>63</v>
      </c>
      <c r="AB483" s="71" t="s">
        <v>64</v>
      </c>
      <c r="AC483" s="71" t="s">
        <v>100</v>
      </c>
      <c r="AD483" s="71" t="s">
        <v>62</v>
      </c>
      <c r="AE483" s="71" t="s">
        <v>63</v>
      </c>
      <c r="AF483" s="71" t="s">
        <v>63</v>
      </c>
      <c r="AG483" s="71" t="s">
        <v>63</v>
      </c>
      <c r="AH483" s="71" t="s">
        <v>66</v>
      </c>
      <c r="AI483" s="71" t="s">
        <v>63</v>
      </c>
      <c r="AJ483" s="71" t="s">
        <v>63</v>
      </c>
      <c r="AK483" s="71" t="s">
        <v>63</v>
      </c>
      <c r="AL483" s="71" t="s">
        <v>132</v>
      </c>
      <c r="AM483" s="71" t="s">
        <v>62</v>
      </c>
      <c r="AN483" s="71" t="s">
        <v>6346</v>
      </c>
      <c r="AO483" s="71" t="s">
        <v>6347</v>
      </c>
      <c r="AP483" s="71" t="s">
        <v>6348</v>
      </c>
      <c r="AQ483" s="71" t="s">
        <v>6349</v>
      </c>
      <c r="AR483" s="71" t="s">
        <v>132</v>
      </c>
      <c r="AS483" s="71"/>
      <c r="AT483" s="71" t="s">
        <v>63</v>
      </c>
      <c r="AU483" s="71" t="s">
        <v>6350</v>
      </c>
      <c r="AV483" s="71" t="s">
        <v>63</v>
      </c>
      <c r="AW483" s="71"/>
      <c r="AX483" s="71" t="s">
        <v>6351</v>
      </c>
      <c r="AY483" s="73" t="s">
        <v>4512</v>
      </c>
    </row>
    <row r="484" spans="1:51" ht="75" customHeight="1">
      <c r="A484" s="70">
        <v>483</v>
      </c>
      <c r="B484" s="71" t="s">
        <v>6352</v>
      </c>
      <c r="C484" s="71" t="s">
        <v>6353</v>
      </c>
      <c r="D484" s="71" t="s">
        <v>6354</v>
      </c>
      <c r="E484" s="71" t="s">
        <v>1454</v>
      </c>
      <c r="F484" s="71" t="s">
        <v>54</v>
      </c>
      <c r="G484" s="71" t="s">
        <v>125</v>
      </c>
      <c r="H484" s="71" t="s">
        <v>233</v>
      </c>
      <c r="I484" s="71" t="s">
        <v>250</v>
      </c>
      <c r="J484" s="71" t="s">
        <v>1456</v>
      </c>
      <c r="K484" s="71" t="s">
        <v>243</v>
      </c>
      <c r="L484" s="71" t="s">
        <v>6355</v>
      </c>
      <c r="M484" s="71" t="s">
        <v>6356</v>
      </c>
      <c r="N484" s="71" t="s">
        <v>1529</v>
      </c>
      <c r="O484" s="71" t="s">
        <v>4347</v>
      </c>
      <c r="P484" s="71" t="s">
        <v>60</v>
      </c>
      <c r="Q484" s="71" t="s">
        <v>81</v>
      </c>
      <c r="R484" s="71" t="s">
        <v>1700</v>
      </c>
      <c r="S484" s="71" t="s">
        <v>62</v>
      </c>
      <c r="T484" s="71" t="s">
        <v>62</v>
      </c>
      <c r="U484" s="71" t="s">
        <v>62</v>
      </c>
      <c r="V484" s="71" t="s">
        <v>62</v>
      </c>
      <c r="W484" s="71" t="s">
        <v>62</v>
      </c>
      <c r="X484" s="71" t="s">
        <v>63</v>
      </c>
      <c r="Y484" s="71" t="s">
        <v>62</v>
      </c>
      <c r="Z484" s="71" t="s">
        <v>63</v>
      </c>
      <c r="AA484" s="71" t="s">
        <v>62</v>
      </c>
      <c r="AB484" s="71" t="s">
        <v>142</v>
      </c>
      <c r="AC484" s="71" t="s">
        <v>100</v>
      </c>
      <c r="AD484" s="71" t="s">
        <v>62</v>
      </c>
      <c r="AE484" s="71" t="s">
        <v>62</v>
      </c>
      <c r="AF484" s="71" t="s">
        <v>62</v>
      </c>
      <c r="AG484" s="71" t="s">
        <v>63</v>
      </c>
      <c r="AH484" s="71" t="s">
        <v>85</v>
      </c>
      <c r="AI484" s="71" t="s">
        <v>63</v>
      </c>
      <c r="AJ484" s="71" t="s">
        <v>132</v>
      </c>
      <c r="AK484" s="71" t="s">
        <v>62</v>
      </c>
      <c r="AL484" s="71" t="s">
        <v>132</v>
      </c>
      <c r="AM484" s="71" t="s">
        <v>63</v>
      </c>
      <c r="AN484" s="71" t="s">
        <v>6357</v>
      </c>
      <c r="AO484" s="71" t="s">
        <v>6358</v>
      </c>
      <c r="AP484" s="71" t="s">
        <v>6359</v>
      </c>
      <c r="AQ484" s="71" t="s">
        <v>6360</v>
      </c>
      <c r="AR484" s="71" t="s">
        <v>132</v>
      </c>
      <c r="AS484" s="71"/>
      <c r="AT484" s="71" t="s">
        <v>63</v>
      </c>
      <c r="AU484" s="71" t="s">
        <v>1744</v>
      </c>
      <c r="AV484" s="71" t="s">
        <v>63</v>
      </c>
      <c r="AW484" s="71"/>
      <c r="AX484" s="71" t="s">
        <v>6361</v>
      </c>
      <c r="AY484" s="73" t="s">
        <v>252</v>
      </c>
    </row>
    <row r="485" spans="1:51" ht="75" customHeight="1">
      <c r="A485" s="70">
        <v>484</v>
      </c>
      <c r="B485" s="71" t="s">
        <v>6362</v>
      </c>
      <c r="C485" s="71" t="s">
        <v>2211</v>
      </c>
      <c r="D485" s="71" t="s">
        <v>6363</v>
      </c>
      <c r="E485" s="71" t="s">
        <v>1599</v>
      </c>
      <c r="F485" s="71" t="s">
        <v>231</v>
      </c>
      <c r="G485" s="71" t="s">
        <v>232</v>
      </c>
      <c r="H485" s="71" t="s">
        <v>233</v>
      </c>
      <c r="I485" s="71" t="s">
        <v>612</v>
      </c>
      <c r="J485" s="71" t="s">
        <v>1456</v>
      </c>
      <c r="K485" s="71" t="s">
        <v>266</v>
      </c>
      <c r="L485" s="71" t="s">
        <v>6364</v>
      </c>
      <c r="M485" s="71" t="s">
        <v>6365</v>
      </c>
      <c r="N485" s="71"/>
      <c r="O485" s="71"/>
      <c r="P485" s="71"/>
      <c r="Q485" s="71"/>
      <c r="R485" s="71"/>
      <c r="S485" s="71"/>
      <c r="T485" s="71"/>
      <c r="U485" s="71"/>
      <c r="V485" s="71"/>
      <c r="W485" s="71"/>
      <c r="X485" s="71"/>
      <c r="Y485" s="71"/>
      <c r="Z485" s="71"/>
      <c r="AA485" s="71"/>
      <c r="AB485" s="71" t="s">
        <v>64</v>
      </c>
      <c r="AC485" s="71" t="s">
        <v>100</v>
      </c>
      <c r="AD485" s="71" t="s">
        <v>62</v>
      </c>
      <c r="AE485" s="71" t="s">
        <v>63</v>
      </c>
      <c r="AF485" s="71" t="s">
        <v>63</v>
      </c>
      <c r="AG485" s="71"/>
      <c r="AH485" s="71" t="s">
        <v>66</v>
      </c>
      <c r="AI485" s="71" t="s">
        <v>63</v>
      </c>
      <c r="AJ485" s="71" t="s">
        <v>63</v>
      </c>
      <c r="AK485" s="71" t="s">
        <v>63</v>
      </c>
      <c r="AL485" s="71" t="s">
        <v>62</v>
      </c>
      <c r="AM485" s="71" t="s">
        <v>63</v>
      </c>
      <c r="AN485" s="71"/>
      <c r="AO485" s="71"/>
      <c r="AP485" s="71" t="s">
        <v>6366</v>
      </c>
      <c r="AQ485" s="71" t="s">
        <v>105</v>
      </c>
      <c r="AR485" s="71" t="s">
        <v>63</v>
      </c>
      <c r="AS485" s="71"/>
      <c r="AT485" s="71" t="s">
        <v>63</v>
      </c>
      <c r="AU485" s="71"/>
      <c r="AV485" s="71"/>
      <c r="AW485" s="71"/>
      <c r="AX485" s="71" t="s">
        <v>6367</v>
      </c>
      <c r="AY485" s="73" t="s">
        <v>6368</v>
      </c>
    </row>
    <row r="486" spans="1:51" ht="75" customHeight="1">
      <c r="A486" s="70">
        <v>485</v>
      </c>
      <c r="B486" s="71" t="s">
        <v>6369</v>
      </c>
      <c r="C486" s="71" t="s">
        <v>6370</v>
      </c>
      <c r="D486" s="71" t="s">
        <v>6371</v>
      </c>
      <c r="E486" s="71" t="s">
        <v>1510</v>
      </c>
      <c r="F486" s="71" t="s">
        <v>54</v>
      </c>
      <c r="G486" s="71" t="s">
        <v>125</v>
      </c>
      <c r="H486" s="71" t="s">
        <v>233</v>
      </c>
      <c r="I486" s="71" t="s">
        <v>1455</v>
      </c>
      <c r="J486" s="71" t="s">
        <v>1456</v>
      </c>
      <c r="K486" s="71" t="s">
        <v>266</v>
      </c>
      <c r="L486" s="71" t="s">
        <v>6372</v>
      </c>
      <c r="M486" s="71" t="s">
        <v>6373</v>
      </c>
      <c r="N486" s="71" t="s">
        <v>1599</v>
      </c>
      <c r="O486" s="71" t="s">
        <v>1530</v>
      </c>
      <c r="P486" s="71" t="s">
        <v>60</v>
      </c>
      <c r="Q486" s="71" t="s">
        <v>188</v>
      </c>
      <c r="R486" s="71" t="s">
        <v>189</v>
      </c>
      <c r="S486" s="71" t="s">
        <v>62</v>
      </c>
      <c r="T486" s="71" t="s">
        <v>62</v>
      </c>
      <c r="U486" s="71" t="s">
        <v>63</v>
      </c>
      <c r="V486" s="71" t="s">
        <v>62</v>
      </c>
      <c r="W486" s="71" t="s">
        <v>63</v>
      </c>
      <c r="X486" s="71" t="s">
        <v>63</v>
      </c>
      <c r="Y486" s="71" t="s">
        <v>62</v>
      </c>
      <c r="Z486" s="71" t="s">
        <v>63</v>
      </c>
      <c r="AA486" s="71" t="s">
        <v>62</v>
      </c>
      <c r="AB486" s="71" t="s">
        <v>142</v>
      </c>
      <c r="AC486" s="71" t="s">
        <v>65</v>
      </c>
      <c r="AD486" s="71" t="s">
        <v>62</v>
      </c>
      <c r="AE486" s="71" t="s">
        <v>62</v>
      </c>
      <c r="AF486" s="71" t="s">
        <v>62</v>
      </c>
      <c r="AG486" s="71" t="s">
        <v>63</v>
      </c>
      <c r="AH486" s="71" t="s">
        <v>85</v>
      </c>
      <c r="AI486" s="71" t="s">
        <v>63</v>
      </c>
      <c r="AJ486" s="71" t="s">
        <v>62</v>
      </c>
      <c r="AK486" s="71" t="s">
        <v>132</v>
      </c>
      <c r="AL486" s="71" t="s">
        <v>132</v>
      </c>
      <c r="AM486" s="71" t="s">
        <v>62</v>
      </c>
      <c r="AN486" s="71" t="s">
        <v>6374</v>
      </c>
      <c r="AO486" s="71" t="s">
        <v>6375</v>
      </c>
      <c r="AP486" s="71" t="s">
        <v>6376</v>
      </c>
      <c r="AQ486" s="71" t="s">
        <v>6377</v>
      </c>
      <c r="AR486" s="71" t="s">
        <v>132</v>
      </c>
      <c r="AS486" s="71"/>
      <c r="AT486" s="71" t="s">
        <v>63</v>
      </c>
      <c r="AU486" s="71" t="s">
        <v>72</v>
      </c>
      <c r="AV486" s="71" t="s">
        <v>63</v>
      </c>
      <c r="AW486" s="71"/>
      <c r="AX486" s="71" t="s">
        <v>6378</v>
      </c>
      <c r="AY486" s="73" t="s">
        <v>6379</v>
      </c>
    </row>
    <row r="487" spans="1:51" ht="75" customHeight="1">
      <c r="A487" s="70">
        <v>486</v>
      </c>
      <c r="B487" s="71" t="s">
        <v>6380</v>
      </c>
      <c r="C487" s="71" t="s">
        <v>5404</v>
      </c>
      <c r="D487" s="71" t="s">
        <v>6381</v>
      </c>
      <c r="E487" s="71" t="s">
        <v>1599</v>
      </c>
      <c r="F487" s="71" t="s">
        <v>231</v>
      </c>
      <c r="G487" s="71" t="s">
        <v>232</v>
      </c>
      <c r="H487" s="71" t="s">
        <v>233</v>
      </c>
      <c r="I487" s="71" t="s">
        <v>1232</v>
      </c>
      <c r="J487" s="71" t="s">
        <v>1456</v>
      </c>
      <c r="K487" s="71" t="s">
        <v>243</v>
      </c>
      <c r="L487" s="71" t="s">
        <v>6382</v>
      </c>
      <c r="M487" s="71" t="s">
        <v>6383</v>
      </c>
      <c r="N487" s="71"/>
      <c r="O487" s="71"/>
      <c r="P487" s="71"/>
      <c r="Q487" s="71"/>
      <c r="R487" s="71"/>
      <c r="S487" s="71"/>
      <c r="T487" s="71"/>
      <c r="U487" s="71"/>
      <c r="V487" s="71"/>
      <c r="W487" s="71"/>
      <c r="X487" s="71"/>
      <c r="Y487" s="71"/>
      <c r="Z487" s="71"/>
      <c r="AA487" s="71"/>
      <c r="AB487" s="71" t="s">
        <v>64</v>
      </c>
      <c r="AC487" s="71" t="s">
        <v>100</v>
      </c>
      <c r="AD487" s="71" t="s">
        <v>62</v>
      </c>
      <c r="AE487" s="71" t="s">
        <v>63</v>
      </c>
      <c r="AF487" s="71" t="s">
        <v>63</v>
      </c>
      <c r="AG487" s="71"/>
      <c r="AH487" s="71" t="s">
        <v>66</v>
      </c>
      <c r="AI487" s="71" t="s">
        <v>63</v>
      </c>
      <c r="AJ487" s="71" t="s">
        <v>63</v>
      </c>
      <c r="AK487" s="71" t="s">
        <v>63</v>
      </c>
      <c r="AL487" s="71" t="s">
        <v>63</v>
      </c>
      <c r="AM487" s="71" t="s">
        <v>132</v>
      </c>
      <c r="AN487" s="71"/>
      <c r="AO487" s="71"/>
      <c r="AP487" s="71" t="s">
        <v>6384</v>
      </c>
      <c r="AQ487" s="71" t="s">
        <v>1232</v>
      </c>
      <c r="AR487" s="71" t="s">
        <v>62</v>
      </c>
      <c r="AS487" s="71"/>
      <c r="AT487" s="71" t="s">
        <v>63</v>
      </c>
      <c r="AU487" s="71"/>
      <c r="AV487" s="71"/>
      <c r="AW487" s="71"/>
      <c r="AX487" s="71" t="s">
        <v>6385</v>
      </c>
      <c r="AY487" s="73" t="s">
        <v>6386</v>
      </c>
    </row>
    <row r="488" spans="1:51" ht="75" customHeight="1">
      <c r="A488" s="70">
        <v>487</v>
      </c>
      <c r="B488" s="71" t="s">
        <v>6387</v>
      </c>
      <c r="C488" s="71" t="s">
        <v>745</v>
      </c>
      <c r="D488" s="71" t="s">
        <v>6388</v>
      </c>
      <c r="E488" s="71" t="s">
        <v>1502</v>
      </c>
      <c r="F488" s="71" t="s">
        <v>231</v>
      </c>
      <c r="G488" s="71" t="s">
        <v>746</v>
      </c>
      <c r="H488" s="71" t="s">
        <v>217</v>
      </c>
      <c r="I488" s="71" t="s">
        <v>250</v>
      </c>
      <c r="J488" s="71" t="s">
        <v>1456</v>
      </c>
      <c r="K488" s="71" t="s">
        <v>243</v>
      </c>
      <c r="L488" s="71" t="s">
        <v>6389</v>
      </c>
      <c r="M488" s="71" t="s">
        <v>6390</v>
      </c>
      <c r="N488" s="71"/>
      <c r="O488" s="71"/>
      <c r="P488" s="71"/>
      <c r="Q488" s="71"/>
      <c r="R488" s="71"/>
      <c r="S488" s="71"/>
      <c r="T488" s="71"/>
      <c r="U488" s="71"/>
      <c r="V488" s="71"/>
      <c r="W488" s="71"/>
      <c r="X488" s="71"/>
      <c r="Y488" s="71"/>
      <c r="Z488" s="71"/>
      <c r="AA488" s="71"/>
      <c r="AB488" s="71" t="s">
        <v>64</v>
      </c>
      <c r="AC488" s="71" t="s">
        <v>65</v>
      </c>
      <c r="AD488" s="71" t="s">
        <v>62</v>
      </c>
      <c r="AE488" s="71" t="s">
        <v>63</v>
      </c>
      <c r="AF488" s="71" t="s">
        <v>63</v>
      </c>
      <c r="AG488" s="71"/>
      <c r="AH488" s="71" t="s">
        <v>66</v>
      </c>
      <c r="AI488" s="71" t="s">
        <v>132</v>
      </c>
      <c r="AJ488" s="71" t="s">
        <v>63</v>
      </c>
      <c r="AK488" s="71" t="s">
        <v>63</v>
      </c>
      <c r="AL488" s="71" t="s">
        <v>62</v>
      </c>
      <c r="AM488" s="71" t="s">
        <v>132</v>
      </c>
      <c r="AN488" s="71"/>
      <c r="AO488" s="71"/>
      <c r="AP488" s="71" t="s">
        <v>6391</v>
      </c>
      <c r="AQ488" s="71" t="s">
        <v>6392</v>
      </c>
      <c r="AR488" s="71" t="s">
        <v>132</v>
      </c>
      <c r="AS488" s="71"/>
      <c r="AT488" s="71" t="s">
        <v>63</v>
      </c>
      <c r="AU488" s="71"/>
      <c r="AV488" s="71"/>
      <c r="AW488" s="71"/>
      <c r="AX488" s="71" t="s">
        <v>6393</v>
      </c>
      <c r="AY488" s="73" t="s">
        <v>1223</v>
      </c>
    </row>
    <row r="489" spans="1:51" ht="75" customHeight="1">
      <c r="A489" s="70">
        <v>488</v>
      </c>
      <c r="B489" s="71" t="s">
        <v>6394</v>
      </c>
      <c r="C489" s="71" t="s">
        <v>289</v>
      </c>
      <c r="D489" s="71" t="s">
        <v>6395</v>
      </c>
      <c r="E489" s="71" t="s">
        <v>1502</v>
      </c>
      <c r="F489" s="71" t="s">
        <v>231</v>
      </c>
      <c r="G489" s="71" t="s">
        <v>588</v>
      </c>
      <c r="H489" s="71" t="s">
        <v>217</v>
      </c>
      <c r="I489" s="71" t="s">
        <v>1232</v>
      </c>
      <c r="J489" s="71" t="s">
        <v>1456</v>
      </c>
      <c r="K489" s="71" t="s">
        <v>243</v>
      </c>
      <c r="L489" s="71" t="s">
        <v>6396</v>
      </c>
      <c r="M489" s="71" t="s">
        <v>6397</v>
      </c>
      <c r="N489" s="71" t="s">
        <v>1518</v>
      </c>
      <c r="O489" s="71" t="s">
        <v>1530</v>
      </c>
      <c r="P489" s="71"/>
      <c r="Q489" s="71"/>
      <c r="R489" s="71"/>
      <c r="S489" s="71"/>
      <c r="T489" s="71"/>
      <c r="U489" s="71"/>
      <c r="V489" s="71"/>
      <c r="W489" s="71"/>
      <c r="X489" s="71"/>
      <c r="Y489" s="71"/>
      <c r="Z489" s="71"/>
      <c r="AA489" s="71"/>
      <c r="AB489" s="71" t="s">
        <v>64</v>
      </c>
      <c r="AC489" s="71" t="s">
        <v>100</v>
      </c>
      <c r="AD489" s="71" t="s">
        <v>62</v>
      </c>
      <c r="AE489" s="71" t="s">
        <v>63</v>
      </c>
      <c r="AF489" s="71" t="s">
        <v>63</v>
      </c>
      <c r="AG489" s="71"/>
      <c r="AH489" s="71" t="s">
        <v>66</v>
      </c>
      <c r="AI489" s="71" t="s">
        <v>63</v>
      </c>
      <c r="AJ489" s="71" t="s">
        <v>63</v>
      </c>
      <c r="AK489" s="71" t="s">
        <v>63</v>
      </c>
      <c r="AL489" s="71" t="s">
        <v>132</v>
      </c>
      <c r="AM489" s="71" t="s">
        <v>132</v>
      </c>
      <c r="AN489" s="71"/>
      <c r="AO489" s="71"/>
      <c r="AP489" s="71" t="s">
        <v>6398</v>
      </c>
      <c r="AQ489" s="71" t="s">
        <v>6399</v>
      </c>
      <c r="AR489" s="71" t="s">
        <v>132</v>
      </c>
      <c r="AS489" s="71"/>
      <c r="AT489" s="71" t="s">
        <v>63</v>
      </c>
      <c r="AU489" s="71"/>
      <c r="AV489" s="71"/>
      <c r="AW489" s="71"/>
      <c r="AX489" s="71" t="s">
        <v>6400</v>
      </c>
      <c r="AY489" s="73" t="s">
        <v>594</v>
      </c>
    </row>
    <row r="490" spans="1:51" ht="75" customHeight="1">
      <c r="A490" s="70">
        <v>489</v>
      </c>
      <c r="B490" s="71" t="s">
        <v>6401</v>
      </c>
      <c r="C490" s="71" t="s">
        <v>264</v>
      </c>
      <c r="D490" s="71" t="s">
        <v>6402</v>
      </c>
      <c r="E490" s="71" t="s">
        <v>1476</v>
      </c>
      <c r="F490" s="71" t="s">
        <v>54</v>
      </c>
      <c r="G490" s="71" t="s">
        <v>125</v>
      </c>
      <c r="H490" s="71" t="s">
        <v>233</v>
      </c>
      <c r="I490" s="71" t="s">
        <v>428</v>
      </c>
      <c r="J490" s="71" t="s">
        <v>1456</v>
      </c>
      <c r="K490" s="71" t="s">
        <v>315</v>
      </c>
      <c r="L490" s="71" t="s">
        <v>6403</v>
      </c>
      <c r="M490" s="71" t="s">
        <v>6404</v>
      </c>
      <c r="N490" s="71" t="s">
        <v>1599</v>
      </c>
      <c r="O490" s="71" t="s">
        <v>1699</v>
      </c>
      <c r="P490" s="71" t="s">
        <v>60</v>
      </c>
      <c r="Q490" s="71" t="s">
        <v>81</v>
      </c>
      <c r="R490" s="71" t="s">
        <v>1700</v>
      </c>
      <c r="S490" s="71" t="s">
        <v>62</v>
      </c>
      <c r="T490" s="71" t="s">
        <v>62</v>
      </c>
      <c r="U490" s="71" t="s">
        <v>62</v>
      </c>
      <c r="V490" s="71" t="s">
        <v>62</v>
      </c>
      <c r="W490" s="71" t="s">
        <v>63</v>
      </c>
      <c r="X490" s="71" t="s">
        <v>62</v>
      </c>
      <c r="Y490" s="71" t="s">
        <v>62</v>
      </c>
      <c r="Z490" s="71" t="s">
        <v>63</v>
      </c>
      <c r="AA490" s="71" t="s">
        <v>62</v>
      </c>
      <c r="AB490" s="71" t="s">
        <v>64</v>
      </c>
      <c r="AC490" s="71" t="s">
        <v>100</v>
      </c>
      <c r="AD490" s="71" t="s">
        <v>62</v>
      </c>
      <c r="AE490" s="71" t="s">
        <v>63</v>
      </c>
      <c r="AF490" s="71" t="s">
        <v>62</v>
      </c>
      <c r="AG490" s="71" t="s">
        <v>62</v>
      </c>
      <c r="AH490" s="71" t="s">
        <v>85</v>
      </c>
      <c r="AI490" s="71" t="s">
        <v>63</v>
      </c>
      <c r="AJ490" s="71" t="s">
        <v>63</v>
      </c>
      <c r="AK490" s="71" t="s">
        <v>63</v>
      </c>
      <c r="AL490" s="71" t="s">
        <v>62</v>
      </c>
      <c r="AM490" s="71" t="s">
        <v>63</v>
      </c>
      <c r="AN490" s="71" t="s">
        <v>6405</v>
      </c>
      <c r="AO490" s="71" t="s">
        <v>6406</v>
      </c>
      <c r="AP490" s="71" t="s">
        <v>6407</v>
      </c>
      <c r="AQ490" s="71" t="s">
        <v>272</v>
      </c>
      <c r="AR490" s="71" t="s">
        <v>63</v>
      </c>
      <c r="AS490" s="71"/>
      <c r="AT490" s="71" t="s">
        <v>63</v>
      </c>
      <c r="AU490" s="71" t="s">
        <v>72</v>
      </c>
      <c r="AV490" s="71" t="s">
        <v>63</v>
      </c>
      <c r="AW490" s="71"/>
      <c r="AX490" s="71" t="s">
        <v>6408</v>
      </c>
      <c r="AY490" s="73" t="s">
        <v>6409</v>
      </c>
    </row>
    <row r="491" spans="1:51" ht="75" customHeight="1">
      <c r="A491" s="70">
        <v>490</v>
      </c>
      <c r="B491" s="71" t="s">
        <v>6410</v>
      </c>
      <c r="C491" s="71" t="s">
        <v>745</v>
      </c>
      <c r="D491" s="71" t="s">
        <v>6411</v>
      </c>
      <c r="E491" s="71" t="s">
        <v>1510</v>
      </c>
      <c r="F491" s="71" t="s">
        <v>231</v>
      </c>
      <c r="G491" s="71" t="s">
        <v>796</v>
      </c>
      <c r="H491" s="71" t="s">
        <v>233</v>
      </c>
      <c r="I491" s="71" t="s">
        <v>612</v>
      </c>
      <c r="J491" s="71" t="s">
        <v>1456</v>
      </c>
      <c r="K491" s="71" t="s">
        <v>266</v>
      </c>
      <c r="L491" s="71" t="s">
        <v>6412</v>
      </c>
      <c r="M491" s="71" t="s">
        <v>6413</v>
      </c>
      <c r="N491" s="71"/>
      <c r="O491" s="71"/>
      <c r="P491" s="71"/>
      <c r="Q491" s="71"/>
      <c r="R491" s="71"/>
      <c r="S491" s="71"/>
      <c r="T491" s="71"/>
      <c r="U491" s="71"/>
      <c r="V491" s="71"/>
      <c r="W491" s="71"/>
      <c r="X491" s="71"/>
      <c r="Y491" s="71"/>
      <c r="Z491" s="71"/>
      <c r="AA491" s="71"/>
      <c r="AB491" s="71" t="s">
        <v>64</v>
      </c>
      <c r="AC491" s="71" t="s">
        <v>65</v>
      </c>
      <c r="AD491" s="71" t="s">
        <v>62</v>
      </c>
      <c r="AE491" s="71" t="s">
        <v>63</v>
      </c>
      <c r="AF491" s="71" t="s">
        <v>63</v>
      </c>
      <c r="AG491" s="71"/>
      <c r="AH491" s="71" t="s">
        <v>85</v>
      </c>
      <c r="AI491" s="71" t="s">
        <v>63</v>
      </c>
      <c r="AJ491" s="71" t="s">
        <v>63</v>
      </c>
      <c r="AK491" s="71" t="s">
        <v>63</v>
      </c>
      <c r="AL491" s="71" t="s">
        <v>63</v>
      </c>
      <c r="AM491" s="71" t="s">
        <v>63</v>
      </c>
      <c r="AN491" s="71"/>
      <c r="AO491" s="71"/>
      <c r="AP491" s="71" t="s">
        <v>6414</v>
      </c>
      <c r="AQ491" s="71" t="s">
        <v>6415</v>
      </c>
      <c r="AR491" s="71" t="s">
        <v>132</v>
      </c>
      <c r="AS491" s="71"/>
      <c r="AT491" s="71" t="s">
        <v>63</v>
      </c>
      <c r="AU491" s="71"/>
      <c r="AV491" s="71"/>
      <c r="AW491" s="71"/>
      <c r="AX491" s="71" t="s">
        <v>6416</v>
      </c>
      <c r="AY491" s="73" t="s">
        <v>6417</v>
      </c>
    </row>
    <row r="492" spans="1:51" ht="75" customHeight="1">
      <c r="A492" s="70">
        <v>491</v>
      </c>
      <c r="B492" s="71" t="s">
        <v>6418</v>
      </c>
      <c r="C492" s="71" t="s">
        <v>1661</v>
      </c>
      <c r="D492" s="71" t="s">
        <v>6419</v>
      </c>
      <c r="E492" s="71" t="s">
        <v>1454</v>
      </c>
      <c r="F492" s="71" t="s">
        <v>231</v>
      </c>
      <c r="G492" s="71" t="s">
        <v>232</v>
      </c>
      <c r="H492" s="71" t="s">
        <v>217</v>
      </c>
      <c r="I492" s="71" t="s">
        <v>747</v>
      </c>
      <c r="J492" s="71" t="s">
        <v>1456</v>
      </c>
      <c r="K492" s="71" t="s">
        <v>266</v>
      </c>
      <c r="L492" s="71" t="s">
        <v>6420</v>
      </c>
      <c r="M492" s="71" t="s">
        <v>6421</v>
      </c>
      <c r="N492" s="71"/>
      <c r="O492" s="71"/>
      <c r="P492" s="71"/>
      <c r="Q492" s="71"/>
      <c r="R492" s="71"/>
      <c r="S492" s="71"/>
      <c r="T492" s="71"/>
      <c r="U492" s="71"/>
      <c r="V492" s="71"/>
      <c r="W492" s="71"/>
      <c r="X492" s="71"/>
      <c r="Y492" s="71"/>
      <c r="Z492" s="71"/>
      <c r="AA492" s="71"/>
      <c r="AB492" s="71" t="s">
        <v>64</v>
      </c>
      <c r="AC492" s="71" t="s">
        <v>65</v>
      </c>
      <c r="AD492" s="71" t="s">
        <v>62</v>
      </c>
      <c r="AE492" s="71" t="s">
        <v>63</v>
      </c>
      <c r="AF492" s="71" t="s">
        <v>63</v>
      </c>
      <c r="AG492" s="71"/>
      <c r="AH492" s="71" t="s">
        <v>66</v>
      </c>
      <c r="AI492" s="71" t="s">
        <v>63</v>
      </c>
      <c r="AJ492" s="71" t="s">
        <v>132</v>
      </c>
      <c r="AK492" s="71" t="s">
        <v>63</v>
      </c>
      <c r="AL492" s="71" t="s">
        <v>63</v>
      </c>
      <c r="AM492" s="71" t="s">
        <v>63</v>
      </c>
      <c r="AN492" s="71"/>
      <c r="AO492" s="71"/>
      <c r="AP492" s="71" t="s">
        <v>6422</v>
      </c>
      <c r="AQ492" s="71" t="s">
        <v>6423</v>
      </c>
      <c r="AR492" s="71" t="s">
        <v>132</v>
      </c>
      <c r="AS492" s="71"/>
      <c r="AT492" s="71" t="s">
        <v>63</v>
      </c>
      <c r="AU492" s="71"/>
      <c r="AV492" s="71"/>
      <c r="AW492" s="71"/>
      <c r="AX492" s="71" t="s">
        <v>6424</v>
      </c>
      <c r="AY492" s="73" t="s">
        <v>6425</v>
      </c>
    </row>
    <row r="493" spans="1:51" ht="75" customHeight="1">
      <c r="A493" s="70">
        <v>492</v>
      </c>
      <c r="B493" s="71" t="s">
        <v>6426</v>
      </c>
      <c r="C493" s="71" t="s">
        <v>6427</v>
      </c>
      <c r="D493" s="71" t="s">
        <v>6428</v>
      </c>
      <c r="E493" s="71" t="s">
        <v>1529</v>
      </c>
      <c r="F493" s="71" t="s">
        <v>231</v>
      </c>
      <c r="G493" s="71" t="s">
        <v>746</v>
      </c>
      <c r="H493" s="71" t="s">
        <v>217</v>
      </c>
      <c r="I493" s="71" t="s">
        <v>800</v>
      </c>
      <c r="J493" s="71" t="s">
        <v>1456</v>
      </c>
      <c r="K493" s="71" t="s">
        <v>218</v>
      </c>
      <c r="L493" s="71" t="s">
        <v>6429</v>
      </c>
      <c r="M493" s="71" t="s">
        <v>6430</v>
      </c>
      <c r="N493" s="71"/>
      <c r="O493" s="71"/>
      <c r="P493" s="71"/>
      <c r="Q493" s="71"/>
      <c r="R493" s="71"/>
      <c r="S493" s="71"/>
      <c r="T493" s="71"/>
      <c r="U493" s="71"/>
      <c r="V493" s="71"/>
      <c r="W493" s="71"/>
      <c r="X493" s="71"/>
      <c r="Y493" s="71"/>
      <c r="Z493" s="71"/>
      <c r="AA493" s="71"/>
      <c r="AB493" s="71" t="s">
        <v>64</v>
      </c>
      <c r="AC493" s="71" t="s">
        <v>65</v>
      </c>
      <c r="AD493" s="71" t="s">
        <v>62</v>
      </c>
      <c r="AE493" s="71" t="s">
        <v>62</v>
      </c>
      <c r="AF493" s="71" t="s">
        <v>63</v>
      </c>
      <c r="AG493" s="71"/>
      <c r="AH493" s="71" t="s">
        <v>85</v>
      </c>
      <c r="AI493" s="71" t="s">
        <v>63</v>
      </c>
      <c r="AJ493" s="71" t="s">
        <v>63</v>
      </c>
      <c r="AK493" s="71" t="s">
        <v>63</v>
      </c>
      <c r="AL493" s="71" t="s">
        <v>132</v>
      </c>
      <c r="AM493" s="71" t="s">
        <v>63</v>
      </c>
      <c r="AN493" s="71"/>
      <c r="AO493" s="71"/>
      <c r="AP493" s="71" t="s">
        <v>6431</v>
      </c>
      <c r="AQ493" s="71" t="s">
        <v>800</v>
      </c>
      <c r="AR493" s="71" t="s">
        <v>62</v>
      </c>
      <c r="AS493" s="71"/>
      <c r="AT493" s="71" t="s">
        <v>63</v>
      </c>
      <c r="AU493" s="71"/>
      <c r="AV493" s="71"/>
      <c r="AW493" s="71"/>
      <c r="AX493" s="71" t="s">
        <v>6432</v>
      </c>
      <c r="AY493" s="73" t="s">
        <v>6433</v>
      </c>
    </row>
    <row r="494" spans="1:51" ht="75" customHeight="1">
      <c r="A494" s="70">
        <v>493</v>
      </c>
      <c r="B494" s="71" t="s">
        <v>6434</v>
      </c>
      <c r="C494" s="71" t="s">
        <v>1016</v>
      </c>
      <c r="D494" s="71" t="s">
        <v>6435</v>
      </c>
      <c r="E494" s="71" t="s">
        <v>1454</v>
      </c>
      <c r="F494" s="71" t="s">
        <v>231</v>
      </c>
      <c r="G494" s="71" t="s">
        <v>232</v>
      </c>
      <c r="H494" s="71" t="s">
        <v>233</v>
      </c>
      <c r="I494" s="71" t="s">
        <v>2238</v>
      </c>
      <c r="J494" s="71" t="s">
        <v>1456</v>
      </c>
      <c r="K494" s="71" t="s">
        <v>243</v>
      </c>
      <c r="L494" s="71" t="s">
        <v>6436</v>
      </c>
      <c r="M494" s="71" t="s">
        <v>6437</v>
      </c>
      <c r="N494" s="71"/>
      <c r="O494" s="71"/>
      <c r="P494" s="71"/>
      <c r="Q494" s="71"/>
      <c r="R494" s="71"/>
      <c r="S494" s="71"/>
      <c r="T494" s="71"/>
      <c r="U494" s="71"/>
      <c r="V494" s="71"/>
      <c r="W494" s="71"/>
      <c r="X494" s="71"/>
      <c r="Y494" s="71"/>
      <c r="Z494" s="71"/>
      <c r="AA494" s="71"/>
      <c r="AB494" s="71" t="s">
        <v>64</v>
      </c>
      <c r="AC494" s="71" t="s">
        <v>84</v>
      </c>
      <c r="AD494" s="71" t="s">
        <v>62</v>
      </c>
      <c r="AE494" s="71" t="s">
        <v>63</v>
      </c>
      <c r="AF494" s="71" t="s">
        <v>63</v>
      </c>
      <c r="AG494" s="71"/>
      <c r="AH494" s="71" t="s">
        <v>66</v>
      </c>
      <c r="AI494" s="71" t="s">
        <v>63</v>
      </c>
      <c r="AJ494" s="71" t="s">
        <v>63</v>
      </c>
      <c r="AK494" s="71" t="s">
        <v>63</v>
      </c>
      <c r="AL494" s="71" t="s">
        <v>132</v>
      </c>
      <c r="AM494" s="71" t="s">
        <v>63</v>
      </c>
      <c r="AN494" s="71"/>
      <c r="AO494" s="71"/>
      <c r="AP494" s="71" t="s">
        <v>6438</v>
      </c>
      <c r="AQ494" s="71" t="s">
        <v>2238</v>
      </c>
      <c r="AR494" s="71" t="s">
        <v>62</v>
      </c>
      <c r="AS494" s="71"/>
      <c r="AT494" s="71" t="s">
        <v>63</v>
      </c>
      <c r="AU494" s="71"/>
      <c r="AV494" s="71"/>
      <c r="AW494" s="71"/>
      <c r="AX494" s="71" t="s">
        <v>6439</v>
      </c>
      <c r="AY494" s="73" t="s">
        <v>6440</v>
      </c>
    </row>
    <row r="495" spans="1:51" ht="75" customHeight="1">
      <c r="A495" s="70">
        <v>494</v>
      </c>
      <c r="B495" s="71" t="s">
        <v>6441</v>
      </c>
      <c r="C495" s="71" t="s">
        <v>716</v>
      </c>
      <c r="D495" s="71" t="s">
        <v>6442</v>
      </c>
      <c r="E495" s="71" t="s">
        <v>1454</v>
      </c>
      <c r="F495" s="71" t="s">
        <v>54</v>
      </c>
      <c r="G495" s="71" t="s">
        <v>125</v>
      </c>
      <c r="H495" s="71" t="s">
        <v>233</v>
      </c>
      <c r="I495" s="71" t="s">
        <v>1630</v>
      </c>
      <c r="J495" s="71" t="s">
        <v>1456</v>
      </c>
      <c r="K495" s="71" t="s">
        <v>243</v>
      </c>
      <c r="L495" s="71" t="s">
        <v>6443</v>
      </c>
      <c r="M495" s="71" t="s">
        <v>6444</v>
      </c>
      <c r="N495" s="71"/>
      <c r="O495" s="71" t="s">
        <v>1699</v>
      </c>
      <c r="P495" s="71" t="s">
        <v>60</v>
      </c>
      <c r="Q495" s="71" t="s">
        <v>435</v>
      </c>
      <c r="R495" s="71" t="s">
        <v>189</v>
      </c>
      <c r="S495" s="71" t="s">
        <v>62</v>
      </c>
      <c r="T495" s="71" t="s">
        <v>62</v>
      </c>
      <c r="U495" s="71" t="s">
        <v>62</v>
      </c>
      <c r="V495" s="71" t="s">
        <v>63</v>
      </c>
      <c r="W495" s="71" t="s">
        <v>63</v>
      </c>
      <c r="X495" s="71" t="s">
        <v>63</v>
      </c>
      <c r="Y495" s="71" t="s">
        <v>62</v>
      </c>
      <c r="Z495" s="71" t="s">
        <v>62</v>
      </c>
      <c r="AA495" s="71" t="s">
        <v>63</v>
      </c>
      <c r="AB495" s="71" t="s">
        <v>142</v>
      </c>
      <c r="AC495" s="71" t="s">
        <v>65</v>
      </c>
      <c r="AD495" s="71" t="s">
        <v>62</v>
      </c>
      <c r="AE495" s="71" t="s">
        <v>62</v>
      </c>
      <c r="AF495" s="71" t="s">
        <v>63</v>
      </c>
      <c r="AG495" s="71" t="s">
        <v>63</v>
      </c>
      <c r="AH495" s="71" t="s">
        <v>85</v>
      </c>
      <c r="AI495" s="71" t="s">
        <v>63</v>
      </c>
      <c r="AJ495" s="71" t="s">
        <v>63</v>
      </c>
      <c r="AK495" s="71" t="s">
        <v>63</v>
      </c>
      <c r="AL495" s="71" t="s">
        <v>62</v>
      </c>
      <c r="AM495" s="71" t="s">
        <v>63</v>
      </c>
      <c r="AN495" s="71" t="s">
        <v>6445</v>
      </c>
      <c r="AO495" s="71" t="s">
        <v>6446</v>
      </c>
      <c r="AP495" s="71" t="s">
        <v>6447</v>
      </c>
      <c r="AQ495" s="71" t="s">
        <v>2281</v>
      </c>
      <c r="AR495" s="71" t="s">
        <v>63</v>
      </c>
      <c r="AS495" s="71"/>
      <c r="AT495" s="71" t="s">
        <v>62</v>
      </c>
      <c r="AU495" s="71" t="s">
        <v>72</v>
      </c>
      <c r="AV495" s="71" t="s">
        <v>63</v>
      </c>
      <c r="AW495" s="71"/>
      <c r="AX495" s="71" t="s">
        <v>6448</v>
      </c>
      <c r="AY495" s="73" t="s">
        <v>6449</v>
      </c>
    </row>
    <row r="496" spans="1:51" ht="75" customHeight="1">
      <c r="A496" s="70">
        <v>495</v>
      </c>
      <c r="B496" s="71" t="s">
        <v>6450</v>
      </c>
      <c r="C496" s="71" t="s">
        <v>745</v>
      </c>
      <c r="D496" s="71" t="s">
        <v>6451</v>
      </c>
      <c r="E496" s="71" t="s">
        <v>1502</v>
      </c>
      <c r="F496" s="71" t="s">
        <v>231</v>
      </c>
      <c r="G496" s="71" t="s">
        <v>746</v>
      </c>
      <c r="H496" s="71" t="s">
        <v>217</v>
      </c>
      <c r="I496" s="71" t="s">
        <v>800</v>
      </c>
      <c r="J496" s="71" t="s">
        <v>1456</v>
      </c>
      <c r="K496" s="71" t="s">
        <v>218</v>
      </c>
      <c r="L496" s="71" t="s">
        <v>6452</v>
      </c>
      <c r="M496" s="71" t="s">
        <v>6453</v>
      </c>
      <c r="N496" s="71"/>
      <c r="O496" s="71"/>
      <c r="P496" s="71"/>
      <c r="Q496" s="71"/>
      <c r="R496" s="71"/>
      <c r="S496" s="71"/>
      <c r="T496" s="71"/>
      <c r="U496" s="71"/>
      <c r="V496" s="71"/>
      <c r="W496" s="71"/>
      <c r="X496" s="71"/>
      <c r="Y496" s="71"/>
      <c r="Z496" s="71"/>
      <c r="AA496" s="71"/>
      <c r="AB496" s="71" t="s">
        <v>64</v>
      </c>
      <c r="AC496" s="71" t="s">
        <v>65</v>
      </c>
      <c r="AD496" s="71" t="s">
        <v>62</v>
      </c>
      <c r="AE496" s="71" t="s">
        <v>63</v>
      </c>
      <c r="AF496" s="71" t="s">
        <v>63</v>
      </c>
      <c r="AG496" s="71"/>
      <c r="AH496" s="71" t="s">
        <v>66</v>
      </c>
      <c r="AI496" s="71" t="s">
        <v>63</v>
      </c>
      <c r="AJ496" s="71" t="s">
        <v>63</v>
      </c>
      <c r="AK496" s="71" t="s">
        <v>63</v>
      </c>
      <c r="AL496" s="71" t="s">
        <v>132</v>
      </c>
      <c r="AM496" s="71" t="s">
        <v>63</v>
      </c>
      <c r="AN496" s="71"/>
      <c r="AO496" s="71"/>
      <c r="AP496" s="71" t="s">
        <v>6454</v>
      </c>
      <c r="AQ496" s="71" t="s">
        <v>800</v>
      </c>
      <c r="AR496" s="71" t="s">
        <v>62</v>
      </c>
      <c r="AS496" s="71"/>
      <c r="AT496" s="71" t="s">
        <v>62</v>
      </c>
      <c r="AU496" s="71"/>
      <c r="AV496" s="71"/>
      <c r="AW496" s="71"/>
      <c r="AX496" s="71" t="s">
        <v>6455</v>
      </c>
      <c r="AY496" s="73" t="s">
        <v>6456</v>
      </c>
    </row>
    <row r="497" spans="1:51" ht="75" customHeight="1">
      <c r="A497" s="70">
        <v>496</v>
      </c>
      <c r="B497" s="71" t="s">
        <v>6457</v>
      </c>
      <c r="C497" s="71"/>
      <c r="D497" s="71" t="s">
        <v>6458</v>
      </c>
      <c r="E497" s="71" t="s">
        <v>1502</v>
      </c>
      <c r="F497" s="71" t="s">
        <v>231</v>
      </c>
      <c r="G497" s="71" t="s">
        <v>796</v>
      </c>
      <c r="H497" s="71" t="s">
        <v>217</v>
      </c>
      <c r="I497" s="71" t="s">
        <v>612</v>
      </c>
      <c r="J497" s="71" t="s">
        <v>1456</v>
      </c>
      <c r="K497" s="71" t="s">
        <v>266</v>
      </c>
      <c r="L497" s="71" t="s">
        <v>6459</v>
      </c>
      <c r="M497" s="71" t="s">
        <v>6460</v>
      </c>
      <c r="N497" s="71"/>
      <c r="O497" s="71"/>
      <c r="P497" s="71"/>
      <c r="Q497" s="71"/>
      <c r="R497" s="71"/>
      <c r="S497" s="71"/>
      <c r="T497" s="71"/>
      <c r="U497" s="71"/>
      <c r="V497" s="71"/>
      <c r="W497" s="71"/>
      <c r="X497" s="71"/>
      <c r="Y497" s="71"/>
      <c r="Z497" s="71"/>
      <c r="AA497" s="71"/>
      <c r="AB497" s="71" t="s">
        <v>64</v>
      </c>
      <c r="AC497" s="71" t="s">
        <v>65</v>
      </c>
      <c r="AD497" s="71" t="s">
        <v>62</v>
      </c>
      <c r="AE497" s="71" t="s">
        <v>63</v>
      </c>
      <c r="AF497" s="71" t="s">
        <v>63</v>
      </c>
      <c r="AG497" s="71"/>
      <c r="AH497" s="71" t="s">
        <v>66</v>
      </c>
      <c r="AI497" s="71" t="s">
        <v>63</v>
      </c>
      <c r="AJ497" s="71" t="s">
        <v>63</v>
      </c>
      <c r="AK497" s="71" t="s">
        <v>63</v>
      </c>
      <c r="AL497" s="71" t="s">
        <v>132</v>
      </c>
      <c r="AM497" s="71" t="s">
        <v>62</v>
      </c>
      <c r="AN497" s="71"/>
      <c r="AO497" s="71"/>
      <c r="AP497" s="71" t="s">
        <v>6461</v>
      </c>
      <c r="AQ497" s="71" t="s">
        <v>612</v>
      </c>
      <c r="AR497" s="71" t="s">
        <v>62</v>
      </c>
      <c r="AS497" s="71"/>
      <c r="AT497" s="71" t="s">
        <v>63</v>
      </c>
      <c r="AU497" s="71"/>
      <c r="AV497" s="71"/>
      <c r="AW497" s="71"/>
      <c r="AX497" s="71" t="s">
        <v>6462</v>
      </c>
      <c r="AY497" s="73" t="s">
        <v>6463</v>
      </c>
    </row>
    <row r="498" spans="1:51" ht="75" customHeight="1">
      <c r="A498" s="70">
        <v>497</v>
      </c>
      <c r="B498" s="71" t="s">
        <v>6464</v>
      </c>
      <c r="C498" s="71" t="s">
        <v>810</v>
      </c>
      <c r="D498" s="71" t="s">
        <v>6465</v>
      </c>
      <c r="E498" s="71" t="s">
        <v>1526</v>
      </c>
      <c r="F498" s="71" t="s">
        <v>231</v>
      </c>
      <c r="G498" s="71" t="s">
        <v>746</v>
      </c>
      <c r="H498" s="71" t="s">
        <v>217</v>
      </c>
      <c r="I498" s="71" t="s">
        <v>800</v>
      </c>
      <c r="J498" s="71" t="s">
        <v>1456</v>
      </c>
      <c r="K498" s="71" t="s">
        <v>218</v>
      </c>
      <c r="L498" s="71" t="s">
        <v>6466</v>
      </c>
      <c r="M498" s="71" t="s">
        <v>6467</v>
      </c>
      <c r="N498" s="71"/>
      <c r="O498" s="71"/>
      <c r="P498" s="71"/>
      <c r="Q498" s="71"/>
      <c r="R498" s="71"/>
      <c r="S498" s="71"/>
      <c r="T498" s="71"/>
      <c r="U498" s="71"/>
      <c r="V498" s="71"/>
      <c r="W498" s="71"/>
      <c r="X498" s="71"/>
      <c r="Y498" s="71"/>
      <c r="Z498" s="71"/>
      <c r="AA498" s="71"/>
      <c r="AB498" s="71" t="s">
        <v>64</v>
      </c>
      <c r="AC498" s="71" t="s">
        <v>65</v>
      </c>
      <c r="AD498" s="71" t="s">
        <v>62</v>
      </c>
      <c r="AE498" s="71" t="s">
        <v>62</v>
      </c>
      <c r="AF498" s="71" t="s">
        <v>63</v>
      </c>
      <c r="AG498" s="71"/>
      <c r="AH498" s="71" t="s">
        <v>66</v>
      </c>
      <c r="AI498" s="71" t="s">
        <v>63</v>
      </c>
      <c r="AJ498" s="71" t="s">
        <v>63</v>
      </c>
      <c r="AK498" s="71" t="s">
        <v>63</v>
      </c>
      <c r="AL498" s="71" t="s">
        <v>62</v>
      </c>
      <c r="AM498" s="71" t="s">
        <v>63</v>
      </c>
      <c r="AN498" s="71"/>
      <c r="AO498" s="71"/>
      <c r="AP498" s="71" t="s">
        <v>6468</v>
      </c>
      <c r="AQ498" s="71" t="s">
        <v>6187</v>
      </c>
      <c r="AR498" s="71" t="s">
        <v>132</v>
      </c>
      <c r="AS498" s="71"/>
      <c r="AT498" s="71" t="s">
        <v>63</v>
      </c>
      <c r="AU498" s="71"/>
      <c r="AV498" s="71"/>
      <c r="AW498" s="71"/>
      <c r="AX498" s="71" t="s">
        <v>6469</v>
      </c>
      <c r="AY498" s="73" t="s">
        <v>6470</v>
      </c>
    </row>
    <row r="499" spans="1:51" ht="75" customHeight="1">
      <c r="A499" s="70">
        <v>498</v>
      </c>
      <c r="B499" s="71" t="s">
        <v>6352</v>
      </c>
      <c r="C499" s="71" t="s">
        <v>5408</v>
      </c>
      <c r="D499" s="71" t="s">
        <v>6471</v>
      </c>
      <c r="E499" s="71" t="s">
        <v>1526</v>
      </c>
      <c r="F499" s="71" t="s">
        <v>231</v>
      </c>
      <c r="G499" s="71" t="s">
        <v>588</v>
      </c>
      <c r="H499" s="71" t="s">
        <v>233</v>
      </c>
      <c r="I499" s="71" t="s">
        <v>2221</v>
      </c>
      <c r="J499" s="71" t="s">
        <v>1456</v>
      </c>
      <c r="K499" s="71" t="s">
        <v>243</v>
      </c>
      <c r="L499" s="71" t="s">
        <v>6472</v>
      </c>
      <c r="M499" s="71" t="s">
        <v>6473</v>
      </c>
      <c r="N499" s="71"/>
      <c r="O499" s="71"/>
      <c r="P499" s="71"/>
      <c r="Q499" s="71"/>
      <c r="R499" s="71"/>
      <c r="S499" s="71"/>
      <c r="T499" s="71"/>
      <c r="U499" s="71"/>
      <c r="V499" s="71"/>
      <c r="W499" s="71"/>
      <c r="X499" s="71"/>
      <c r="Y499" s="71"/>
      <c r="Z499" s="71"/>
      <c r="AA499" s="71"/>
      <c r="AB499" s="71" t="s">
        <v>64</v>
      </c>
      <c r="AC499" s="71" t="s">
        <v>65</v>
      </c>
      <c r="AD499" s="71" t="s">
        <v>62</v>
      </c>
      <c r="AE499" s="71" t="s">
        <v>62</v>
      </c>
      <c r="AF499" s="71" t="s">
        <v>63</v>
      </c>
      <c r="AG499" s="71"/>
      <c r="AH499" s="71" t="s">
        <v>66</v>
      </c>
      <c r="AI499" s="71" t="s">
        <v>63</v>
      </c>
      <c r="AJ499" s="71" t="s">
        <v>62</v>
      </c>
      <c r="AK499" s="71" t="s">
        <v>132</v>
      </c>
      <c r="AL499" s="71" t="s">
        <v>63</v>
      </c>
      <c r="AM499" s="71" t="s">
        <v>132</v>
      </c>
      <c r="AN499" s="71"/>
      <c r="AO499" s="71"/>
      <c r="AP499" s="71" t="s">
        <v>6474</v>
      </c>
      <c r="AQ499" s="71" t="s">
        <v>6392</v>
      </c>
      <c r="AR499" s="71" t="s">
        <v>132</v>
      </c>
      <c r="AS499" s="71"/>
      <c r="AT499" s="71" t="s">
        <v>63</v>
      </c>
      <c r="AU499" s="71"/>
      <c r="AV499" s="71"/>
      <c r="AW499" s="71"/>
      <c r="AX499" s="71" t="s">
        <v>6475</v>
      </c>
      <c r="AY499" s="73" t="s">
        <v>1223</v>
      </c>
    </row>
    <row r="500" spans="1:51" ht="75" customHeight="1">
      <c r="A500" s="70">
        <v>499</v>
      </c>
      <c r="B500" s="71" t="s">
        <v>6476</v>
      </c>
      <c r="C500" s="71" t="s">
        <v>4704</v>
      </c>
      <c r="D500" s="71" t="s">
        <v>6477</v>
      </c>
      <c r="E500" s="71" t="s">
        <v>4526</v>
      </c>
      <c r="F500" s="71" t="s">
        <v>231</v>
      </c>
      <c r="G500" s="71" t="s">
        <v>232</v>
      </c>
      <c r="H500" s="71" t="s">
        <v>233</v>
      </c>
      <c r="I500" s="71" t="s">
        <v>1232</v>
      </c>
      <c r="J500" s="71" t="s">
        <v>1456</v>
      </c>
      <c r="K500" s="71" t="s">
        <v>243</v>
      </c>
      <c r="L500" s="71" t="s">
        <v>6478</v>
      </c>
      <c r="M500" s="71" t="s">
        <v>6479</v>
      </c>
      <c r="N500" s="71"/>
      <c r="O500" s="71"/>
      <c r="P500" s="71"/>
      <c r="Q500" s="71"/>
      <c r="R500" s="71"/>
      <c r="S500" s="71"/>
      <c r="T500" s="71"/>
      <c r="U500" s="71"/>
      <c r="V500" s="71"/>
      <c r="W500" s="71"/>
      <c r="X500" s="71"/>
      <c r="Y500" s="71"/>
      <c r="Z500" s="71"/>
      <c r="AA500" s="71"/>
      <c r="AB500" s="71" t="s">
        <v>64</v>
      </c>
      <c r="AC500" s="71" t="s">
        <v>65</v>
      </c>
      <c r="AD500" s="71" t="s">
        <v>62</v>
      </c>
      <c r="AE500" s="71" t="s">
        <v>62</v>
      </c>
      <c r="AF500" s="71" t="s">
        <v>63</v>
      </c>
      <c r="AG500" s="71"/>
      <c r="AH500" s="71" t="s">
        <v>66</v>
      </c>
      <c r="AI500" s="71" t="s">
        <v>63</v>
      </c>
      <c r="AJ500" s="71" t="s">
        <v>63</v>
      </c>
      <c r="AK500" s="71" t="s">
        <v>63</v>
      </c>
      <c r="AL500" s="71" t="s">
        <v>132</v>
      </c>
      <c r="AM500" s="71" t="s">
        <v>63</v>
      </c>
      <c r="AN500" s="71"/>
      <c r="AO500" s="71"/>
      <c r="AP500" s="71" t="s">
        <v>6480</v>
      </c>
      <c r="AQ500" s="71" t="s">
        <v>272</v>
      </c>
      <c r="AR500" s="71" t="s">
        <v>63</v>
      </c>
      <c r="AS500" s="71"/>
      <c r="AT500" s="71" t="s">
        <v>62</v>
      </c>
      <c r="AU500" s="71"/>
      <c r="AV500" s="71"/>
      <c r="AW500" s="71"/>
      <c r="AX500" s="71" t="s">
        <v>6481</v>
      </c>
      <c r="AY500" s="73" t="s">
        <v>6482</v>
      </c>
    </row>
    <row r="501" spans="1:51" ht="75" customHeight="1">
      <c r="A501" s="70">
        <v>500</v>
      </c>
      <c r="B501" s="71" t="s">
        <v>6483</v>
      </c>
      <c r="C501" s="71" t="s">
        <v>745</v>
      </c>
      <c r="D501" s="71" t="s">
        <v>6484</v>
      </c>
      <c r="E501" s="71" t="s">
        <v>1526</v>
      </c>
      <c r="F501" s="71" t="s">
        <v>231</v>
      </c>
      <c r="G501" s="71" t="s">
        <v>746</v>
      </c>
      <c r="H501" s="71" t="s">
        <v>217</v>
      </c>
      <c r="I501" s="71" t="s">
        <v>250</v>
      </c>
      <c r="J501" s="71" t="s">
        <v>1456</v>
      </c>
      <c r="K501" s="71" t="s">
        <v>243</v>
      </c>
      <c r="L501" s="71" t="s">
        <v>6485</v>
      </c>
      <c r="M501" s="71" t="s">
        <v>6486</v>
      </c>
      <c r="N501" s="71"/>
      <c r="O501" s="71"/>
      <c r="P501" s="71"/>
      <c r="Q501" s="71"/>
      <c r="R501" s="71"/>
      <c r="S501" s="71"/>
      <c r="T501" s="71"/>
      <c r="U501" s="71"/>
      <c r="V501" s="71"/>
      <c r="W501" s="71"/>
      <c r="X501" s="71"/>
      <c r="Y501" s="71"/>
      <c r="Z501" s="71"/>
      <c r="AA501" s="71"/>
      <c r="AB501" s="71" t="s">
        <v>64</v>
      </c>
      <c r="AC501" s="71" t="s">
        <v>65</v>
      </c>
      <c r="AD501" s="71" t="s">
        <v>62</v>
      </c>
      <c r="AE501" s="71" t="s">
        <v>62</v>
      </c>
      <c r="AF501" s="71" t="s">
        <v>63</v>
      </c>
      <c r="AG501" s="71"/>
      <c r="AH501" s="71" t="s">
        <v>66</v>
      </c>
      <c r="AI501" s="71" t="s">
        <v>132</v>
      </c>
      <c r="AJ501" s="71" t="s">
        <v>63</v>
      </c>
      <c r="AK501" s="71" t="s">
        <v>63</v>
      </c>
      <c r="AL501" s="71" t="s">
        <v>62</v>
      </c>
      <c r="AM501" s="71" t="s">
        <v>63</v>
      </c>
      <c r="AN501" s="71"/>
      <c r="AO501" s="71"/>
      <c r="AP501" s="71" t="s">
        <v>6487</v>
      </c>
      <c r="AQ501" s="71" t="s">
        <v>250</v>
      </c>
      <c r="AR501" s="71" t="s">
        <v>62</v>
      </c>
      <c r="AS501" s="71"/>
      <c r="AT501" s="71" t="s">
        <v>63</v>
      </c>
      <c r="AU501" s="71"/>
      <c r="AV501" s="71"/>
      <c r="AW501" s="71"/>
      <c r="AX501" s="71" t="s">
        <v>6488</v>
      </c>
      <c r="AY501" s="73" t="s">
        <v>6489</v>
      </c>
    </row>
    <row r="502" spans="1:51" ht="75" customHeight="1">
      <c r="A502" s="70">
        <v>501</v>
      </c>
      <c r="B502" s="71" t="s">
        <v>6490</v>
      </c>
      <c r="C502" s="71" t="s">
        <v>745</v>
      </c>
      <c r="D502" s="71" t="s">
        <v>6491</v>
      </c>
      <c r="E502" s="71" t="s">
        <v>1454</v>
      </c>
      <c r="F502" s="71" t="s">
        <v>231</v>
      </c>
      <c r="G502" s="71" t="s">
        <v>746</v>
      </c>
      <c r="H502" s="71" t="s">
        <v>217</v>
      </c>
      <c r="I502" s="71" t="s">
        <v>513</v>
      </c>
      <c r="J502" s="71" t="s">
        <v>1456</v>
      </c>
      <c r="K502" s="71" t="s">
        <v>218</v>
      </c>
      <c r="L502" s="71" t="s">
        <v>6492</v>
      </c>
      <c r="M502" s="71" t="s">
        <v>6493</v>
      </c>
      <c r="N502" s="71"/>
      <c r="O502" s="71"/>
      <c r="P502" s="71"/>
      <c r="Q502" s="71"/>
      <c r="R502" s="71"/>
      <c r="S502" s="71"/>
      <c r="T502" s="71"/>
      <c r="U502" s="71"/>
      <c r="V502" s="71"/>
      <c r="W502" s="71"/>
      <c r="X502" s="71"/>
      <c r="Y502" s="71"/>
      <c r="Z502" s="71"/>
      <c r="AA502" s="71"/>
      <c r="AB502" s="71" t="s">
        <v>64</v>
      </c>
      <c r="AC502" s="71" t="s">
        <v>65</v>
      </c>
      <c r="AD502" s="71" t="s">
        <v>62</v>
      </c>
      <c r="AE502" s="71" t="s">
        <v>63</v>
      </c>
      <c r="AF502" s="71" t="s">
        <v>63</v>
      </c>
      <c r="AG502" s="71"/>
      <c r="AH502" s="71" t="s">
        <v>66</v>
      </c>
      <c r="AI502" s="71" t="s">
        <v>63</v>
      </c>
      <c r="AJ502" s="71" t="s">
        <v>63</v>
      </c>
      <c r="AK502" s="71" t="s">
        <v>63</v>
      </c>
      <c r="AL502" s="71" t="s">
        <v>62</v>
      </c>
      <c r="AM502" s="71" t="s">
        <v>63</v>
      </c>
      <c r="AN502" s="71"/>
      <c r="AO502" s="71"/>
      <c r="AP502" s="71" t="s">
        <v>6494</v>
      </c>
      <c r="AQ502" s="71" t="s">
        <v>513</v>
      </c>
      <c r="AR502" s="71" t="s">
        <v>62</v>
      </c>
      <c r="AS502" s="71"/>
      <c r="AT502" s="71" t="s">
        <v>63</v>
      </c>
      <c r="AU502" s="71"/>
      <c r="AV502" s="71"/>
      <c r="AW502" s="71"/>
      <c r="AX502" s="71" t="s">
        <v>6495</v>
      </c>
      <c r="AY502" s="73" t="s">
        <v>6496</v>
      </c>
    </row>
    <row r="503" spans="1:51" ht="75" customHeight="1">
      <c r="A503" s="70">
        <v>502</v>
      </c>
      <c r="B503" s="71" t="s">
        <v>6497</v>
      </c>
      <c r="C503" s="71" t="s">
        <v>381</v>
      </c>
      <c r="D503" s="71" t="s">
        <v>6498</v>
      </c>
      <c r="E503" s="71" t="s">
        <v>1518</v>
      </c>
      <c r="F503" s="71" t="s">
        <v>54</v>
      </c>
      <c r="G503" s="71" t="s">
        <v>125</v>
      </c>
      <c r="H503" s="71" t="s">
        <v>233</v>
      </c>
      <c r="I503" s="71" t="s">
        <v>194</v>
      </c>
      <c r="J503" s="71" t="s">
        <v>1456</v>
      </c>
      <c r="K503" s="71" t="s">
        <v>315</v>
      </c>
      <c r="L503" s="71" t="s">
        <v>6499</v>
      </c>
      <c r="M503" s="71" t="s">
        <v>6500</v>
      </c>
      <c r="N503" s="71" t="s">
        <v>1466</v>
      </c>
      <c r="O503" s="71" t="s">
        <v>1530</v>
      </c>
      <c r="P503" s="71" t="s">
        <v>155</v>
      </c>
      <c r="Q503" s="71" t="s">
        <v>188</v>
      </c>
      <c r="R503" s="71" t="s">
        <v>189</v>
      </c>
      <c r="S503" s="71" t="s">
        <v>62</v>
      </c>
      <c r="T503" s="71" t="s">
        <v>63</v>
      </c>
      <c r="U503" s="71" t="s">
        <v>63</v>
      </c>
      <c r="V503" s="71" t="s">
        <v>62</v>
      </c>
      <c r="W503" s="71" t="s">
        <v>63</v>
      </c>
      <c r="X503" s="71" t="s">
        <v>63</v>
      </c>
      <c r="Y503" s="71" t="s">
        <v>62</v>
      </c>
      <c r="Z503" s="71" t="s">
        <v>63</v>
      </c>
      <c r="AA503" s="71" t="s">
        <v>63</v>
      </c>
      <c r="AB503" s="71" t="s">
        <v>142</v>
      </c>
      <c r="AC503" s="71" t="s">
        <v>65</v>
      </c>
      <c r="AD503" s="71" t="s">
        <v>62</v>
      </c>
      <c r="AE503" s="71" t="s">
        <v>62</v>
      </c>
      <c r="AF503" s="71" t="s">
        <v>63</v>
      </c>
      <c r="AG503" s="71" t="s">
        <v>63</v>
      </c>
      <c r="AH503" s="71" t="s">
        <v>85</v>
      </c>
      <c r="AI503" s="71" t="s">
        <v>63</v>
      </c>
      <c r="AJ503" s="71" t="s">
        <v>62</v>
      </c>
      <c r="AK503" s="71" t="s">
        <v>62</v>
      </c>
      <c r="AL503" s="71" t="s">
        <v>63</v>
      </c>
      <c r="AM503" s="71" t="s">
        <v>62</v>
      </c>
      <c r="AN503" s="71" t="s">
        <v>6501</v>
      </c>
      <c r="AO503" s="71" t="s">
        <v>6502</v>
      </c>
      <c r="AP503" s="71" t="s">
        <v>6503</v>
      </c>
      <c r="AQ503" s="71" t="s">
        <v>366</v>
      </c>
      <c r="AR503" s="71" t="s">
        <v>63</v>
      </c>
      <c r="AS503" s="71"/>
      <c r="AT503" s="71" t="s">
        <v>63</v>
      </c>
      <c r="AU503" s="71" t="s">
        <v>72</v>
      </c>
      <c r="AV503" s="71" t="s">
        <v>63</v>
      </c>
      <c r="AW503" s="71"/>
      <c r="AX503" s="71" t="s">
        <v>6504</v>
      </c>
      <c r="AY503" s="73" t="s">
        <v>346</v>
      </c>
    </row>
    <row r="504" spans="1:51" ht="75" customHeight="1">
      <c r="A504" s="70">
        <v>503</v>
      </c>
      <c r="B504" s="71" t="s">
        <v>6505</v>
      </c>
      <c r="C504" s="71" t="s">
        <v>264</v>
      </c>
      <c r="D504" s="71" t="s">
        <v>6506</v>
      </c>
      <c r="E504" s="71" t="s">
        <v>1546</v>
      </c>
      <c r="F504" s="71" t="s">
        <v>54</v>
      </c>
      <c r="G504" s="71" t="s">
        <v>125</v>
      </c>
      <c r="H504" s="71" t="s">
        <v>233</v>
      </c>
      <c r="I504" s="71" t="s">
        <v>6507</v>
      </c>
      <c r="J504" s="71" t="s">
        <v>4419</v>
      </c>
      <c r="K504" s="71" t="s">
        <v>175</v>
      </c>
      <c r="L504" s="71" t="s">
        <v>6508</v>
      </c>
      <c r="M504" s="71" t="s">
        <v>6509</v>
      </c>
      <c r="N504" s="71" t="s">
        <v>1741</v>
      </c>
      <c r="O504" s="71" t="s">
        <v>1530</v>
      </c>
      <c r="P504" s="71" t="s">
        <v>60</v>
      </c>
      <c r="Q504" s="71" t="s">
        <v>81</v>
      </c>
      <c r="R504" s="71" t="s">
        <v>1700</v>
      </c>
      <c r="S504" s="71" t="s">
        <v>62</v>
      </c>
      <c r="T504" s="71" t="s">
        <v>62</v>
      </c>
      <c r="U504" s="71" t="s">
        <v>62</v>
      </c>
      <c r="V504" s="71" t="s">
        <v>62</v>
      </c>
      <c r="W504" s="71" t="s">
        <v>62</v>
      </c>
      <c r="X504" s="71" t="s">
        <v>63</v>
      </c>
      <c r="Y504" s="71" t="s">
        <v>62</v>
      </c>
      <c r="Z504" s="71" t="s">
        <v>63</v>
      </c>
      <c r="AA504" s="71" t="s">
        <v>62</v>
      </c>
      <c r="AB504" s="71" t="s">
        <v>64</v>
      </c>
      <c r="AC504" s="71" t="s">
        <v>100</v>
      </c>
      <c r="AD504" s="71" t="s">
        <v>62</v>
      </c>
      <c r="AE504" s="71" t="s">
        <v>63</v>
      </c>
      <c r="AF504" s="71" t="s">
        <v>63</v>
      </c>
      <c r="AG504" s="71" t="s">
        <v>63</v>
      </c>
      <c r="AH504" s="71" t="s">
        <v>85</v>
      </c>
      <c r="AI504" s="71" t="s">
        <v>63</v>
      </c>
      <c r="AJ504" s="71" t="s">
        <v>132</v>
      </c>
      <c r="AK504" s="71" t="s">
        <v>63</v>
      </c>
      <c r="AL504" s="71" t="s">
        <v>63</v>
      </c>
      <c r="AM504" s="71" t="s">
        <v>132</v>
      </c>
      <c r="AN504" s="71" t="s">
        <v>6510</v>
      </c>
      <c r="AO504" s="71" t="s">
        <v>6511</v>
      </c>
      <c r="AP504" s="71" t="s">
        <v>6512</v>
      </c>
      <c r="AQ504" s="71" t="s">
        <v>469</v>
      </c>
      <c r="AR504" s="71" t="s">
        <v>63</v>
      </c>
      <c r="AS504" s="71" t="s">
        <v>6513</v>
      </c>
      <c r="AT504" s="71" t="s">
        <v>62</v>
      </c>
      <c r="AU504" s="71" t="s">
        <v>1744</v>
      </c>
      <c r="AV504" s="71" t="s">
        <v>63</v>
      </c>
      <c r="AW504" s="71"/>
      <c r="AX504" s="71" t="s">
        <v>6514</v>
      </c>
      <c r="AY504" s="73"/>
    </row>
    <row r="505" spans="1:51" ht="75" customHeight="1">
      <c r="A505" s="70">
        <v>504</v>
      </c>
      <c r="B505" s="71" t="s">
        <v>6515</v>
      </c>
      <c r="C505" s="71" t="s">
        <v>369</v>
      </c>
      <c r="D505" s="71" t="s">
        <v>6516</v>
      </c>
      <c r="E505" s="71" t="s">
        <v>1502</v>
      </c>
      <c r="F505" s="71" t="s">
        <v>54</v>
      </c>
      <c r="G505" s="71" t="s">
        <v>125</v>
      </c>
      <c r="H505" s="71" t="s">
        <v>233</v>
      </c>
      <c r="I505" s="71" t="s">
        <v>250</v>
      </c>
      <c r="J505" s="71" t="s">
        <v>1456</v>
      </c>
      <c r="K505" s="71" t="s">
        <v>243</v>
      </c>
      <c r="L505" s="71" t="s">
        <v>6517</v>
      </c>
      <c r="M505" s="71" t="s">
        <v>6518</v>
      </c>
      <c r="N505" s="71" t="s">
        <v>1518</v>
      </c>
      <c r="O505" s="71" t="s">
        <v>6519</v>
      </c>
      <c r="P505" s="71" t="s">
        <v>60</v>
      </c>
      <c r="Q505" s="71" t="s">
        <v>81</v>
      </c>
      <c r="R505" s="71" t="s">
        <v>1700</v>
      </c>
      <c r="S505" s="71" t="s">
        <v>62</v>
      </c>
      <c r="T505" s="71" t="s">
        <v>62</v>
      </c>
      <c r="U505" s="71" t="s">
        <v>62</v>
      </c>
      <c r="V505" s="71" t="s">
        <v>62</v>
      </c>
      <c r="W505" s="71" t="s">
        <v>62</v>
      </c>
      <c r="X505" s="71" t="s">
        <v>63</v>
      </c>
      <c r="Y505" s="71" t="s">
        <v>62</v>
      </c>
      <c r="Z505" s="71" t="s">
        <v>63</v>
      </c>
      <c r="AA505" s="71" t="s">
        <v>62</v>
      </c>
      <c r="AB505" s="71" t="s">
        <v>64</v>
      </c>
      <c r="AC505" s="71" t="s">
        <v>65</v>
      </c>
      <c r="AD505" s="71" t="s">
        <v>62</v>
      </c>
      <c r="AE505" s="71" t="s">
        <v>62</v>
      </c>
      <c r="AF505" s="71" t="s">
        <v>62</v>
      </c>
      <c r="AG505" s="71" t="s">
        <v>63</v>
      </c>
      <c r="AH505" s="71" t="s">
        <v>85</v>
      </c>
      <c r="AI505" s="71" t="s">
        <v>63</v>
      </c>
      <c r="AJ505" s="71" t="s">
        <v>63</v>
      </c>
      <c r="AK505" s="71" t="s">
        <v>63</v>
      </c>
      <c r="AL505" s="71" t="s">
        <v>132</v>
      </c>
      <c r="AM505" s="71" t="s">
        <v>63</v>
      </c>
      <c r="AN505" s="71" t="s">
        <v>6520</v>
      </c>
      <c r="AO505" s="71" t="s">
        <v>6521</v>
      </c>
      <c r="AP505" s="71" t="s">
        <v>6522</v>
      </c>
      <c r="AQ505" s="71" t="s">
        <v>250</v>
      </c>
      <c r="AR505" s="71" t="s">
        <v>62</v>
      </c>
      <c r="AS505" s="71" t="s">
        <v>6523</v>
      </c>
      <c r="AT505" s="71" t="s">
        <v>63</v>
      </c>
      <c r="AU505" s="71" t="s">
        <v>6524</v>
      </c>
      <c r="AV505" s="71" t="s">
        <v>63</v>
      </c>
      <c r="AW505" s="71"/>
      <c r="AX505" s="71" t="s">
        <v>6525</v>
      </c>
      <c r="AY505" s="73" t="s">
        <v>395</v>
      </c>
    </row>
    <row r="506" spans="1:51" ht="75" customHeight="1">
      <c r="A506" s="70">
        <v>505</v>
      </c>
      <c r="B506" s="71" t="s">
        <v>6513</v>
      </c>
      <c r="C506" s="71" t="s">
        <v>2165</v>
      </c>
      <c r="D506" s="71" t="s">
        <v>6526</v>
      </c>
      <c r="E506" s="71" t="s">
        <v>1526</v>
      </c>
      <c r="F506" s="71" t="s">
        <v>54</v>
      </c>
      <c r="G506" s="71" t="s">
        <v>125</v>
      </c>
      <c r="H506" s="71" t="s">
        <v>56</v>
      </c>
      <c r="I506" s="71" t="s">
        <v>1767</v>
      </c>
      <c r="J506" s="71" t="s">
        <v>1768</v>
      </c>
      <c r="K506" s="71" t="s">
        <v>1769</v>
      </c>
      <c r="L506" s="71" t="s">
        <v>6527</v>
      </c>
      <c r="M506" s="71" t="s">
        <v>6528</v>
      </c>
      <c r="N506" s="71" t="s">
        <v>1476</v>
      </c>
      <c r="O506" s="71" t="s">
        <v>1530</v>
      </c>
      <c r="P506" s="71" t="s">
        <v>60</v>
      </c>
      <c r="Q506" s="71" t="s">
        <v>81</v>
      </c>
      <c r="R506" s="71" t="s">
        <v>1700</v>
      </c>
      <c r="S506" s="71" t="s">
        <v>62</v>
      </c>
      <c r="T506" s="71" t="s">
        <v>62</v>
      </c>
      <c r="U506" s="71" t="s">
        <v>62</v>
      </c>
      <c r="V506" s="71" t="s">
        <v>62</v>
      </c>
      <c r="W506" s="71" t="s">
        <v>62</v>
      </c>
      <c r="X506" s="71" t="s">
        <v>62</v>
      </c>
      <c r="Y506" s="71" t="s">
        <v>62</v>
      </c>
      <c r="Z506" s="71" t="s">
        <v>63</v>
      </c>
      <c r="AA506" s="71" t="s">
        <v>62</v>
      </c>
      <c r="AB506" s="71" t="s">
        <v>64</v>
      </c>
      <c r="AC506" s="71" t="s">
        <v>100</v>
      </c>
      <c r="AD506" s="71" t="s">
        <v>62</v>
      </c>
      <c r="AE506" s="71" t="s">
        <v>63</v>
      </c>
      <c r="AF506" s="71" t="s">
        <v>63</v>
      </c>
      <c r="AG506" s="71" t="s">
        <v>63</v>
      </c>
      <c r="AH506" s="71" t="s">
        <v>85</v>
      </c>
      <c r="AI506" s="71" t="s">
        <v>63</v>
      </c>
      <c r="AJ506" s="71" t="s">
        <v>63</v>
      </c>
      <c r="AK506" s="71" t="s">
        <v>63</v>
      </c>
      <c r="AL506" s="71" t="s">
        <v>62</v>
      </c>
      <c r="AM506" s="71" t="s">
        <v>132</v>
      </c>
      <c r="AN506" s="71" t="s">
        <v>6529</v>
      </c>
      <c r="AO506" s="71" t="s">
        <v>6530</v>
      </c>
      <c r="AP506" s="71" t="s">
        <v>6531</v>
      </c>
      <c r="AQ506" s="71" t="s">
        <v>6532</v>
      </c>
      <c r="AR506" s="71" t="s">
        <v>132</v>
      </c>
      <c r="AS506" s="71" t="s">
        <v>6533</v>
      </c>
      <c r="AT506" s="71" t="s">
        <v>62</v>
      </c>
      <c r="AU506" s="71" t="s">
        <v>1744</v>
      </c>
      <c r="AV506" s="71" t="s">
        <v>63</v>
      </c>
      <c r="AW506" s="71"/>
      <c r="AX506" s="71" t="s">
        <v>6534</v>
      </c>
      <c r="AY506" s="73"/>
    </row>
    <row r="507" spans="1:51" ht="75" customHeight="1">
      <c r="A507" s="70">
        <v>506</v>
      </c>
      <c r="B507" s="71" t="s">
        <v>6535</v>
      </c>
      <c r="C507" s="71" t="s">
        <v>381</v>
      </c>
      <c r="D507" s="71" t="s">
        <v>6536</v>
      </c>
      <c r="E507" s="71" t="s">
        <v>1529</v>
      </c>
      <c r="F507" s="71" t="s">
        <v>54</v>
      </c>
      <c r="G507" s="71" t="s">
        <v>201</v>
      </c>
      <c r="H507" s="71" t="s">
        <v>217</v>
      </c>
      <c r="I507" s="71" t="s">
        <v>428</v>
      </c>
      <c r="J507" s="71" t="s">
        <v>1456</v>
      </c>
      <c r="K507" s="71" t="s">
        <v>315</v>
      </c>
      <c r="L507" s="71" t="s">
        <v>6537</v>
      </c>
      <c r="M507" s="71" t="s">
        <v>6538</v>
      </c>
      <c r="N507" s="71" t="s">
        <v>1599</v>
      </c>
      <c r="O507" s="71" t="s">
        <v>1459</v>
      </c>
      <c r="P507" s="71" t="s">
        <v>60</v>
      </c>
      <c r="Q507" s="71" t="s">
        <v>188</v>
      </c>
      <c r="R507" s="71" t="s">
        <v>189</v>
      </c>
      <c r="S507" s="71" t="s">
        <v>63</v>
      </c>
      <c r="T507" s="71" t="s">
        <v>63</v>
      </c>
      <c r="U507" s="71" t="s">
        <v>63</v>
      </c>
      <c r="V507" s="71" t="s">
        <v>62</v>
      </c>
      <c r="W507" s="71" t="s">
        <v>63</v>
      </c>
      <c r="X507" s="71" t="s">
        <v>63</v>
      </c>
      <c r="Y507" s="71" t="s">
        <v>62</v>
      </c>
      <c r="Z507" s="71" t="s">
        <v>63</v>
      </c>
      <c r="AA507" s="71" t="s">
        <v>63</v>
      </c>
      <c r="AB507" s="71" t="s">
        <v>189</v>
      </c>
      <c r="AC507" s="71" t="s">
        <v>65</v>
      </c>
      <c r="AD507" s="71" t="s">
        <v>62</v>
      </c>
      <c r="AE507" s="71" t="s">
        <v>62</v>
      </c>
      <c r="AF507" s="71" t="s">
        <v>63</v>
      </c>
      <c r="AG507" s="71" t="s">
        <v>63</v>
      </c>
      <c r="AH507" s="71" t="s">
        <v>66</v>
      </c>
      <c r="AI507" s="71" t="s">
        <v>132</v>
      </c>
      <c r="AJ507" s="71" t="s">
        <v>62</v>
      </c>
      <c r="AK507" s="71" t="s">
        <v>62</v>
      </c>
      <c r="AL507" s="71" t="s">
        <v>63</v>
      </c>
      <c r="AM507" s="71" t="s">
        <v>62</v>
      </c>
      <c r="AN507" s="71" t="s">
        <v>6539</v>
      </c>
      <c r="AO507" s="71" t="s">
        <v>6540</v>
      </c>
      <c r="AP507" s="71" t="s">
        <v>6541</v>
      </c>
      <c r="AQ507" s="71" t="s">
        <v>6542</v>
      </c>
      <c r="AR507" s="71" t="s">
        <v>132</v>
      </c>
      <c r="AS507" s="71"/>
      <c r="AT507" s="71" t="s">
        <v>63</v>
      </c>
      <c r="AU507" s="71" t="s">
        <v>72</v>
      </c>
      <c r="AV507" s="71" t="s">
        <v>63</v>
      </c>
      <c r="AW507" s="71"/>
      <c r="AX507" s="71" t="s">
        <v>6543</v>
      </c>
      <c r="AY507" s="73" t="s">
        <v>6544</v>
      </c>
    </row>
    <row r="508" spans="1:51" ht="75" customHeight="1">
      <c r="A508" s="70">
        <v>507</v>
      </c>
      <c r="B508" s="71" t="s">
        <v>6545</v>
      </c>
      <c r="C508" s="71" t="s">
        <v>5409</v>
      </c>
      <c r="D508" s="71" t="s">
        <v>6546</v>
      </c>
      <c r="E508" s="71" t="s">
        <v>1466</v>
      </c>
      <c r="F508" s="71" t="s">
        <v>231</v>
      </c>
      <c r="G508" s="71" t="s">
        <v>796</v>
      </c>
      <c r="H508" s="71" t="s">
        <v>233</v>
      </c>
      <c r="I508" s="71" t="s">
        <v>858</v>
      </c>
      <c r="J508" s="71" t="s">
        <v>1456</v>
      </c>
      <c r="K508" s="71" t="s">
        <v>315</v>
      </c>
      <c r="L508" s="71" t="s">
        <v>6547</v>
      </c>
      <c r="M508" s="71" t="s">
        <v>6548</v>
      </c>
      <c r="N508" s="71"/>
      <c r="O508" s="71"/>
      <c r="P508" s="71"/>
      <c r="Q508" s="71"/>
      <c r="R508" s="71"/>
      <c r="S508" s="71"/>
      <c r="T508" s="71"/>
      <c r="U508" s="71"/>
      <c r="V508" s="71"/>
      <c r="W508" s="71"/>
      <c r="X508" s="71"/>
      <c r="Y508" s="71"/>
      <c r="Z508" s="71"/>
      <c r="AA508" s="71"/>
      <c r="AB508" s="71" t="s">
        <v>64</v>
      </c>
      <c r="AC508" s="71" t="s">
        <v>65</v>
      </c>
      <c r="AD508" s="71" t="s">
        <v>62</v>
      </c>
      <c r="AE508" s="71" t="s">
        <v>62</v>
      </c>
      <c r="AF508" s="71" t="s">
        <v>63</v>
      </c>
      <c r="AG508" s="71"/>
      <c r="AH508" s="71" t="s">
        <v>85</v>
      </c>
      <c r="AI508" s="71" t="s">
        <v>63</v>
      </c>
      <c r="AJ508" s="71" t="s">
        <v>132</v>
      </c>
      <c r="AK508" s="71" t="s">
        <v>63</v>
      </c>
      <c r="AL508" s="71" t="s">
        <v>62</v>
      </c>
      <c r="AM508" s="71" t="s">
        <v>63</v>
      </c>
      <c r="AN508" s="71"/>
      <c r="AO508" s="71"/>
      <c r="AP508" s="71" t="s">
        <v>6549</v>
      </c>
      <c r="AQ508" s="71" t="s">
        <v>377</v>
      </c>
      <c r="AR508" s="71" t="s">
        <v>63</v>
      </c>
      <c r="AS508" s="71"/>
      <c r="AT508" s="71" t="s">
        <v>63</v>
      </c>
      <c r="AU508" s="71"/>
      <c r="AV508" s="71"/>
      <c r="AW508" s="71"/>
      <c r="AX508" s="71" t="s">
        <v>6550</v>
      </c>
      <c r="AY508" s="73" t="s">
        <v>6551</v>
      </c>
    </row>
    <row r="509" spans="1:51" ht="75" customHeight="1">
      <c r="A509" s="70">
        <v>508</v>
      </c>
      <c r="B509" s="71" t="s">
        <v>6552</v>
      </c>
      <c r="C509" s="71" t="s">
        <v>5410</v>
      </c>
      <c r="D509" s="71" t="s">
        <v>6553</v>
      </c>
      <c r="E509" s="71" t="s">
        <v>1741</v>
      </c>
      <c r="F509" s="71" t="s">
        <v>231</v>
      </c>
      <c r="G509" s="71" t="s">
        <v>796</v>
      </c>
      <c r="H509" s="71" t="s">
        <v>233</v>
      </c>
      <c r="I509" s="71" t="s">
        <v>1232</v>
      </c>
      <c r="J509" s="71" t="s">
        <v>1456</v>
      </c>
      <c r="K509" s="71" t="s">
        <v>243</v>
      </c>
      <c r="L509" s="71" t="s">
        <v>6554</v>
      </c>
      <c r="M509" s="71" t="s">
        <v>6555</v>
      </c>
      <c r="N509" s="71"/>
      <c r="O509" s="71"/>
      <c r="P509" s="71"/>
      <c r="Q509" s="71"/>
      <c r="R509" s="71"/>
      <c r="S509" s="71"/>
      <c r="T509" s="71"/>
      <c r="U509" s="71"/>
      <c r="V509" s="71"/>
      <c r="W509" s="71"/>
      <c r="X509" s="71"/>
      <c r="Y509" s="71"/>
      <c r="Z509" s="71"/>
      <c r="AA509" s="71"/>
      <c r="AB509" s="71" t="s">
        <v>64</v>
      </c>
      <c r="AC509" s="71" t="s">
        <v>65</v>
      </c>
      <c r="AD509" s="71" t="s">
        <v>62</v>
      </c>
      <c r="AE509" s="71" t="s">
        <v>62</v>
      </c>
      <c r="AF509" s="71" t="s">
        <v>63</v>
      </c>
      <c r="AG509" s="71"/>
      <c r="AH509" s="71" t="s">
        <v>85</v>
      </c>
      <c r="AI509" s="71" t="s">
        <v>63</v>
      </c>
      <c r="AJ509" s="71" t="s">
        <v>63</v>
      </c>
      <c r="AK509" s="71" t="s">
        <v>63</v>
      </c>
      <c r="AL509" s="71" t="s">
        <v>62</v>
      </c>
      <c r="AM509" s="71" t="s">
        <v>132</v>
      </c>
      <c r="AN509" s="71"/>
      <c r="AO509" s="71"/>
      <c r="AP509" s="71" t="s">
        <v>6556</v>
      </c>
      <c r="AQ509" s="71" t="s">
        <v>272</v>
      </c>
      <c r="AR509" s="71" t="s">
        <v>63</v>
      </c>
      <c r="AS509" s="71"/>
      <c r="AT509" s="71" t="s">
        <v>63</v>
      </c>
      <c r="AU509" s="71"/>
      <c r="AV509" s="71"/>
      <c r="AW509" s="71"/>
      <c r="AX509" s="71" t="s">
        <v>6557</v>
      </c>
      <c r="AY509" s="73" t="s">
        <v>6558</v>
      </c>
    </row>
    <row r="510" spans="1:51" ht="75" customHeight="1">
      <c r="A510" s="70">
        <v>509</v>
      </c>
      <c r="B510" s="71" t="s">
        <v>6559</v>
      </c>
      <c r="C510" s="71" t="s">
        <v>1686</v>
      </c>
      <c r="D510" s="71" t="s">
        <v>6560</v>
      </c>
      <c r="E510" s="71" t="s">
        <v>1454</v>
      </c>
      <c r="F510" s="71" t="s">
        <v>231</v>
      </c>
      <c r="G510" s="71" t="s">
        <v>796</v>
      </c>
      <c r="H510" s="71" t="s">
        <v>217</v>
      </c>
      <c r="I510" s="71" t="s">
        <v>800</v>
      </c>
      <c r="J510" s="71" t="s">
        <v>1456</v>
      </c>
      <c r="K510" s="71" t="s">
        <v>218</v>
      </c>
      <c r="L510" s="71" t="s">
        <v>6561</v>
      </c>
      <c r="M510" s="71" t="s">
        <v>6562</v>
      </c>
      <c r="N510" s="71"/>
      <c r="O510" s="71"/>
      <c r="P510" s="71"/>
      <c r="Q510" s="71"/>
      <c r="R510" s="71"/>
      <c r="S510" s="71"/>
      <c r="T510" s="71"/>
      <c r="U510" s="71"/>
      <c r="V510" s="71"/>
      <c r="W510" s="71"/>
      <c r="X510" s="71"/>
      <c r="Y510" s="71"/>
      <c r="Z510" s="71"/>
      <c r="AA510" s="71"/>
      <c r="AB510" s="71" t="s">
        <v>64</v>
      </c>
      <c r="AC510" s="71" t="s">
        <v>65</v>
      </c>
      <c r="AD510" s="71" t="s">
        <v>62</v>
      </c>
      <c r="AE510" s="71" t="s">
        <v>62</v>
      </c>
      <c r="AF510" s="71" t="s">
        <v>63</v>
      </c>
      <c r="AG510" s="71"/>
      <c r="AH510" s="71" t="s">
        <v>1539</v>
      </c>
      <c r="AI510" s="71" t="s">
        <v>63</v>
      </c>
      <c r="AJ510" s="71" t="s">
        <v>63</v>
      </c>
      <c r="AK510" s="71" t="s">
        <v>63</v>
      </c>
      <c r="AL510" s="71" t="s">
        <v>132</v>
      </c>
      <c r="AM510" s="71" t="s">
        <v>62</v>
      </c>
      <c r="AN510" s="71"/>
      <c r="AO510" s="71"/>
      <c r="AP510" s="71" t="s">
        <v>6563</v>
      </c>
      <c r="AQ510" s="71" t="s">
        <v>6564</v>
      </c>
      <c r="AR510" s="71" t="s">
        <v>62</v>
      </c>
      <c r="AS510" s="71"/>
      <c r="AT510" s="71" t="s">
        <v>63</v>
      </c>
      <c r="AU510" s="71"/>
      <c r="AV510" s="71"/>
      <c r="AW510" s="71"/>
      <c r="AX510" s="71" t="s">
        <v>6565</v>
      </c>
      <c r="AY510" s="73" t="s">
        <v>6566</v>
      </c>
    </row>
    <row r="511" spans="1:51" ht="75" customHeight="1">
      <c r="A511" s="70">
        <v>510</v>
      </c>
      <c r="B511" s="71" t="s">
        <v>6567</v>
      </c>
      <c r="C511" s="71" t="s">
        <v>6568</v>
      </c>
      <c r="D511" s="71" t="s">
        <v>6569</v>
      </c>
      <c r="E511" s="71" t="s">
        <v>1454</v>
      </c>
      <c r="F511" s="71" t="s">
        <v>231</v>
      </c>
      <c r="G511" s="71" t="s">
        <v>232</v>
      </c>
      <c r="H511" s="71" t="s">
        <v>217</v>
      </c>
      <c r="I511" s="71" t="s">
        <v>194</v>
      </c>
      <c r="J511" s="71" t="s">
        <v>1456</v>
      </c>
      <c r="K511" s="71" t="s">
        <v>315</v>
      </c>
      <c r="L511" s="71" t="s">
        <v>6570</v>
      </c>
      <c r="M511" s="71" t="s">
        <v>6571</v>
      </c>
      <c r="N511" s="71"/>
      <c r="O511" s="71"/>
      <c r="P511" s="71"/>
      <c r="Q511" s="71"/>
      <c r="R511" s="71"/>
      <c r="S511" s="71"/>
      <c r="T511" s="71"/>
      <c r="U511" s="71"/>
      <c r="V511" s="71"/>
      <c r="W511" s="71"/>
      <c r="X511" s="71"/>
      <c r="Y511" s="71"/>
      <c r="Z511" s="71"/>
      <c r="AA511" s="71"/>
      <c r="AB511" s="71" t="s">
        <v>64</v>
      </c>
      <c r="AC511" s="71" t="s">
        <v>65</v>
      </c>
      <c r="AD511" s="71" t="s">
        <v>62</v>
      </c>
      <c r="AE511" s="71" t="s">
        <v>63</v>
      </c>
      <c r="AF511" s="71" t="s">
        <v>63</v>
      </c>
      <c r="AG511" s="71"/>
      <c r="AH511" s="71" t="s">
        <v>66</v>
      </c>
      <c r="AI511" s="71" t="s">
        <v>63</v>
      </c>
      <c r="AJ511" s="71" t="s">
        <v>63</v>
      </c>
      <c r="AK511" s="71" t="s">
        <v>63</v>
      </c>
      <c r="AL511" s="71" t="s">
        <v>62</v>
      </c>
      <c r="AM511" s="71" t="s">
        <v>63</v>
      </c>
      <c r="AN511" s="71"/>
      <c r="AO511" s="71"/>
      <c r="AP511" s="71" t="s">
        <v>6572</v>
      </c>
      <c r="AQ511" s="71" t="s">
        <v>6573</v>
      </c>
      <c r="AR511" s="71" t="s">
        <v>132</v>
      </c>
      <c r="AS511" s="71"/>
      <c r="AT511" s="71" t="s">
        <v>63</v>
      </c>
      <c r="AU511" s="71"/>
      <c r="AV511" s="71"/>
      <c r="AW511" s="71"/>
      <c r="AX511" s="71" t="s">
        <v>6574</v>
      </c>
      <c r="AY511" s="73" t="s">
        <v>6575</v>
      </c>
    </row>
    <row r="512" spans="1:51" ht="75" customHeight="1">
      <c r="A512" s="70">
        <v>511</v>
      </c>
      <c r="B512" s="71" t="s">
        <v>6576</v>
      </c>
      <c r="C512" s="71" t="s">
        <v>745</v>
      </c>
      <c r="D512" s="71" t="s">
        <v>6577</v>
      </c>
      <c r="E512" s="71" t="s">
        <v>1454</v>
      </c>
      <c r="F512" s="71" t="s">
        <v>231</v>
      </c>
      <c r="G512" s="71" t="s">
        <v>746</v>
      </c>
      <c r="H512" s="71" t="s">
        <v>217</v>
      </c>
      <c r="I512" s="71" t="s">
        <v>2110</v>
      </c>
      <c r="J512" s="71" t="s">
        <v>1456</v>
      </c>
      <c r="K512" s="71" t="s">
        <v>218</v>
      </c>
      <c r="L512" s="71" t="s">
        <v>6578</v>
      </c>
      <c r="M512" s="71" t="s">
        <v>6579</v>
      </c>
      <c r="N512" s="71"/>
      <c r="O512" s="71"/>
      <c r="P512" s="71"/>
      <c r="Q512" s="71"/>
      <c r="R512" s="71"/>
      <c r="S512" s="71"/>
      <c r="T512" s="71"/>
      <c r="U512" s="71"/>
      <c r="V512" s="71"/>
      <c r="W512" s="71"/>
      <c r="X512" s="71"/>
      <c r="Y512" s="71"/>
      <c r="Z512" s="71"/>
      <c r="AA512" s="71"/>
      <c r="AB512" s="71" t="s">
        <v>64</v>
      </c>
      <c r="AC512" s="71" t="s">
        <v>65</v>
      </c>
      <c r="AD512" s="71" t="s">
        <v>62</v>
      </c>
      <c r="AE512" s="71" t="s">
        <v>63</v>
      </c>
      <c r="AF512" s="71" t="s">
        <v>63</v>
      </c>
      <c r="AG512" s="71"/>
      <c r="AH512" s="71" t="s">
        <v>66</v>
      </c>
      <c r="AI512" s="71" t="s">
        <v>63</v>
      </c>
      <c r="AJ512" s="71" t="s">
        <v>63</v>
      </c>
      <c r="AK512" s="71" t="s">
        <v>63</v>
      </c>
      <c r="AL512" s="71" t="s">
        <v>132</v>
      </c>
      <c r="AM512" s="71" t="s">
        <v>63</v>
      </c>
      <c r="AN512" s="71"/>
      <c r="AO512" s="71"/>
      <c r="AP512" s="71" t="s">
        <v>6580</v>
      </c>
      <c r="AQ512" s="71" t="s">
        <v>6581</v>
      </c>
      <c r="AR512" s="71" t="s">
        <v>62</v>
      </c>
      <c r="AS512" s="71"/>
      <c r="AT512" s="71" t="s">
        <v>63</v>
      </c>
      <c r="AU512" s="71"/>
      <c r="AV512" s="71"/>
      <c r="AW512" s="71"/>
      <c r="AX512" s="71" t="s">
        <v>6582</v>
      </c>
      <c r="AY512" s="73"/>
    </row>
    <row r="513" spans="1:51" ht="75" customHeight="1">
      <c r="A513" s="70">
        <v>512</v>
      </c>
      <c r="B513" s="71" t="s">
        <v>6583</v>
      </c>
      <c r="C513" s="71" t="s">
        <v>745</v>
      </c>
      <c r="D513" s="71" t="s">
        <v>6584</v>
      </c>
      <c r="E513" s="71" t="s">
        <v>1454</v>
      </c>
      <c r="F513" s="71" t="s">
        <v>231</v>
      </c>
      <c r="G513" s="71" t="s">
        <v>746</v>
      </c>
      <c r="H513" s="71" t="s">
        <v>217</v>
      </c>
      <c r="I513" s="71" t="s">
        <v>1232</v>
      </c>
      <c r="J513" s="71" t="s">
        <v>1456</v>
      </c>
      <c r="K513" s="71" t="s">
        <v>243</v>
      </c>
      <c r="L513" s="71" t="s">
        <v>6585</v>
      </c>
      <c r="M513" s="71" t="s">
        <v>6586</v>
      </c>
      <c r="N513" s="71"/>
      <c r="O513" s="71"/>
      <c r="P513" s="71"/>
      <c r="Q513" s="71"/>
      <c r="R513" s="71"/>
      <c r="S513" s="71"/>
      <c r="T513" s="71"/>
      <c r="U513" s="71"/>
      <c r="V513" s="71"/>
      <c r="W513" s="71"/>
      <c r="X513" s="71"/>
      <c r="Y513" s="71"/>
      <c r="Z513" s="71"/>
      <c r="AA513" s="71"/>
      <c r="AB513" s="71" t="s">
        <v>64</v>
      </c>
      <c r="AC513" s="71" t="s">
        <v>65</v>
      </c>
      <c r="AD513" s="71" t="s">
        <v>62</v>
      </c>
      <c r="AE513" s="71" t="s">
        <v>62</v>
      </c>
      <c r="AF513" s="71" t="s">
        <v>63</v>
      </c>
      <c r="AG513" s="71"/>
      <c r="AH513" s="71" t="s">
        <v>66</v>
      </c>
      <c r="AI513" s="71" t="s">
        <v>63</v>
      </c>
      <c r="AJ513" s="71" t="s">
        <v>63</v>
      </c>
      <c r="AK513" s="71" t="s">
        <v>63</v>
      </c>
      <c r="AL513" s="71" t="s">
        <v>62</v>
      </c>
      <c r="AM513" s="71" t="s">
        <v>63</v>
      </c>
      <c r="AN513" s="71"/>
      <c r="AO513" s="71"/>
      <c r="AP513" s="71" t="s">
        <v>6587</v>
      </c>
      <c r="AQ513" s="71" t="s">
        <v>1232</v>
      </c>
      <c r="AR513" s="71" t="s">
        <v>62</v>
      </c>
      <c r="AS513" s="71"/>
      <c r="AT513" s="71" t="s">
        <v>63</v>
      </c>
      <c r="AU513" s="71"/>
      <c r="AV513" s="71"/>
      <c r="AW513" s="71"/>
      <c r="AX513" s="71" t="s">
        <v>6588</v>
      </c>
      <c r="AY513" s="73" t="s">
        <v>6589</v>
      </c>
    </row>
    <row r="514" spans="1:51" ht="75" customHeight="1">
      <c r="A514" s="70">
        <v>513</v>
      </c>
      <c r="B514" s="71" t="s">
        <v>6590</v>
      </c>
      <c r="C514" s="71" t="s">
        <v>5411</v>
      </c>
      <c r="D514" s="71" t="s">
        <v>6591</v>
      </c>
      <c r="E514" s="71" t="s">
        <v>1502</v>
      </c>
      <c r="F514" s="71" t="s">
        <v>231</v>
      </c>
      <c r="G514" s="71" t="s">
        <v>232</v>
      </c>
      <c r="H514" s="71" t="s">
        <v>233</v>
      </c>
      <c r="I514" s="71" t="s">
        <v>850</v>
      </c>
      <c r="J514" s="71" t="s">
        <v>1456</v>
      </c>
      <c r="K514" s="71" t="s">
        <v>315</v>
      </c>
      <c r="L514" s="71" t="s">
        <v>6592</v>
      </c>
      <c r="M514" s="71" t="s">
        <v>6593</v>
      </c>
      <c r="N514" s="71"/>
      <c r="O514" s="71"/>
      <c r="P514" s="71"/>
      <c r="Q514" s="71"/>
      <c r="R514" s="71"/>
      <c r="S514" s="71"/>
      <c r="T514" s="71"/>
      <c r="U514" s="71"/>
      <c r="V514" s="71"/>
      <c r="W514" s="71"/>
      <c r="X514" s="71"/>
      <c r="Y514" s="71"/>
      <c r="Z514" s="71"/>
      <c r="AA514" s="71"/>
      <c r="AB514" s="71" t="s">
        <v>64</v>
      </c>
      <c r="AC514" s="71" t="s">
        <v>65</v>
      </c>
      <c r="AD514" s="71" t="s">
        <v>62</v>
      </c>
      <c r="AE514" s="71" t="s">
        <v>62</v>
      </c>
      <c r="AF514" s="71" t="s">
        <v>63</v>
      </c>
      <c r="AG514" s="71"/>
      <c r="AH514" s="71" t="s">
        <v>101</v>
      </c>
      <c r="AI514" s="71" t="s">
        <v>63</v>
      </c>
      <c r="AJ514" s="71" t="s">
        <v>63</v>
      </c>
      <c r="AK514" s="71" t="s">
        <v>63</v>
      </c>
      <c r="AL514" s="71" t="s">
        <v>132</v>
      </c>
      <c r="AM514" s="71" t="s">
        <v>63</v>
      </c>
      <c r="AN514" s="71"/>
      <c r="AO514" s="71"/>
      <c r="AP514" s="71" t="s">
        <v>6594</v>
      </c>
      <c r="AQ514" s="71" t="s">
        <v>6595</v>
      </c>
      <c r="AR514" s="71" t="s">
        <v>132</v>
      </c>
      <c r="AS514" s="71"/>
      <c r="AT514" s="71" t="s">
        <v>63</v>
      </c>
      <c r="AU514" s="71"/>
      <c r="AV514" s="71"/>
      <c r="AW514" s="71"/>
      <c r="AX514" s="71" t="s">
        <v>6596</v>
      </c>
      <c r="AY514" s="73" t="s">
        <v>6597</v>
      </c>
    </row>
    <row r="515" spans="1:51" ht="75" customHeight="1">
      <c r="A515" s="70">
        <v>514</v>
      </c>
      <c r="B515" s="71" t="s">
        <v>6168</v>
      </c>
      <c r="C515" s="71" t="s">
        <v>745</v>
      </c>
      <c r="D515" s="71" t="s">
        <v>6598</v>
      </c>
      <c r="E515" s="71" t="s">
        <v>1485</v>
      </c>
      <c r="F515" s="71" t="s">
        <v>231</v>
      </c>
      <c r="G515" s="71" t="s">
        <v>746</v>
      </c>
      <c r="H515" s="71" t="s">
        <v>233</v>
      </c>
      <c r="I515" s="71" t="s">
        <v>513</v>
      </c>
      <c r="J515" s="71" t="s">
        <v>1456</v>
      </c>
      <c r="K515" s="71" t="s">
        <v>218</v>
      </c>
      <c r="L515" s="71" t="s">
        <v>6599</v>
      </c>
      <c r="M515" s="71" t="s">
        <v>6600</v>
      </c>
      <c r="N515" s="71"/>
      <c r="O515" s="71"/>
      <c r="P515" s="71"/>
      <c r="Q515" s="71"/>
      <c r="R515" s="71"/>
      <c r="S515" s="71"/>
      <c r="T515" s="71"/>
      <c r="U515" s="71"/>
      <c r="V515" s="71"/>
      <c r="W515" s="71"/>
      <c r="X515" s="71"/>
      <c r="Y515" s="71"/>
      <c r="Z515" s="71"/>
      <c r="AA515" s="71"/>
      <c r="AB515" s="71" t="s">
        <v>64</v>
      </c>
      <c r="AC515" s="71" t="s">
        <v>65</v>
      </c>
      <c r="AD515" s="71" t="s">
        <v>62</v>
      </c>
      <c r="AE515" s="71" t="s">
        <v>62</v>
      </c>
      <c r="AF515" s="71" t="s">
        <v>63</v>
      </c>
      <c r="AG515" s="71"/>
      <c r="AH515" s="71" t="s">
        <v>66</v>
      </c>
      <c r="AI515" s="71" t="s">
        <v>63</v>
      </c>
      <c r="AJ515" s="71" t="s">
        <v>63</v>
      </c>
      <c r="AK515" s="71" t="s">
        <v>63</v>
      </c>
      <c r="AL515" s="71" t="s">
        <v>132</v>
      </c>
      <c r="AM515" s="71" t="s">
        <v>63</v>
      </c>
      <c r="AN515" s="71"/>
      <c r="AO515" s="71"/>
      <c r="AP515" s="71" t="s">
        <v>6601</v>
      </c>
      <c r="AQ515" s="71" t="s">
        <v>6602</v>
      </c>
      <c r="AR515" s="71" t="s">
        <v>132</v>
      </c>
      <c r="AS515" s="71"/>
      <c r="AT515" s="71" t="s">
        <v>63</v>
      </c>
      <c r="AU515" s="71"/>
      <c r="AV515" s="71"/>
      <c r="AW515" s="71"/>
      <c r="AX515" s="71" t="s">
        <v>6603</v>
      </c>
      <c r="AY515" s="73" t="s">
        <v>6175</v>
      </c>
    </row>
    <row r="516" spans="1:51" ht="75" customHeight="1">
      <c r="A516" s="70">
        <v>515</v>
      </c>
      <c r="B516" s="71" t="s">
        <v>6604</v>
      </c>
      <c r="C516" s="71" t="s">
        <v>6605</v>
      </c>
      <c r="D516" s="71" t="s">
        <v>6606</v>
      </c>
      <c r="E516" s="71" t="s">
        <v>1589</v>
      </c>
      <c r="F516" s="71" t="s">
        <v>231</v>
      </c>
      <c r="G516" s="71" t="s">
        <v>125</v>
      </c>
      <c r="H516" s="71" t="s">
        <v>97</v>
      </c>
      <c r="I516" s="71" t="s">
        <v>6607</v>
      </c>
      <c r="J516" s="71" t="s">
        <v>6608</v>
      </c>
      <c r="K516" s="71" t="s">
        <v>243</v>
      </c>
      <c r="L516" s="71" t="s">
        <v>6609</v>
      </c>
      <c r="M516" s="71" t="s">
        <v>6610</v>
      </c>
      <c r="N516" s="71" t="s">
        <v>1599</v>
      </c>
      <c r="O516" s="71" t="s">
        <v>6611</v>
      </c>
      <c r="P516" s="71"/>
      <c r="Q516" s="71"/>
      <c r="R516" s="71"/>
      <c r="S516" s="71"/>
      <c r="T516" s="71"/>
      <c r="U516" s="71"/>
      <c r="V516" s="71"/>
      <c r="W516" s="71"/>
      <c r="X516" s="71"/>
      <c r="Y516" s="71"/>
      <c r="Z516" s="71"/>
      <c r="AA516" s="71"/>
      <c r="AB516" s="71" t="s">
        <v>64</v>
      </c>
      <c r="AC516" s="71" t="s">
        <v>65</v>
      </c>
      <c r="AD516" s="71" t="s">
        <v>62</v>
      </c>
      <c r="AE516" s="71" t="s">
        <v>62</v>
      </c>
      <c r="AF516" s="71" t="s">
        <v>62</v>
      </c>
      <c r="AG516" s="71"/>
      <c r="AH516" s="71" t="s">
        <v>85</v>
      </c>
      <c r="AI516" s="71" t="s">
        <v>63</v>
      </c>
      <c r="AJ516" s="71" t="s">
        <v>63</v>
      </c>
      <c r="AK516" s="71" t="s">
        <v>63</v>
      </c>
      <c r="AL516" s="71" t="s">
        <v>62</v>
      </c>
      <c r="AM516" s="71" t="s">
        <v>132</v>
      </c>
      <c r="AN516" s="71"/>
      <c r="AO516" s="71"/>
      <c r="AP516" s="71" t="s">
        <v>6612</v>
      </c>
      <c r="AQ516" s="71" t="s">
        <v>1232</v>
      </c>
      <c r="AR516" s="71" t="s">
        <v>62</v>
      </c>
      <c r="AS516" s="71"/>
      <c r="AT516" s="71" t="s">
        <v>63</v>
      </c>
      <c r="AU516" s="71"/>
      <c r="AV516" s="71"/>
      <c r="AW516" s="71"/>
      <c r="AX516" s="71" t="s">
        <v>6613</v>
      </c>
      <c r="AY516" s="73" t="s">
        <v>6614</v>
      </c>
    </row>
    <row r="517" spans="1:51" ht="75" customHeight="1">
      <c r="A517" s="70">
        <v>516</v>
      </c>
      <c r="B517" s="71" t="s">
        <v>6615</v>
      </c>
      <c r="C517" s="71" t="s">
        <v>1159</v>
      </c>
      <c r="D517" s="71" t="s">
        <v>6616</v>
      </c>
      <c r="E517" s="71" t="s">
        <v>1546</v>
      </c>
      <c r="F517" s="71" t="s">
        <v>231</v>
      </c>
      <c r="G517" s="71" t="s">
        <v>796</v>
      </c>
      <c r="H517" s="71" t="s">
        <v>233</v>
      </c>
      <c r="I517" s="71" t="s">
        <v>428</v>
      </c>
      <c r="J517" s="71" t="s">
        <v>1456</v>
      </c>
      <c r="K517" s="71" t="s">
        <v>315</v>
      </c>
      <c r="L517" s="71" t="s">
        <v>6617</v>
      </c>
      <c r="M517" s="71" t="s">
        <v>6618</v>
      </c>
      <c r="N517" s="71"/>
      <c r="O517" s="71"/>
      <c r="P517" s="71"/>
      <c r="Q517" s="71"/>
      <c r="R517" s="71"/>
      <c r="S517" s="71"/>
      <c r="T517" s="71"/>
      <c r="U517" s="71"/>
      <c r="V517" s="71"/>
      <c r="W517" s="71"/>
      <c r="X517" s="71"/>
      <c r="Y517" s="71"/>
      <c r="Z517" s="71"/>
      <c r="AA517" s="71"/>
      <c r="AB517" s="71" t="s">
        <v>64</v>
      </c>
      <c r="AC517" s="71" t="s">
        <v>65</v>
      </c>
      <c r="AD517" s="71" t="s">
        <v>62</v>
      </c>
      <c r="AE517" s="71" t="s">
        <v>62</v>
      </c>
      <c r="AF517" s="71" t="s">
        <v>63</v>
      </c>
      <c r="AG517" s="71"/>
      <c r="AH517" s="71" t="s">
        <v>66</v>
      </c>
      <c r="AI517" s="71" t="s">
        <v>63</v>
      </c>
      <c r="AJ517" s="71" t="s">
        <v>63</v>
      </c>
      <c r="AK517" s="71" t="s">
        <v>63</v>
      </c>
      <c r="AL517" s="71" t="s">
        <v>62</v>
      </c>
      <c r="AM517" s="71" t="s">
        <v>63</v>
      </c>
      <c r="AN517" s="71"/>
      <c r="AO517" s="71"/>
      <c r="AP517" s="71" t="s">
        <v>6619</v>
      </c>
      <c r="AQ517" s="71" t="s">
        <v>1505</v>
      </c>
      <c r="AR517" s="71" t="s">
        <v>132</v>
      </c>
      <c r="AS517" s="71"/>
      <c r="AT517" s="71" t="s">
        <v>63</v>
      </c>
      <c r="AU517" s="71"/>
      <c r="AV517" s="71"/>
      <c r="AW517" s="71"/>
      <c r="AX517" s="71" t="s">
        <v>6620</v>
      </c>
      <c r="AY517" s="73" t="s">
        <v>6621</v>
      </c>
    </row>
    <row r="518" spans="1:51" ht="75" customHeight="1">
      <c r="A518" s="70">
        <v>517</v>
      </c>
      <c r="B518" s="71" t="s">
        <v>6622</v>
      </c>
      <c r="C518" s="71" t="s">
        <v>5412</v>
      </c>
      <c r="D518" s="71" t="s">
        <v>6623</v>
      </c>
      <c r="E518" s="71" t="s">
        <v>1476</v>
      </c>
      <c r="F518" s="71" t="s">
        <v>231</v>
      </c>
      <c r="G518" s="71" t="s">
        <v>232</v>
      </c>
      <c r="H518" s="71" t="s">
        <v>56</v>
      </c>
      <c r="I518" s="71" t="s">
        <v>6624</v>
      </c>
      <c r="J518" s="71" t="s">
        <v>6625</v>
      </c>
      <c r="K518" s="71" t="s">
        <v>1769</v>
      </c>
      <c r="L518" s="71" t="s">
        <v>6626</v>
      </c>
      <c r="M518" s="71" t="s">
        <v>6627</v>
      </c>
      <c r="N518" s="71"/>
      <c r="O518" s="71"/>
      <c r="P518" s="71"/>
      <c r="Q518" s="71"/>
      <c r="R518" s="71"/>
      <c r="S518" s="71"/>
      <c r="T518" s="71"/>
      <c r="U518" s="71"/>
      <c r="V518" s="71"/>
      <c r="W518" s="71"/>
      <c r="X518" s="71"/>
      <c r="Y518" s="71"/>
      <c r="Z518" s="71"/>
      <c r="AA518" s="71"/>
      <c r="AB518" s="71" t="s">
        <v>64</v>
      </c>
      <c r="AC518" s="71" t="s">
        <v>100</v>
      </c>
      <c r="AD518" s="71" t="s">
        <v>62</v>
      </c>
      <c r="AE518" s="71" t="s">
        <v>62</v>
      </c>
      <c r="AF518" s="71" t="s">
        <v>63</v>
      </c>
      <c r="AG518" s="71"/>
      <c r="AH518" s="71" t="s">
        <v>66</v>
      </c>
      <c r="AI518" s="71" t="s">
        <v>132</v>
      </c>
      <c r="AJ518" s="71" t="s">
        <v>63</v>
      </c>
      <c r="AK518" s="71" t="s">
        <v>63</v>
      </c>
      <c r="AL518" s="71" t="s">
        <v>62</v>
      </c>
      <c r="AM518" s="71" t="s">
        <v>63</v>
      </c>
      <c r="AN518" s="71"/>
      <c r="AO518" s="71"/>
      <c r="AP518" s="71" t="s">
        <v>6628</v>
      </c>
      <c r="AQ518" s="71" t="s">
        <v>272</v>
      </c>
      <c r="AR518" s="71" t="s">
        <v>63</v>
      </c>
      <c r="AS518" s="71"/>
      <c r="AT518" s="71" t="s">
        <v>62</v>
      </c>
      <c r="AU518" s="71"/>
      <c r="AV518" s="71"/>
      <c r="AW518" s="71"/>
      <c r="AX518" s="71" t="s">
        <v>6629</v>
      </c>
      <c r="AY518" s="73"/>
    </row>
    <row r="519" spans="1:51" ht="75" customHeight="1">
      <c r="A519" s="70">
        <v>518</v>
      </c>
      <c r="B519" s="71" t="s">
        <v>6630</v>
      </c>
      <c r="C519" s="71" t="s">
        <v>6631</v>
      </c>
      <c r="D519" s="71" t="s">
        <v>6632</v>
      </c>
      <c r="E519" s="71" t="s">
        <v>1787</v>
      </c>
      <c r="F519" s="71" t="s">
        <v>54</v>
      </c>
      <c r="G519" s="71" t="s">
        <v>125</v>
      </c>
      <c r="H519" s="71" t="s">
        <v>217</v>
      </c>
      <c r="I519" s="71" t="s">
        <v>612</v>
      </c>
      <c r="J519" s="71" t="s">
        <v>1456</v>
      </c>
      <c r="K519" s="71" t="s">
        <v>266</v>
      </c>
      <c r="L519" s="71" t="s">
        <v>6633</v>
      </c>
      <c r="M519" s="71" t="s">
        <v>6634</v>
      </c>
      <c r="N519" s="71" t="s">
        <v>5153</v>
      </c>
      <c r="O519" s="71" t="s">
        <v>1633</v>
      </c>
      <c r="P519" s="71" t="s">
        <v>60</v>
      </c>
      <c r="Q519" s="71" t="s">
        <v>155</v>
      </c>
      <c r="R519" s="71" t="s">
        <v>1700</v>
      </c>
      <c r="S519" s="71" t="s">
        <v>63</v>
      </c>
      <c r="T519" s="71" t="s">
        <v>62</v>
      </c>
      <c r="U519" s="71" t="s">
        <v>63</v>
      </c>
      <c r="V519" s="71" t="s">
        <v>62</v>
      </c>
      <c r="W519" s="71" t="s">
        <v>62</v>
      </c>
      <c r="X519" s="71" t="s">
        <v>63</v>
      </c>
      <c r="Y519" s="71" t="s">
        <v>62</v>
      </c>
      <c r="Z519" s="71" t="s">
        <v>62</v>
      </c>
      <c r="AA519" s="71" t="s">
        <v>62</v>
      </c>
      <c r="AB519" s="71" t="s">
        <v>142</v>
      </c>
      <c r="AC519" s="71" t="s">
        <v>84</v>
      </c>
      <c r="AD519" s="71" t="s">
        <v>63</v>
      </c>
      <c r="AE519" s="71" t="s">
        <v>62</v>
      </c>
      <c r="AF519" s="71" t="s">
        <v>63</v>
      </c>
      <c r="AG519" s="71" t="s">
        <v>63</v>
      </c>
      <c r="AH519" s="71" t="s">
        <v>1539</v>
      </c>
      <c r="AI519" s="71" t="s">
        <v>132</v>
      </c>
      <c r="AJ519" s="71" t="s">
        <v>63</v>
      </c>
      <c r="AK519" s="71" t="s">
        <v>63</v>
      </c>
      <c r="AL519" s="71" t="s">
        <v>63</v>
      </c>
      <c r="AM519" s="71" t="s">
        <v>62</v>
      </c>
      <c r="AN519" s="71" t="s">
        <v>6635</v>
      </c>
      <c r="AO519" s="71" t="s">
        <v>6636</v>
      </c>
      <c r="AP519" s="71" t="s">
        <v>6637</v>
      </c>
      <c r="AQ519" s="71" t="s">
        <v>321</v>
      </c>
      <c r="AR519" s="71" t="s">
        <v>63</v>
      </c>
      <c r="AS519" s="71"/>
      <c r="AT519" s="71" t="s">
        <v>63</v>
      </c>
      <c r="AU519" s="71" t="s">
        <v>72</v>
      </c>
      <c r="AV519" s="71" t="s">
        <v>63</v>
      </c>
      <c r="AW519" s="71"/>
      <c r="AX519" s="71" t="s">
        <v>6638</v>
      </c>
      <c r="AY519" s="73" t="s">
        <v>6639</v>
      </c>
    </row>
    <row r="520" spans="1:51" ht="75" customHeight="1">
      <c r="A520" s="70">
        <v>519</v>
      </c>
      <c r="B520" s="71" t="s">
        <v>6640</v>
      </c>
      <c r="C520" s="71" t="s">
        <v>6641</v>
      </c>
      <c r="D520" s="71" t="s">
        <v>6642</v>
      </c>
      <c r="E520" s="71" t="s">
        <v>1485</v>
      </c>
      <c r="F520" s="71" t="s">
        <v>54</v>
      </c>
      <c r="G520" s="71" t="s">
        <v>125</v>
      </c>
      <c r="H520" s="71" t="s">
        <v>233</v>
      </c>
      <c r="I520" s="71" t="s">
        <v>194</v>
      </c>
      <c r="J520" s="71" t="s">
        <v>1456</v>
      </c>
      <c r="K520" s="71" t="s">
        <v>315</v>
      </c>
      <c r="L520" s="71" t="s">
        <v>6643</v>
      </c>
      <c r="M520" s="71" t="s">
        <v>6644</v>
      </c>
      <c r="N520" s="71" t="s">
        <v>1599</v>
      </c>
      <c r="O520" s="71" t="s">
        <v>4347</v>
      </c>
      <c r="P520" s="71" t="s">
        <v>60</v>
      </c>
      <c r="Q520" s="71" t="s">
        <v>155</v>
      </c>
      <c r="R520" s="71" t="s">
        <v>1700</v>
      </c>
      <c r="S520" s="71" t="s">
        <v>62</v>
      </c>
      <c r="T520" s="71" t="s">
        <v>62</v>
      </c>
      <c r="U520" s="71" t="s">
        <v>62</v>
      </c>
      <c r="V520" s="71" t="s">
        <v>62</v>
      </c>
      <c r="W520" s="71" t="s">
        <v>62</v>
      </c>
      <c r="X520" s="71" t="s">
        <v>62</v>
      </c>
      <c r="Y520" s="71" t="s">
        <v>62</v>
      </c>
      <c r="Z520" s="71" t="s">
        <v>63</v>
      </c>
      <c r="AA520" s="71" t="s">
        <v>62</v>
      </c>
      <c r="AB520" s="71" t="s">
        <v>64</v>
      </c>
      <c r="AC520" s="71" t="s">
        <v>100</v>
      </c>
      <c r="AD520" s="71" t="s">
        <v>62</v>
      </c>
      <c r="AE520" s="71" t="s">
        <v>62</v>
      </c>
      <c r="AF520" s="71" t="s">
        <v>62</v>
      </c>
      <c r="AG520" s="71" t="s">
        <v>63</v>
      </c>
      <c r="AH520" s="71" t="s">
        <v>85</v>
      </c>
      <c r="AI520" s="71" t="s">
        <v>63</v>
      </c>
      <c r="AJ520" s="71" t="s">
        <v>132</v>
      </c>
      <c r="AK520" s="71" t="s">
        <v>63</v>
      </c>
      <c r="AL520" s="71" t="s">
        <v>62</v>
      </c>
      <c r="AM520" s="71" t="s">
        <v>132</v>
      </c>
      <c r="AN520" s="71" t="s">
        <v>6645</v>
      </c>
      <c r="AO520" s="71" t="s">
        <v>6646</v>
      </c>
      <c r="AP520" s="71" t="s">
        <v>5003</v>
      </c>
      <c r="AQ520" s="71" t="s">
        <v>6647</v>
      </c>
      <c r="AR520" s="71" t="s">
        <v>132</v>
      </c>
      <c r="AS520" s="71"/>
      <c r="AT520" s="71" t="s">
        <v>62</v>
      </c>
      <c r="AU520" s="71" t="s">
        <v>6648</v>
      </c>
      <c r="AV520" s="71" t="s">
        <v>63</v>
      </c>
      <c r="AW520" s="71"/>
      <c r="AX520" s="71" t="s">
        <v>6649</v>
      </c>
      <c r="AY520" s="73"/>
    </row>
    <row r="521" spans="1:51" ht="75" customHeight="1">
      <c r="A521" s="70">
        <v>520</v>
      </c>
      <c r="B521" s="71" t="s">
        <v>6650</v>
      </c>
      <c r="C521" s="71" t="s">
        <v>5414</v>
      </c>
      <c r="D521" s="71" t="s">
        <v>6651</v>
      </c>
      <c r="E521" s="71" t="s">
        <v>6652</v>
      </c>
      <c r="F521" s="71" t="s">
        <v>54</v>
      </c>
      <c r="G521" s="71" t="s">
        <v>201</v>
      </c>
      <c r="H521" s="71" t="s">
        <v>97</v>
      </c>
      <c r="I521" s="71" t="s">
        <v>6653</v>
      </c>
      <c r="J521" s="71" t="s">
        <v>6654</v>
      </c>
      <c r="K521" s="71" t="s">
        <v>2152</v>
      </c>
      <c r="L521" s="71" t="s">
        <v>6655</v>
      </c>
      <c r="M521" s="71" t="s">
        <v>6656</v>
      </c>
      <c r="N521" s="71" t="s">
        <v>1752</v>
      </c>
      <c r="O521" s="71" t="s">
        <v>1529</v>
      </c>
      <c r="P521" s="71" t="s">
        <v>60</v>
      </c>
      <c r="Q521" s="71" t="s">
        <v>435</v>
      </c>
      <c r="R521" s="71" t="s">
        <v>189</v>
      </c>
      <c r="S521" s="71" t="s">
        <v>62</v>
      </c>
      <c r="T521" s="71" t="s">
        <v>62</v>
      </c>
      <c r="U521" s="71" t="s">
        <v>63</v>
      </c>
      <c r="V521" s="71" t="s">
        <v>62</v>
      </c>
      <c r="W521" s="71" t="s">
        <v>63</v>
      </c>
      <c r="X521" s="71" t="s">
        <v>63</v>
      </c>
      <c r="Y521" s="71" t="s">
        <v>62</v>
      </c>
      <c r="Z521" s="71" t="s">
        <v>63</v>
      </c>
      <c r="AA521" s="71" t="s">
        <v>62</v>
      </c>
      <c r="AB521" s="71" t="s">
        <v>142</v>
      </c>
      <c r="AC521" s="71" t="s">
        <v>65</v>
      </c>
      <c r="AD521" s="71" t="s">
        <v>62</v>
      </c>
      <c r="AE521" s="71" t="s">
        <v>63</v>
      </c>
      <c r="AF521" s="71" t="s">
        <v>63</v>
      </c>
      <c r="AG521" s="71" t="s">
        <v>63</v>
      </c>
      <c r="AH521" s="71" t="s">
        <v>66</v>
      </c>
      <c r="AI521" s="71" t="s">
        <v>132</v>
      </c>
      <c r="AJ521" s="71" t="s">
        <v>62</v>
      </c>
      <c r="AK521" s="71" t="s">
        <v>62</v>
      </c>
      <c r="AL521" s="71" t="s">
        <v>63</v>
      </c>
      <c r="AM521" s="71" t="s">
        <v>62</v>
      </c>
      <c r="AN521" s="71" t="s">
        <v>6657</v>
      </c>
      <c r="AO521" s="71" t="s">
        <v>6658</v>
      </c>
      <c r="AP521" s="71" t="s">
        <v>6659</v>
      </c>
      <c r="AQ521" s="71" t="s">
        <v>321</v>
      </c>
      <c r="AR521" s="71" t="s">
        <v>132</v>
      </c>
      <c r="AS521" s="71"/>
      <c r="AT521" s="71" t="s">
        <v>62</v>
      </c>
      <c r="AU521" s="71" t="s">
        <v>72</v>
      </c>
      <c r="AV521" s="71" t="s">
        <v>63</v>
      </c>
      <c r="AW521" s="71"/>
      <c r="AX521" s="71" t="s">
        <v>6660</v>
      </c>
      <c r="AY521" s="73"/>
    </row>
    <row r="522" spans="1:51" ht="75" customHeight="1">
      <c r="A522" s="70">
        <v>521</v>
      </c>
      <c r="B522" s="71" t="s">
        <v>6661</v>
      </c>
      <c r="C522" s="71" t="s">
        <v>745</v>
      </c>
      <c r="D522" s="71" t="s">
        <v>6662</v>
      </c>
      <c r="E522" s="71" t="s">
        <v>1485</v>
      </c>
      <c r="F522" s="71" t="s">
        <v>231</v>
      </c>
      <c r="G522" s="71" t="s">
        <v>746</v>
      </c>
      <c r="H522" s="71" t="s">
        <v>217</v>
      </c>
      <c r="I522" s="71" t="s">
        <v>2222</v>
      </c>
      <c r="J522" s="71" t="s">
        <v>1456</v>
      </c>
      <c r="K522" s="71" t="s">
        <v>243</v>
      </c>
      <c r="L522" s="71" t="s">
        <v>6663</v>
      </c>
      <c r="M522" s="71" t="s">
        <v>6664</v>
      </c>
      <c r="N522" s="71"/>
      <c r="O522" s="71"/>
      <c r="P522" s="71"/>
      <c r="Q522" s="71"/>
      <c r="R522" s="71"/>
      <c r="S522" s="71"/>
      <c r="T522" s="71"/>
      <c r="U522" s="71"/>
      <c r="V522" s="71"/>
      <c r="W522" s="71"/>
      <c r="X522" s="71"/>
      <c r="Y522" s="71"/>
      <c r="Z522" s="71"/>
      <c r="AA522" s="71"/>
      <c r="AB522" s="71" t="s">
        <v>64</v>
      </c>
      <c r="AC522" s="71" t="s">
        <v>65</v>
      </c>
      <c r="AD522" s="71" t="s">
        <v>62</v>
      </c>
      <c r="AE522" s="71" t="s">
        <v>63</v>
      </c>
      <c r="AF522" s="71" t="s">
        <v>63</v>
      </c>
      <c r="AG522" s="71"/>
      <c r="AH522" s="71" t="s">
        <v>66</v>
      </c>
      <c r="AI522" s="71" t="s">
        <v>63</v>
      </c>
      <c r="AJ522" s="71" t="s">
        <v>63</v>
      </c>
      <c r="AK522" s="71" t="s">
        <v>63</v>
      </c>
      <c r="AL522" s="71" t="s">
        <v>132</v>
      </c>
      <c r="AM522" s="71" t="s">
        <v>132</v>
      </c>
      <c r="AN522" s="71"/>
      <c r="AO522" s="71"/>
      <c r="AP522" s="71" t="s">
        <v>6665</v>
      </c>
      <c r="AQ522" s="71" t="s">
        <v>469</v>
      </c>
      <c r="AR522" s="71" t="s">
        <v>63</v>
      </c>
      <c r="AS522" s="71"/>
      <c r="AT522" s="71" t="s">
        <v>63</v>
      </c>
      <c r="AU522" s="71"/>
      <c r="AV522" s="71"/>
      <c r="AW522" s="71"/>
      <c r="AX522" s="71" t="s">
        <v>6666</v>
      </c>
      <c r="AY522" s="73" t="s">
        <v>6667</v>
      </c>
    </row>
    <row r="523" spans="1:51" ht="75" customHeight="1">
      <c r="A523" s="70">
        <v>522</v>
      </c>
      <c r="B523" s="71" t="s">
        <v>6668</v>
      </c>
      <c r="C523" s="71" t="s">
        <v>264</v>
      </c>
      <c r="D523" s="71" t="s">
        <v>6669</v>
      </c>
      <c r="E523" s="71" t="s">
        <v>1454</v>
      </c>
      <c r="F523" s="71" t="s">
        <v>54</v>
      </c>
      <c r="G523" s="71" t="s">
        <v>125</v>
      </c>
      <c r="H523" s="71" t="s">
        <v>233</v>
      </c>
      <c r="I523" s="71" t="s">
        <v>2024</v>
      </c>
      <c r="J523" s="71" t="s">
        <v>1456</v>
      </c>
      <c r="K523" s="71" t="s">
        <v>266</v>
      </c>
      <c r="L523" s="71" t="s">
        <v>6670</v>
      </c>
      <c r="M523" s="71" t="s">
        <v>6671</v>
      </c>
      <c r="N523" s="71" t="s">
        <v>1518</v>
      </c>
      <c r="O523" s="71" t="s">
        <v>1699</v>
      </c>
      <c r="P523" s="71" t="s">
        <v>60</v>
      </c>
      <c r="Q523" s="71" t="s">
        <v>81</v>
      </c>
      <c r="R523" s="71" t="s">
        <v>1700</v>
      </c>
      <c r="S523" s="71" t="s">
        <v>62</v>
      </c>
      <c r="T523" s="71" t="s">
        <v>62</v>
      </c>
      <c r="U523" s="71" t="s">
        <v>62</v>
      </c>
      <c r="V523" s="71" t="s">
        <v>62</v>
      </c>
      <c r="W523" s="71" t="s">
        <v>62</v>
      </c>
      <c r="X523" s="71" t="s">
        <v>62</v>
      </c>
      <c r="Y523" s="71" t="s">
        <v>62</v>
      </c>
      <c r="Z523" s="71" t="s">
        <v>63</v>
      </c>
      <c r="AA523" s="71" t="s">
        <v>62</v>
      </c>
      <c r="AB523" s="71" t="s">
        <v>64</v>
      </c>
      <c r="AC523" s="71" t="s">
        <v>100</v>
      </c>
      <c r="AD523" s="71" t="s">
        <v>62</v>
      </c>
      <c r="AE523" s="71" t="s">
        <v>62</v>
      </c>
      <c r="AF523" s="71" t="s">
        <v>62</v>
      </c>
      <c r="AG523" s="71" t="s">
        <v>62</v>
      </c>
      <c r="AH523" s="71" t="s">
        <v>85</v>
      </c>
      <c r="AI523" s="71" t="s">
        <v>63</v>
      </c>
      <c r="AJ523" s="71" t="s">
        <v>62</v>
      </c>
      <c r="AK523" s="71" t="s">
        <v>62</v>
      </c>
      <c r="AL523" s="71" t="s">
        <v>132</v>
      </c>
      <c r="AM523" s="71" t="s">
        <v>62</v>
      </c>
      <c r="AN523" s="71" t="s">
        <v>6672</v>
      </c>
      <c r="AO523" s="71" t="s">
        <v>6673</v>
      </c>
      <c r="AP523" s="71" t="s">
        <v>6674</v>
      </c>
      <c r="AQ523" s="71" t="s">
        <v>6675</v>
      </c>
      <c r="AR523" s="71" t="s">
        <v>132</v>
      </c>
      <c r="AS523" s="71"/>
      <c r="AT523" s="71" t="s">
        <v>63</v>
      </c>
      <c r="AU523" s="71" t="s">
        <v>72</v>
      </c>
      <c r="AV523" s="71" t="s">
        <v>63</v>
      </c>
      <c r="AW523" s="71"/>
      <c r="AX523" s="71" t="s">
        <v>6676</v>
      </c>
      <c r="AY523" s="73" t="s">
        <v>6677</v>
      </c>
    </row>
    <row r="524" spans="1:51" ht="75" customHeight="1">
      <c r="A524" s="70">
        <v>523</v>
      </c>
      <c r="B524" s="71" t="s">
        <v>6678</v>
      </c>
      <c r="C524" s="71" t="s">
        <v>123</v>
      </c>
      <c r="D524" s="71" t="s">
        <v>6679</v>
      </c>
      <c r="E524" s="71" t="s">
        <v>1510</v>
      </c>
      <c r="F524" s="71" t="s">
        <v>54</v>
      </c>
      <c r="G524" s="71" t="s">
        <v>125</v>
      </c>
      <c r="H524" s="71" t="s">
        <v>56</v>
      </c>
      <c r="I524" s="71" t="s">
        <v>6680</v>
      </c>
      <c r="J524" s="71" t="s">
        <v>4649</v>
      </c>
      <c r="K524" s="71" t="s">
        <v>1769</v>
      </c>
      <c r="L524" s="71" t="s">
        <v>6681</v>
      </c>
      <c r="M524" s="71" t="s">
        <v>6682</v>
      </c>
      <c r="N524" s="71" t="s">
        <v>1599</v>
      </c>
      <c r="O524" s="71" t="s">
        <v>6683</v>
      </c>
      <c r="P524" s="71" t="s">
        <v>60</v>
      </c>
      <c r="Q524" s="71" t="s">
        <v>81</v>
      </c>
      <c r="R524" s="71" t="s">
        <v>1700</v>
      </c>
      <c r="S524" s="71" t="s">
        <v>62</v>
      </c>
      <c r="T524" s="71" t="s">
        <v>62</v>
      </c>
      <c r="U524" s="71" t="s">
        <v>62</v>
      </c>
      <c r="V524" s="71" t="s">
        <v>62</v>
      </c>
      <c r="W524" s="71" t="s">
        <v>62</v>
      </c>
      <c r="X524" s="71" t="s">
        <v>62</v>
      </c>
      <c r="Y524" s="71" t="s">
        <v>62</v>
      </c>
      <c r="Z524" s="71" t="s">
        <v>63</v>
      </c>
      <c r="AA524" s="71" t="s">
        <v>62</v>
      </c>
      <c r="AB524" s="71" t="s">
        <v>142</v>
      </c>
      <c r="AC524" s="71" t="s">
        <v>100</v>
      </c>
      <c r="AD524" s="71" t="s">
        <v>62</v>
      </c>
      <c r="AE524" s="71" t="s">
        <v>62</v>
      </c>
      <c r="AF524" s="71" t="s">
        <v>63</v>
      </c>
      <c r="AG524" s="71" t="s">
        <v>62</v>
      </c>
      <c r="AH524" s="71" t="s">
        <v>85</v>
      </c>
      <c r="AI524" s="71" t="s">
        <v>63</v>
      </c>
      <c r="AJ524" s="71" t="s">
        <v>132</v>
      </c>
      <c r="AK524" s="71" t="s">
        <v>132</v>
      </c>
      <c r="AL524" s="71" t="s">
        <v>63</v>
      </c>
      <c r="AM524" s="71" t="s">
        <v>63</v>
      </c>
      <c r="AN524" s="71" t="s">
        <v>6684</v>
      </c>
      <c r="AO524" s="71" t="s">
        <v>6685</v>
      </c>
      <c r="AP524" s="71" t="s">
        <v>6686</v>
      </c>
      <c r="AQ524" s="71" t="s">
        <v>469</v>
      </c>
      <c r="AR524" s="71" t="s">
        <v>63</v>
      </c>
      <c r="AS524" s="71" t="s">
        <v>195</v>
      </c>
      <c r="AT524" s="71" t="s">
        <v>62</v>
      </c>
      <c r="AU524" s="71" t="s">
        <v>1744</v>
      </c>
      <c r="AV524" s="71" t="s">
        <v>63</v>
      </c>
      <c r="AW524" s="71"/>
      <c r="AX524" s="71" t="s">
        <v>6687</v>
      </c>
      <c r="AY524" s="73" t="s">
        <v>6688</v>
      </c>
    </row>
    <row r="525" spans="1:51" ht="75" customHeight="1">
      <c r="A525" s="70">
        <v>524</v>
      </c>
      <c r="B525" s="71" t="s">
        <v>6689</v>
      </c>
      <c r="C525" s="71" t="s">
        <v>745</v>
      </c>
      <c r="D525" s="71" t="s">
        <v>6690</v>
      </c>
      <c r="E525" s="71" t="s">
        <v>1589</v>
      </c>
      <c r="F525" s="71" t="s">
        <v>231</v>
      </c>
      <c r="G525" s="71" t="s">
        <v>746</v>
      </c>
      <c r="H525" s="71" t="s">
        <v>217</v>
      </c>
      <c r="I525" s="71" t="s">
        <v>428</v>
      </c>
      <c r="J525" s="71" t="s">
        <v>1456</v>
      </c>
      <c r="K525" s="71" t="s">
        <v>315</v>
      </c>
      <c r="L525" s="71" t="s">
        <v>6691</v>
      </c>
      <c r="M525" s="71" t="s">
        <v>6692</v>
      </c>
      <c r="N525" s="71"/>
      <c r="O525" s="71"/>
      <c r="P525" s="71"/>
      <c r="Q525" s="71"/>
      <c r="R525" s="71"/>
      <c r="S525" s="71"/>
      <c r="T525" s="71"/>
      <c r="U525" s="71"/>
      <c r="V525" s="71"/>
      <c r="W525" s="71"/>
      <c r="X525" s="71"/>
      <c r="Y525" s="71"/>
      <c r="Z525" s="71"/>
      <c r="AA525" s="71"/>
      <c r="AB525" s="71" t="s">
        <v>64</v>
      </c>
      <c r="AC525" s="71" t="s">
        <v>65</v>
      </c>
      <c r="AD525" s="71" t="s">
        <v>62</v>
      </c>
      <c r="AE525" s="71" t="s">
        <v>62</v>
      </c>
      <c r="AF525" s="71" t="s">
        <v>63</v>
      </c>
      <c r="AG525" s="71"/>
      <c r="AH525" s="71" t="s">
        <v>66</v>
      </c>
      <c r="AI525" s="71" t="s">
        <v>63</v>
      </c>
      <c r="AJ525" s="71" t="s">
        <v>63</v>
      </c>
      <c r="AK525" s="71" t="s">
        <v>63</v>
      </c>
      <c r="AL525" s="71" t="s">
        <v>62</v>
      </c>
      <c r="AM525" s="71" t="s">
        <v>63</v>
      </c>
      <c r="AN525" s="71"/>
      <c r="AO525" s="71"/>
      <c r="AP525" s="71" t="s">
        <v>6693</v>
      </c>
      <c r="AQ525" s="71" t="s">
        <v>6694</v>
      </c>
      <c r="AR525" s="71" t="s">
        <v>132</v>
      </c>
      <c r="AS525" s="71"/>
      <c r="AT525" s="71" t="s">
        <v>63</v>
      </c>
      <c r="AU525" s="71"/>
      <c r="AV525" s="71"/>
      <c r="AW525" s="71"/>
      <c r="AX525" s="71" t="s">
        <v>6695</v>
      </c>
      <c r="AY525" s="73" t="s">
        <v>6696</v>
      </c>
    </row>
    <row r="526" spans="1:51" ht="75" customHeight="1">
      <c r="A526" s="70">
        <v>525</v>
      </c>
      <c r="B526" s="71" t="s">
        <v>6697</v>
      </c>
      <c r="C526" s="71" t="s">
        <v>1747</v>
      </c>
      <c r="D526" s="71" t="s">
        <v>6698</v>
      </c>
      <c r="E526" s="71" t="s">
        <v>5153</v>
      </c>
      <c r="F526" s="71" t="s">
        <v>54</v>
      </c>
      <c r="G526" s="71" t="s">
        <v>125</v>
      </c>
      <c r="H526" s="71" t="s">
        <v>233</v>
      </c>
      <c r="I526" s="71" t="s">
        <v>612</v>
      </c>
      <c r="J526" s="71" t="s">
        <v>1456</v>
      </c>
      <c r="K526" s="71" t="s">
        <v>266</v>
      </c>
      <c r="L526" s="71" t="s">
        <v>6699</v>
      </c>
      <c r="M526" s="71" t="s">
        <v>6700</v>
      </c>
      <c r="N526" s="71" t="s">
        <v>1752</v>
      </c>
      <c r="O526" s="71" t="s">
        <v>1454</v>
      </c>
      <c r="P526" s="71" t="s">
        <v>60</v>
      </c>
      <c r="Q526" s="71" t="s">
        <v>81</v>
      </c>
      <c r="R526" s="71" t="s">
        <v>1700</v>
      </c>
      <c r="S526" s="71" t="s">
        <v>62</v>
      </c>
      <c r="T526" s="71" t="s">
        <v>62</v>
      </c>
      <c r="U526" s="71" t="s">
        <v>62</v>
      </c>
      <c r="V526" s="71" t="s">
        <v>62</v>
      </c>
      <c r="W526" s="71" t="s">
        <v>62</v>
      </c>
      <c r="X526" s="71" t="s">
        <v>63</v>
      </c>
      <c r="Y526" s="71" t="s">
        <v>62</v>
      </c>
      <c r="Z526" s="71" t="s">
        <v>63</v>
      </c>
      <c r="AA526" s="71" t="s">
        <v>62</v>
      </c>
      <c r="AB526" s="71" t="s">
        <v>142</v>
      </c>
      <c r="AC526" s="71" t="s">
        <v>65</v>
      </c>
      <c r="AD526" s="71" t="s">
        <v>62</v>
      </c>
      <c r="AE526" s="71" t="s">
        <v>62</v>
      </c>
      <c r="AF526" s="71" t="s">
        <v>63</v>
      </c>
      <c r="AG526" s="71" t="s">
        <v>63</v>
      </c>
      <c r="AH526" s="71" t="s">
        <v>85</v>
      </c>
      <c r="AI526" s="71" t="s">
        <v>63</v>
      </c>
      <c r="AJ526" s="71" t="s">
        <v>63</v>
      </c>
      <c r="AK526" s="71" t="s">
        <v>132</v>
      </c>
      <c r="AL526" s="71" t="s">
        <v>63</v>
      </c>
      <c r="AM526" s="71" t="s">
        <v>132</v>
      </c>
      <c r="AN526" s="71" t="s">
        <v>6701</v>
      </c>
      <c r="AO526" s="71" t="s">
        <v>6702</v>
      </c>
      <c r="AP526" s="71" t="s">
        <v>1938</v>
      </c>
      <c r="AQ526" s="71" t="s">
        <v>612</v>
      </c>
      <c r="AR526" s="71" t="s">
        <v>62</v>
      </c>
      <c r="AS526" s="71"/>
      <c r="AT526" s="71" t="s">
        <v>63</v>
      </c>
      <c r="AU526" s="71" t="s">
        <v>72</v>
      </c>
      <c r="AV526" s="71" t="s">
        <v>63</v>
      </c>
      <c r="AW526" s="71"/>
      <c r="AX526" s="71" t="s">
        <v>6703</v>
      </c>
      <c r="AY526" s="73" t="s">
        <v>6704</v>
      </c>
    </row>
    <row r="527" spans="1:51" ht="75" customHeight="1">
      <c r="A527" s="70">
        <v>526</v>
      </c>
      <c r="B527" s="71" t="s">
        <v>1869</v>
      </c>
      <c r="C527" s="71" t="s">
        <v>2164</v>
      </c>
      <c r="D527" s="71" t="s">
        <v>6705</v>
      </c>
      <c r="E527" s="71" t="s">
        <v>1454</v>
      </c>
      <c r="F527" s="71" t="s">
        <v>54</v>
      </c>
      <c r="G527" s="71" t="s">
        <v>125</v>
      </c>
      <c r="H527" s="71" t="s">
        <v>97</v>
      </c>
      <c r="I527" s="71" t="s">
        <v>6706</v>
      </c>
      <c r="J527" s="71" t="s">
        <v>6608</v>
      </c>
      <c r="K527" s="71" t="s">
        <v>243</v>
      </c>
      <c r="L527" s="71" t="s">
        <v>6707</v>
      </c>
      <c r="M527" s="71" t="s">
        <v>6708</v>
      </c>
      <c r="N527" s="71"/>
      <c r="O527" s="71" t="s">
        <v>1633</v>
      </c>
      <c r="P527" s="71" t="s">
        <v>60</v>
      </c>
      <c r="Q527" s="71" t="s">
        <v>81</v>
      </c>
      <c r="R527" s="71" t="s">
        <v>1700</v>
      </c>
      <c r="S527" s="71" t="s">
        <v>62</v>
      </c>
      <c r="T527" s="71" t="s">
        <v>62</v>
      </c>
      <c r="U527" s="71" t="s">
        <v>62</v>
      </c>
      <c r="V527" s="71" t="s">
        <v>63</v>
      </c>
      <c r="W527" s="71" t="s">
        <v>63</v>
      </c>
      <c r="X527" s="71" t="s">
        <v>63</v>
      </c>
      <c r="Y527" s="71" t="s">
        <v>62</v>
      </c>
      <c r="Z527" s="71" t="s">
        <v>63</v>
      </c>
      <c r="AA527" s="71" t="s">
        <v>63</v>
      </c>
      <c r="AB527" s="71" t="s">
        <v>64</v>
      </c>
      <c r="AC527" s="71" t="s">
        <v>100</v>
      </c>
      <c r="AD527" s="71" t="s">
        <v>62</v>
      </c>
      <c r="AE527" s="71" t="s">
        <v>62</v>
      </c>
      <c r="AF527" s="71" t="s">
        <v>63</v>
      </c>
      <c r="AG527" s="71" t="s">
        <v>63</v>
      </c>
      <c r="AH527" s="71" t="s">
        <v>85</v>
      </c>
      <c r="AI527" s="71" t="s">
        <v>63</v>
      </c>
      <c r="AJ527" s="71" t="s">
        <v>63</v>
      </c>
      <c r="AK527" s="71" t="s">
        <v>63</v>
      </c>
      <c r="AL527" s="71" t="s">
        <v>62</v>
      </c>
      <c r="AM527" s="71" t="s">
        <v>63</v>
      </c>
      <c r="AN527" s="71" t="s">
        <v>6709</v>
      </c>
      <c r="AO527" s="71" t="s">
        <v>6710</v>
      </c>
      <c r="AP527" s="71" t="s">
        <v>6711</v>
      </c>
      <c r="AQ527" s="71" t="s">
        <v>105</v>
      </c>
      <c r="AR527" s="71" t="s">
        <v>63</v>
      </c>
      <c r="AS527" s="71"/>
      <c r="AT527" s="71" t="s">
        <v>63</v>
      </c>
      <c r="AU527" s="71" t="s">
        <v>72</v>
      </c>
      <c r="AV527" s="71" t="s">
        <v>63</v>
      </c>
      <c r="AW527" s="71"/>
      <c r="AX527" s="71" t="s">
        <v>6712</v>
      </c>
      <c r="AY527" s="73" t="s">
        <v>108</v>
      </c>
    </row>
    <row r="528" spans="1:51" ht="75" customHeight="1">
      <c r="A528" s="70">
        <v>527</v>
      </c>
      <c r="B528" s="71" t="s">
        <v>6713</v>
      </c>
      <c r="C528" s="71" t="s">
        <v>810</v>
      </c>
      <c r="D528" s="71" t="s">
        <v>6714</v>
      </c>
      <c r="E528" s="71" t="s">
        <v>1502</v>
      </c>
      <c r="F528" s="71" t="s">
        <v>231</v>
      </c>
      <c r="G528" s="71" t="s">
        <v>746</v>
      </c>
      <c r="H528" s="71" t="s">
        <v>217</v>
      </c>
      <c r="I528" s="71" t="s">
        <v>800</v>
      </c>
      <c r="J528" s="71" t="s">
        <v>1456</v>
      </c>
      <c r="K528" s="71" t="s">
        <v>218</v>
      </c>
      <c r="L528" s="71" t="s">
        <v>6715</v>
      </c>
      <c r="M528" s="71" t="s">
        <v>6716</v>
      </c>
      <c r="N528" s="71"/>
      <c r="O528" s="71"/>
      <c r="P528" s="71"/>
      <c r="Q528" s="71"/>
      <c r="R528" s="71"/>
      <c r="S528" s="71"/>
      <c r="T528" s="71"/>
      <c r="U528" s="71"/>
      <c r="V528" s="71"/>
      <c r="W528" s="71"/>
      <c r="X528" s="71"/>
      <c r="Y528" s="71"/>
      <c r="Z528" s="71"/>
      <c r="AA528" s="71"/>
      <c r="AB528" s="71" t="s">
        <v>64</v>
      </c>
      <c r="AC528" s="71" t="s">
        <v>65</v>
      </c>
      <c r="AD528" s="71" t="s">
        <v>62</v>
      </c>
      <c r="AE528" s="71" t="s">
        <v>62</v>
      </c>
      <c r="AF528" s="71" t="s">
        <v>63</v>
      </c>
      <c r="AG528" s="71"/>
      <c r="AH528" s="71" t="s">
        <v>66</v>
      </c>
      <c r="AI528" s="71" t="s">
        <v>63</v>
      </c>
      <c r="AJ528" s="71" t="s">
        <v>63</v>
      </c>
      <c r="AK528" s="71" t="s">
        <v>63</v>
      </c>
      <c r="AL528" s="71" t="s">
        <v>62</v>
      </c>
      <c r="AM528" s="71" t="s">
        <v>63</v>
      </c>
      <c r="AN528" s="71"/>
      <c r="AO528" s="71"/>
      <c r="AP528" s="71" t="s">
        <v>6717</v>
      </c>
      <c r="AQ528" s="71" t="s">
        <v>800</v>
      </c>
      <c r="AR528" s="71" t="s">
        <v>62</v>
      </c>
      <c r="AS528" s="71"/>
      <c r="AT528" s="71" t="s">
        <v>63</v>
      </c>
      <c r="AU528" s="71"/>
      <c r="AV528" s="71"/>
      <c r="AW528" s="71"/>
      <c r="AX528" s="71" t="s">
        <v>6718</v>
      </c>
      <c r="AY528" s="73" t="s">
        <v>6719</v>
      </c>
    </row>
    <row r="529" spans="1:51" ht="75" customHeight="1">
      <c r="A529" s="70">
        <v>528</v>
      </c>
      <c r="B529" s="71" t="s">
        <v>6720</v>
      </c>
      <c r="C529" s="71" t="s">
        <v>745</v>
      </c>
      <c r="D529" s="71" t="s">
        <v>6721</v>
      </c>
      <c r="E529" s="71" t="s">
        <v>1546</v>
      </c>
      <c r="F529" s="71" t="s">
        <v>231</v>
      </c>
      <c r="G529" s="71" t="s">
        <v>746</v>
      </c>
      <c r="H529" s="71" t="s">
        <v>217</v>
      </c>
      <c r="I529" s="71" t="s">
        <v>1232</v>
      </c>
      <c r="J529" s="71" t="s">
        <v>1456</v>
      </c>
      <c r="K529" s="71" t="s">
        <v>243</v>
      </c>
      <c r="L529" s="71" t="s">
        <v>6722</v>
      </c>
      <c r="M529" s="71" t="s">
        <v>6723</v>
      </c>
      <c r="N529" s="71"/>
      <c r="O529" s="71"/>
      <c r="P529" s="71"/>
      <c r="Q529" s="71"/>
      <c r="R529" s="71"/>
      <c r="S529" s="71"/>
      <c r="T529" s="71"/>
      <c r="U529" s="71"/>
      <c r="V529" s="71"/>
      <c r="W529" s="71"/>
      <c r="X529" s="71"/>
      <c r="Y529" s="71"/>
      <c r="Z529" s="71"/>
      <c r="AA529" s="71"/>
      <c r="AB529" s="71" t="s">
        <v>64</v>
      </c>
      <c r="AC529" s="71" t="s">
        <v>65</v>
      </c>
      <c r="AD529" s="71" t="s">
        <v>62</v>
      </c>
      <c r="AE529" s="71" t="s">
        <v>62</v>
      </c>
      <c r="AF529" s="71" t="s">
        <v>63</v>
      </c>
      <c r="AG529" s="71"/>
      <c r="AH529" s="71" t="s">
        <v>66</v>
      </c>
      <c r="AI529" s="71" t="s">
        <v>63</v>
      </c>
      <c r="AJ529" s="71" t="s">
        <v>63</v>
      </c>
      <c r="AK529" s="71" t="s">
        <v>63</v>
      </c>
      <c r="AL529" s="71" t="s">
        <v>62</v>
      </c>
      <c r="AM529" s="71" t="s">
        <v>63</v>
      </c>
      <c r="AN529" s="71"/>
      <c r="AO529" s="71"/>
      <c r="AP529" s="71" t="s">
        <v>6724</v>
      </c>
      <c r="AQ529" s="71" t="s">
        <v>1232</v>
      </c>
      <c r="AR529" s="71" t="s">
        <v>62</v>
      </c>
      <c r="AS529" s="71"/>
      <c r="AT529" s="71" t="s">
        <v>63</v>
      </c>
      <c r="AU529" s="71"/>
      <c r="AV529" s="71"/>
      <c r="AW529" s="71"/>
      <c r="AX529" s="71" t="s">
        <v>6725</v>
      </c>
      <c r="AY529" s="73" t="s">
        <v>6080</v>
      </c>
    </row>
    <row r="530" spans="1:51" ht="75" customHeight="1">
      <c r="A530" s="70">
        <v>529</v>
      </c>
      <c r="B530" s="71" t="s">
        <v>6726</v>
      </c>
      <c r="C530" s="71" t="s">
        <v>381</v>
      </c>
      <c r="D530" s="71" t="s">
        <v>6727</v>
      </c>
      <c r="E530" s="71" t="s">
        <v>1599</v>
      </c>
      <c r="F530" s="71" t="s">
        <v>54</v>
      </c>
      <c r="G530" s="71" t="s">
        <v>125</v>
      </c>
      <c r="H530" s="71" t="s">
        <v>217</v>
      </c>
      <c r="I530" s="71" t="s">
        <v>428</v>
      </c>
      <c r="J530" s="71" t="s">
        <v>1456</v>
      </c>
      <c r="K530" s="71" t="s">
        <v>315</v>
      </c>
      <c r="L530" s="71" t="s">
        <v>6728</v>
      </c>
      <c r="M530" s="71" t="s">
        <v>6729</v>
      </c>
      <c r="N530" s="71" t="s">
        <v>4523</v>
      </c>
      <c r="O530" s="71" t="s">
        <v>1530</v>
      </c>
      <c r="P530" s="71" t="s">
        <v>60</v>
      </c>
      <c r="Q530" s="71" t="s">
        <v>188</v>
      </c>
      <c r="R530" s="71" t="s">
        <v>189</v>
      </c>
      <c r="S530" s="71" t="s">
        <v>62</v>
      </c>
      <c r="T530" s="71" t="s">
        <v>62</v>
      </c>
      <c r="U530" s="71" t="s">
        <v>63</v>
      </c>
      <c r="V530" s="71" t="s">
        <v>62</v>
      </c>
      <c r="W530" s="71" t="s">
        <v>63</v>
      </c>
      <c r="X530" s="71" t="s">
        <v>63</v>
      </c>
      <c r="Y530" s="71" t="s">
        <v>62</v>
      </c>
      <c r="Z530" s="71" t="s">
        <v>63</v>
      </c>
      <c r="AA530" s="71" t="s">
        <v>63</v>
      </c>
      <c r="AB530" s="71" t="s">
        <v>142</v>
      </c>
      <c r="AC530" s="71" t="s">
        <v>65</v>
      </c>
      <c r="AD530" s="71" t="s">
        <v>62</v>
      </c>
      <c r="AE530" s="71" t="s">
        <v>62</v>
      </c>
      <c r="AF530" s="71" t="s">
        <v>63</v>
      </c>
      <c r="AG530" s="71" t="s">
        <v>63</v>
      </c>
      <c r="AH530" s="71" t="s">
        <v>85</v>
      </c>
      <c r="AI530" s="71" t="s">
        <v>62</v>
      </c>
      <c r="AJ530" s="71" t="s">
        <v>62</v>
      </c>
      <c r="AK530" s="71" t="s">
        <v>132</v>
      </c>
      <c r="AL530" s="71" t="s">
        <v>62</v>
      </c>
      <c r="AM530" s="71" t="s">
        <v>62</v>
      </c>
      <c r="AN530" s="71" t="s">
        <v>6730</v>
      </c>
      <c r="AO530" s="71" t="s">
        <v>6731</v>
      </c>
      <c r="AP530" s="71" t="s">
        <v>6732</v>
      </c>
      <c r="AQ530" s="71" t="s">
        <v>469</v>
      </c>
      <c r="AR530" s="71" t="s">
        <v>63</v>
      </c>
      <c r="AS530" s="71"/>
      <c r="AT530" s="71" t="s">
        <v>62</v>
      </c>
      <c r="AU530" s="71" t="s">
        <v>1733</v>
      </c>
      <c r="AV530" s="71" t="s">
        <v>63</v>
      </c>
      <c r="AW530" s="71"/>
      <c r="AX530" s="71" t="s">
        <v>6733</v>
      </c>
      <c r="AY530" s="73"/>
    </row>
    <row r="531" spans="1:51" ht="75" customHeight="1">
      <c r="A531" s="70">
        <v>530</v>
      </c>
      <c r="B531" s="71" t="s">
        <v>6734</v>
      </c>
      <c r="C531" s="71" t="s">
        <v>381</v>
      </c>
      <c r="D531" s="71" t="s">
        <v>6735</v>
      </c>
      <c r="E531" s="71" t="s">
        <v>1787</v>
      </c>
      <c r="F531" s="71" t="s">
        <v>54</v>
      </c>
      <c r="G531" s="71" t="s">
        <v>125</v>
      </c>
      <c r="H531" s="71" t="s">
        <v>217</v>
      </c>
      <c r="I531" s="71" t="s">
        <v>194</v>
      </c>
      <c r="J531" s="71" t="s">
        <v>1456</v>
      </c>
      <c r="K531" s="71" t="s">
        <v>315</v>
      </c>
      <c r="L531" s="71" t="s">
        <v>6736</v>
      </c>
      <c r="M531" s="71" t="s">
        <v>6737</v>
      </c>
      <c r="N531" s="71" t="s">
        <v>1546</v>
      </c>
      <c r="O531" s="71" t="s">
        <v>1530</v>
      </c>
      <c r="P531" s="71" t="s">
        <v>60</v>
      </c>
      <c r="Q531" s="71" t="s">
        <v>435</v>
      </c>
      <c r="R531" s="71" t="s">
        <v>189</v>
      </c>
      <c r="S531" s="71" t="s">
        <v>63</v>
      </c>
      <c r="T531" s="71" t="s">
        <v>62</v>
      </c>
      <c r="U531" s="71" t="s">
        <v>63</v>
      </c>
      <c r="V531" s="71" t="s">
        <v>62</v>
      </c>
      <c r="W531" s="71" t="s">
        <v>63</v>
      </c>
      <c r="X531" s="71" t="s">
        <v>63</v>
      </c>
      <c r="Y531" s="71" t="s">
        <v>62</v>
      </c>
      <c r="Z531" s="71" t="s">
        <v>63</v>
      </c>
      <c r="AA531" s="71" t="s">
        <v>63</v>
      </c>
      <c r="AB531" s="71" t="s">
        <v>64</v>
      </c>
      <c r="AC531" s="71" t="s">
        <v>65</v>
      </c>
      <c r="AD531" s="71" t="s">
        <v>62</v>
      </c>
      <c r="AE531" s="71" t="s">
        <v>62</v>
      </c>
      <c r="AF531" s="71" t="s">
        <v>63</v>
      </c>
      <c r="AG531" s="71" t="s">
        <v>63</v>
      </c>
      <c r="AH531" s="71" t="s">
        <v>66</v>
      </c>
      <c r="AI531" s="71" t="s">
        <v>63</v>
      </c>
      <c r="AJ531" s="71" t="s">
        <v>62</v>
      </c>
      <c r="AK531" s="71" t="s">
        <v>62</v>
      </c>
      <c r="AL531" s="71" t="s">
        <v>132</v>
      </c>
      <c r="AM531" s="71" t="s">
        <v>62</v>
      </c>
      <c r="AN531" s="71" t="s">
        <v>6738</v>
      </c>
      <c r="AO531" s="71" t="s">
        <v>6739</v>
      </c>
      <c r="AP531" s="71" t="s">
        <v>6740</v>
      </c>
      <c r="AQ531" s="71" t="s">
        <v>469</v>
      </c>
      <c r="AR531" s="71" t="s">
        <v>132</v>
      </c>
      <c r="AS531" s="71"/>
      <c r="AT531" s="71" t="s">
        <v>62</v>
      </c>
      <c r="AU531" s="71" t="s">
        <v>72</v>
      </c>
      <c r="AV531" s="71" t="s">
        <v>63</v>
      </c>
      <c r="AW531" s="71"/>
      <c r="AX531" s="71" t="s">
        <v>6741</v>
      </c>
      <c r="AY531" s="73"/>
    </row>
    <row r="532" spans="1:51" ht="75" customHeight="1">
      <c r="A532" s="70">
        <v>531</v>
      </c>
      <c r="B532" s="71" t="s">
        <v>6742</v>
      </c>
      <c r="C532" s="71" t="s">
        <v>2188</v>
      </c>
      <c r="D532" s="71" t="s">
        <v>6743</v>
      </c>
      <c r="E532" s="71" t="s">
        <v>1510</v>
      </c>
      <c r="F532" s="71" t="s">
        <v>54</v>
      </c>
      <c r="G532" s="71" t="s">
        <v>125</v>
      </c>
      <c r="H532" s="71" t="s">
        <v>233</v>
      </c>
      <c r="I532" s="71" t="s">
        <v>1232</v>
      </c>
      <c r="J532" s="71" t="s">
        <v>1456</v>
      </c>
      <c r="K532" s="71" t="s">
        <v>243</v>
      </c>
      <c r="L532" s="71" t="s">
        <v>6744</v>
      </c>
      <c r="M532" s="71" t="s">
        <v>6745</v>
      </c>
      <c r="N532" s="71" t="s">
        <v>1741</v>
      </c>
      <c r="O532" s="71" t="s">
        <v>1699</v>
      </c>
      <c r="P532" s="71" t="s">
        <v>60</v>
      </c>
      <c r="Q532" s="71" t="s">
        <v>155</v>
      </c>
      <c r="R532" s="71" t="s">
        <v>1700</v>
      </c>
      <c r="S532" s="71" t="s">
        <v>62</v>
      </c>
      <c r="T532" s="71" t="s">
        <v>62</v>
      </c>
      <c r="U532" s="71" t="s">
        <v>62</v>
      </c>
      <c r="V532" s="71" t="s">
        <v>62</v>
      </c>
      <c r="W532" s="71" t="s">
        <v>62</v>
      </c>
      <c r="X532" s="71" t="s">
        <v>63</v>
      </c>
      <c r="Y532" s="71" t="s">
        <v>62</v>
      </c>
      <c r="Z532" s="71" t="s">
        <v>63</v>
      </c>
      <c r="AA532" s="71" t="s">
        <v>62</v>
      </c>
      <c r="AB532" s="71" t="s">
        <v>142</v>
      </c>
      <c r="AC532" s="71" t="s">
        <v>65</v>
      </c>
      <c r="AD532" s="71" t="s">
        <v>62</v>
      </c>
      <c r="AE532" s="71" t="s">
        <v>62</v>
      </c>
      <c r="AF532" s="71" t="s">
        <v>63</v>
      </c>
      <c r="AG532" s="71" t="s">
        <v>62</v>
      </c>
      <c r="AH532" s="71" t="s">
        <v>85</v>
      </c>
      <c r="AI532" s="71" t="s">
        <v>63</v>
      </c>
      <c r="AJ532" s="71" t="s">
        <v>62</v>
      </c>
      <c r="AK532" s="71" t="s">
        <v>132</v>
      </c>
      <c r="AL532" s="71" t="s">
        <v>62</v>
      </c>
      <c r="AM532" s="71" t="s">
        <v>62</v>
      </c>
      <c r="AN532" s="71" t="s">
        <v>6746</v>
      </c>
      <c r="AO532" s="71" t="s">
        <v>6747</v>
      </c>
      <c r="AP532" s="71" t="s">
        <v>6748</v>
      </c>
      <c r="AQ532" s="71" t="s">
        <v>2683</v>
      </c>
      <c r="AR532" s="71" t="s">
        <v>63</v>
      </c>
      <c r="AS532" s="71" t="s">
        <v>6749</v>
      </c>
      <c r="AT532" s="71" t="s">
        <v>63</v>
      </c>
      <c r="AU532" s="71" t="s">
        <v>72</v>
      </c>
      <c r="AV532" s="71" t="s">
        <v>63</v>
      </c>
      <c r="AW532" s="71"/>
      <c r="AX532" s="71" t="s">
        <v>6750</v>
      </c>
      <c r="AY532" s="73" t="s">
        <v>6751</v>
      </c>
    </row>
    <row r="533" spans="1:51" ht="75" customHeight="1">
      <c r="A533" s="70">
        <v>532</v>
      </c>
      <c r="B533" s="71" t="s">
        <v>6752</v>
      </c>
      <c r="C533" s="71" t="s">
        <v>381</v>
      </c>
      <c r="D533" s="71" t="s">
        <v>6753</v>
      </c>
      <c r="E533" s="71" t="s">
        <v>1503</v>
      </c>
      <c r="F533" s="71" t="s">
        <v>54</v>
      </c>
      <c r="G533" s="71" t="s">
        <v>125</v>
      </c>
      <c r="H533" s="71" t="s">
        <v>233</v>
      </c>
      <c r="I533" s="71" t="s">
        <v>2242</v>
      </c>
      <c r="J533" s="71" t="s">
        <v>1456</v>
      </c>
      <c r="K533" s="71" t="s">
        <v>315</v>
      </c>
      <c r="L533" s="71" t="s">
        <v>6754</v>
      </c>
      <c r="M533" s="71" t="s">
        <v>6755</v>
      </c>
      <c r="N533" s="71" t="s">
        <v>1529</v>
      </c>
      <c r="O533" s="71" t="s">
        <v>1699</v>
      </c>
      <c r="P533" s="71" t="s">
        <v>60</v>
      </c>
      <c r="Q533" s="71" t="s">
        <v>435</v>
      </c>
      <c r="R533" s="71" t="s">
        <v>189</v>
      </c>
      <c r="S533" s="71" t="s">
        <v>63</v>
      </c>
      <c r="T533" s="71" t="s">
        <v>62</v>
      </c>
      <c r="U533" s="71" t="s">
        <v>62</v>
      </c>
      <c r="V533" s="71" t="s">
        <v>63</v>
      </c>
      <c r="W533" s="71" t="s">
        <v>63</v>
      </c>
      <c r="X533" s="71" t="s">
        <v>63</v>
      </c>
      <c r="Y533" s="71" t="s">
        <v>62</v>
      </c>
      <c r="Z533" s="71" t="s">
        <v>63</v>
      </c>
      <c r="AA533" s="71" t="s">
        <v>63</v>
      </c>
      <c r="AB533" s="71" t="s">
        <v>64</v>
      </c>
      <c r="AC533" s="71" t="s">
        <v>65</v>
      </c>
      <c r="AD533" s="71" t="s">
        <v>62</v>
      </c>
      <c r="AE533" s="71" t="s">
        <v>62</v>
      </c>
      <c r="AF533" s="71" t="s">
        <v>62</v>
      </c>
      <c r="AG533" s="71" t="s">
        <v>63</v>
      </c>
      <c r="AH533" s="71" t="s">
        <v>85</v>
      </c>
      <c r="AI533" s="71" t="s">
        <v>63</v>
      </c>
      <c r="AJ533" s="71" t="s">
        <v>132</v>
      </c>
      <c r="AK533" s="71" t="s">
        <v>63</v>
      </c>
      <c r="AL533" s="71" t="s">
        <v>132</v>
      </c>
      <c r="AM533" s="71" t="s">
        <v>132</v>
      </c>
      <c r="AN533" s="71" t="s">
        <v>6756</v>
      </c>
      <c r="AO533" s="71" t="s">
        <v>6757</v>
      </c>
      <c r="AP533" s="71" t="s">
        <v>6758</v>
      </c>
      <c r="AQ533" s="71" t="s">
        <v>6759</v>
      </c>
      <c r="AR533" s="71" t="s">
        <v>63</v>
      </c>
      <c r="AS533" s="71"/>
      <c r="AT533" s="71" t="s">
        <v>63</v>
      </c>
      <c r="AU533" s="71" t="s">
        <v>1733</v>
      </c>
      <c r="AV533" s="71" t="s">
        <v>63</v>
      </c>
      <c r="AW533" s="71"/>
      <c r="AX533" s="71" t="s">
        <v>6760</v>
      </c>
      <c r="AY533" s="73" t="s">
        <v>6761</v>
      </c>
    </row>
    <row r="534" spans="1:51" ht="75" customHeight="1">
      <c r="A534" s="70">
        <v>533</v>
      </c>
      <c r="B534" s="71" t="s">
        <v>6762</v>
      </c>
      <c r="C534" s="71" t="s">
        <v>264</v>
      </c>
      <c r="D534" s="71" t="s">
        <v>6763</v>
      </c>
      <c r="E534" s="71" t="s">
        <v>1526</v>
      </c>
      <c r="F534" s="71" t="s">
        <v>54</v>
      </c>
      <c r="G534" s="71" t="s">
        <v>125</v>
      </c>
      <c r="H534" s="71" t="s">
        <v>233</v>
      </c>
      <c r="I534" s="71" t="s">
        <v>970</v>
      </c>
      <c r="J534" s="71" t="s">
        <v>1456</v>
      </c>
      <c r="K534" s="71" t="s">
        <v>315</v>
      </c>
      <c r="L534" s="71" t="s">
        <v>6764</v>
      </c>
      <c r="M534" s="71" t="s">
        <v>6765</v>
      </c>
      <c r="N534" s="71" t="s">
        <v>1476</v>
      </c>
      <c r="O534" s="71" t="s">
        <v>1699</v>
      </c>
      <c r="P534" s="71" t="s">
        <v>60</v>
      </c>
      <c r="Q534" s="71" t="s">
        <v>81</v>
      </c>
      <c r="R534" s="71" t="s">
        <v>1700</v>
      </c>
      <c r="S534" s="71" t="s">
        <v>62</v>
      </c>
      <c r="T534" s="71" t="s">
        <v>62</v>
      </c>
      <c r="U534" s="71" t="s">
        <v>62</v>
      </c>
      <c r="V534" s="71" t="s">
        <v>62</v>
      </c>
      <c r="W534" s="71" t="s">
        <v>63</v>
      </c>
      <c r="X534" s="71" t="s">
        <v>63</v>
      </c>
      <c r="Y534" s="71" t="s">
        <v>62</v>
      </c>
      <c r="Z534" s="71" t="s">
        <v>63</v>
      </c>
      <c r="AA534" s="71" t="s">
        <v>62</v>
      </c>
      <c r="AB534" s="71" t="s">
        <v>64</v>
      </c>
      <c r="AC534" s="71" t="s">
        <v>100</v>
      </c>
      <c r="AD534" s="71" t="s">
        <v>62</v>
      </c>
      <c r="AE534" s="71" t="s">
        <v>62</v>
      </c>
      <c r="AF534" s="71" t="s">
        <v>63</v>
      </c>
      <c r="AG534" s="71" t="s">
        <v>63</v>
      </c>
      <c r="AH534" s="71" t="s">
        <v>85</v>
      </c>
      <c r="AI534" s="71" t="s">
        <v>63</v>
      </c>
      <c r="AJ534" s="71" t="s">
        <v>63</v>
      </c>
      <c r="AK534" s="71" t="s">
        <v>63</v>
      </c>
      <c r="AL534" s="71" t="s">
        <v>132</v>
      </c>
      <c r="AM534" s="71" t="s">
        <v>63</v>
      </c>
      <c r="AN534" s="71" t="s">
        <v>6766</v>
      </c>
      <c r="AO534" s="71" t="s">
        <v>6767</v>
      </c>
      <c r="AP534" s="71" t="s">
        <v>6768</v>
      </c>
      <c r="AQ534" s="71" t="s">
        <v>970</v>
      </c>
      <c r="AR534" s="71" t="s">
        <v>62</v>
      </c>
      <c r="AS534" s="71"/>
      <c r="AT534" s="71" t="s">
        <v>62</v>
      </c>
      <c r="AU534" s="71" t="s">
        <v>1733</v>
      </c>
      <c r="AV534" s="71" t="s">
        <v>63</v>
      </c>
      <c r="AW534" s="71"/>
      <c r="AX534" s="71" t="s">
        <v>6769</v>
      </c>
      <c r="AY534" s="73"/>
    </row>
    <row r="535" spans="1:51" ht="75" customHeight="1">
      <c r="A535" s="70">
        <v>534</v>
      </c>
      <c r="B535" s="71" t="s">
        <v>6770</v>
      </c>
      <c r="C535" s="71" t="s">
        <v>381</v>
      </c>
      <c r="D535" s="71" t="s">
        <v>6771</v>
      </c>
      <c r="E535" s="71" t="s">
        <v>1529</v>
      </c>
      <c r="F535" s="71" t="s">
        <v>54</v>
      </c>
      <c r="G535" s="71" t="s">
        <v>125</v>
      </c>
      <c r="H535" s="71" t="s">
        <v>233</v>
      </c>
      <c r="I535" s="71" t="s">
        <v>250</v>
      </c>
      <c r="J535" s="71" t="s">
        <v>1456</v>
      </c>
      <c r="K535" s="71" t="s">
        <v>243</v>
      </c>
      <c r="L535" s="71" t="s">
        <v>6772</v>
      </c>
      <c r="M535" s="71" t="s">
        <v>6773</v>
      </c>
      <c r="N535" s="71" t="s">
        <v>1589</v>
      </c>
      <c r="O535" s="71" t="s">
        <v>1699</v>
      </c>
      <c r="P535" s="71" t="s">
        <v>60</v>
      </c>
      <c r="Q535" s="71" t="s">
        <v>435</v>
      </c>
      <c r="R535" s="71" t="s">
        <v>189</v>
      </c>
      <c r="S535" s="71" t="s">
        <v>62</v>
      </c>
      <c r="T535" s="71" t="s">
        <v>62</v>
      </c>
      <c r="U535" s="71" t="s">
        <v>62</v>
      </c>
      <c r="V535" s="71" t="s">
        <v>62</v>
      </c>
      <c r="W535" s="71" t="s">
        <v>63</v>
      </c>
      <c r="X535" s="71" t="s">
        <v>63</v>
      </c>
      <c r="Y535" s="71" t="s">
        <v>62</v>
      </c>
      <c r="Z535" s="71" t="s">
        <v>63</v>
      </c>
      <c r="AA535" s="71" t="s">
        <v>62</v>
      </c>
      <c r="AB535" s="71" t="s">
        <v>64</v>
      </c>
      <c r="AC535" s="71" t="s">
        <v>65</v>
      </c>
      <c r="AD535" s="71" t="s">
        <v>62</v>
      </c>
      <c r="AE535" s="71" t="s">
        <v>62</v>
      </c>
      <c r="AF535" s="71" t="s">
        <v>63</v>
      </c>
      <c r="AG535" s="71" t="s">
        <v>63</v>
      </c>
      <c r="AH535" s="71" t="s">
        <v>85</v>
      </c>
      <c r="AI535" s="71" t="s">
        <v>63</v>
      </c>
      <c r="AJ535" s="71" t="s">
        <v>62</v>
      </c>
      <c r="AK535" s="71" t="s">
        <v>63</v>
      </c>
      <c r="AL535" s="71" t="s">
        <v>62</v>
      </c>
      <c r="AM535" s="71" t="s">
        <v>62</v>
      </c>
      <c r="AN535" s="71" t="s">
        <v>6774</v>
      </c>
      <c r="AO535" s="71" t="s">
        <v>6775</v>
      </c>
      <c r="AP535" s="71" t="s">
        <v>6776</v>
      </c>
      <c r="AQ535" s="71" t="s">
        <v>6777</v>
      </c>
      <c r="AR535" s="71" t="s">
        <v>132</v>
      </c>
      <c r="AS535" s="71"/>
      <c r="AT535" s="71" t="s">
        <v>63</v>
      </c>
      <c r="AU535" s="71" t="s">
        <v>1744</v>
      </c>
      <c r="AV535" s="71" t="s">
        <v>63</v>
      </c>
      <c r="AW535" s="71"/>
      <c r="AX535" s="71" t="s">
        <v>6778</v>
      </c>
      <c r="AY535" s="73" t="s">
        <v>6779</v>
      </c>
    </row>
    <row r="536" spans="1:51" ht="75" customHeight="1">
      <c r="A536" s="70">
        <v>535</v>
      </c>
      <c r="B536" s="71" t="s">
        <v>6780</v>
      </c>
      <c r="C536" s="71" t="s">
        <v>6781</v>
      </c>
      <c r="D536" s="71" t="s">
        <v>6782</v>
      </c>
      <c r="E536" s="71" t="s">
        <v>1485</v>
      </c>
      <c r="F536" s="71" t="s">
        <v>231</v>
      </c>
      <c r="G536" s="71" t="s">
        <v>232</v>
      </c>
      <c r="H536" s="71" t="s">
        <v>233</v>
      </c>
      <c r="I536" s="71" t="s">
        <v>800</v>
      </c>
      <c r="J536" s="71" t="s">
        <v>1456</v>
      </c>
      <c r="K536" s="71" t="s">
        <v>218</v>
      </c>
      <c r="L536" s="71" t="s">
        <v>6783</v>
      </c>
      <c r="M536" s="71" t="s">
        <v>6784</v>
      </c>
      <c r="N536" s="71"/>
      <c r="O536" s="71"/>
      <c r="P536" s="71"/>
      <c r="Q536" s="71"/>
      <c r="R536" s="71"/>
      <c r="S536" s="71"/>
      <c r="T536" s="71"/>
      <c r="U536" s="71"/>
      <c r="V536" s="71"/>
      <c r="W536" s="71"/>
      <c r="X536" s="71"/>
      <c r="Y536" s="71"/>
      <c r="Z536" s="71"/>
      <c r="AA536" s="71"/>
      <c r="AB536" s="71" t="s">
        <v>64</v>
      </c>
      <c r="AC536" s="71" t="s">
        <v>100</v>
      </c>
      <c r="AD536" s="71" t="s">
        <v>62</v>
      </c>
      <c r="AE536" s="71" t="s">
        <v>62</v>
      </c>
      <c r="AF536" s="71" t="s">
        <v>63</v>
      </c>
      <c r="AG536" s="71"/>
      <c r="AH536" s="71" t="s">
        <v>85</v>
      </c>
      <c r="AI536" s="71" t="s">
        <v>63</v>
      </c>
      <c r="AJ536" s="71" t="s">
        <v>63</v>
      </c>
      <c r="AK536" s="71" t="s">
        <v>63</v>
      </c>
      <c r="AL536" s="71" t="s">
        <v>132</v>
      </c>
      <c r="AM536" s="71" t="s">
        <v>132</v>
      </c>
      <c r="AN536" s="71"/>
      <c r="AO536" s="71"/>
      <c r="AP536" s="71" t="s">
        <v>6785</v>
      </c>
      <c r="AQ536" s="71" t="s">
        <v>6786</v>
      </c>
      <c r="AR536" s="71" t="s">
        <v>132</v>
      </c>
      <c r="AS536" s="71"/>
      <c r="AT536" s="71" t="s">
        <v>63</v>
      </c>
      <c r="AU536" s="71"/>
      <c r="AV536" s="71"/>
      <c r="AW536" s="71"/>
      <c r="AX536" s="71" t="s">
        <v>6787</v>
      </c>
      <c r="AY536" s="73" t="s">
        <v>6788</v>
      </c>
    </row>
    <row r="537" spans="1:51" ht="75" customHeight="1">
      <c r="A537" s="70">
        <v>536</v>
      </c>
      <c r="B537" s="71" t="s">
        <v>6789</v>
      </c>
      <c r="C537" s="71" t="s">
        <v>1159</v>
      </c>
      <c r="D537" s="71" t="s">
        <v>6790</v>
      </c>
      <c r="E537" s="71" t="s">
        <v>1526</v>
      </c>
      <c r="F537" s="71" t="s">
        <v>231</v>
      </c>
      <c r="G537" s="71" t="s">
        <v>796</v>
      </c>
      <c r="H537" s="71" t="s">
        <v>217</v>
      </c>
      <c r="I537" s="71" t="s">
        <v>6791</v>
      </c>
      <c r="J537" s="71" t="s">
        <v>1975</v>
      </c>
      <c r="K537" s="71" t="s">
        <v>243</v>
      </c>
      <c r="L537" s="71" t="s">
        <v>6792</v>
      </c>
      <c r="M537" s="71" t="s">
        <v>6793</v>
      </c>
      <c r="N537" s="71"/>
      <c r="O537" s="71"/>
      <c r="P537" s="71"/>
      <c r="Q537" s="71"/>
      <c r="R537" s="71"/>
      <c r="S537" s="71"/>
      <c r="T537" s="71"/>
      <c r="U537" s="71"/>
      <c r="V537" s="71"/>
      <c r="W537" s="71"/>
      <c r="X537" s="71"/>
      <c r="Y537" s="71"/>
      <c r="Z537" s="71"/>
      <c r="AA537" s="71"/>
      <c r="AB537" s="71" t="s">
        <v>64</v>
      </c>
      <c r="AC537" s="71" t="s">
        <v>65</v>
      </c>
      <c r="AD537" s="71" t="s">
        <v>62</v>
      </c>
      <c r="AE537" s="71" t="s">
        <v>62</v>
      </c>
      <c r="AF537" s="71" t="s">
        <v>63</v>
      </c>
      <c r="AG537" s="71"/>
      <c r="AH537" s="71" t="s">
        <v>66</v>
      </c>
      <c r="AI537" s="71" t="s">
        <v>63</v>
      </c>
      <c r="AJ537" s="71" t="s">
        <v>63</v>
      </c>
      <c r="AK537" s="71" t="s">
        <v>63</v>
      </c>
      <c r="AL537" s="71" t="s">
        <v>63</v>
      </c>
      <c r="AM537" s="71" t="s">
        <v>63</v>
      </c>
      <c r="AN537" s="71"/>
      <c r="AO537" s="71"/>
      <c r="AP537" s="71" t="s">
        <v>6794</v>
      </c>
      <c r="AQ537" s="71" t="s">
        <v>250</v>
      </c>
      <c r="AR537" s="71" t="s">
        <v>62</v>
      </c>
      <c r="AS537" s="71"/>
      <c r="AT537" s="71" t="s">
        <v>62</v>
      </c>
      <c r="AU537" s="71"/>
      <c r="AV537" s="71"/>
      <c r="AW537" s="71"/>
      <c r="AX537" s="71" t="s">
        <v>6795</v>
      </c>
      <c r="AY537" s="73" t="s">
        <v>6796</v>
      </c>
    </row>
    <row r="538" spans="1:51" ht="75" customHeight="1">
      <c r="A538" s="70">
        <v>537</v>
      </c>
      <c r="B538" s="71" t="s">
        <v>6797</v>
      </c>
      <c r="C538" s="71" t="s">
        <v>6798</v>
      </c>
      <c r="D538" s="71" t="s">
        <v>6799</v>
      </c>
      <c r="E538" s="71" t="s">
        <v>1502</v>
      </c>
      <c r="F538" s="71" t="s">
        <v>231</v>
      </c>
      <c r="G538" s="71" t="s">
        <v>125</v>
      </c>
      <c r="H538" s="71" t="s">
        <v>217</v>
      </c>
      <c r="I538" s="71" t="s">
        <v>2016</v>
      </c>
      <c r="J538" s="71" t="s">
        <v>1456</v>
      </c>
      <c r="K538" s="71" t="s">
        <v>243</v>
      </c>
      <c r="L538" s="71" t="s">
        <v>6800</v>
      </c>
      <c r="M538" s="71" t="s">
        <v>6801</v>
      </c>
      <c r="N538" s="71" t="s">
        <v>1752</v>
      </c>
      <c r="O538" s="71" t="s">
        <v>1699</v>
      </c>
      <c r="P538" s="71"/>
      <c r="Q538" s="71"/>
      <c r="R538" s="71"/>
      <c r="S538" s="71"/>
      <c r="T538" s="71"/>
      <c r="U538" s="71"/>
      <c r="V538" s="71"/>
      <c r="W538" s="71"/>
      <c r="X538" s="71"/>
      <c r="Y538" s="71"/>
      <c r="Z538" s="71"/>
      <c r="AA538" s="71"/>
      <c r="AB538" s="71" t="s">
        <v>64</v>
      </c>
      <c r="AC538" s="71" t="s">
        <v>65</v>
      </c>
      <c r="AD538" s="71" t="s">
        <v>62</v>
      </c>
      <c r="AE538" s="71" t="s">
        <v>62</v>
      </c>
      <c r="AF538" s="71" t="s">
        <v>63</v>
      </c>
      <c r="AG538" s="71"/>
      <c r="AH538" s="71" t="s">
        <v>1539</v>
      </c>
      <c r="AI538" s="71" t="s">
        <v>62</v>
      </c>
      <c r="AJ538" s="71" t="s">
        <v>63</v>
      </c>
      <c r="AK538" s="71" t="s">
        <v>63</v>
      </c>
      <c r="AL538" s="71" t="s">
        <v>63</v>
      </c>
      <c r="AM538" s="71" t="s">
        <v>62</v>
      </c>
      <c r="AN538" s="71"/>
      <c r="AO538" s="71"/>
      <c r="AP538" s="71" t="s">
        <v>6802</v>
      </c>
      <c r="AQ538" s="71" t="s">
        <v>6803</v>
      </c>
      <c r="AR538" s="71" t="s">
        <v>62</v>
      </c>
      <c r="AS538" s="71"/>
      <c r="AT538" s="71" t="s">
        <v>63</v>
      </c>
      <c r="AU538" s="71"/>
      <c r="AV538" s="71"/>
      <c r="AW538" s="71"/>
      <c r="AX538" s="71" t="s">
        <v>6804</v>
      </c>
      <c r="AY538" s="73" t="s">
        <v>6805</v>
      </c>
    </row>
    <row r="539" spans="1:51" ht="75" customHeight="1">
      <c r="A539" s="70">
        <v>538</v>
      </c>
      <c r="B539" s="71" t="s">
        <v>6806</v>
      </c>
      <c r="C539" s="71" t="s">
        <v>381</v>
      </c>
      <c r="D539" s="71" t="s">
        <v>6807</v>
      </c>
      <c r="E539" s="71" t="s">
        <v>4884</v>
      </c>
      <c r="F539" s="71" t="s">
        <v>54</v>
      </c>
      <c r="G539" s="71" t="s">
        <v>125</v>
      </c>
      <c r="H539" s="71" t="s">
        <v>217</v>
      </c>
      <c r="I539" s="71" t="s">
        <v>612</v>
      </c>
      <c r="J539" s="71" t="s">
        <v>1456</v>
      </c>
      <c r="K539" s="71" t="s">
        <v>266</v>
      </c>
      <c r="L539" s="71" t="s">
        <v>6808</v>
      </c>
      <c r="M539" s="71" t="s">
        <v>6809</v>
      </c>
      <c r="N539" s="71" t="s">
        <v>5153</v>
      </c>
      <c r="O539" s="71" t="s">
        <v>1530</v>
      </c>
      <c r="P539" s="71" t="s">
        <v>60</v>
      </c>
      <c r="Q539" s="71" t="s">
        <v>188</v>
      </c>
      <c r="R539" s="71" t="s">
        <v>189</v>
      </c>
      <c r="S539" s="71" t="s">
        <v>63</v>
      </c>
      <c r="T539" s="71" t="s">
        <v>62</v>
      </c>
      <c r="U539" s="71" t="s">
        <v>63</v>
      </c>
      <c r="V539" s="71" t="s">
        <v>63</v>
      </c>
      <c r="W539" s="71" t="s">
        <v>63</v>
      </c>
      <c r="X539" s="71" t="s">
        <v>63</v>
      </c>
      <c r="Y539" s="71" t="s">
        <v>62</v>
      </c>
      <c r="Z539" s="71" t="s">
        <v>63</v>
      </c>
      <c r="AA539" s="71" t="s">
        <v>62</v>
      </c>
      <c r="AB539" s="71" t="s">
        <v>64</v>
      </c>
      <c r="AC539" s="71" t="s">
        <v>65</v>
      </c>
      <c r="AD539" s="71" t="s">
        <v>62</v>
      </c>
      <c r="AE539" s="71" t="s">
        <v>62</v>
      </c>
      <c r="AF539" s="71" t="s">
        <v>63</v>
      </c>
      <c r="AG539" s="71" t="s">
        <v>63</v>
      </c>
      <c r="AH539" s="71" t="s">
        <v>66</v>
      </c>
      <c r="AI539" s="71" t="s">
        <v>63</v>
      </c>
      <c r="AJ539" s="71" t="s">
        <v>63</v>
      </c>
      <c r="AK539" s="71" t="s">
        <v>132</v>
      </c>
      <c r="AL539" s="71" t="s">
        <v>63</v>
      </c>
      <c r="AM539" s="71" t="s">
        <v>62</v>
      </c>
      <c r="AN539" s="71" t="s">
        <v>6810</v>
      </c>
      <c r="AO539" s="71" t="s">
        <v>6811</v>
      </c>
      <c r="AP539" s="71" t="s">
        <v>6812</v>
      </c>
      <c r="AQ539" s="71" t="s">
        <v>612</v>
      </c>
      <c r="AR539" s="71" t="s">
        <v>62</v>
      </c>
      <c r="AS539" s="71"/>
      <c r="AT539" s="71" t="s">
        <v>62</v>
      </c>
      <c r="AU539" s="71" t="s">
        <v>72</v>
      </c>
      <c r="AV539" s="71" t="s">
        <v>63</v>
      </c>
      <c r="AW539" s="71"/>
      <c r="AX539" s="71" t="s">
        <v>6813</v>
      </c>
      <c r="AY539" s="73"/>
    </row>
    <row r="540" spans="1:51" ht="75" customHeight="1">
      <c r="A540" s="70">
        <v>539</v>
      </c>
      <c r="B540" s="71" t="s">
        <v>6814</v>
      </c>
      <c r="C540" s="71" t="s">
        <v>2175</v>
      </c>
      <c r="D540" s="71" t="s">
        <v>6815</v>
      </c>
      <c r="E540" s="71" t="s">
        <v>1503</v>
      </c>
      <c r="F540" s="71" t="s">
        <v>54</v>
      </c>
      <c r="G540" s="71" t="s">
        <v>125</v>
      </c>
      <c r="H540" s="71" t="s">
        <v>233</v>
      </c>
      <c r="I540" s="71" t="s">
        <v>194</v>
      </c>
      <c r="J540" s="71" t="s">
        <v>1456</v>
      </c>
      <c r="K540" s="71" t="s">
        <v>315</v>
      </c>
      <c r="L540" s="71" t="s">
        <v>6816</v>
      </c>
      <c r="M540" s="71" t="s">
        <v>6817</v>
      </c>
      <c r="N540" s="71" t="s">
        <v>1502</v>
      </c>
      <c r="O540" s="71" t="s">
        <v>1699</v>
      </c>
      <c r="P540" s="71" t="s">
        <v>60</v>
      </c>
      <c r="Q540" s="71" t="s">
        <v>188</v>
      </c>
      <c r="R540" s="71" t="s">
        <v>189</v>
      </c>
      <c r="S540" s="71" t="s">
        <v>63</v>
      </c>
      <c r="T540" s="71" t="s">
        <v>63</v>
      </c>
      <c r="U540" s="71" t="s">
        <v>63</v>
      </c>
      <c r="V540" s="71" t="s">
        <v>62</v>
      </c>
      <c r="W540" s="71" t="s">
        <v>63</v>
      </c>
      <c r="X540" s="71" t="s">
        <v>63</v>
      </c>
      <c r="Y540" s="71" t="s">
        <v>63</v>
      </c>
      <c r="Z540" s="71" t="s">
        <v>63</v>
      </c>
      <c r="AA540" s="71" t="s">
        <v>63</v>
      </c>
      <c r="AB540" s="71" t="s">
        <v>189</v>
      </c>
      <c r="AC540" s="71" t="s">
        <v>65</v>
      </c>
      <c r="AD540" s="71" t="s">
        <v>62</v>
      </c>
      <c r="AE540" s="71" t="s">
        <v>62</v>
      </c>
      <c r="AF540" s="71" t="s">
        <v>63</v>
      </c>
      <c r="AG540" s="71" t="s">
        <v>63</v>
      </c>
      <c r="AH540" s="71" t="s">
        <v>66</v>
      </c>
      <c r="AI540" s="71" t="s">
        <v>63</v>
      </c>
      <c r="AJ540" s="71" t="s">
        <v>62</v>
      </c>
      <c r="AK540" s="71" t="s">
        <v>62</v>
      </c>
      <c r="AL540" s="71" t="s">
        <v>63</v>
      </c>
      <c r="AM540" s="71" t="s">
        <v>62</v>
      </c>
      <c r="AN540" s="71" t="s">
        <v>6818</v>
      </c>
      <c r="AO540" s="71" t="s">
        <v>6819</v>
      </c>
      <c r="AP540" s="71" t="s">
        <v>6820</v>
      </c>
      <c r="AQ540" s="71" t="s">
        <v>194</v>
      </c>
      <c r="AR540" s="71" t="s">
        <v>62</v>
      </c>
      <c r="AS540" s="71"/>
      <c r="AT540" s="71" t="s">
        <v>62</v>
      </c>
      <c r="AU540" s="71" t="s">
        <v>72</v>
      </c>
      <c r="AV540" s="71" t="s">
        <v>63</v>
      </c>
      <c r="AW540" s="71"/>
      <c r="AX540" s="71" t="s">
        <v>6821</v>
      </c>
      <c r="AY540" s="73" t="s">
        <v>6822</v>
      </c>
    </row>
    <row r="541" spans="1:51" ht="75" customHeight="1">
      <c r="A541" s="70">
        <v>540</v>
      </c>
      <c r="B541" s="71" t="s">
        <v>6823</v>
      </c>
      <c r="C541" s="71" t="s">
        <v>264</v>
      </c>
      <c r="D541" s="71" t="s">
        <v>6824</v>
      </c>
      <c r="E541" s="71" t="s">
        <v>1589</v>
      </c>
      <c r="F541" s="71" t="s">
        <v>54</v>
      </c>
      <c r="G541" s="71" t="s">
        <v>125</v>
      </c>
      <c r="H541" s="71" t="s">
        <v>233</v>
      </c>
      <c r="I541" s="71" t="s">
        <v>194</v>
      </c>
      <c r="J541" s="71" t="s">
        <v>1456</v>
      </c>
      <c r="K541" s="71" t="s">
        <v>315</v>
      </c>
      <c r="L541" s="71" t="s">
        <v>6825</v>
      </c>
      <c r="M541" s="71" t="s">
        <v>6826</v>
      </c>
      <c r="N541" s="71" t="s">
        <v>1741</v>
      </c>
      <c r="O541" s="71" t="s">
        <v>1530</v>
      </c>
      <c r="P541" s="71" t="s">
        <v>60</v>
      </c>
      <c r="Q541" s="71" t="s">
        <v>81</v>
      </c>
      <c r="R541" s="71" t="s">
        <v>1700</v>
      </c>
      <c r="S541" s="71" t="s">
        <v>62</v>
      </c>
      <c r="T541" s="71" t="s">
        <v>62</v>
      </c>
      <c r="U541" s="71" t="s">
        <v>63</v>
      </c>
      <c r="V541" s="71" t="s">
        <v>63</v>
      </c>
      <c r="W541" s="71" t="s">
        <v>63</v>
      </c>
      <c r="X541" s="71" t="s">
        <v>63</v>
      </c>
      <c r="Y541" s="71" t="s">
        <v>62</v>
      </c>
      <c r="Z541" s="71" t="s">
        <v>63</v>
      </c>
      <c r="AA541" s="71" t="s">
        <v>63</v>
      </c>
      <c r="AB541" s="71" t="s">
        <v>64</v>
      </c>
      <c r="AC541" s="71" t="s">
        <v>100</v>
      </c>
      <c r="AD541" s="71" t="s">
        <v>62</v>
      </c>
      <c r="AE541" s="71" t="s">
        <v>62</v>
      </c>
      <c r="AF541" s="71" t="s">
        <v>63</v>
      </c>
      <c r="AG541" s="71" t="s">
        <v>63</v>
      </c>
      <c r="AH541" s="71" t="s">
        <v>85</v>
      </c>
      <c r="AI541" s="71" t="s">
        <v>63</v>
      </c>
      <c r="AJ541" s="71" t="s">
        <v>132</v>
      </c>
      <c r="AK541" s="71" t="s">
        <v>132</v>
      </c>
      <c r="AL541" s="71" t="s">
        <v>62</v>
      </c>
      <c r="AM541" s="71" t="s">
        <v>62</v>
      </c>
      <c r="AN541" s="71" t="s">
        <v>6827</v>
      </c>
      <c r="AO541" s="71" t="s">
        <v>6828</v>
      </c>
      <c r="AP541" s="71" t="s">
        <v>6829</v>
      </c>
      <c r="AQ541" s="71" t="s">
        <v>6830</v>
      </c>
      <c r="AR541" s="71" t="s">
        <v>63</v>
      </c>
      <c r="AS541" s="71" t="s">
        <v>6831</v>
      </c>
      <c r="AT541" s="71" t="s">
        <v>62</v>
      </c>
      <c r="AU541" s="71" t="s">
        <v>72</v>
      </c>
      <c r="AV541" s="71" t="s">
        <v>63</v>
      </c>
      <c r="AW541" s="71"/>
      <c r="AX541" s="71" t="s">
        <v>6832</v>
      </c>
      <c r="AY541" s="73" t="s">
        <v>6833</v>
      </c>
    </row>
    <row r="542" spans="1:51" ht="75" customHeight="1">
      <c r="A542" s="70">
        <v>541</v>
      </c>
      <c r="B542" s="71" t="s">
        <v>6834</v>
      </c>
      <c r="C542" s="71" t="s">
        <v>635</v>
      </c>
      <c r="D542" s="71" t="s">
        <v>6835</v>
      </c>
      <c r="E542" s="71" t="s">
        <v>1476</v>
      </c>
      <c r="F542" s="71" t="s">
        <v>54</v>
      </c>
      <c r="G542" s="71" t="s">
        <v>125</v>
      </c>
      <c r="H542" s="71" t="s">
        <v>97</v>
      </c>
      <c r="I542" s="71" t="s">
        <v>6836</v>
      </c>
      <c r="J542" s="71" t="s">
        <v>1873</v>
      </c>
      <c r="K542" s="71" t="s">
        <v>175</v>
      </c>
      <c r="L542" s="71" t="s">
        <v>6837</v>
      </c>
      <c r="M542" s="71" t="s">
        <v>6838</v>
      </c>
      <c r="N542" s="71" t="s">
        <v>1529</v>
      </c>
      <c r="O542" s="71" t="s">
        <v>1699</v>
      </c>
      <c r="P542" s="71" t="s">
        <v>60</v>
      </c>
      <c r="Q542" s="71" t="s">
        <v>81</v>
      </c>
      <c r="R542" s="71" t="s">
        <v>1700</v>
      </c>
      <c r="S542" s="71" t="s">
        <v>62</v>
      </c>
      <c r="T542" s="71" t="s">
        <v>62</v>
      </c>
      <c r="U542" s="71" t="s">
        <v>62</v>
      </c>
      <c r="V542" s="71" t="s">
        <v>62</v>
      </c>
      <c r="W542" s="71" t="s">
        <v>62</v>
      </c>
      <c r="X542" s="71" t="s">
        <v>62</v>
      </c>
      <c r="Y542" s="71" t="s">
        <v>62</v>
      </c>
      <c r="Z542" s="71" t="s">
        <v>62</v>
      </c>
      <c r="AA542" s="71" t="s">
        <v>62</v>
      </c>
      <c r="AB542" s="71" t="s">
        <v>142</v>
      </c>
      <c r="AC542" s="71" t="s">
        <v>100</v>
      </c>
      <c r="AD542" s="71" t="s">
        <v>62</v>
      </c>
      <c r="AE542" s="71" t="s">
        <v>62</v>
      </c>
      <c r="AF542" s="71" t="s">
        <v>62</v>
      </c>
      <c r="AG542" s="71" t="s">
        <v>63</v>
      </c>
      <c r="AH542" s="71" t="s">
        <v>66</v>
      </c>
      <c r="AI542" s="71" t="s">
        <v>63</v>
      </c>
      <c r="AJ542" s="71" t="s">
        <v>62</v>
      </c>
      <c r="AK542" s="71" t="s">
        <v>62</v>
      </c>
      <c r="AL542" s="71" t="s">
        <v>62</v>
      </c>
      <c r="AM542" s="71" t="s">
        <v>62</v>
      </c>
      <c r="AN542" s="71" t="s">
        <v>6839</v>
      </c>
      <c r="AO542" s="71" t="s">
        <v>6840</v>
      </c>
      <c r="AP542" s="71" t="s">
        <v>6841</v>
      </c>
      <c r="AQ542" s="71" t="s">
        <v>366</v>
      </c>
      <c r="AR542" s="71" t="s">
        <v>63</v>
      </c>
      <c r="AS542" s="71"/>
      <c r="AT542" s="71" t="s">
        <v>62</v>
      </c>
      <c r="AU542" s="71" t="s">
        <v>1733</v>
      </c>
      <c r="AV542" s="71" t="s">
        <v>63</v>
      </c>
      <c r="AW542" s="71"/>
      <c r="AX542" s="71" t="s">
        <v>6842</v>
      </c>
      <c r="AY542" s="73"/>
    </row>
    <row r="543" spans="1:51" ht="75" customHeight="1">
      <c r="A543" s="70">
        <v>542</v>
      </c>
      <c r="B543" s="71" t="s">
        <v>6843</v>
      </c>
      <c r="C543" s="71" t="s">
        <v>810</v>
      </c>
      <c r="D543" s="71" t="s">
        <v>6844</v>
      </c>
      <c r="E543" s="71" t="s">
        <v>1599</v>
      </c>
      <c r="F543" s="71" t="s">
        <v>231</v>
      </c>
      <c r="G543" s="71" t="s">
        <v>746</v>
      </c>
      <c r="H543" s="71" t="s">
        <v>217</v>
      </c>
      <c r="I543" s="71" t="s">
        <v>952</v>
      </c>
      <c r="J543" s="71" t="s">
        <v>1456</v>
      </c>
      <c r="K543" s="71" t="s">
        <v>218</v>
      </c>
      <c r="L543" s="71" t="s">
        <v>6845</v>
      </c>
      <c r="M543" s="71" t="s">
        <v>6846</v>
      </c>
      <c r="N543" s="71"/>
      <c r="O543" s="71"/>
      <c r="P543" s="71"/>
      <c r="Q543" s="71"/>
      <c r="R543" s="71"/>
      <c r="S543" s="71"/>
      <c r="T543" s="71"/>
      <c r="U543" s="71"/>
      <c r="V543" s="71"/>
      <c r="W543" s="71"/>
      <c r="X543" s="71"/>
      <c r="Y543" s="71"/>
      <c r="Z543" s="71"/>
      <c r="AA543" s="71"/>
      <c r="AB543" s="71" t="s">
        <v>64</v>
      </c>
      <c r="AC543" s="71" t="s">
        <v>65</v>
      </c>
      <c r="AD543" s="71" t="s">
        <v>62</v>
      </c>
      <c r="AE543" s="71" t="s">
        <v>62</v>
      </c>
      <c r="AF543" s="71" t="s">
        <v>63</v>
      </c>
      <c r="AG543" s="71"/>
      <c r="AH543" s="71" t="s">
        <v>66</v>
      </c>
      <c r="AI543" s="71" t="s">
        <v>63</v>
      </c>
      <c r="AJ543" s="71" t="s">
        <v>63</v>
      </c>
      <c r="AK543" s="71" t="s">
        <v>63</v>
      </c>
      <c r="AL543" s="71" t="s">
        <v>132</v>
      </c>
      <c r="AM543" s="71" t="s">
        <v>132</v>
      </c>
      <c r="AN543" s="71"/>
      <c r="AO543" s="71"/>
      <c r="AP543" s="71" t="s">
        <v>6847</v>
      </c>
      <c r="AQ543" s="71" t="s">
        <v>952</v>
      </c>
      <c r="AR543" s="71" t="s">
        <v>62</v>
      </c>
      <c r="AS543" s="71"/>
      <c r="AT543" s="71" t="s">
        <v>63</v>
      </c>
      <c r="AU543" s="71"/>
      <c r="AV543" s="71"/>
      <c r="AW543" s="71"/>
      <c r="AX543" s="71" t="s">
        <v>6848</v>
      </c>
      <c r="AY543" s="73" t="s">
        <v>6849</v>
      </c>
    </row>
    <row r="544" spans="1:51" ht="75" customHeight="1">
      <c r="A544" s="70">
        <v>543</v>
      </c>
      <c r="B544" s="71" t="s">
        <v>6850</v>
      </c>
      <c r="C544" s="71" t="s">
        <v>745</v>
      </c>
      <c r="D544" s="71" t="s">
        <v>6851</v>
      </c>
      <c r="E544" s="71" t="s">
        <v>1510</v>
      </c>
      <c r="F544" s="71" t="s">
        <v>231</v>
      </c>
      <c r="G544" s="71" t="s">
        <v>746</v>
      </c>
      <c r="H544" s="71" t="s">
        <v>217</v>
      </c>
      <c r="I544" s="71" t="s">
        <v>858</v>
      </c>
      <c r="J544" s="71" t="s">
        <v>1456</v>
      </c>
      <c r="K544" s="71" t="s">
        <v>315</v>
      </c>
      <c r="L544" s="71" t="s">
        <v>6852</v>
      </c>
      <c r="M544" s="71" t="s">
        <v>6853</v>
      </c>
      <c r="N544" s="71"/>
      <c r="O544" s="71" t="s">
        <v>1530</v>
      </c>
      <c r="P544" s="71"/>
      <c r="Q544" s="71"/>
      <c r="R544" s="71"/>
      <c r="S544" s="71"/>
      <c r="T544" s="71"/>
      <c r="U544" s="71"/>
      <c r="V544" s="71"/>
      <c r="W544" s="71"/>
      <c r="X544" s="71"/>
      <c r="Y544" s="71"/>
      <c r="Z544" s="71"/>
      <c r="AA544" s="71"/>
      <c r="AB544" s="71" t="s">
        <v>142</v>
      </c>
      <c r="AC544" s="71" t="s">
        <v>65</v>
      </c>
      <c r="AD544" s="71" t="s">
        <v>62</v>
      </c>
      <c r="AE544" s="71" t="s">
        <v>63</v>
      </c>
      <c r="AF544" s="71" t="s">
        <v>63</v>
      </c>
      <c r="AG544" s="71"/>
      <c r="AH544" s="71" t="s">
        <v>66</v>
      </c>
      <c r="AI544" s="71" t="s">
        <v>63</v>
      </c>
      <c r="AJ544" s="71" t="s">
        <v>62</v>
      </c>
      <c r="AK544" s="71" t="s">
        <v>62</v>
      </c>
      <c r="AL544" s="71" t="s">
        <v>63</v>
      </c>
      <c r="AM544" s="71" t="s">
        <v>63</v>
      </c>
      <c r="AN544" s="71"/>
      <c r="AO544" s="71"/>
      <c r="AP544" s="71" t="s">
        <v>5668</v>
      </c>
      <c r="AQ544" s="71" t="s">
        <v>105</v>
      </c>
      <c r="AR544" s="71" t="s">
        <v>63</v>
      </c>
      <c r="AS544" s="71"/>
      <c r="AT544" s="71" t="s">
        <v>63</v>
      </c>
      <c r="AU544" s="71"/>
      <c r="AV544" s="71"/>
      <c r="AW544" s="71"/>
      <c r="AX544" s="71" t="s">
        <v>6854</v>
      </c>
      <c r="AY544" s="73" t="s">
        <v>6855</v>
      </c>
    </row>
    <row r="545" spans="1:51" ht="75" customHeight="1">
      <c r="A545" s="70">
        <v>544</v>
      </c>
      <c r="B545" s="71" t="s">
        <v>6856</v>
      </c>
      <c r="C545" s="71" t="s">
        <v>289</v>
      </c>
      <c r="D545" s="71" t="s">
        <v>6857</v>
      </c>
      <c r="E545" s="71" t="s">
        <v>1787</v>
      </c>
      <c r="F545" s="71" t="s">
        <v>231</v>
      </c>
      <c r="G545" s="71" t="s">
        <v>232</v>
      </c>
      <c r="H545" s="71" t="s">
        <v>233</v>
      </c>
      <c r="I545" s="71" t="s">
        <v>2246</v>
      </c>
      <c r="J545" s="71" t="s">
        <v>1456</v>
      </c>
      <c r="K545" s="71" t="s">
        <v>266</v>
      </c>
      <c r="L545" s="71" t="s">
        <v>6858</v>
      </c>
      <c r="M545" s="71" t="s">
        <v>6859</v>
      </c>
      <c r="N545" s="71"/>
      <c r="O545" s="71" t="s">
        <v>1633</v>
      </c>
      <c r="P545" s="71"/>
      <c r="Q545" s="71"/>
      <c r="R545" s="71"/>
      <c r="S545" s="71"/>
      <c r="T545" s="71"/>
      <c r="U545" s="71"/>
      <c r="V545" s="71"/>
      <c r="W545" s="71"/>
      <c r="X545" s="71"/>
      <c r="Y545" s="71"/>
      <c r="Z545" s="71"/>
      <c r="AA545" s="71"/>
      <c r="AB545" s="71" t="s">
        <v>64</v>
      </c>
      <c r="AC545" s="71" t="s">
        <v>84</v>
      </c>
      <c r="AD545" s="71" t="s">
        <v>62</v>
      </c>
      <c r="AE545" s="71" t="s">
        <v>63</v>
      </c>
      <c r="AF545" s="71" t="s">
        <v>63</v>
      </c>
      <c r="AG545" s="71"/>
      <c r="AH545" s="71" t="s">
        <v>66</v>
      </c>
      <c r="AI545" s="71" t="s">
        <v>63</v>
      </c>
      <c r="AJ545" s="71" t="s">
        <v>63</v>
      </c>
      <c r="AK545" s="71" t="s">
        <v>63</v>
      </c>
      <c r="AL545" s="71" t="s">
        <v>132</v>
      </c>
      <c r="AM545" s="71" t="s">
        <v>132</v>
      </c>
      <c r="AN545" s="71"/>
      <c r="AO545" s="71"/>
      <c r="AP545" s="71" t="s">
        <v>6860</v>
      </c>
      <c r="AQ545" s="71" t="s">
        <v>469</v>
      </c>
      <c r="AR545" s="71" t="s">
        <v>63</v>
      </c>
      <c r="AS545" s="71"/>
      <c r="AT545" s="71" t="s">
        <v>62</v>
      </c>
      <c r="AU545" s="71"/>
      <c r="AV545" s="71"/>
      <c r="AW545" s="71"/>
      <c r="AX545" s="71" t="s">
        <v>6861</v>
      </c>
      <c r="AY545" s="73"/>
    </row>
    <row r="546" spans="1:51" ht="75" customHeight="1">
      <c r="A546" s="70">
        <v>545</v>
      </c>
      <c r="B546" s="71" t="s">
        <v>6862</v>
      </c>
      <c r="C546" s="71" t="s">
        <v>6863</v>
      </c>
      <c r="D546" s="71" t="s">
        <v>6864</v>
      </c>
      <c r="E546" s="71" t="s">
        <v>1787</v>
      </c>
      <c r="F546" s="71" t="s">
        <v>54</v>
      </c>
      <c r="G546" s="71" t="s">
        <v>125</v>
      </c>
      <c r="H546" s="71" t="s">
        <v>56</v>
      </c>
      <c r="I546" s="71" t="s">
        <v>6865</v>
      </c>
      <c r="J546" s="71" t="s">
        <v>6866</v>
      </c>
      <c r="K546" s="71" t="s">
        <v>1769</v>
      </c>
      <c r="L546" s="71" t="s">
        <v>6867</v>
      </c>
      <c r="M546" s="71" t="s">
        <v>6868</v>
      </c>
      <c r="N546" s="71" t="s">
        <v>1741</v>
      </c>
      <c r="O546" s="71" t="s">
        <v>1699</v>
      </c>
      <c r="P546" s="71" t="s">
        <v>60</v>
      </c>
      <c r="Q546" s="71" t="s">
        <v>81</v>
      </c>
      <c r="R546" s="71" t="s">
        <v>1700</v>
      </c>
      <c r="S546" s="71" t="s">
        <v>62</v>
      </c>
      <c r="T546" s="71" t="s">
        <v>62</v>
      </c>
      <c r="U546" s="71" t="s">
        <v>62</v>
      </c>
      <c r="V546" s="71" t="s">
        <v>62</v>
      </c>
      <c r="W546" s="71" t="s">
        <v>62</v>
      </c>
      <c r="X546" s="71" t="s">
        <v>62</v>
      </c>
      <c r="Y546" s="71" t="s">
        <v>62</v>
      </c>
      <c r="Z546" s="71" t="s">
        <v>63</v>
      </c>
      <c r="AA546" s="71" t="s">
        <v>62</v>
      </c>
      <c r="AB546" s="71" t="s">
        <v>64</v>
      </c>
      <c r="AC546" s="71" t="s">
        <v>100</v>
      </c>
      <c r="AD546" s="71" t="s">
        <v>62</v>
      </c>
      <c r="AE546" s="71" t="s">
        <v>62</v>
      </c>
      <c r="AF546" s="71" t="s">
        <v>62</v>
      </c>
      <c r="AG546" s="71" t="s">
        <v>63</v>
      </c>
      <c r="AH546" s="71" t="s">
        <v>85</v>
      </c>
      <c r="AI546" s="71" t="s">
        <v>63</v>
      </c>
      <c r="AJ546" s="71" t="s">
        <v>63</v>
      </c>
      <c r="AK546" s="71" t="s">
        <v>63</v>
      </c>
      <c r="AL546" s="71" t="s">
        <v>132</v>
      </c>
      <c r="AM546" s="71" t="s">
        <v>132</v>
      </c>
      <c r="AN546" s="71" t="s">
        <v>6869</v>
      </c>
      <c r="AO546" s="71" t="s">
        <v>6870</v>
      </c>
      <c r="AP546" s="71" t="s">
        <v>6871</v>
      </c>
      <c r="AQ546" s="71" t="s">
        <v>469</v>
      </c>
      <c r="AR546" s="71" t="s">
        <v>63</v>
      </c>
      <c r="AS546" s="71"/>
      <c r="AT546" s="71" t="s">
        <v>62</v>
      </c>
      <c r="AU546" s="71" t="s">
        <v>1733</v>
      </c>
      <c r="AV546" s="71" t="s">
        <v>63</v>
      </c>
      <c r="AW546" s="71"/>
      <c r="AX546" s="71" t="s">
        <v>6872</v>
      </c>
      <c r="AY546" s="73" t="s">
        <v>149</v>
      </c>
    </row>
    <row r="547" spans="1:51" ht="75" customHeight="1">
      <c r="A547" s="70">
        <v>546</v>
      </c>
      <c r="B547" s="71" t="s">
        <v>6873</v>
      </c>
      <c r="C547" s="71" t="s">
        <v>5404</v>
      </c>
      <c r="D547" s="71" t="s">
        <v>6874</v>
      </c>
      <c r="E547" s="71" t="s">
        <v>1546</v>
      </c>
      <c r="F547" s="71" t="s">
        <v>231</v>
      </c>
      <c r="G547" s="71" t="s">
        <v>588</v>
      </c>
      <c r="H547" s="71" t="s">
        <v>233</v>
      </c>
      <c r="I547" s="71" t="s">
        <v>250</v>
      </c>
      <c r="J547" s="71" t="s">
        <v>1456</v>
      </c>
      <c r="K547" s="71" t="s">
        <v>243</v>
      </c>
      <c r="L547" s="71" t="s">
        <v>6875</v>
      </c>
      <c r="M547" s="71" t="s">
        <v>6876</v>
      </c>
      <c r="N547" s="71"/>
      <c r="O547" s="71"/>
      <c r="P547" s="71"/>
      <c r="Q547" s="71"/>
      <c r="R547" s="71"/>
      <c r="S547" s="71"/>
      <c r="T547" s="71"/>
      <c r="U547" s="71"/>
      <c r="V547" s="71"/>
      <c r="W547" s="71"/>
      <c r="X547" s="71"/>
      <c r="Y547" s="71"/>
      <c r="Z547" s="71"/>
      <c r="AA547" s="71"/>
      <c r="AB547" s="71" t="s">
        <v>64</v>
      </c>
      <c r="AC547" s="71" t="s">
        <v>100</v>
      </c>
      <c r="AD547" s="71" t="s">
        <v>62</v>
      </c>
      <c r="AE547" s="71" t="s">
        <v>63</v>
      </c>
      <c r="AF547" s="71" t="s">
        <v>63</v>
      </c>
      <c r="AG547" s="71"/>
      <c r="AH547" s="71" t="s">
        <v>66</v>
      </c>
      <c r="AI547" s="71" t="s">
        <v>132</v>
      </c>
      <c r="AJ547" s="71" t="s">
        <v>63</v>
      </c>
      <c r="AK547" s="71" t="s">
        <v>63</v>
      </c>
      <c r="AL547" s="71" t="s">
        <v>63</v>
      </c>
      <c r="AM547" s="71" t="s">
        <v>132</v>
      </c>
      <c r="AN547" s="71"/>
      <c r="AO547" s="71"/>
      <c r="AP547" s="71" t="s">
        <v>6877</v>
      </c>
      <c r="AQ547" s="71" t="s">
        <v>6878</v>
      </c>
      <c r="AR547" s="71" t="s">
        <v>132</v>
      </c>
      <c r="AS547" s="71"/>
      <c r="AT547" s="71" t="s">
        <v>63</v>
      </c>
      <c r="AU547" s="71"/>
      <c r="AV547" s="71"/>
      <c r="AW547" s="71"/>
      <c r="AX547" s="71" t="s">
        <v>6879</v>
      </c>
      <c r="AY547" s="73" t="s">
        <v>6880</v>
      </c>
    </row>
    <row r="548" spans="1:51" ht="75" customHeight="1">
      <c r="A548" s="70">
        <v>547</v>
      </c>
      <c r="B548" s="71" t="s">
        <v>6881</v>
      </c>
      <c r="C548" s="71" t="s">
        <v>810</v>
      </c>
      <c r="D548" s="71" t="s">
        <v>6882</v>
      </c>
      <c r="E548" s="71" t="s">
        <v>1526</v>
      </c>
      <c r="F548" s="71" t="s">
        <v>231</v>
      </c>
      <c r="G548" s="71" t="s">
        <v>746</v>
      </c>
      <c r="H548" s="71" t="s">
        <v>217</v>
      </c>
      <c r="I548" s="71" t="s">
        <v>2070</v>
      </c>
      <c r="J548" s="71" t="s">
        <v>1456</v>
      </c>
      <c r="K548" s="71" t="s">
        <v>266</v>
      </c>
      <c r="L548" s="71" t="s">
        <v>6883</v>
      </c>
      <c r="M548" s="71" t="s">
        <v>6884</v>
      </c>
      <c r="N548" s="71"/>
      <c r="O548" s="71"/>
      <c r="P548" s="71"/>
      <c r="Q548" s="71"/>
      <c r="R548" s="71"/>
      <c r="S548" s="71"/>
      <c r="T548" s="71"/>
      <c r="U548" s="71"/>
      <c r="V548" s="71"/>
      <c r="W548" s="71"/>
      <c r="X548" s="71"/>
      <c r="Y548" s="71"/>
      <c r="Z548" s="71"/>
      <c r="AA548" s="71"/>
      <c r="AB548" s="71" t="s">
        <v>64</v>
      </c>
      <c r="AC548" s="71" t="s">
        <v>65</v>
      </c>
      <c r="AD548" s="71" t="s">
        <v>62</v>
      </c>
      <c r="AE548" s="71" t="s">
        <v>63</v>
      </c>
      <c r="AF548" s="71" t="s">
        <v>63</v>
      </c>
      <c r="AG548" s="71"/>
      <c r="AH548" s="71" t="s">
        <v>66</v>
      </c>
      <c r="AI548" s="71" t="s">
        <v>63</v>
      </c>
      <c r="AJ548" s="71" t="s">
        <v>63</v>
      </c>
      <c r="AK548" s="71" t="s">
        <v>63</v>
      </c>
      <c r="AL548" s="71" t="s">
        <v>62</v>
      </c>
      <c r="AM548" s="71" t="s">
        <v>63</v>
      </c>
      <c r="AN548" s="71"/>
      <c r="AO548" s="71"/>
      <c r="AP548" s="71" t="s">
        <v>6885</v>
      </c>
      <c r="AQ548" s="71" t="s">
        <v>321</v>
      </c>
      <c r="AR548" s="71" t="s">
        <v>63</v>
      </c>
      <c r="AS548" s="71"/>
      <c r="AT548" s="71" t="s">
        <v>63</v>
      </c>
      <c r="AU548" s="71"/>
      <c r="AV548" s="71"/>
      <c r="AW548" s="71"/>
      <c r="AX548" s="71" t="s">
        <v>6886</v>
      </c>
      <c r="AY548" s="73" t="s">
        <v>6887</v>
      </c>
    </row>
    <row r="549" spans="1:51" ht="75" customHeight="1">
      <c r="A549" s="70">
        <v>548</v>
      </c>
      <c r="B549" s="71" t="s">
        <v>655</v>
      </c>
      <c r="C549" s="71" t="s">
        <v>264</v>
      </c>
      <c r="D549" s="71" t="s">
        <v>6888</v>
      </c>
      <c r="E549" s="71" t="s">
        <v>1529</v>
      </c>
      <c r="F549" s="71" t="s">
        <v>54</v>
      </c>
      <c r="G549" s="71" t="s">
        <v>125</v>
      </c>
      <c r="H549" s="71" t="s">
        <v>233</v>
      </c>
      <c r="I549" s="71" t="s">
        <v>858</v>
      </c>
      <c r="J549" s="71" t="s">
        <v>1456</v>
      </c>
      <c r="K549" s="71" t="s">
        <v>315</v>
      </c>
      <c r="L549" s="71" t="s">
        <v>6889</v>
      </c>
      <c r="M549" s="71" t="s">
        <v>6890</v>
      </c>
      <c r="N549" s="71" t="s">
        <v>1599</v>
      </c>
      <c r="O549" s="71" t="s">
        <v>1530</v>
      </c>
      <c r="P549" s="71" t="s">
        <v>155</v>
      </c>
      <c r="Q549" s="71" t="s">
        <v>155</v>
      </c>
      <c r="R549" s="71" t="s">
        <v>1700</v>
      </c>
      <c r="S549" s="71" t="s">
        <v>62</v>
      </c>
      <c r="T549" s="71" t="s">
        <v>62</v>
      </c>
      <c r="U549" s="71" t="s">
        <v>62</v>
      </c>
      <c r="V549" s="71" t="s">
        <v>62</v>
      </c>
      <c r="W549" s="71" t="s">
        <v>63</v>
      </c>
      <c r="X549" s="71" t="s">
        <v>62</v>
      </c>
      <c r="Y549" s="71" t="s">
        <v>62</v>
      </c>
      <c r="Z549" s="71" t="s">
        <v>63</v>
      </c>
      <c r="AA549" s="71" t="s">
        <v>62</v>
      </c>
      <c r="AB549" s="71" t="s">
        <v>64</v>
      </c>
      <c r="AC549" s="71" t="s">
        <v>100</v>
      </c>
      <c r="AD549" s="71" t="s">
        <v>62</v>
      </c>
      <c r="AE549" s="71" t="s">
        <v>62</v>
      </c>
      <c r="AF549" s="71" t="s">
        <v>62</v>
      </c>
      <c r="AG549" s="71" t="s">
        <v>63</v>
      </c>
      <c r="AH549" s="71" t="s">
        <v>85</v>
      </c>
      <c r="AI549" s="71" t="s">
        <v>63</v>
      </c>
      <c r="AJ549" s="71" t="s">
        <v>132</v>
      </c>
      <c r="AK549" s="71" t="s">
        <v>63</v>
      </c>
      <c r="AL549" s="71" t="s">
        <v>63</v>
      </c>
      <c r="AM549" s="71" t="s">
        <v>132</v>
      </c>
      <c r="AN549" s="71" t="s">
        <v>6891</v>
      </c>
      <c r="AO549" s="71" t="s">
        <v>6892</v>
      </c>
      <c r="AP549" s="71" t="s">
        <v>6893</v>
      </c>
      <c r="AQ549" s="71" t="s">
        <v>6894</v>
      </c>
      <c r="AR549" s="71" t="s">
        <v>63</v>
      </c>
      <c r="AS549" s="71"/>
      <c r="AT549" s="71" t="s">
        <v>63</v>
      </c>
      <c r="AU549" s="71" t="s">
        <v>72</v>
      </c>
      <c r="AV549" s="71" t="s">
        <v>63</v>
      </c>
      <c r="AW549" s="71"/>
      <c r="AX549" s="71" t="s">
        <v>6895</v>
      </c>
      <c r="AY549" s="73" t="s">
        <v>664</v>
      </c>
    </row>
    <row r="550" spans="1:51" ht="75" customHeight="1">
      <c r="A550" s="70">
        <v>549</v>
      </c>
      <c r="B550" s="71" t="s">
        <v>5031</v>
      </c>
      <c r="C550" s="71" t="s">
        <v>5415</v>
      </c>
      <c r="D550" s="71" t="s">
        <v>6896</v>
      </c>
      <c r="E550" s="71" t="s">
        <v>1518</v>
      </c>
      <c r="F550" s="71" t="s">
        <v>231</v>
      </c>
      <c r="G550" s="71" t="s">
        <v>588</v>
      </c>
      <c r="H550" s="71" t="s">
        <v>56</v>
      </c>
      <c r="I550" s="71" t="s">
        <v>6897</v>
      </c>
      <c r="J550" s="71" t="s">
        <v>1975</v>
      </c>
      <c r="K550" s="71" t="s">
        <v>6898</v>
      </c>
      <c r="L550" s="71" t="s">
        <v>6899</v>
      </c>
      <c r="M550" s="71" t="s">
        <v>6900</v>
      </c>
      <c r="N550" s="71"/>
      <c r="O550" s="71"/>
      <c r="P550" s="71"/>
      <c r="Q550" s="71"/>
      <c r="R550" s="71"/>
      <c r="S550" s="71"/>
      <c r="T550" s="71"/>
      <c r="U550" s="71"/>
      <c r="V550" s="71"/>
      <c r="W550" s="71"/>
      <c r="X550" s="71"/>
      <c r="Y550" s="71"/>
      <c r="Z550" s="71"/>
      <c r="AA550" s="71"/>
      <c r="AB550" s="71" t="s">
        <v>64</v>
      </c>
      <c r="AC550" s="71" t="s">
        <v>100</v>
      </c>
      <c r="AD550" s="71" t="s">
        <v>62</v>
      </c>
      <c r="AE550" s="71" t="s">
        <v>62</v>
      </c>
      <c r="AF550" s="71" t="s">
        <v>62</v>
      </c>
      <c r="AG550" s="71"/>
      <c r="AH550" s="71" t="s">
        <v>66</v>
      </c>
      <c r="AI550" s="71" t="s">
        <v>63</v>
      </c>
      <c r="AJ550" s="71" t="s">
        <v>63</v>
      </c>
      <c r="AK550" s="71" t="s">
        <v>63</v>
      </c>
      <c r="AL550" s="71" t="s">
        <v>62</v>
      </c>
      <c r="AM550" s="71" t="s">
        <v>132</v>
      </c>
      <c r="AN550" s="71"/>
      <c r="AO550" s="71"/>
      <c r="AP550" s="71" t="s">
        <v>6901</v>
      </c>
      <c r="AQ550" s="71" t="s">
        <v>6902</v>
      </c>
      <c r="AR550" s="71" t="s">
        <v>63</v>
      </c>
      <c r="AS550" s="71"/>
      <c r="AT550" s="71" t="s">
        <v>63</v>
      </c>
      <c r="AU550" s="71"/>
      <c r="AV550" s="71"/>
      <c r="AW550" s="71"/>
      <c r="AX550" s="71" t="s">
        <v>6903</v>
      </c>
      <c r="AY550" s="73" t="s">
        <v>3440</v>
      </c>
    </row>
    <row r="551" spans="1:51" ht="75" customHeight="1">
      <c r="A551" s="70">
        <v>550</v>
      </c>
      <c r="B551" s="71" t="s">
        <v>6904</v>
      </c>
      <c r="C551" s="71" t="s">
        <v>745</v>
      </c>
      <c r="D551" s="71" t="s">
        <v>6905</v>
      </c>
      <c r="E551" s="71" t="s">
        <v>1476</v>
      </c>
      <c r="F551" s="71" t="s">
        <v>231</v>
      </c>
      <c r="G551" s="71" t="s">
        <v>746</v>
      </c>
      <c r="H551" s="71" t="s">
        <v>217</v>
      </c>
      <c r="I551" s="71" t="s">
        <v>850</v>
      </c>
      <c r="J551" s="71" t="s">
        <v>1456</v>
      </c>
      <c r="K551" s="71" t="s">
        <v>315</v>
      </c>
      <c r="L551" s="71" t="s">
        <v>6906</v>
      </c>
      <c r="M551" s="71" t="s">
        <v>6907</v>
      </c>
      <c r="N551" s="71"/>
      <c r="O551" s="71"/>
      <c r="P551" s="71"/>
      <c r="Q551" s="71"/>
      <c r="R551" s="71"/>
      <c r="S551" s="71"/>
      <c r="T551" s="71"/>
      <c r="U551" s="71"/>
      <c r="V551" s="71"/>
      <c r="W551" s="71"/>
      <c r="X551" s="71"/>
      <c r="Y551" s="71"/>
      <c r="Z551" s="71"/>
      <c r="AA551" s="71"/>
      <c r="AB551" s="71" t="s">
        <v>64</v>
      </c>
      <c r="AC551" s="71" t="s">
        <v>65</v>
      </c>
      <c r="AD551" s="71" t="s">
        <v>62</v>
      </c>
      <c r="AE551" s="71" t="s">
        <v>63</v>
      </c>
      <c r="AF551" s="71" t="s">
        <v>63</v>
      </c>
      <c r="AG551" s="71"/>
      <c r="AH551" s="71" t="s">
        <v>66</v>
      </c>
      <c r="AI551" s="71" t="s">
        <v>63</v>
      </c>
      <c r="AJ551" s="71" t="s">
        <v>63</v>
      </c>
      <c r="AK551" s="71" t="s">
        <v>63</v>
      </c>
      <c r="AL551" s="71" t="s">
        <v>62</v>
      </c>
      <c r="AM551" s="71" t="s">
        <v>63</v>
      </c>
      <c r="AN551" s="71"/>
      <c r="AO551" s="71"/>
      <c r="AP551" s="71" t="s">
        <v>6908</v>
      </c>
      <c r="AQ551" s="71" t="s">
        <v>850</v>
      </c>
      <c r="AR551" s="71" t="s">
        <v>62</v>
      </c>
      <c r="AS551" s="71"/>
      <c r="AT551" s="71" t="s">
        <v>63</v>
      </c>
      <c r="AU551" s="71"/>
      <c r="AV551" s="71"/>
      <c r="AW551" s="71"/>
      <c r="AX551" s="71" t="s">
        <v>6909</v>
      </c>
      <c r="AY551" s="73" t="s">
        <v>6910</v>
      </c>
    </row>
    <row r="552" spans="1:51" ht="75" customHeight="1">
      <c r="A552" s="70">
        <v>551</v>
      </c>
      <c r="B552" s="71" t="s">
        <v>6911</v>
      </c>
      <c r="C552" s="71" t="s">
        <v>716</v>
      </c>
      <c r="D552" s="71" t="s">
        <v>6912</v>
      </c>
      <c r="E552" s="71" t="s">
        <v>1485</v>
      </c>
      <c r="F552" s="71" t="s">
        <v>54</v>
      </c>
      <c r="G552" s="71" t="s">
        <v>125</v>
      </c>
      <c r="H552" s="71" t="s">
        <v>233</v>
      </c>
      <c r="I552" s="71" t="s">
        <v>1232</v>
      </c>
      <c r="J552" s="71" t="s">
        <v>1456</v>
      </c>
      <c r="K552" s="71" t="s">
        <v>243</v>
      </c>
      <c r="L552" s="71" t="s">
        <v>6913</v>
      </c>
      <c r="M552" s="71" t="s">
        <v>6914</v>
      </c>
      <c r="N552" s="71"/>
      <c r="O552" s="71" t="s">
        <v>1530</v>
      </c>
      <c r="P552" s="71" t="s">
        <v>60</v>
      </c>
      <c r="Q552" s="71" t="s">
        <v>435</v>
      </c>
      <c r="R552" s="71" t="s">
        <v>189</v>
      </c>
      <c r="S552" s="71" t="s">
        <v>62</v>
      </c>
      <c r="T552" s="71" t="s">
        <v>62</v>
      </c>
      <c r="U552" s="71" t="s">
        <v>62</v>
      </c>
      <c r="V552" s="71" t="s">
        <v>63</v>
      </c>
      <c r="W552" s="71" t="s">
        <v>63</v>
      </c>
      <c r="X552" s="71" t="s">
        <v>63</v>
      </c>
      <c r="Y552" s="71" t="s">
        <v>62</v>
      </c>
      <c r="Z552" s="71" t="s">
        <v>62</v>
      </c>
      <c r="AA552" s="71" t="s">
        <v>63</v>
      </c>
      <c r="AB552" s="71" t="s">
        <v>64</v>
      </c>
      <c r="AC552" s="71" t="s">
        <v>65</v>
      </c>
      <c r="AD552" s="71" t="s">
        <v>62</v>
      </c>
      <c r="AE552" s="71" t="s">
        <v>62</v>
      </c>
      <c r="AF552" s="71" t="s">
        <v>63</v>
      </c>
      <c r="AG552" s="71" t="s">
        <v>63</v>
      </c>
      <c r="AH552" s="71" t="s">
        <v>85</v>
      </c>
      <c r="AI552" s="71" t="s">
        <v>63</v>
      </c>
      <c r="AJ552" s="71" t="s">
        <v>63</v>
      </c>
      <c r="AK552" s="71" t="s">
        <v>63</v>
      </c>
      <c r="AL552" s="71" t="s">
        <v>62</v>
      </c>
      <c r="AM552" s="71" t="s">
        <v>132</v>
      </c>
      <c r="AN552" s="71" t="s">
        <v>6915</v>
      </c>
      <c r="AO552" s="71" t="s">
        <v>6916</v>
      </c>
      <c r="AP552" s="71" t="s">
        <v>6917</v>
      </c>
      <c r="AQ552" s="71" t="s">
        <v>6918</v>
      </c>
      <c r="AR552" s="71" t="s">
        <v>132</v>
      </c>
      <c r="AS552" s="71"/>
      <c r="AT552" s="71" t="s">
        <v>63</v>
      </c>
      <c r="AU552" s="71" t="s">
        <v>1844</v>
      </c>
      <c r="AV552" s="71" t="s">
        <v>63</v>
      </c>
      <c r="AW552" s="71"/>
      <c r="AX552" s="71" t="s">
        <v>6919</v>
      </c>
      <c r="AY552" s="73" t="s">
        <v>6920</v>
      </c>
    </row>
    <row r="553" spans="1:51" ht="75" customHeight="1">
      <c r="A553" s="70">
        <v>552</v>
      </c>
      <c r="B553" s="71" t="s">
        <v>6921</v>
      </c>
      <c r="C553" s="71" t="s">
        <v>5416</v>
      </c>
      <c r="D553" s="71" t="s">
        <v>6922</v>
      </c>
      <c r="E553" s="71" t="s">
        <v>1502</v>
      </c>
      <c r="F553" s="71" t="s">
        <v>54</v>
      </c>
      <c r="G553" s="71" t="s">
        <v>125</v>
      </c>
      <c r="H553" s="71" t="s">
        <v>97</v>
      </c>
      <c r="I553" s="71" t="s">
        <v>6923</v>
      </c>
      <c r="J553" s="71" t="s">
        <v>6924</v>
      </c>
      <c r="K553" s="71" t="s">
        <v>6925</v>
      </c>
      <c r="L553" s="71" t="s">
        <v>6926</v>
      </c>
      <c r="M553" s="71" t="s">
        <v>6927</v>
      </c>
      <c r="N553" s="71" t="s">
        <v>1741</v>
      </c>
      <c r="O553" s="71" t="s">
        <v>1530</v>
      </c>
      <c r="P553" s="71" t="s">
        <v>60</v>
      </c>
      <c r="Q553" s="71" t="s">
        <v>155</v>
      </c>
      <c r="R553" s="71" t="s">
        <v>1700</v>
      </c>
      <c r="S553" s="71" t="s">
        <v>62</v>
      </c>
      <c r="T553" s="71" t="s">
        <v>62</v>
      </c>
      <c r="U553" s="71" t="s">
        <v>62</v>
      </c>
      <c r="V553" s="71" t="s">
        <v>63</v>
      </c>
      <c r="W553" s="71" t="s">
        <v>63</v>
      </c>
      <c r="X553" s="71" t="s">
        <v>62</v>
      </c>
      <c r="Y553" s="71" t="s">
        <v>62</v>
      </c>
      <c r="Z553" s="71" t="s">
        <v>63</v>
      </c>
      <c r="AA553" s="71" t="s">
        <v>62</v>
      </c>
      <c r="AB553" s="71" t="s">
        <v>64</v>
      </c>
      <c r="AC553" s="71" t="s">
        <v>65</v>
      </c>
      <c r="AD553" s="71" t="s">
        <v>62</v>
      </c>
      <c r="AE553" s="71" t="s">
        <v>62</v>
      </c>
      <c r="AF553" s="71" t="s">
        <v>63</v>
      </c>
      <c r="AG553" s="71" t="s">
        <v>63</v>
      </c>
      <c r="AH553" s="71" t="s">
        <v>85</v>
      </c>
      <c r="AI553" s="71" t="s">
        <v>63</v>
      </c>
      <c r="AJ553" s="71" t="s">
        <v>63</v>
      </c>
      <c r="AK553" s="71" t="s">
        <v>63</v>
      </c>
      <c r="AL553" s="71" t="s">
        <v>62</v>
      </c>
      <c r="AM553" s="71" t="s">
        <v>63</v>
      </c>
      <c r="AN553" s="71" t="s">
        <v>6928</v>
      </c>
      <c r="AO553" s="71" t="s">
        <v>6929</v>
      </c>
      <c r="AP553" s="71" t="s">
        <v>6930</v>
      </c>
      <c r="AQ553" s="71" t="s">
        <v>366</v>
      </c>
      <c r="AR553" s="71" t="s">
        <v>63</v>
      </c>
      <c r="AS553" s="71"/>
      <c r="AT553" s="71" t="s">
        <v>63</v>
      </c>
      <c r="AU553" s="71" t="s">
        <v>72</v>
      </c>
      <c r="AV553" s="71" t="s">
        <v>63</v>
      </c>
      <c r="AW553" s="71"/>
      <c r="AX553" s="71" t="s">
        <v>6931</v>
      </c>
      <c r="AY553" s="73" t="s">
        <v>6932</v>
      </c>
    </row>
    <row r="554" spans="1:51" ht="75" customHeight="1">
      <c r="A554" s="70">
        <v>553</v>
      </c>
      <c r="B554" s="71" t="s">
        <v>6933</v>
      </c>
      <c r="C554" s="71" t="s">
        <v>745</v>
      </c>
      <c r="D554" s="71" t="s">
        <v>6934</v>
      </c>
      <c r="E554" s="71" t="s">
        <v>4523</v>
      </c>
      <c r="F554" s="71" t="s">
        <v>231</v>
      </c>
      <c r="G554" s="71" t="s">
        <v>746</v>
      </c>
      <c r="H554" s="71" t="s">
        <v>217</v>
      </c>
      <c r="I554" s="71" t="s">
        <v>858</v>
      </c>
      <c r="J554" s="71" t="s">
        <v>1456</v>
      </c>
      <c r="K554" s="71" t="s">
        <v>315</v>
      </c>
      <c r="L554" s="71" t="s">
        <v>6935</v>
      </c>
      <c r="M554" s="71" t="s">
        <v>6936</v>
      </c>
      <c r="N554" s="71"/>
      <c r="O554" s="71"/>
      <c r="P554" s="71"/>
      <c r="Q554" s="71"/>
      <c r="R554" s="71"/>
      <c r="S554" s="71"/>
      <c r="T554" s="71"/>
      <c r="U554" s="71"/>
      <c r="V554" s="71"/>
      <c r="W554" s="71"/>
      <c r="X554" s="71"/>
      <c r="Y554" s="71"/>
      <c r="Z554" s="71"/>
      <c r="AA554" s="71"/>
      <c r="AB554" s="71" t="s">
        <v>64</v>
      </c>
      <c r="AC554" s="71" t="s">
        <v>65</v>
      </c>
      <c r="AD554" s="71" t="s">
        <v>62</v>
      </c>
      <c r="AE554" s="71" t="s">
        <v>63</v>
      </c>
      <c r="AF554" s="71" t="s">
        <v>63</v>
      </c>
      <c r="AG554" s="71"/>
      <c r="AH554" s="71" t="s">
        <v>66</v>
      </c>
      <c r="AI554" s="71" t="s">
        <v>63</v>
      </c>
      <c r="AJ554" s="71" t="s">
        <v>63</v>
      </c>
      <c r="AK554" s="71" t="s">
        <v>132</v>
      </c>
      <c r="AL554" s="71" t="s">
        <v>62</v>
      </c>
      <c r="AM554" s="71" t="s">
        <v>63</v>
      </c>
      <c r="AN554" s="71"/>
      <c r="AO554" s="71"/>
      <c r="AP554" s="71" t="s">
        <v>6937</v>
      </c>
      <c r="AQ554" s="71" t="s">
        <v>469</v>
      </c>
      <c r="AR554" s="71" t="s">
        <v>63</v>
      </c>
      <c r="AS554" s="71"/>
      <c r="AT554" s="71" t="s">
        <v>62</v>
      </c>
      <c r="AU554" s="71"/>
      <c r="AV554" s="71"/>
      <c r="AW554" s="71"/>
      <c r="AX554" s="71" t="s">
        <v>6938</v>
      </c>
      <c r="AY554" s="73"/>
    </row>
    <row r="555" spans="1:51" ht="75" customHeight="1">
      <c r="A555" s="70">
        <v>554</v>
      </c>
      <c r="B555" s="71" t="s">
        <v>6939</v>
      </c>
      <c r="C555" s="71" t="s">
        <v>381</v>
      </c>
      <c r="D555" s="71" t="s">
        <v>6940</v>
      </c>
      <c r="E555" s="71" t="s">
        <v>1589</v>
      </c>
      <c r="F555" s="71" t="s">
        <v>54</v>
      </c>
      <c r="G555" s="71" t="s">
        <v>125</v>
      </c>
      <c r="H555" s="71" t="s">
        <v>97</v>
      </c>
      <c r="I555" s="71" t="s">
        <v>6941</v>
      </c>
      <c r="J555" s="71" t="s">
        <v>6942</v>
      </c>
      <c r="K555" s="71" t="s">
        <v>2152</v>
      </c>
      <c r="L555" s="71" t="s">
        <v>6943</v>
      </c>
      <c r="M555" s="71" t="s">
        <v>6944</v>
      </c>
      <c r="N555" s="71" t="s">
        <v>1741</v>
      </c>
      <c r="O555" s="71" t="s">
        <v>4347</v>
      </c>
      <c r="P555" s="71" t="s">
        <v>60</v>
      </c>
      <c r="Q555" s="71" t="s">
        <v>155</v>
      </c>
      <c r="R555" s="71" t="s">
        <v>1700</v>
      </c>
      <c r="S555" s="71" t="s">
        <v>62</v>
      </c>
      <c r="T555" s="71" t="s">
        <v>62</v>
      </c>
      <c r="U555" s="71" t="s">
        <v>62</v>
      </c>
      <c r="V555" s="71" t="s">
        <v>62</v>
      </c>
      <c r="W555" s="71" t="s">
        <v>62</v>
      </c>
      <c r="X555" s="71" t="s">
        <v>62</v>
      </c>
      <c r="Y555" s="71" t="s">
        <v>62</v>
      </c>
      <c r="Z555" s="71" t="s">
        <v>63</v>
      </c>
      <c r="AA555" s="71" t="s">
        <v>62</v>
      </c>
      <c r="AB555" s="71" t="s">
        <v>64</v>
      </c>
      <c r="AC555" s="71" t="s">
        <v>84</v>
      </c>
      <c r="AD555" s="71" t="s">
        <v>62</v>
      </c>
      <c r="AE555" s="71" t="s">
        <v>62</v>
      </c>
      <c r="AF555" s="71" t="s">
        <v>63</v>
      </c>
      <c r="AG555" s="71" t="s">
        <v>63</v>
      </c>
      <c r="AH555" s="71" t="s">
        <v>85</v>
      </c>
      <c r="AI555" s="71" t="s">
        <v>63</v>
      </c>
      <c r="AJ555" s="71" t="s">
        <v>63</v>
      </c>
      <c r="AK555" s="71" t="s">
        <v>63</v>
      </c>
      <c r="AL555" s="71" t="s">
        <v>62</v>
      </c>
      <c r="AM555" s="71" t="s">
        <v>62</v>
      </c>
      <c r="AN555" s="71" t="s">
        <v>6945</v>
      </c>
      <c r="AO555" s="71" t="s">
        <v>6946</v>
      </c>
      <c r="AP555" s="71" t="s">
        <v>6947</v>
      </c>
      <c r="AQ555" s="71" t="s">
        <v>6948</v>
      </c>
      <c r="AR555" s="71" t="s">
        <v>132</v>
      </c>
      <c r="AS555" s="71"/>
      <c r="AT555" s="71" t="s">
        <v>63</v>
      </c>
      <c r="AU555" s="71" t="s">
        <v>72</v>
      </c>
      <c r="AV555" s="71" t="s">
        <v>63</v>
      </c>
      <c r="AW555" s="71"/>
      <c r="AX555" s="71" t="s">
        <v>6949</v>
      </c>
      <c r="AY555" s="73" t="s">
        <v>6950</v>
      </c>
    </row>
    <row r="556" spans="1:51" ht="75" customHeight="1">
      <c r="A556" s="70">
        <v>555</v>
      </c>
      <c r="B556" s="71" t="s">
        <v>6951</v>
      </c>
      <c r="C556" s="71" t="s">
        <v>381</v>
      </c>
      <c r="D556" s="71" t="s">
        <v>6952</v>
      </c>
      <c r="E556" s="71" t="s">
        <v>1518</v>
      </c>
      <c r="F556" s="71" t="s">
        <v>54</v>
      </c>
      <c r="G556" s="71" t="s">
        <v>125</v>
      </c>
      <c r="H556" s="71" t="s">
        <v>233</v>
      </c>
      <c r="I556" s="71" t="s">
        <v>1232</v>
      </c>
      <c r="J556" s="71" t="s">
        <v>1456</v>
      </c>
      <c r="K556" s="71" t="s">
        <v>243</v>
      </c>
      <c r="L556" s="71" t="s">
        <v>6953</v>
      </c>
      <c r="M556" s="71" t="s">
        <v>6954</v>
      </c>
      <c r="N556" s="71" t="s">
        <v>1741</v>
      </c>
      <c r="O556" s="71" t="s">
        <v>1633</v>
      </c>
      <c r="P556" s="71" t="s">
        <v>60</v>
      </c>
      <c r="Q556" s="71" t="s">
        <v>435</v>
      </c>
      <c r="R556" s="71" t="s">
        <v>189</v>
      </c>
      <c r="S556" s="71" t="s">
        <v>62</v>
      </c>
      <c r="T556" s="71" t="s">
        <v>62</v>
      </c>
      <c r="U556" s="71" t="s">
        <v>62</v>
      </c>
      <c r="V556" s="71" t="s">
        <v>62</v>
      </c>
      <c r="W556" s="71" t="s">
        <v>62</v>
      </c>
      <c r="X556" s="71" t="s">
        <v>63</v>
      </c>
      <c r="Y556" s="71" t="s">
        <v>62</v>
      </c>
      <c r="Z556" s="71" t="s">
        <v>63</v>
      </c>
      <c r="AA556" s="71" t="s">
        <v>62</v>
      </c>
      <c r="AB556" s="71" t="s">
        <v>64</v>
      </c>
      <c r="AC556" s="71" t="s">
        <v>65</v>
      </c>
      <c r="AD556" s="71" t="s">
        <v>62</v>
      </c>
      <c r="AE556" s="71" t="s">
        <v>62</v>
      </c>
      <c r="AF556" s="71" t="s">
        <v>63</v>
      </c>
      <c r="AG556" s="71" t="s">
        <v>63</v>
      </c>
      <c r="AH556" s="71" t="s">
        <v>85</v>
      </c>
      <c r="AI556" s="71" t="s">
        <v>63</v>
      </c>
      <c r="AJ556" s="71" t="s">
        <v>63</v>
      </c>
      <c r="AK556" s="71" t="s">
        <v>63</v>
      </c>
      <c r="AL556" s="71" t="s">
        <v>62</v>
      </c>
      <c r="AM556" s="71" t="s">
        <v>62</v>
      </c>
      <c r="AN556" s="71" t="s">
        <v>6955</v>
      </c>
      <c r="AO556" s="71"/>
      <c r="AP556" s="71" t="s">
        <v>6956</v>
      </c>
      <c r="AQ556" s="71" t="s">
        <v>721</v>
      </c>
      <c r="AR556" s="71" t="s">
        <v>63</v>
      </c>
      <c r="AS556" s="71"/>
      <c r="AT556" s="71" t="s">
        <v>63</v>
      </c>
      <c r="AU556" s="71" t="s">
        <v>72</v>
      </c>
      <c r="AV556" s="71" t="s">
        <v>63</v>
      </c>
      <c r="AW556" s="71"/>
      <c r="AX556" s="71" t="s">
        <v>6957</v>
      </c>
      <c r="AY556" s="73" t="s">
        <v>6958</v>
      </c>
    </row>
    <row r="557" spans="1:51" ht="75" customHeight="1">
      <c r="A557" s="70">
        <v>556</v>
      </c>
      <c r="B557" s="71" t="s">
        <v>6959</v>
      </c>
      <c r="C557" s="71" t="s">
        <v>381</v>
      </c>
      <c r="D557" s="71" t="s">
        <v>6960</v>
      </c>
      <c r="E557" s="71" t="s">
        <v>1526</v>
      </c>
      <c r="F557" s="71" t="s">
        <v>54</v>
      </c>
      <c r="G557" s="71" t="s">
        <v>125</v>
      </c>
      <c r="H557" s="71" t="s">
        <v>217</v>
      </c>
      <c r="I557" s="71" t="s">
        <v>194</v>
      </c>
      <c r="J557" s="71" t="s">
        <v>1456</v>
      </c>
      <c r="K557" s="71" t="s">
        <v>315</v>
      </c>
      <c r="L557" s="71" t="s">
        <v>6961</v>
      </c>
      <c r="M557" s="71" t="s">
        <v>6962</v>
      </c>
      <c r="N557" s="71" t="s">
        <v>1454</v>
      </c>
      <c r="O557" s="71" t="s">
        <v>1633</v>
      </c>
      <c r="P557" s="71" t="s">
        <v>60</v>
      </c>
      <c r="Q557" s="71" t="s">
        <v>188</v>
      </c>
      <c r="R557" s="71" t="s">
        <v>189</v>
      </c>
      <c r="S557" s="71" t="s">
        <v>62</v>
      </c>
      <c r="T557" s="71" t="s">
        <v>62</v>
      </c>
      <c r="U557" s="71" t="s">
        <v>62</v>
      </c>
      <c r="V557" s="71" t="s">
        <v>63</v>
      </c>
      <c r="W557" s="71" t="s">
        <v>63</v>
      </c>
      <c r="X557" s="71" t="s">
        <v>62</v>
      </c>
      <c r="Y557" s="71" t="s">
        <v>62</v>
      </c>
      <c r="Z557" s="71" t="s">
        <v>63</v>
      </c>
      <c r="AA557" s="71" t="s">
        <v>63</v>
      </c>
      <c r="AB557" s="71" t="s">
        <v>64</v>
      </c>
      <c r="AC557" s="71" t="s">
        <v>65</v>
      </c>
      <c r="AD557" s="71" t="s">
        <v>62</v>
      </c>
      <c r="AE557" s="71" t="s">
        <v>63</v>
      </c>
      <c r="AF557" s="71" t="s">
        <v>63</v>
      </c>
      <c r="AG557" s="71" t="s">
        <v>63</v>
      </c>
      <c r="AH557" s="71" t="s">
        <v>932</v>
      </c>
      <c r="AI557" s="71" t="s">
        <v>63</v>
      </c>
      <c r="AJ557" s="71" t="s">
        <v>62</v>
      </c>
      <c r="AK557" s="71" t="s">
        <v>132</v>
      </c>
      <c r="AL557" s="71" t="s">
        <v>62</v>
      </c>
      <c r="AM557" s="71" t="s">
        <v>62</v>
      </c>
      <c r="AN557" s="71" t="s">
        <v>6963</v>
      </c>
      <c r="AO557" s="71" t="s">
        <v>6964</v>
      </c>
      <c r="AP557" s="71" t="s">
        <v>6965</v>
      </c>
      <c r="AQ557" s="71" t="s">
        <v>6966</v>
      </c>
      <c r="AR557" s="71" t="s">
        <v>132</v>
      </c>
      <c r="AS557" s="71"/>
      <c r="AT557" s="71" t="s">
        <v>63</v>
      </c>
      <c r="AU557" s="71" t="s">
        <v>72</v>
      </c>
      <c r="AV557" s="71" t="s">
        <v>63</v>
      </c>
      <c r="AW557" s="71"/>
      <c r="AX557" s="71" t="s">
        <v>6967</v>
      </c>
      <c r="AY557" s="73" t="s">
        <v>6968</v>
      </c>
    </row>
    <row r="558" spans="1:51" ht="75" customHeight="1">
      <c r="A558" s="70">
        <v>557</v>
      </c>
      <c r="B558" s="71" t="s">
        <v>6969</v>
      </c>
      <c r="C558" s="71" t="s">
        <v>526</v>
      </c>
      <c r="D558" s="71" t="s">
        <v>6970</v>
      </c>
      <c r="E558" s="71" t="s">
        <v>1518</v>
      </c>
      <c r="F558" s="71" t="s">
        <v>54</v>
      </c>
      <c r="G558" s="71" t="s">
        <v>125</v>
      </c>
      <c r="H558" s="71" t="s">
        <v>233</v>
      </c>
      <c r="I558" s="71" t="s">
        <v>2235</v>
      </c>
      <c r="J558" s="71" t="s">
        <v>1456</v>
      </c>
      <c r="K558" s="71" t="s">
        <v>266</v>
      </c>
      <c r="L558" s="71" t="s">
        <v>6971</v>
      </c>
      <c r="M558" s="71" t="s">
        <v>6972</v>
      </c>
      <c r="N558" s="71" t="s">
        <v>1787</v>
      </c>
      <c r="O558" s="71" t="s">
        <v>1699</v>
      </c>
      <c r="P558" s="71" t="s">
        <v>60</v>
      </c>
      <c r="Q558" s="71" t="s">
        <v>81</v>
      </c>
      <c r="R558" s="71" t="s">
        <v>1700</v>
      </c>
      <c r="S558" s="71" t="s">
        <v>62</v>
      </c>
      <c r="T558" s="71" t="s">
        <v>62</v>
      </c>
      <c r="U558" s="71" t="s">
        <v>62</v>
      </c>
      <c r="V558" s="71" t="s">
        <v>63</v>
      </c>
      <c r="W558" s="71" t="s">
        <v>63</v>
      </c>
      <c r="X558" s="71" t="s">
        <v>63</v>
      </c>
      <c r="Y558" s="71" t="s">
        <v>62</v>
      </c>
      <c r="Z558" s="71" t="s">
        <v>63</v>
      </c>
      <c r="AA558" s="71" t="s">
        <v>63</v>
      </c>
      <c r="AB558" s="71" t="s">
        <v>64</v>
      </c>
      <c r="AC558" s="71" t="s">
        <v>65</v>
      </c>
      <c r="AD558" s="71" t="s">
        <v>62</v>
      </c>
      <c r="AE558" s="71" t="s">
        <v>63</v>
      </c>
      <c r="AF558" s="71" t="s">
        <v>63</v>
      </c>
      <c r="AG558" s="71" t="s">
        <v>63</v>
      </c>
      <c r="AH558" s="71" t="s">
        <v>85</v>
      </c>
      <c r="AI558" s="71" t="s">
        <v>63</v>
      </c>
      <c r="AJ558" s="71" t="s">
        <v>63</v>
      </c>
      <c r="AK558" s="71" t="s">
        <v>63</v>
      </c>
      <c r="AL558" s="71" t="s">
        <v>62</v>
      </c>
      <c r="AM558" s="71" t="s">
        <v>63</v>
      </c>
      <c r="AN558" s="71" t="s">
        <v>6973</v>
      </c>
      <c r="AO558" s="71" t="s">
        <v>6974</v>
      </c>
      <c r="AP558" s="71"/>
      <c r="AQ558" s="71" t="s">
        <v>5518</v>
      </c>
      <c r="AR558" s="71" t="s">
        <v>62</v>
      </c>
      <c r="AS558" s="71"/>
      <c r="AT558" s="71" t="s">
        <v>63</v>
      </c>
      <c r="AU558" s="71" t="s">
        <v>1744</v>
      </c>
      <c r="AV558" s="71" t="s">
        <v>63</v>
      </c>
      <c r="AW558" s="71"/>
      <c r="AX558" s="71" t="s">
        <v>6975</v>
      </c>
      <c r="AY558" s="73" t="s">
        <v>6976</v>
      </c>
    </row>
    <row r="559" spans="1:51" ht="75" customHeight="1">
      <c r="A559" s="70">
        <v>558</v>
      </c>
      <c r="B559" s="71" t="s">
        <v>6977</v>
      </c>
      <c r="C559" s="71" t="s">
        <v>4456</v>
      </c>
      <c r="D559" s="71" t="s">
        <v>6978</v>
      </c>
      <c r="E559" s="71" t="s">
        <v>1529</v>
      </c>
      <c r="F559" s="71" t="s">
        <v>231</v>
      </c>
      <c r="G559" s="71" t="s">
        <v>796</v>
      </c>
      <c r="H559" s="71" t="s">
        <v>217</v>
      </c>
      <c r="I559" s="71" t="s">
        <v>250</v>
      </c>
      <c r="J559" s="71" t="s">
        <v>1456</v>
      </c>
      <c r="K559" s="71" t="s">
        <v>243</v>
      </c>
      <c r="L559" s="71" t="s">
        <v>6979</v>
      </c>
      <c r="M559" s="71" t="s">
        <v>6980</v>
      </c>
      <c r="N559" s="71"/>
      <c r="O559" s="71"/>
      <c r="P559" s="71"/>
      <c r="Q559" s="71"/>
      <c r="R559" s="71"/>
      <c r="S559" s="71"/>
      <c r="T559" s="71"/>
      <c r="U559" s="71"/>
      <c r="V559" s="71"/>
      <c r="W559" s="71"/>
      <c r="X559" s="71"/>
      <c r="Y559" s="71"/>
      <c r="Z559" s="71"/>
      <c r="AA559" s="71"/>
      <c r="AB559" s="71" t="s">
        <v>64</v>
      </c>
      <c r="AC559" s="71" t="s">
        <v>65</v>
      </c>
      <c r="AD559" s="71" t="s">
        <v>62</v>
      </c>
      <c r="AE559" s="71" t="s">
        <v>62</v>
      </c>
      <c r="AF559" s="71" t="s">
        <v>63</v>
      </c>
      <c r="AG559" s="71"/>
      <c r="AH559" s="71" t="s">
        <v>85</v>
      </c>
      <c r="AI559" s="71" t="s">
        <v>63</v>
      </c>
      <c r="AJ559" s="71" t="s">
        <v>63</v>
      </c>
      <c r="AK559" s="71" t="s">
        <v>63</v>
      </c>
      <c r="AL559" s="71" t="s">
        <v>62</v>
      </c>
      <c r="AM559" s="71" t="s">
        <v>63</v>
      </c>
      <c r="AN559" s="71"/>
      <c r="AO559" s="71"/>
      <c r="AP559" s="71" t="s">
        <v>6981</v>
      </c>
      <c r="AQ559" s="71" t="s">
        <v>250</v>
      </c>
      <c r="AR559" s="71" t="s">
        <v>62</v>
      </c>
      <c r="AS559" s="71"/>
      <c r="AT559" s="71" t="s">
        <v>63</v>
      </c>
      <c r="AU559" s="71"/>
      <c r="AV559" s="71"/>
      <c r="AW559" s="71"/>
      <c r="AX559" s="71"/>
      <c r="AY559" s="73"/>
    </row>
    <row r="560" spans="1:51" ht="75" customHeight="1">
      <c r="A560" s="70">
        <v>559</v>
      </c>
      <c r="B560" s="71" t="s">
        <v>6982</v>
      </c>
      <c r="C560" s="71" t="s">
        <v>745</v>
      </c>
      <c r="D560" s="71" t="s">
        <v>6983</v>
      </c>
      <c r="E560" s="71" t="s">
        <v>1502</v>
      </c>
      <c r="F560" s="71" t="s">
        <v>231</v>
      </c>
      <c r="G560" s="71" t="s">
        <v>746</v>
      </c>
      <c r="H560" s="71" t="s">
        <v>233</v>
      </c>
      <c r="I560" s="71" t="s">
        <v>250</v>
      </c>
      <c r="J560" s="71" t="s">
        <v>1456</v>
      </c>
      <c r="K560" s="71" t="s">
        <v>243</v>
      </c>
      <c r="L560" s="71" t="s">
        <v>6984</v>
      </c>
      <c r="M560" s="71" t="s">
        <v>6985</v>
      </c>
      <c r="N560" s="71"/>
      <c r="O560" s="71"/>
      <c r="P560" s="71"/>
      <c r="Q560" s="71"/>
      <c r="R560" s="71"/>
      <c r="S560" s="71"/>
      <c r="T560" s="71"/>
      <c r="U560" s="71"/>
      <c r="V560" s="71"/>
      <c r="W560" s="71"/>
      <c r="X560" s="71"/>
      <c r="Y560" s="71"/>
      <c r="Z560" s="71"/>
      <c r="AA560" s="71"/>
      <c r="AB560" s="71" t="s">
        <v>64</v>
      </c>
      <c r="AC560" s="71" t="s">
        <v>65</v>
      </c>
      <c r="AD560" s="71" t="s">
        <v>62</v>
      </c>
      <c r="AE560" s="71" t="s">
        <v>62</v>
      </c>
      <c r="AF560" s="71" t="s">
        <v>62</v>
      </c>
      <c r="AG560" s="71"/>
      <c r="AH560" s="71" t="s">
        <v>1539</v>
      </c>
      <c r="AI560" s="71" t="s">
        <v>63</v>
      </c>
      <c r="AJ560" s="71" t="s">
        <v>63</v>
      </c>
      <c r="AK560" s="71" t="s">
        <v>63</v>
      </c>
      <c r="AL560" s="71" t="s">
        <v>132</v>
      </c>
      <c r="AM560" s="71" t="s">
        <v>132</v>
      </c>
      <c r="AN560" s="71"/>
      <c r="AO560" s="71"/>
      <c r="AP560" s="71" t="s">
        <v>6986</v>
      </c>
      <c r="AQ560" s="71" t="s">
        <v>6987</v>
      </c>
      <c r="AR560" s="71" t="s">
        <v>132</v>
      </c>
      <c r="AS560" s="71"/>
      <c r="AT560" s="71" t="s">
        <v>63</v>
      </c>
      <c r="AU560" s="71"/>
      <c r="AV560" s="71"/>
      <c r="AW560" s="71"/>
      <c r="AX560" s="71" t="s">
        <v>6988</v>
      </c>
      <c r="AY560" s="73" t="s">
        <v>6989</v>
      </c>
    </row>
    <row r="561" spans="1:51" ht="75" customHeight="1">
      <c r="A561" s="70">
        <v>560</v>
      </c>
      <c r="B561" s="71" t="s">
        <v>6990</v>
      </c>
      <c r="C561" s="71" t="s">
        <v>381</v>
      </c>
      <c r="D561" s="71" t="s">
        <v>6991</v>
      </c>
      <c r="E561" s="71" t="s">
        <v>1485</v>
      </c>
      <c r="F561" s="71" t="s">
        <v>54</v>
      </c>
      <c r="G561" s="71" t="s">
        <v>125</v>
      </c>
      <c r="H561" s="71" t="s">
        <v>217</v>
      </c>
      <c r="I561" s="71" t="s">
        <v>2220</v>
      </c>
      <c r="J561" s="71" t="s">
        <v>1456</v>
      </c>
      <c r="K561" s="71" t="s">
        <v>266</v>
      </c>
      <c r="L561" s="71" t="s">
        <v>6992</v>
      </c>
      <c r="M561" s="71" t="s">
        <v>6993</v>
      </c>
      <c r="N561" s="71" t="s">
        <v>1546</v>
      </c>
      <c r="O561" s="71" t="s">
        <v>1633</v>
      </c>
      <c r="P561" s="71" t="s">
        <v>60</v>
      </c>
      <c r="Q561" s="71" t="s">
        <v>435</v>
      </c>
      <c r="R561" s="71" t="s">
        <v>189</v>
      </c>
      <c r="S561" s="71" t="s">
        <v>62</v>
      </c>
      <c r="T561" s="71" t="s">
        <v>62</v>
      </c>
      <c r="U561" s="71" t="s">
        <v>62</v>
      </c>
      <c r="V561" s="71" t="s">
        <v>63</v>
      </c>
      <c r="W561" s="71" t="s">
        <v>63</v>
      </c>
      <c r="X561" s="71" t="s">
        <v>63</v>
      </c>
      <c r="Y561" s="71" t="s">
        <v>62</v>
      </c>
      <c r="Z561" s="71" t="s">
        <v>63</v>
      </c>
      <c r="AA561" s="71" t="s">
        <v>63</v>
      </c>
      <c r="AB561" s="71" t="s">
        <v>64</v>
      </c>
      <c r="AC561" s="71" t="s">
        <v>65</v>
      </c>
      <c r="AD561" s="71" t="s">
        <v>62</v>
      </c>
      <c r="AE561" s="71" t="s">
        <v>62</v>
      </c>
      <c r="AF561" s="71" t="s">
        <v>63</v>
      </c>
      <c r="AG561" s="71" t="s">
        <v>63</v>
      </c>
      <c r="AH561" s="71" t="s">
        <v>85</v>
      </c>
      <c r="AI561" s="71" t="s">
        <v>63</v>
      </c>
      <c r="AJ561" s="71" t="s">
        <v>63</v>
      </c>
      <c r="AK561" s="71" t="s">
        <v>63</v>
      </c>
      <c r="AL561" s="71" t="s">
        <v>62</v>
      </c>
      <c r="AM561" s="71" t="s">
        <v>132</v>
      </c>
      <c r="AN561" s="71" t="s">
        <v>6994</v>
      </c>
      <c r="AO561" s="71" t="s">
        <v>6995</v>
      </c>
      <c r="AP561" s="71" t="s">
        <v>6996</v>
      </c>
      <c r="AQ561" s="71" t="s">
        <v>6997</v>
      </c>
      <c r="AR561" s="71" t="s">
        <v>132</v>
      </c>
      <c r="AS561" s="71"/>
      <c r="AT561" s="71" t="s">
        <v>63</v>
      </c>
      <c r="AU561" s="71" t="s">
        <v>72</v>
      </c>
      <c r="AV561" s="71" t="s">
        <v>63</v>
      </c>
      <c r="AW561" s="71"/>
      <c r="AX561" s="71" t="s">
        <v>6998</v>
      </c>
      <c r="AY561" s="73" t="s">
        <v>6999</v>
      </c>
    </row>
    <row r="562" spans="1:51" ht="75" customHeight="1">
      <c r="A562" s="70">
        <v>561</v>
      </c>
      <c r="B562" s="71" t="s">
        <v>7000</v>
      </c>
      <c r="C562" s="71" t="s">
        <v>1159</v>
      </c>
      <c r="D562" s="71" t="s">
        <v>7001</v>
      </c>
      <c r="E562" s="71" t="s">
        <v>1454</v>
      </c>
      <c r="F562" s="71" t="s">
        <v>231</v>
      </c>
      <c r="G562" s="71" t="s">
        <v>796</v>
      </c>
      <c r="H562" s="71" t="s">
        <v>233</v>
      </c>
      <c r="I562" s="71" t="s">
        <v>1688</v>
      </c>
      <c r="J562" s="71" t="s">
        <v>1456</v>
      </c>
      <c r="K562" s="71" t="s">
        <v>243</v>
      </c>
      <c r="L562" s="71" t="s">
        <v>7002</v>
      </c>
      <c r="M562" s="71" t="s">
        <v>7003</v>
      </c>
      <c r="N562" s="71"/>
      <c r="O562" s="71"/>
      <c r="P562" s="71"/>
      <c r="Q562" s="71"/>
      <c r="R562" s="71"/>
      <c r="S562" s="71"/>
      <c r="T562" s="71"/>
      <c r="U562" s="71"/>
      <c r="V562" s="71"/>
      <c r="W562" s="71"/>
      <c r="X562" s="71"/>
      <c r="Y562" s="71"/>
      <c r="Z562" s="71"/>
      <c r="AA562" s="71"/>
      <c r="AB562" s="71" t="s">
        <v>64</v>
      </c>
      <c r="AC562" s="71" t="s">
        <v>65</v>
      </c>
      <c r="AD562" s="71" t="s">
        <v>62</v>
      </c>
      <c r="AE562" s="71" t="s">
        <v>62</v>
      </c>
      <c r="AF562" s="71" t="s">
        <v>63</v>
      </c>
      <c r="AG562" s="71"/>
      <c r="AH562" s="71" t="s">
        <v>101</v>
      </c>
      <c r="AI562" s="71" t="s">
        <v>63</v>
      </c>
      <c r="AJ562" s="71" t="s">
        <v>63</v>
      </c>
      <c r="AK562" s="71" t="s">
        <v>63</v>
      </c>
      <c r="AL562" s="71" t="s">
        <v>63</v>
      </c>
      <c r="AM562" s="71" t="s">
        <v>63</v>
      </c>
      <c r="AN562" s="71"/>
      <c r="AO562" s="71"/>
      <c r="AP562" s="71" t="s">
        <v>7004</v>
      </c>
      <c r="AQ562" s="71" t="s">
        <v>7005</v>
      </c>
      <c r="AR562" s="71" t="s">
        <v>62</v>
      </c>
      <c r="AS562" s="71"/>
      <c r="AT562" s="71" t="s">
        <v>63</v>
      </c>
      <c r="AU562" s="71"/>
      <c r="AV562" s="71"/>
      <c r="AW562" s="71"/>
      <c r="AX562" s="71" t="s">
        <v>7006</v>
      </c>
      <c r="AY562" s="73" t="s">
        <v>7007</v>
      </c>
    </row>
    <row r="563" spans="1:51" ht="75" customHeight="1">
      <c r="A563" s="70">
        <v>562</v>
      </c>
      <c r="B563" s="71" t="s">
        <v>5113</v>
      </c>
      <c r="C563" s="71" t="s">
        <v>810</v>
      </c>
      <c r="D563" s="71" t="s">
        <v>7008</v>
      </c>
      <c r="E563" s="71" t="s">
        <v>1485</v>
      </c>
      <c r="F563" s="71" t="s">
        <v>231</v>
      </c>
      <c r="G563" s="71" t="s">
        <v>746</v>
      </c>
      <c r="H563" s="71" t="s">
        <v>217</v>
      </c>
      <c r="I563" s="71" t="s">
        <v>285</v>
      </c>
      <c r="J563" s="71" t="s">
        <v>1456</v>
      </c>
      <c r="K563" s="71" t="s">
        <v>279</v>
      </c>
      <c r="L563" s="71" t="s">
        <v>7009</v>
      </c>
      <c r="M563" s="71" t="s">
        <v>7010</v>
      </c>
      <c r="N563" s="71"/>
      <c r="O563" s="71"/>
      <c r="P563" s="71"/>
      <c r="Q563" s="71"/>
      <c r="R563" s="71"/>
      <c r="S563" s="71"/>
      <c r="T563" s="71"/>
      <c r="U563" s="71"/>
      <c r="V563" s="71"/>
      <c r="W563" s="71"/>
      <c r="X563" s="71"/>
      <c r="Y563" s="71"/>
      <c r="Z563" s="71"/>
      <c r="AA563" s="71"/>
      <c r="AB563" s="71" t="s">
        <v>64</v>
      </c>
      <c r="AC563" s="71" t="s">
        <v>65</v>
      </c>
      <c r="AD563" s="71" t="s">
        <v>62</v>
      </c>
      <c r="AE563" s="71" t="s">
        <v>63</v>
      </c>
      <c r="AF563" s="71" t="s">
        <v>63</v>
      </c>
      <c r="AG563" s="71"/>
      <c r="AH563" s="71" t="s">
        <v>66</v>
      </c>
      <c r="AI563" s="71" t="s">
        <v>63</v>
      </c>
      <c r="AJ563" s="71" t="s">
        <v>63</v>
      </c>
      <c r="AK563" s="71" t="s">
        <v>63</v>
      </c>
      <c r="AL563" s="71" t="s">
        <v>62</v>
      </c>
      <c r="AM563" s="71" t="s">
        <v>63</v>
      </c>
      <c r="AN563" s="71"/>
      <c r="AO563" s="71"/>
      <c r="AP563" s="71" t="s">
        <v>7011</v>
      </c>
      <c r="AQ563" s="71" t="s">
        <v>285</v>
      </c>
      <c r="AR563" s="71" t="s">
        <v>62</v>
      </c>
      <c r="AS563" s="71"/>
      <c r="AT563" s="71" t="s">
        <v>62</v>
      </c>
      <c r="AU563" s="71"/>
      <c r="AV563" s="71"/>
      <c r="AW563" s="71"/>
      <c r="AX563" s="71" t="s">
        <v>7012</v>
      </c>
      <c r="AY563" s="73"/>
    </row>
    <row r="564" spans="1:51" ht="75" customHeight="1">
      <c r="A564" s="70">
        <v>563</v>
      </c>
      <c r="B564" s="71" t="s">
        <v>7013</v>
      </c>
      <c r="C564" s="71" t="s">
        <v>1159</v>
      </c>
      <c r="D564" s="71" t="s">
        <v>7014</v>
      </c>
      <c r="E564" s="71" t="s">
        <v>1485</v>
      </c>
      <c r="F564" s="71" t="s">
        <v>231</v>
      </c>
      <c r="G564" s="71" t="s">
        <v>796</v>
      </c>
      <c r="H564" s="71" t="s">
        <v>233</v>
      </c>
      <c r="I564" s="71" t="s">
        <v>1232</v>
      </c>
      <c r="J564" s="71" t="s">
        <v>1456</v>
      </c>
      <c r="K564" s="71" t="s">
        <v>243</v>
      </c>
      <c r="L564" s="71" t="s">
        <v>7015</v>
      </c>
      <c r="M564" s="71" t="s">
        <v>7016</v>
      </c>
      <c r="N564" s="71"/>
      <c r="O564" s="71"/>
      <c r="P564" s="71"/>
      <c r="Q564" s="71"/>
      <c r="R564" s="71"/>
      <c r="S564" s="71"/>
      <c r="T564" s="71"/>
      <c r="U564" s="71"/>
      <c r="V564" s="71"/>
      <c r="W564" s="71"/>
      <c r="X564" s="71"/>
      <c r="Y564" s="71"/>
      <c r="Z564" s="71"/>
      <c r="AA564" s="71"/>
      <c r="AB564" s="71" t="s">
        <v>64</v>
      </c>
      <c r="AC564" s="71" t="s">
        <v>65</v>
      </c>
      <c r="AD564" s="71" t="s">
        <v>62</v>
      </c>
      <c r="AE564" s="71" t="s">
        <v>62</v>
      </c>
      <c r="AF564" s="71" t="s">
        <v>63</v>
      </c>
      <c r="AG564" s="71"/>
      <c r="AH564" s="71" t="s">
        <v>85</v>
      </c>
      <c r="AI564" s="71" t="s">
        <v>63</v>
      </c>
      <c r="AJ564" s="71" t="s">
        <v>63</v>
      </c>
      <c r="AK564" s="71" t="s">
        <v>63</v>
      </c>
      <c r="AL564" s="71" t="s">
        <v>62</v>
      </c>
      <c r="AM564" s="71" t="s">
        <v>63</v>
      </c>
      <c r="AN564" s="71"/>
      <c r="AO564" s="71"/>
      <c r="AP564" s="71" t="s">
        <v>7017</v>
      </c>
      <c r="AQ564" s="71" t="s">
        <v>7018</v>
      </c>
      <c r="AR564" s="71" t="s">
        <v>132</v>
      </c>
      <c r="AS564" s="71"/>
      <c r="AT564" s="71" t="s">
        <v>63</v>
      </c>
      <c r="AU564" s="71"/>
      <c r="AV564" s="71"/>
      <c r="AW564" s="71"/>
      <c r="AX564" s="71" t="s">
        <v>7019</v>
      </c>
      <c r="AY564" s="73" t="s">
        <v>7020</v>
      </c>
    </row>
    <row r="565" spans="1:51" ht="75" customHeight="1">
      <c r="A565" s="70">
        <v>564</v>
      </c>
      <c r="B565" s="71" t="s">
        <v>7021</v>
      </c>
      <c r="C565" s="71" t="s">
        <v>745</v>
      </c>
      <c r="D565" s="71" t="s">
        <v>7022</v>
      </c>
      <c r="E565" s="71" t="s">
        <v>1510</v>
      </c>
      <c r="F565" s="71" t="s">
        <v>231</v>
      </c>
      <c r="G565" s="71" t="s">
        <v>746</v>
      </c>
      <c r="H565" s="71" t="s">
        <v>217</v>
      </c>
      <c r="I565" s="71" t="s">
        <v>1232</v>
      </c>
      <c r="J565" s="71" t="s">
        <v>1456</v>
      </c>
      <c r="K565" s="71" t="s">
        <v>243</v>
      </c>
      <c r="L565" s="71" t="s">
        <v>7023</v>
      </c>
      <c r="M565" s="71" t="s">
        <v>7024</v>
      </c>
      <c r="N565" s="71"/>
      <c r="O565" s="71"/>
      <c r="P565" s="71"/>
      <c r="Q565" s="71"/>
      <c r="R565" s="71"/>
      <c r="S565" s="71"/>
      <c r="T565" s="71"/>
      <c r="U565" s="71"/>
      <c r="V565" s="71"/>
      <c r="W565" s="71"/>
      <c r="X565" s="71"/>
      <c r="Y565" s="71"/>
      <c r="Z565" s="71"/>
      <c r="AA565" s="71"/>
      <c r="AB565" s="71" t="s">
        <v>64</v>
      </c>
      <c r="AC565" s="71" t="s">
        <v>65</v>
      </c>
      <c r="AD565" s="71" t="s">
        <v>62</v>
      </c>
      <c r="AE565" s="71" t="s">
        <v>63</v>
      </c>
      <c r="AF565" s="71" t="s">
        <v>63</v>
      </c>
      <c r="AG565" s="71"/>
      <c r="AH565" s="71" t="s">
        <v>932</v>
      </c>
      <c r="AI565" s="71" t="s">
        <v>63</v>
      </c>
      <c r="AJ565" s="71" t="s">
        <v>63</v>
      </c>
      <c r="AK565" s="71" t="s">
        <v>63</v>
      </c>
      <c r="AL565" s="71" t="s">
        <v>62</v>
      </c>
      <c r="AM565" s="71" t="s">
        <v>132</v>
      </c>
      <c r="AN565" s="71"/>
      <c r="AO565" s="71"/>
      <c r="AP565" s="71" t="s">
        <v>7025</v>
      </c>
      <c r="AQ565" s="71" t="s">
        <v>7026</v>
      </c>
      <c r="AR565" s="71" t="s">
        <v>63</v>
      </c>
      <c r="AS565" s="71"/>
      <c r="AT565" s="71" t="s">
        <v>63</v>
      </c>
      <c r="AU565" s="71"/>
      <c r="AV565" s="71"/>
      <c r="AW565" s="71"/>
      <c r="AX565" s="71" t="s">
        <v>7027</v>
      </c>
      <c r="AY565" s="73" t="s">
        <v>7028</v>
      </c>
    </row>
    <row r="566" spans="1:51" ht="75" customHeight="1">
      <c r="A566" s="70">
        <v>565</v>
      </c>
      <c r="B566" s="71" t="s">
        <v>7029</v>
      </c>
      <c r="C566" s="71" t="s">
        <v>1286</v>
      </c>
      <c r="D566" s="71" t="s">
        <v>7030</v>
      </c>
      <c r="E566" s="71" t="s">
        <v>1476</v>
      </c>
      <c r="F566" s="71" t="s">
        <v>231</v>
      </c>
      <c r="G566" s="71" t="s">
        <v>796</v>
      </c>
      <c r="H566" s="71" t="s">
        <v>217</v>
      </c>
      <c r="I566" s="71" t="s">
        <v>285</v>
      </c>
      <c r="J566" s="71" t="s">
        <v>1456</v>
      </c>
      <c r="K566" s="71" t="s">
        <v>279</v>
      </c>
      <c r="L566" s="71" t="s">
        <v>7031</v>
      </c>
      <c r="M566" s="71" t="s">
        <v>7032</v>
      </c>
      <c r="N566" s="71"/>
      <c r="O566" s="71"/>
      <c r="P566" s="71"/>
      <c r="Q566" s="71"/>
      <c r="R566" s="71"/>
      <c r="S566" s="71"/>
      <c r="T566" s="71"/>
      <c r="U566" s="71"/>
      <c r="V566" s="71"/>
      <c r="W566" s="71"/>
      <c r="X566" s="71"/>
      <c r="Y566" s="71"/>
      <c r="Z566" s="71"/>
      <c r="AA566" s="71"/>
      <c r="AB566" s="71" t="s">
        <v>64</v>
      </c>
      <c r="AC566" s="71" t="s">
        <v>65</v>
      </c>
      <c r="AD566" s="71" t="s">
        <v>62</v>
      </c>
      <c r="AE566" s="71" t="s">
        <v>62</v>
      </c>
      <c r="AF566" s="71" t="s">
        <v>62</v>
      </c>
      <c r="AG566" s="71"/>
      <c r="AH566" s="71" t="s">
        <v>85</v>
      </c>
      <c r="AI566" s="71" t="s">
        <v>63</v>
      </c>
      <c r="AJ566" s="71" t="s">
        <v>63</v>
      </c>
      <c r="AK566" s="71" t="s">
        <v>63</v>
      </c>
      <c r="AL566" s="71" t="s">
        <v>62</v>
      </c>
      <c r="AM566" s="71" t="s">
        <v>132</v>
      </c>
      <c r="AN566" s="71"/>
      <c r="AO566" s="71"/>
      <c r="AP566" s="71" t="s">
        <v>7033</v>
      </c>
      <c r="AQ566" s="71" t="s">
        <v>4418</v>
      </c>
      <c r="AR566" s="71" t="s">
        <v>62</v>
      </c>
      <c r="AS566" s="71"/>
      <c r="AT566" s="71" t="s">
        <v>63</v>
      </c>
      <c r="AU566" s="71"/>
      <c r="AV566" s="71"/>
      <c r="AW566" s="71"/>
      <c r="AX566" s="71" t="s">
        <v>7034</v>
      </c>
      <c r="AY566" s="73" t="s">
        <v>4915</v>
      </c>
    </row>
    <row r="567" spans="1:51" ht="75" customHeight="1">
      <c r="A567" s="70">
        <v>566</v>
      </c>
      <c r="B567" s="71" t="s">
        <v>7035</v>
      </c>
      <c r="C567" s="71" t="s">
        <v>745</v>
      </c>
      <c r="D567" s="71" t="s">
        <v>7036</v>
      </c>
      <c r="E567" s="71" t="s">
        <v>1529</v>
      </c>
      <c r="F567" s="71" t="s">
        <v>231</v>
      </c>
      <c r="G567" s="71" t="s">
        <v>796</v>
      </c>
      <c r="H567" s="71" t="s">
        <v>217</v>
      </c>
      <c r="I567" s="71" t="s">
        <v>850</v>
      </c>
      <c r="J567" s="71" t="s">
        <v>1456</v>
      </c>
      <c r="K567" s="71" t="s">
        <v>315</v>
      </c>
      <c r="L567" s="71" t="s">
        <v>7037</v>
      </c>
      <c r="M567" s="71" t="s">
        <v>7038</v>
      </c>
      <c r="N567" s="71"/>
      <c r="O567" s="71"/>
      <c r="P567" s="71"/>
      <c r="Q567" s="71"/>
      <c r="R567" s="71"/>
      <c r="S567" s="71"/>
      <c r="T567" s="71"/>
      <c r="U567" s="71"/>
      <c r="V567" s="71"/>
      <c r="W567" s="71"/>
      <c r="X567" s="71"/>
      <c r="Y567" s="71"/>
      <c r="Z567" s="71"/>
      <c r="AA567" s="71"/>
      <c r="AB567" s="71" t="s">
        <v>64</v>
      </c>
      <c r="AC567" s="71" t="s">
        <v>65</v>
      </c>
      <c r="AD567" s="71" t="s">
        <v>62</v>
      </c>
      <c r="AE567" s="71" t="s">
        <v>63</v>
      </c>
      <c r="AF567" s="71" t="s">
        <v>63</v>
      </c>
      <c r="AG567" s="71"/>
      <c r="AH567" s="71" t="s">
        <v>66</v>
      </c>
      <c r="AI567" s="71" t="s">
        <v>63</v>
      </c>
      <c r="AJ567" s="71" t="s">
        <v>63</v>
      </c>
      <c r="AK567" s="71" t="s">
        <v>63</v>
      </c>
      <c r="AL567" s="71" t="s">
        <v>63</v>
      </c>
      <c r="AM567" s="71" t="s">
        <v>63</v>
      </c>
      <c r="AN567" s="71"/>
      <c r="AO567" s="71"/>
      <c r="AP567" s="71" t="s">
        <v>7039</v>
      </c>
      <c r="AQ567" s="71" t="s">
        <v>850</v>
      </c>
      <c r="AR567" s="71" t="s">
        <v>62</v>
      </c>
      <c r="AS567" s="71"/>
      <c r="AT567" s="71" t="s">
        <v>63</v>
      </c>
      <c r="AU567" s="71"/>
      <c r="AV567" s="71"/>
      <c r="AW567" s="71"/>
      <c r="AX567" s="71" t="s">
        <v>7040</v>
      </c>
      <c r="AY567" s="73" t="s">
        <v>7041</v>
      </c>
    </row>
    <row r="568" spans="1:51" ht="75" customHeight="1">
      <c r="A568" s="70">
        <v>567</v>
      </c>
      <c r="B568" s="71" t="s">
        <v>7042</v>
      </c>
      <c r="C568" s="71" t="s">
        <v>1159</v>
      </c>
      <c r="D568" s="71" t="s">
        <v>7043</v>
      </c>
      <c r="E568" s="71" t="s">
        <v>1476</v>
      </c>
      <c r="F568" s="71" t="s">
        <v>231</v>
      </c>
      <c r="G568" s="71" t="s">
        <v>588</v>
      </c>
      <c r="H568" s="71" t="s">
        <v>217</v>
      </c>
      <c r="I568" s="71" t="s">
        <v>1232</v>
      </c>
      <c r="J568" s="71" t="s">
        <v>1456</v>
      </c>
      <c r="K568" s="71" t="s">
        <v>243</v>
      </c>
      <c r="L568" s="71" t="s">
        <v>7044</v>
      </c>
      <c r="M568" s="71" t="s">
        <v>7045</v>
      </c>
      <c r="N568" s="71"/>
      <c r="O568" s="71"/>
      <c r="P568" s="71"/>
      <c r="Q568" s="71"/>
      <c r="R568" s="71"/>
      <c r="S568" s="71"/>
      <c r="T568" s="71"/>
      <c r="U568" s="71"/>
      <c r="V568" s="71"/>
      <c r="W568" s="71"/>
      <c r="X568" s="71"/>
      <c r="Y568" s="71"/>
      <c r="Z568" s="71"/>
      <c r="AA568" s="71"/>
      <c r="AB568" s="71" t="s">
        <v>64</v>
      </c>
      <c r="AC568" s="71" t="s">
        <v>65</v>
      </c>
      <c r="AD568" s="71" t="s">
        <v>62</v>
      </c>
      <c r="AE568" s="71" t="s">
        <v>62</v>
      </c>
      <c r="AF568" s="71" t="s">
        <v>63</v>
      </c>
      <c r="AG568" s="71"/>
      <c r="AH568" s="71" t="s">
        <v>66</v>
      </c>
      <c r="AI568" s="71" t="s">
        <v>63</v>
      </c>
      <c r="AJ568" s="71" t="s">
        <v>63</v>
      </c>
      <c r="AK568" s="71" t="s">
        <v>63</v>
      </c>
      <c r="AL568" s="71" t="s">
        <v>62</v>
      </c>
      <c r="AM568" s="71" t="s">
        <v>63</v>
      </c>
      <c r="AN568" s="71"/>
      <c r="AO568" s="71"/>
      <c r="AP568" s="71" t="s">
        <v>7046</v>
      </c>
      <c r="AQ568" s="71" t="s">
        <v>1232</v>
      </c>
      <c r="AR568" s="71" t="s">
        <v>62</v>
      </c>
      <c r="AS568" s="71"/>
      <c r="AT568" s="71" t="s">
        <v>63</v>
      </c>
      <c r="AU568" s="71"/>
      <c r="AV568" s="71"/>
      <c r="AW568" s="71"/>
      <c r="AX568" s="71" t="s">
        <v>7047</v>
      </c>
      <c r="AY568" s="73" t="s">
        <v>4454</v>
      </c>
    </row>
    <row r="569" spans="1:51" ht="75" customHeight="1">
      <c r="A569" s="70">
        <v>568</v>
      </c>
      <c r="B569" s="71" t="s">
        <v>7048</v>
      </c>
      <c r="C569" s="71" t="s">
        <v>745</v>
      </c>
      <c r="D569" s="71" t="s">
        <v>7049</v>
      </c>
      <c r="E569" s="71" t="s">
        <v>1502</v>
      </c>
      <c r="F569" s="71" t="s">
        <v>231</v>
      </c>
      <c r="G569" s="71" t="s">
        <v>746</v>
      </c>
      <c r="H569" s="71" t="s">
        <v>217</v>
      </c>
      <c r="I569" s="71" t="s">
        <v>1232</v>
      </c>
      <c r="J569" s="71" t="s">
        <v>1456</v>
      </c>
      <c r="K569" s="71" t="s">
        <v>243</v>
      </c>
      <c r="L569" s="71" t="s">
        <v>7050</v>
      </c>
      <c r="M569" s="71" t="s">
        <v>7051</v>
      </c>
      <c r="N569" s="71"/>
      <c r="O569" s="71"/>
      <c r="P569" s="71"/>
      <c r="Q569" s="71"/>
      <c r="R569" s="71"/>
      <c r="S569" s="71"/>
      <c r="T569" s="71"/>
      <c r="U569" s="71"/>
      <c r="V569" s="71"/>
      <c r="W569" s="71"/>
      <c r="X569" s="71"/>
      <c r="Y569" s="71"/>
      <c r="Z569" s="71"/>
      <c r="AA569" s="71"/>
      <c r="AB569" s="71" t="s">
        <v>64</v>
      </c>
      <c r="AC569" s="71" t="s">
        <v>65</v>
      </c>
      <c r="AD569" s="71" t="s">
        <v>62</v>
      </c>
      <c r="AE569" s="71" t="s">
        <v>62</v>
      </c>
      <c r="AF569" s="71" t="s">
        <v>63</v>
      </c>
      <c r="AG569" s="71"/>
      <c r="AH569" s="71" t="s">
        <v>66</v>
      </c>
      <c r="AI569" s="71" t="s">
        <v>63</v>
      </c>
      <c r="AJ569" s="71" t="s">
        <v>63</v>
      </c>
      <c r="AK569" s="71" t="s">
        <v>63</v>
      </c>
      <c r="AL569" s="71" t="s">
        <v>62</v>
      </c>
      <c r="AM569" s="71" t="s">
        <v>63</v>
      </c>
      <c r="AN569" s="71"/>
      <c r="AO569" s="71"/>
      <c r="AP569" s="71" t="s">
        <v>7052</v>
      </c>
      <c r="AQ569" s="71" t="s">
        <v>7053</v>
      </c>
      <c r="AR569" s="71" t="s">
        <v>132</v>
      </c>
      <c r="AS569" s="71"/>
      <c r="AT569" s="71" t="s">
        <v>63</v>
      </c>
      <c r="AU569" s="71"/>
      <c r="AV569" s="71"/>
      <c r="AW569" s="71"/>
      <c r="AX569" s="71" t="s">
        <v>7054</v>
      </c>
      <c r="AY569" s="73" t="s">
        <v>7055</v>
      </c>
    </row>
    <row r="570" spans="1:51" ht="75" customHeight="1">
      <c r="A570" s="70">
        <v>569</v>
      </c>
      <c r="B570" s="71" t="s">
        <v>7056</v>
      </c>
      <c r="C570" s="71" t="s">
        <v>745</v>
      </c>
      <c r="D570" s="71" t="s">
        <v>7057</v>
      </c>
      <c r="E570" s="71" t="s">
        <v>1589</v>
      </c>
      <c r="F570" s="71" t="s">
        <v>231</v>
      </c>
      <c r="G570" s="71" t="s">
        <v>746</v>
      </c>
      <c r="H570" s="71" t="s">
        <v>217</v>
      </c>
      <c r="I570" s="71" t="s">
        <v>1232</v>
      </c>
      <c r="J570" s="71" t="s">
        <v>1456</v>
      </c>
      <c r="K570" s="71" t="s">
        <v>243</v>
      </c>
      <c r="L570" s="71" t="s">
        <v>7058</v>
      </c>
      <c r="M570" s="71" t="s">
        <v>7059</v>
      </c>
      <c r="N570" s="71"/>
      <c r="O570" s="71"/>
      <c r="P570" s="71"/>
      <c r="Q570" s="71"/>
      <c r="R570" s="71"/>
      <c r="S570" s="71"/>
      <c r="T570" s="71"/>
      <c r="U570" s="71"/>
      <c r="V570" s="71"/>
      <c r="W570" s="71"/>
      <c r="X570" s="71"/>
      <c r="Y570" s="71"/>
      <c r="Z570" s="71"/>
      <c r="AA570" s="71"/>
      <c r="AB570" s="71" t="s">
        <v>64</v>
      </c>
      <c r="AC570" s="71" t="s">
        <v>65</v>
      </c>
      <c r="AD570" s="71" t="s">
        <v>62</v>
      </c>
      <c r="AE570" s="71" t="s">
        <v>62</v>
      </c>
      <c r="AF570" s="71" t="s">
        <v>63</v>
      </c>
      <c r="AG570" s="71"/>
      <c r="AH570" s="71" t="s">
        <v>66</v>
      </c>
      <c r="AI570" s="71" t="s">
        <v>63</v>
      </c>
      <c r="AJ570" s="71" t="s">
        <v>132</v>
      </c>
      <c r="AK570" s="71" t="s">
        <v>63</v>
      </c>
      <c r="AL570" s="71" t="s">
        <v>62</v>
      </c>
      <c r="AM570" s="71" t="s">
        <v>63</v>
      </c>
      <c r="AN570" s="71"/>
      <c r="AO570" s="71"/>
      <c r="AP570" s="71" t="s">
        <v>7060</v>
      </c>
      <c r="AQ570" s="71" t="s">
        <v>1232</v>
      </c>
      <c r="AR570" s="71" t="s">
        <v>62</v>
      </c>
      <c r="AS570" s="71"/>
      <c r="AT570" s="71" t="s">
        <v>63</v>
      </c>
      <c r="AU570" s="71"/>
      <c r="AV570" s="71"/>
      <c r="AW570" s="71"/>
      <c r="AX570" s="71" t="s">
        <v>7061</v>
      </c>
      <c r="AY570" s="73"/>
    </row>
    <row r="571" spans="1:51" ht="75" customHeight="1">
      <c r="A571" s="70">
        <v>570</v>
      </c>
      <c r="B571" s="71" t="s">
        <v>7062</v>
      </c>
      <c r="C571" s="71" t="s">
        <v>810</v>
      </c>
      <c r="D571" s="71" t="s">
        <v>7063</v>
      </c>
      <c r="E571" s="71" t="s">
        <v>1526</v>
      </c>
      <c r="F571" s="71" t="s">
        <v>231</v>
      </c>
      <c r="G571" s="71" t="s">
        <v>746</v>
      </c>
      <c r="H571" s="71" t="s">
        <v>217</v>
      </c>
      <c r="I571" s="71" t="s">
        <v>850</v>
      </c>
      <c r="J571" s="71" t="s">
        <v>1456</v>
      </c>
      <c r="K571" s="71" t="s">
        <v>315</v>
      </c>
      <c r="L571" s="71" t="s">
        <v>7064</v>
      </c>
      <c r="M571" s="71" t="s">
        <v>7065</v>
      </c>
      <c r="N571" s="71"/>
      <c r="O571" s="71"/>
      <c r="P571" s="71"/>
      <c r="Q571" s="71"/>
      <c r="R571" s="71"/>
      <c r="S571" s="71"/>
      <c r="T571" s="71"/>
      <c r="U571" s="71"/>
      <c r="V571" s="71"/>
      <c r="W571" s="71"/>
      <c r="X571" s="71"/>
      <c r="Y571" s="71"/>
      <c r="Z571" s="71"/>
      <c r="AA571" s="71"/>
      <c r="AB571" s="71" t="s">
        <v>64</v>
      </c>
      <c r="AC571" s="71" t="s">
        <v>65</v>
      </c>
      <c r="AD571" s="71" t="s">
        <v>62</v>
      </c>
      <c r="AE571" s="71" t="s">
        <v>62</v>
      </c>
      <c r="AF571" s="71" t="s">
        <v>63</v>
      </c>
      <c r="AG571" s="71"/>
      <c r="AH571" s="71" t="s">
        <v>66</v>
      </c>
      <c r="AI571" s="71" t="s">
        <v>63</v>
      </c>
      <c r="AJ571" s="71" t="s">
        <v>63</v>
      </c>
      <c r="AK571" s="71" t="s">
        <v>63</v>
      </c>
      <c r="AL571" s="71" t="s">
        <v>62</v>
      </c>
      <c r="AM571" s="71" t="s">
        <v>63</v>
      </c>
      <c r="AN571" s="71"/>
      <c r="AO571" s="71"/>
      <c r="AP571" s="71" t="s">
        <v>7066</v>
      </c>
      <c r="AQ571" s="71" t="s">
        <v>6015</v>
      </c>
      <c r="AR571" s="71" t="s">
        <v>132</v>
      </c>
      <c r="AS571" s="71"/>
      <c r="AT571" s="71" t="s">
        <v>63</v>
      </c>
      <c r="AU571" s="71"/>
      <c r="AV571" s="71"/>
      <c r="AW571" s="71"/>
      <c r="AX571" s="71" t="s">
        <v>7067</v>
      </c>
      <c r="AY571" s="73" t="s">
        <v>7068</v>
      </c>
    </row>
    <row r="572" spans="1:51" ht="75" customHeight="1">
      <c r="A572" s="70">
        <v>571</v>
      </c>
      <c r="B572" s="71" t="s">
        <v>7069</v>
      </c>
      <c r="C572" s="71" t="s">
        <v>381</v>
      </c>
      <c r="D572" s="71" t="s">
        <v>7070</v>
      </c>
      <c r="E572" s="71" t="s">
        <v>1546</v>
      </c>
      <c r="F572" s="71" t="s">
        <v>54</v>
      </c>
      <c r="G572" s="71" t="s">
        <v>125</v>
      </c>
      <c r="H572" s="71" t="s">
        <v>217</v>
      </c>
      <c r="I572" s="71" t="s">
        <v>1630</v>
      </c>
      <c r="J572" s="71" t="s">
        <v>1456</v>
      </c>
      <c r="K572" s="71" t="s">
        <v>243</v>
      </c>
      <c r="L572" s="71" t="s">
        <v>7071</v>
      </c>
      <c r="M572" s="71" t="s">
        <v>7072</v>
      </c>
      <c r="N572" s="71" t="s">
        <v>1741</v>
      </c>
      <c r="O572" s="71" t="s">
        <v>1530</v>
      </c>
      <c r="P572" s="71" t="s">
        <v>155</v>
      </c>
      <c r="Q572" s="71" t="s">
        <v>155</v>
      </c>
      <c r="R572" s="71" t="s">
        <v>189</v>
      </c>
      <c r="S572" s="71" t="s">
        <v>63</v>
      </c>
      <c r="T572" s="71" t="s">
        <v>62</v>
      </c>
      <c r="U572" s="71" t="s">
        <v>62</v>
      </c>
      <c r="V572" s="71" t="s">
        <v>63</v>
      </c>
      <c r="W572" s="71" t="s">
        <v>63</v>
      </c>
      <c r="X572" s="71" t="s">
        <v>63</v>
      </c>
      <c r="Y572" s="71" t="s">
        <v>62</v>
      </c>
      <c r="Z572" s="71" t="s">
        <v>63</v>
      </c>
      <c r="AA572" s="71" t="s">
        <v>63</v>
      </c>
      <c r="AB572" s="71" t="s">
        <v>64</v>
      </c>
      <c r="AC572" s="71" t="s">
        <v>65</v>
      </c>
      <c r="AD572" s="71" t="s">
        <v>62</v>
      </c>
      <c r="AE572" s="71" t="s">
        <v>62</v>
      </c>
      <c r="AF572" s="71" t="s">
        <v>63</v>
      </c>
      <c r="AG572" s="71" t="s">
        <v>63</v>
      </c>
      <c r="AH572" s="71" t="s">
        <v>66</v>
      </c>
      <c r="AI572" s="71" t="s">
        <v>63</v>
      </c>
      <c r="AJ572" s="71" t="s">
        <v>63</v>
      </c>
      <c r="AK572" s="71" t="s">
        <v>63</v>
      </c>
      <c r="AL572" s="71" t="s">
        <v>62</v>
      </c>
      <c r="AM572" s="71" t="s">
        <v>62</v>
      </c>
      <c r="AN572" s="71" t="s">
        <v>7073</v>
      </c>
      <c r="AO572" s="71" t="s">
        <v>7074</v>
      </c>
      <c r="AP572" s="71" t="s">
        <v>7075</v>
      </c>
      <c r="AQ572" s="71" t="s">
        <v>260</v>
      </c>
      <c r="AR572" s="71" t="s">
        <v>63</v>
      </c>
      <c r="AS572" s="71"/>
      <c r="AT572" s="71" t="s">
        <v>63</v>
      </c>
      <c r="AU572" s="71" t="s">
        <v>72</v>
      </c>
      <c r="AV572" s="71" t="s">
        <v>63</v>
      </c>
      <c r="AW572" s="71"/>
      <c r="AX572" s="71" t="s">
        <v>7076</v>
      </c>
      <c r="AY572" s="73" t="s">
        <v>7077</v>
      </c>
    </row>
    <row r="573" spans="1:51" ht="75" customHeight="1">
      <c r="A573" s="70">
        <v>572</v>
      </c>
      <c r="B573" s="71" t="s">
        <v>7078</v>
      </c>
      <c r="C573" s="71" t="s">
        <v>745</v>
      </c>
      <c r="D573" s="71" t="s">
        <v>7079</v>
      </c>
      <c r="E573" s="71" t="s">
        <v>4884</v>
      </c>
      <c r="F573" s="71" t="s">
        <v>231</v>
      </c>
      <c r="G573" s="71" t="s">
        <v>746</v>
      </c>
      <c r="H573" s="71" t="s">
        <v>233</v>
      </c>
      <c r="I573" s="71" t="s">
        <v>800</v>
      </c>
      <c r="J573" s="71" t="s">
        <v>1456</v>
      </c>
      <c r="K573" s="71" t="s">
        <v>218</v>
      </c>
      <c r="L573" s="71" t="s">
        <v>7080</v>
      </c>
      <c r="M573" s="71" t="s">
        <v>7081</v>
      </c>
      <c r="N573" s="71"/>
      <c r="O573" s="71"/>
      <c r="P573" s="71"/>
      <c r="Q573" s="71"/>
      <c r="R573" s="71"/>
      <c r="S573" s="71"/>
      <c r="T573" s="71"/>
      <c r="U573" s="71"/>
      <c r="V573" s="71"/>
      <c r="W573" s="71"/>
      <c r="X573" s="71"/>
      <c r="Y573" s="71"/>
      <c r="Z573" s="71"/>
      <c r="AA573" s="71"/>
      <c r="AB573" s="71" t="s">
        <v>64</v>
      </c>
      <c r="AC573" s="71" t="s">
        <v>65</v>
      </c>
      <c r="AD573" s="71" t="s">
        <v>62</v>
      </c>
      <c r="AE573" s="71" t="s">
        <v>62</v>
      </c>
      <c r="AF573" s="71" t="s">
        <v>63</v>
      </c>
      <c r="AG573" s="71"/>
      <c r="AH573" s="71" t="s">
        <v>85</v>
      </c>
      <c r="AI573" s="71" t="s">
        <v>63</v>
      </c>
      <c r="AJ573" s="71" t="s">
        <v>63</v>
      </c>
      <c r="AK573" s="71" t="s">
        <v>63</v>
      </c>
      <c r="AL573" s="71" t="s">
        <v>63</v>
      </c>
      <c r="AM573" s="71" t="s">
        <v>63</v>
      </c>
      <c r="AN573" s="71"/>
      <c r="AO573" s="71"/>
      <c r="AP573" s="71" t="s">
        <v>7082</v>
      </c>
      <c r="AQ573" s="71" t="s">
        <v>800</v>
      </c>
      <c r="AR573" s="71" t="s">
        <v>62</v>
      </c>
      <c r="AS573" s="71"/>
      <c r="AT573" s="71" t="s">
        <v>63</v>
      </c>
      <c r="AU573" s="71"/>
      <c r="AV573" s="71"/>
      <c r="AW573" s="71"/>
      <c r="AX573" s="71" t="s">
        <v>7083</v>
      </c>
      <c r="AY573" s="73" t="s">
        <v>824</v>
      </c>
    </row>
    <row r="574" spans="1:51" ht="75" customHeight="1">
      <c r="A574" s="70">
        <v>573</v>
      </c>
      <c r="B574" s="71" t="s">
        <v>7084</v>
      </c>
      <c r="C574" s="71" t="s">
        <v>1863</v>
      </c>
      <c r="D574" s="71" t="s">
        <v>7085</v>
      </c>
      <c r="E574" s="71" t="s">
        <v>1529</v>
      </c>
      <c r="F574" s="71" t="s">
        <v>231</v>
      </c>
      <c r="G574" s="71" t="s">
        <v>746</v>
      </c>
      <c r="H574" s="71" t="s">
        <v>217</v>
      </c>
      <c r="I574" s="71" t="s">
        <v>850</v>
      </c>
      <c r="J574" s="71" t="s">
        <v>1456</v>
      </c>
      <c r="K574" s="71" t="s">
        <v>315</v>
      </c>
      <c r="L574" s="71" t="s">
        <v>7086</v>
      </c>
      <c r="M574" s="71" t="s">
        <v>7087</v>
      </c>
      <c r="N574" s="71"/>
      <c r="O574" s="71"/>
      <c r="P574" s="71"/>
      <c r="Q574" s="71"/>
      <c r="R574" s="71"/>
      <c r="S574" s="71"/>
      <c r="T574" s="71"/>
      <c r="U574" s="71"/>
      <c r="V574" s="71"/>
      <c r="W574" s="71"/>
      <c r="X574" s="71"/>
      <c r="Y574" s="71"/>
      <c r="Z574" s="71"/>
      <c r="AA574" s="71"/>
      <c r="AB574" s="71" t="s">
        <v>64</v>
      </c>
      <c r="AC574" s="71" t="s">
        <v>65</v>
      </c>
      <c r="AD574" s="71" t="s">
        <v>62</v>
      </c>
      <c r="AE574" s="71" t="s">
        <v>63</v>
      </c>
      <c r="AF574" s="71" t="s">
        <v>63</v>
      </c>
      <c r="AG574" s="71"/>
      <c r="AH574" s="71" t="s">
        <v>66</v>
      </c>
      <c r="AI574" s="71" t="s">
        <v>63</v>
      </c>
      <c r="AJ574" s="71" t="s">
        <v>63</v>
      </c>
      <c r="AK574" s="71" t="s">
        <v>63</v>
      </c>
      <c r="AL574" s="71" t="s">
        <v>62</v>
      </c>
      <c r="AM574" s="71" t="s">
        <v>63</v>
      </c>
      <c r="AN574" s="71"/>
      <c r="AO574" s="71"/>
      <c r="AP574" s="71" t="s">
        <v>6166</v>
      </c>
      <c r="AQ574" s="71" t="s">
        <v>850</v>
      </c>
      <c r="AR574" s="71" t="s">
        <v>62</v>
      </c>
      <c r="AS574" s="71"/>
      <c r="AT574" s="71" t="s">
        <v>62</v>
      </c>
      <c r="AU574" s="71"/>
      <c r="AV574" s="71"/>
      <c r="AW574" s="71"/>
      <c r="AX574" s="71" t="s">
        <v>7088</v>
      </c>
      <c r="AY574" s="73" t="s">
        <v>7089</v>
      </c>
    </row>
    <row r="575" spans="1:51" ht="75" customHeight="1">
      <c r="A575" s="70">
        <v>574</v>
      </c>
      <c r="B575" s="71" t="s">
        <v>7090</v>
      </c>
      <c r="C575" s="71" t="s">
        <v>745</v>
      </c>
      <c r="D575" s="71" t="s">
        <v>7091</v>
      </c>
      <c r="E575" s="71" t="s">
        <v>1485</v>
      </c>
      <c r="F575" s="71" t="s">
        <v>231</v>
      </c>
      <c r="G575" s="71" t="s">
        <v>746</v>
      </c>
      <c r="H575" s="71" t="s">
        <v>217</v>
      </c>
      <c r="I575" s="71" t="s">
        <v>858</v>
      </c>
      <c r="J575" s="71" t="s">
        <v>1456</v>
      </c>
      <c r="K575" s="71" t="s">
        <v>315</v>
      </c>
      <c r="L575" s="71" t="s">
        <v>7092</v>
      </c>
      <c r="M575" s="71" t="s">
        <v>7093</v>
      </c>
      <c r="N575" s="71"/>
      <c r="O575" s="71"/>
      <c r="P575" s="71"/>
      <c r="Q575" s="71"/>
      <c r="R575" s="71"/>
      <c r="S575" s="71"/>
      <c r="T575" s="71"/>
      <c r="U575" s="71"/>
      <c r="V575" s="71"/>
      <c r="W575" s="71"/>
      <c r="X575" s="71"/>
      <c r="Y575" s="71"/>
      <c r="Z575" s="71"/>
      <c r="AA575" s="71"/>
      <c r="AB575" s="71" t="s">
        <v>64</v>
      </c>
      <c r="AC575" s="71" t="s">
        <v>65</v>
      </c>
      <c r="AD575" s="71" t="s">
        <v>62</v>
      </c>
      <c r="AE575" s="71" t="s">
        <v>63</v>
      </c>
      <c r="AF575" s="71" t="s">
        <v>63</v>
      </c>
      <c r="AG575" s="71"/>
      <c r="AH575" s="71" t="s">
        <v>66</v>
      </c>
      <c r="AI575" s="71" t="s">
        <v>63</v>
      </c>
      <c r="AJ575" s="71" t="s">
        <v>63</v>
      </c>
      <c r="AK575" s="71" t="s">
        <v>63</v>
      </c>
      <c r="AL575" s="71" t="s">
        <v>62</v>
      </c>
      <c r="AM575" s="71" t="s">
        <v>63</v>
      </c>
      <c r="AN575" s="71"/>
      <c r="AO575" s="71"/>
      <c r="AP575" s="71" t="s">
        <v>7094</v>
      </c>
      <c r="AQ575" s="71" t="s">
        <v>858</v>
      </c>
      <c r="AR575" s="71" t="s">
        <v>62</v>
      </c>
      <c r="AS575" s="71"/>
      <c r="AT575" s="71" t="s">
        <v>63</v>
      </c>
      <c r="AU575" s="71"/>
      <c r="AV575" s="71"/>
      <c r="AW575" s="71"/>
      <c r="AX575" s="71" t="s">
        <v>7095</v>
      </c>
      <c r="AY575" s="73" t="s">
        <v>7096</v>
      </c>
    </row>
    <row r="576" spans="1:51" ht="75" customHeight="1">
      <c r="A576" s="70">
        <v>575</v>
      </c>
      <c r="B576" s="71" t="s">
        <v>7097</v>
      </c>
      <c r="C576" s="71" t="s">
        <v>745</v>
      </c>
      <c r="D576" s="71" t="s">
        <v>7098</v>
      </c>
      <c r="E576" s="71" t="s">
        <v>1454</v>
      </c>
      <c r="F576" s="71" t="s">
        <v>231</v>
      </c>
      <c r="G576" s="71" t="s">
        <v>746</v>
      </c>
      <c r="H576" s="71" t="s">
        <v>217</v>
      </c>
      <c r="I576" s="71" t="s">
        <v>1232</v>
      </c>
      <c r="J576" s="71" t="s">
        <v>1456</v>
      </c>
      <c r="K576" s="71" t="s">
        <v>243</v>
      </c>
      <c r="L576" s="71" t="s">
        <v>7099</v>
      </c>
      <c r="M576" s="71" t="s">
        <v>7100</v>
      </c>
      <c r="N576" s="71"/>
      <c r="O576" s="71"/>
      <c r="P576" s="71"/>
      <c r="Q576" s="71"/>
      <c r="R576" s="71"/>
      <c r="S576" s="71"/>
      <c r="T576" s="71"/>
      <c r="U576" s="71"/>
      <c r="V576" s="71"/>
      <c r="W576" s="71"/>
      <c r="X576" s="71"/>
      <c r="Y576" s="71"/>
      <c r="Z576" s="71"/>
      <c r="AA576" s="71"/>
      <c r="AB576" s="71" t="s">
        <v>64</v>
      </c>
      <c r="AC576" s="71" t="s">
        <v>65</v>
      </c>
      <c r="AD576" s="71" t="s">
        <v>62</v>
      </c>
      <c r="AE576" s="71" t="s">
        <v>62</v>
      </c>
      <c r="AF576" s="71" t="s">
        <v>63</v>
      </c>
      <c r="AG576" s="71"/>
      <c r="AH576" s="71" t="s">
        <v>66</v>
      </c>
      <c r="AI576" s="71" t="s">
        <v>63</v>
      </c>
      <c r="AJ576" s="71" t="s">
        <v>63</v>
      </c>
      <c r="AK576" s="71" t="s">
        <v>63</v>
      </c>
      <c r="AL576" s="71" t="s">
        <v>62</v>
      </c>
      <c r="AM576" s="71" t="s">
        <v>63</v>
      </c>
      <c r="AN576" s="71"/>
      <c r="AO576" s="71"/>
      <c r="AP576" s="71" t="s">
        <v>7101</v>
      </c>
      <c r="AQ576" s="71" t="s">
        <v>1440</v>
      </c>
      <c r="AR576" s="71" t="s">
        <v>62</v>
      </c>
      <c r="AS576" s="71"/>
      <c r="AT576" s="71" t="s">
        <v>63</v>
      </c>
      <c r="AU576" s="71"/>
      <c r="AV576" s="71"/>
      <c r="AW576" s="71"/>
      <c r="AX576" s="71" t="s">
        <v>7102</v>
      </c>
      <c r="AY576" s="73" t="s">
        <v>7103</v>
      </c>
    </row>
    <row r="577" spans="1:51" ht="75" customHeight="1">
      <c r="A577" s="70">
        <v>576</v>
      </c>
      <c r="B577" s="71" t="s">
        <v>7104</v>
      </c>
      <c r="C577" s="71" t="s">
        <v>7105</v>
      </c>
      <c r="D577" s="71" t="s">
        <v>7106</v>
      </c>
      <c r="E577" s="71" t="s">
        <v>1454</v>
      </c>
      <c r="F577" s="71" t="s">
        <v>54</v>
      </c>
      <c r="G577" s="71" t="s">
        <v>125</v>
      </c>
      <c r="H577" s="71" t="s">
        <v>233</v>
      </c>
      <c r="I577" s="71" t="s">
        <v>2222</v>
      </c>
      <c r="J577" s="71" t="s">
        <v>1456</v>
      </c>
      <c r="K577" s="71" t="s">
        <v>243</v>
      </c>
      <c r="L577" s="71" t="s">
        <v>7107</v>
      </c>
      <c r="M577" s="71" t="s">
        <v>7108</v>
      </c>
      <c r="N577" s="71" t="s">
        <v>1485</v>
      </c>
      <c r="O577" s="71" t="s">
        <v>4347</v>
      </c>
      <c r="P577" s="71" t="s">
        <v>60</v>
      </c>
      <c r="Q577" s="71" t="s">
        <v>81</v>
      </c>
      <c r="R577" s="71" t="s">
        <v>1700</v>
      </c>
      <c r="S577" s="71" t="s">
        <v>62</v>
      </c>
      <c r="T577" s="71" t="s">
        <v>62</v>
      </c>
      <c r="U577" s="71" t="s">
        <v>62</v>
      </c>
      <c r="V577" s="71" t="s">
        <v>62</v>
      </c>
      <c r="W577" s="71" t="s">
        <v>62</v>
      </c>
      <c r="X577" s="71" t="s">
        <v>63</v>
      </c>
      <c r="Y577" s="71" t="s">
        <v>62</v>
      </c>
      <c r="Z577" s="71" t="s">
        <v>63</v>
      </c>
      <c r="AA577" s="71" t="s">
        <v>63</v>
      </c>
      <c r="AB577" s="71" t="s">
        <v>64</v>
      </c>
      <c r="AC577" s="71" t="s">
        <v>100</v>
      </c>
      <c r="AD577" s="71" t="s">
        <v>62</v>
      </c>
      <c r="AE577" s="71" t="s">
        <v>62</v>
      </c>
      <c r="AF577" s="71" t="s">
        <v>62</v>
      </c>
      <c r="AG577" s="71" t="s">
        <v>62</v>
      </c>
      <c r="AH577" s="71" t="s">
        <v>66</v>
      </c>
      <c r="AI577" s="71" t="s">
        <v>63</v>
      </c>
      <c r="AJ577" s="71" t="s">
        <v>62</v>
      </c>
      <c r="AK577" s="71" t="s">
        <v>63</v>
      </c>
      <c r="AL577" s="71" t="s">
        <v>132</v>
      </c>
      <c r="AM577" s="71" t="s">
        <v>62</v>
      </c>
      <c r="AN577" s="71" t="s">
        <v>7109</v>
      </c>
      <c r="AO577" s="71" t="s">
        <v>7110</v>
      </c>
      <c r="AP577" s="71" t="s">
        <v>468</v>
      </c>
      <c r="AQ577" s="71" t="s">
        <v>469</v>
      </c>
      <c r="AR577" s="71" t="s">
        <v>63</v>
      </c>
      <c r="AS577" s="71"/>
      <c r="AT577" s="71" t="s">
        <v>62</v>
      </c>
      <c r="AU577" s="71" t="s">
        <v>6524</v>
      </c>
      <c r="AV577" s="71" t="s">
        <v>63</v>
      </c>
      <c r="AW577" s="71"/>
      <c r="AX577" s="71" t="s">
        <v>7111</v>
      </c>
      <c r="AY577" s="73" t="s">
        <v>7112</v>
      </c>
    </row>
    <row r="578" spans="1:51" ht="75" customHeight="1">
      <c r="A578" s="70">
        <v>577</v>
      </c>
      <c r="B578" s="71" t="s">
        <v>7113</v>
      </c>
      <c r="C578" s="71" t="s">
        <v>264</v>
      </c>
      <c r="D578" s="71" t="s">
        <v>7114</v>
      </c>
      <c r="E578" s="71" t="s">
        <v>1589</v>
      </c>
      <c r="F578" s="71" t="s">
        <v>54</v>
      </c>
      <c r="G578" s="71" t="s">
        <v>125</v>
      </c>
      <c r="H578" s="71" t="s">
        <v>233</v>
      </c>
      <c r="I578" s="71" t="s">
        <v>428</v>
      </c>
      <c r="J578" s="71" t="s">
        <v>1456</v>
      </c>
      <c r="K578" s="71" t="s">
        <v>315</v>
      </c>
      <c r="L578" s="71" t="s">
        <v>7115</v>
      </c>
      <c r="M578" s="71" t="s">
        <v>7116</v>
      </c>
      <c r="N578" s="71" t="s">
        <v>1599</v>
      </c>
      <c r="O578" s="71" t="s">
        <v>1633</v>
      </c>
      <c r="P578" s="71" t="s">
        <v>60</v>
      </c>
      <c r="Q578" s="71" t="s">
        <v>155</v>
      </c>
      <c r="R578" s="71" t="s">
        <v>1700</v>
      </c>
      <c r="S578" s="71" t="s">
        <v>62</v>
      </c>
      <c r="T578" s="71" t="s">
        <v>62</v>
      </c>
      <c r="U578" s="71" t="s">
        <v>62</v>
      </c>
      <c r="V578" s="71" t="s">
        <v>62</v>
      </c>
      <c r="W578" s="71" t="s">
        <v>62</v>
      </c>
      <c r="X578" s="71" t="s">
        <v>62</v>
      </c>
      <c r="Y578" s="71" t="s">
        <v>62</v>
      </c>
      <c r="Z578" s="71" t="s">
        <v>63</v>
      </c>
      <c r="AA578" s="71" t="s">
        <v>62</v>
      </c>
      <c r="AB578" s="71" t="s">
        <v>64</v>
      </c>
      <c r="AC578" s="71" t="s">
        <v>84</v>
      </c>
      <c r="AD578" s="71" t="s">
        <v>62</v>
      </c>
      <c r="AE578" s="71" t="s">
        <v>62</v>
      </c>
      <c r="AF578" s="71" t="s">
        <v>62</v>
      </c>
      <c r="AG578" s="71" t="s">
        <v>63</v>
      </c>
      <c r="AH578" s="71"/>
      <c r="AI578" s="71" t="s">
        <v>63</v>
      </c>
      <c r="AJ578" s="71" t="s">
        <v>132</v>
      </c>
      <c r="AK578" s="71" t="s">
        <v>63</v>
      </c>
      <c r="AL578" s="71" t="s">
        <v>62</v>
      </c>
      <c r="AM578" s="71" t="s">
        <v>132</v>
      </c>
      <c r="AN578" s="71" t="s">
        <v>7117</v>
      </c>
      <c r="AO578" s="71" t="s">
        <v>7118</v>
      </c>
      <c r="AP578" s="71" t="s">
        <v>468</v>
      </c>
      <c r="AQ578" s="71" t="s">
        <v>469</v>
      </c>
      <c r="AR578" s="71" t="s">
        <v>63</v>
      </c>
      <c r="AS578" s="71"/>
      <c r="AT578" s="71" t="s">
        <v>62</v>
      </c>
      <c r="AU578" s="71" t="s">
        <v>1733</v>
      </c>
      <c r="AV578" s="71" t="s">
        <v>63</v>
      </c>
      <c r="AW578" s="71"/>
      <c r="AX578" s="71" t="s">
        <v>7119</v>
      </c>
      <c r="AY578" s="73"/>
    </row>
    <row r="579" spans="1:51" ht="75" customHeight="1">
      <c r="A579" s="70">
        <v>578</v>
      </c>
      <c r="B579" s="71" t="s">
        <v>7120</v>
      </c>
      <c r="C579" s="71" t="s">
        <v>7121</v>
      </c>
      <c r="D579" s="71" t="s">
        <v>7122</v>
      </c>
      <c r="E579" s="71" t="s">
        <v>1476</v>
      </c>
      <c r="F579" s="71" t="s">
        <v>231</v>
      </c>
      <c r="G579" s="71" t="s">
        <v>125</v>
      </c>
      <c r="H579" s="71" t="s">
        <v>233</v>
      </c>
      <c r="I579" s="71" t="s">
        <v>428</v>
      </c>
      <c r="J579" s="71" t="s">
        <v>1456</v>
      </c>
      <c r="K579" s="71" t="s">
        <v>315</v>
      </c>
      <c r="L579" s="71" t="s">
        <v>7123</v>
      </c>
      <c r="M579" s="71" t="s">
        <v>7124</v>
      </c>
      <c r="N579" s="71" t="s">
        <v>1599</v>
      </c>
      <c r="O579" s="71" t="s">
        <v>1699</v>
      </c>
      <c r="P579" s="71"/>
      <c r="Q579" s="71"/>
      <c r="R579" s="71"/>
      <c r="S579" s="71"/>
      <c r="T579" s="71"/>
      <c r="U579" s="71"/>
      <c r="V579" s="71"/>
      <c r="W579" s="71"/>
      <c r="X579" s="71"/>
      <c r="Y579" s="71"/>
      <c r="Z579" s="71"/>
      <c r="AA579" s="71"/>
      <c r="AB579" s="71" t="s">
        <v>142</v>
      </c>
      <c r="AC579" s="71" t="s">
        <v>100</v>
      </c>
      <c r="AD579" s="71" t="s">
        <v>62</v>
      </c>
      <c r="AE579" s="71" t="s">
        <v>62</v>
      </c>
      <c r="AF579" s="71" t="s">
        <v>62</v>
      </c>
      <c r="AG579" s="71"/>
      <c r="AH579" s="71" t="s">
        <v>85</v>
      </c>
      <c r="AI579" s="71" t="s">
        <v>63</v>
      </c>
      <c r="AJ579" s="71" t="s">
        <v>62</v>
      </c>
      <c r="AK579" s="71" t="s">
        <v>62</v>
      </c>
      <c r="AL579" s="71" t="s">
        <v>63</v>
      </c>
      <c r="AM579" s="71" t="s">
        <v>63</v>
      </c>
      <c r="AN579" s="71"/>
      <c r="AO579" s="71"/>
      <c r="AP579" s="71" t="s">
        <v>7125</v>
      </c>
      <c r="AQ579" s="71" t="s">
        <v>7126</v>
      </c>
      <c r="AR579" s="71" t="s">
        <v>62</v>
      </c>
      <c r="AS579" s="71"/>
      <c r="AT579" s="71" t="s">
        <v>63</v>
      </c>
      <c r="AU579" s="71"/>
      <c r="AV579" s="71"/>
      <c r="AW579" s="71"/>
      <c r="AX579" s="71" t="s">
        <v>7127</v>
      </c>
      <c r="AY579" s="73" t="s">
        <v>7128</v>
      </c>
    </row>
    <row r="580" spans="1:51" ht="75" customHeight="1">
      <c r="A580" s="70">
        <v>579</v>
      </c>
      <c r="B580" s="71" t="s">
        <v>7129</v>
      </c>
      <c r="C580" s="71" t="s">
        <v>381</v>
      </c>
      <c r="D580" s="71" t="s">
        <v>7130</v>
      </c>
      <c r="E580" s="71">
        <v>2017</v>
      </c>
      <c r="F580" s="71" t="s">
        <v>54</v>
      </c>
      <c r="G580" s="71" t="s">
        <v>125</v>
      </c>
      <c r="H580" s="71" t="s">
        <v>233</v>
      </c>
      <c r="I580" s="71" t="s">
        <v>428</v>
      </c>
      <c r="J580" s="71" t="s">
        <v>1456</v>
      </c>
      <c r="K580" s="71" t="s">
        <v>315</v>
      </c>
      <c r="L580" s="71" t="s">
        <v>7131</v>
      </c>
      <c r="M580" s="71" t="s">
        <v>7132</v>
      </c>
      <c r="N580" s="71" t="s">
        <v>1466</v>
      </c>
      <c r="O580" s="71" t="s">
        <v>1530</v>
      </c>
      <c r="P580" s="71" t="s">
        <v>60</v>
      </c>
      <c r="Q580" s="71" t="s">
        <v>188</v>
      </c>
      <c r="R580" s="71" t="s">
        <v>189</v>
      </c>
      <c r="S580" s="71" t="s">
        <v>62</v>
      </c>
      <c r="T580" s="71" t="s">
        <v>62</v>
      </c>
      <c r="U580" s="71" t="s">
        <v>62</v>
      </c>
      <c r="V580" s="71" t="s">
        <v>62</v>
      </c>
      <c r="W580" s="71" t="s">
        <v>62</v>
      </c>
      <c r="X580" s="71" t="s">
        <v>62</v>
      </c>
      <c r="Y580" s="71" t="s">
        <v>62</v>
      </c>
      <c r="Z580" s="71" t="s">
        <v>63</v>
      </c>
      <c r="AA580" s="71" t="s">
        <v>62</v>
      </c>
      <c r="AB580" s="71" t="s">
        <v>64</v>
      </c>
      <c r="AC580" s="71" t="s">
        <v>65</v>
      </c>
      <c r="AD580" s="71" t="s">
        <v>62</v>
      </c>
      <c r="AE580" s="71" t="s">
        <v>62</v>
      </c>
      <c r="AF580" s="71" t="s">
        <v>63</v>
      </c>
      <c r="AG580" s="71" t="s">
        <v>63</v>
      </c>
      <c r="AH580" s="71" t="s">
        <v>85</v>
      </c>
      <c r="AI580" s="71" t="s">
        <v>63</v>
      </c>
      <c r="AJ580" s="71" t="s">
        <v>63</v>
      </c>
      <c r="AK580" s="71" t="s">
        <v>63</v>
      </c>
      <c r="AL580" s="71" t="s">
        <v>62</v>
      </c>
      <c r="AM580" s="71" t="s">
        <v>63</v>
      </c>
      <c r="AN580" s="71" t="s">
        <v>7133</v>
      </c>
      <c r="AO580" s="71"/>
      <c r="AP580" s="71" t="s">
        <v>436</v>
      </c>
      <c r="AQ580" s="71" t="s">
        <v>428</v>
      </c>
      <c r="AR580" s="71" t="s">
        <v>62</v>
      </c>
      <c r="AS580" s="71"/>
      <c r="AT580" s="71" t="s">
        <v>62</v>
      </c>
      <c r="AU580" s="71" t="s">
        <v>1716</v>
      </c>
      <c r="AV580" s="71" t="s">
        <v>63</v>
      </c>
      <c r="AW580" s="71"/>
      <c r="AX580" s="22" t="s">
        <v>437</v>
      </c>
      <c r="AY580" s="73" t="s">
        <v>438</v>
      </c>
    </row>
    <row r="581" spans="1:51" ht="75" customHeight="1">
      <c r="A581" s="70">
        <v>580</v>
      </c>
      <c r="B581" s="71" t="s">
        <v>7134</v>
      </c>
      <c r="C581" s="71" t="s">
        <v>289</v>
      </c>
      <c r="D581" s="71" t="s">
        <v>7135</v>
      </c>
      <c r="E581" s="71" t="s">
        <v>1503</v>
      </c>
      <c r="F581" s="71" t="s">
        <v>231</v>
      </c>
      <c r="G581" s="71" t="s">
        <v>588</v>
      </c>
      <c r="H581" s="71" t="s">
        <v>233</v>
      </c>
      <c r="I581" s="71" t="s">
        <v>428</v>
      </c>
      <c r="J581" s="71" t="s">
        <v>1456</v>
      </c>
      <c r="K581" s="71" t="s">
        <v>315</v>
      </c>
      <c r="L581" s="71" t="s">
        <v>7136</v>
      </c>
      <c r="M581" s="71" t="s">
        <v>7137</v>
      </c>
      <c r="N581" s="71"/>
      <c r="O581" s="71" t="s">
        <v>1530</v>
      </c>
      <c r="P581" s="71"/>
      <c r="Q581" s="71"/>
      <c r="R581" s="71"/>
      <c r="S581" s="71"/>
      <c r="T581" s="71"/>
      <c r="U581" s="71"/>
      <c r="V581" s="71"/>
      <c r="W581" s="71"/>
      <c r="X581" s="71"/>
      <c r="Y581" s="71"/>
      <c r="Z581" s="71"/>
      <c r="AA581" s="71"/>
      <c r="AB581" s="71" t="s">
        <v>64</v>
      </c>
      <c r="AC581" s="71" t="s">
        <v>100</v>
      </c>
      <c r="AD581" s="71" t="s">
        <v>62</v>
      </c>
      <c r="AE581" s="71" t="s">
        <v>63</v>
      </c>
      <c r="AF581" s="71" t="s">
        <v>63</v>
      </c>
      <c r="AG581" s="71"/>
      <c r="AH581" s="71" t="s">
        <v>66</v>
      </c>
      <c r="AI581" s="71" t="s">
        <v>63</v>
      </c>
      <c r="AJ581" s="71" t="s">
        <v>63</v>
      </c>
      <c r="AK581" s="71" t="s">
        <v>63</v>
      </c>
      <c r="AL581" s="71" t="s">
        <v>62</v>
      </c>
      <c r="AM581" s="71" t="s">
        <v>63</v>
      </c>
      <c r="AN581" s="71"/>
      <c r="AO581" s="71"/>
      <c r="AP581" s="71" t="s">
        <v>7138</v>
      </c>
      <c r="AQ581" s="71" t="s">
        <v>428</v>
      </c>
      <c r="AR581" s="71" t="s">
        <v>132</v>
      </c>
      <c r="AS581" s="71"/>
      <c r="AT581" s="71" t="s">
        <v>62</v>
      </c>
      <c r="AU581" s="71"/>
      <c r="AV581" s="71"/>
      <c r="AW581" s="71"/>
      <c r="AX581" s="71" t="s">
        <v>7139</v>
      </c>
      <c r="AY581" s="73" t="s">
        <v>7140</v>
      </c>
    </row>
    <row r="582" spans="1:51" ht="75" customHeight="1">
      <c r="A582" s="70">
        <v>581</v>
      </c>
      <c r="B582" s="71" t="s">
        <v>7141</v>
      </c>
      <c r="C582" s="71" t="s">
        <v>716</v>
      </c>
      <c r="D582" s="71" t="s">
        <v>7142</v>
      </c>
      <c r="E582" s="71" t="s">
        <v>1476</v>
      </c>
      <c r="F582" s="71" t="s">
        <v>54</v>
      </c>
      <c r="G582" s="71" t="s">
        <v>125</v>
      </c>
      <c r="H582" s="71" t="s">
        <v>97</v>
      </c>
      <c r="I582" s="71" t="s">
        <v>7143</v>
      </c>
      <c r="J582" s="71" t="s">
        <v>6942</v>
      </c>
      <c r="K582" s="71" t="s">
        <v>7144</v>
      </c>
      <c r="L582" s="71" t="s">
        <v>7145</v>
      </c>
      <c r="M582" s="71" t="s">
        <v>7146</v>
      </c>
      <c r="N582" s="71"/>
      <c r="O582" s="71"/>
      <c r="P582" s="71" t="s">
        <v>60</v>
      </c>
      <c r="Q582" s="71" t="s">
        <v>435</v>
      </c>
      <c r="R582" s="71" t="s">
        <v>189</v>
      </c>
      <c r="S582" s="71" t="s">
        <v>62</v>
      </c>
      <c r="T582" s="71" t="s">
        <v>62</v>
      </c>
      <c r="U582" s="71" t="s">
        <v>62</v>
      </c>
      <c r="V582" s="71" t="s">
        <v>63</v>
      </c>
      <c r="W582" s="71" t="s">
        <v>63</v>
      </c>
      <c r="X582" s="71" t="s">
        <v>63</v>
      </c>
      <c r="Y582" s="71" t="s">
        <v>62</v>
      </c>
      <c r="Z582" s="71" t="s">
        <v>62</v>
      </c>
      <c r="AA582" s="71" t="s">
        <v>63</v>
      </c>
      <c r="AB582" s="71" t="s">
        <v>64</v>
      </c>
      <c r="AC582" s="71" t="s">
        <v>65</v>
      </c>
      <c r="AD582" s="71" t="s">
        <v>63</v>
      </c>
      <c r="AE582" s="71" t="s">
        <v>63</v>
      </c>
      <c r="AF582" s="71" t="s">
        <v>63</v>
      </c>
      <c r="AG582" s="71" t="s">
        <v>63</v>
      </c>
      <c r="AH582" s="71" t="s">
        <v>85</v>
      </c>
      <c r="AI582" s="71" t="s">
        <v>63</v>
      </c>
      <c r="AJ582" s="71" t="s">
        <v>63</v>
      </c>
      <c r="AK582" s="71" t="s">
        <v>63</v>
      </c>
      <c r="AL582" s="71" t="s">
        <v>132</v>
      </c>
      <c r="AM582" s="71" t="s">
        <v>63</v>
      </c>
      <c r="AN582" s="71" t="s">
        <v>7147</v>
      </c>
      <c r="AO582" s="71" t="s">
        <v>7148</v>
      </c>
      <c r="AP582" s="71" t="s">
        <v>7149</v>
      </c>
      <c r="AQ582" s="71" t="s">
        <v>7150</v>
      </c>
      <c r="AR582" s="71" t="s">
        <v>132</v>
      </c>
      <c r="AS582" s="71"/>
      <c r="AT582" s="71" t="s">
        <v>63</v>
      </c>
      <c r="AU582" s="71" t="s">
        <v>1844</v>
      </c>
      <c r="AV582" s="71" t="s">
        <v>63</v>
      </c>
      <c r="AW582" s="71"/>
      <c r="AX582" s="71" t="s">
        <v>7151</v>
      </c>
      <c r="AY582" s="73" t="s">
        <v>7152</v>
      </c>
    </row>
    <row r="583" spans="1:51" ht="75" customHeight="1">
      <c r="A583" s="70">
        <v>582</v>
      </c>
      <c r="B583" s="71" t="s">
        <v>7153</v>
      </c>
      <c r="C583" s="71" t="s">
        <v>745</v>
      </c>
      <c r="D583" s="71" t="s">
        <v>7154</v>
      </c>
      <c r="E583" s="71" t="s">
        <v>1476</v>
      </c>
      <c r="F583" s="71" t="s">
        <v>231</v>
      </c>
      <c r="G583" s="71" t="s">
        <v>746</v>
      </c>
      <c r="H583" s="71" t="s">
        <v>217</v>
      </c>
      <c r="I583" s="71" t="s">
        <v>850</v>
      </c>
      <c r="J583" s="71" t="s">
        <v>1456</v>
      </c>
      <c r="K583" s="71" t="s">
        <v>315</v>
      </c>
      <c r="L583" s="71" t="s">
        <v>7155</v>
      </c>
      <c r="M583" s="71" t="s">
        <v>7156</v>
      </c>
      <c r="N583" s="71"/>
      <c r="O583" s="71"/>
      <c r="P583" s="71"/>
      <c r="Q583" s="71"/>
      <c r="R583" s="71"/>
      <c r="S583" s="71"/>
      <c r="T583" s="71"/>
      <c r="U583" s="71"/>
      <c r="V583" s="71"/>
      <c r="W583" s="71"/>
      <c r="X583" s="71"/>
      <c r="Y583" s="71"/>
      <c r="Z583" s="71"/>
      <c r="AA583" s="71"/>
      <c r="AB583" s="71" t="s">
        <v>64</v>
      </c>
      <c r="AC583" s="71" t="s">
        <v>65</v>
      </c>
      <c r="AD583" s="71" t="s">
        <v>62</v>
      </c>
      <c r="AE583" s="71" t="s">
        <v>63</v>
      </c>
      <c r="AF583" s="71" t="s">
        <v>63</v>
      </c>
      <c r="AG583" s="71"/>
      <c r="AH583" s="71" t="s">
        <v>101</v>
      </c>
      <c r="AI583" s="71" t="s">
        <v>63</v>
      </c>
      <c r="AJ583" s="71" t="s">
        <v>62</v>
      </c>
      <c r="AK583" s="71" t="s">
        <v>63</v>
      </c>
      <c r="AL583" s="71" t="s">
        <v>63</v>
      </c>
      <c r="AM583" s="71" t="s">
        <v>63</v>
      </c>
      <c r="AN583" s="71"/>
      <c r="AO583" s="71"/>
      <c r="AP583" s="71" t="s">
        <v>7157</v>
      </c>
      <c r="AQ583" s="71" t="s">
        <v>6015</v>
      </c>
      <c r="AR583" s="71" t="s">
        <v>62</v>
      </c>
      <c r="AS583" s="71"/>
      <c r="AT583" s="71" t="s">
        <v>63</v>
      </c>
      <c r="AU583" s="71"/>
      <c r="AV583" s="71"/>
      <c r="AW583" s="71"/>
      <c r="AX583" s="71" t="s">
        <v>7158</v>
      </c>
      <c r="AY583" s="73" t="s">
        <v>5207</v>
      </c>
    </row>
    <row r="584" spans="1:51" ht="75" customHeight="1">
      <c r="A584" s="70">
        <v>583</v>
      </c>
      <c r="B584" s="71" t="s">
        <v>7159</v>
      </c>
      <c r="C584" s="71" t="s">
        <v>745</v>
      </c>
      <c r="D584" s="71" t="s">
        <v>7160</v>
      </c>
      <c r="E584" s="71" t="s">
        <v>1485</v>
      </c>
      <c r="F584" s="71" t="s">
        <v>231</v>
      </c>
      <c r="G584" s="71" t="s">
        <v>746</v>
      </c>
      <c r="H584" s="71" t="s">
        <v>217</v>
      </c>
      <c r="I584" s="71" t="s">
        <v>2244</v>
      </c>
      <c r="J584" s="71" t="s">
        <v>1456</v>
      </c>
      <c r="K584" s="71" t="s">
        <v>315</v>
      </c>
      <c r="L584" s="71" t="s">
        <v>7161</v>
      </c>
      <c r="M584" s="71" t="s">
        <v>7162</v>
      </c>
      <c r="N584" s="71"/>
      <c r="O584" s="71"/>
      <c r="P584" s="71"/>
      <c r="Q584" s="71"/>
      <c r="R584" s="71"/>
      <c r="S584" s="71"/>
      <c r="T584" s="71"/>
      <c r="U584" s="71"/>
      <c r="V584" s="71"/>
      <c r="W584" s="71"/>
      <c r="X584" s="71"/>
      <c r="Y584" s="71"/>
      <c r="Z584" s="71"/>
      <c r="AA584" s="71"/>
      <c r="AB584" s="71" t="s">
        <v>64</v>
      </c>
      <c r="AC584" s="71" t="s">
        <v>65</v>
      </c>
      <c r="AD584" s="71" t="s">
        <v>62</v>
      </c>
      <c r="AE584" s="71" t="s">
        <v>62</v>
      </c>
      <c r="AF584" s="71" t="s">
        <v>63</v>
      </c>
      <c r="AG584" s="71"/>
      <c r="AH584" s="71" t="s">
        <v>101</v>
      </c>
      <c r="AI584" s="71" t="s">
        <v>63</v>
      </c>
      <c r="AJ584" s="71" t="s">
        <v>63</v>
      </c>
      <c r="AK584" s="71" t="s">
        <v>63</v>
      </c>
      <c r="AL584" s="71" t="s">
        <v>63</v>
      </c>
      <c r="AM584" s="71" t="s">
        <v>63</v>
      </c>
      <c r="AN584" s="71"/>
      <c r="AO584" s="71"/>
      <c r="AP584" s="71" t="s">
        <v>7163</v>
      </c>
      <c r="AQ584" s="71" t="s">
        <v>7164</v>
      </c>
      <c r="AR584" s="71" t="s">
        <v>63</v>
      </c>
      <c r="AS584" s="71"/>
      <c r="AT584" s="71" t="s">
        <v>63</v>
      </c>
      <c r="AU584" s="71"/>
      <c r="AV584" s="71"/>
      <c r="AW584" s="71"/>
      <c r="AX584" s="71" t="s">
        <v>7165</v>
      </c>
      <c r="AY584" s="73" t="s">
        <v>7166</v>
      </c>
    </row>
    <row r="585" spans="1:51" ht="75" customHeight="1">
      <c r="A585" s="70">
        <v>584</v>
      </c>
      <c r="B585" s="71" t="s">
        <v>7167</v>
      </c>
      <c r="C585" s="71" t="s">
        <v>1127</v>
      </c>
      <c r="D585" s="71" t="s">
        <v>7168</v>
      </c>
      <c r="E585" s="71" t="s">
        <v>1529</v>
      </c>
      <c r="F585" s="71" t="s">
        <v>231</v>
      </c>
      <c r="G585" s="71" t="s">
        <v>232</v>
      </c>
      <c r="H585" s="71" t="s">
        <v>217</v>
      </c>
      <c r="I585" s="71" t="s">
        <v>1232</v>
      </c>
      <c r="J585" s="71" t="s">
        <v>1456</v>
      </c>
      <c r="K585" s="71" t="s">
        <v>243</v>
      </c>
      <c r="L585" s="71" t="s">
        <v>7169</v>
      </c>
      <c r="M585" s="71" t="s">
        <v>7170</v>
      </c>
      <c r="N585" s="71"/>
      <c r="O585" s="71"/>
      <c r="P585" s="71"/>
      <c r="Q585" s="71"/>
      <c r="R585" s="71"/>
      <c r="S585" s="71"/>
      <c r="T585" s="71"/>
      <c r="U585" s="71"/>
      <c r="V585" s="71"/>
      <c r="W585" s="71"/>
      <c r="X585" s="71"/>
      <c r="Y585" s="71"/>
      <c r="Z585" s="71"/>
      <c r="AA585" s="71"/>
      <c r="AB585" s="71" t="s">
        <v>64</v>
      </c>
      <c r="AC585" s="71" t="s">
        <v>65</v>
      </c>
      <c r="AD585" s="71" t="s">
        <v>62</v>
      </c>
      <c r="AE585" s="71" t="s">
        <v>62</v>
      </c>
      <c r="AF585" s="71" t="s">
        <v>63</v>
      </c>
      <c r="AG585" s="71"/>
      <c r="AH585" s="71" t="s">
        <v>66</v>
      </c>
      <c r="AI585" s="71" t="s">
        <v>63</v>
      </c>
      <c r="AJ585" s="71" t="s">
        <v>62</v>
      </c>
      <c r="AK585" s="71" t="s">
        <v>63</v>
      </c>
      <c r="AL585" s="71" t="s">
        <v>63</v>
      </c>
      <c r="AM585" s="71" t="s">
        <v>63</v>
      </c>
      <c r="AN585" s="71"/>
      <c r="AO585" s="71"/>
      <c r="AP585" s="71" t="s">
        <v>7171</v>
      </c>
      <c r="AQ585" s="71" t="s">
        <v>1232</v>
      </c>
      <c r="AR585" s="71" t="s">
        <v>62</v>
      </c>
      <c r="AS585" s="71"/>
      <c r="AT585" s="71" t="s">
        <v>63</v>
      </c>
      <c r="AU585" s="71"/>
      <c r="AV585" s="71"/>
      <c r="AW585" s="71"/>
      <c r="AX585" s="71" t="s">
        <v>7172</v>
      </c>
      <c r="AY585" s="73" t="s">
        <v>7173</v>
      </c>
    </row>
    <row r="586" spans="1:51" ht="75" customHeight="1">
      <c r="A586" s="70">
        <v>585</v>
      </c>
      <c r="B586" s="71" t="s">
        <v>7174</v>
      </c>
      <c r="C586" s="71" t="s">
        <v>5418</v>
      </c>
      <c r="D586" s="71" t="s">
        <v>7175</v>
      </c>
      <c r="E586" s="71" t="s">
        <v>1502</v>
      </c>
      <c r="F586" s="71" t="s">
        <v>231</v>
      </c>
      <c r="G586" s="71" t="s">
        <v>746</v>
      </c>
      <c r="H586" s="71" t="s">
        <v>217</v>
      </c>
      <c r="I586" s="71" t="s">
        <v>850</v>
      </c>
      <c r="J586" s="71" t="s">
        <v>1456</v>
      </c>
      <c r="K586" s="71" t="s">
        <v>315</v>
      </c>
      <c r="L586" s="71" t="s">
        <v>7176</v>
      </c>
      <c r="M586" s="71" t="s">
        <v>7177</v>
      </c>
      <c r="N586" s="71"/>
      <c r="O586" s="71"/>
      <c r="P586" s="71"/>
      <c r="Q586" s="71"/>
      <c r="R586" s="71"/>
      <c r="S586" s="71"/>
      <c r="T586" s="71"/>
      <c r="U586" s="71"/>
      <c r="V586" s="71"/>
      <c r="W586" s="71"/>
      <c r="X586" s="71"/>
      <c r="Y586" s="71"/>
      <c r="Z586" s="71"/>
      <c r="AA586" s="71"/>
      <c r="AB586" s="71" t="s">
        <v>64</v>
      </c>
      <c r="AC586" s="71" t="s">
        <v>65</v>
      </c>
      <c r="AD586" s="71" t="s">
        <v>63</v>
      </c>
      <c r="AE586" s="71" t="s">
        <v>63</v>
      </c>
      <c r="AF586" s="71" t="s">
        <v>63</v>
      </c>
      <c r="AG586" s="71"/>
      <c r="AH586" s="71" t="s">
        <v>1539</v>
      </c>
      <c r="AI586" s="71" t="s">
        <v>63</v>
      </c>
      <c r="AJ586" s="71" t="s">
        <v>63</v>
      </c>
      <c r="AK586" s="71" t="s">
        <v>63</v>
      </c>
      <c r="AL586" s="71" t="s">
        <v>63</v>
      </c>
      <c r="AM586" s="71" t="s">
        <v>63</v>
      </c>
      <c r="AN586" s="71"/>
      <c r="AO586" s="71"/>
      <c r="AP586" s="71" t="s">
        <v>7178</v>
      </c>
      <c r="AQ586" s="71" t="s">
        <v>850</v>
      </c>
      <c r="AR586" s="71" t="s">
        <v>62</v>
      </c>
      <c r="AS586" s="71"/>
      <c r="AT586" s="71" t="s">
        <v>63</v>
      </c>
      <c r="AU586" s="71"/>
      <c r="AV586" s="71"/>
      <c r="AW586" s="71"/>
      <c r="AX586" s="71" t="s">
        <v>7179</v>
      </c>
      <c r="AY586" s="73" t="s">
        <v>7180</v>
      </c>
    </row>
    <row r="587" spans="1:51" ht="75" customHeight="1">
      <c r="A587" s="70">
        <v>586</v>
      </c>
      <c r="B587" s="71" t="s">
        <v>7181</v>
      </c>
      <c r="C587" s="71" t="s">
        <v>1112</v>
      </c>
      <c r="D587" s="71" t="s">
        <v>7182</v>
      </c>
      <c r="E587" s="71" t="s">
        <v>1526</v>
      </c>
      <c r="F587" s="71" t="s">
        <v>231</v>
      </c>
      <c r="G587" s="71" t="s">
        <v>201</v>
      </c>
      <c r="H587" s="71" t="s">
        <v>217</v>
      </c>
      <c r="I587" s="71" t="s">
        <v>428</v>
      </c>
      <c r="J587" s="71" t="s">
        <v>1456</v>
      </c>
      <c r="K587" s="71" t="s">
        <v>315</v>
      </c>
      <c r="L587" s="71" t="s">
        <v>7183</v>
      </c>
      <c r="M587" s="71" t="s">
        <v>7184</v>
      </c>
      <c r="N587" s="71"/>
      <c r="O587" s="71"/>
      <c r="P587" s="71"/>
      <c r="Q587" s="71"/>
      <c r="R587" s="71"/>
      <c r="S587" s="71"/>
      <c r="T587" s="71"/>
      <c r="U587" s="71"/>
      <c r="V587" s="71"/>
      <c r="W587" s="71"/>
      <c r="X587" s="71"/>
      <c r="Y587" s="71"/>
      <c r="Z587" s="71"/>
      <c r="AA587" s="71"/>
      <c r="AB587" s="71" t="s">
        <v>142</v>
      </c>
      <c r="AC587" s="71" t="s">
        <v>100</v>
      </c>
      <c r="AD587" s="71" t="s">
        <v>62</v>
      </c>
      <c r="AE587" s="71" t="s">
        <v>62</v>
      </c>
      <c r="AF587" s="71" t="s">
        <v>63</v>
      </c>
      <c r="AG587" s="71"/>
      <c r="AH587" s="71"/>
      <c r="AI587" s="71" t="s">
        <v>63</v>
      </c>
      <c r="AJ587" s="71" t="s">
        <v>62</v>
      </c>
      <c r="AK587" s="71" t="s">
        <v>63</v>
      </c>
      <c r="AL587" s="71" t="s">
        <v>63</v>
      </c>
      <c r="AM587" s="71" t="s">
        <v>63</v>
      </c>
      <c r="AN587" s="71"/>
      <c r="AO587" s="71"/>
      <c r="AP587" s="71" t="s">
        <v>7185</v>
      </c>
      <c r="AQ587" s="71" t="s">
        <v>2527</v>
      </c>
      <c r="AR587" s="71" t="s">
        <v>63</v>
      </c>
      <c r="AS587" s="71"/>
      <c r="AT587" s="71" t="s">
        <v>63</v>
      </c>
      <c r="AU587" s="71"/>
      <c r="AV587" s="71"/>
      <c r="AW587" s="71"/>
      <c r="AX587" s="71" t="s">
        <v>7186</v>
      </c>
      <c r="AY587" s="73" t="s">
        <v>7187</v>
      </c>
    </row>
    <row r="588" spans="1:51" ht="75" customHeight="1">
      <c r="A588" s="70">
        <v>587</v>
      </c>
      <c r="B588" s="71" t="s">
        <v>7188</v>
      </c>
      <c r="C588" s="71" t="s">
        <v>4709</v>
      </c>
      <c r="D588" s="71" t="s">
        <v>7189</v>
      </c>
      <c r="E588" s="71" t="s">
        <v>1787</v>
      </c>
      <c r="F588" s="71" t="s">
        <v>231</v>
      </c>
      <c r="G588" s="71" t="s">
        <v>746</v>
      </c>
      <c r="H588" s="71" t="s">
        <v>217</v>
      </c>
      <c r="I588" s="71" t="s">
        <v>194</v>
      </c>
      <c r="J588" s="71" t="s">
        <v>1456</v>
      </c>
      <c r="K588" s="71" t="s">
        <v>315</v>
      </c>
      <c r="L588" s="71" t="s">
        <v>7190</v>
      </c>
      <c r="M588" s="71" t="s">
        <v>7191</v>
      </c>
      <c r="N588" s="71"/>
      <c r="O588" s="71"/>
      <c r="P588" s="71"/>
      <c r="Q588" s="71"/>
      <c r="R588" s="71"/>
      <c r="S588" s="71"/>
      <c r="T588" s="71"/>
      <c r="U588" s="71"/>
      <c r="V588" s="71"/>
      <c r="W588" s="71"/>
      <c r="X588" s="71"/>
      <c r="Y588" s="71"/>
      <c r="Z588" s="71"/>
      <c r="AA588" s="71"/>
      <c r="AB588" s="71" t="s">
        <v>64</v>
      </c>
      <c r="AC588" s="71" t="s">
        <v>65</v>
      </c>
      <c r="AD588" s="71" t="s">
        <v>63</v>
      </c>
      <c r="AE588" s="71" t="s">
        <v>63</v>
      </c>
      <c r="AF588" s="71" t="s">
        <v>63</v>
      </c>
      <c r="AG588" s="71"/>
      <c r="AH588" s="71" t="s">
        <v>101</v>
      </c>
      <c r="AI588" s="71" t="s">
        <v>63</v>
      </c>
      <c r="AJ588" s="71" t="s">
        <v>63</v>
      </c>
      <c r="AK588" s="71" t="s">
        <v>63</v>
      </c>
      <c r="AL588" s="71" t="s">
        <v>62</v>
      </c>
      <c r="AM588" s="71" t="s">
        <v>63</v>
      </c>
      <c r="AN588" s="71"/>
      <c r="AO588" s="71"/>
      <c r="AP588" s="71" t="s">
        <v>7192</v>
      </c>
      <c r="AQ588" s="71" t="s">
        <v>194</v>
      </c>
      <c r="AR588" s="71" t="s">
        <v>62</v>
      </c>
      <c r="AS588" s="71"/>
      <c r="AT588" s="71" t="s">
        <v>63</v>
      </c>
      <c r="AU588" s="71"/>
      <c r="AV588" s="71"/>
      <c r="AW588" s="71"/>
      <c r="AX588" s="71" t="s">
        <v>7193</v>
      </c>
      <c r="AY588" s="73" t="s">
        <v>7194</v>
      </c>
    </row>
    <row r="589" spans="1:51" ht="75" customHeight="1">
      <c r="A589" s="70">
        <v>588</v>
      </c>
      <c r="B589" s="71" t="s">
        <v>7195</v>
      </c>
      <c r="C589" s="71" t="s">
        <v>1686</v>
      </c>
      <c r="D589" s="71" t="s">
        <v>7196</v>
      </c>
      <c r="E589" s="71" t="s">
        <v>1526</v>
      </c>
      <c r="F589" s="71" t="s">
        <v>231</v>
      </c>
      <c r="G589" s="71" t="s">
        <v>746</v>
      </c>
      <c r="H589" s="71" t="s">
        <v>217</v>
      </c>
      <c r="I589" s="71" t="s">
        <v>1232</v>
      </c>
      <c r="J589" s="71" t="s">
        <v>1456</v>
      </c>
      <c r="K589" s="71" t="s">
        <v>243</v>
      </c>
      <c r="L589" s="71" t="s">
        <v>7197</v>
      </c>
      <c r="M589" s="71" t="s">
        <v>7198</v>
      </c>
      <c r="N589" s="71"/>
      <c r="O589" s="71"/>
      <c r="P589" s="71"/>
      <c r="Q589" s="71"/>
      <c r="R589" s="71"/>
      <c r="S589" s="71"/>
      <c r="T589" s="71"/>
      <c r="U589" s="71"/>
      <c r="V589" s="71"/>
      <c r="W589" s="71"/>
      <c r="X589" s="71"/>
      <c r="Y589" s="71"/>
      <c r="Z589" s="71"/>
      <c r="AA589" s="71"/>
      <c r="AB589" s="71" t="s">
        <v>64</v>
      </c>
      <c r="AC589" s="71" t="s">
        <v>65</v>
      </c>
      <c r="AD589" s="71" t="s">
        <v>62</v>
      </c>
      <c r="AE589" s="71" t="s">
        <v>62</v>
      </c>
      <c r="AF589" s="71" t="s">
        <v>63</v>
      </c>
      <c r="AG589" s="71"/>
      <c r="AH589" s="71" t="s">
        <v>1539</v>
      </c>
      <c r="AI589" s="71" t="s">
        <v>63</v>
      </c>
      <c r="AJ589" s="71" t="s">
        <v>63</v>
      </c>
      <c r="AK589" s="71" t="s">
        <v>63</v>
      </c>
      <c r="AL589" s="71" t="s">
        <v>63</v>
      </c>
      <c r="AM589" s="71" t="s">
        <v>62</v>
      </c>
      <c r="AN589" s="71"/>
      <c r="AO589" s="71"/>
      <c r="AP589" s="71" t="s">
        <v>7199</v>
      </c>
      <c r="AQ589" s="71" t="s">
        <v>1232</v>
      </c>
      <c r="AR589" s="71" t="s">
        <v>62</v>
      </c>
      <c r="AS589" s="71"/>
      <c r="AT589" s="71" t="s">
        <v>63</v>
      </c>
      <c r="AU589" s="71"/>
      <c r="AV589" s="71"/>
      <c r="AW589" s="71"/>
      <c r="AX589" s="71" t="s">
        <v>7200</v>
      </c>
      <c r="AY589" s="73" t="s">
        <v>7201</v>
      </c>
    </row>
    <row r="590" spans="1:51" ht="75" customHeight="1">
      <c r="A590" s="70">
        <v>589</v>
      </c>
      <c r="B590" s="71" t="s">
        <v>7202</v>
      </c>
      <c r="C590" s="71" t="s">
        <v>745</v>
      </c>
      <c r="D590" s="71" t="s">
        <v>7203</v>
      </c>
      <c r="E590" s="71" t="s">
        <v>1526</v>
      </c>
      <c r="F590" s="71" t="s">
        <v>231</v>
      </c>
      <c r="G590" s="71" t="s">
        <v>746</v>
      </c>
      <c r="H590" s="71" t="s">
        <v>217</v>
      </c>
      <c r="I590" s="71" t="s">
        <v>1232</v>
      </c>
      <c r="J590" s="71" t="s">
        <v>1456</v>
      </c>
      <c r="K590" s="71" t="s">
        <v>243</v>
      </c>
      <c r="L590" s="71" t="s">
        <v>7204</v>
      </c>
      <c r="M590" s="71" t="s">
        <v>7205</v>
      </c>
      <c r="N590" s="71"/>
      <c r="O590" s="71"/>
      <c r="P590" s="71"/>
      <c r="Q590" s="71"/>
      <c r="R590" s="71"/>
      <c r="S590" s="71"/>
      <c r="T590" s="71"/>
      <c r="U590" s="71"/>
      <c r="V590" s="71"/>
      <c r="W590" s="71"/>
      <c r="X590" s="71"/>
      <c r="Y590" s="71"/>
      <c r="Z590" s="71"/>
      <c r="AA590" s="71"/>
      <c r="AB590" s="71" t="s">
        <v>64</v>
      </c>
      <c r="AC590" s="71" t="s">
        <v>65</v>
      </c>
      <c r="AD590" s="71" t="s">
        <v>63</v>
      </c>
      <c r="AE590" s="71" t="s">
        <v>63</v>
      </c>
      <c r="AF590" s="71" t="s">
        <v>63</v>
      </c>
      <c r="AG590" s="71"/>
      <c r="AH590" s="71" t="s">
        <v>101</v>
      </c>
      <c r="AI590" s="71" t="s">
        <v>63</v>
      </c>
      <c r="AJ590" s="71" t="s">
        <v>63</v>
      </c>
      <c r="AK590" s="71" t="s">
        <v>63</v>
      </c>
      <c r="AL590" s="71" t="s">
        <v>62</v>
      </c>
      <c r="AM590" s="71" t="s">
        <v>63</v>
      </c>
      <c r="AN590" s="71"/>
      <c r="AO590" s="71"/>
      <c r="AP590" s="71" t="s">
        <v>7206</v>
      </c>
      <c r="AQ590" s="71" t="s">
        <v>7207</v>
      </c>
      <c r="AR590" s="71" t="s">
        <v>132</v>
      </c>
      <c r="AS590" s="71"/>
      <c r="AT590" s="71" t="s">
        <v>63</v>
      </c>
      <c r="AU590" s="71"/>
      <c r="AV590" s="71"/>
      <c r="AW590" s="71"/>
      <c r="AX590" s="71" t="s">
        <v>7208</v>
      </c>
      <c r="AY590" s="73" t="s">
        <v>7209</v>
      </c>
    </row>
    <row r="591" spans="1:51" ht="75" customHeight="1">
      <c r="A591" s="70">
        <v>590</v>
      </c>
      <c r="B591" s="71" t="s">
        <v>7210</v>
      </c>
      <c r="C591" s="71" t="s">
        <v>381</v>
      </c>
      <c r="D591" s="71" t="s">
        <v>7211</v>
      </c>
      <c r="E591" s="71" t="s">
        <v>1510</v>
      </c>
      <c r="F591" s="71" t="s">
        <v>54</v>
      </c>
      <c r="G591" s="71" t="s">
        <v>125</v>
      </c>
      <c r="H591" s="71" t="s">
        <v>233</v>
      </c>
      <c r="I591" s="71" t="s">
        <v>1232</v>
      </c>
      <c r="J591" s="71" t="s">
        <v>1456</v>
      </c>
      <c r="K591" s="71" t="s">
        <v>243</v>
      </c>
      <c r="L591" s="71" t="s">
        <v>7212</v>
      </c>
      <c r="M591" s="71" t="s">
        <v>7213</v>
      </c>
      <c r="N591" s="71" t="s">
        <v>1741</v>
      </c>
      <c r="O591" s="71" t="s">
        <v>1530</v>
      </c>
      <c r="P591" s="71" t="s">
        <v>60</v>
      </c>
      <c r="Q591" s="71" t="s">
        <v>188</v>
      </c>
      <c r="R591" s="71" t="s">
        <v>189</v>
      </c>
      <c r="S591" s="71" t="s">
        <v>63</v>
      </c>
      <c r="T591" s="71" t="s">
        <v>63</v>
      </c>
      <c r="U591" s="71" t="s">
        <v>63</v>
      </c>
      <c r="V591" s="71" t="s">
        <v>62</v>
      </c>
      <c r="W591" s="71" t="s">
        <v>63</v>
      </c>
      <c r="X591" s="71" t="s">
        <v>63</v>
      </c>
      <c r="Y591" s="71" t="s">
        <v>62</v>
      </c>
      <c r="Z591" s="71" t="s">
        <v>63</v>
      </c>
      <c r="AA591" s="71" t="s">
        <v>63</v>
      </c>
      <c r="AB591" s="71" t="s">
        <v>189</v>
      </c>
      <c r="AC591" s="71" t="s">
        <v>65</v>
      </c>
      <c r="AD591" s="71" t="s">
        <v>62</v>
      </c>
      <c r="AE591" s="71" t="s">
        <v>62</v>
      </c>
      <c r="AF591" s="71" t="s">
        <v>63</v>
      </c>
      <c r="AG591" s="71" t="s">
        <v>63</v>
      </c>
      <c r="AH591" s="71" t="s">
        <v>66</v>
      </c>
      <c r="AI591" s="71" t="s">
        <v>63</v>
      </c>
      <c r="AJ591" s="71" t="s">
        <v>62</v>
      </c>
      <c r="AK591" s="71" t="s">
        <v>62</v>
      </c>
      <c r="AL591" s="71" t="s">
        <v>63</v>
      </c>
      <c r="AM591" s="71" t="s">
        <v>62</v>
      </c>
      <c r="AN591" s="71" t="s">
        <v>7214</v>
      </c>
      <c r="AO591" s="71" t="s">
        <v>7215</v>
      </c>
      <c r="AP591" s="71" t="s">
        <v>7216</v>
      </c>
      <c r="AQ591" s="71" t="s">
        <v>7217</v>
      </c>
      <c r="AR591" s="71" t="s">
        <v>63</v>
      </c>
      <c r="AS591" s="71"/>
      <c r="AT591" s="71" t="s">
        <v>63</v>
      </c>
      <c r="AU591" s="71" t="s">
        <v>72</v>
      </c>
      <c r="AV591" s="71" t="s">
        <v>63</v>
      </c>
      <c r="AW591" s="71"/>
      <c r="AX591" s="71" t="s">
        <v>7218</v>
      </c>
      <c r="AY591" s="73" t="s">
        <v>553</v>
      </c>
    </row>
    <row r="592" spans="1:51" ht="75" customHeight="1">
      <c r="A592" s="70">
        <v>591</v>
      </c>
      <c r="B592" s="71" t="s">
        <v>6010</v>
      </c>
      <c r="C592" s="71" t="s">
        <v>745</v>
      </c>
      <c r="D592" s="71" t="s">
        <v>7219</v>
      </c>
      <c r="E592" s="71" t="s">
        <v>1502</v>
      </c>
      <c r="F592" s="71" t="s">
        <v>231</v>
      </c>
      <c r="G592" s="71" t="s">
        <v>746</v>
      </c>
      <c r="H592" s="71" t="s">
        <v>217</v>
      </c>
      <c r="I592" s="71" t="s">
        <v>850</v>
      </c>
      <c r="J592" s="71" t="s">
        <v>1456</v>
      </c>
      <c r="K592" s="71" t="s">
        <v>315</v>
      </c>
      <c r="L592" s="71" t="s">
        <v>7220</v>
      </c>
      <c r="M592" s="71" t="s">
        <v>7221</v>
      </c>
      <c r="N592" s="71"/>
      <c r="O592" s="71"/>
      <c r="P592" s="71"/>
      <c r="Q592" s="71"/>
      <c r="R592" s="71"/>
      <c r="S592" s="71"/>
      <c r="T592" s="71"/>
      <c r="U592" s="71"/>
      <c r="V592" s="71"/>
      <c r="W592" s="71"/>
      <c r="X592" s="71"/>
      <c r="Y592" s="71"/>
      <c r="Z592" s="71"/>
      <c r="AA592" s="71"/>
      <c r="AB592" s="71" t="s">
        <v>64</v>
      </c>
      <c r="AC592" s="71" t="s">
        <v>65</v>
      </c>
      <c r="AD592" s="71" t="s">
        <v>63</v>
      </c>
      <c r="AE592" s="71" t="s">
        <v>63</v>
      </c>
      <c r="AF592" s="71" t="s">
        <v>63</v>
      </c>
      <c r="AG592" s="71"/>
      <c r="AH592" s="71" t="s">
        <v>101</v>
      </c>
      <c r="AI592" s="71" t="s">
        <v>63</v>
      </c>
      <c r="AJ592" s="71" t="s">
        <v>63</v>
      </c>
      <c r="AK592" s="71" t="s">
        <v>63</v>
      </c>
      <c r="AL592" s="71" t="s">
        <v>62</v>
      </c>
      <c r="AM592" s="71" t="s">
        <v>63</v>
      </c>
      <c r="AN592" s="71"/>
      <c r="AO592" s="71"/>
      <c r="AP592" s="71" t="s">
        <v>7222</v>
      </c>
      <c r="AQ592" s="71" t="s">
        <v>850</v>
      </c>
      <c r="AR592" s="71" t="s">
        <v>62</v>
      </c>
      <c r="AS592" s="71"/>
      <c r="AT592" s="71" t="s">
        <v>63</v>
      </c>
      <c r="AU592" s="71"/>
      <c r="AV592" s="71"/>
      <c r="AW592" s="71"/>
      <c r="AX592" s="71" t="s">
        <v>7223</v>
      </c>
      <c r="AY592" s="73" t="s">
        <v>7224</v>
      </c>
    </row>
    <row r="593" spans="1:51" ht="75" customHeight="1">
      <c r="A593" s="70">
        <v>592</v>
      </c>
      <c r="B593" s="71" t="s">
        <v>7225</v>
      </c>
      <c r="C593" s="71" t="s">
        <v>7226</v>
      </c>
      <c r="D593" s="71" t="s">
        <v>7227</v>
      </c>
      <c r="E593" s="71" t="s">
        <v>1787</v>
      </c>
      <c r="F593" s="71" t="s">
        <v>231</v>
      </c>
      <c r="G593" s="71" t="s">
        <v>125</v>
      </c>
      <c r="H593" s="71" t="s">
        <v>217</v>
      </c>
      <c r="I593" s="71" t="s">
        <v>612</v>
      </c>
      <c r="J593" s="71" t="s">
        <v>1456</v>
      </c>
      <c r="K593" s="71" t="s">
        <v>266</v>
      </c>
      <c r="L593" s="71" t="s">
        <v>7228</v>
      </c>
      <c r="M593" s="71" t="s">
        <v>7229</v>
      </c>
      <c r="N593" s="71" t="s">
        <v>5759</v>
      </c>
      <c r="O593" s="71" t="s">
        <v>1633</v>
      </c>
      <c r="P593" s="71"/>
      <c r="Q593" s="71"/>
      <c r="R593" s="71"/>
      <c r="S593" s="71"/>
      <c r="T593" s="71"/>
      <c r="U593" s="71"/>
      <c r="V593" s="71"/>
      <c r="W593" s="71"/>
      <c r="X593" s="71"/>
      <c r="Y593" s="71"/>
      <c r="Z593" s="71"/>
      <c r="AA593" s="71"/>
      <c r="AB593" s="71" t="s">
        <v>64</v>
      </c>
      <c r="AC593" s="71" t="s">
        <v>65</v>
      </c>
      <c r="AD593" s="71" t="s">
        <v>63</v>
      </c>
      <c r="AE593" s="71" t="s">
        <v>62</v>
      </c>
      <c r="AF593" s="71" t="s">
        <v>63</v>
      </c>
      <c r="AG593" s="71"/>
      <c r="AH593" s="71" t="s">
        <v>85</v>
      </c>
      <c r="AI593" s="71" t="s">
        <v>63</v>
      </c>
      <c r="AJ593" s="71" t="s">
        <v>63</v>
      </c>
      <c r="AK593" s="71" t="s">
        <v>63</v>
      </c>
      <c r="AL593" s="71" t="s">
        <v>132</v>
      </c>
      <c r="AM593" s="71" t="s">
        <v>63</v>
      </c>
      <c r="AN593" s="71"/>
      <c r="AO593" s="71"/>
      <c r="AP593" s="71" t="s">
        <v>7230</v>
      </c>
      <c r="AQ593" s="71" t="s">
        <v>612</v>
      </c>
      <c r="AR593" s="71" t="s">
        <v>62</v>
      </c>
      <c r="AS593" s="71"/>
      <c r="AT593" s="71" t="s">
        <v>63</v>
      </c>
      <c r="AU593" s="71"/>
      <c r="AV593" s="71"/>
      <c r="AW593" s="71"/>
      <c r="AX593" s="71" t="s">
        <v>7231</v>
      </c>
      <c r="AY593" s="73" t="s">
        <v>7232</v>
      </c>
    </row>
    <row r="594" spans="1:51" ht="75" customHeight="1">
      <c r="A594" s="70">
        <v>593</v>
      </c>
      <c r="B594" s="71" t="s">
        <v>7233</v>
      </c>
      <c r="C594" s="71" t="s">
        <v>6370</v>
      </c>
      <c r="D594" s="71" t="s">
        <v>7234</v>
      </c>
      <c r="E594" s="71" t="s">
        <v>1787</v>
      </c>
      <c r="F594" s="71" t="s">
        <v>54</v>
      </c>
      <c r="G594" s="71" t="s">
        <v>125</v>
      </c>
      <c r="H594" s="71" t="s">
        <v>233</v>
      </c>
      <c r="I594" s="71" t="s">
        <v>1455</v>
      </c>
      <c r="J594" s="71" t="s">
        <v>1456</v>
      </c>
      <c r="K594" s="71" t="s">
        <v>266</v>
      </c>
      <c r="L594" s="71" t="s">
        <v>7235</v>
      </c>
      <c r="M594" s="71" t="s">
        <v>7236</v>
      </c>
      <c r="N594" s="71" t="s">
        <v>1752</v>
      </c>
      <c r="O594" s="71" t="s">
        <v>1530</v>
      </c>
      <c r="P594" s="71" t="s">
        <v>60</v>
      </c>
      <c r="Q594" s="71" t="s">
        <v>188</v>
      </c>
      <c r="R594" s="71" t="s">
        <v>189</v>
      </c>
      <c r="S594" s="71" t="s">
        <v>62</v>
      </c>
      <c r="T594" s="71" t="s">
        <v>62</v>
      </c>
      <c r="U594" s="71" t="s">
        <v>63</v>
      </c>
      <c r="V594" s="71" t="s">
        <v>62</v>
      </c>
      <c r="W594" s="71" t="s">
        <v>63</v>
      </c>
      <c r="X594" s="71" t="s">
        <v>63</v>
      </c>
      <c r="Y594" s="71" t="s">
        <v>62</v>
      </c>
      <c r="Z594" s="71" t="s">
        <v>63</v>
      </c>
      <c r="AA594" s="71" t="s">
        <v>62</v>
      </c>
      <c r="AB594" s="71" t="s">
        <v>142</v>
      </c>
      <c r="AC594" s="71" t="s">
        <v>65</v>
      </c>
      <c r="AD594" s="71" t="s">
        <v>62</v>
      </c>
      <c r="AE594" s="71" t="s">
        <v>63</v>
      </c>
      <c r="AF594" s="71" t="s">
        <v>63</v>
      </c>
      <c r="AG594" s="71" t="s">
        <v>63</v>
      </c>
      <c r="AH594" s="71" t="s">
        <v>85</v>
      </c>
      <c r="AI594" s="71" t="s">
        <v>63</v>
      </c>
      <c r="AJ594" s="71" t="s">
        <v>62</v>
      </c>
      <c r="AK594" s="71" t="s">
        <v>62</v>
      </c>
      <c r="AL594" s="71" t="s">
        <v>63</v>
      </c>
      <c r="AM594" s="71" t="s">
        <v>62</v>
      </c>
      <c r="AN594" s="71" t="s">
        <v>7237</v>
      </c>
      <c r="AO594" s="71" t="s">
        <v>7238</v>
      </c>
      <c r="AP594" s="71" t="s">
        <v>7239</v>
      </c>
      <c r="AQ594" s="71" t="s">
        <v>6377</v>
      </c>
      <c r="AR594" s="71" t="s">
        <v>132</v>
      </c>
      <c r="AS594" s="71"/>
      <c r="AT594" s="71" t="s">
        <v>63</v>
      </c>
      <c r="AU594" s="71" t="s">
        <v>72</v>
      </c>
      <c r="AV594" s="71" t="s">
        <v>63</v>
      </c>
      <c r="AW594" s="71"/>
      <c r="AX594" s="71" t="s">
        <v>7240</v>
      </c>
      <c r="AY594" s="73" t="s">
        <v>6379</v>
      </c>
    </row>
    <row r="595" spans="1:51" ht="75" customHeight="1">
      <c r="A595" s="70">
        <v>594</v>
      </c>
      <c r="B595" s="71" t="s">
        <v>7241</v>
      </c>
      <c r="C595" s="71" t="s">
        <v>745</v>
      </c>
      <c r="D595" s="71" t="s">
        <v>7242</v>
      </c>
      <c r="E595" s="71" t="s">
        <v>1503</v>
      </c>
      <c r="F595" s="71" t="s">
        <v>231</v>
      </c>
      <c r="G595" s="71" t="s">
        <v>201</v>
      </c>
      <c r="H595" s="71" t="s">
        <v>217</v>
      </c>
      <c r="I595" s="71" t="s">
        <v>612</v>
      </c>
      <c r="J595" s="71" t="s">
        <v>1456</v>
      </c>
      <c r="K595" s="71" t="s">
        <v>266</v>
      </c>
      <c r="L595" s="71" t="s">
        <v>7243</v>
      </c>
      <c r="M595" s="71" t="s">
        <v>7244</v>
      </c>
      <c r="N595" s="71"/>
      <c r="O595" s="71"/>
      <c r="P595" s="71"/>
      <c r="Q595" s="71"/>
      <c r="R595" s="71"/>
      <c r="S595" s="71"/>
      <c r="T595" s="71"/>
      <c r="U595" s="71"/>
      <c r="V595" s="71"/>
      <c r="W595" s="71"/>
      <c r="X595" s="71"/>
      <c r="Y595" s="71"/>
      <c r="Z595" s="71"/>
      <c r="AA595" s="71"/>
      <c r="AB595" s="71" t="s">
        <v>64</v>
      </c>
      <c r="AC595" s="71" t="s">
        <v>65</v>
      </c>
      <c r="AD595" s="71" t="s">
        <v>62</v>
      </c>
      <c r="AE595" s="71" t="s">
        <v>62</v>
      </c>
      <c r="AF595" s="71" t="s">
        <v>63</v>
      </c>
      <c r="AG595" s="71"/>
      <c r="AH595" s="71" t="s">
        <v>101</v>
      </c>
      <c r="AI595" s="71" t="s">
        <v>63</v>
      </c>
      <c r="AJ595" s="71" t="s">
        <v>63</v>
      </c>
      <c r="AK595" s="71" t="s">
        <v>63</v>
      </c>
      <c r="AL595" s="71" t="s">
        <v>62</v>
      </c>
      <c r="AM595" s="71" t="s">
        <v>63</v>
      </c>
      <c r="AN595" s="71"/>
      <c r="AO595" s="71"/>
      <c r="AP595" s="71" t="s">
        <v>7245</v>
      </c>
      <c r="AQ595" s="71" t="s">
        <v>612</v>
      </c>
      <c r="AR595" s="71" t="s">
        <v>62</v>
      </c>
      <c r="AS595" s="71"/>
      <c r="AT595" s="71" t="s">
        <v>63</v>
      </c>
      <c r="AU595" s="71"/>
      <c r="AV595" s="71"/>
      <c r="AW595" s="71"/>
      <c r="AX595" s="71" t="s">
        <v>7246</v>
      </c>
      <c r="AY595" s="73" t="s">
        <v>7247</v>
      </c>
    </row>
    <row r="596" spans="1:51" ht="75" customHeight="1">
      <c r="A596" s="70">
        <v>595</v>
      </c>
      <c r="B596" s="71" t="s">
        <v>7248</v>
      </c>
      <c r="C596" s="71" t="s">
        <v>5406</v>
      </c>
      <c r="D596" s="71" t="s">
        <v>7249</v>
      </c>
      <c r="E596" s="71" t="s">
        <v>1526</v>
      </c>
      <c r="F596" s="71" t="s">
        <v>231</v>
      </c>
      <c r="G596" s="71" t="s">
        <v>796</v>
      </c>
      <c r="H596" s="71" t="s">
        <v>217</v>
      </c>
      <c r="I596" s="71" t="s">
        <v>612</v>
      </c>
      <c r="J596" s="71" t="s">
        <v>1456</v>
      </c>
      <c r="K596" s="71" t="s">
        <v>266</v>
      </c>
      <c r="L596" s="71" t="s">
        <v>7250</v>
      </c>
      <c r="M596" s="71" t="s">
        <v>7251</v>
      </c>
      <c r="N596" s="71"/>
      <c r="O596" s="71"/>
      <c r="P596" s="71"/>
      <c r="Q596" s="71"/>
      <c r="R596" s="71"/>
      <c r="S596" s="71"/>
      <c r="T596" s="71"/>
      <c r="U596" s="71"/>
      <c r="V596" s="71"/>
      <c r="W596" s="71"/>
      <c r="X596" s="71"/>
      <c r="Y596" s="71"/>
      <c r="Z596" s="71"/>
      <c r="AA596" s="71"/>
      <c r="AB596" s="71" t="s">
        <v>64</v>
      </c>
      <c r="AC596" s="71" t="s">
        <v>65</v>
      </c>
      <c r="AD596" s="71" t="s">
        <v>62</v>
      </c>
      <c r="AE596" s="71" t="s">
        <v>62</v>
      </c>
      <c r="AF596" s="71" t="s">
        <v>63</v>
      </c>
      <c r="AG596" s="71"/>
      <c r="AH596" s="71" t="s">
        <v>85</v>
      </c>
      <c r="AI596" s="71" t="s">
        <v>63</v>
      </c>
      <c r="AJ596" s="71" t="s">
        <v>63</v>
      </c>
      <c r="AK596" s="71" t="s">
        <v>63</v>
      </c>
      <c r="AL596" s="71" t="s">
        <v>62</v>
      </c>
      <c r="AM596" s="71" t="s">
        <v>63</v>
      </c>
      <c r="AN596" s="71"/>
      <c r="AO596" s="71"/>
      <c r="AP596" s="71" t="s">
        <v>7252</v>
      </c>
      <c r="AQ596" s="71" t="s">
        <v>7253</v>
      </c>
      <c r="AR596" s="71" t="s">
        <v>62</v>
      </c>
      <c r="AS596" s="71"/>
      <c r="AT596" s="71" t="s">
        <v>63</v>
      </c>
      <c r="AU596" s="71"/>
      <c r="AV596" s="71"/>
      <c r="AW596" s="71"/>
      <c r="AX596" s="71" t="s">
        <v>7254</v>
      </c>
      <c r="AY596" s="73" t="s">
        <v>7255</v>
      </c>
    </row>
    <row r="597" spans="1:51" ht="75" customHeight="1">
      <c r="A597" s="70">
        <v>596</v>
      </c>
      <c r="B597" s="71" t="s">
        <v>7256</v>
      </c>
      <c r="C597" s="71" t="s">
        <v>5420</v>
      </c>
      <c r="D597" s="71" t="s">
        <v>7257</v>
      </c>
      <c r="E597" s="71" t="s">
        <v>1476</v>
      </c>
      <c r="F597" s="71" t="s">
        <v>231</v>
      </c>
      <c r="G597" s="71" t="s">
        <v>201</v>
      </c>
      <c r="H597" s="71" t="s">
        <v>217</v>
      </c>
      <c r="I597" s="71" t="s">
        <v>513</v>
      </c>
      <c r="J597" s="71" t="s">
        <v>1456</v>
      </c>
      <c r="K597" s="71" t="s">
        <v>218</v>
      </c>
      <c r="L597" s="71" t="s">
        <v>7258</v>
      </c>
      <c r="M597" s="71" t="s">
        <v>7259</v>
      </c>
      <c r="N597" s="71"/>
      <c r="O597" s="71"/>
      <c r="P597" s="71"/>
      <c r="Q597" s="71"/>
      <c r="R597" s="71"/>
      <c r="S597" s="71"/>
      <c r="T597" s="71"/>
      <c r="U597" s="71"/>
      <c r="V597" s="71"/>
      <c r="W597" s="71"/>
      <c r="X597" s="71"/>
      <c r="Y597" s="71"/>
      <c r="Z597" s="71"/>
      <c r="AA597" s="71"/>
      <c r="AB597" s="71" t="s">
        <v>64</v>
      </c>
      <c r="AC597" s="71" t="s">
        <v>100</v>
      </c>
      <c r="AD597" s="71" t="s">
        <v>62</v>
      </c>
      <c r="AE597" s="71" t="s">
        <v>62</v>
      </c>
      <c r="AF597" s="71" t="s">
        <v>63</v>
      </c>
      <c r="AG597" s="71"/>
      <c r="AH597" s="71" t="s">
        <v>66</v>
      </c>
      <c r="AI597" s="71" t="s">
        <v>63</v>
      </c>
      <c r="AJ597" s="71" t="s">
        <v>63</v>
      </c>
      <c r="AK597" s="71" t="s">
        <v>63</v>
      </c>
      <c r="AL597" s="71" t="s">
        <v>132</v>
      </c>
      <c r="AM597" s="71" t="s">
        <v>63</v>
      </c>
      <c r="AN597" s="71"/>
      <c r="AO597" s="71"/>
      <c r="AP597" s="71" t="s">
        <v>7260</v>
      </c>
      <c r="AQ597" s="71" t="s">
        <v>321</v>
      </c>
      <c r="AR597" s="71" t="s">
        <v>63</v>
      </c>
      <c r="AS597" s="71"/>
      <c r="AT597" s="71" t="s">
        <v>63</v>
      </c>
      <c r="AU597" s="71"/>
      <c r="AV597" s="71"/>
      <c r="AW597" s="71"/>
      <c r="AX597" s="71" t="s">
        <v>7261</v>
      </c>
      <c r="AY597" s="73" t="s">
        <v>7262</v>
      </c>
    </row>
    <row r="598" spans="1:51" ht="75" customHeight="1">
      <c r="A598" s="70">
        <v>597</v>
      </c>
      <c r="B598" s="71" t="s">
        <v>7263</v>
      </c>
      <c r="C598" s="71" t="s">
        <v>745</v>
      </c>
      <c r="D598" s="71" t="s">
        <v>7264</v>
      </c>
      <c r="E598" s="71" t="s">
        <v>1526</v>
      </c>
      <c r="F598" s="71" t="s">
        <v>231</v>
      </c>
      <c r="G598" s="71" t="s">
        <v>796</v>
      </c>
      <c r="H598" s="71" t="s">
        <v>217</v>
      </c>
      <c r="I598" s="71" t="s">
        <v>800</v>
      </c>
      <c r="J598" s="71" t="s">
        <v>1456</v>
      </c>
      <c r="K598" s="71" t="s">
        <v>218</v>
      </c>
      <c r="L598" s="71" t="s">
        <v>7265</v>
      </c>
      <c r="M598" s="71" t="s">
        <v>7266</v>
      </c>
      <c r="N598" s="71"/>
      <c r="O598" s="71"/>
      <c r="P598" s="71"/>
      <c r="Q598" s="71"/>
      <c r="R598" s="71"/>
      <c r="S598" s="71"/>
      <c r="T598" s="71"/>
      <c r="U598" s="71"/>
      <c r="V598" s="71"/>
      <c r="W598" s="71"/>
      <c r="X598" s="71"/>
      <c r="Y598" s="71"/>
      <c r="Z598" s="71"/>
      <c r="AA598" s="71"/>
      <c r="AB598" s="71" t="s">
        <v>64</v>
      </c>
      <c r="AC598" s="71" t="s">
        <v>65</v>
      </c>
      <c r="AD598" s="71" t="s">
        <v>63</v>
      </c>
      <c r="AE598" s="71" t="s">
        <v>63</v>
      </c>
      <c r="AF598" s="71" t="s">
        <v>63</v>
      </c>
      <c r="AG598" s="71"/>
      <c r="AH598" s="71" t="s">
        <v>101</v>
      </c>
      <c r="AI598" s="71" t="s">
        <v>63</v>
      </c>
      <c r="AJ598" s="71" t="s">
        <v>63</v>
      </c>
      <c r="AK598" s="71" t="s">
        <v>63</v>
      </c>
      <c r="AL598" s="71" t="s">
        <v>63</v>
      </c>
      <c r="AM598" s="71" t="s">
        <v>63</v>
      </c>
      <c r="AN598" s="71"/>
      <c r="AO598" s="71"/>
      <c r="AP598" s="71" t="s">
        <v>7267</v>
      </c>
      <c r="AQ598" s="71" t="s">
        <v>800</v>
      </c>
      <c r="AR598" s="71" t="s">
        <v>62</v>
      </c>
      <c r="AS598" s="71"/>
      <c r="AT598" s="71" t="s">
        <v>63</v>
      </c>
      <c r="AU598" s="71"/>
      <c r="AV598" s="71"/>
      <c r="AW598" s="71"/>
      <c r="AX598" s="71" t="s">
        <v>7268</v>
      </c>
      <c r="AY598" s="73" t="s">
        <v>7269</v>
      </c>
    </row>
    <row r="599" spans="1:51" ht="75" customHeight="1">
      <c r="A599" s="70">
        <v>598</v>
      </c>
      <c r="B599" s="71" t="s">
        <v>5852</v>
      </c>
      <c r="C599" s="71" t="s">
        <v>5602</v>
      </c>
      <c r="D599" s="71" t="s">
        <v>7270</v>
      </c>
      <c r="E599" s="71" t="s">
        <v>1485</v>
      </c>
      <c r="F599" s="71" t="s">
        <v>231</v>
      </c>
      <c r="G599" s="71" t="s">
        <v>746</v>
      </c>
      <c r="H599" s="71" t="s">
        <v>217</v>
      </c>
      <c r="I599" s="71" t="s">
        <v>2239</v>
      </c>
      <c r="J599" s="71" t="s">
        <v>1456</v>
      </c>
      <c r="K599" s="71" t="s">
        <v>315</v>
      </c>
      <c r="L599" s="71" t="s">
        <v>7271</v>
      </c>
      <c r="M599" s="71" t="s">
        <v>7272</v>
      </c>
      <c r="N599" s="71"/>
      <c r="O599" s="71"/>
      <c r="P599" s="71"/>
      <c r="Q599" s="71"/>
      <c r="R599" s="71"/>
      <c r="S599" s="71"/>
      <c r="T599" s="71"/>
      <c r="U599" s="71"/>
      <c r="V599" s="71"/>
      <c r="W599" s="71"/>
      <c r="X599" s="71"/>
      <c r="Y599" s="71"/>
      <c r="Z599" s="71"/>
      <c r="AA599" s="71"/>
      <c r="AB599" s="71" t="s">
        <v>64</v>
      </c>
      <c r="AC599" s="71" t="s">
        <v>65</v>
      </c>
      <c r="AD599" s="71" t="s">
        <v>62</v>
      </c>
      <c r="AE599" s="71" t="s">
        <v>62</v>
      </c>
      <c r="AF599" s="71" t="s">
        <v>62</v>
      </c>
      <c r="AG599" s="71"/>
      <c r="AH599" s="71" t="s">
        <v>1539</v>
      </c>
      <c r="AI599" s="71" t="s">
        <v>63</v>
      </c>
      <c r="AJ599" s="71" t="s">
        <v>63</v>
      </c>
      <c r="AK599" s="71" t="s">
        <v>63</v>
      </c>
      <c r="AL599" s="71" t="s">
        <v>63</v>
      </c>
      <c r="AM599" s="71" t="s">
        <v>132</v>
      </c>
      <c r="AN599" s="71"/>
      <c r="AO599" s="71"/>
      <c r="AP599" s="71" t="s">
        <v>7273</v>
      </c>
      <c r="AQ599" s="71" t="s">
        <v>7274</v>
      </c>
      <c r="AR599" s="71" t="s">
        <v>132</v>
      </c>
      <c r="AS599" s="71"/>
      <c r="AT599" s="71" t="s">
        <v>63</v>
      </c>
      <c r="AU599" s="71"/>
      <c r="AV599" s="71"/>
      <c r="AW599" s="71"/>
      <c r="AX599" s="71" t="s">
        <v>7275</v>
      </c>
      <c r="AY599" s="73" t="s">
        <v>7276</v>
      </c>
    </row>
    <row r="600" spans="1:51" ht="75" customHeight="1">
      <c r="A600" s="70">
        <v>599</v>
      </c>
      <c r="B600" s="71" t="s">
        <v>7277</v>
      </c>
      <c r="C600" s="71" t="s">
        <v>526</v>
      </c>
      <c r="D600" s="71" t="s">
        <v>7278</v>
      </c>
      <c r="E600" s="71" t="s">
        <v>1518</v>
      </c>
      <c r="F600" s="71" t="s">
        <v>54</v>
      </c>
      <c r="G600" s="71" t="s">
        <v>1328</v>
      </c>
      <c r="H600" s="71" t="s">
        <v>233</v>
      </c>
      <c r="I600" s="71" t="s">
        <v>612</v>
      </c>
      <c r="J600" s="71" t="s">
        <v>1456</v>
      </c>
      <c r="K600" s="71" t="s">
        <v>266</v>
      </c>
      <c r="L600" s="71" t="s">
        <v>7279</v>
      </c>
      <c r="M600" s="71" t="s">
        <v>7280</v>
      </c>
      <c r="N600" s="71"/>
      <c r="O600" s="71"/>
      <c r="P600" s="71" t="s">
        <v>60</v>
      </c>
      <c r="Q600" s="71" t="s">
        <v>155</v>
      </c>
      <c r="R600" s="71" t="s">
        <v>373</v>
      </c>
      <c r="S600" s="71" t="s">
        <v>62</v>
      </c>
      <c r="T600" s="71" t="s">
        <v>62</v>
      </c>
      <c r="U600" s="71" t="s">
        <v>62</v>
      </c>
      <c r="V600" s="71" t="s">
        <v>63</v>
      </c>
      <c r="W600" s="71" t="s">
        <v>62</v>
      </c>
      <c r="X600" s="71" t="s">
        <v>63</v>
      </c>
      <c r="Y600" s="71" t="s">
        <v>62</v>
      </c>
      <c r="Z600" s="71" t="s">
        <v>63</v>
      </c>
      <c r="AA600" s="71" t="s">
        <v>62</v>
      </c>
      <c r="AB600" s="71" t="s">
        <v>64</v>
      </c>
      <c r="AC600" s="71" t="s">
        <v>65</v>
      </c>
      <c r="AD600" s="71" t="s">
        <v>63</v>
      </c>
      <c r="AE600" s="71" t="s">
        <v>63</v>
      </c>
      <c r="AF600" s="71" t="s">
        <v>63</v>
      </c>
      <c r="AG600" s="71" t="s">
        <v>63</v>
      </c>
      <c r="AH600" s="71" t="s">
        <v>85</v>
      </c>
      <c r="AI600" s="71" t="s">
        <v>63</v>
      </c>
      <c r="AJ600" s="71" t="s">
        <v>63</v>
      </c>
      <c r="AK600" s="71" t="s">
        <v>63</v>
      </c>
      <c r="AL600" s="71" t="s">
        <v>132</v>
      </c>
      <c r="AM600" s="71" t="s">
        <v>63</v>
      </c>
      <c r="AN600" s="71" t="s">
        <v>7281</v>
      </c>
      <c r="AO600" s="71" t="s">
        <v>7282</v>
      </c>
      <c r="AP600" s="71" t="s">
        <v>7283</v>
      </c>
      <c r="AQ600" s="71" t="s">
        <v>7284</v>
      </c>
      <c r="AR600" s="71" t="s">
        <v>132</v>
      </c>
      <c r="AS600" s="71"/>
      <c r="AT600" s="71" t="s">
        <v>63</v>
      </c>
      <c r="AU600" s="71" t="s">
        <v>72</v>
      </c>
      <c r="AV600" s="71" t="s">
        <v>63</v>
      </c>
      <c r="AW600" s="71"/>
      <c r="AX600" s="71" t="s">
        <v>7285</v>
      </c>
      <c r="AY600" s="73" t="s">
        <v>7286</v>
      </c>
    </row>
    <row r="601" spans="1:51" ht="75" customHeight="1">
      <c r="A601" s="70">
        <v>600</v>
      </c>
      <c r="B601" s="71" t="s">
        <v>7287</v>
      </c>
      <c r="C601" s="71" t="s">
        <v>745</v>
      </c>
      <c r="D601" s="71" t="s">
        <v>7288</v>
      </c>
      <c r="E601" s="71" t="s">
        <v>1787</v>
      </c>
      <c r="F601" s="71" t="s">
        <v>231</v>
      </c>
      <c r="G601" s="71" t="s">
        <v>746</v>
      </c>
      <c r="H601" s="71" t="s">
        <v>217</v>
      </c>
      <c r="I601" s="71" t="s">
        <v>194</v>
      </c>
      <c r="J601" s="71" t="s">
        <v>1456</v>
      </c>
      <c r="K601" s="71" t="s">
        <v>315</v>
      </c>
      <c r="L601" s="71" t="s">
        <v>7289</v>
      </c>
      <c r="M601" s="71" t="s">
        <v>7290</v>
      </c>
      <c r="N601" s="71"/>
      <c r="O601" s="71"/>
      <c r="P601" s="71"/>
      <c r="Q601" s="71"/>
      <c r="R601" s="71"/>
      <c r="S601" s="71"/>
      <c r="T601" s="71"/>
      <c r="U601" s="71"/>
      <c r="V601" s="71"/>
      <c r="W601" s="71"/>
      <c r="X601" s="71"/>
      <c r="Y601" s="71"/>
      <c r="Z601" s="71"/>
      <c r="AA601" s="71"/>
      <c r="AB601" s="71" t="s">
        <v>64</v>
      </c>
      <c r="AC601" s="71" t="s">
        <v>65</v>
      </c>
      <c r="AD601" s="71" t="s">
        <v>62</v>
      </c>
      <c r="AE601" s="71" t="s">
        <v>62</v>
      </c>
      <c r="AF601" s="71" t="s">
        <v>63</v>
      </c>
      <c r="AG601" s="71"/>
      <c r="AH601" s="71" t="s">
        <v>66</v>
      </c>
      <c r="AI601" s="71" t="s">
        <v>63</v>
      </c>
      <c r="AJ601" s="71" t="s">
        <v>63</v>
      </c>
      <c r="AK601" s="71" t="s">
        <v>63</v>
      </c>
      <c r="AL601" s="71" t="s">
        <v>62</v>
      </c>
      <c r="AM601" s="71" t="s">
        <v>63</v>
      </c>
      <c r="AN601" s="71"/>
      <c r="AO601" s="71"/>
      <c r="AP601" s="71" t="s">
        <v>5300</v>
      </c>
      <c r="AQ601" s="71" t="s">
        <v>105</v>
      </c>
      <c r="AR601" s="71" t="s">
        <v>63</v>
      </c>
      <c r="AS601" s="71"/>
      <c r="AT601" s="71" t="s">
        <v>63</v>
      </c>
      <c r="AU601" s="71"/>
      <c r="AV601" s="71"/>
      <c r="AW601" s="71"/>
      <c r="AX601" s="71" t="s">
        <v>7291</v>
      </c>
      <c r="AY601" s="73" t="s">
        <v>7292</v>
      </c>
    </row>
    <row r="602" spans="1:51" ht="75" customHeight="1">
      <c r="A602" s="70">
        <v>601</v>
      </c>
      <c r="B602" s="71" t="s">
        <v>7293</v>
      </c>
      <c r="C602" s="71" t="s">
        <v>716</v>
      </c>
      <c r="D602" s="71" t="s">
        <v>7294</v>
      </c>
      <c r="E602" s="71" t="s">
        <v>1454</v>
      </c>
      <c r="F602" s="71" t="s">
        <v>54</v>
      </c>
      <c r="G602" s="71" t="s">
        <v>125</v>
      </c>
      <c r="H602" s="71" t="s">
        <v>233</v>
      </c>
      <c r="I602" s="71" t="s">
        <v>1232</v>
      </c>
      <c r="J602" s="71" t="s">
        <v>1456</v>
      </c>
      <c r="K602" s="71" t="s">
        <v>243</v>
      </c>
      <c r="L602" s="71" t="s">
        <v>7295</v>
      </c>
      <c r="M602" s="71" t="s">
        <v>7296</v>
      </c>
      <c r="N602" s="71"/>
      <c r="O602" s="71" t="s">
        <v>1699</v>
      </c>
      <c r="P602" s="71" t="s">
        <v>60</v>
      </c>
      <c r="Q602" s="71" t="s">
        <v>435</v>
      </c>
      <c r="R602" s="71" t="s">
        <v>189</v>
      </c>
      <c r="S602" s="71" t="s">
        <v>62</v>
      </c>
      <c r="T602" s="71" t="s">
        <v>63</v>
      </c>
      <c r="U602" s="71" t="s">
        <v>62</v>
      </c>
      <c r="V602" s="71" t="s">
        <v>62</v>
      </c>
      <c r="W602" s="71" t="s">
        <v>63</v>
      </c>
      <c r="X602" s="71" t="s">
        <v>62</v>
      </c>
      <c r="Y602" s="71" t="s">
        <v>62</v>
      </c>
      <c r="Z602" s="71" t="s">
        <v>62</v>
      </c>
      <c r="AA602" s="71" t="s">
        <v>63</v>
      </c>
      <c r="AB602" s="71" t="s">
        <v>1723</v>
      </c>
      <c r="AC602" s="71" t="s">
        <v>65</v>
      </c>
      <c r="AD602" s="71" t="s">
        <v>62</v>
      </c>
      <c r="AE602" s="71" t="s">
        <v>62</v>
      </c>
      <c r="AF602" s="71" t="s">
        <v>62</v>
      </c>
      <c r="AG602" s="71" t="s">
        <v>63</v>
      </c>
      <c r="AH602" s="71" t="s">
        <v>85</v>
      </c>
      <c r="AI602" s="71" t="s">
        <v>63</v>
      </c>
      <c r="AJ602" s="71" t="s">
        <v>63</v>
      </c>
      <c r="AK602" s="71" t="s">
        <v>63</v>
      </c>
      <c r="AL602" s="71" t="s">
        <v>63</v>
      </c>
      <c r="AM602" s="71" t="s">
        <v>63</v>
      </c>
      <c r="AN602" s="71" t="s">
        <v>7297</v>
      </c>
      <c r="AO602" s="71" t="s">
        <v>7298</v>
      </c>
      <c r="AP602" s="71" t="s">
        <v>7299</v>
      </c>
      <c r="AQ602" s="71" t="s">
        <v>1229</v>
      </c>
      <c r="AR602" s="71" t="s">
        <v>132</v>
      </c>
      <c r="AS602" s="71"/>
      <c r="AT602" s="71" t="s">
        <v>63</v>
      </c>
      <c r="AU602" s="71" t="s">
        <v>72</v>
      </c>
      <c r="AV602" s="71" t="s">
        <v>63</v>
      </c>
      <c r="AW602" s="71"/>
      <c r="AX602" s="71" t="s">
        <v>7300</v>
      </c>
      <c r="AY602" s="73" t="s">
        <v>7301</v>
      </c>
    </row>
    <row r="603" spans="1:51" ht="75" customHeight="1">
      <c r="A603" s="70">
        <v>602</v>
      </c>
      <c r="B603" s="71" t="s">
        <v>7302</v>
      </c>
      <c r="C603" s="71" t="s">
        <v>745</v>
      </c>
      <c r="D603" s="71" t="s">
        <v>7303</v>
      </c>
      <c r="E603" s="71" t="s">
        <v>1476</v>
      </c>
      <c r="F603" s="71" t="s">
        <v>231</v>
      </c>
      <c r="G603" s="71" t="s">
        <v>588</v>
      </c>
      <c r="H603" s="71" t="s">
        <v>217</v>
      </c>
      <c r="I603" s="71" t="s">
        <v>858</v>
      </c>
      <c r="J603" s="71" t="s">
        <v>1456</v>
      </c>
      <c r="K603" s="71" t="s">
        <v>315</v>
      </c>
      <c r="L603" s="71" t="s">
        <v>7304</v>
      </c>
      <c r="M603" s="71" t="s">
        <v>7305</v>
      </c>
      <c r="N603" s="71"/>
      <c r="O603" s="71"/>
      <c r="P603" s="71"/>
      <c r="Q603" s="71"/>
      <c r="R603" s="71"/>
      <c r="S603" s="71"/>
      <c r="T603" s="71"/>
      <c r="U603" s="71"/>
      <c r="V603" s="71"/>
      <c r="W603" s="71"/>
      <c r="X603" s="71"/>
      <c r="Y603" s="71"/>
      <c r="Z603" s="71"/>
      <c r="AA603" s="71"/>
      <c r="AB603" s="71" t="s">
        <v>64</v>
      </c>
      <c r="AC603" s="71" t="s">
        <v>65</v>
      </c>
      <c r="AD603" s="71" t="s">
        <v>62</v>
      </c>
      <c r="AE603" s="71" t="s">
        <v>62</v>
      </c>
      <c r="AF603" s="71" t="s">
        <v>63</v>
      </c>
      <c r="AG603" s="71"/>
      <c r="AH603" s="71" t="s">
        <v>66</v>
      </c>
      <c r="AI603" s="71" t="s">
        <v>132</v>
      </c>
      <c r="AJ603" s="71" t="s">
        <v>62</v>
      </c>
      <c r="AK603" s="71" t="s">
        <v>62</v>
      </c>
      <c r="AL603" s="71" t="s">
        <v>62</v>
      </c>
      <c r="AM603" s="71" t="s">
        <v>63</v>
      </c>
      <c r="AN603" s="71"/>
      <c r="AO603" s="71"/>
      <c r="AP603" s="71" t="s">
        <v>7306</v>
      </c>
      <c r="AQ603" s="71" t="s">
        <v>7307</v>
      </c>
      <c r="AR603" s="71" t="s">
        <v>132</v>
      </c>
      <c r="AS603" s="71"/>
      <c r="AT603" s="71" t="s">
        <v>63</v>
      </c>
      <c r="AU603" s="71"/>
      <c r="AV603" s="71"/>
      <c r="AW603" s="71"/>
      <c r="AX603" s="71" t="s">
        <v>7308</v>
      </c>
      <c r="AY603" s="73" t="s">
        <v>7309</v>
      </c>
    </row>
    <row r="604" spans="1:51" ht="75" customHeight="1">
      <c r="A604" s="70">
        <v>603</v>
      </c>
      <c r="B604" s="71" t="s">
        <v>7310</v>
      </c>
      <c r="C604" s="71" t="s">
        <v>745</v>
      </c>
      <c r="D604" s="71" t="s">
        <v>7311</v>
      </c>
      <c r="E604" s="71" t="s">
        <v>1503</v>
      </c>
      <c r="F604" s="71" t="s">
        <v>231</v>
      </c>
      <c r="G604" s="71" t="s">
        <v>746</v>
      </c>
      <c r="H604" s="71" t="s">
        <v>217</v>
      </c>
      <c r="I604" s="71" t="s">
        <v>1232</v>
      </c>
      <c r="J604" s="71" t="s">
        <v>1456</v>
      </c>
      <c r="K604" s="71" t="s">
        <v>243</v>
      </c>
      <c r="L604" s="71" t="s">
        <v>7312</v>
      </c>
      <c r="M604" s="71" t="s">
        <v>7313</v>
      </c>
      <c r="N604" s="71"/>
      <c r="O604" s="71"/>
      <c r="P604" s="71"/>
      <c r="Q604" s="71"/>
      <c r="R604" s="71"/>
      <c r="S604" s="71"/>
      <c r="T604" s="71"/>
      <c r="U604" s="71"/>
      <c r="V604" s="71"/>
      <c r="W604" s="71"/>
      <c r="X604" s="71"/>
      <c r="Y604" s="71"/>
      <c r="Z604" s="71"/>
      <c r="AA604" s="71"/>
      <c r="AB604" s="71" t="s">
        <v>64</v>
      </c>
      <c r="AC604" s="71" t="s">
        <v>65</v>
      </c>
      <c r="AD604" s="71" t="s">
        <v>62</v>
      </c>
      <c r="AE604" s="71" t="s">
        <v>62</v>
      </c>
      <c r="AF604" s="71" t="s">
        <v>63</v>
      </c>
      <c r="AG604" s="71"/>
      <c r="AH604" s="71" t="s">
        <v>66</v>
      </c>
      <c r="AI604" s="71" t="s">
        <v>62</v>
      </c>
      <c r="AJ604" s="71" t="s">
        <v>62</v>
      </c>
      <c r="AK604" s="71" t="s">
        <v>63</v>
      </c>
      <c r="AL604" s="71" t="s">
        <v>62</v>
      </c>
      <c r="AM604" s="71" t="s">
        <v>63</v>
      </c>
      <c r="AN604" s="71"/>
      <c r="AO604" s="71"/>
      <c r="AP604" s="71" t="s">
        <v>7314</v>
      </c>
      <c r="AQ604" s="71" t="s">
        <v>1232</v>
      </c>
      <c r="AR604" s="71" t="s">
        <v>62</v>
      </c>
      <c r="AS604" s="71"/>
      <c r="AT604" s="71" t="s">
        <v>63</v>
      </c>
      <c r="AU604" s="71"/>
      <c r="AV604" s="71"/>
      <c r="AW604" s="71"/>
      <c r="AX604" s="71" t="s">
        <v>7315</v>
      </c>
      <c r="AY604" s="73" t="s">
        <v>6589</v>
      </c>
    </row>
    <row r="605" spans="1:51" ht="75" customHeight="1">
      <c r="A605" s="70">
        <v>604</v>
      </c>
      <c r="B605" s="71" t="s">
        <v>7316</v>
      </c>
      <c r="C605" s="71" t="s">
        <v>716</v>
      </c>
      <c r="D605" s="71" t="s">
        <v>7317</v>
      </c>
      <c r="E605" s="71" t="s">
        <v>1502</v>
      </c>
      <c r="F605" s="71" t="s">
        <v>54</v>
      </c>
      <c r="G605" s="71" t="s">
        <v>125</v>
      </c>
      <c r="H605" s="71" t="s">
        <v>233</v>
      </c>
      <c r="I605" s="71" t="s">
        <v>1232</v>
      </c>
      <c r="J605" s="71" t="s">
        <v>1456</v>
      </c>
      <c r="K605" s="71" t="s">
        <v>243</v>
      </c>
      <c r="L605" s="71" t="s">
        <v>7318</v>
      </c>
      <c r="M605" s="71" t="s">
        <v>7319</v>
      </c>
      <c r="N605" s="71" t="s">
        <v>1589</v>
      </c>
      <c r="O605" s="71" t="s">
        <v>1699</v>
      </c>
      <c r="P605" s="71" t="s">
        <v>60</v>
      </c>
      <c r="Q605" s="71" t="s">
        <v>435</v>
      </c>
      <c r="R605" s="71" t="s">
        <v>189</v>
      </c>
      <c r="S605" s="71" t="s">
        <v>62</v>
      </c>
      <c r="T605" s="71" t="s">
        <v>62</v>
      </c>
      <c r="U605" s="71" t="s">
        <v>62</v>
      </c>
      <c r="V605" s="71" t="s">
        <v>62</v>
      </c>
      <c r="W605" s="71" t="s">
        <v>62</v>
      </c>
      <c r="X605" s="71" t="s">
        <v>63</v>
      </c>
      <c r="Y605" s="71" t="s">
        <v>62</v>
      </c>
      <c r="Z605" s="71" t="s">
        <v>63</v>
      </c>
      <c r="AA605" s="71" t="s">
        <v>62</v>
      </c>
      <c r="AB605" s="71" t="s">
        <v>142</v>
      </c>
      <c r="AC605" s="71" t="s">
        <v>65</v>
      </c>
      <c r="AD605" s="71" t="s">
        <v>62</v>
      </c>
      <c r="AE605" s="71" t="s">
        <v>62</v>
      </c>
      <c r="AF605" s="71" t="s">
        <v>63</v>
      </c>
      <c r="AG605" s="71" t="s">
        <v>63</v>
      </c>
      <c r="AH605" s="71" t="s">
        <v>85</v>
      </c>
      <c r="AI605" s="71" t="s">
        <v>63</v>
      </c>
      <c r="AJ605" s="71" t="s">
        <v>62</v>
      </c>
      <c r="AK605" s="71" t="s">
        <v>63</v>
      </c>
      <c r="AL605" s="71" t="s">
        <v>63</v>
      </c>
      <c r="AM605" s="71" t="s">
        <v>63</v>
      </c>
      <c r="AN605" s="71"/>
      <c r="AO605" s="71"/>
      <c r="AP605" s="71" t="s">
        <v>7320</v>
      </c>
      <c r="AQ605" s="71" t="s">
        <v>1232</v>
      </c>
      <c r="AR605" s="71" t="s">
        <v>62</v>
      </c>
      <c r="AS605" s="71"/>
      <c r="AT605" s="71" t="s">
        <v>63</v>
      </c>
      <c r="AU605" s="71" t="s">
        <v>72</v>
      </c>
      <c r="AV605" s="71" t="s">
        <v>63</v>
      </c>
      <c r="AW605" s="71"/>
      <c r="AX605" s="71" t="s">
        <v>7321</v>
      </c>
      <c r="AY605" s="73" t="s">
        <v>7322</v>
      </c>
    </row>
    <row r="606" spans="1:51" ht="75" customHeight="1">
      <c r="A606" s="70">
        <v>605</v>
      </c>
      <c r="B606" s="71" t="s">
        <v>7323</v>
      </c>
      <c r="C606" s="71" t="s">
        <v>2164</v>
      </c>
      <c r="D606" s="71" t="s">
        <v>7324</v>
      </c>
      <c r="E606" s="71" t="s">
        <v>1529</v>
      </c>
      <c r="F606" s="71" t="s">
        <v>54</v>
      </c>
      <c r="G606" s="71" t="s">
        <v>201</v>
      </c>
      <c r="H606" s="71" t="s">
        <v>97</v>
      </c>
      <c r="I606" s="71" t="s">
        <v>1872</v>
      </c>
      <c r="J606" s="71" t="s">
        <v>1873</v>
      </c>
      <c r="K606" s="71" t="s">
        <v>266</v>
      </c>
      <c r="L606" s="71" t="s">
        <v>7325</v>
      </c>
      <c r="M606" s="71" t="s">
        <v>7326</v>
      </c>
      <c r="N606" s="71"/>
      <c r="O606" s="71"/>
      <c r="P606" s="71" t="s">
        <v>60</v>
      </c>
      <c r="Q606" s="71" t="s">
        <v>81</v>
      </c>
      <c r="R606" s="71" t="s">
        <v>1700</v>
      </c>
      <c r="S606" s="71" t="s">
        <v>62</v>
      </c>
      <c r="T606" s="71" t="s">
        <v>62</v>
      </c>
      <c r="U606" s="71" t="s">
        <v>62</v>
      </c>
      <c r="V606" s="71" t="s">
        <v>62</v>
      </c>
      <c r="W606" s="71" t="s">
        <v>62</v>
      </c>
      <c r="X606" s="71" t="s">
        <v>63</v>
      </c>
      <c r="Y606" s="71" t="s">
        <v>62</v>
      </c>
      <c r="Z606" s="71" t="s">
        <v>63</v>
      </c>
      <c r="AA606" s="71" t="s">
        <v>62</v>
      </c>
      <c r="AB606" s="71" t="s">
        <v>64</v>
      </c>
      <c r="AC606" s="71" t="s">
        <v>100</v>
      </c>
      <c r="AD606" s="71" t="s">
        <v>62</v>
      </c>
      <c r="AE606" s="71" t="s">
        <v>63</v>
      </c>
      <c r="AF606" s="71" t="s">
        <v>63</v>
      </c>
      <c r="AG606" s="71" t="s">
        <v>63</v>
      </c>
      <c r="AH606" s="71" t="s">
        <v>85</v>
      </c>
      <c r="AI606" s="71" t="s">
        <v>63</v>
      </c>
      <c r="AJ606" s="71" t="s">
        <v>132</v>
      </c>
      <c r="AK606" s="71" t="s">
        <v>63</v>
      </c>
      <c r="AL606" s="71" t="s">
        <v>63</v>
      </c>
      <c r="AM606" s="71" t="s">
        <v>63</v>
      </c>
      <c r="AN606" s="71" t="s">
        <v>7327</v>
      </c>
      <c r="AO606" s="71" t="s">
        <v>7328</v>
      </c>
      <c r="AP606" s="71" t="s">
        <v>5300</v>
      </c>
      <c r="AQ606" s="71" t="s">
        <v>105</v>
      </c>
      <c r="AR606" s="71" t="s">
        <v>63</v>
      </c>
      <c r="AS606" s="71"/>
      <c r="AT606" s="71" t="s">
        <v>62</v>
      </c>
      <c r="AU606" s="71" t="s">
        <v>72</v>
      </c>
      <c r="AV606" s="71" t="s">
        <v>63</v>
      </c>
      <c r="AW606" s="71"/>
      <c r="AX606" s="71" t="s">
        <v>7329</v>
      </c>
      <c r="AY606" s="73"/>
    </row>
    <row r="607" spans="1:51" ht="75" customHeight="1">
      <c r="A607" s="70">
        <v>606</v>
      </c>
      <c r="B607" s="71" t="s">
        <v>7330</v>
      </c>
      <c r="C607" s="71" t="s">
        <v>7331</v>
      </c>
      <c r="D607" s="71" t="s">
        <v>7332</v>
      </c>
      <c r="E607" s="71" t="s">
        <v>1529</v>
      </c>
      <c r="F607" s="71" t="s">
        <v>54</v>
      </c>
      <c r="G607" s="71" t="s">
        <v>125</v>
      </c>
      <c r="H607" s="71" t="s">
        <v>97</v>
      </c>
      <c r="I607" s="71" t="s">
        <v>7333</v>
      </c>
      <c r="J607" s="71" t="s">
        <v>7334</v>
      </c>
      <c r="K607" s="71" t="s">
        <v>1769</v>
      </c>
      <c r="L607" s="71" t="s">
        <v>7335</v>
      </c>
      <c r="M607" s="71" t="s">
        <v>7336</v>
      </c>
      <c r="N607" s="71" t="s">
        <v>1741</v>
      </c>
      <c r="O607" s="71" t="s">
        <v>1530</v>
      </c>
      <c r="P607" s="71" t="s">
        <v>60</v>
      </c>
      <c r="Q607" s="71" t="s">
        <v>155</v>
      </c>
      <c r="R607" s="71" t="s">
        <v>189</v>
      </c>
      <c r="S607" s="71" t="s">
        <v>62</v>
      </c>
      <c r="T607" s="71" t="s">
        <v>62</v>
      </c>
      <c r="U607" s="71" t="s">
        <v>62</v>
      </c>
      <c r="V607" s="71" t="s">
        <v>62</v>
      </c>
      <c r="W607" s="71" t="s">
        <v>63</v>
      </c>
      <c r="X607" s="71" t="s">
        <v>62</v>
      </c>
      <c r="Y607" s="71" t="s">
        <v>62</v>
      </c>
      <c r="Z607" s="71" t="s">
        <v>63</v>
      </c>
      <c r="AA607" s="71" t="s">
        <v>63</v>
      </c>
      <c r="AB607" s="71" t="s">
        <v>189</v>
      </c>
      <c r="AC607" s="71" t="s">
        <v>65</v>
      </c>
      <c r="AD607" s="71" t="s">
        <v>62</v>
      </c>
      <c r="AE607" s="71" t="s">
        <v>63</v>
      </c>
      <c r="AF607" s="71" t="s">
        <v>63</v>
      </c>
      <c r="AG607" s="71" t="s">
        <v>62</v>
      </c>
      <c r="AH607" s="71" t="s">
        <v>85</v>
      </c>
      <c r="AI607" s="71" t="s">
        <v>63</v>
      </c>
      <c r="AJ607" s="71" t="s">
        <v>62</v>
      </c>
      <c r="AK607" s="71" t="s">
        <v>62</v>
      </c>
      <c r="AL607" s="71" t="s">
        <v>63</v>
      </c>
      <c r="AM607" s="71" t="s">
        <v>62</v>
      </c>
      <c r="AN607" s="71" t="s">
        <v>7337</v>
      </c>
      <c r="AO607" s="71" t="s">
        <v>7338</v>
      </c>
      <c r="AP607" s="71" t="s">
        <v>7339</v>
      </c>
      <c r="AQ607" s="71" t="s">
        <v>7340</v>
      </c>
      <c r="AR607" s="71" t="s">
        <v>63</v>
      </c>
      <c r="AS607" s="71"/>
      <c r="AT607" s="71" t="s">
        <v>63</v>
      </c>
      <c r="AU607" s="71" t="s">
        <v>72</v>
      </c>
      <c r="AV607" s="71" t="s">
        <v>63</v>
      </c>
      <c r="AW607" s="71"/>
      <c r="AX607" s="71" t="s">
        <v>7341</v>
      </c>
      <c r="AY607" s="73" t="s">
        <v>7342</v>
      </c>
    </row>
    <row r="608" spans="1:51" ht="75" customHeight="1">
      <c r="A608" s="70">
        <v>607</v>
      </c>
      <c r="B608" s="71" t="s">
        <v>7343</v>
      </c>
      <c r="C608" s="71" t="s">
        <v>745</v>
      </c>
      <c r="D608" s="71" t="s">
        <v>7344</v>
      </c>
      <c r="E608" s="71" t="s">
        <v>1485</v>
      </c>
      <c r="F608" s="71" t="s">
        <v>231</v>
      </c>
      <c r="G608" s="71" t="s">
        <v>588</v>
      </c>
      <c r="H608" s="71" t="s">
        <v>217</v>
      </c>
      <c r="I608" s="71" t="s">
        <v>1164</v>
      </c>
      <c r="J608" s="71" t="s">
        <v>1456</v>
      </c>
      <c r="K608" s="71" t="s">
        <v>266</v>
      </c>
      <c r="L608" s="71" t="s">
        <v>7345</v>
      </c>
      <c r="M608" s="71" t="s">
        <v>7346</v>
      </c>
      <c r="N608" s="71"/>
      <c r="O608" s="71"/>
      <c r="P608" s="71"/>
      <c r="Q608" s="71"/>
      <c r="R608" s="71"/>
      <c r="S608" s="71"/>
      <c r="T608" s="71"/>
      <c r="U608" s="71"/>
      <c r="V608" s="71"/>
      <c r="W608" s="71"/>
      <c r="X608" s="71"/>
      <c r="Y608" s="71"/>
      <c r="Z608" s="71"/>
      <c r="AA608" s="71"/>
      <c r="AB608" s="71" t="s">
        <v>64</v>
      </c>
      <c r="AC608" s="71" t="s">
        <v>65</v>
      </c>
      <c r="AD608" s="71" t="s">
        <v>62</v>
      </c>
      <c r="AE608" s="71" t="s">
        <v>63</v>
      </c>
      <c r="AF608" s="71" t="s">
        <v>63</v>
      </c>
      <c r="AG608" s="71"/>
      <c r="AH608" s="71" t="s">
        <v>66</v>
      </c>
      <c r="AI608" s="71" t="s">
        <v>63</v>
      </c>
      <c r="AJ608" s="71" t="s">
        <v>63</v>
      </c>
      <c r="AK608" s="71" t="s">
        <v>63</v>
      </c>
      <c r="AL608" s="71" t="s">
        <v>62</v>
      </c>
      <c r="AM608" s="71" t="s">
        <v>63</v>
      </c>
      <c r="AN608" s="71"/>
      <c r="AO608" s="71"/>
      <c r="AP608" s="71" t="s">
        <v>7347</v>
      </c>
      <c r="AQ608" s="71" t="s">
        <v>272</v>
      </c>
      <c r="AR608" s="71" t="s">
        <v>63</v>
      </c>
      <c r="AS608" s="71"/>
      <c r="AT608" s="71" t="s">
        <v>63</v>
      </c>
      <c r="AU608" s="71"/>
      <c r="AV608" s="71"/>
      <c r="AW608" s="71"/>
      <c r="AX608" s="71" t="s">
        <v>7348</v>
      </c>
      <c r="AY608" s="73" t="s">
        <v>7349</v>
      </c>
    </row>
    <row r="609" spans="1:51" ht="75" customHeight="1">
      <c r="A609" s="70">
        <v>608</v>
      </c>
      <c r="B609" s="71" t="s">
        <v>7350</v>
      </c>
      <c r="C609" s="71" t="s">
        <v>7351</v>
      </c>
      <c r="D609" s="71" t="s">
        <v>7352</v>
      </c>
      <c r="E609" s="71" t="s">
        <v>1454</v>
      </c>
      <c r="F609" s="71" t="s">
        <v>231</v>
      </c>
      <c r="G609" s="71" t="s">
        <v>232</v>
      </c>
      <c r="H609" s="71" t="s">
        <v>233</v>
      </c>
      <c r="I609" s="71" t="s">
        <v>428</v>
      </c>
      <c r="J609" s="71" t="s">
        <v>1456</v>
      </c>
      <c r="K609" s="71" t="s">
        <v>315</v>
      </c>
      <c r="L609" s="71" t="s">
        <v>7353</v>
      </c>
      <c r="M609" s="71" t="s">
        <v>7354</v>
      </c>
      <c r="N609" s="71" t="s">
        <v>1485</v>
      </c>
      <c r="O609" s="71" t="s">
        <v>5843</v>
      </c>
      <c r="P609" s="71"/>
      <c r="Q609" s="71"/>
      <c r="R609" s="71"/>
      <c r="S609" s="71"/>
      <c r="T609" s="71"/>
      <c r="U609" s="71"/>
      <c r="V609" s="71"/>
      <c r="W609" s="71"/>
      <c r="X609" s="71"/>
      <c r="Y609" s="71"/>
      <c r="Z609" s="71"/>
      <c r="AA609" s="71"/>
      <c r="AB609" s="71" t="s">
        <v>142</v>
      </c>
      <c r="AC609" s="71" t="s">
        <v>100</v>
      </c>
      <c r="AD609" s="71" t="s">
        <v>62</v>
      </c>
      <c r="AE609" s="71" t="s">
        <v>63</v>
      </c>
      <c r="AF609" s="71" t="s">
        <v>63</v>
      </c>
      <c r="AG609" s="71"/>
      <c r="AH609" s="71" t="s">
        <v>66</v>
      </c>
      <c r="AI609" s="71" t="s">
        <v>63</v>
      </c>
      <c r="AJ609" s="71" t="s">
        <v>62</v>
      </c>
      <c r="AK609" s="71" t="s">
        <v>62</v>
      </c>
      <c r="AL609" s="71" t="s">
        <v>132</v>
      </c>
      <c r="AM609" s="71" t="s">
        <v>62</v>
      </c>
      <c r="AN609" s="71"/>
      <c r="AO609" s="71"/>
      <c r="AP609" s="71" t="s">
        <v>7355</v>
      </c>
      <c r="AQ609" s="71" t="s">
        <v>7356</v>
      </c>
      <c r="AR609" s="71" t="s">
        <v>132</v>
      </c>
      <c r="AS609" s="71"/>
      <c r="AT609" s="71" t="s">
        <v>63</v>
      </c>
      <c r="AU609" s="71"/>
      <c r="AV609" s="71"/>
      <c r="AW609" s="71"/>
      <c r="AX609" s="71" t="s">
        <v>7357</v>
      </c>
      <c r="AY609" s="73" t="s">
        <v>1095</v>
      </c>
    </row>
    <row r="610" spans="1:51" ht="75" customHeight="1">
      <c r="A610" s="70">
        <v>609</v>
      </c>
      <c r="B610" s="71" t="s">
        <v>7358</v>
      </c>
      <c r="C610" s="71" t="s">
        <v>745</v>
      </c>
      <c r="D610" s="71" t="s">
        <v>7359</v>
      </c>
      <c r="E610" s="71" t="s">
        <v>1502</v>
      </c>
      <c r="F610" s="71" t="s">
        <v>231</v>
      </c>
      <c r="G610" s="71" t="s">
        <v>746</v>
      </c>
      <c r="H610" s="71" t="s">
        <v>217</v>
      </c>
      <c r="I610" s="71" t="s">
        <v>1232</v>
      </c>
      <c r="J610" s="71" t="s">
        <v>1456</v>
      </c>
      <c r="K610" s="71" t="s">
        <v>243</v>
      </c>
      <c r="L610" s="71" t="s">
        <v>7360</v>
      </c>
      <c r="M610" s="71" t="s">
        <v>7361</v>
      </c>
      <c r="N610" s="71"/>
      <c r="O610" s="71"/>
      <c r="P610" s="71"/>
      <c r="Q610" s="71"/>
      <c r="R610" s="71"/>
      <c r="S610" s="71"/>
      <c r="T610" s="71"/>
      <c r="U610" s="71"/>
      <c r="V610" s="71"/>
      <c r="W610" s="71"/>
      <c r="X610" s="71"/>
      <c r="Y610" s="71"/>
      <c r="Z610" s="71"/>
      <c r="AA610" s="71"/>
      <c r="AB610" s="71" t="s">
        <v>64</v>
      </c>
      <c r="AC610" s="71" t="s">
        <v>65</v>
      </c>
      <c r="AD610" s="71" t="s">
        <v>62</v>
      </c>
      <c r="AE610" s="71" t="s">
        <v>63</v>
      </c>
      <c r="AF610" s="71" t="s">
        <v>63</v>
      </c>
      <c r="AG610" s="71"/>
      <c r="AH610" s="71" t="s">
        <v>66</v>
      </c>
      <c r="AI610" s="71" t="s">
        <v>63</v>
      </c>
      <c r="AJ610" s="71" t="s">
        <v>63</v>
      </c>
      <c r="AK610" s="71" t="s">
        <v>63</v>
      </c>
      <c r="AL610" s="71" t="s">
        <v>62</v>
      </c>
      <c r="AM610" s="71" t="s">
        <v>63</v>
      </c>
      <c r="AN610" s="71"/>
      <c r="AO610" s="71"/>
      <c r="AP610" s="71" t="s">
        <v>7362</v>
      </c>
      <c r="AQ610" s="71" t="s">
        <v>2507</v>
      </c>
      <c r="AR610" s="71" t="s">
        <v>63</v>
      </c>
      <c r="AS610" s="71"/>
      <c r="AT610" s="71" t="s">
        <v>63</v>
      </c>
      <c r="AU610" s="71"/>
      <c r="AV610" s="71"/>
      <c r="AW610" s="71"/>
      <c r="AX610" s="71" t="s">
        <v>7363</v>
      </c>
      <c r="AY610" s="73" t="s">
        <v>7364</v>
      </c>
    </row>
    <row r="611" spans="1:51" ht="75" customHeight="1">
      <c r="A611" s="70">
        <v>610</v>
      </c>
      <c r="B611" s="71" t="s">
        <v>7365</v>
      </c>
      <c r="C611" s="71" t="s">
        <v>745</v>
      </c>
      <c r="D611" s="71" t="s">
        <v>7366</v>
      </c>
      <c r="E611" s="71" t="s">
        <v>1454</v>
      </c>
      <c r="F611" s="71" t="s">
        <v>231</v>
      </c>
      <c r="G611" s="71" t="s">
        <v>746</v>
      </c>
      <c r="H611" s="71" t="s">
        <v>217</v>
      </c>
      <c r="I611" s="71" t="s">
        <v>250</v>
      </c>
      <c r="J611" s="71" t="s">
        <v>1456</v>
      </c>
      <c r="K611" s="71" t="s">
        <v>243</v>
      </c>
      <c r="L611" s="71" t="s">
        <v>7367</v>
      </c>
      <c r="M611" s="71" t="s">
        <v>7368</v>
      </c>
      <c r="N611" s="71"/>
      <c r="O611" s="71"/>
      <c r="P611" s="71"/>
      <c r="Q611" s="71"/>
      <c r="R611" s="71"/>
      <c r="S611" s="71"/>
      <c r="T611" s="71"/>
      <c r="U611" s="71"/>
      <c r="V611" s="71"/>
      <c r="W611" s="71"/>
      <c r="X611" s="71"/>
      <c r="Y611" s="71"/>
      <c r="Z611" s="71"/>
      <c r="AA611" s="71"/>
      <c r="AB611" s="71" t="s">
        <v>64</v>
      </c>
      <c r="AC611" s="71" t="s">
        <v>65</v>
      </c>
      <c r="AD611" s="71" t="s">
        <v>62</v>
      </c>
      <c r="AE611" s="71" t="s">
        <v>62</v>
      </c>
      <c r="AF611" s="71" t="s">
        <v>62</v>
      </c>
      <c r="AG611" s="71"/>
      <c r="AH611" s="71" t="s">
        <v>932</v>
      </c>
      <c r="AI611" s="71" t="s">
        <v>63</v>
      </c>
      <c r="AJ611" s="71" t="s">
        <v>63</v>
      </c>
      <c r="AK611" s="71" t="s">
        <v>63</v>
      </c>
      <c r="AL611" s="71" t="s">
        <v>62</v>
      </c>
      <c r="AM611" s="71" t="s">
        <v>63</v>
      </c>
      <c r="AN611" s="71"/>
      <c r="AO611" s="71"/>
      <c r="AP611" s="71" t="s">
        <v>7369</v>
      </c>
      <c r="AQ611" s="71" t="s">
        <v>7370</v>
      </c>
      <c r="AR611" s="71" t="s">
        <v>132</v>
      </c>
      <c r="AS611" s="71"/>
      <c r="AT611" s="71" t="s">
        <v>63</v>
      </c>
      <c r="AU611" s="71"/>
      <c r="AV611" s="71"/>
      <c r="AW611" s="71"/>
      <c r="AX611" s="71" t="s">
        <v>7371</v>
      </c>
      <c r="AY611" s="73" t="s">
        <v>7372</v>
      </c>
    </row>
    <row r="612" spans="1:51" ht="75" customHeight="1">
      <c r="A612" s="70">
        <v>611</v>
      </c>
      <c r="B612" s="71" t="s">
        <v>7373</v>
      </c>
      <c r="C612" s="71" t="s">
        <v>7374</v>
      </c>
      <c r="D612" s="71" t="s">
        <v>7375</v>
      </c>
      <c r="E612" s="71" t="s">
        <v>1502</v>
      </c>
      <c r="F612" s="71" t="s">
        <v>231</v>
      </c>
      <c r="G612" s="71" t="s">
        <v>796</v>
      </c>
      <c r="H612" s="71" t="s">
        <v>217</v>
      </c>
      <c r="I612" s="71" t="s">
        <v>250</v>
      </c>
      <c r="J612" s="71" t="s">
        <v>1456</v>
      </c>
      <c r="K612" s="71" t="s">
        <v>243</v>
      </c>
      <c r="L612" s="71" t="s">
        <v>7376</v>
      </c>
      <c r="M612" s="71" t="s">
        <v>7377</v>
      </c>
      <c r="N612" s="71"/>
      <c r="O612" s="71"/>
      <c r="P612" s="71"/>
      <c r="Q612" s="71"/>
      <c r="R612" s="71"/>
      <c r="S612" s="71"/>
      <c r="T612" s="71"/>
      <c r="U612" s="71"/>
      <c r="V612" s="71"/>
      <c r="W612" s="71"/>
      <c r="X612" s="71"/>
      <c r="Y612" s="71"/>
      <c r="Z612" s="71"/>
      <c r="AA612" s="71"/>
      <c r="AB612" s="71" t="s">
        <v>64</v>
      </c>
      <c r="AC612" s="71" t="s">
        <v>65</v>
      </c>
      <c r="AD612" s="71" t="s">
        <v>62</v>
      </c>
      <c r="AE612" s="71" t="s">
        <v>62</v>
      </c>
      <c r="AF612" s="71" t="s">
        <v>63</v>
      </c>
      <c r="AG612" s="71"/>
      <c r="AH612" s="71" t="s">
        <v>66</v>
      </c>
      <c r="AI612" s="71" t="s">
        <v>63</v>
      </c>
      <c r="AJ612" s="71" t="s">
        <v>63</v>
      </c>
      <c r="AK612" s="71" t="s">
        <v>63</v>
      </c>
      <c r="AL612" s="71" t="s">
        <v>62</v>
      </c>
      <c r="AM612" s="71" t="s">
        <v>63</v>
      </c>
      <c r="AN612" s="71"/>
      <c r="AO612" s="71"/>
      <c r="AP612" s="71" t="s">
        <v>7378</v>
      </c>
      <c r="AQ612" s="71" t="s">
        <v>250</v>
      </c>
      <c r="AR612" s="71" t="s">
        <v>62</v>
      </c>
      <c r="AS612" s="71"/>
      <c r="AT612" s="71" t="s">
        <v>63</v>
      </c>
      <c r="AU612" s="71"/>
      <c r="AV612" s="71"/>
      <c r="AW612" s="71"/>
      <c r="AX612" s="71" t="s">
        <v>7379</v>
      </c>
      <c r="AY612" s="73" t="s">
        <v>7380</v>
      </c>
    </row>
    <row r="613" spans="1:51" ht="75" customHeight="1">
      <c r="A613" s="70">
        <v>612</v>
      </c>
      <c r="B613" s="71" t="s">
        <v>7381</v>
      </c>
      <c r="C613" s="71" t="s">
        <v>745</v>
      </c>
      <c r="D613" s="71" t="s">
        <v>7382</v>
      </c>
      <c r="E613" s="71" t="s">
        <v>1454</v>
      </c>
      <c r="F613" s="71" t="s">
        <v>231</v>
      </c>
      <c r="G613" s="71" t="s">
        <v>746</v>
      </c>
      <c r="H613" s="71" t="s">
        <v>217</v>
      </c>
      <c r="I613" s="71" t="s">
        <v>952</v>
      </c>
      <c r="J613" s="71" t="s">
        <v>1456</v>
      </c>
      <c r="K613" s="71" t="s">
        <v>218</v>
      </c>
      <c r="L613" s="71" t="s">
        <v>7383</v>
      </c>
      <c r="M613" s="71" t="s">
        <v>7384</v>
      </c>
      <c r="N613" s="71"/>
      <c r="O613" s="71"/>
      <c r="P613" s="71"/>
      <c r="Q613" s="71"/>
      <c r="R613" s="71"/>
      <c r="S613" s="71"/>
      <c r="T613" s="71"/>
      <c r="U613" s="71"/>
      <c r="V613" s="71"/>
      <c r="W613" s="71"/>
      <c r="X613" s="71"/>
      <c r="Y613" s="71"/>
      <c r="Z613" s="71"/>
      <c r="AA613" s="71"/>
      <c r="AB613" s="71" t="s">
        <v>64</v>
      </c>
      <c r="AC613" s="71" t="s">
        <v>65</v>
      </c>
      <c r="AD613" s="71" t="s">
        <v>62</v>
      </c>
      <c r="AE613" s="71" t="s">
        <v>62</v>
      </c>
      <c r="AF613" s="71" t="s">
        <v>63</v>
      </c>
      <c r="AG613" s="71"/>
      <c r="AH613" s="71" t="s">
        <v>1539</v>
      </c>
      <c r="AI613" s="71" t="s">
        <v>63</v>
      </c>
      <c r="AJ613" s="71" t="s">
        <v>63</v>
      </c>
      <c r="AK613" s="71" t="s">
        <v>63</v>
      </c>
      <c r="AL613" s="71" t="s">
        <v>63</v>
      </c>
      <c r="AM613" s="71" t="s">
        <v>63</v>
      </c>
      <c r="AN613" s="71"/>
      <c r="AO613" s="71"/>
      <c r="AP613" s="71" t="s">
        <v>7385</v>
      </c>
      <c r="AQ613" s="71" t="s">
        <v>7386</v>
      </c>
      <c r="AR613" s="71" t="s">
        <v>132</v>
      </c>
      <c r="AS613" s="71"/>
      <c r="AT613" s="71" t="s">
        <v>63</v>
      </c>
      <c r="AU613" s="71"/>
      <c r="AV613" s="71"/>
      <c r="AW613" s="71"/>
      <c r="AX613" s="71" t="s">
        <v>7387</v>
      </c>
      <c r="AY613" s="73" t="s">
        <v>7388</v>
      </c>
    </row>
    <row r="614" spans="1:51" ht="75" customHeight="1">
      <c r="A614" s="70">
        <v>613</v>
      </c>
      <c r="B614" s="71" t="s">
        <v>7389</v>
      </c>
      <c r="C614" s="71" t="s">
        <v>264</v>
      </c>
      <c r="D614" s="71" t="s">
        <v>7390</v>
      </c>
      <c r="E614" s="71" t="s">
        <v>1485</v>
      </c>
      <c r="F614" s="71" t="s">
        <v>54</v>
      </c>
      <c r="G614" s="71" t="s">
        <v>125</v>
      </c>
      <c r="H614" s="71" t="s">
        <v>233</v>
      </c>
      <c r="I614" s="71" t="s">
        <v>194</v>
      </c>
      <c r="J614" s="71" t="s">
        <v>1456</v>
      </c>
      <c r="K614" s="71" t="s">
        <v>315</v>
      </c>
      <c r="L614" s="71" t="s">
        <v>7391</v>
      </c>
      <c r="M614" s="71" t="s">
        <v>7392</v>
      </c>
      <c r="N614" s="71" t="s">
        <v>1599</v>
      </c>
      <c r="O614" s="71" t="s">
        <v>6683</v>
      </c>
      <c r="P614" s="71" t="s">
        <v>60</v>
      </c>
      <c r="Q614" s="71" t="s">
        <v>81</v>
      </c>
      <c r="R614" s="71" t="s">
        <v>1700</v>
      </c>
      <c r="S614" s="71" t="s">
        <v>62</v>
      </c>
      <c r="T614" s="71" t="s">
        <v>62</v>
      </c>
      <c r="U614" s="71" t="s">
        <v>62</v>
      </c>
      <c r="V614" s="71" t="s">
        <v>62</v>
      </c>
      <c r="W614" s="71" t="s">
        <v>62</v>
      </c>
      <c r="X614" s="71" t="s">
        <v>62</v>
      </c>
      <c r="Y614" s="71" t="s">
        <v>62</v>
      </c>
      <c r="Z614" s="71" t="s">
        <v>63</v>
      </c>
      <c r="AA614" s="71" t="s">
        <v>62</v>
      </c>
      <c r="AB614" s="71" t="s">
        <v>64</v>
      </c>
      <c r="AC614" s="71" t="s">
        <v>100</v>
      </c>
      <c r="AD614" s="71" t="s">
        <v>62</v>
      </c>
      <c r="AE614" s="71" t="s">
        <v>63</v>
      </c>
      <c r="AF614" s="71" t="s">
        <v>62</v>
      </c>
      <c r="AG614" s="71" t="s">
        <v>62</v>
      </c>
      <c r="AH614" s="71" t="s">
        <v>85</v>
      </c>
      <c r="AI614" s="71" t="s">
        <v>63</v>
      </c>
      <c r="AJ614" s="71" t="s">
        <v>132</v>
      </c>
      <c r="AK614" s="71" t="s">
        <v>63</v>
      </c>
      <c r="AL614" s="71" t="s">
        <v>62</v>
      </c>
      <c r="AM614" s="71" t="s">
        <v>62</v>
      </c>
      <c r="AN614" s="71" t="s">
        <v>7393</v>
      </c>
      <c r="AO614" s="71" t="s">
        <v>7394</v>
      </c>
      <c r="AP614" s="71" t="s">
        <v>7395</v>
      </c>
      <c r="AQ614" s="71" t="s">
        <v>7396</v>
      </c>
      <c r="AR614" s="71" t="s">
        <v>132</v>
      </c>
      <c r="AS614" s="71"/>
      <c r="AT614" s="71" t="s">
        <v>63</v>
      </c>
      <c r="AU614" s="71" t="s">
        <v>7397</v>
      </c>
      <c r="AV614" s="71" t="s">
        <v>63</v>
      </c>
      <c r="AW614" s="71"/>
      <c r="AX614" s="71" t="s">
        <v>7398</v>
      </c>
      <c r="AY614" s="73" t="s">
        <v>149</v>
      </c>
    </row>
    <row r="615" spans="1:51" ht="75" customHeight="1">
      <c r="A615" s="70">
        <v>614</v>
      </c>
      <c r="B615" s="71" t="s">
        <v>7399</v>
      </c>
      <c r="C615" s="71" t="s">
        <v>5422</v>
      </c>
      <c r="D615" s="71" t="s">
        <v>7400</v>
      </c>
      <c r="E615" s="71" t="s">
        <v>4884</v>
      </c>
      <c r="F615" s="71" t="s">
        <v>54</v>
      </c>
      <c r="G615" s="71" t="s">
        <v>201</v>
      </c>
      <c r="H615" s="71" t="s">
        <v>217</v>
      </c>
      <c r="I615" s="71" t="s">
        <v>1630</v>
      </c>
      <c r="J615" s="71" t="s">
        <v>1456</v>
      </c>
      <c r="K615" s="71" t="s">
        <v>243</v>
      </c>
      <c r="L615" s="71" t="s">
        <v>7401</v>
      </c>
      <c r="M615" s="71" t="s">
        <v>7402</v>
      </c>
      <c r="N615" s="71" t="s">
        <v>1796</v>
      </c>
      <c r="O615" s="71" t="s">
        <v>1530</v>
      </c>
      <c r="P615" s="71" t="s">
        <v>60</v>
      </c>
      <c r="Q615" s="71" t="s">
        <v>435</v>
      </c>
      <c r="R615" s="71" t="s">
        <v>189</v>
      </c>
      <c r="S615" s="71" t="s">
        <v>62</v>
      </c>
      <c r="T615" s="71" t="s">
        <v>63</v>
      </c>
      <c r="U615" s="71" t="s">
        <v>62</v>
      </c>
      <c r="V615" s="71" t="s">
        <v>63</v>
      </c>
      <c r="W615" s="71" t="s">
        <v>63</v>
      </c>
      <c r="X615" s="71" t="s">
        <v>63</v>
      </c>
      <c r="Y615" s="71" t="s">
        <v>62</v>
      </c>
      <c r="Z615" s="71" t="s">
        <v>63</v>
      </c>
      <c r="AA615" s="71" t="s">
        <v>63</v>
      </c>
      <c r="AB615" s="71" t="s">
        <v>189</v>
      </c>
      <c r="AC615" s="71" t="s">
        <v>65</v>
      </c>
      <c r="AD615" s="71" t="s">
        <v>62</v>
      </c>
      <c r="AE615" s="71" t="s">
        <v>62</v>
      </c>
      <c r="AF615" s="71" t="s">
        <v>63</v>
      </c>
      <c r="AG615" s="71" t="s">
        <v>63</v>
      </c>
      <c r="AH615" s="71" t="s">
        <v>85</v>
      </c>
      <c r="AI615" s="71" t="s">
        <v>63</v>
      </c>
      <c r="AJ615" s="71" t="s">
        <v>63</v>
      </c>
      <c r="AK615" s="71" t="s">
        <v>63</v>
      </c>
      <c r="AL615" s="71" t="s">
        <v>132</v>
      </c>
      <c r="AM615" s="71" t="s">
        <v>63</v>
      </c>
      <c r="AN615" s="71" t="s">
        <v>7403</v>
      </c>
      <c r="AO615" s="71" t="s">
        <v>7404</v>
      </c>
      <c r="AP615" s="71" t="s">
        <v>7405</v>
      </c>
      <c r="AQ615" s="71" t="s">
        <v>7406</v>
      </c>
      <c r="AR615" s="71" t="s">
        <v>63</v>
      </c>
      <c r="AS615" s="71"/>
      <c r="AT615" s="71" t="s">
        <v>63</v>
      </c>
      <c r="AU615" s="71" t="s">
        <v>72</v>
      </c>
      <c r="AV615" s="71" t="s">
        <v>63</v>
      </c>
      <c r="AW615" s="71"/>
      <c r="AX615" s="71" t="s">
        <v>7407</v>
      </c>
      <c r="AY615" s="73" t="s">
        <v>7408</v>
      </c>
    </row>
    <row r="616" spans="1:51" ht="75" customHeight="1">
      <c r="A616" s="70">
        <v>615</v>
      </c>
      <c r="B616" s="71" t="s">
        <v>7409</v>
      </c>
      <c r="C616" s="71" t="s">
        <v>7410</v>
      </c>
      <c r="D616" s="71" t="s">
        <v>7411</v>
      </c>
      <c r="E616" s="71" t="s">
        <v>1526</v>
      </c>
      <c r="F616" s="71" t="s">
        <v>54</v>
      </c>
      <c r="G616" s="71" t="s">
        <v>588</v>
      </c>
      <c r="H616" s="71" t="s">
        <v>233</v>
      </c>
      <c r="I616" s="71" t="s">
        <v>428</v>
      </c>
      <c r="J616" s="71" t="s">
        <v>1456</v>
      </c>
      <c r="K616" s="71" t="s">
        <v>315</v>
      </c>
      <c r="L616" s="71" t="s">
        <v>7412</v>
      </c>
      <c r="M616" s="71" t="s">
        <v>7413</v>
      </c>
      <c r="N616" s="71" t="s">
        <v>1787</v>
      </c>
      <c r="O616" s="71" t="s">
        <v>1633</v>
      </c>
      <c r="P616" s="71" t="s">
        <v>60</v>
      </c>
      <c r="Q616" s="71" t="s">
        <v>81</v>
      </c>
      <c r="R616" s="71" t="s">
        <v>1700</v>
      </c>
      <c r="S616" s="71" t="s">
        <v>62</v>
      </c>
      <c r="T616" s="71" t="s">
        <v>62</v>
      </c>
      <c r="U616" s="71" t="s">
        <v>62</v>
      </c>
      <c r="V616" s="71" t="s">
        <v>62</v>
      </c>
      <c r="W616" s="71" t="s">
        <v>62</v>
      </c>
      <c r="X616" s="71" t="s">
        <v>62</v>
      </c>
      <c r="Y616" s="71" t="s">
        <v>62</v>
      </c>
      <c r="Z616" s="71" t="s">
        <v>63</v>
      </c>
      <c r="AA616" s="71" t="s">
        <v>62</v>
      </c>
      <c r="AB616" s="71" t="s">
        <v>64</v>
      </c>
      <c r="AC616" s="71" t="s">
        <v>100</v>
      </c>
      <c r="AD616" s="71" t="s">
        <v>62</v>
      </c>
      <c r="AE616" s="71" t="s">
        <v>62</v>
      </c>
      <c r="AF616" s="71" t="s">
        <v>62</v>
      </c>
      <c r="AG616" s="71" t="s">
        <v>63</v>
      </c>
      <c r="AH616" s="71" t="s">
        <v>66</v>
      </c>
      <c r="AI616" s="71" t="s">
        <v>63</v>
      </c>
      <c r="AJ616" s="71" t="s">
        <v>63</v>
      </c>
      <c r="AK616" s="71" t="s">
        <v>63</v>
      </c>
      <c r="AL616" s="71" t="s">
        <v>132</v>
      </c>
      <c r="AM616" s="71" t="s">
        <v>63</v>
      </c>
      <c r="AN616" s="71" t="s">
        <v>7414</v>
      </c>
      <c r="AO616" s="71" t="s">
        <v>7415</v>
      </c>
      <c r="AP616" s="71" t="s">
        <v>7416</v>
      </c>
      <c r="AQ616" s="71" t="s">
        <v>7417</v>
      </c>
      <c r="AR616" s="71" t="s">
        <v>63</v>
      </c>
      <c r="AS616" s="71"/>
      <c r="AT616" s="71" t="s">
        <v>63</v>
      </c>
      <c r="AU616" s="71" t="s">
        <v>6524</v>
      </c>
      <c r="AV616" s="71" t="s">
        <v>63</v>
      </c>
      <c r="AW616" s="71"/>
      <c r="AX616" s="71" t="s">
        <v>7418</v>
      </c>
      <c r="AY616" s="73" t="s">
        <v>471</v>
      </c>
    </row>
    <row r="617" spans="1:51" ht="75" customHeight="1">
      <c r="A617" s="70">
        <v>616</v>
      </c>
      <c r="B617" s="71" t="s">
        <v>7419</v>
      </c>
      <c r="C617" s="71" t="s">
        <v>526</v>
      </c>
      <c r="D617" s="71" t="s">
        <v>7420</v>
      </c>
      <c r="E617" s="71" t="s">
        <v>1526</v>
      </c>
      <c r="F617" s="71" t="s">
        <v>54</v>
      </c>
      <c r="G617" s="71" t="s">
        <v>1328</v>
      </c>
      <c r="H617" s="71" t="s">
        <v>233</v>
      </c>
      <c r="I617" s="71" t="s">
        <v>850</v>
      </c>
      <c r="J617" s="71" t="s">
        <v>1456</v>
      </c>
      <c r="K617" s="71" t="s">
        <v>315</v>
      </c>
      <c r="L617" s="71" t="s">
        <v>7421</v>
      </c>
      <c r="M617" s="71" t="s">
        <v>7422</v>
      </c>
      <c r="N617" s="71" t="s">
        <v>1529</v>
      </c>
      <c r="O617" s="71" t="s">
        <v>1633</v>
      </c>
      <c r="P617" s="71" t="s">
        <v>60</v>
      </c>
      <c r="Q617" s="71" t="s">
        <v>81</v>
      </c>
      <c r="R617" s="71" t="s">
        <v>373</v>
      </c>
      <c r="S617" s="71" t="s">
        <v>62</v>
      </c>
      <c r="T617" s="71" t="s">
        <v>62</v>
      </c>
      <c r="U617" s="71" t="s">
        <v>62</v>
      </c>
      <c r="V617" s="71" t="s">
        <v>63</v>
      </c>
      <c r="W617" s="71" t="s">
        <v>62</v>
      </c>
      <c r="X617" s="71" t="s">
        <v>63</v>
      </c>
      <c r="Y617" s="71" t="s">
        <v>62</v>
      </c>
      <c r="Z617" s="71" t="s">
        <v>63</v>
      </c>
      <c r="AA617" s="71" t="s">
        <v>63</v>
      </c>
      <c r="AB617" s="71" t="s">
        <v>64</v>
      </c>
      <c r="AC617" s="71" t="s">
        <v>84</v>
      </c>
      <c r="AD617" s="71" t="s">
        <v>62</v>
      </c>
      <c r="AE617" s="71" t="s">
        <v>62</v>
      </c>
      <c r="AF617" s="71" t="s">
        <v>63</v>
      </c>
      <c r="AG617" s="71" t="s">
        <v>63</v>
      </c>
      <c r="AH617" s="71" t="s">
        <v>85</v>
      </c>
      <c r="AI617" s="71" t="s">
        <v>63</v>
      </c>
      <c r="AJ617" s="71" t="s">
        <v>63</v>
      </c>
      <c r="AK617" s="71" t="s">
        <v>63</v>
      </c>
      <c r="AL617" s="71" t="s">
        <v>62</v>
      </c>
      <c r="AM617" s="71" t="s">
        <v>63</v>
      </c>
      <c r="AN617" s="71" t="s">
        <v>7423</v>
      </c>
      <c r="AO617" s="71" t="s">
        <v>7424</v>
      </c>
      <c r="AP617" s="71" t="s">
        <v>7425</v>
      </c>
      <c r="AQ617" s="71" t="s">
        <v>850</v>
      </c>
      <c r="AR617" s="71" t="s">
        <v>62</v>
      </c>
      <c r="AS617" s="71"/>
      <c r="AT617" s="71" t="s">
        <v>63</v>
      </c>
      <c r="AU617" s="71" t="s">
        <v>72</v>
      </c>
      <c r="AV617" s="71" t="s">
        <v>63</v>
      </c>
      <c r="AW617" s="71"/>
      <c r="AX617" s="71" t="s">
        <v>7426</v>
      </c>
      <c r="AY617" s="73" t="s">
        <v>7427</v>
      </c>
    </row>
    <row r="618" spans="1:51" ht="75" customHeight="1">
      <c r="A618" s="70">
        <v>617</v>
      </c>
      <c r="B618" s="71" t="s">
        <v>7428</v>
      </c>
      <c r="C618" s="71" t="s">
        <v>5423</v>
      </c>
      <c r="D618" s="71" t="s">
        <v>7429</v>
      </c>
      <c r="E618" s="71" t="s">
        <v>1454</v>
      </c>
      <c r="F618" s="71" t="s">
        <v>231</v>
      </c>
      <c r="G618" s="71" t="s">
        <v>588</v>
      </c>
      <c r="H618" s="71" t="s">
        <v>233</v>
      </c>
      <c r="I618" s="71" t="s">
        <v>250</v>
      </c>
      <c r="J618" s="71" t="s">
        <v>1456</v>
      </c>
      <c r="K618" s="71" t="s">
        <v>243</v>
      </c>
      <c r="L618" s="71" t="s">
        <v>7430</v>
      </c>
      <c r="M618" s="71" t="s">
        <v>7431</v>
      </c>
      <c r="N618" s="71"/>
      <c r="O618" s="71"/>
      <c r="P618" s="71"/>
      <c r="Q618" s="71"/>
      <c r="R618" s="71"/>
      <c r="S618" s="71"/>
      <c r="T618" s="71"/>
      <c r="U618" s="71"/>
      <c r="V618" s="71"/>
      <c r="W618" s="71"/>
      <c r="X618" s="71"/>
      <c r="Y618" s="71"/>
      <c r="Z618" s="71"/>
      <c r="AA618" s="71"/>
      <c r="AB618" s="71" t="s">
        <v>64</v>
      </c>
      <c r="AC618" s="71" t="s">
        <v>100</v>
      </c>
      <c r="AD618" s="71" t="s">
        <v>62</v>
      </c>
      <c r="AE618" s="71" t="s">
        <v>63</v>
      </c>
      <c r="AF618" s="71" t="s">
        <v>63</v>
      </c>
      <c r="AG618" s="71"/>
      <c r="AH618" s="71" t="s">
        <v>66</v>
      </c>
      <c r="AI618" s="71" t="s">
        <v>63</v>
      </c>
      <c r="AJ618" s="71" t="s">
        <v>63</v>
      </c>
      <c r="AK618" s="71" t="s">
        <v>63</v>
      </c>
      <c r="AL618" s="71" t="s">
        <v>62</v>
      </c>
      <c r="AM618" s="71" t="s">
        <v>63</v>
      </c>
      <c r="AN618" s="71"/>
      <c r="AO618" s="71"/>
      <c r="AP618" s="71" t="s">
        <v>7432</v>
      </c>
      <c r="AQ618" s="71" t="s">
        <v>7433</v>
      </c>
      <c r="AR618" s="71" t="s">
        <v>63</v>
      </c>
      <c r="AS618" s="71"/>
      <c r="AT618" s="71" t="s">
        <v>63</v>
      </c>
      <c r="AU618" s="71"/>
      <c r="AV618" s="71"/>
      <c r="AW618" s="71"/>
      <c r="AX618" s="71" t="s">
        <v>7434</v>
      </c>
      <c r="AY618" s="73" t="s">
        <v>7435</v>
      </c>
    </row>
    <row r="619" spans="1:51" ht="75" customHeight="1">
      <c r="A619" s="70">
        <v>618</v>
      </c>
      <c r="B619" s="71" t="s">
        <v>7436</v>
      </c>
      <c r="C619" s="71" t="s">
        <v>745</v>
      </c>
      <c r="D619" s="71" t="s">
        <v>7437</v>
      </c>
      <c r="E619" s="71" t="s">
        <v>1526</v>
      </c>
      <c r="F619" s="71" t="s">
        <v>231</v>
      </c>
      <c r="G619" s="71" t="s">
        <v>746</v>
      </c>
      <c r="H619" s="71" t="s">
        <v>217</v>
      </c>
      <c r="I619" s="71" t="s">
        <v>2222</v>
      </c>
      <c r="J619" s="71" t="s">
        <v>1456</v>
      </c>
      <c r="K619" s="71" t="s">
        <v>243</v>
      </c>
      <c r="L619" s="71" t="s">
        <v>7438</v>
      </c>
      <c r="M619" s="71" t="s">
        <v>7439</v>
      </c>
      <c r="N619" s="71"/>
      <c r="O619" s="71"/>
      <c r="P619" s="71"/>
      <c r="Q619" s="71"/>
      <c r="R619" s="71"/>
      <c r="S619" s="71"/>
      <c r="T619" s="71"/>
      <c r="U619" s="71"/>
      <c r="V619" s="71"/>
      <c r="W619" s="71"/>
      <c r="X619" s="71"/>
      <c r="Y619" s="71"/>
      <c r="Z619" s="71"/>
      <c r="AA619" s="71"/>
      <c r="AB619" s="71" t="s">
        <v>64</v>
      </c>
      <c r="AC619" s="71" t="s">
        <v>65</v>
      </c>
      <c r="AD619" s="71" t="s">
        <v>62</v>
      </c>
      <c r="AE619" s="71" t="s">
        <v>62</v>
      </c>
      <c r="AF619" s="71" t="s">
        <v>63</v>
      </c>
      <c r="AG619" s="71"/>
      <c r="AH619" s="71" t="s">
        <v>66</v>
      </c>
      <c r="AI619" s="71" t="s">
        <v>63</v>
      </c>
      <c r="AJ619" s="71" t="s">
        <v>63</v>
      </c>
      <c r="AK619" s="71" t="s">
        <v>63</v>
      </c>
      <c r="AL619" s="71" t="s">
        <v>62</v>
      </c>
      <c r="AM619" s="71" t="s">
        <v>63</v>
      </c>
      <c r="AN619" s="71"/>
      <c r="AO619" s="71"/>
      <c r="AP619" s="71" t="s">
        <v>7440</v>
      </c>
      <c r="AQ619" s="71" t="s">
        <v>7441</v>
      </c>
      <c r="AR619" s="71" t="s">
        <v>62</v>
      </c>
      <c r="AS619" s="71"/>
      <c r="AT619" s="71" t="s">
        <v>63</v>
      </c>
      <c r="AU619" s="71"/>
      <c r="AV619" s="71"/>
      <c r="AW619" s="71"/>
      <c r="AX619" s="71" t="s">
        <v>7442</v>
      </c>
      <c r="AY619" s="73" t="s">
        <v>7443</v>
      </c>
    </row>
    <row r="620" spans="1:51" ht="75" customHeight="1">
      <c r="A620" s="70">
        <v>619</v>
      </c>
      <c r="B620" s="71" t="s">
        <v>7444</v>
      </c>
      <c r="C620" s="71" t="s">
        <v>7445</v>
      </c>
      <c r="D620" s="71" t="s">
        <v>7446</v>
      </c>
      <c r="E620" s="71" t="s">
        <v>1502</v>
      </c>
      <c r="F620" s="71" t="s">
        <v>231</v>
      </c>
      <c r="G620" s="71" t="s">
        <v>588</v>
      </c>
      <c r="H620" s="71" t="s">
        <v>217</v>
      </c>
      <c r="I620" s="71" t="s">
        <v>858</v>
      </c>
      <c r="J620" s="71" t="s">
        <v>1456</v>
      </c>
      <c r="K620" s="71" t="s">
        <v>315</v>
      </c>
      <c r="L620" s="71" t="s">
        <v>7447</v>
      </c>
      <c r="M620" s="71" t="s">
        <v>7448</v>
      </c>
      <c r="N620" s="71"/>
      <c r="O620" s="71"/>
      <c r="P620" s="71"/>
      <c r="Q620" s="71"/>
      <c r="R620" s="71"/>
      <c r="S620" s="71"/>
      <c r="T620" s="71"/>
      <c r="U620" s="71"/>
      <c r="V620" s="71"/>
      <c r="W620" s="71"/>
      <c r="X620" s="71"/>
      <c r="Y620" s="71"/>
      <c r="Z620" s="71"/>
      <c r="AA620" s="71"/>
      <c r="AB620" s="71" t="s">
        <v>64</v>
      </c>
      <c r="AC620" s="71" t="s">
        <v>65</v>
      </c>
      <c r="AD620" s="71" t="s">
        <v>62</v>
      </c>
      <c r="AE620" s="71" t="s">
        <v>63</v>
      </c>
      <c r="AF620" s="71" t="s">
        <v>63</v>
      </c>
      <c r="AG620" s="71"/>
      <c r="AH620" s="71" t="s">
        <v>66</v>
      </c>
      <c r="AI620" s="71" t="s">
        <v>132</v>
      </c>
      <c r="AJ620" s="71" t="s">
        <v>63</v>
      </c>
      <c r="AK620" s="71" t="s">
        <v>63</v>
      </c>
      <c r="AL620" s="71" t="s">
        <v>63</v>
      </c>
      <c r="AM620" s="71" t="s">
        <v>63</v>
      </c>
      <c r="AN620" s="71"/>
      <c r="AO620" s="71"/>
      <c r="AP620" s="71" t="s">
        <v>7449</v>
      </c>
      <c r="AQ620" s="71" t="s">
        <v>105</v>
      </c>
      <c r="AR620" s="71" t="s">
        <v>63</v>
      </c>
      <c r="AS620" s="71"/>
      <c r="AT620" s="71" t="s">
        <v>63</v>
      </c>
      <c r="AU620" s="71"/>
      <c r="AV620" s="71"/>
      <c r="AW620" s="71"/>
      <c r="AX620" s="71" t="s">
        <v>7450</v>
      </c>
      <c r="AY620" s="73" t="s">
        <v>7451</v>
      </c>
    </row>
    <row r="621" spans="1:51" ht="75" customHeight="1">
      <c r="A621" s="70">
        <v>620</v>
      </c>
      <c r="B621" s="71" t="s">
        <v>7452</v>
      </c>
      <c r="C621" s="71" t="s">
        <v>1686</v>
      </c>
      <c r="D621" s="71" t="s">
        <v>7453</v>
      </c>
      <c r="E621" s="71" t="s">
        <v>1485</v>
      </c>
      <c r="F621" s="71" t="s">
        <v>231</v>
      </c>
      <c r="G621" s="71" t="s">
        <v>796</v>
      </c>
      <c r="H621" s="71" t="s">
        <v>217</v>
      </c>
      <c r="I621" s="71" t="s">
        <v>2024</v>
      </c>
      <c r="J621" s="71" t="s">
        <v>1456</v>
      </c>
      <c r="K621" s="71" t="s">
        <v>266</v>
      </c>
      <c r="L621" s="71" t="s">
        <v>7454</v>
      </c>
      <c r="M621" s="71" t="s">
        <v>7455</v>
      </c>
      <c r="N621" s="71"/>
      <c r="O621" s="71"/>
      <c r="P621" s="71"/>
      <c r="Q621" s="71"/>
      <c r="R621" s="71"/>
      <c r="S621" s="71"/>
      <c r="T621" s="71"/>
      <c r="U621" s="71"/>
      <c r="V621" s="71"/>
      <c r="W621" s="71"/>
      <c r="X621" s="71"/>
      <c r="Y621" s="71"/>
      <c r="Z621" s="71"/>
      <c r="AA621" s="71"/>
      <c r="AB621" s="71" t="s">
        <v>64</v>
      </c>
      <c r="AC621" s="71" t="s">
        <v>65</v>
      </c>
      <c r="AD621" s="71" t="s">
        <v>63</v>
      </c>
      <c r="AE621" s="71" t="s">
        <v>63</v>
      </c>
      <c r="AF621" s="71" t="s">
        <v>63</v>
      </c>
      <c r="AG621" s="71"/>
      <c r="AH621" s="71" t="s">
        <v>1539</v>
      </c>
      <c r="AI621" s="71" t="s">
        <v>63</v>
      </c>
      <c r="AJ621" s="71" t="s">
        <v>63</v>
      </c>
      <c r="AK621" s="71" t="s">
        <v>63</v>
      </c>
      <c r="AL621" s="71" t="s">
        <v>62</v>
      </c>
      <c r="AM621" s="71" t="s">
        <v>63</v>
      </c>
      <c r="AN621" s="71"/>
      <c r="AO621" s="71"/>
      <c r="AP621" s="71" t="s">
        <v>7456</v>
      </c>
      <c r="AQ621" s="71" t="s">
        <v>7457</v>
      </c>
      <c r="AR621" s="71" t="s">
        <v>62</v>
      </c>
      <c r="AS621" s="71"/>
      <c r="AT621" s="71" t="s">
        <v>63</v>
      </c>
      <c r="AU621" s="71"/>
      <c r="AV621" s="71"/>
      <c r="AW621" s="71"/>
      <c r="AX621" s="71" t="s">
        <v>7458</v>
      </c>
      <c r="AY621" s="73" t="s">
        <v>7459</v>
      </c>
    </row>
    <row r="622" spans="1:51" ht="75" customHeight="1">
      <c r="A622" s="70">
        <v>621</v>
      </c>
      <c r="B622" s="71" t="s">
        <v>7460</v>
      </c>
      <c r="C622" s="71" t="s">
        <v>745</v>
      </c>
      <c r="D622" s="71" t="s">
        <v>7461</v>
      </c>
      <c r="E622" s="71" t="s">
        <v>1485</v>
      </c>
      <c r="F622" s="71" t="s">
        <v>231</v>
      </c>
      <c r="G622" s="71" t="s">
        <v>746</v>
      </c>
      <c r="H622" s="71" t="s">
        <v>217</v>
      </c>
      <c r="I622" s="71" t="s">
        <v>1455</v>
      </c>
      <c r="J622" s="71" t="s">
        <v>1456</v>
      </c>
      <c r="K622" s="71" t="s">
        <v>266</v>
      </c>
      <c r="L622" s="71" t="s">
        <v>7462</v>
      </c>
      <c r="M622" s="71" t="s">
        <v>7463</v>
      </c>
      <c r="N622" s="71"/>
      <c r="O622" s="71"/>
      <c r="P622" s="71"/>
      <c r="Q622" s="71"/>
      <c r="R622" s="71"/>
      <c r="S622" s="71"/>
      <c r="T622" s="71"/>
      <c r="U622" s="71"/>
      <c r="V622" s="71"/>
      <c r="W622" s="71"/>
      <c r="X622" s="71"/>
      <c r="Y622" s="71"/>
      <c r="Z622" s="71"/>
      <c r="AA622" s="71"/>
      <c r="AB622" s="71" t="s">
        <v>64</v>
      </c>
      <c r="AC622" s="71" t="s">
        <v>84</v>
      </c>
      <c r="AD622" s="71" t="s">
        <v>62</v>
      </c>
      <c r="AE622" s="71" t="s">
        <v>62</v>
      </c>
      <c r="AF622" s="71" t="s">
        <v>63</v>
      </c>
      <c r="AG622" s="71"/>
      <c r="AH622" s="71" t="s">
        <v>66</v>
      </c>
      <c r="AI622" s="71" t="s">
        <v>63</v>
      </c>
      <c r="AJ622" s="71" t="s">
        <v>63</v>
      </c>
      <c r="AK622" s="71" t="s">
        <v>63</v>
      </c>
      <c r="AL622" s="71" t="s">
        <v>62</v>
      </c>
      <c r="AM622" s="71" t="s">
        <v>63</v>
      </c>
      <c r="AN622" s="71"/>
      <c r="AO622" s="71"/>
      <c r="AP622" s="71" t="s">
        <v>1513</v>
      </c>
      <c r="AQ622" s="71" t="s">
        <v>612</v>
      </c>
      <c r="AR622" s="71" t="s">
        <v>62</v>
      </c>
      <c r="AS622" s="71"/>
      <c r="AT622" s="71" t="s">
        <v>63</v>
      </c>
      <c r="AU622" s="71"/>
      <c r="AV622" s="71"/>
      <c r="AW622" s="71"/>
      <c r="AX622" s="71" t="s">
        <v>7464</v>
      </c>
      <c r="AY622" s="73" t="s">
        <v>7465</v>
      </c>
    </row>
    <row r="623" spans="1:51" ht="75" customHeight="1">
      <c r="A623" s="70">
        <v>622</v>
      </c>
      <c r="B623" s="71" t="s">
        <v>7466</v>
      </c>
      <c r="C623" s="71" t="s">
        <v>381</v>
      </c>
      <c r="D623" s="71" t="s">
        <v>7467</v>
      </c>
      <c r="E623" s="71" t="s">
        <v>1454</v>
      </c>
      <c r="F623" s="71" t="s">
        <v>54</v>
      </c>
      <c r="G623" s="71" t="s">
        <v>125</v>
      </c>
      <c r="H623" s="71" t="s">
        <v>233</v>
      </c>
      <c r="I623" s="71" t="s">
        <v>1232</v>
      </c>
      <c r="J623" s="71" t="s">
        <v>1456</v>
      </c>
      <c r="K623" s="71" t="s">
        <v>243</v>
      </c>
      <c r="L623" s="71" t="s">
        <v>7468</v>
      </c>
      <c r="M623" s="71" t="s">
        <v>7469</v>
      </c>
      <c r="N623" s="71" t="s">
        <v>1518</v>
      </c>
      <c r="O623" s="71" t="s">
        <v>5072</v>
      </c>
      <c r="P623" s="71" t="s">
        <v>60</v>
      </c>
      <c r="Q623" s="71" t="s">
        <v>188</v>
      </c>
      <c r="R623" s="71" t="s">
        <v>189</v>
      </c>
      <c r="S623" s="71" t="s">
        <v>62</v>
      </c>
      <c r="T623" s="71" t="s">
        <v>62</v>
      </c>
      <c r="U623" s="71" t="s">
        <v>62</v>
      </c>
      <c r="V623" s="71" t="s">
        <v>62</v>
      </c>
      <c r="W623" s="71" t="s">
        <v>62</v>
      </c>
      <c r="X623" s="71" t="s">
        <v>63</v>
      </c>
      <c r="Y623" s="71" t="s">
        <v>62</v>
      </c>
      <c r="Z623" s="71" t="s">
        <v>63</v>
      </c>
      <c r="AA623" s="71" t="s">
        <v>62</v>
      </c>
      <c r="AB623" s="71" t="s">
        <v>64</v>
      </c>
      <c r="AC623" s="71" t="s">
        <v>65</v>
      </c>
      <c r="AD623" s="71" t="s">
        <v>62</v>
      </c>
      <c r="AE623" s="71" t="s">
        <v>62</v>
      </c>
      <c r="AF623" s="71" t="s">
        <v>62</v>
      </c>
      <c r="AG623" s="71" t="s">
        <v>63</v>
      </c>
      <c r="AH623" s="71" t="s">
        <v>85</v>
      </c>
      <c r="AI623" s="71" t="s">
        <v>63</v>
      </c>
      <c r="AJ623" s="71" t="s">
        <v>63</v>
      </c>
      <c r="AK623" s="71" t="s">
        <v>63</v>
      </c>
      <c r="AL623" s="71" t="s">
        <v>132</v>
      </c>
      <c r="AM623" s="71" t="s">
        <v>132</v>
      </c>
      <c r="AN623" s="71" t="s">
        <v>7470</v>
      </c>
      <c r="AO623" s="71"/>
      <c r="AP623" s="71" t="s">
        <v>7471</v>
      </c>
      <c r="AQ623" s="71" t="s">
        <v>6399</v>
      </c>
      <c r="AR623" s="71" t="s">
        <v>62</v>
      </c>
      <c r="AS623" s="71"/>
      <c r="AT623" s="71" t="s">
        <v>63</v>
      </c>
      <c r="AU623" s="71" t="s">
        <v>72</v>
      </c>
      <c r="AV623" s="71" t="s">
        <v>63</v>
      </c>
      <c r="AW623" s="71"/>
      <c r="AX623" s="71" t="s">
        <v>7472</v>
      </c>
      <c r="AY623" s="73" t="s">
        <v>7473</v>
      </c>
    </row>
    <row r="624" spans="1:51" ht="75" customHeight="1">
      <c r="A624" s="70">
        <v>623</v>
      </c>
      <c r="B624" s="71" t="s">
        <v>7474</v>
      </c>
      <c r="C624" s="71" t="s">
        <v>810</v>
      </c>
      <c r="D624" s="71" t="s">
        <v>7475</v>
      </c>
      <c r="E624" s="71" t="s">
        <v>1526</v>
      </c>
      <c r="F624" s="71" t="s">
        <v>231</v>
      </c>
      <c r="G624" s="71" t="s">
        <v>746</v>
      </c>
      <c r="H624" s="71" t="s">
        <v>217</v>
      </c>
      <c r="I624" s="71" t="s">
        <v>800</v>
      </c>
      <c r="J624" s="71" t="s">
        <v>1456</v>
      </c>
      <c r="K624" s="71" t="s">
        <v>218</v>
      </c>
      <c r="L624" s="71" t="s">
        <v>7476</v>
      </c>
      <c r="M624" s="71" t="s">
        <v>7477</v>
      </c>
      <c r="N624" s="71"/>
      <c r="O624" s="71"/>
      <c r="P624" s="71"/>
      <c r="Q624" s="71"/>
      <c r="R624" s="71"/>
      <c r="S624" s="71"/>
      <c r="T624" s="71"/>
      <c r="U624" s="71"/>
      <c r="V624" s="71"/>
      <c r="W624" s="71"/>
      <c r="X624" s="71"/>
      <c r="Y624" s="71"/>
      <c r="Z624" s="71"/>
      <c r="AA624" s="71"/>
      <c r="AB624" s="71" t="s">
        <v>64</v>
      </c>
      <c r="AC624" s="71" t="s">
        <v>65</v>
      </c>
      <c r="AD624" s="71" t="s">
        <v>62</v>
      </c>
      <c r="AE624" s="71" t="s">
        <v>62</v>
      </c>
      <c r="AF624" s="71" t="s">
        <v>63</v>
      </c>
      <c r="AG624" s="71"/>
      <c r="AH624" s="71" t="s">
        <v>1539</v>
      </c>
      <c r="AI624" s="71" t="s">
        <v>63</v>
      </c>
      <c r="AJ624" s="71" t="s">
        <v>63</v>
      </c>
      <c r="AK624" s="71" t="s">
        <v>63</v>
      </c>
      <c r="AL624" s="71" t="s">
        <v>63</v>
      </c>
      <c r="AM624" s="71" t="s">
        <v>62</v>
      </c>
      <c r="AN624" s="71"/>
      <c r="AO624" s="71"/>
      <c r="AP624" s="71" t="s">
        <v>7478</v>
      </c>
      <c r="AQ624" s="71" t="s">
        <v>800</v>
      </c>
      <c r="AR624" s="71" t="s">
        <v>62</v>
      </c>
      <c r="AS624" s="71"/>
      <c r="AT624" s="71" t="s">
        <v>63</v>
      </c>
      <c r="AU624" s="71"/>
      <c r="AV624" s="71"/>
      <c r="AW624" s="71"/>
      <c r="AX624" s="71" t="s">
        <v>7479</v>
      </c>
      <c r="AY624" s="73" t="s">
        <v>7480</v>
      </c>
    </row>
    <row r="625" spans="1:51" ht="75" customHeight="1">
      <c r="A625" s="70">
        <v>624</v>
      </c>
      <c r="B625" s="71" t="s">
        <v>7481</v>
      </c>
      <c r="C625" s="71" t="s">
        <v>5406</v>
      </c>
      <c r="D625" s="71" t="s">
        <v>7482</v>
      </c>
      <c r="E625" s="71" t="s">
        <v>1454</v>
      </c>
      <c r="F625" s="71" t="s">
        <v>231</v>
      </c>
      <c r="G625" s="71" t="s">
        <v>796</v>
      </c>
      <c r="H625" s="71" t="s">
        <v>217</v>
      </c>
      <c r="I625" s="71" t="s">
        <v>858</v>
      </c>
      <c r="J625" s="71" t="s">
        <v>1456</v>
      </c>
      <c r="K625" s="71" t="s">
        <v>315</v>
      </c>
      <c r="L625" s="71" t="s">
        <v>7483</v>
      </c>
      <c r="M625" s="71" t="s">
        <v>7484</v>
      </c>
      <c r="N625" s="71"/>
      <c r="O625" s="71"/>
      <c r="P625" s="71"/>
      <c r="Q625" s="71"/>
      <c r="R625" s="71"/>
      <c r="S625" s="71"/>
      <c r="T625" s="71"/>
      <c r="U625" s="71"/>
      <c r="V625" s="71"/>
      <c r="W625" s="71"/>
      <c r="X625" s="71"/>
      <c r="Y625" s="71"/>
      <c r="Z625" s="71"/>
      <c r="AA625" s="71"/>
      <c r="AB625" s="71" t="s">
        <v>64</v>
      </c>
      <c r="AC625" s="71" t="s">
        <v>65</v>
      </c>
      <c r="AD625" s="71" t="s">
        <v>62</v>
      </c>
      <c r="AE625" s="71" t="s">
        <v>62</v>
      </c>
      <c r="AF625" s="71" t="s">
        <v>63</v>
      </c>
      <c r="AG625" s="71"/>
      <c r="AH625" s="71" t="s">
        <v>932</v>
      </c>
      <c r="AI625" s="71" t="s">
        <v>63</v>
      </c>
      <c r="AJ625" s="71" t="s">
        <v>63</v>
      </c>
      <c r="AK625" s="71" t="s">
        <v>63</v>
      </c>
      <c r="AL625" s="71" t="s">
        <v>62</v>
      </c>
      <c r="AM625" s="71" t="s">
        <v>63</v>
      </c>
      <c r="AN625" s="71"/>
      <c r="AO625" s="71"/>
      <c r="AP625" s="71" t="s">
        <v>7485</v>
      </c>
      <c r="AQ625" s="71" t="s">
        <v>858</v>
      </c>
      <c r="AR625" s="71" t="s">
        <v>62</v>
      </c>
      <c r="AS625" s="71"/>
      <c r="AT625" s="71" t="s">
        <v>63</v>
      </c>
      <c r="AU625" s="71"/>
      <c r="AV625" s="71"/>
      <c r="AW625" s="71"/>
      <c r="AX625" s="71" t="s">
        <v>7486</v>
      </c>
      <c r="AY625" s="73" t="s">
        <v>860</v>
      </c>
    </row>
    <row r="626" spans="1:51" ht="75" customHeight="1">
      <c r="A626" s="70">
        <v>625</v>
      </c>
      <c r="B626" s="71" t="s">
        <v>7487</v>
      </c>
      <c r="C626" s="71" t="s">
        <v>264</v>
      </c>
      <c r="D626" s="71" t="s">
        <v>7488</v>
      </c>
      <c r="E626" s="71" t="s">
        <v>1510</v>
      </c>
      <c r="F626" s="71" t="s">
        <v>54</v>
      </c>
      <c r="G626" s="71" t="s">
        <v>125</v>
      </c>
      <c r="H626" s="71" t="s">
        <v>233</v>
      </c>
      <c r="I626" s="71" t="s">
        <v>952</v>
      </c>
      <c r="J626" s="71" t="s">
        <v>1456</v>
      </c>
      <c r="K626" s="71" t="s">
        <v>218</v>
      </c>
      <c r="L626" s="71" t="s">
        <v>7489</v>
      </c>
      <c r="M626" s="71" t="s">
        <v>7490</v>
      </c>
      <c r="N626" s="71" t="s">
        <v>1741</v>
      </c>
      <c r="O626" s="71" t="s">
        <v>1530</v>
      </c>
      <c r="P626" s="71" t="s">
        <v>60</v>
      </c>
      <c r="Q626" s="71" t="s">
        <v>81</v>
      </c>
      <c r="R626" s="71" t="s">
        <v>1700</v>
      </c>
      <c r="S626" s="71" t="s">
        <v>62</v>
      </c>
      <c r="T626" s="71" t="s">
        <v>62</v>
      </c>
      <c r="U626" s="71" t="s">
        <v>62</v>
      </c>
      <c r="V626" s="71" t="s">
        <v>63</v>
      </c>
      <c r="W626" s="71" t="s">
        <v>63</v>
      </c>
      <c r="X626" s="71" t="s">
        <v>63</v>
      </c>
      <c r="Y626" s="71" t="s">
        <v>62</v>
      </c>
      <c r="Z626" s="71" t="s">
        <v>63</v>
      </c>
      <c r="AA626" s="71" t="s">
        <v>63</v>
      </c>
      <c r="AB626" s="71" t="s">
        <v>64</v>
      </c>
      <c r="AC626" s="71" t="s">
        <v>100</v>
      </c>
      <c r="AD626" s="71" t="s">
        <v>62</v>
      </c>
      <c r="AE626" s="71" t="s">
        <v>62</v>
      </c>
      <c r="AF626" s="71" t="s">
        <v>63</v>
      </c>
      <c r="AG626" s="71" t="s">
        <v>63</v>
      </c>
      <c r="AH626" s="71" t="s">
        <v>85</v>
      </c>
      <c r="AI626" s="71" t="s">
        <v>63</v>
      </c>
      <c r="AJ626" s="71" t="s">
        <v>63</v>
      </c>
      <c r="AK626" s="71" t="s">
        <v>63</v>
      </c>
      <c r="AL626" s="71" t="s">
        <v>62</v>
      </c>
      <c r="AM626" s="71" t="s">
        <v>63</v>
      </c>
      <c r="AN626" s="71" t="s">
        <v>7491</v>
      </c>
      <c r="AO626" s="71" t="s">
        <v>7492</v>
      </c>
      <c r="AP626" s="71" t="s">
        <v>7493</v>
      </c>
      <c r="AQ626" s="71" t="s">
        <v>952</v>
      </c>
      <c r="AR626" s="71" t="s">
        <v>62</v>
      </c>
      <c r="AS626" s="71"/>
      <c r="AT626" s="71" t="s">
        <v>63</v>
      </c>
      <c r="AU626" s="71" t="s">
        <v>1716</v>
      </c>
      <c r="AV626" s="71" t="s">
        <v>63</v>
      </c>
      <c r="AW626" s="71"/>
      <c r="AX626" s="71" t="s">
        <v>7494</v>
      </c>
      <c r="AY626" s="73" t="s">
        <v>7495</v>
      </c>
    </row>
    <row r="627" spans="1:51" ht="75" customHeight="1">
      <c r="A627" s="70">
        <v>626</v>
      </c>
      <c r="B627" s="71" t="s">
        <v>7496</v>
      </c>
      <c r="C627" s="71" t="s">
        <v>745</v>
      </c>
      <c r="D627" s="71" t="s">
        <v>7497</v>
      </c>
      <c r="E627" s="71" t="s">
        <v>1787</v>
      </c>
      <c r="F627" s="71" t="s">
        <v>231</v>
      </c>
      <c r="G627" s="71" t="s">
        <v>746</v>
      </c>
      <c r="H627" s="71" t="s">
        <v>217</v>
      </c>
      <c r="I627" s="71" t="s">
        <v>285</v>
      </c>
      <c r="J627" s="71" t="s">
        <v>1456</v>
      </c>
      <c r="K627" s="71" t="s">
        <v>279</v>
      </c>
      <c r="L627" s="71" t="s">
        <v>7498</v>
      </c>
      <c r="M627" s="71" t="s">
        <v>7499</v>
      </c>
      <c r="N627" s="71"/>
      <c r="O627" s="71"/>
      <c r="P627" s="71"/>
      <c r="Q627" s="71"/>
      <c r="R627" s="71"/>
      <c r="S627" s="71"/>
      <c r="T627" s="71"/>
      <c r="U627" s="71"/>
      <c r="V627" s="71"/>
      <c r="W627" s="71"/>
      <c r="X627" s="71"/>
      <c r="Y627" s="71"/>
      <c r="Z627" s="71"/>
      <c r="AA627" s="71"/>
      <c r="AB627" s="71" t="s">
        <v>64</v>
      </c>
      <c r="AC627" s="71" t="s">
        <v>65</v>
      </c>
      <c r="AD627" s="71" t="s">
        <v>62</v>
      </c>
      <c r="AE627" s="71" t="s">
        <v>62</v>
      </c>
      <c r="AF627" s="71" t="s">
        <v>63</v>
      </c>
      <c r="AG627" s="71"/>
      <c r="AH627" s="71" t="s">
        <v>66</v>
      </c>
      <c r="AI627" s="71" t="s">
        <v>63</v>
      </c>
      <c r="AJ627" s="71" t="s">
        <v>63</v>
      </c>
      <c r="AK627" s="71" t="s">
        <v>63</v>
      </c>
      <c r="AL627" s="71" t="s">
        <v>62</v>
      </c>
      <c r="AM627" s="71" t="s">
        <v>63</v>
      </c>
      <c r="AN627" s="71"/>
      <c r="AO627" s="71"/>
      <c r="AP627" s="71" t="s">
        <v>7500</v>
      </c>
      <c r="AQ627" s="71" t="s">
        <v>7501</v>
      </c>
      <c r="AR627" s="71" t="s">
        <v>132</v>
      </c>
      <c r="AS627" s="71"/>
      <c r="AT627" s="71" t="s">
        <v>63</v>
      </c>
      <c r="AU627" s="71"/>
      <c r="AV627" s="71"/>
      <c r="AW627" s="71"/>
      <c r="AX627" s="71" t="s">
        <v>7502</v>
      </c>
      <c r="AY627" s="73" t="s">
        <v>7503</v>
      </c>
    </row>
    <row r="628" spans="1:51" ht="75" customHeight="1">
      <c r="A628" s="70">
        <v>627</v>
      </c>
      <c r="B628" s="71" t="s">
        <v>7504</v>
      </c>
      <c r="C628" s="71" t="s">
        <v>745</v>
      </c>
      <c r="D628" s="71" t="s">
        <v>7505</v>
      </c>
      <c r="E628" s="71" t="s">
        <v>1502</v>
      </c>
      <c r="F628" s="71" t="s">
        <v>231</v>
      </c>
      <c r="G628" s="71" t="s">
        <v>746</v>
      </c>
      <c r="H628" s="71" t="s">
        <v>217</v>
      </c>
      <c r="I628" s="71" t="s">
        <v>800</v>
      </c>
      <c r="J628" s="71" t="s">
        <v>1456</v>
      </c>
      <c r="K628" s="71" t="s">
        <v>218</v>
      </c>
      <c r="L628" s="71" t="s">
        <v>7506</v>
      </c>
      <c r="M628" s="71" t="s">
        <v>7507</v>
      </c>
      <c r="N628" s="71"/>
      <c r="O628" s="71"/>
      <c r="P628" s="71"/>
      <c r="Q628" s="71"/>
      <c r="R628" s="71"/>
      <c r="S628" s="71"/>
      <c r="T628" s="71"/>
      <c r="U628" s="71"/>
      <c r="V628" s="71"/>
      <c r="W628" s="71"/>
      <c r="X628" s="71"/>
      <c r="Y628" s="71"/>
      <c r="Z628" s="71"/>
      <c r="AA628" s="71"/>
      <c r="AB628" s="71" t="s">
        <v>64</v>
      </c>
      <c r="AC628" s="71" t="s">
        <v>65</v>
      </c>
      <c r="AD628" s="71" t="s">
        <v>62</v>
      </c>
      <c r="AE628" s="71" t="s">
        <v>63</v>
      </c>
      <c r="AF628" s="71" t="s">
        <v>63</v>
      </c>
      <c r="AG628" s="71"/>
      <c r="AH628" s="71" t="s">
        <v>66</v>
      </c>
      <c r="AI628" s="71" t="s">
        <v>63</v>
      </c>
      <c r="AJ628" s="71" t="s">
        <v>63</v>
      </c>
      <c r="AK628" s="71" t="s">
        <v>63</v>
      </c>
      <c r="AL628" s="71" t="s">
        <v>62</v>
      </c>
      <c r="AM628" s="71" t="s">
        <v>63</v>
      </c>
      <c r="AN628" s="71"/>
      <c r="AO628" s="71"/>
      <c r="AP628" s="71" t="s">
        <v>7508</v>
      </c>
      <c r="AQ628" s="71" t="s">
        <v>7509</v>
      </c>
      <c r="AR628" s="71" t="s">
        <v>132</v>
      </c>
      <c r="AS628" s="71"/>
      <c r="AT628" s="71" t="s">
        <v>63</v>
      </c>
      <c r="AU628" s="71"/>
      <c r="AV628" s="71"/>
      <c r="AW628" s="71"/>
      <c r="AX628" s="71" t="s">
        <v>7510</v>
      </c>
      <c r="AY628" s="73" t="s">
        <v>7511</v>
      </c>
    </row>
    <row r="629" spans="1:51" ht="75" customHeight="1">
      <c r="A629" s="70">
        <v>628</v>
      </c>
      <c r="B629" s="71" t="s">
        <v>7512</v>
      </c>
      <c r="C629" s="71" t="s">
        <v>7513</v>
      </c>
      <c r="D629" s="71" t="s">
        <v>7514</v>
      </c>
      <c r="E629" s="71" t="s">
        <v>1787</v>
      </c>
      <c r="F629" s="71" t="s">
        <v>231</v>
      </c>
      <c r="G629" s="71" t="s">
        <v>746</v>
      </c>
      <c r="H629" s="71" t="s">
        <v>217</v>
      </c>
      <c r="I629" s="71" t="s">
        <v>800</v>
      </c>
      <c r="J629" s="71" t="s">
        <v>1456</v>
      </c>
      <c r="K629" s="71" t="s">
        <v>218</v>
      </c>
      <c r="L629" s="71" t="s">
        <v>7515</v>
      </c>
      <c r="M629" s="71" t="s">
        <v>7516</v>
      </c>
      <c r="N629" s="71"/>
      <c r="O629" s="71"/>
      <c r="P629" s="71"/>
      <c r="Q629" s="71"/>
      <c r="R629" s="71"/>
      <c r="S629" s="71"/>
      <c r="T629" s="71"/>
      <c r="U629" s="71"/>
      <c r="V629" s="71"/>
      <c r="W629" s="71"/>
      <c r="X629" s="71"/>
      <c r="Y629" s="71"/>
      <c r="Z629" s="71"/>
      <c r="AA629" s="71"/>
      <c r="AB629" s="71" t="s">
        <v>1723</v>
      </c>
      <c r="AC629" s="71" t="s">
        <v>65</v>
      </c>
      <c r="AD629" s="71" t="s">
        <v>62</v>
      </c>
      <c r="AE629" s="71" t="s">
        <v>62</v>
      </c>
      <c r="AF629" s="71" t="s">
        <v>63</v>
      </c>
      <c r="AG629" s="71"/>
      <c r="AH629" s="71" t="s">
        <v>1539</v>
      </c>
      <c r="AI629" s="71" t="s">
        <v>63</v>
      </c>
      <c r="AJ629" s="71" t="s">
        <v>63</v>
      </c>
      <c r="AK629" s="71" t="s">
        <v>63</v>
      </c>
      <c r="AL629" s="71" t="s">
        <v>63</v>
      </c>
      <c r="AM629" s="71" t="s">
        <v>63</v>
      </c>
      <c r="AN629" s="71"/>
      <c r="AO629" s="71"/>
      <c r="AP629" s="71" t="s">
        <v>5996</v>
      </c>
      <c r="AQ629" s="71" t="s">
        <v>800</v>
      </c>
      <c r="AR629" s="71" t="s">
        <v>62</v>
      </c>
      <c r="AS629" s="71"/>
      <c r="AT629" s="71" t="s">
        <v>63</v>
      </c>
      <c r="AU629" s="71"/>
      <c r="AV629" s="71"/>
      <c r="AW629" s="71"/>
      <c r="AX629" s="71" t="s">
        <v>7517</v>
      </c>
      <c r="AY629" s="73" t="s">
        <v>7518</v>
      </c>
    </row>
    <row r="630" spans="1:51" ht="75" customHeight="1">
      <c r="A630" s="70">
        <v>629</v>
      </c>
      <c r="B630" s="71" t="s">
        <v>7519</v>
      </c>
      <c r="C630" s="71" t="s">
        <v>7520</v>
      </c>
      <c r="D630" s="71" t="s">
        <v>7521</v>
      </c>
      <c r="E630" s="71" t="s">
        <v>1589</v>
      </c>
      <c r="F630" s="71" t="s">
        <v>231</v>
      </c>
      <c r="G630" s="71" t="s">
        <v>125</v>
      </c>
      <c r="H630" s="71" t="s">
        <v>97</v>
      </c>
      <c r="I630" s="71" t="s">
        <v>6706</v>
      </c>
      <c r="J630" s="71" t="s">
        <v>6608</v>
      </c>
      <c r="K630" s="71" t="s">
        <v>243</v>
      </c>
      <c r="L630" s="71" t="s">
        <v>7522</v>
      </c>
      <c r="M630" s="71" t="s">
        <v>7523</v>
      </c>
      <c r="N630" s="71" t="s">
        <v>4884</v>
      </c>
      <c r="O630" s="71" t="s">
        <v>5072</v>
      </c>
      <c r="P630" s="71"/>
      <c r="Q630" s="71"/>
      <c r="R630" s="71"/>
      <c r="S630" s="71"/>
      <c r="T630" s="71"/>
      <c r="U630" s="71"/>
      <c r="V630" s="71"/>
      <c r="W630" s="71"/>
      <c r="X630" s="71"/>
      <c r="Y630" s="71"/>
      <c r="Z630" s="71"/>
      <c r="AA630" s="71"/>
      <c r="AB630" s="71" t="s">
        <v>64</v>
      </c>
      <c r="AC630" s="71" t="s">
        <v>65</v>
      </c>
      <c r="AD630" s="71" t="s">
        <v>62</v>
      </c>
      <c r="AE630" s="71" t="s">
        <v>62</v>
      </c>
      <c r="AF630" s="71" t="s">
        <v>62</v>
      </c>
      <c r="AG630" s="71"/>
      <c r="AH630" s="71" t="s">
        <v>85</v>
      </c>
      <c r="AI630" s="71" t="s">
        <v>63</v>
      </c>
      <c r="AJ630" s="71" t="s">
        <v>132</v>
      </c>
      <c r="AK630" s="71" t="s">
        <v>63</v>
      </c>
      <c r="AL630" s="71" t="s">
        <v>62</v>
      </c>
      <c r="AM630" s="71" t="s">
        <v>63</v>
      </c>
      <c r="AN630" s="71"/>
      <c r="AO630" s="71"/>
      <c r="AP630" s="71" t="s">
        <v>7524</v>
      </c>
      <c r="AQ630" s="71" t="s">
        <v>7525</v>
      </c>
      <c r="AR630" s="71" t="s">
        <v>132</v>
      </c>
      <c r="AS630" s="71"/>
      <c r="AT630" s="71" t="s">
        <v>63</v>
      </c>
      <c r="AU630" s="71"/>
      <c r="AV630" s="71"/>
      <c r="AW630" s="71"/>
      <c r="AX630" s="71" t="s">
        <v>7526</v>
      </c>
      <c r="AY630" s="73" t="s">
        <v>6614</v>
      </c>
    </row>
    <row r="631" spans="1:51" ht="75" customHeight="1">
      <c r="A631" s="70">
        <v>630</v>
      </c>
      <c r="B631" s="71" t="s">
        <v>7527</v>
      </c>
      <c r="C631" s="71" t="s">
        <v>410</v>
      </c>
      <c r="D631" s="71" t="s">
        <v>7528</v>
      </c>
      <c r="E631" s="71" t="s">
        <v>1454</v>
      </c>
      <c r="F631" s="71" t="s">
        <v>54</v>
      </c>
      <c r="G631" s="71" t="s">
        <v>125</v>
      </c>
      <c r="H631" s="71" t="s">
        <v>233</v>
      </c>
      <c r="I631" s="71" t="s">
        <v>428</v>
      </c>
      <c r="J631" s="71" t="s">
        <v>1456</v>
      </c>
      <c r="K631" s="71" t="s">
        <v>315</v>
      </c>
      <c r="L631" s="71" t="s">
        <v>7529</v>
      </c>
      <c r="M631" s="71" t="s">
        <v>7530</v>
      </c>
      <c r="N631" s="71" t="s">
        <v>1529</v>
      </c>
      <c r="O631" s="71" t="s">
        <v>1699</v>
      </c>
      <c r="P631" s="71" t="s">
        <v>60</v>
      </c>
      <c r="Q631" s="71" t="s">
        <v>81</v>
      </c>
      <c r="R631" s="71" t="s">
        <v>1700</v>
      </c>
      <c r="S631" s="71" t="s">
        <v>62</v>
      </c>
      <c r="T631" s="71" t="s">
        <v>62</v>
      </c>
      <c r="U631" s="71" t="s">
        <v>62</v>
      </c>
      <c r="V631" s="71" t="s">
        <v>62</v>
      </c>
      <c r="W631" s="71" t="s">
        <v>62</v>
      </c>
      <c r="X631" s="71" t="s">
        <v>62</v>
      </c>
      <c r="Y631" s="71" t="s">
        <v>62</v>
      </c>
      <c r="Z631" s="71" t="s">
        <v>63</v>
      </c>
      <c r="AA631" s="71" t="s">
        <v>62</v>
      </c>
      <c r="AB631" s="71" t="s">
        <v>64</v>
      </c>
      <c r="AC631" s="71" t="s">
        <v>84</v>
      </c>
      <c r="AD631" s="71" t="s">
        <v>62</v>
      </c>
      <c r="AE631" s="71" t="s">
        <v>62</v>
      </c>
      <c r="AF631" s="71" t="s">
        <v>62</v>
      </c>
      <c r="AG631" s="71" t="s">
        <v>63</v>
      </c>
      <c r="AH631" s="71" t="s">
        <v>85</v>
      </c>
      <c r="AI631" s="71" t="s">
        <v>63</v>
      </c>
      <c r="AJ631" s="71" t="s">
        <v>63</v>
      </c>
      <c r="AK631" s="71" t="s">
        <v>63</v>
      </c>
      <c r="AL631" s="71" t="s">
        <v>62</v>
      </c>
      <c r="AM631" s="71" t="s">
        <v>132</v>
      </c>
      <c r="AN631" s="71" t="s">
        <v>7531</v>
      </c>
      <c r="AO631" s="71" t="s">
        <v>7532</v>
      </c>
      <c r="AP631" s="71" t="s">
        <v>7533</v>
      </c>
      <c r="AQ631" s="71" t="s">
        <v>7534</v>
      </c>
      <c r="AR631" s="71" t="s">
        <v>132</v>
      </c>
      <c r="AS631" s="71"/>
      <c r="AT631" s="71" t="s">
        <v>63</v>
      </c>
      <c r="AU631" s="71" t="s">
        <v>1704</v>
      </c>
      <c r="AV631" s="71" t="s">
        <v>62</v>
      </c>
      <c r="AW631" s="71" t="s">
        <v>7535</v>
      </c>
      <c r="AX631" s="71" t="s">
        <v>7536</v>
      </c>
      <c r="AY631" s="73" t="s">
        <v>7537</v>
      </c>
    </row>
    <row r="632" spans="1:51" ht="75" customHeight="1">
      <c r="A632" s="70">
        <v>631</v>
      </c>
      <c r="B632" s="71" t="s">
        <v>7538</v>
      </c>
      <c r="C632" s="71" t="s">
        <v>2014</v>
      </c>
      <c r="D632" s="71" t="s">
        <v>7539</v>
      </c>
      <c r="E632" s="71" t="s">
        <v>1529</v>
      </c>
      <c r="F632" s="71" t="s">
        <v>231</v>
      </c>
      <c r="G632" s="71" t="s">
        <v>125</v>
      </c>
      <c r="H632" s="71" t="s">
        <v>233</v>
      </c>
      <c r="I632" s="71" t="s">
        <v>1232</v>
      </c>
      <c r="J632" s="71" t="s">
        <v>1456</v>
      </c>
      <c r="K632" s="71" t="s">
        <v>243</v>
      </c>
      <c r="L632" s="71" t="s">
        <v>7540</v>
      </c>
      <c r="M632" s="71" t="s">
        <v>7541</v>
      </c>
      <c r="N632" s="71" t="s">
        <v>1741</v>
      </c>
      <c r="O632" s="71" t="s">
        <v>1699</v>
      </c>
      <c r="P632" s="71"/>
      <c r="Q632" s="71"/>
      <c r="R632" s="71"/>
      <c r="S632" s="71"/>
      <c r="T632" s="71"/>
      <c r="U632" s="71"/>
      <c r="V632" s="71"/>
      <c r="W632" s="71"/>
      <c r="X632" s="71"/>
      <c r="Y632" s="71"/>
      <c r="Z632" s="71"/>
      <c r="AA632" s="71"/>
      <c r="AB632" s="71" t="s">
        <v>64</v>
      </c>
      <c r="AC632" s="71" t="s">
        <v>65</v>
      </c>
      <c r="AD632" s="71" t="s">
        <v>62</v>
      </c>
      <c r="AE632" s="71" t="s">
        <v>62</v>
      </c>
      <c r="AF632" s="71" t="s">
        <v>63</v>
      </c>
      <c r="AG632" s="71"/>
      <c r="AH632" s="71" t="s">
        <v>66</v>
      </c>
      <c r="AI632" s="71" t="s">
        <v>63</v>
      </c>
      <c r="AJ632" s="71" t="s">
        <v>63</v>
      </c>
      <c r="AK632" s="71" t="s">
        <v>63</v>
      </c>
      <c r="AL632" s="71" t="s">
        <v>62</v>
      </c>
      <c r="AM632" s="71" t="s">
        <v>63</v>
      </c>
      <c r="AN632" s="71"/>
      <c r="AO632" s="71"/>
      <c r="AP632" s="71" t="s">
        <v>7542</v>
      </c>
      <c r="AQ632" s="71" t="s">
        <v>7543</v>
      </c>
      <c r="AR632" s="71" t="s">
        <v>62</v>
      </c>
      <c r="AS632" s="71"/>
      <c r="AT632" s="71" t="s">
        <v>63</v>
      </c>
      <c r="AU632" s="71"/>
      <c r="AV632" s="71"/>
      <c r="AW632" s="71"/>
      <c r="AX632" s="71" t="s">
        <v>7544</v>
      </c>
      <c r="AY632" s="73" t="s">
        <v>7545</v>
      </c>
    </row>
    <row r="633" spans="1:51" ht="75" customHeight="1">
      <c r="A633" s="70">
        <v>632</v>
      </c>
      <c r="B633" s="71" t="s">
        <v>7546</v>
      </c>
      <c r="C633" s="71" t="s">
        <v>264</v>
      </c>
      <c r="D633" s="71" t="s">
        <v>7547</v>
      </c>
      <c r="E633" s="71" t="s">
        <v>1476</v>
      </c>
      <c r="F633" s="71" t="s">
        <v>54</v>
      </c>
      <c r="G633" s="71" t="s">
        <v>125</v>
      </c>
      <c r="H633" s="71" t="s">
        <v>233</v>
      </c>
      <c r="I633" s="71" t="s">
        <v>2231</v>
      </c>
      <c r="J633" s="71" t="s">
        <v>1456</v>
      </c>
      <c r="K633" s="71" t="s">
        <v>243</v>
      </c>
      <c r="L633" s="71" t="s">
        <v>7548</v>
      </c>
      <c r="M633" s="71" t="s">
        <v>7549</v>
      </c>
      <c r="N633" s="71" t="s">
        <v>1529</v>
      </c>
      <c r="O633" s="71" t="s">
        <v>1699</v>
      </c>
      <c r="P633" s="71" t="s">
        <v>60</v>
      </c>
      <c r="Q633" s="71" t="s">
        <v>81</v>
      </c>
      <c r="R633" s="71" t="s">
        <v>1700</v>
      </c>
      <c r="S633" s="71" t="s">
        <v>63</v>
      </c>
      <c r="T633" s="71" t="s">
        <v>62</v>
      </c>
      <c r="U633" s="71" t="s">
        <v>62</v>
      </c>
      <c r="V633" s="71" t="s">
        <v>62</v>
      </c>
      <c r="W633" s="71" t="s">
        <v>63</v>
      </c>
      <c r="X633" s="71" t="s">
        <v>63</v>
      </c>
      <c r="Y633" s="71" t="s">
        <v>62</v>
      </c>
      <c r="Z633" s="71" t="s">
        <v>63</v>
      </c>
      <c r="AA633" s="71" t="s">
        <v>63</v>
      </c>
      <c r="AB633" s="71" t="s">
        <v>64</v>
      </c>
      <c r="AC633" s="71" t="s">
        <v>100</v>
      </c>
      <c r="AD633" s="71" t="s">
        <v>62</v>
      </c>
      <c r="AE633" s="71" t="s">
        <v>62</v>
      </c>
      <c r="AF633" s="71" t="s">
        <v>63</v>
      </c>
      <c r="AG633" s="71" t="s">
        <v>63</v>
      </c>
      <c r="AH633" s="71" t="s">
        <v>85</v>
      </c>
      <c r="AI633" s="71" t="s">
        <v>63</v>
      </c>
      <c r="AJ633" s="71" t="s">
        <v>63</v>
      </c>
      <c r="AK633" s="71" t="s">
        <v>63</v>
      </c>
      <c r="AL633" s="71" t="s">
        <v>62</v>
      </c>
      <c r="AM633" s="71" t="s">
        <v>63</v>
      </c>
      <c r="AN633" s="71" t="s">
        <v>7550</v>
      </c>
      <c r="AO633" s="71" t="s">
        <v>7551</v>
      </c>
      <c r="AP633" s="71" t="s">
        <v>7552</v>
      </c>
      <c r="AQ633" s="71" t="s">
        <v>2281</v>
      </c>
      <c r="AR633" s="71" t="s">
        <v>63</v>
      </c>
      <c r="AS633" s="71"/>
      <c r="AT633" s="71" t="s">
        <v>63</v>
      </c>
      <c r="AU633" s="71" t="s">
        <v>72</v>
      </c>
      <c r="AV633" s="71" t="s">
        <v>63</v>
      </c>
      <c r="AW633" s="71"/>
      <c r="AX633" s="71" t="s">
        <v>7553</v>
      </c>
      <c r="AY633" s="73" t="s">
        <v>7554</v>
      </c>
    </row>
    <row r="634" spans="1:51" ht="75" customHeight="1">
      <c r="A634" s="70">
        <v>633</v>
      </c>
      <c r="B634" s="71" t="s">
        <v>7555</v>
      </c>
      <c r="C634" s="71" t="s">
        <v>289</v>
      </c>
      <c r="D634" s="71" t="s">
        <v>7556</v>
      </c>
      <c r="E634" s="71" t="s">
        <v>1454</v>
      </c>
      <c r="F634" s="71" t="s">
        <v>231</v>
      </c>
      <c r="G634" s="71" t="s">
        <v>588</v>
      </c>
      <c r="H634" s="71" t="s">
        <v>233</v>
      </c>
      <c r="I634" s="71" t="s">
        <v>194</v>
      </c>
      <c r="J634" s="71" t="s">
        <v>1456</v>
      </c>
      <c r="K634" s="71" t="s">
        <v>315</v>
      </c>
      <c r="L634" s="71" t="s">
        <v>7557</v>
      </c>
      <c r="M634" s="71" t="s">
        <v>7558</v>
      </c>
      <c r="N634" s="71" t="s">
        <v>1485</v>
      </c>
      <c r="O634" s="71" t="s">
        <v>1699</v>
      </c>
      <c r="P634" s="71"/>
      <c r="Q634" s="71"/>
      <c r="R634" s="71"/>
      <c r="S634" s="71"/>
      <c r="T634" s="71"/>
      <c r="U634" s="71"/>
      <c r="V634" s="71"/>
      <c r="W634" s="71"/>
      <c r="X634" s="71"/>
      <c r="Y634" s="71"/>
      <c r="Z634" s="71"/>
      <c r="AA634" s="71"/>
      <c r="AB634" s="71" t="s">
        <v>64</v>
      </c>
      <c r="AC634" s="71" t="s">
        <v>100</v>
      </c>
      <c r="AD634" s="71" t="s">
        <v>62</v>
      </c>
      <c r="AE634" s="71" t="s">
        <v>62</v>
      </c>
      <c r="AF634" s="71" t="s">
        <v>63</v>
      </c>
      <c r="AG634" s="71"/>
      <c r="AH634" s="71" t="s">
        <v>66</v>
      </c>
      <c r="AI634" s="71" t="s">
        <v>132</v>
      </c>
      <c r="AJ634" s="71" t="s">
        <v>63</v>
      </c>
      <c r="AK634" s="71" t="s">
        <v>63</v>
      </c>
      <c r="AL634" s="71" t="s">
        <v>63</v>
      </c>
      <c r="AM634" s="71" t="s">
        <v>62</v>
      </c>
      <c r="AN634" s="71"/>
      <c r="AO634" s="71"/>
      <c r="AP634" s="71" t="s">
        <v>7559</v>
      </c>
      <c r="AQ634" s="71" t="s">
        <v>5804</v>
      </c>
      <c r="AR634" s="71" t="s">
        <v>62</v>
      </c>
      <c r="AS634" s="71"/>
      <c r="AT634" s="71" t="s">
        <v>63</v>
      </c>
      <c r="AU634" s="71"/>
      <c r="AV634" s="71"/>
      <c r="AW634" s="71"/>
      <c r="AX634" s="71" t="s">
        <v>7560</v>
      </c>
      <c r="AY634" s="73" t="s">
        <v>7561</v>
      </c>
    </row>
    <row r="635" spans="1:51" ht="75" customHeight="1">
      <c r="A635" s="70">
        <v>634</v>
      </c>
      <c r="B635" s="71" t="s">
        <v>7562</v>
      </c>
      <c r="C635" s="71" t="s">
        <v>783</v>
      </c>
      <c r="D635" s="71" t="s">
        <v>7563</v>
      </c>
      <c r="E635" s="71" t="s">
        <v>1529</v>
      </c>
      <c r="F635" s="71" t="s">
        <v>54</v>
      </c>
      <c r="G635" s="71" t="s">
        <v>125</v>
      </c>
      <c r="H635" s="71" t="s">
        <v>97</v>
      </c>
      <c r="I635" s="71" t="s">
        <v>7564</v>
      </c>
      <c r="J635" s="71" t="s">
        <v>6654</v>
      </c>
      <c r="K635" s="71" t="s">
        <v>315</v>
      </c>
      <c r="L635" s="71" t="s">
        <v>7565</v>
      </c>
      <c r="M635" s="71" t="s">
        <v>7566</v>
      </c>
      <c r="N635" s="71" t="s">
        <v>1546</v>
      </c>
      <c r="O635" s="71" t="s">
        <v>1699</v>
      </c>
      <c r="P635" s="71" t="s">
        <v>60</v>
      </c>
      <c r="Q635" s="71" t="s">
        <v>81</v>
      </c>
      <c r="R635" s="71" t="s">
        <v>1700</v>
      </c>
      <c r="S635" s="71" t="s">
        <v>62</v>
      </c>
      <c r="T635" s="71" t="s">
        <v>62</v>
      </c>
      <c r="U635" s="71" t="s">
        <v>62</v>
      </c>
      <c r="V635" s="71" t="s">
        <v>62</v>
      </c>
      <c r="W635" s="71" t="s">
        <v>63</v>
      </c>
      <c r="X635" s="71" t="s">
        <v>62</v>
      </c>
      <c r="Y635" s="71" t="s">
        <v>62</v>
      </c>
      <c r="Z635" s="71" t="s">
        <v>63</v>
      </c>
      <c r="AA635" s="71" t="s">
        <v>62</v>
      </c>
      <c r="AB635" s="71" t="s">
        <v>64</v>
      </c>
      <c r="AC635" s="71" t="s">
        <v>84</v>
      </c>
      <c r="AD635" s="71" t="s">
        <v>62</v>
      </c>
      <c r="AE635" s="71" t="s">
        <v>62</v>
      </c>
      <c r="AF635" s="71" t="s">
        <v>62</v>
      </c>
      <c r="AG635" s="71" t="s">
        <v>63</v>
      </c>
      <c r="AH635" s="71" t="s">
        <v>85</v>
      </c>
      <c r="AI635" s="71" t="s">
        <v>63</v>
      </c>
      <c r="AJ635" s="71" t="s">
        <v>62</v>
      </c>
      <c r="AK635" s="71" t="s">
        <v>63</v>
      </c>
      <c r="AL635" s="71" t="s">
        <v>62</v>
      </c>
      <c r="AM635" s="71" t="s">
        <v>132</v>
      </c>
      <c r="AN635" s="71"/>
      <c r="AO635" s="71"/>
      <c r="AP635" s="71" t="s">
        <v>7567</v>
      </c>
      <c r="AQ635" s="71" t="s">
        <v>7568</v>
      </c>
      <c r="AR635" s="71" t="s">
        <v>63</v>
      </c>
      <c r="AS635" s="71"/>
      <c r="AT635" s="71" t="s">
        <v>63</v>
      </c>
      <c r="AU635" s="71" t="s">
        <v>1744</v>
      </c>
      <c r="AV635" s="71" t="s">
        <v>63</v>
      </c>
      <c r="AW635" s="71"/>
      <c r="AX635" s="71" t="s">
        <v>7569</v>
      </c>
      <c r="AY635" s="73" t="s">
        <v>7570</v>
      </c>
    </row>
    <row r="636" spans="1:51" ht="75" customHeight="1">
      <c r="A636" s="70">
        <v>635</v>
      </c>
      <c r="B636" s="71" t="s">
        <v>7571</v>
      </c>
      <c r="C636" s="71" t="s">
        <v>369</v>
      </c>
      <c r="D636" s="71" t="s">
        <v>7572</v>
      </c>
      <c r="E636" s="71" t="s">
        <v>1476</v>
      </c>
      <c r="F636" s="71" t="s">
        <v>54</v>
      </c>
      <c r="G636" s="71" t="s">
        <v>125</v>
      </c>
      <c r="H636" s="71" t="s">
        <v>217</v>
      </c>
      <c r="I636" s="71" t="s">
        <v>2238</v>
      </c>
      <c r="J636" s="71" t="s">
        <v>1456</v>
      </c>
      <c r="K636" s="71" t="s">
        <v>243</v>
      </c>
      <c r="L636" s="71" t="s">
        <v>7573</v>
      </c>
      <c r="M636" s="71" t="s">
        <v>7574</v>
      </c>
      <c r="N636" s="71" t="s">
        <v>1529</v>
      </c>
      <c r="O636" s="71" t="s">
        <v>1459</v>
      </c>
      <c r="P636" s="71" t="s">
        <v>60</v>
      </c>
      <c r="Q636" s="71" t="s">
        <v>81</v>
      </c>
      <c r="R636" s="71" t="s">
        <v>373</v>
      </c>
      <c r="S636" s="71" t="s">
        <v>62</v>
      </c>
      <c r="T636" s="71" t="s">
        <v>62</v>
      </c>
      <c r="U636" s="71" t="s">
        <v>63</v>
      </c>
      <c r="V636" s="71" t="s">
        <v>63</v>
      </c>
      <c r="W636" s="71" t="s">
        <v>63</v>
      </c>
      <c r="X636" s="71" t="s">
        <v>63</v>
      </c>
      <c r="Y636" s="71" t="s">
        <v>63</v>
      </c>
      <c r="Z636" s="71" t="s">
        <v>63</v>
      </c>
      <c r="AA636" s="71" t="s">
        <v>63</v>
      </c>
      <c r="AB636" s="71" t="s">
        <v>64</v>
      </c>
      <c r="AC636" s="71" t="s">
        <v>65</v>
      </c>
      <c r="AD636" s="71" t="s">
        <v>62</v>
      </c>
      <c r="AE636" s="71" t="s">
        <v>62</v>
      </c>
      <c r="AF636" s="71" t="s">
        <v>63</v>
      </c>
      <c r="AG636" s="71" t="s">
        <v>63</v>
      </c>
      <c r="AH636" s="71" t="s">
        <v>85</v>
      </c>
      <c r="AI636" s="71" t="s">
        <v>63</v>
      </c>
      <c r="AJ636" s="71" t="s">
        <v>63</v>
      </c>
      <c r="AK636" s="71" t="s">
        <v>63</v>
      </c>
      <c r="AL636" s="71" t="s">
        <v>132</v>
      </c>
      <c r="AM636" s="71" t="s">
        <v>62</v>
      </c>
      <c r="AN636" s="71" t="s">
        <v>7575</v>
      </c>
      <c r="AO636" s="71" t="s">
        <v>7576</v>
      </c>
      <c r="AP636" s="71" t="s">
        <v>7577</v>
      </c>
      <c r="AQ636" s="71" t="s">
        <v>7578</v>
      </c>
      <c r="AR636" s="71" t="s">
        <v>132</v>
      </c>
      <c r="AS636" s="71"/>
      <c r="AT636" s="71" t="s">
        <v>63</v>
      </c>
      <c r="AU636" s="71" t="s">
        <v>72</v>
      </c>
      <c r="AV636" s="71" t="s">
        <v>63</v>
      </c>
      <c r="AW636" s="71"/>
      <c r="AX636" s="71" t="s">
        <v>7579</v>
      </c>
      <c r="AY636" s="73" t="s">
        <v>7580</v>
      </c>
    </row>
    <row r="637" spans="1:51" ht="75" customHeight="1">
      <c r="A637" s="70">
        <v>636</v>
      </c>
      <c r="B637" s="71" t="s">
        <v>7581</v>
      </c>
      <c r="C637" s="71" t="s">
        <v>745</v>
      </c>
      <c r="D637" s="71" t="s">
        <v>7582</v>
      </c>
      <c r="E637" s="71" t="s">
        <v>1476</v>
      </c>
      <c r="F637" s="71" t="s">
        <v>231</v>
      </c>
      <c r="G637" s="71" t="s">
        <v>746</v>
      </c>
      <c r="H637" s="71" t="s">
        <v>217</v>
      </c>
      <c r="I637" s="71" t="s">
        <v>194</v>
      </c>
      <c r="J637" s="71" t="s">
        <v>1456</v>
      </c>
      <c r="K637" s="71" t="s">
        <v>315</v>
      </c>
      <c r="L637" s="71" t="s">
        <v>7583</v>
      </c>
      <c r="M637" s="71" t="s">
        <v>7584</v>
      </c>
      <c r="N637" s="71"/>
      <c r="O637" s="71"/>
      <c r="P637" s="71"/>
      <c r="Q637" s="71"/>
      <c r="R637" s="71"/>
      <c r="S637" s="71"/>
      <c r="T637" s="71"/>
      <c r="U637" s="71"/>
      <c r="V637" s="71"/>
      <c r="W637" s="71"/>
      <c r="X637" s="71"/>
      <c r="Y637" s="71"/>
      <c r="Z637" s="71"/>
      <c r="AA637" s="71"/>
      <c r="AB637" s="71" t="s">
        <v>64</v>
      </c>
      <c r="AC637" s="71" t="s">
        <v>65</v>
      </c>
      <c r="AD637" s="71" t="s">
        <v>62</v>
      </c>
      <c r="AE637" s="71" t="s">
        <v>63</v>
      </c>
      <c r="AF637" s="71" t="s">
        <v>63</v>
      </c>
      <c r="AG637" s="71"/>
      <c r="AH637" s="71" t="s">
        <v>66</v>
      </c>
      <c r="AI637" s="71" t="s">
        <v>63</v>
      </c>
      <c r="AJ637" s="71" t="s">
        <v>63</v>
      </c>
      <c r="AK637" s="71" t="s">
        <v>63</v>
      </c>
      <c r="AL637" s="71" t="s">
        <v>62</v>
      </c>
      <c r="AM637" s="71" t="s">
        <v>62</v>
      </c>
      <c r="AN637" s="71"/>
      <c r="AO637" s="71"/>
      <c r="AP637" s="71" t="s">
        <v>7585</v>
      </c>
      <c r="AQ637" s="71" t="s">
        <v>469</v>
      </c>
      <c r="AR637" s="71" t="s">
        <v>63</v>
      </c>
      <c r="AS637" s="71"/>
      <c r="AT637" s="71" t="s">
        <v>63</v>
      </c>
      <c r="AU637" s="71"/>
      <c r="AV637" s="71"/>
      <c r="AW637" s="71"/>
      <c r="AX637" s="71" t="s">
        <v>7586</v>
      </c>
      <c r="AY637" s="73" t="s">
        <v>1534</v>
      </c>
    </row>
    <row r="638" spans="1:51" ht="75" customHeight="1">
      <c r="A638" s="70">
        <v>637</v>
      </c>
      <c r="B638" s="71" t="s">
        <v>7555</v>
      </c>
      <c r="C638" s="71" t="s">
        <v>289</v>
      </c>
      <c r="D638" s="71" t="s">
        <v>7587</v>
      </c>
      <c r="E638" s="71" t="s">
        <v>1503</v>
      </c>
      <c r="F638" s="71" t="s">
        <v>231</v>
      </c>
      <c r="G638" s="71" t="s">
        <v>232</v>
      </c>
      <c r="H638" s="71" t="s">
        <v>233</v>
      </c>
      <c r="I638" s="71" t="s">
        <v>194</v>
      </c>
      <c r="J638" s="71" t="s">
        <v>1456</v>
      </c>
      <c r="K638" s="71" t="s">
        <v>315</v>
      </c>
      <c r="L638" s="71" t="s">
        <v>7588</v>
      </c>
      <c r="M638" s="71" t="s">
        <v>7589</v>
      </c>
      <c r="N638" s="71" t="s">
        <v>1485</v>
      </c>
      <c r="O638" s="71" t="s">
        <v>1699</v>
      </c>
      <c r="P638" s="71"/>
      <c r="Q638" s="71"/>
      <c r="R638" s="71"/>
      <c r="S638" s="71"/>
      <c r="T638" s="71"/>
      <c r="U638" s="71"/>
      <c r="V638" s="71"/>
      <c r="W638" s="71"/>
      <c r="X638" s="71"/>
      <c r="Y638" s="71"/>
      <c r="Z638" s="71"/>
      <c r="AA638" s="71"/>
      <c r="AB638" s="71" t="s">
        <v>64</v>
      </c>
      <c r="AC638" s="71" t="s">
        <v>100</v>
      </c>
      <c r="AD638" s="71" t="s">
        <v>62</v>
      </c>
      <c r="AE638" s="71" t="s">
        <v>62</v>
      </c>
      <c r="AF638" s="71" t="s">
        <v>63</v>
      </c>
      <c r="AG638" s="71"/>
      <c r="AH638" s="71" t="s">
        <v>66</v>
      </c>
      <c r="AI638" s="71" t="s">
        <v>63</v>
      </c>
      <c r="AJ638" s="71" t="s">
        <v>63</v>
      </c>
      <c r="AK638" s="71" t="s">
        <v>63</v>
      </c>
      <c r="AL638" s="71" t="s">
        <v>132</v>
      </c>
      <c r="AM638" s="71" t="s">
        <v>62</v>
      </c>
      <c r="AN638" s="71"/>
      <c r="AO638" s="71"/>
      <c r="AP638" s="71" t="s">
        <v>7590</v>
      </c>
      <c r="AQ638" s="71" t="s">
        <v>1532</v>
      </c>
      <c r="AR638" s="71" t="s">
        <v>132</v>
      </c>
      <c r="AS638" s="71"/>
      <c r="AT638" s="71" t="s">
        <v>63</v>
      </c>
      <c r="AU638" s="71"/>
      <c r="AV638" s="71"/>
      <c r="AW638" s="71"/>
      <c r="AX638" s="71" t="s">
        <v>7591</v>
      </c>
      <c r="AY638" s="73" t="s">
        <v>7561</v>
      </c>
    </row>
    <row r="639" spans="1:51" ht="75" customHeight="1">
      <c r="A639" s="70">
        <v>638</v>
      </c>
      <c r="B639" s="71" t="s">
        <v>7592</v>
      </c>
      <c r="C639" s="71" t="s">
        <v>2175</v>
      </c>
      <c r="D639" s="71" t="s">
        <v>7593</v>
      </c>
      <c r="E639" s="71" t="s">
        <v>1526</v>
      </c>
      <c r="F639" s="71" t="s">
        <v>54</v>
      </c>
      <c r="G639" s="71" t="s">
        <v>125</v>
      </c>
      <c r="H639" s="71" t="s">
        <v>233</v>
      </c>
      <c r="I639" s="71" t="s">
        <v>2094</v>
      </c>
      <c r="J639" s="71" t="s">
        <v>1456</v>
      </c>
      <c r="K639" s="71" t="s">
        <v>243</v>
      </c>
      <c r="L639" s="71" t="s">
        <v>7594</v>
      </c>
      <c r="M639" s="71" t="s">
        <v>7595</v>
      </c>
      <c r="N639" s="71" t="s">
        <v>1476</v>
      </c>
      <c r="O639" s="71" t="s">
        <v>1699</v>
      </c>
      <c r="P639" s="71" t="s">
        <v>60</v>
      </c>
      <c r="Q639" s="71" t="s">
        <v>435</v>
      </c>
      <c r="R639" s="71" t="s">
        <v>189</v>
      </c>
      <c r="S639" s="71" t="s">
        <v>62</v>
      </c>
      <c r="T639" s="71" t="s">
        <v>62</v>
      </c>
      <c r="U639" s="71" t="s">
        <v>63</v>
      </c>
      <c r="V639" s="71" t="s">
        <v>63</v>
      </c>
      <c r="W639" s="71" t="s">
        <v>63</v>
      </c>
      <c r="X639" s="71" t="s">
        <v>63</v>
      </c>
      <c r="Y639" s="71" t="s">
        <v>62</v>
      </c>
      <c r="Z639" s="71" t="s">
        <v>63</v>
      </c>
      <c r="AA639" s="71" t="s">
        <v>63</v>
      </c>
      <c r="AB639" s="71" t="s">
        <v>64</v>
      </c>
      <c r="AC639" s="71" t="s">
        <v>100</v>
      </c>
      <c r="AD639" s="71" t="s">
        <v>62</v>
      </c>
      <c r="AE639" s="71" t="s">
        <v>63</v>
      </c>
      <c r="AF639" s="71" t="s">
        <v>63</v>
      </c>
      <c r="AG639" s="71" t="s">
        <v>63</v>
      </c>
      <c r="AH639" s="71" t="s">
        <v>85</v>
      </c>
      <c r="AI639" s="71" t="s">
        <v>63</v>
      </c>
      <c r="AJ639" s="71" t="s">
        <v>63</v>
      </c>
      <c r="AK639" s="71" t="s">
        <v>63</v>
      </c>
      <c r="AL639" s="71" t="s">
        <v>62</v>
      </c>
      <c r="AM639" s="71" t="s">
        <v>62</v>
      </c>
      <c r="AN639" s="71" t="s">
        <v>7596</v>
      </c>
      <c r="AO639" s="71" t="s">
        <v>7597</v>
      </c>
      <c r="AP639" s="71" t="s">
        <v>7598</v>
      </c>
      <c r="AQ639" s="71" t="s">
        <v>7599</v>
      </c>
      <c r="AR639" s="71" t="s">
        <v>132</v>
      </c>
      <c r="AS639" s="71"/>
      <c r="AT639" s="71" t="s">
        <v>63</v>
      </c>
      <c r="AU639" s="71" t="s">
        <v>72</v>
      </c>
      <c r="AV639" s="71" t="s">
        <v>63</v>
      </c>
      <c r="AW639" s="71"/>
      <c r="AX639" s="71" t="s">
        <v>7600</v>
      </c>
      <c r="AY639" s="73" t="s">
        <v>6409</v>
      </c>
    </row>
    <row r="640" spans="1:51" ht="75" customHeight="1">
      <c r="A640" s="70">
        <v>639</v>
      </c>
      <c r="B640" s="71" t="s">
        <v>7601</v>
      </c>
      <c r="C640" s="71" t="s">
        <v>381</v>
      </c>
      <c r="D640" s="71" t="s">
        <v>7602</v>
      </c>
      <c r="E640" s="71" t="s">
        <v>1476</v>
      </c>
      <c r="F640" s="71" t="s">
        <v>54</v>
      </c>
      <c r="G640" s="71" t="s">
        <v>125</v>
      </c>
      <c r="H640" s="71" t="s">
        <v>233</v>
      </c>
      <c r="I640" s="71" t="s">
        <v>2094</v>
      </c>
      <c r="J640" s="71" t="s">
        <v>1456</v>
      </c>
      <c r="K640" s="71" t="s">
        <v>243</v>
      </c>
      <c r="L640" s="71" t="s">
        <v>7603</v>
      </c>
      <c r="M640" s="71" t="s">
        <v>7604</v>
      </c>
      <c r="N640" s="71" t="s">
        <v>1510</v>
      </c>
      <c r="O640" s="71" t="s">
        <v>1633</v>
      </c>
      <c r="P640" s="71" t="s">
        <v>60</v>
      </c>
      <c r="Q640" s="71" t="s">
        <v>435</v>
      </c>
      <c r="R640" s="71" t="s">
        <v>189</v>
      </c>
      <c r="S640" s="71" t="s">
        <v>62</v>
      </c>
      <c r="T640" s="71" t="s">
        <v>62</v>
      </c>
      <c r="U640" s="71" t="s">
        <v>63</v>
      </c>
      <c r="V640" s="71" t="s">
        <v>62</v>
      </c>
      <c r="W640" s="71" t="s">
        <v>63</v>
      </c>
      <c r="X640" s="71" t="s">
        <v>63</v>
      </c>
      <c r="Y640" s="71" t="s">
        <v>62</v>
      </c>
      <c r="Z640" s="71" t="s">
        <v>63</v>
      </c>
      <c r="AA640" s="71" t="s">
        <v>63</v>
      </c>
      <c r="AB640" s="71" t="s">
        <v>64</v>
      </c>
      <c r="AC640" s="71" t="s">
        <v>65</v>
      </c>
      <c r="AD640" s="71" t="s">
        <v>62</v>
      </c>
      <c r="AE640" s="71" t="s">
        <v>62</v>
      </c>
      <c r="AF640" s="71" t="s">
        <v>62</v>
      </c>
      <c r="AG640" s="71" t="s">
        <v>63</v>
      </c>
      <c r="AH640" s="71" t="s">
        <v>85</v>
      </c>
      <c r="AI640" s="71" t="s">
        <v>63</v>
      </c>
      <c r="AJ640" s="71" t="s">
        <v>62</v>
      </c>
      <c r="AK640" s="71" t="s">
        <v>62</v>
      </c>
      <c r="AL640" s="71" t="s">
        <v>62</v>
      </c>
      <c r="AM640" s="71" t="s">
        <v>62</v>
      </c>
      <c r="AN640" s="71"/>
      <c r="AO640" s="71"/>
      <c r="AP640" s="71" t="s">
        <v>7605</v>
      </c>
      <c r="AQ640" s="71" t="s">
        <v>7606</v>
      </c>
      <c r="AR640" s="71" t="s">
        <v>132</v>
      </c>
      <c r="AS640" s="71"/>
      <c r="AT640" s="71" t="s">
        <v>63</v>
      </c>
      <c r="AU640" s="71" t="s">
        <v>1733</v>
      </c>
      <c r="AV640" s="71" t="s">
        <v>63</v>
      </c>
      <c r="AW640" s="71"/>
      <c r="AX640" s="71" t="s">
        <v>7607</v>
      </c>
      <c r="AY640" s="73" t="s">
        <v>7608</v>
      </c>
    </row>
    <row r="641" spans="1:51" ht="75" customHeight="1">
      <c r="A641" s="70">
        <v>640</v>
      </c>
      <c r="B641" s="71" t="s">
        <v>7609</v>
      </c>
      <c r="C641" s="71" t="s">
        <v>381</v>
      </c>
      <c r="D641" s="71" t="s">
        <v>7610</v>
      </c>
      <c r="E641" s="71" t="s">
        <v>1485</v>
      </c>
      <c r="F641" s="71" t="s">
        <v>54</v>
      </c>
      <c r="G641" s="71" t="s">
        <v>125</v>
      </c>
      <c r="H641" s="71" t="s">
        <v>233</v>
      </c>
      <c r="I641" s="71" t="s">
        <v>194</v>
      </c>
      <c r="J641" s="71" t="s">
        <v>1456</v>
      </c>
      <c r="K641" s="71" t="s">
        <v>315</v>
      </c>
      <c r="L641" s="71" t="s">
        <v>7611</v>
      </c>
      <c r="M641" s="71" t="s">
        <v>7612</v>
      </c>
      <c r="N641" s="71" t="s">
        <v>1518</v>
      </c>
      <c r="O641" s="71" t="s">
        <v>1699</v>
      </c>
      <c r="P641" s="71" t="s">
        <v>60</v>
      </c>
      <c r="Q641" s="71" t="s">
        <v>188</v>
      </c>
      <c r="R641" s="71" t="s">
        <v>189</v>
      </c>
      <c r="S641" s="71" t="s">
        <v>62</v>
      </c>
      <c r="T641" s="71" t="s">
        <v>62</v>
      </c>
      <c r="U641" s="71" t="s">
        <v>62</v>
      </c>
      <c r="V641" s="71" t="s">
        <v>62</v>
      </c>
      <c r="W641" s="71" t="s">
        <v>63</v>
      </c>
      <c r="X641" s="71" t="s">
        <v>62</v>
      </c>
      <c r="Y641" s="71" t="s">
        <v>62</v>
      </c>
      <c r="Z641" s="71" t="s">
        <v>63</v>
      </c>
      <c r="AA641" s="71" t="s">
        <v>62</v>
      </c>
      <c r="AB641" s="71" t="s">
        <v>142</v>
      </c>
      <c r="AC641" s="71" t="s">
        <v>65</v>
      </c>
      <c r="AD641" s="71" t="s">
        <v>62</v>
      </c>
      <c r="AE641" s="71" t="s">
        <v>62</v>
      </c>
      <c r="AF641" s="71" t="s">
        <v>63</v>
      </c>
      <c r="AG641" s="71" t="s">
        <v>63</v>
      </c>
      <c r="AH641" s="71" t="s">
        <v>85</v>
      </c>
      <c r="AI641" s="71" t="s">
        <v>63</v>
      </c>
      <c r="AJ641" s="71" t="s">
        <v>62</v>
      </c>
      <c r="AK641" s="71" t="s">
        <v>62</v>
      </c>
      <c r="AL641" s="71" t="s">
        <v>62</v>
      </c>
      <c r="AM641" s="71" t="s">
        <v>62</v>
      </c>
      <c r="AN641" s="71"/>
      <c r="AO641" s="71"/>
      <c r="AP641" s="71" t="s">
        <v>7613</v>
      </c>
      <c r="AQ641" s="71" t="s">
        <v>5804</v>
      </c>
      <c r="AR641" s="71" t="s">
        <v>132</v>
      </c>
      <c r="AS641" s="71"/>
      <c r="AT641" s="71" t="s">
        <v>63</v>
      </c>
      <c r="AU641" s="71" t="s">
        <v>72</v>
      </c>
      <c r="AV641" s="71" t="s">
        <v>63</v>
      </c>
      <c r="AW641" s="71"/>
      <c r="AX641" s="71" t="s">
        <v>7614</v>
      </c>
      <c r="AY641" s="73" t="s">
        <v>356</v>
      </c>
    </row>
    <row r="642" spans="1:51" ht="75" customHeight="1">
      <c r="A642" s="70">
        <v>641</v>
      </c>
      <c r="B642" s="71" t="s">
        <v>7615</v>
      </c>
      <c r="C642" s="71" t="s">
        <v>264</v>
      </c>
      <c r="D642" s="71" t="s">
        <v>7616</v>
      </c>
      <c r="E642" s="71" t="s">
        <v>1526</v>
      </c>
      <c r="F642" s="71" t="s">
        <v>54</v>
      </c>
      <c r="G642" s="71" t="s">
        <v>125</v>
      </c>
      <c r="H642" s="71" t="s">
        <v>233</v>
      </c>
      <c r="I642" s="71" t="s">
        <v>850</v>
      </c>
      <c r="J642" s="71" t="s">
        <v>1456</v>
      </c>
      <c r="K642" s="71" t="s">
        <v>315</v>
      </c>
      <c r="L642" s="71" t="s">
        <v>7617</v>
      </c>
      <c r="M642" s="71" t="s">
        <v>7618</v>
      </c>
      <c r="N642" s="71" t="s">
        <v>1599</v>
      </c>
      <c r="O642" s="71" t="s">
        <v>4347</v>
      </c>
      <c r="P642" s="71" t="s">
        <v>60</v>
      </c>
      <c r="Q642" s="71" t="s">
        <v>81</v>
      </c>
      <c r="R642" s="71" t="s">
        <v>1700</v>
      </c>
      <c r="S642" s="71" t="s">
        <v>62</v>
      </c>
      <c r="T642" s="71" t="s">
        <v>62</v>
      </c>
      <c r="U642" s="71" t="s">
        <v>62</v>
      </c>
      <c r="V642" s="71" t="s">
        <v>62</v>
      </c>
      <c r="W642" s="71" t="s">
        <v>62</v>
      </c>
      <c r="X642" s="71" t="s">
        <v>62</v>
      </c>
      <c r="Y642" s="71" t="s">
        <v>62</v>
      </c>
      <c r="Z642" s="71" t="s">
        <v>63</v>
      </c>
      <c r="AA642" s="71" t="s">
        <v>62</v>
      </c>
      <c r="AB642" s="71" t="s">
        <v>64</v>
      </c>
      <c r="AC642" s="71" t="s">
        <v>100</v>
      </c>
      <c r="AD642" s="71" t="s">
        <v>62</v>
      </c>
      <c r="AE642" s="71" t="s">
        <v>62</v>
      </c>
      <c r="AF642" s="71" t="s">
        <v>62</v>
      </c>
      <c r="AG642" s="71" t="s">
        <v>63</v>
      </c>
      <c r="AH642" s="71" t="s">
        <v>85</v>
      </c>
      <c r="AI642" s="71" t="s">
        <v>63</v>
      </c>
      <c r="AJ642" s="71" t="s">
        <v>63</v>
      </c>
      <c r="AK642" s="71" t="s">
        <v>63</v>
      </c>
      <c r="AL642" s="71" t="s">
        <v>63</v>
      </c>
      <c r="AM642" s="71" t="s">
        <v>63</v>
      </c>
      <c r="AN642" s="71" t="s">
        <v>7619</v>
      </c>
      <c r="AO642" s="71" t="s">
        <v>7620</v>
      </c>
      <c r="AP642" s="71" t="s">
        <v>7621</v>
      </c>
      <c r="AQ642" s="71" t="s">
        <v>272</v>
      </c>
      <c r="AR642" s="71" t="s">
        <v>63</v>
      </c>
      <c r="AS642" s="71"/>
      <c r="AT642" s="71" t="s">
        <v>63</v>
      </c>
      <c r="AU642" s="71" t="s">
        <v>72</v>
      </c>
      <c r="AV642" s="71" t="s">
        <v>63</v>
      </c>
      <c r="AW642" s="71"/>
      <c r="AX642" s="71" t="s">
        <v>7622</v>
      </c>
      <c r="AY642" s="73" t="s">
        <v>7623</v>
      </c>
    </row>
    <row r="643" spans="1:51" ht="75" customHeight="1">
      <c r="A643" s="70">
        <v>642</v>
      </c>
      <c r="B643" s="71" t="s">
        <v>7624</v>
      </c>
      <c r="C643" s="71" t="s">
        <v>381</v>
      </c>
      <c r="D643" s="71" t="s">
        <v>7625</v>
      </c>
      <c r="E643" s="71" t="s">
        <v>1503</v>
      </c>
      <c r="F643" s="71" t="s">
        <v>54</v>
      </c>
      <c r="G643" s="71" t="s">
        <v>125</v>
      </c>
      <c r="H643" s="71" t="s">
        <v>233</v>
      </c>
      <c r="I643" s="71" t="s">
        <v>850</v>
      </c>
      <c r="J643" s="71" t="s">
        <v>1456</v>
      </c>
      <c r="K643" s="71" t="s">
        <v>315</v>
      </c>
      <c r="L643" s="71" t="s">
        <v>7626</v>
      </c>
      <c r="M643" s="71" t="s">
        <v>7627</v>
      </c>
      <c r="N643" s="71" t="s">
        <v>1589</v>
      </c>
      <c r="O643" s="71" t="s">
        <v>4347</v>
      </c>
      <c r="P643" s="71" t="s">
        <v>60</v>
      </c>
      <c r="Q643" s="71" t="s">
        <v>155</v>
      </c>
      <c r="R643" s="71" t="s">
        <v>1700</v>
      </c>
      <c r="S643" s="71" t="s">
        <v>62</v>
      </c>
      <c r="T643" s="71" t="s">
        <v>62</v>
      </c>
      <c r="U643" s="71" t="s">
        <v>62</v>
      </c>
      <c r="V643" s="71" t="s">
        <v>62</v>
      </c>
      <c r="W643" s="71" t="s">
        <v>62</v>
      </c>
      <c r="X643" s="71" t="s">
        <v>63</v>
      </c>
      <c r="Y643" s="71" t="s">
        <v>62</v>
      </c>
      <c r="Z643" s="71" t="s">
        <v>63</v>
      </c>
      <c r="AA643" s="71" t="s">
        <v>62</v>
      </c>
      <c r="AB643" s="71" t="s">
        <v>142</v>
      </c>
      <c r="AC643" s="71" t="s">
        <v>84</v>
      </c>
      <c r="AD643" s="71" t="s">
        <v>62</v>
      </c>
      <c r="AE643" s="71" t="s">
        <v>62</v>
      </c>
      <c r="AF643" s="71" t="s">
        <v>62</v>
      </c>
      <c r="AG643" s="71" t="s">
        <v>63</v>
      </c>
      <c r="AH643" s="71" t="s">
        <v>85</v>
      </c>
      <c r="AI643" s="71" t="s">
        <v>63</v>
      </c>
      <c r="AJ643" s="71" t="s">
        <v>132</v>
      </c>
      <c r="AK643" s="71" t="s">
        <v>132</v>
      </c>
      <c r="AL643" s="71" t="s">
        <v>62</v>
      </c>
      <c r="AM643" s="71" t="s">
        <v>62</v>
      </c>
      <c r="AN643" s="71" t="s">
        <v>7628</v>
      </c>
      <c r="AO643" s="71"/>
      <c r="AP643" s="71" t="s">
        <v>7629</v>
      </c>
      <c r="AQ643" s="71" t="s">
        <v>562</v>
      </c>
      <c r="AR643" s="71" t="s">
        <v>63</v>
      </c>
      <c r="AS643" s="71"/>
      <c r="AT643" s="71" t="s">
        <v>62</v>
      </c>
      <c r="AU643" s="71" t="s">
        <v>72</v>
      </c>
      <c r="AV643" s="71" t="s">
        <v>63</v>
      </c>
      <c r="AW643" s="71"/>
      <c r="AX643" s="71" t="s">
        <v>7630</v>
      </c>
      <c r="AY643" s="73" t="s">
        <v>7631</v>
      </c>
    </row>
    <row r="644" spans="1:51" ht="75" customHeight="1">
      <c r="A644" s="70">
        <v>643</v>
      </c>
      <c r="B644" s="71" t="s">
        <v>7632</v>
      </c>
      <c r="C644" s="71" t="s">
        <v>7633</v>
      </c>
      <c r="D644" s="71" t="s">
        <v>7634</v>
      </c>
      <c r="E644" s="71" t="s">
        <v>1526</v>
      </c>
      <c r="F644" s="71" t="s">
        <v>231</v>
      </c>
      <c r="G644" s="71" t="s">
        <v>746</v>
      </c>
      <c r="H644" s="71" t="s">
        <v>217</v>
      </c>
      <c r="I644" s="71" t="s">
        <v>1232</v>
      </c>
      <c r="J644" s="71" t="s">
        <v>1456</v>
      </c>
      <c r="K644" s="71" t="s">
        <v>243</v>
      </c>
      <c r="L644" s="71" t="s">
        <v>7635</v>
      </c>
      <c r="M644" s="71" t="s">
        <v>7636</v>
      </c>
      <c r="N644" s="71"/>
      <c r="O644" s="71"/>
      <c r="P644" s="71"/>
      <c r="Q644" s="71"/>
      <c r="R644" s="71"/>
      <c r="S644" s="71"/>
      <c r="T644" s="71"/>
      <c r="U644" s="71"/>
      <c r="V644" s="71"/>
      <c r="W644" s="71"/>
      <c r="X644" s="71"/>
      <c r="Y644" s="71"/>
      <c r="Z644" s="71"/>
      <c r="AA644" s="71"/>
      <c r="AB644" s="71" t="s">
        <v>64</v>
      </c>
      <c r="AC644" s="71" t="s">
        <v>65</v>
      </c>
      <c r="AD644" s="71" t="s">
        <v>62</v>
      </c>
      <c r="AE644" s="71" t="s">
        <v>62</v>
      </c>
      <c r="AF644" s="71" t="s">
        <v>63</v>
      </c>
      <c r="AG644" s="71"/>
      <c r="AH644" s="71" t="s">
        <v>66</v>
      </c>
      <c r="AI644" s="71" t="s">
        <v>63</v>
      </c>
      <c r="AJ644" s="71" t="s">
        <v>63</v>
      </c>
      <c r="AK644" s="71" t="s">
        <v>63</v>
      </c>
      <c r="AL644" s="71" t="s">
        <v>62</v>
      </c>
      <c r="AM644" s="71" t="s">
        <v>63</v>
      </c>
      <c r="AN644" s="71"/>
      <c r="AO644" s="71"/>
      <c r="AP644" s="71" t="s">
        <v>7637</v>
      </c>
      <c r="AQ644" s="71" t="s">
        <v>1232</v>
      </c>
      <c r="AR644" s="71" t="s">
        <v>62</v>
      </c>
      <c r="AS644" s="71"/>
      <c r="AT644" s="71" t="s">
        <v>63</v>
      </c>
      <c r="AU644" s="71"/>
      <c r="AV644" s="71"/>
      <c r="AW644" s="71"/>
      <c r="AX644" s="71" t="s">
        <v>7638</v>
      </c>
      <c r="AY644" s="73"/>
    </row>
    <row r="645" spans="1:51" ht="75" customHeight="1">
      <c r="A645" s="70">
        <v>644</v>
      </c>
      <c r="B645" s="71" t="s">
        <v>7639</v>
      </c>
      <c r="C645" s="71" t="s">
        <v>5412</v>
      </c>
      <c r="D645" s="71" t="s">
        <v>7640</v>
      </c>
      <c r="E645" s="71" t="s">
        <v>1502</v>
      </c>
      <c r="F645" s="71" t="s">
        <v>231</v>
      </c>
      <c r="G645" s="71" t="s">
        <v>746</v>
      </c>
      <c r="H645" s="71" t="s">
        <v>217</v>
      </c>
      <c r="I645" s="71" t="s">
        <v>2227</v>
      </c>
      <c r="J645" s="71" t="s">
        <v>1456</v>
      </c>
      <c r="K645" s="71" t="s">
        <v>315</v>
      </c>
      <c r="L645" s="71" t="s">
        <v>7641</v>
      </c>
      <c r="M645" s="71" t="s">
        <v>7642</v>
      </c>
      <c r="N645" s="71"/>
      <c r="O645" s="71"/>
      <c r="P645" s="71"/>
      <c r="Q645" s="71"/>
      <c r="R645" s="71"/>
      <c r="S645" s="71"/>
      <c r="T645" s="71"/>
      <c r="U645" s="71"/>
      <c r="V645" s="71"/>
      <c r="W645" s="71"/>
      <c r="X645" s="71"/>
      <c r="Y645" s="71"/>
      <c r="Z645" s="71"/>
      <c r="AA645" s="71"/>
      <c r="AB645" s="71" t="s">
        <v>64</v>
      </c>
      <c r="AC645" s="71" t="s">
        <v>100</v>
      </c>
      <c r="AD645" s="71" t="s">
        <v>62</v>
      </c>
      <c r="AE645" s="71" t="s">
        <v>62</v>
      </c>
      <c r="AF645" s="71" t="s">
        <v>63</v>
      </c>
      <c r="AG645" s="71"/>
      <c r="AH645" s="71" t="s">
        <v>66</v>
      </c>
      <c r="AI645" s="71" t="s">
        <v>132</v>
      </c>
      <c r="AJ645" s="71" t="s">
        <v>62</v>
      </c>
      <c r="AK645" s="71" t="s">
        <v>132</v>
      </c>
      <c r="AL645" s="71" t="s">
        <v>62</v>
      </c>
      <c r="AM645" s="71" t="s">
        <v>63</v>
      </c>
      <c r="AN645" s="71"/>
      <c r="AO645" s="71"/>
      <c r="AP645" s="71" t="s">
        <v>7643</v>
      </c>
      <c r="AQ645" s="71" t="s">
        <v>7644</v>
      </c>
      <c r="AR645" s="71" t="s">
        <v>63</v>
      </c>
      <c r="AS645" s="71"/>
      <c r="AT645" s="71" t="s">
        <v>63</v>
      </c>
      <c r="AU645" s="71"/>
      <c r="AV645" s="71"/>
      <c r="AW645" s="71"/>
      <c r="AX645" s="71" t="s">
        <v>7645</v>
      </c>
      <c r="AY645" s="73" t="s">
        <v>7646</v>
      </c>
    </row>
    <row r="646" spans="1:51" ht="75" customHeight="1">
      <c r="A646" s="70">
        <v>645</v>
      </c>
      <c r="B646" s="71" t="s">
        <v>7647</v>
      </c>
      <c r="C646" s="71" t="s">
        <v>289</v>
      </c>
      <c r="D646" s="71" t="s">
        <v>7648</v>
      </c>
      <c r="E646" s="71" t="s">
        <v>1503</v>
      </c>
      <c r="F646" s="71" t="s">
        <v>231</v>
      </c>
      <c r="G646" s="71" t="s">
        <v>588</v>
      </c>
      <c r="H646" s="71" t="s">
        <v>233</v>
      </c>
      <c r="I646" s="71" t="s">
        <v>1688</v>
      </c>
      <c r="J646" s="71" t="s">
        <v>1456</v>
      </c>
      <c r="K646" s="71" t="s">
        <v>243</v>
      </c>
      <c r="L646" s="71" t="s">
        <v>7649</v>
      </c>
      <c r="M646" s="71" t="s">
        <v>7650</v>
      </c>
      <c r="N646" s="71" t="s">
        <v>1518</v>
      </c>
      <c r="O646" s="71" t="s">
        <v>1530</v>
      </c>
      <c r="P646" s="71"/>
      <c r="Q646" s="71"/>
      <c r="R646" s="71"/>
      <c r="S646" s="71"/>
      <c r="T646" s="71"/>
      <c r="U646" s="71"/>
      <c r="V646" s="71"/>
      <c r="W646" s="71"/>
      <c r="X646" s="71"/>
      <c r="Y646" s="71"/>
      <c r="Z646" s="71"/>
      <c r="AA646" s="71"/>
      <c r="AB646" s="71" t="s">
        <v>64</v>
      </c>
      <c r="AC646" s="71" t="s">
        <v>100</v>
      </c>
      <c r="AD646" s="71" t="s">
        <v>62</v>
      </c>
      <c r="AE646" s="71" t="s">
        <v>63</v>
      </c>
      <c r="AF646" s="71" t="s">
        <v>63</v>
      </c>
      <c r="AG646" s="71"/>
      <c r="AH646" s="71" t="s">
        <v>66</v>
      </c>
      <c r="AI646" s="71" t="s">
        <v>63</v>
      </c>
      <c r="AJ646" s="71" t="s">
        <v>63</v>
      </c>
      <c r="AK646" s="71" t="s">
        <v>63</v>
      </c>
      <c r="AL646" s="71" t="s">
        <v>132</v>
      </c>
      <c r="AM646" s="71" t="s">
        <v>62</v>
      </c>
      <c r="AN646" s="71"/>
      <c r="AO646" s="71"/>
      <c r="AP646" s="71" t="s">
        <v>7651</v>
      </c>
      <c r="AQ646" s="71" t="s">
        <v>7652</v>
      </c>
      <c r="AR646" s="71" t="s">
        <v>132</v>
      </c>
      <c r="AS646" s="71"/>
      <c r="AT646" s="71" t="s">
        <v>63</v>
      </c>
      <c r="AU646" s="71"/>
      <c r="AV646" s="71"/>
      <c r="AW646" s="71"/>
      <c r="AX646" s="71" t="s">
        <v>7653</v>
      </c>
      <c r="AY646" s="73" t="s">
        <v>7654</v>
      </c>
    </row>
    <row r="647" spans="1:51" ht="75" customHeight="1">
      <c r="A647" s="70">
        <v>646</v>
      </c>
      <c r="B647" s="71" t="s">
        <v>7655</v>
      </c>
      <c r="C647" s="71" t="s">
        <v>264</v>
      </c>
      <c r="D647" s="71" t="s">
        <v>7656</v>
      </c>
      <c r="E647" s="71" t="s">
        <v>1599</v>
      </c>
      <c r="F647" s="71" t="s">
        <v>54</v>
      </c>
      <c r="G647" s="71" t="s">
        <v>125</v>
      </c>
      <c r="H647" s="71" t="s">
        <v>233</v>
      </c>
      <c r="I647" s="71" t="s">
        <v>1467</v>
      </c>
      <c r="J647" s="71" t="s">
        <v>1456</v>
      </c>
      <c r="K647" s="71" t="s">
        <v>315</v>
      </c>
      <c r="L647" s="71" t="s">
        <v>7657</v>
      </c>
      <c r="M647" s="71" t="s">
        <v>7658</v>
      </c>
      <c r="N647" s="71" t="s">
        <v>1741</v>
      </c>
      <c r="O647" s="71" t="s">
        <v>1633</v>
      </c>
      <c r="P647" s="71" t="s">
        <v>60</v>
      </c>
      <c r="Q647" s="71" t="s">
        <v>81</v>
      </c>
      <c r="R647" s="71" t="s">
        <v>1700</v>
      </c>
      <c r="S647" s="71" t="s">
        <v>62</v>
      </c>
      <c r="T647" s="71" t="s">
        <v>63</v>
      </c>
      <c r="U647" s="71" t="s">
        <v>63</v>
      </c>
      <c r="V647" s="71" t="s">
        <v>63</v>
      </c>
      <c r="W647" s="71" t="s">
        <v>63</v>
      </c>
      <c r="X647" s="71" t="s">
        <v>63</v>
      </c>
      <c r="Y647" s="71" t="s">
        <v>62</v>
      </c>
      <c r="Z647" s="71" t="s">
        <v>63</v>
      </c>
      <c r="AA647" s="71" t="s">
        <v>63</v>
      </c>
      <c r="AB647" s="71" t="s">
        <v>64</v>
      </c>
      <c r="AC647" s="71" t="s">
        <v>84</v>
      </c>
      <c r="AD647" s="71" t="s">
        <v>62</v>
      </c>
      <c r="AE647" s="71" t="s">
        <v>62</v>
      </c>
      <c r="AF647" s="71" t="s">
        <v>63</v>
      </c>
      <c r="AG647" s="71" t="s">
        <v>63</v>
      </c>
      <c r="AH647" s="71" t="s">
        <v>85</v>
      </c>
      <c r="AI647" s="71" t="s">
        <v>63</v>
      </c>
      <c r="AJ647" s="71" t="s">
        <v>62</v>
      </c>
      <c r="AK647" s="71" t="s">
        <v>132</v>
      </c>
      <c r="AL647" s="71" t="s">
        <v>62</v>
      </c>
      <c r="AM647" s="71" t="s">
        <v>62</v>
      </c>
      <c r="AN647" s="71" t="s">
        <v>7659</v>
      </c>
      <c r="AO647" s="71" t="s">
        <v>7660</v>
      </c>
      <c r="AP647" s="71" t="s">
        <v>7661</v>
      </c>
      <c r="AQ647" s="71" t="s">
        <v>469</v>
      </c>
      <c r="AR647" s="71" t="s">
        <v>63</v>
      </c>
      <c r="AS647" s="71"/>
      <c r="AT647" s="71" t="s">
        <v>62</v>
      </c>
      <c r="AU647" s="71" t="s">
        <v>72</v>
      </c>
      <c r="AV647" s="71" t="s">
        <v>63</v>
      </c>
      <c r="AW647" s="71"/>
      <c r="AX647" s="71" t="s">
        <v>7662</v>
      </c>
      <c r="AY647" s="73" t="s">
        <v>7663</v>
      </c>
    </row>
    <row r="648" spans="1:51" ht="75" customHeight="1">
      <c r="A648" s="70">
        <v>647</v>
      </c>
      <c r="B648" s="71" t="s">
        <v>7664</v>
      </c>
      <c r="C648" s="71" t="s">
        <v>745</v>
      </c>
      <c r="D648" s="71" t="s">
        <v>7665</v>
      </c>
      <c r="E648" s="71" t="s">
        <v>1526</v>
      </c>
      <c r="F648" s="71" t="s">
        <v>231</v>
      </c>
      <c r="G648" s="71" t="s">
        <v>232</v>
      </c>
      <c r="H648" s="71" t="s">
        <v>233</v>
      </c>
      <c r="I648" s="71" t="s">
        <v>513</v>
      </c>
      <c r="J648" s="71" t="s">
        <v>1456</v>
      </c>
      <c r="K648" s="71" t="s">
        <v>218</v>
      </c>
      <c r="L648" s="71" t="s">
        <v>7666</v>
      </c>
      <c r="M648" s="71" t="s">
        <v>7667</v>
      </c>
      <c r="N648" s="71"/>
      <c r="O648" s="71"/>
      <c r="P648" s="71"/>
      <c r="Q648" s="71"/>
      <c r="R648" s="71"/>
      <c r="S648" s="71"/>
      <c r="T648" s="71"/>
      <c r="U648" s="71"/>
      <c r="V648" s="71"/>
      <c r="W648" s="71"/>
      <c r="X648" s="71"/>
      <c r="Y648" s="71"/>
      <c r="Z648" s="71"/>
      <c r="AA648" s="71"/>
      <c r="AB648" s="71" t="s">
        <v>189</v>
      </c>
      <c r="AC648" s="71" t="s">
        <v>65</v>
      </c>
      <c r="AD648" s="71" t="s">
        <v>62</v>
      </c>
      <c r="AE648" s="71" t="s">
        <v>62</v>
      </c>
      <c r="AF648" s="71" t="s">
        <v>62</v>
      </c>
      <c r="AG648" s="71"/>
      <c r="AH648" s="71" t="s">
        <v>932</v>
      </c>
      <c r="AI648" s="71" t="s">
        <v>63</v>
      </c>
      <c r="AJ648" s="71" t="s">
        <v>63</v>
      </c>
      <c r="AK648" s="71" t="s">
        <v>63</v>
      </c>
      <c r="AL648" s="71" t="s">
        <v>62</v>
      </c>
      <c r="AM648" s="71" t="s">
        <v>63</v>
      </c>
      <c r="AN648" s="71"/>
      <c r="AO648" s="71"/>
      <c r="AP648" s="71" t="s">
        <v>7668</v>
      </c>
      <c r="AQ648" s="71" t="s">
        <v>7669</v>
      </c>
      <c r="AR648" s="71" t="s">
        <v>132</v>
      </c>
      <c r="AS648" s="71"/>
      <c r="AT648" s="71" t="s">
        <v>63</v>
      </c>
      <c r="AU648" s="71"/>
      <c r="AV648" s="71"/>
      <c r="AW648" s="71"/>
      <c r="AX648" s="71" t="s">
        <v>7670</v>
      </c>
      <c r="AY648" s="73" t="s">
        <v>7671</v>
      </c>
    </row>
    <row r="649" spans="1:51" ht="75" customHeight="1">
      <c r="A649" s="70">
        <v>648</v>
      </c>
      <c r="B649" s="71" t="s">
        <v>7672</v>
      </c>
      <c r="C649" s="71" t="s">
        <v>1127</v>
      </c>
      <c r="D649" s="71" t="s">
        <v>7673</v>
      </c>
      <c r="E649" s="71" t="s">
        <v>1476</v>
      </c>
      <c r="F649" s="71" t="s">
        <v>231</v>
      </c>
      <c r="G649" s="71" t="s">
        <v>232</v>
      </c>
      <c r="H649" s="71" t="s">
        <v>217</v>
      </c>
      <c r="I649" s="71" t="s">
        <v>1232</v>
      </c>
      <c r="J649" s="71" t="s">
        <v>1456</v>
      </c>
      <c r="K649" s="71" t="s">
        <v>243</v>
      </c>
      <c r="L649" s="71" t="s">
        <v>7674</v>
      </c>
      <c r="M649" s="71" t="s">
        <v>7675</v>
      </c>
      <c r="N649" s="71"/>
      <c r="O649" s="71"/>
      <c r="P649" s="71"/>
      <c r="Q649" s="71"/>
      <c r="R649" s="71"/>
      <c r="S649" s="71"/>
      <c r="T649" s="71"/>
      <c r="U649" s="71"/>
      <c r="V649" s="71"/>
      <c r="W649" s="71"/>
      <c r="X649" s="71"/>
      <c r="Y649" s="71"/>
      <c r="Z649" s="71"/>
      <c r="AA649" s="71"/>
      <c r="AB649" s="71" t="s">
        <v>64</v>
      </c>
      <c r="AC649" s="71" t="s">
        <v>65</v>
      </c>
      <c r="AD649" s="71" t="s">
        <v>62</v>
      </c>
      <c r="AE649" s="71" t="s">
        <v>63</v>
      </c>
      <c r="AF649" s="71" t="s">
        <v>63</v>
      </c>
      <c r="AG649" s="71"/>
      <c r="AH649" s="71" t="s">
        <v>66</v>
      </c>
      <c r="AI649" s="71" t="s">
        <v>63</v>
      </c>
      <c r="AJ649" s="71" t="s">
        <v>63</v>
      </c>
      <c r="AK649" s="71" t="s">
        <v>63</v>
      </c>
      <c r="AL649" s="71" t="s">
        <v>132</v>
      </c>
      <c r="AM649" s="71" t="s">
        <v>63</v>
      </c>
      <c r="AN649" s="71"/>
      <c r="AO649" s="71"/>
      <c r="AP649" s="71" t="s">
        <v>7676</v>
      </c>
      <c r="AQ649" s="71" t="s">
        <v>1232</v>
      </c>
      <c r="AR649" s="71" t="s">
        <v>62</v>
      </c>
      <c r="AS649" s="71"/>
      <c r="AT649" s="71" t="s">
        <v>62</v>
      </c>
      <c r="AU649" s="71"/>
      <c r="AV649" s="71"/>
      <c r="AW649" s="71"/>
      <c r="AX649" s="71" t="s">
        <v>7677</v>
      </c>
      <c r="AY649" s="73" t="s">
        <v>7678</v>
      </c>
    </row>
    <row r="650" spans="1:51" ht="75" customHeight="1">
      <c r="A650" s="70">
        <v>649</v>
      </c>
      <c r="B650" s="71" t="s">
        <v>7679</v>
      </c>
      <c r="C650" s="71" t="s">
        <v>52</v>
      </c>
      <c r="D650" s="71" t="s">
        <v>7680</v>
      </c>
      <c r="E650" s="71" t="s">
        <v>1510</v>
      </c>
      <c r="F650" s="71" t="s">
        <v>54</v>
      </c>
      <c r="G650" s="71" t="s">
        <v>125</v>
      </c>
      <c r="H650" s="71" t="s">
        <v>56</v>
      </c>
      <c r="I650" s="71" t="s">
        <v>7681</v>
      </c>
      <c r="J650" s="71" t="s">
        <v>7682</v>
      </c>
      <c r="K650" s="71" t="s">
        <v>7683</v>
      </c>
      <c r="L650" s="71" t="s">
        <v>7684</v>
      </c>
      <c r="M650" s="71" t="s">
        <v>7685</v>
      </c>
      <c r="N650" s="71" t="s">
        <v>1599</v>
      </c>
      <c r="O650" s="71" t="s">
        <v>1699</v>
      </c>
      <c r="P650" s="71" t="s">
        <v>60</v>
      </c>
      <c r="Q650" s="71" t="s">
        <v>81</v>
      </c>
      <c r="R650" s="71" t="s">
        <v>1700</v>
      </c>
      <c r="S650" s="71" t="s">
        <v>62</v>
      </c>
      <c r="T650" s="71" t="s">
        <v>62</v>
      </c>
      <c r="U650" s="71" t="s">
        <v>62</v>
      </c>
      <c r="V650" s="71" t="s">
        <v>63</v>
      </c>
      <c r="W650" s="71" t="s">
        <v>63</v>
      </c>
      <c r="X650" s="71" t="s">
        <v>62</v>
      </c>
      <c r="Y650" s="71" t="s">
        <v>62</v>
      </c>
      <c r="Z650" s="71" t="s">
        <v>63</v>
      </c>
      <c r="AA650" s="71" t="s">
        <v>62</v>
      </c>
      <c r="AB650" s="71" t="s">
        <v>64</v>
      </c>
      <c r="AC650" s="71" t="s">
        <v>84</v>
      </c>
      <c r="AD650" s="71" t="s">
        <v>62</v>
      </c>
      <c r="AE650" s="71" t="s">
        <v>62</v>
      </c>
      <c r="AF650" s="71" t="s">
        <v>62</v>
      </c>
      <c r="AG650" s="71" t="s">
        <v>63</v>
      </c>
      <c r="AH650" s="71" t="s">
        <v>85</v>
      </c>
      <c r="AI650" s="71" t="s">
        <v>63</v>
      </c>
      <c r="AJ650" s="71" t="s">
        <v>132</v>
      </c>
      <c r="AK650" s="71" t="s">
        <v>63</v>
      </c>
      <c r="AL650" s="71" t="s">
        <v>63</v>
      </c>
      <c r="AM650" s="71" t="s">
        <v>63</v>
      </c>
      <c r="AN650" s="71" t="s">
        <v>7686</v>
      </c>
      <c r="AO650" s="71" t="s">
        <v>7687</v>
      </c>
      <c r="AP650" s="71" t="s">
        <v>7688</v>
      </c>
      <c r="AQ650" s="71" t="s">
        <v>70</v>
      </c>
      <c r="AR650" s="71" t="s">
        <v>63</v>
      </c>
      <c r="AS650" s="71"/>
      <c r="AT650" s="71" t="s">
        <v>63</v>
      </c>
      <c r="AU650" s="71" t="s">
        <v>7689</v>
      </c>
      <c r="AV650" s="71" t="s">
        <v>62</v>
      </c>
      <c r="AW650" s="71" t="s">
        <v>7690</v>
      </c>
      <c r="AX650" s="71" t="s">
        <v>7691</v>
      </c>
      <c r="AY650" s="73" t="s">
        <v>1897</v>
      </c>
    </row>
    <row r="651" spans="1:51" ht="75" customHeight="1">
      <c r="A651" s="70">
        <v>650</v>
      </c>
      <c r="B651" s="71" t="s">
        <v>7692</v>
      </c>
      <c r="C651" s="71" t="s">
        <v>745</v>
      </c>
      <c r="D651" s="71" t="s">
        <v>7693</v>
      </c>
      <c r="E651" s="71" t="s">
        <v>1599</v>
      </c>
      <c r="F651" s="71" t="s">
        <v>231</v>
      </c>
      <c r="G651" s="71" t="s">
        <v>746</v>
      </c>
      <c r="H651" s="71" t="s">
        <v>217</v>
      </c>
      <c r="I651" s="71" t="s">
        <v>194</v>
      </c>
      <c r="J651" s="71" t="s">
        <v>1456</v>
      </c>
      <c r="K651" s="71" t="s">
        <v>315</v>
      </c>
      <c r="L651" s="71" t="s">
        <v>7694</v>
      </c>
      <c r="M651" s="71" t="s">
        <v>7695</v>
      </c>
      <c r="N651" s="71"/>
      <c r="O651" s="71"/>
      <c r="P651" s="71"/>
      <c r="Q651" s="71"/>
      <c r="R651" s="71"/>
      <c r="S651" s="71"/>
      <c r="T651" s="71"/>
      <c r="U651" s="71"/>
      <c r="V651" s="71"/>
      <c r="W651" s="71"/>
      <c r="X651" s="71"/>
      <c r="Y651" s="71"/>
      <c r="Z651" s="71"/>
      <c r="AA651" s="71"/>
      <c r="AB651" s="71" t="s">
        <v>64</v>
      </c>
      <c r="AC651" s="71" t="s">
        <v>65</v>
      </c>
      <c r="AD651" s="71" t="s">
        <v>62</v>
      </c>
      <c r="AE651" s="71" t="s">
        <v>62</v>
      </c>
      <c r="AF651" s="71" t="s">
        <v>63</v>
      </c>
      <c r="AG651" s="71"/>
      <c r="AH651" s="71" t="s">
        <v>66</v>
      </c>
      <c r="AI651" s="71" t="s">
        <v>63</v>
      </c>
      <c r="AJ651" s="71" t="s">
        <v>132</v>
      </c>
      <c r="AK651" s="71" t="s">
        <v>132</v>
      </c>
      <c r="AL651" s="71" t="s">
        <v>62</v>
      </c>
      <c r="AM651" s="71" t="s">
        <v>63</v>
      </c>
      <c r="AN651" s="71"/>
      <c r="AO651" s="71"/>
      <c r="AP651" s="71" t="s">
        <v>7696</v>
      </c>
      <c r="AQ651" s="71" t="s">
        <v>194</v>
      </c>
      <c r="AR651" s="71" t="s">
        <v>62</v>
      </c>
      <c r="AS651" s="71"/>
      <c r="AT651" s="71" t="s">
        <v>62</v>
      </c>
      <c r="AU651" s="71"/>
      <c r="AV651" s="71"/>
      <c r="AW651" s="71"/>
      <c r="AX651" s="71" t="s">
        <v>7697</v>
      </c>
      <c r="AY651" s="73" t="s">
        <v>4979</v>
      </c>
    </row>
    <row r="652" spans="1:51" ht="75" customHeight="1">
      <c r="A652" s="70">
        <v>651</v>
      </c>
      <c r="B652" s="71" t="s">
        <v>7698</v>
      </c>
      <c r="C652" s="71" t="s">
        <v>7699</v>
      </c>
      <c r="D652" s="71" t="s">
        <v>7700</v>
      </c>
      <c r="E652" s="71" t="s">
        <v>1503</v>
      </c>
      <c r="F652" s="71" t="s">
        <v>54</v>
      </c>
      <c r="G652" s="71" t="s">
        <v>201</v>
      </c>
      <c r="H652" s="71" t="s">
        <v>217</v>
      </c>
      <c r="I652" s="71" t="s">
        <v>1467</v>
      </c>
      <c r="J652" s="71" t="s">
        <v>1456</v>
      </c>
      <c r="K652" s="71" t="s">
        <v>315</v>
      </c>
      <c r="L652" s="71" t="s">
        <v>7701</v>
      </c>
      <c r="M652" s="71" t="s">
        <v>7702</v>
      </c>
      <c r="N652" s="71"/>
      <c r="O652" s="71" t="s">
        <v>1699</v>
      </c>
      <c r="P652" s="71" t="s">
        <v>155</v>
      </c>
      <c r="Q652" s="71" t="s">
        <v>155</v>
      </c>
      <c r="R652" s="71" t="s">
        <v>373</v>
      </c>
      <c r="S652" s="71" t="s">
        <v>63</v>
      </c>
      <c r="T652" s="71" t="s">
        <v>62</v>
      </c>
      <c r="U652" s="71" t="s">
        <v>63</v>
      </c>
      <c r="V652" s="71" t="s">
        <v>63</v>
      </c>
      <c r="W652" s="71" t="s">
        <v>63</v>
      </c>
      <c r="X652" s="71" t="s">
        <v>63</v>
      </c>
      <c r="Y652" s="71" t="s">
        <v>62</v>
      </c>
      <c r="Z652" s="71" t="s">
        <v>63</v>
      </c>
      <c r="AA652" s="71" t="s">
        <v>63</v>
      </c>
      <c r="AB652" s="71" t="s">
        <v>64</v>
      </c>
      <c r="AC652" s="71" t="s">
        <v>84</v>
      </c>
      <c r="AD652" s="71" t="s">
        <v>62</v>
      </c>
      <c r="AE652" s="71" t="s">
        <v>62</v>
      </c>
      <c r="AF652" s="71" t="s">
        <v>62</v>
      </c>
      <c r="AG652" s="71" t="s">
        <v>63</v>
      </c>
      <c r="AH652" s="71" t="s">
        <v>1539</v>
      </c>
      <c r="AI652" s="71" t="s">
        <v>62</v>
      </c>
      <c r="AJ652" s="71" t="s">
        <v>63</v>
      </c>
      <c r="AK652" s="71" t="s">
        <v>63</v>
      </c>
      <c r="AL652" s="71" t="s">
        <v>62</v>
      </c>
      <c r="AM652" s="71" t="s">
        <v>62</v>
      </c>
      <c r="AN652" s="71" t="s">
        <v>7703</v>
      </c>
      <c r="AO652" s="71" t="s">
        <v>7704</v>
      </c>
      <c r="AP652" s="71" t="s">
        <v>7705</v>
      </c>
      <c r="AQ652" s="71" t="s">
        <v>1467</v>
      </c>
      <c r="AR652" s="71" t="s">
        <v>62</v>
      </c>
      <c r="AS652" s="71"/>
      <c r="AT652" s="71" t="s">
        <v>63</v>
      </c>
      <c r="AU652" s="71" t="s">
        <v>1744</v>
      </c>
      <c r="AV652" s="71" t="s">
        <v>62</v>
      </c>
      <c r="AW652" s="71" t="s">
        <v>7706</v>
      </c>
      <c r="AX652" s="71" t="s">
        <v>7707</v>
      </c>
      <c r="AY652" s="73" t="s">
        <v>7708</v>
      </c>
    </row>
    <row r="653" spans="1:51" ht="75" customHeight="1">
      <c r="A653" s="90">
        <v>652</v>
      </c>
      <c r="B653" s="81" t="s">
        <v>7709</v>
      </c>
      <c r="C653" s="81" t="s">
        <v>7710</v>
      </c>
      <c r="D653" s="81" t="s">
        <v>7711</v>
      </c>
      <c r="E653" s="81" t="s">
        <v>1485</v>
      </c>
      <c r="F653" s="81" t="s">
        <v>231</v>
      </c>
      <c r="G653" s="81" t="s">
        <v>125</v>
      </c>
      <c r="H653" s="81" t="s">
        <v>233</v>
      </c>
      <c r="I653" s="81" t="s">
        <v>428</v>
      </c>
      <c r="J653" s="81" t="s">
        <v>1456</v>
      </c>
      <c r="K653" s="81" t="s">
        <v>315</v>
      </c>
      <c r="L653" s="81" t="s">
        <v>7712</v>
      </c>
      <c r="M653" s="81" t="s">
        <v>7713</v>
      </c>
      <c r="N653" s="81" t="s">
        <v>1599</v>
      </c>
      <c r="O653" s="81" t="s">
        <v>1699</v>
      </c>
      <c r="P653" s="81"/>
      <c r="Q653" s="81"/>
      <c r="R653" s="81"/>
      <c r="S653" s="81"/>
      <c r="T653" s="81"/>
      <c r="U653" s="81"/>
      <c r="V653" s="81"/>
      <c r="W653" s="81"/>
      <c r="X653" s="81"/>
      <c r="Y653" s="81"/>
      <c r="Z653" s="81"/>
      <c r="AA653" s="81"/>
      <c r="AB653" s="81" t="s">
        <v>64</v>
      </c>
      <c r="AC653" s="81" t="s">
        <v>65</v>
      </c>
      <c r="AD653" s="81" t="s">
        <v>62</v>
      </c>
      <c r="AE653" s="81" t="s">
        <v>62</v>
      </c>
      <c r="AF653" s="81" t="s">
        <v>63</v>
      </c>
      <c r="AG653" s="81"/>
      <c r="AH653" s="81" t="s">
        <v>85</v>
      </c>
      <c r="AI653" s="81" t="s">
        <v>63</v>
      </c>
      <c r="AJ653" s="81" t="s">
        <v>63</v>
      </c>
      <c r="AK653" s="81" t="s">
        <v>63</v>
      </c>
      <c r="AL653" s="81" t="s">
        <v>63</v>
      </c>
      <c r="AM653" s="81" t="s">
        <v>63</v>
      </c>
      <c r="AN653" s="81"/>
      <c r="AO653" s="81"/>
      <c r="AP653" s="81" t="s">
        <v>7714</v>
      </c>
      <c r="AQ653" s="81" t="s">
        <v>7715</v>
      </c>
      <c r="AR653" s="81" t="s">
        <v>63</v>
      </c>
      <c r="AS653" s="81"/>
      <c r="AT653" s="81" t="s">
        <v>63</v>
      </c>
      <c r="AU653" s="81"/>
      <c r="AV653" s="81"/>
      <c r="AW653" s="81"/>
      <c r="AX653" s="81" t="s">
        <v>7716</v>
      </c>
      <c r="AY653" s="75" t="s">
        <v>7717</v>
      </c>
    </row>
  </sheetData>
  <dataValidations count="59">
    <dataValidation type="list" allowBlank="1" showInputMessage="1" showErrorMessage="1" errorTitle="Invalid entry" error="Select: optimization, simulation, accounting, or hybrid." sqref="Q3:Q14 Q16:Q77" xr:uid="{00308F80-7BCD-4A87-824B-5FE5458AA2B0}">
      <formula1>"optimization,simulation,accounting,hybrid"</formula1>
    </dataValidation>
    <dataValidation type="list" allowBlank="1" showInputMessage="1" showErrorMessage="1" errorTitle="Invalid entry" error="Select yes, no, or partial for informal_economy." sqref="AJ6:AL6 AJ5:AM5 AJ9:AK10 AI104:AI238 AJ75:AM76 AI2:AI77" xr:uid="{55219AB6-A1B0-4F50-949D-378A2DD3BA11}">
      <formula1>"yes,no,partial"</formula1>
    </dataValidation>
    <dataValidation type="list" allowBlank="1" showInputMessage="1" showErrorMessage="1" errorTitle="Invalid entry" error="Select yes, no, or partial for biomass_charcoal." sqref="AJ2:AK4 AJ7:AK8 AJ104:AK104 AJ11:AK62 AF110:AG110 AL110 AJ140:AM238 AJ105:AJ139 AK111:AM139" xr:uid="{3A0C4101-669B-4590-846E-CD50D0B13C9C}">
      <formula1>"yes,no,partial"</formula1>
    </dataValidation>
    <dataValidation type="list" allowBlank="1" showInputMessage="1" showErrorMessage="1" errorTitle="Invalid entry" error="Select yes, no, or partial for power_reliability." sqref="AL2:AL4 AL104 AL7:AL62" xr:uid="{C7C885AD-ECFA-4130-9C54-B88503C3376C}">
      <formula1>"yes,no,partial"</formula1>
    </dataValidation>
    <dataValidation type="list" allowBlank="1" showInputMessage="1" showErrorMessage="1" errorTitle="Invalid entry" error="Select yes, no, or partial for urbanization." sqref="AM2:AM4 AM104 AM6:AM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E9:AF10 AE108:AG108 AK108:AM108 AK109:AK110 AM110 AD140:AF238 AE111:AF139 AD108:AD139 AD2:AD77" xr:uid="{2F5516AA-225F-4FD5-8426-93A001462FC8}">
      <formula1>"yes,no"</formula1>
    </dataValidation>
    <dataValidation type="list" allowBlank="1" showInputMessage="1" showErrorMessage="1" errorTitle="Invalid entry" error="Select yes or no for sdg_13." sqref="AE2:AE8 AE11:AE62" xr:uid="{E39770EF-F840-4A81-B016-E347B5BB7FFD}">
      <formula1>"yes,no"</formula1>
    </dataValidation>
    <dataValidation type="list" allowBlank="1" showInputMessage="1" showErrorMessage="1" errorTitle="Invalid entry" error="Select yes or no for ndc_mention." sqref="AF2:AF8 AG2:AG10 AF11:AG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91:R238 R6:R89"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91:R238 R6:R89"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5:AA65 Z68:AA68 Z2:AA63 Z70:AA76" xr:uid="{307AFB60-4C80-4E04-8271-0B0158373C1B}">
      <formula1>"yes,no"</formula1>
    </dataValidation>
    <dataValidation type="list" allowBlank="1" showInputMessage="1" showErrorMessage="1" errorTitle="Invalid entry" error="Select yes or no for hydro." sqref="T64:AA64 T63 T66:AA67 T69:AA69 T77:AA77 S2:S77" xr:uid="{278E167A-BACB-4DD3-B7B9-6600AAFB3440}">
      <formula1>"yes,no"</formula1>
    </dataValidation>
    <dataValidation type="list" allowBlank="1" showInputMessage="1" showErrorMessage="1" errorTitle="Invalid entry" error="Select yes or no for wind." sqref="U65 U68 U2:U63 U70:U76" xr:uid="{81C97875-DF54-4886-B4FB-D18A953536E2}">
      <formula1>"yes,no"</formula1>
    </dataValidation>
    <dataValidation type="list" allowBlank="1" showInputMessage="1" showErrorMessage="1" errorTitle="Invalid entry" error="Select yes or no for biomass." sqref="V65 V68 V2:V63 V70:V76" xr:uid="{04D12EE6-9B19-4CE4-A94C-8E888C1AC9B3}">
      <formula1>"yes,no"</formula1>
    </dataValidation>
    <dataValidation type="list" allowBlank="1" showInputMessage="1" showErrorMessage="1" errorTitle="Invalid entry" error="Select yes or no for nuclear." sqref="W65 W68 W2:W63 W70:W76" xr:uid="{E6C8DECE-709A-4CE2-B673-E6A69E0F933C}">
      <formula1>"yes,no"</formula1>
    </dataValidation>
    <dataValidation type="list" allowBlank="1" showInputMessage="1" showErrorMessage="1" errorTitle="Invalid entry" error="Select yes or no for geothermal." sqref="X65 X68 X2:X63 X70:X76" xr:uid="{34B03D38-4209-4E1B-B6AE-BD0EC8853211}">
      <formula1>"yes,no"</formula1>
    </dataValidation>
    <dataValidation type="list" allowBlank="1" showInputMessage="1" showErrorMessage="1" errorTitle="Invalid entry" error="Select yes or no for fossil." sqref="Y65 Y68 Y2:Y63 Y70:Y76" xr:uid="{D0AE1F58-8581-4684-8225-8FD74600DE61}">
      <formula1>"yes,no"</formula1>
    </dataValidation>
    <dataValidation type="list" allowBlank="1" showInputMessage="1" showErrorMessage="1" errorTitle="Invalid entry" error="Select yes or no for ndc_mention." sqref="AH105:AH238 AH2:AH77" xr:uid="{CA799CB8-4E5D-4DA7-A849-EAEA511B67AD}">
      <formula1>"powering_livelihoods,inclusive industrialisation,urban transitions,cross_cutting,none"</formula1>
    </dataValidation>
    <dataValidation type="list" allowBlank="1" showInputMessage="1" showErrorMessage="1" sqref="G239:G1048576 F102:F1048576 F2:F77" xr:uid="{9F6877D2-E232-49C7-BE75-40CB54A6B8AB}">
      <formula1>"all,full,light,narrative"</formula1>
    </dataValidation>
    <dataValidation type="list" allowBlank="1" showInputMessage="1" showErrorMessage="1" sqref="G78:G86 G102:G143"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6:AA86 S78:S86 S108:W109 T110:W116 V117:AA117 V128:W130 U131:AA131 U132:X164 S165:X238 Z132:Z238 T128:T164 S110:S164 T117:T125 V118:W125 U117:U123" xr:uid="{D9D60998-3E1C-46E3-8D62-5EB1989B7754}">
      <formula1>"yes,no"</formula1>
      <formula2>0</formula2>
    </dataValidation>
    <dataValidation type="list" allowBlank="1" showInputMessage="1" showErrorMessage="1" errorTitle="Invalid entry" error="Select: continental, regional, national, or subnational." sqref="H78:H86"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78:AB86" xr:uid="{7FC60718-B7AD-4A00-9E23-3B2156050520}">
      <formula1>"electricity,full_energy,power_heat,other"</formula1>
      <formula2>0</formula2>
    </dataValidation>
    <dataValidation type="list" allowBlank="1" showInputMessage="1" showErrorMessage="1" errorTitle="Invalid entry" error="Select yes, no, or partial for local_ownership." sqref="AT78:AT86 AR78:AR86 AR110:AR238" xr:uid="{70C101AB-3434-409D-BB35-9ED608A4FA51}">
      <formula1>"yes,no,partial"</formula1>
      <formula2>0</formula2>
    </dataValidation>
    <dataValidation type="list" allowBlank="1" showInputMessage="1" showErrorMessage="1" errorTitle="Invalid entry" error="Select yes or no for ndc_mention." sqref="AH78:AH86"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N78:AP86" xr:uid="{32FE179D-BF55-4BB5-B081-4603D05B7F27}">
      <formula1>0</formula1>
      <formula2>0</formula2>
    </dataValidation>
    <dataValidation type="list" allowBlank="1" showInputMessage="1" showErrorMessage="1" errorTitle="Invalid entry" error="Select: open, proprietary, or mixed." sqref="AC78:AC86" xr:uid="{B0F8B204-4C7F-4E88-B59F-22B6C14DAAA7}">
      <formula1>"open,proprietary,mixed"</formula1>
      <formula2>0</formula2>
    </dataValidation>
    <dataValidation type="list" allowBlank="1" showInputMessage="1" showErrorMessage="1" errorTitle="Invalid entry" error="Select yes or no for fossil." sqref="Y78:Y85" xr:uid="{3B1934B9-3FC8-412E-A3C2-2F77CAC1AC84}">
      <formula1>"yes,no"</formula1>
      <formula2>0</formula2>
    </dataValidation>
    <dataValidation type="list" allowBlank="1" showInputMessage="1" showErrorMessage="1" errorTitle="Invalid entry" error="Select yes or no for geothermal." sqref="X78:X85 X108:AA116 X128:AA130 AA132:AA238 Y132:Y238 X118:AA125" xr:uid="{8C434ECF-52CF-4B0F-BA09-3EEABB97AE47}">
      <formula1>"yes,no"</formula1>
      <formula2>0</formula2>
    </dataValidation>
    <dataValidation type="list" allowBlank="1" showInputMessage="1" showErrorMessage="1" errorTitle="Invalid entry" error="Select yes or no for nuclear." sqref="W78:W85" xr:uid="{FC79CF6B-14E2-4126-846D-BFD1E94BC2C4}">
      <formula1>"yes,no"</formula1>
      <formula2>0</formula2>
    </dataValidation>
    <dataValidation type="list" allowBlank="1" showInputMessage="1" showErrorMessage="1" errorTitle="Invalid entry" error="Select yes or no for biomass." sqref="V78:V85" xr:uid="{0A671579-CC70-4056-A840-D067A342874D}">
      <formula1>"yes,no"</formula1>
      <formula2>0</formula2>
    </dataValidation>
    <dataValidation type="list" allowBlank="1" showInputMessage="1" showErrorMessage="1" errorTitle="Invalid entry" error="Select yes or no for wind." sqref="U78:U85" xr:uid="{00299588-E0F0-4E68-85D9-5FA67DF99CEA}">
      <formula1>"yes,no"</formula1>
      <formula2>0</formula2>
    </dataValidation>
    <dataValidation type="list" allowBlank="1" showInputMessage="1" showErrorMessage="1" errorTitle="Invalid entry" error="Select: bottom-up, top-down, or hybrid." sqref="P78:P86" xr:uid="{BF72986A-E9A6-464F-B6E6-9437C04EC332}">
      <formula1>"bottom-up,top-down,hybrid"</formula1>
      <formula2>0</formula2>
    </dataValidation>
    <dataValidation type="list" allowBlank="1" showInputMessage="1" showErrorMessage="1" errorTitle="Invalid entry" error="Select yes or no for h2." sqref="Z78:AA85" xr:uid="{75F876D2-F993-4C09-A851-794F325A3B34}">
      <formula1>"yes,no"</formula1>
      <formula2>0</formula2>
    </dataValidation>
    <dataValidation type="list" allowBlank="1" showInputMessage="1" showErrorMessage="1" errorTitle="Invalid entry" error="Select: optimization, simulation, accounting, or hybrid." sqref="R90" xr:uid="{31FF74B3-FF01-4B22-936D-03E0ED7ED74E}">
      <formula1>"linear,mixed-integer,dynamic,stochastic,other"</formula1>
      <formula2>0</formula2>
    </dataValidation>
    <dataValidation type="list" allowBlank="1" showInputMessage="1" showErrorMessage="1" errorTitle="Invalid entry" error="Select yes or no for sdg_7." sqref="AD78:AD86" xr:uid="{4CC4FC37-1F4B-4BFB-8FC9-35AA2D7B3479}">
      <formula1>"yes,no"</formula1>
      <formula2>0</formula2>
    </dataValidation>
    <dataValidation type="list" allowBlank="1" showInputMessage="1" showErrorMessage="1" errorTitle="Invalid entry" error="Select yes, no, or partial for informal_economy." sqref="AI78:AI86" xr:uid="{EBAE78E9-3643-41AE-9FE5-DA5DD65532FF}">
      <formula1>"yes,no,partial"</formula1>
      <formula2>0</formula2>
    </dataValidation>
    <dataValidation type="list" allowBlank="1" showInputMessage="1" showErrorMessage="1" sqref="G87:G90 F78:F90 F91:G101" xr:uid="{669798B9-8195-4AB9-B56F-3ADB2C121DC6}">
      <formula1>"all,full,light,narrative"</formula1>
      <formula2>0</formula2>
    </dataValidation>
    <dataValidation type="list" allowBlank="1" showInputMessage="1" showErrorMessage="1" errorTitle="Invalid entry" error="Select: bottom-up, top-down, or hybrid." sqref="P110:P238 P2:P77"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110:AC238 AC2:AC77" xr:uid="{7DCA1475-36C0-49DA-AE19-54BB0CE09CD4}">
      <formula1>"open,proprietary,mixed"</formula1>
    </dataValidation>
    <dataValidation type="list" allowBlank="1" showInputMessage="1" showErrorMessage="1" errorTitle="Invalid entry" error="Select: electricity, full_energy, or power_heat." sqref="AB108:AB238 AB40:AB77" xr:uid="{7123ADF4-0FC9-4849-8DBD-B91BEB42518F}">
      <formula1>"electricity,full_energy,power_heat,other"</formula1>
    </dataValidation>
    <dataValidation type="list" allowBlank="1" showInputMessage="1" showErrorMessage="1" sqref="T239:T1048576 T78:T85 Q239:Q1048576 T90:T107 T70:T76 T68 T65 T87:T88" xr:uid="{3A8E473A-A0F6-4D6C-8755-582C043786D8}">
      <formula1>$P$2:$P$653</formula1>
    </dataValidation>
    <dataValidation type="list" allowBlank="1" showInputMessage="1" showErrorMessage="1" sqref="E654:E1048576" xr:uid="{9DD84D1A-63D9-4995-A0D8-FE1A82012B6F}">
      <formula1>"2010,2011,2012,2013"</formula1>
    </dataValidation>
    <dataValidation type="list" allowBlank="1" showInputMessage="1" showErrorMessage="1" sqref="G144:G238" xr:uid="{6DB73C13-FBA5-4299-8B00-0C4994A4A5E9}">
      <formula1>"long_term_planning,rural_electrification,microgrid,dispatch,nexus,economic,geospatial,other"</formula1>
    </dataValidation>
    <dataValidation type="list" allowBlank="1" showInputMessage="1" showErrorMessage="1" errorTitle="Invalid entry" error="Select: optimization, simulation, accounting, or hybrid." sqref="Q78:Q238" xr:uid="{1E94D298-D3E2-4F6C-89F5-7D085D3D7C38}">
      <formula1>"optimization,simulation,accounting,hybrid"</formula1>
      <formula2>0</formula2>
    </dataValidation>
    <dataValidation allowBlank="1" showInputMessage="1" showErrorMessage="1" errorTitle="Invalid entry" error="Select yes, no, or partial for urbanization." sqref="AN2:AP77" xr:uid="{C63269E9-971B-45FA-8D64-37ADA0E009E6}"/>
    <dataValidation type="list" allowBlank="1" showInputMessage="1" showErrorMessage="1" errorTitle="Invalid entry" error="Select yes, no, or partial for local_ownership." sqref="AR2:AR77 AT2:AT77" xr:uid="{F4F59E4A-2948-4638-A6D6-FA45670D2173}">
      <formula1>"yes,no,partial"</formula1>
    </dataValidation>
    <dataValidation type="list" allowBlank="1" showInputMessage="1" showErrorMessage="1" sqref="G2:G77" xr:uid="{09B59387-03C2-46B0-9148-843D396152AD}">
      <formula1>"long_term_planning,rural_electrification,microgrid,dispatch,nexus,economic,geospatial"</formula1>
    </dataValidation>
    <dataValidation type="list" allowBlank="1" showInputMessage="1" showErrorMessage="1" errorTitle="Invalid entry" error="Select: continental, regional, national, or subnational." sqref="H2:H77" xr:uid="{6182A77C-9401-448B-94EF-1D0EE2805FF4}">
      <formula1>"continental,regional,national,subnational"</formula1>
    </dataValidation>
  </dataValidations>
  <hyperlinks>
    <hyperlink ref="AX2" r:id="rId1" xr:uid="{4C1865E0-BE02-4792-A2F3-AB965C5EF027}"/>
    <hyperlink ref="AX8" r:id="rId2" xr:uid="{5EEDF025-E411-418A-B95A-5F51F5DA527E}"/>
    <hyperlink ref="AX11" r:id="rId3" xr:uid="{DBDB1203-5BCF-44CE-A551-D3A1F202632A}"/>
    <hyperlink ref="AX13" r:id="rId4" xr:uid="{611A7627-DCA1-405A-B19E-DE7B10F58F12}"/>
    <hyperlink ref="AX14" r:id="rId5" xr:uid="{E1D41B83-79A1-4E0B-BF23-C35951C3E14E}"/>
    <hyperlink ref="AX15" r:id="rId6" xr:uid="{F8833AA4-F3B9-4351-9024-3D81DA3CBD8D}"/>
    <hyperlink ref="AX16" r:id="rId7" xr:uid="{170C5E5F-4B3C-4F11-85CA-2BFA18B4CD82}"/>
    <hyperlink ref="AX17" r:id="rId8" xr:uid="{772B52D6-0109-4208-A5DB-932CCD49DAEF}"/>
    <hyperlink ref="AX18" r:id="rId9" xr:uid="{9C953ADB-8170-4CA4-AD60-86F95C972DE6}"/>
    <hyperlink ref="AX19" r:id="rId10" xr:uid="{5C476024-2B46-4370-8C3B-167304ADB986}"/>
    <hyperlink ref="AX20" r:id="rId11" xr:uid="{8574BEA9-20F7-4A9B-98F5-512707492155}"/>
    <hyperlink ref="AX21" r:id="rId12" xr:uid="{5D619EBB-EA02-48B0-A0B2-C9A7E0488C7E}"/>
    <hyperlink ref="AX22" r:id="rId13" xr:uid="{21A673D9-4F7F-4A90-857B-4A46346E56B8}"/>
    <hyperlink ref="AX23" r:id="rId14" xr:uid="{92C83A80-5CEE-4D75-8D3D-85D09122A366}"/>
    <hyperlink ref="AX24" r:id="rId15" xr:uid="{68F35B8A-26C2-4F4A-8EEE-6E8C01DA865A}"/>
    <hyperlink ref="AX25" r:id="rId16" xr:uid="{51E03E53-B923-4B9F-8DE9-004A2AB0BADF}"/>
    <hyperlink ref="AX26" r:id="rId17" xr:uid="{AE7A7B5F-3BCF-41BC-BBAC-0F53DDABCB2A}"/>
    <hyperlink ref="AX27" r:id="rId18" xr:uid="{54369B03-61D4-4AC9-9DC4-B972DB341FC8}"/>
    <hyperlink ref="AX28" r:id="rId19" xr:uid="{FF87ADE0-5B31-4A2E-AFA4-6CBC3F6C9C16}"/>
    <hyperlink ref="AX29" r:id="rId20" xr:uid="{F5C5691D-7517-4B4E-98BE-169F405A89FF}"/>
    <hyperlink ref="AX33" r:id="rId21" xr:uid="{21F08D49-FFD9-4DB1-8823-7E2C9348448D}"/>
    <hyperlink ref="AX41" r:id="rId22" xr:uid="{099603B1-F26E-4D9D-A6D0-992DE2EFC7F7}"/>
    <hyperlink ref="AX44" r:id="rId23" xr:uid="{543E1B3B-3C55-4260-AF1C-19D89E975150}"/>
    <hyperlink ref="AX52" r:id="rId24" xr:uid="{5F810248-F745-4D50-B4A5-CA81936BD8E6}"/>
    <hyperlink ref="AY52" r:id="rId25" xr:uid="{19CF957D-561A-4B3A-8C5D-71F0FCB89753}"/>
    <hyperlink ref="AX54" r:id="rId26" xr:uid="{23A96C7E-AF80-4B18-939E-FC52B6D68625}"/>
    <hyperlink ref="AX58" r:id="rId27" xr:uid="{0D2A886C-2879-4242-87B0-25E7ADC3C077}"/>
    <hyperlink ref="AX3" r:id="rId28" xr:uid="{3A92912F-DE92-452E-8E17-BF0985DB15EA}"/>
    <hyperlink ref="AX4" r:id="rId29" xr:uid="{B258E632-2D6A-4E01-B701-FD64B44DF083}"/>
    <hyperlink ref="AX5" r:id="rId30" xr:uid="{8D7AFC7D-F359-4C8E-94BA-888644E306BC}"/>
    <hyperlink ref="AX6" r:id="rId31" xr:uid="{9F3D45EB-23C6-4DD7-BE56-F26747B48B51}"/>
    <hyperlink ref="AX7" r:id="rId32" xr:uid="{C9E117FE-EEA7-4E9F-BFE9-50737D1E1584}"/>
    <hyperlink ref="AX9" r:id="rId33" xr:uid="{7F85487C-7D3F-410D-BC43-E2CC289D93D5}"/>
    <hyperlink ref="AX10" r:id="rId34" xr:uid="{973720EE-138F-4335-BFF9-36F9106E3821}"/>
    <hyperlink ref="AX12" r:id="rId35" xr:uid="{72D8438D-BE94-4791-A55C-2B9FE6ED7808}"/>
    <hyperlink ref="AX30" r:id="rId36" xr:uid="{A1CAB826-323F-4BD4-9969-5D3BDB13E3B6}"/>
    <hyperlink ref="AX31" r:id="rId37" xr:uid="{2A472ABA-1D1F-4C22-8D79-817B69412479}"/>
    <hyperlink ref="AX32" r:id="rId38" xr:uid="{796EC063-4B1E-41B2-A42C-2C9CB8DFE169}"/>
    <hyperlink ref="AX35" r:id="rId39" xr:uid="{8EB07A29-83DF-4B70-BE23-0310A35B08DA}"/>
    <hyperlink ref="AX36" r:id="rId40" xr:uid="{CD618DDF-0CA0-4CEA-83E1-9810051B1747}"/>
    <hyperlink ref="AX37" r:id="rId41" xr:uid="{8E3A8824-295A-43D3-BD91-EA21DE46F0D3}"/>
    <hyperlink ref="AX38" r:id="rId42" xr:uid="{9E336D48-396A-4045-9DC2-B82BDF00E07B}"/>
    <hyperlink ref="AX39" r:id="rId43" xr:uid="{4EEDA3AC-69E3-48E8-A89D-02A0955DAEC3}"/>
    <hyperlink ref="AX40" r:id="rId44" xr:uid="{A9130D2F-174D-477C-9EEF-1980817D7416}"/>
    <hyperlink ref="AX42" r:id="rId45" xr:uid="{9D4EE56C-B7DF-416A-B08C-18189E43142A}"/>
    <hyperlink ref="AX43" r:id="rId46" xr:uid="{0B7153E9-FB93-4831-9D9D-9E94DF8DCAA5}"/>
    <hyperlink ref="AX45" r:id="rId47" xr:uid="{2AD0C606-E772-4D97-A858-97C777575510}"/>
    <hyperlink ref="AX46" r:id="rId48" xr:uid="{5664F720-1715-42BD-86C8-2A458AA08FB5}"/>
    <hyperlink ref="AX47" r:id="rId49" xr:uid="{F2134AE3-BFF5-4EC3-BC34-C5D0F71292FB}"/>
    <hyperlink ref="AX48" r:id="rId50" xr:uid="{43D33DB7-D0ED-49DA-8CFE-E8E3D0463967}"/>
    <hyperlink ref="AX49" r:id="rId51" xr:uid="{906F91E5-C90F-4655-9706-77641F21CB8B}"/>
    <hyperlink ref="AX50" r:id="rId52" xr:uid="{5541F6A0-A246-4620-B4F1-252F836DCC0D}"/>
    <hyperlink ref="AX53" r:id="rId53" xr:uid="{AAD9E986-D073-4C9C-9961-B70AFA442071}"/>
    <hyperlink ref="AX55" r:id="rId54" xr:uid="{CC4AC11E-C0A9-489E-AEF9-6BF45FF2FC27}"/>
    <hyperlink ref="AX56" r:id="rId55" location="d1e156" display="https://www.tandfonline.com/doi/full/10.1080/15567249.2024.2308843#d1e156" xr:uid="{06B271BB-C217-4CA6-A2FC-5CB972044E1D}"/>
    <hyperlink ref="AX57" r:id="rId56" xr:uid="{3737CD66-F4CE-40FB-9DA5-A4E803EC73FA}"/>
    <hyperlink ref="AX59" r:id="rId57" xr:uid="{72F84442-47FD-43E7-B156-AC3AFE0303BF}"/>
    <hyperlink ref="AX60" r:id="rId58" xr:uid="{B88B1965-28B0-4A0E-9D41-CCF55C9CAFE3}"/>
    <hyperlink ref="AX61" r:id="rId59" xr:uid="{719E0CBA-D30C-4C36-A36C-B5D7987147E7}"/>
    <hyperlink ref="AX62" r:id="rId60" xr:uid="{CA1E616E-61BE-412F-88A7-9345B90042B4}"/>
    <hyperlink ref="AX51" r:id="rId61" xr:uid="{9290C98E-FE57-4E6A-88D4-E2F9CEC35418}"/>
    <hyperlink ref="AX63" r:id="rId62" xr:uid="{01CDC92C-FBAB-41E2-BDF2-039710949F50}"/>
    <hyperlink ref="AY63" r:id="rId63" xr:uid="{AF79F475-47E1-433A-BE48-374712EC2C40}"/>
    <hyperlink ref="AX64" r:id="rId64" xr:uid="{5B4692A8-E259-4C79-AAEF-D1129D86222A}"/>
    <hyperlink ref="AY64" r:id="rId65" xr:uid="{9E6E144C-B5F4-499A-8ED8-7EC6C9B797B8}"/>
    <hyperlink ref="AY65" r:id="rId66" xr:uid="{44E8A23C-1F0B-4A06-A70E-C10FC25C37EB}"/>
    <hyperlink ref="AX65" r:id="rId67" xr:uid="{94A2F107-46CA-4E79-B2A2-BB9DF9D6E333}"/>
    <hyperlink ref="AX66" r:id="rId68" xr:uid="{93ABA5DF-FAE4-460B-B040-3405616DCE52}"/>
    <hyperlink ref="AY66" r:id="rId69" xr:uid="{4375312F-CF0D-4EFE-8F10-3D974CAFCCF7}"/>
    <hyperlink ref="AX67" r:id="rId70" xr:uid="{45B7F2F5-3931-41DC-BD6E-087100534A0C}"/>
    <hyperlink ref="AY67" r:id="rId71" xr:uid="{2B473DB0-A582-4EEA-A737-92A17063C9FD}"/>
    <hyperlink ref="AX68" r:id="rId72" xr:uid="{27FFE6F7-6E53-4D85-8AD2-6E096478B34B}"/>
    <hyperlink ref="AY68" r:id="rId73" xr:uid="{0006B9AB-1F47-4B58-B656-F7314A572D1F}"/>
    <hyperlink ref="AX69" r:id="rId74" xr:uid="{C6E7BF4D-7671-4553-98BF-AF4ABED5793A}"/>
    <hyperlink ref="AX70" r:id="rId75" xr:uid="{C019E8FA-E1AE-4ED0-9E93-E2D76309C5C9}"/>
    <hyperlink ref="AX71" r:id="rId76" xr:uid="{2469B459-B4DB-459C-BD31-AB1BF1430455}"/>
    <hyperlink ref="AY71" r:id="rId77" xr:uid="{F4294176-E72D-4C26-B713-656FC3BC95CB}"/>
    <hyperlink ref="AX72" r:id="rId78" xr:uid="{74FE6A5C-D85B-4272-93D5-8295E06BEE10}"/>
    <hyperlink ref="AY72" r:id="rId79" xr:uid="{57371B64-EFC4-461E-ACA5-44E57B8271B8}"/>
    <hyperlink ref="AX73" r:id="rId80" xr:uid="{C553A36F-3ECF-4EFD-B1A6-ADAB655E74D6}"/>
    <hyperlink ref="AY73" r:id="rId81" xr:uid="{61316593-D021-4376-9BC0-11312A0BB687}"/>
    <hyperlink ref="AX74" r:id="rId82" xr:uid="{3D89AC44-10C5-49D6-95EC-20B7638CE5E8}"/>
    <hyperlink ref="AY74" r:id="rId83" xr:uid="{AF812151-C30F-4423-B74F-C14B61741186}"/>
    <hyperlink ref="AX75" r:id="rId84" xr:uid="{5562C09F-7794-4E93-9DE0-40177AC0D59A}"/>
    <hyperlink ref="AY75" r:id="rId85" xr:uid="{A7631A29-58C7-47CC-942D-445FB1DC794A}"/>
    <hyperlink ref="AX76" r:id="rId86"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X77" r:id="rId87" xr:uid="{633003AB-48AD-4A6F-8258-51FA07FD29CC}"/>
    <hyperlink ref="AX86" r:id="rId88" xr:uid="{FB545815-C3F8-449E-8F57-9D147EE1A7F6}"/>
    <hyperlink ref="AY86" r:id="rId89" xr:uid="{7903903E-274B-4638-9BAC-8FB10C94EDB7}"/>
    <hyperlink ref="AX84" r:id="rId90" xr:uid="{7A957C7F-423B-4580-8591-BF2FDD6BE28D}"/>
    <hyperlink ref="AX101" r:id="rId91" xr:uid="{72BA7F2C-C86E-4D4A-9C7C-6C27EC7147EC}"/>
    <hyperlink ref="AY101" r:id="rId92" xr:uid="{0DC1BD0B-6055-4F8B-A5F3-0BBFD3A3F420}"/>
    <hyperlink ref="AX92" r:id="rId93" xr:uid="{23A5AE3D-4B08-458F-A1EA-F28423ECF655}"/>
    <hyperlink ref="AY92" r:id="rId94" xr:uid="{4A4D33D0-6C4F-4221-925E-69104A5E5040}"/>
    <hyperlink ref="AX97" r:id="rId95" xr:uid="{03C9EBF9-76C0-45F9-B7FC-6634B2D346A4}"/>
    <hyperlink ref="AY97" r:id="rId96" xr:uid="{5375319D-7797-4A2C-94BC-1187C8172C98}"/>
    <hyperlink ref="AX85" r:id="rId97" xr:uid="{AFA1F6D8-CCA7-44BC-8480-D74C4FD55FB5}"/>
    <hyperlink ref="AY85" r:id="rId98" xr:uid="{27FB4291-113C-4CA1-8443-7A1E4D6016A8}"/>
    <hyperlink ref="AY102" r:id="rId99" xr:uid="{2F9C63F9-EB84-4623-8CB0-2FE62D109460}"/>
    <hyperlink ref="AX95" r:id="rId100" xr:uid="{3DF8A15A-8DEF-48B4-BD86-61B7F7E68E56}"/>
    <hyperlink ref="AX87" r:id="rId101" xr:uid="{12DAA6D2-1D23-420C-98A1-371DD62FA28F}"/>
    <hyperlink ref="AY87" r:id="rId102" xr:uid="{AF32EBC0-4649-4415-B971-2FC73710BA67}"/>
    <hyperlink ref="AX90" r:id="rId103" xr:uid="{BAAB2306-495E-4BC1-83FF-9DA13A7283E6}"/>
    <hyperlink ref="AY90" r:id="rId104" xr:uid="{782DB990-48FC-46BE-9386-AC103EA4CFAC}"/>
    <hyperlink ref="AX81" r:id="rId105" xr:uid="{368E384A-0FE6-41FD-9765-AD3545810828}"/>
    <hyperlink ref="AY81" r:id="rId106" xr:uid="{0341BBF2-92B5-435B-866B-0EF9B850AF8A}"/>
    <hyperlink ref="AX80" r:id="rId107" xr:uid="{C48AC15E-5004-4DC0-8129-7092C009D572}"/>
    <hyperlink ref="AY80" r:id="rId108" xr:uid="{F4B90DE5-45A8-4060-9615-D0958A30B926}"/>
    <hyperlink ref="AX88" r:id="rId109" xr:uid="{4A1A0ABB-07C2-43BD-9A42-FC53242CFFAF}"/>
    <hyperlink ref="AY88" r:id="rId110" xr:uid="{2A2CA55E-2930-44B4-8B60-3A4BBC3088F7}"/>
    <hyperlink ref="AX82" r:id="rId111" xr:uid="{DA6F2B08-2F03-40D0-A838-D5171C00ED3E}"/>
    <hyperlink ref="AY82" r:id="rId112" xr:uid="{4ACCD0B9-8AAE-4A84-A7A7-992DD7E265E0}"/>
    <hyperlink ref="AX91" r:id="rId113" xr:uid="{624E93D7-7979-453E-87D9-0E824145D870}"/>
    <hyperlink ref="AY91" r:id="rId114" xr:uid="{4B378E78-7871-4AC2-8E9D-3D906753FBA5}"/>
    <hyperlink ref="AX96" r:id="rId115" xr:uid="{4FE716A0-7F68-4249-876E-935DF39A0557}"/>
    <hyperlink ref="AY96" r:id="rId116" xr:uid="{DD70DF8F-0DE8-430F-8DDD-FDDBDE354B50}"/>
    <hyperlink ref="AX83" r:id="rId117" xr:uid="{342B731B-1D0A-418A-8253-04FE71956E93}"/>
    <hyperlink ref="AY83" r:id="rId118" xr:uid="{20C70F69-3263-4DA4-9EDF-1CD1DBF3115C}"/>
    <hyperlink ref="AX98" r:id="rId119" xr:uid="{E1834881-B88A-4DDF-BE44-9383D388CF00}"/>
    <hyperlink ref="AY98" r:id="rId120" xr:uid="{CF222B49-B005-4586-AAD8-72EE1FF4D556}"/>
    <hyperlink ref="AX94" r:id="rId121" xr:uid="{F7BE11C5-B186-460D-AD5B-14651BB49E68}"/>
    <hyperlink ref="AY94" r:id="rId122" xr:uid="{893B2129-382A-485C-9567-5FDB0B015CA1}"/>
    <hyperlink ref="AY79" r:id="rId123" xr:uid="{CE2C7E2A-6854-48BF-9C2B-10E5DA270D3D}"/>
    <hyperlink ref="AX93" r:id="rId124" xr:uid="{F7C9FC3B-EC77-46AC-891D-561BB42F2D92}"/>
    <hyperlink ref="AY93" r:id="rId125" xr:uid="{F7707565-D3FA-4EB1-A9E9-D7987E01A7BD}"/>
    <hyperlink ref="AX78" r:id="rId126" xr:uid="{02D45D0B-81AF-43CB-B95A-9632051D002A}"/>
    <hyperlink ref="AY78" r:id="rId127" xr:uid="{2E56D33E-3654-4209-9812-23C55171D7E8}"/>
    <hyperlink ref="AX89" r:id="rId128" xr:uid="{261EBD40-C71F-4153-A65E-560DFD58C3B5}"/>
    <hyperlink ref="AY89" r:id="rId129" xr:uid="{FAD8B380-A0E5-4A60-B6C3-D3565280A61C}"/>
    <hyperlink ref="AX100" r:id="rId130" xr:uid="{C8C057C7-F77F-4D81-AF14-8E46373EB32F}"/>
    <hyperlink ref="AY100" r:id="rId131" xr:uid="{0BC3F642-E124-4605-93B9-35004DC69C33}"/>
    <hyperlink ref="AX99" r:id="rId132" xr:uid="{D14F9434-AE6F-41BC-8BC8-3452B10A3CE7}"/>
    <hyperlink ref="AY99" r:id="rId133" xr:uid="{5A89FF2B-7692-454B-A249-1C3346AC68F3}"/>
    <hyperlink ref="AX103" r:id="rId134" xr:uid="{98D2C2D6-4195-4497-86D6-F14211F3996D}"/>
    <hyperlink ref="AY103" r:id="rId135" xr:uid="{DE210C5E-BBFF-43B0-8284-B7020D255132}"/>
    <hyperlink ref="AX104" r:id="rId136" xr:uid="{D1C62866-D339-42EF-9901-DD133A4FB948}"/>
    <hyperlink ref="AY104" r:id="rId137" xr:uid="{4411CD34-0AB2-4197-9D75-DFAF73632720}"/>
    <hyperlink ref="AX105" r:id="rId138" xr:uid="{32A9E219-9B05-4D3C-883C-03905B9E1A98}"/>
    <hyperlink ref="AY105" r:id="rId139" xr:uid="{51833CDC-169E-49AB-ABB2-EEF9AA7F7FFC}"/>
    <hyperlink ref="AX106" r:id="rId140" xr:uid="{76A773D8-5DA8-484A-BAE3-9DAF0BC2B5D4}"/>
    <hyperlink ref="AY106" r:id="rId141" xr:uid="{89CA2E07-3760-4E11-BDB8-4C3979BF18B2}"/>
    <hyperlink ref="AX107" r:id="rId142" xr:uid="{E0D5F4A3-BD98-483F-9252-FC2DA1FB953A}"/>
    <hyperlink ref="AY107" r:id="rId143" xr:uid="{1914ACFD-A16A-47E9-9C32-2678B06BBC4C}"/>
    <hyperlink ref="AX108" r:id="rId144" xr:uid="{9CAFD120-AB95-400D-9432-7E9561B47597}"/>
    <hyperlink ref="AY108" r:id="rId145" xr:uid="{9C994254-624B-45A0-8DFB-C0F71DE9B560}"/>
    <hyperlink ref="AX109" r:id="rId146" xr:uid="{E71FA38C-78F2-48CD-A202-327D77FD3BE6}"/>
    <hyperlink ref="AY109" r:id="rId147" xr:uid="{61D5FFF4-E109-4E78-9AD9-ABD3C320A642}"/>
    <hyperlink ref="AX110" r:id="rId148" xr:uid="{109E4CB0-3A15-433D-9FB9-0C72824AE3B8}"/>
    <hyperlink ref="AY110" r:id="rId149" xr:uid="{AA155727-E740-46ED-ADDA-57992668D83C}"/>
    <hyperlink ref="AX111" r:id="rId150" xr:uid="{AFE8705F-62DE-4625-9E4E-63AA8344D32B}"/>
    <hyperlink ref="AY111" r:id="rId151" xr:uid="{294A374E-4245-4870-A71D-ABB72C43833F}"/>
    <hyperlink ref="AX112" r:id="rId152" xr:uid="{606B5D61-D88C-426D-AA93-B76E00001EFD}"/>
    <hyperlink ref="AY112" r:id="rId153" xr:uid="{078EE185-7932-4B46-95BC-0EA08C6C934A}"/>
    <hyperlink ref="AX113" r:id="rId154" xr:uid="{94BC52DE-407E-4851-B2C1-0DA06A828BAE}"/>
    <hyperlink ref="AY113" r:id="rId155" xr:uid="{77DF5CB1-D15D-46AD-902F-EED168E5BF3D}"/>
    <hyperlink ref="AX114" r:id="rId156" xr:uid="{DCB8903F-A73E-4F14-890D-6B86BCE58E5D}"/>
    <hyperlink ref="AY114" r:id="rId157" xr:uid="{841A5CF8-FDF1-46B8-96E4-D1CA064D9C70}"/>
    <hyperlink ref="AX115" r:id="rId158" xr:uid="{5A506855-487B-4FC2-BE81-B2C60A874AE1}"/>
    <hyperlink ref="AY115" r:id="rId159" xr:uid="{5BABFAB7-512C-4C76-B150-B41C780E25E2}"/>
    <hyperlink ref="AX116" r:id="rId160" xr:uid="{60CACCC0-92B9-4095-9322-F390BC82D445}"/>
    <hyperlink ref="AY116" r:id="rId161" xr:uid="{A67C941C-B4D6-4802-B748-F1488CF5BC8C}"/>
    <hyperlink ref="AY117" r:id="rId162" xr:uid="{9E16A0AA-1682-4E3B-B69D-8FF37C87A2F3}"/>
    <hyperlink ref="AX117" r:id="rId163" xr:uid="{ECD5440C-B8E0-4560-9966-F1EAAFC502D3}"/>
    <hyperlink ref="AX118" r:id="rId164" xr:uid="{5438E97D-4E77-48DD-8596-CA9AB20CDBE6}"/>
    <hyperlink ref="AY118" r:id="rId165" xr:uid="{615C6684-F032-4FCB-914D-6132A43A26C3}"/>
    <hyperlink ref="AX119" r:id="rId166" xr:uid="{9BC2AD36-9323-44F9-98FF-1FD4B17D0CBA}"/>
    <hyperlink ref="AY119" r:id="rId167" xr:uid="{D28F38AB-9E91-4FF8-8EAB-9E82DFE08F5B}"/>
    <hyperlink ref="AX120" r:id="rId168" xr:uid="{20EA4BF2-9B88-431C-B35A-7ABB1978E3C3}"/>
    <hyperlink ref="AY120" r:id="rId169" xr:uid="{2F6FB1F6-D39A-4316-B4A2-053928903487}"/>
    <hyperlink ref="AX121" r:id="rId170" xr:uid="{9F07BB99-3CEF-4FB9-BAB8-7474DD1AD644}"/>
    <hyperlink ref="AY121" r:id="rId171" xr:uid="{B92BBD3E-EF2F-4CF7-A32A-72941F34391E}"/>
    <hyperlink ref="AX122" r:id="rId172" xr:uid="{EEDB2E31-D8F9-4845-B07B-BE1D80EAECA5}"/>
    <hyperlink ref="AX123" r:id="rId173" xr:uid="{01F01D58-6D23-47F1-B9D5-E4D0875B86B5}"/>
    <hyperlink ref="AY123" r:id="rId174" xr:uid="{A7BBCC26-1756-4666-8E4B-60D516477053}"/>
    <hyperlink ref="AX124" r:id="rId175" xr:uid="{AF443F81-CA23-481B-B7C6-FEB726F2D6AC}"/>
    <hyperlink ref="AY124" r:id="rId176" xr:uid="{C34B88C0-6CB3-406A-A72D-2A8287CA2F1A}"/>
    <hyperlink ref="AX125" r:id="rId177" xr:uid="{9616BA39-5CC2-4BE0-86E4-B9ED319FE925}"/>
    <hyperlink ref="AY125" r:id="rId178" xr:uid="{47642A0C-DE31-4D75-8D2E-8B695D77B16C}"/>
    <hyperlink ref="AX126" r:id="rId179" xr:uid="{46E1D905-8CAC-447F-BC68-B7FF3193FB94}"/>
    <hyperlink ref="AY58" r:id="rId180" xr:uid="{C41848CA-AC09-471E-B3BE-8347EC636890}"/>
    <hyperlink ref="AY126" r:id="rId181" xr:uid="{C4E7442E-CA70-4F8E-A8D6-569FB6BB6070}"/>
    <hyperlink ref="AX127" r:id="rId182" xr:uid="{524B0DEF-A82A-4D1A-9FC0-4936830868FA}"/>
    <hyperlink ref="AY127" r:id="rId183" xr:uid="{F333CA09-77EC-41C4-A418-210A9A6D0AAF}"/>
    <hyperlink ref="AX128" r:id="rId184" xr:uid="{0C4F554C-B522-4474-B362-0C7B771BAB9E}"/>
    <hyperlink ref="AY128" r:id="rId185" xr:uid="{9B72E33D-11E4-40F9-936F-182092800D53}"/>
    <hyperlink ref="AX129" r:id="rId186" xr:uid="{71E81E88-7D69-4C48-9E8A-5EB4BB2F0661}"/>
    <hyperlink ref="AY129" r:id="rId187" xr:uid="{743D9FE3-F7EA-45BC-B1AB-6733FA8E72A7}"/>
    <hyperlink ref="AX130" r:id="rId188" xr:uid="{CF48DCA7-4738-4F70-B816-8A02BA360815}"/>
    <hyperlink ref="AY130" r:id="rId189" xr:uid="{B8273BA3-197A-40D7-9958-D5A1B5C8D285}"/>
    <hyperlink ref="AX131" r:id="rId190" xr:uid="{2AA44001-E3C0-4CC4-92F4-F126D2C22379}"/>
    <hyperlink ref="AY131" r:id="rId191" xr:uid="{C00CC82C-18EA-4C27-AD45-266F06A397E5}"/>
    <hyperlink ref="AX132" r:id="rId192" xr:uid="{BD011F77-531B-4021-BF7B-78A81160D57D}"/>
    <hyperlink ref="AY132" r:id="rId193" xr:uid="{D82954E4-6D72-4A2F-B1A4-BC168B4A203F}"/>
    <hyperlink ref="AX133" r:id="rId194" xr:uid="{E760F874-68EF-4D4D-9247-B8ADAAED8F73}"/>
    <hyperlink ref="AY133" r:id="rId195" xr:uid="{59ED5661-FDF8-4798-8ABD-686EB5278324}"/>
    <hyperlink ref="AX134" r:id="rId196" xr:uid="{6296F6FA-3923-437E-B09D-CCE2F1BA2D1B}"/>
    <hyperlink ref="AY134" r:id="rId197" xr:uid="{7CDED117-6906-45F7-AB23-E1F3F6559ADB}"/>
    <hyperlink ref="AX135" r:id="rId198" xr:uid="{94AEDEA9-EC34-44BC-A04A-2A267EE3C6CB}"/>
    <hyperlink ref="AY135" r:id="rId199" xr:uid="{2BDCDBE3-B4A6-4F3B-8B8A-5D82EBADC84E}"/>
    <hyperlink ref="AX136" r:id="rId200" xr:uid="{33132DBF-2299-4693-8100-22B9B6FAACB8}"/>
    <hyperlink ref="AY136" r:id="rId201" xr:uid="{85DD5BC6-2E42-4D3B-BD02-C5361C425C25}"/>
    <hyperlink ref="AX137" r:id="rId202" xr:uid="{51604FEF-D854-469B-96CD-4779B8D887C7}"/>
    <hyperlink ref="AY137" r:id="rId203" xr:uid="{E0D9639E-59C0-4C72-8FE2-70A8240C2160}"/>
    <hyperlink ref="AY138" r:id="rId204" xr:uid="{812995A1-1007-4514-BE1D-D83EBF6DB471}"/>
    <hyperlink ref="AX138" r:id="rId205" xr:uid="{9078FD39-DE7F-4874-96F4-AA323088BAA6}"/>
    <hyperlink ref="AX139" r:id="rId206" xr:uid="{771E95D6-4816-4900-BC8B-77D940603A42}"/>
    <hyperlink ref="AY139" r:id="rId207" xr:uid="{B445B0C5-974E-4B60-8D23-6DCFD7DC521D}"/>
    <hyperlink ref="AX140" r:id="rId208" xr:uid="{ABEB27AD-6DB0-4848-B40F-3765BCAEBE78}"/>
    <hyperlink ref="AY140" r:id="rId209" xr:uid="{A5B7ECBF-E024-4EE5-AE75-0AB708E01502}"/>
    <hyperlink ref="AX141" r:id="rId210" xr:uid="{78A1B9C5-1357-4C31-A9A7-E5594610CF7A}"/>
    <hyperlink ref="AY141" r:id="rId211" xr:uid="{D12FEB82-52E2-4DA9-8E49-E7B2DC372D15}"/>
    <hyperlink ref="AX142" r:id="rId212" xr:uid="{1C997D95-FE73-4EB1-B1F0-3BAD64F267D1}"/>
    <hyperlink ref="AY142" r:id="rId213" xr:uid="{264302EB-3EF0-4E6E-806E-AE514EA4D671}"/>
    <hyperlink ref="AX143" r:id="rId214" xr:uid="{696A0B10-554E-441F-84F8-9DB5C7FFE2E3}"/>
    <hyperlink ref="AY143" r:id="rId215" xr:uid="{D6121CB7-6AF3-45B6-9BC8-F6D8786EC13C}"/>
    <hyperlink ref="AX144" r:id="rId216" xr:uid="{D8DED2D3-5FEB-4D63-BEDB-A63637CDB0DC}"/>
    <hyperlink ref="AY144" r:id="rId217" xr:uid="{01851F23-7C06-4E32-9B46-48BAA13B5EA1}"/>
    <hyperlink ref="AX145" r:id="rId218" xr:uid="{2706FD9D-2B8D-4FAA-ADE6-F517E906BD05}"/>
    <hyperlink ref="AY145" r:id="rId219" xr:uid="{B99C48B2-2E55-4FCC-A3B0-7910222B8AA0}"/>
    <hyperlink ref="AX146" r:id="rId220" xr:uid="{280E798A-2FC7-4BE9-BCF8-71C17B909990}"/>
    <hyperlink ref="AY146" r:id="rId221" xr:uid="{6B5417DE-5E4D-4355-91F2-44806AE177EB}"/>
    <hyperlink ref="AX147" r:id="rId222" xr:uid="{05A8EE67-673E-4B1F-9079-953CA5F565CA}"/>
    <hyperlink ref="AY147" r:id="rId223" xr:uid="{2CB1B385-D0DD-48BD-B5E5-52732E7BC749}"/>
    <hyperlink ref="AX229" r:id="rId224" xr:uid="{D021F3F4-4860-4C13-A511-CA46F535ED71}"/>
    <hyperlink ref="AX282" r:id="rId225" xr:uid="{B5184349-78FE-C643-8128-D198154AA6DC}"/>
    <hyperlink ref="AX247" r:id="rId226" xr:uid="{B3DB3523-E025-6A4E-AADA-FF9B397EC678}"/>
    <hyperlink ref="AX102" r:id="rId227" xr:uid="{F0EDA043-1C8B-B047-B8FF-D942C6CFF4D6}"/>
    <hyperlink ref="AX231" r:id="rId228" xr:uid="{F246B99B-DCA2-F540-A47E-D8F948D37015}"/>
    <hyperlink ref="AX235" r:id="rId229" xr:uid="{B638C1A1-B704-5040-96AB-74460F1F9CC9}"/>
    <hyperlink ref="AX319" r:id="rId230" xr:uid="{E503E792-A71A-3E48-80ED-A9525C628B69}"/>
    <hyperlink ref="AX324" r:id="rId231" xr:uid="{82DD8333-B649-7047-9BDA-5D5AA3DCF1AB}"/>
    <hyperlink ref="AX580" r:id="rId232" xr:uid="{070E7BC6-39F7-A443-BF04-2E955E544946}"/>
  </hyperlinks>
  <pageMargins left="0.7" right="0.7" top="0.75" bottom="0.75" header="0.3" footer="0.3"/>
  <pageSetup paperSize="9" orientation="portrait" r:id="rId233"/>
  <tableParts count="1">
    <tablePart r:id="rId23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799"/>
  <sheetViews>
    <sheetView topLeftCell="A745" workbookViewId="0">
      <selection activeCell="B506" sqref="B506"/>
    </sheetView>
  </sheetViews>
  <sheetFormatPr baseColWidth="10" defaultColWidth="9" defaultRowHeight="15"/>
  <cols>
    <col min="1" max="1" width="9.6640625" customWidth="1"/>
    <col min="2" max="2" width="43.33203125" customWidth="1"/>
    <col min="3" max="3" width="39" customWidth="1"/>
  </cols>
  <sheetData>
    <row r="1" spans="1:3">
      <c r="A1" t="s">
        <v>0</v>
      </c>
      <c r="B1" t="s">
        <v>2157</v>
      </c>
      <c r="C1" t="s">
        <v>2158</v>
      </c>
    </row>
    <row r="2" spans="1:3">
      <c r="A2">
        <v>1</v>
      </c>
      <c r="B2" t="s">
        <v>783</v>
      </c>
      <c r="C2" t="s">
        <v>2159</v>
      </c>
    </row>
    <row r="3" spans="1:3">
      <c r="A3">
        <v>1</v>
      </c>
      <c r="B3" t="s">
        <v>2160</v>
      </c>
      <c r="C3" t="s">
        <v>2161</v>
      </c>
    </row>
    <row r="4" spans="1:3">
      <c r="A4">
        <v>2</v>
      </c>
      <c r="B4" t="s">
        <v>2162</v>
      </c>
      <c r="C4" t="s">
        <v>2163</v>
      </c>
    </row>
    <row r="5" spans="1:3">
      <c r="A5">
        <v>3</v>
      </c>
      <c r="B5" t="s">
        <v>2164</v>
      </c>
      <c r="C5" t="s">
        <v>2163</v>
      </c>
    </row>
    <row r="6" spans="1:3">
      <c r="A6">
        <v>4</v>
      </c>
      <c r="B6" t="s">
        <v>2165</v>
      </c>
      <c r="C6" t="s">
        <v>2163</v>
      </c>
    </row>
    <row r="7" spans="1:3">
      <c r="A7">
        <v>4</v>
      </c>
      <c r="B7" t="s">
        <v>2166</v>
      </c>
      <c r="C7" t="s">
        <v>2167</v>
      </c>
    </row>
    <row r="8" spans="1:3">
      <c r="A8">
        <v>5</v>
      </c>
      <c r="B8" t="s">
        <v>264</v>
      </c>
      <c r="C8" t="s">
        <v>2159</v>
      </c>
    </row>
    <row r="9" spans="1:3">
      <c r="A9">
        <v>6</v>
      </c>
      <c r="B9" t="s">
        <v>264</v>
      </c>
      <c r="C9" t="s">
        <v>2168</v>
      </c>
    </row>
    <row r="10" spans="1:3">
      <c r="A10">
        <v>7</v>
      </c>
      <c r="B10" t="s">
        <v>369</v>
      </c>
      <c r="C10" t="s">
        <v>2159</v>
      </c>
    </row>
    <row r="11" spans="1:3">
      <c r="A11">
        <v>7</v>
      </c>
      <c r="B11" t="s">
        <v>2169</v>
      </c>
      <c r="C11" t="s">
        <v>2167</v>
      </c>
    </row>
    <row r="12" spans="1:3">
      <c r="A12">
        <v>8</v>
      </c>
      <c r="B12" t="s">
        <v>369</v>
      </c>
      <c r="C12" t="s">
        <v>2159</v>
      </c>
    </row>
    <row r="13" spans="1:3">
      <c r="A13">
        <v>9</v>
      </c>
      <c r="B13" t="s">
        <v>369</v>
      </c>
      <c r="C13" t="s">
        <v>2159</v>
      </c>
    </row>
    <row r="14" spans="1:3">
      <c r="A14">
        <v>10</v>
      </c>
      <c r="B14" t="s">
        <v>381</v>
      </c>
      <c r="C14" t="s">
        <v>2167</v>
      </c>
    </row>
    <row r="15" spans="1:3">
      <c r="A15">
        <v>11</v>
      </c>
      <c r="B15" t="s">
        <v>2170</v>
      </c>
      <c r="C15" t="s">
        <v>2171</v>
      </c>
    </row>
    <row r="16" spans="1:3">
      <c r="A16">
        <v>11</v>
      </c>
      <c r="B16" t="s">
        <v>2172</v>
      </c>
      <c r="C16" t="s">
        <v>2173</v>
      </c>
    </row>
    <row r="17" spans="1:3">
      <c r="A17">
        <v>12</v>
      </c>
      <c r="B17" t="s">
        <v>783</v>
      </c>
      <c r="C17" t="s">
        <v>2174</v>
      </c>
    </row>
    <row r="18" spans="1:3">
      <c r="A18">
        <v>13</v>
      </c>
      <c r="B18" t="s">
        <v>1127</v>
      </c>
      <c r="C18" t="s">
        <v>2161</v>
      </c>
    </row>
    <row r="19" spans="1:3">
      <c r="A19">
        <v>14</v>
      </c>
      <c r="B19" t="s">
        <v>381</v>
      </c>
      <c r="C19" t="s">
        <v>2167</v>
      </c>
    </row>
    <row r="20" spans="1:3">
      <c r="A20">
        <v>15</v>
      </c>
      <c r="B20" t="s">
        <v>289</v>
      </c>
      <c r="C20" t="s">
        <v>2161</v>
      </c>
    </row>
    <row r="21" spans="1:3">
      <c r="A21">
        <v>16</v>
      </c>
      <c r="B21" t="s">
        <v>264</v>
      </c>
      <c r="C21" t="s">
        <v>2159</v>
      </c>
    </row>
    <row r="22" spans="1:3">
      <c r="A22">
        <v>17</v>
      </c>
      <c r="B22" t="s">
        <v>2175</v>
      </c>
      <c r="C22" t="s">
        <v>2167</v>
      </c>
    </row>
    <row r="23" spans="1:3">
      <c r="A23">
        <v>17</v>
      </c>
      <c r="B23" t="s">
        <v>369</v>
      </c>
      <c r="C23" t="s">
        <v>2163</v>
      </c>
    </row>
    <row r="24" spans="1:3">
      <c r="A24">
        <v>18</v>
      </c>
      <c r="B24" t="s">
        <v>289</v>
      </c>
      <c r="C24" t="s">
        <v>2161</v>
      </c>
    </row>
    <row r="25" spans="1:3">
      <c r="A25">
        <v>19</v>
      </c>
      <c r="B25" t="s">
        <v>783</v>
      </c>
      <c r="C25" t="s">
        <v>2159</v>
      </c>
    </row>
    <row r="26" spans="1:3">
      <c r="A26">
        <v>20</v>
      </c>
      <c r="B26" t="s">
        <v>264</v>
      </c>
      <c r="C26" t="s">
        <v>2159</v>
      </c>
    </row>
    <row r="27" spans="1:3">
      <c r="A27">
        <v>21</v>
      </c>
      <c r="B27" t="s">
        <v>264</v>
      </c>
      <c r="C27" t="s">
        <v>2159</v>
      </c>
    </row>
    <row r="28" spans="1:3">
      <c r="A28">
        <v>22</v>
      </c>
      <c r="B28" t="s">
        <v>783</v>
      </c>
      <c r="C28" t="s">
        <v>2174</v>
      </c>
    </row>
    <row r="29" spans="1:3">
      <c r="A29">
        <v>23</v>
      </c>
      <c r="B29" t="s">
        <v>264</v>
      </c>
      <c r="C29" t="s">
        <v>2159</v>
      </c>
    </row>
    <row r="30" spans="1:3">
      <c r="A30">
        <v>23</v>
      </c>
      <c r="B30" t="s">
        <v>381</v>
      </c>
      <c r="C30" t="s">
        <v>2167</v>
      </c>
    </row>
    <row r="31" spans="1:3">
      <c r="A31">
        <v>24</v>
      </c>
      <c r="B31" t="s">
        <v>1747</v>
      </c>
      <c r="C31" t="s">
        <v>2159</v>
      </c>
    </row>
    <row r="32" spans="1:3">
      <c r="A32">
        <v>24</v>
      </c>
      <c r="B32" t="s">
        <v>381</v>
      </c>
      <c r="C32" t="s">
        <v>2167</v>
      </c>
    </row>
    <row r="33" spans="1:3">
      <c r="A33">
        <v>25</v>
      </c>
      <c r="B33" t="s">
        <v>369</v>
      </c>
      <c r="C33" t="s">
        <v>2159</v>
      </c>
    </row>
    <row r="34" spans="1:3">
      <c r="A34">
        <v>26</v>
      </c>
      <c r="B34" t="s">
        <v>381</v>
      </c>
      <c r="C34" t="s">
        <v>2176</v>
      </c>
    </row>
    <row r="35" spans="1:3">
      <c r="A35">
        <v>27</v>
      </c>
      <c r="B35" t="s">
        <v>369</v>
      </c>
      <c r="C35" t="s">
        <v>2159</v>
      </c>
    </row>
    <row r="36" spans="1:3">
      <c r="A36">
        <v>27</v>
      </c>
      <c r="B36" t="s">
        <v>381</v>
      </c>
      <c r="C36" t="s">
        <v>2167</v>
      </c>
    </row>
    <row r="37" spans="1:3">
      <c r="A37">
        <v>28</v>
      </c>
      <c r="B37" t="s">
        <v>264</v>
      </c>
      <c r="C37" t="s">
        <v>2159</v>
      </c>
    </row>
    <row r="38" spans="1:3">
      <c r="A38">
        <v>28</v>
      </c>
      <c r="B38" t="s">
        <v>381</v>
      </c>
      <c r="C38" t="s">
        <v>2174</v>
      </c>
    </row>
    <row r="39" spans="1:3">
      <c r="A39">
        <v>29</v>
      </c>
      <c r="B39" t="s">
        <v>783</v>
      </c>
      <c r="C39" t="s">
        <v>2159</v>
      </c>
    </row>
    <row r="40" spans="1:3">
      <c r="A40">
        <v>30</v>
      </c>
      <c r="B40" t="s">
        <v>381</v>
      </c>
      <c r="C40" t="s">
        <v>2167</v>
      </c>
    </row>
    <row r="41" spans="1:3">
      <c r="A41">
        <v>30</v>
      </c>
      <c r="B41" t="s">
        <v>2177</v>
      </c>
      <c r="C41" t="s">
        <v>2159</v>
      </c>
    </row>
    <row r="42" spans="1:3">
      <c r="A42">
        <v>31</v>
      </c>
      <c r="B42" t="s">
        <v>381</v>
      </c>
      <c r="C42" t="s">
        <v>2159</v>
      </c>
    </row>
    <row r="43" spans="1:3">
      <c r="A43">
        <v>32</v>
      </c>
      <c r="B43" t="s">
        <v>2178</v>
      </c>
      <c r="C43" t="s">
        <v>2159</v>
      </c>
    </row>
    <row r="44" spans="1:3">
      <c r="A44">
        <v>33</v>
      </c>
      <c r="B44" t="s">
        <v>264</v>
      </c>
      <c r="C44" t="s">
        <v>2159</v>
      </c>
    </row>
    <row r="45" spans="1:3">
      <c r="A45">
        <v>33</v>
      </c>
      <c r="B45" t="s">
        <v>2179</v>
      </c>
      <c r="C45" t="s">
        <v>2180</v>
      </c>
    </row>
    <row r="46" spans="1:3">
      <c r="A46">
        <v>34</v>
      </c>
      <c r="B46" t="s">
        <v>289</v>
      </c>
      <c r="C46" t="s">
        <v>2161</v>
      </c>
    </row>
    <row r="47" spans="1:3">
      <c r="A47">
        <v>34</v>
      </c>
      <c r="B47" t="s">
        <v>264</v>
      </c>
      <c r="C47" t="s">
        <v>2159</v>
      </c>
    </row>
    <row r="48" spans="1:3">
      <c r="A48">
        <v>35</v>
      </c>
      <c r="B48" t="s">
        <v>2181</v>
      </c>
      <c r="C48" t="s">
        <v>2159</v>
      </c>
    </row>
    <row r="49" spans="1:3">
      <c r="A49">
        <v>36</v>
      </c>
      <c r="B49" t="s">
        <v>381</v>
      </c>
      <c r="C49" t="s">
        <v>2167</v>
      </c>
    </row>
    <row r="50" spans="1:3">
      <c r="A50">
        <v>36</v>
      </c>
      <c r="B50" t="s">
        <v>2182</v>
      </c>
      <c r="C50" t="s">
        <v>2161</v>
      </c>
    </row>
    <row r="51" spans="1:3">
      <c r="A51">
        <v>37</v>
      </c>
      <c r="B51" t="s">
        <v>381</v>
      </c>
      <c r="C51" t="s">
        <v>2183</v>
      </c>
    </row>
    <row r="52" spans="1:3">
      <c r="A52">
        <v>37</v>
      </c>
      <c r="B52" t="s">
        <v>2184</v>
      </c>
      <c r="C52" t="s">
        <v>189</v>
      </c>
    </row>
    <row r="53" spans="1:3">
      <c r="A53">
        <v>37</v>
      </c>
      <c r="B53" t="s">
        <v>2185</v>
      </c>
      <c r="C53" t="s">
        <v>189</v>
      </c>
    </row>
    <row r="54" spans="1:3">
      <c r="A54">
        <v>37</v>
      </c>
      <c r="B54" t="s">
        <v>2186</v>
      </c>
      <c r="C54" t="s">
        <v>189</v>
      </c>
    </row>
    <row r="55" spans="1:3">
      <c r="A55">
        <v>38</v>
      </c>
      <c r="B55" t="s">
        <v>264</v>
      </c>
      <c r="C55" t="s">
        <v>2159</v>
      </c>
    </row>
    <row r="56" spans="1:3">
      <c r="A56">
        <v>38</v>
      </c>
      <c r="B56" t="s">
        <v>2175</v>
      </c>
      <c r="C56" t="s">
        <v>2167</v>
      </c>
    </row>
    <row r="57" spans="1:3">
      <c r="A57">
        <v>39</v>
      </c>
      <c r="B57" t="s">
        <v>1127</v>
      </c>
      <c r="C57" t="s">
        <v>2161</v>
      </c>
    </row>
    <row r="58" spans="1:3">
      <c r="A58">
        <v>40</v>
      </c>
      <c r="B58" t="s">
        <v>526</v>
      </c>
      <c r="C58" t="s">
        <v>2159</v>
      </c>
    </row>
    <row r="59" spans="1:3">
      <c r="A59">
        <v>41</v>
      </c>
      <c r="B59" t="s">
        <v>381</v>
      </c>
      <c r="C59" t="s">
        <v>2176</v>
      </c>
    </row>
    <row r="60" spans="1:3">
      <c r="A60">
        <v>42</v>
      </c>
      <c r="B60" t="s">
        <v>381</v>
      </c>
      <c r="C60" t="s">
        <v>2176</v>
      </c>
    </row>
    <row r="61" spans="1:3">
      <c r="A61">
        <v>43</v>
      </c>
      <c r="B61" t="s">
        <v>369</v>
      </c>
      <c r="C61" t="s">
        <v>2159</v>
      </c>
    </row>
    <row r="62" spans="1:3">
      <c r="A62">
        <v>43</v>
      </c>
      <c r="B62" t="s">
        <v>2187</v>
      </c>
      <c r="C62" t="s">
        <v>435</v>
      </c>
    </row>
    <row r="63" spans="1:3">
      <c r="A63">
        <v>44</v>
      </c>
      <c r="B63" t="s">
        <v>2188</v>
      </c>
      <c r="C63" t="s">
        <v>2189</v>
      </c>
    </row>
    <row r="64" spans="1:3">
      <c r="A64">
        <v>45</v>
      </c>
      <c r="B64" t="s">
        <v>381</v>
      </c>
      <c r="C64" t="s">
        <v>2176</v>
      </c>
    </row>
    <row r="65" spans="1:3">
      <c r="A65">
        <v>46</v>
      </c>
      <c r="B65" t="s">
        <v>289</v>
      </c>
      <c r="C65" t="s">
        <v>2161</v>
      </c>
    </row>
    <row r="66" spans="1:3">
      <c r="A66">
        <v>46</v>
      </c>
      <c r="B66" t="s">
        <v>2182</v>
      </c>
      <c r="C66" t="s">
        <v>232</v>
      </c>
    </row>
    <row r="67" spans="1:3">
      <c r="A67">
        <v>47</v>
      </c>
      <c r="B67" t="s">
        <v>745</v>
      </c>
      <c r="C67" t="s">
        <v>2190</v>
      </c>
    </row>
    <row r="68" spans="1:3">
      <c r="A68">
        <v>48</v>
      </c>
      <c r="B68" t="s">
        <v>783</v>
      </c>
      <c r="C68" t="s">
        <v>2159</v>
      </c>
    </row>
    <row r="69" spans="1:3">
      <c r="A69">
        <v>48</v>
      </c>
      <c r="B69" t="s">
        <v>2191</v>
      </c>
      <c r="C69" t="s">
        <v>2192</v>
      </c>
    </row>
    <row r="70" spans="1:3">
      <c r="A70">
        <v>49</v>
      </c>
      <c r="B70" t="s">
        <v>2418</v>
      </c>
      <c r="C70" t="s">
        <v>2192</v>
      </c>
    </row>
    <row r="71" spans="1:3">
      <c r="A71">
        <v>50</v>
      </c>
      <c r="B71" t="s">
        <v>381</v>
      </c>
      <c r="C71" t="s">
        <v>2167</v>
      </c>
    </row>
    <row r="72" spans="1:3">
      <c r="A72">
        <v>51</v>
      </c>
      <c r="B72" t="s">
        <v>635</v>
      </c>
      <c r="C72" t="s">
        <v>2159</v>
      </c>
    </row>
    <row r="73" spans="1:3">
      <c r="A73">
        <v>52</v>
      </c>
      <c r="B73" t="s">
        <v>289</v>
      </c>
      <c r="C73" t="s">
        <v>2161</v>
      </c>
    </row>
    <row r="74" spans="1:3">
      <c r="A74">
        <v>53</v>
      </c>
      <c r="B74" t="s">
        <v>264</v>
      </c>
      <c r="C74" t="s">
        <v>2159</v>
      </c>
    </row>
    <row r="75" spans="1:3">
      <c r="A75">
        <v>53</v>
      </c>
      <c r="B75" t="s">
        <v>289</v>
      </c>
      <c r="C75" t="s">
        <v>2161</v>
      </c>
    </row>
    <row r="76" spans="1:3">
      <c r="A76">
        <v>54</v>
      </c>
      <c r="B76" t="s">
        <v>264</v>
      </c>
      <c r="C76" t="s">
        <v>2159</v>
      </c>
    </row>
    <row r="77" spans="1:3">
      <c r="A77">
        <v>55</v>
      </c>
      <c r="B77" t="s">
        <v>745</v>
      </c>
      <c r="C77" t="s">
        <v>2190</v>
      </c>
    </row>
    <row r="78" spans="1:3">
      <c r="A78">
        <v>56</v>
      </c>
      <c r="B78" t="s">
        <v>264</v>
      </c>
      <c r="C78" t="s">
        <v>2159</v>
      </c>
    </row>
    <row r="79" spans="1:3">
      <c r="A79">
        <v>57</v>
      </c>
      <c r="B79" t="s">
        <v>264</v>
      </c>
      <c r="C79" t="s">
        <v>2159</v>
      </c>
    </row>
    <row r="80" spans="1:3">
      <c r="A80">
        <v>58</v>
      </c>
      <c r="B80" t="s">
        <v>526</v>
      </c>
      <c r="C80" t="s">
        <v>2194</v>
      </c>
    </row>
    <row r="81" spans="1:3">
      <c r="A81">
        <v>59</v>
      </c>
      <c r="B81" t="s">
        <v>716</v>
      </c>
      <c r="C81" t="s">
        <v>2159</v>
      </c>
    </row>
    <row r="82" spans="1:3">
      <c r="A82">
        <v>60</v>
      </c>
      <c r="B82" t="s">
        <v>2165</v>
      </c>
      <c r="C82" t="s">
        <v>2159</v>
      </c>
    </row>
    <row r="83" spans="1:3">
      <c r="A83">
        <v>60</v>
      </c>
      <c r="B83" t="s">
        <v>289</v>
      </c>
      <c r="C83" t="s">
        <v>2161</v>
      </c>
    </row>
    <row r="84" spans="1:3">
      <c r="A84">
        <v>61</v>
      </c>
      <c r="B84" t="s">
        <v>264</v>
      </c>
      <c r="C84" t="s">
        <v>2159</v>
      </c>
    </row>
    <row r="85" spans="1:3">
      <c r="A85">
        <v>61</v>
      </c>
      <c r="B85" t="s">
        <v>2179</v>
      </c>
      <c r="C85" t="s">
        <v>2180</v>
      </c>
    </row>
    <row r="86" spans="1:3">
      <c r="A86">
        <v>62</v>
      </c>
      <c r="B86" t="s">
        <v>749</v>
      </c>
      <c r="C86" t="s">
        <v>2190</v>
      </c>
    </row>
    <row r="87" spans="1:3">
      <c r="A87">
        <v>62</v>
      </c>
      <c r="B87" t="s">
        <v>1127</v>
      </c>
      <c r="C87" t="s">
        <v>2161</v>
      </c>
    </row>
    <row r="88" spans="1:3">
      <c r="A88">
        <v>63</v>
      </c>
      <c r="B88" t="s">
        <v>289</v>
      </c>
      <c r="C88" t="s">
        <v>2161</v>
      </c>
    </row>
    <row r="89" spans="1:3">
      <c r="A89">
        <v>63</v>
      </c>
      <c r="B89" t="s">
        <v>264</v>
      </c>
      <c r="C89" t="s">
        <v>2159</v>
      </c>
    </row>
    <row r="90" spans="1:3">
      <c r="A90">
        <v>64</v>
      </c>
      <c r="B90" t="s">
        <v>766</v>
      </c>
      <c r="C90" t="s">
        <v>2167</v>
      </c>
    </row>
    <row r="91" spans="1:3">
      <c r="A91">
        <v>65</v>
      </c>
      <c r="B91" t="s">
        <v>264</v>
      </c>
      <c r="C91" t="s">
        <v>2159</v>
      </c>
    </row>
    <row r="92" spans="1:3">
      <c r="A92">
        <v>65</v>
      </c>
      <c r="B92" t="s">
        <v>2179</v>
      </c>
      <c r="C92" t="s">
        <v>2195</v>
      </c>
    </row>
    <row r="93" spans="1:3">
      <c r="A93">
        <v>65</v>
      </c>
      <c r="B93" t="s">
        <v>2196</v>
      </c>
      <c r="C93" t="s">
        <v>2195</v>
      </c>
    </row>
    <row r="94" spans="1:3">
      <c r="A94">
        <v>66</v>
      </c>
      <c r="B94" t="s">
        <v>783</v>
      </c>
      <c r="C94" t="s">
        <v>2159</v>
      </c>
    </row>
    <row r="95" spans="1:3">
      <c r="A95">
        <v>67</v>
      </c>
      <c r="B95" t="s">
        <v>2182</v>
      </c>
      <c r="C95" t="s">
        <v>2161</v>
      </c>
    </row>
    <row r="96" spans="1:3">
      <c r="A96">
        <v>67</v>
      </c>
      <c r="B96" t="s">
        <v>2197</v>
      </c>
      <c r="C96" t="s">
        <v>2167</v>
      </c>
    </row>
    <row r="97" spans="1:3">
      <c r="A97">
        <v>68</v>
      </c>
      <c r="B97" t="s">
        <v>264</v>
      </c>
      <c r="C97" t="s">
        <v>2159</v>
      </c>
    </row>
    <row r="98" spans="1:3">
      <c r="A98">
        <v>68</v>
      </c>
      <c r="B98" t="s">
        <v>289</v>
      </c>
      <c r="C98" t="s">
        <v>2161</v>
      </c>
    </row>
    <row r="99" spans="1:3">
      <c r="A99">
        <v>69</v>
      </c>
      <c r="B99" t="s">
        <v>812</v>
      </c>
      <c r="C99" t="s">
        <v>2190</v>
      </c>
    </row>
    <row r="100" spans="1:3">
      <c r="A100">
        <v>70</v>
      </c>
      <c r="B100" t="s">
        <v>745</v>
      </c>
      <c r="C100" t="s">
        <v>2190</v>
      </c>
    </row>
    <row r="101" spans="1:3">
      <c r="A101">
        <v>70</v>
      </c>
      <c r="B101" t="s">
        <v>2198</v>
      </c>
      <c r="C101" t="s">
        <v>2192</v>
      </c>
    </row>
    <row r="102" spans="1:3">
      <c r="A102">
        <v>71</v>
      </c>
      <c r="B102" t="s">
        <v>826</v>
      </c>
      <c r="C102" t="s">
        <v>2192</v>
      </c>
    </row>
    <row r="103" spans="1:3">
      <c r="A103">
        <v>72</v>
      </c>
      <c r="B103" t="s">
        <v>745</v>
      </c>
      <c r="C103" t="s">
        <v>2190</v>
      </c>
    </row>
    <row r="104" spans="1:3">
      <c r="A104">
        <v>73</v>
      </c>
      <c r="B104" t="s">
        <v>2165</v>
      </c>
      <c r="C104" t="s">
        <v>2159</v>
      </c>
    </row>
    <row r="105" spans="1:3">
      <c r="A105">
        <v>74</v>
      </c>
      <c r="B105" t="s">
        <v>1686</v>
      </c>
      <c r="C105" t="s">
        <v>2180</v>
      </c>
    </row>
    <row r="106" spans="1:3">
      <c r="A106">
        <v>75</v>
      </c>
      <c r="B106" t="s">
        <v>745</v>
      </c>
      <c r="C106" t="s">
        <v>2199</v>
      </c>
    </row>
    <row r="107" spans="1:3">
      <c r="A107">
        <v>76</v>
      </c>
      <c r="B107" t="s">
        <v>264</v>
      </c>
      <c r="C107" t="s">
        <v>2159</v>
      </c>
    </row>
    <row r="108" spans="1:3">
      <c r="A108">
        <v>76</v>
      </c>
      <c r="B108" t="s">
        <v>289</v>
      </c>
      <c r="C108" t="s">
        <v>2161</v>
      </c>
    </row>
    <row r="109" spans="1:3">
      <c r="A109">
        <v>77</v>
      </c>
      <c r="B109" t="s">
        <v>745</v>
      </c>
      <c r="C109" t="s">
        <v>2190</v>
      </c>
    </row>
    <row r="110" spans="1:3">
      <c r="A110">
        <v>78</v>
      </c>
      <c r="B110" t="s">
        <v>745</v>
      </c>
      <c r="C110" t="s">
        <v>2200</v>
      </c>
    </row>
    <row r="111" spans="1:3">
      <c r="A111">
        <v>79</v>
      </c>
      <c r="B111" t="s">
        <v>745</v>
      </c>
      <c r="C111" t="s">
        <v>2190</v>
      </c>
    </row>
    <row r="112" spans="1:3">
      <c r="A112">
        <v>80</v>
      </c>
      <c r="B112" t="s">
        <v>1127</v>
      </c>
      <c r="C112" t="s">
        <v>2161</v>
      </c>
    </row>
    <row r="113" spans="1:3">
      <c r="A113">
        <v>80</v>
      </c>
      <c r="B113" t="s">
        <v>745</v>
      </c>
      <c r="C113" t="s">
        <v>2190</v>
      </c>
    </row>
    <row r="114" spans="1:3">
      <c r="A114">
        <v>81</v>
      </c>
      <c r="B114" t="s">
        <v>745</v>
      </c>
      <c r="C114" t="s">
        <v>2190</v>
      </c>
    </row>
    <row r="115" spans="1:3">
      <c r="A115">
        <v>82</v>
      </c>
      <c r="B115" t="s">
        <v>745</v>
      </c>
      <c r="C115" t="s">
        <v>2190</v>
      </c>
    </row>
    <row r="116" spans="1:3">
      <c r="A116">
        <v>83</v>
      </c>
      <c r="B116" t="s">
        <v>264</v>
      </c>
      <c r="C116" t="s">
        <v>2159</v>
      </c>
    </row>
    <row r="117" spans="1:3">
      <c r="A117">
        <v>84</v>
      </c>
      <c r="B117" t="s">
        <v>1127</v>
      </c>
      <c r="C117" t="s">
        <v>2161</v>
      </c>
    </row>
    <row r="118" spans="1:3">
      <c r="A118">
        <v>85</v>
      </c>
      <c r="B118" t="s">
        <v>716</v>
      </c>
      <c r="C118" t="s">
        <v>2201</v>
      </c>
    </row>
    <row r="119" spans="1:3">
      <c r="A119">
        <v>86</v>
      </c>
      <c r="B119" t="s">
        <v>1127</v>
      </c>
      <c r="C119" t="s">
        <v>2161</v>
      </c>
    </row>
    <row r="120" spans="1:3">
      <c r="A120">
        <v>87</v>
      </c>
      <c r="B120" t="s">
        <v>749</v>
      </c>
      <c r="C120" t="s">
        <v>435</v>
      </c>
    </row>
    <row r="121" spans="1:3">
      <c r="A121">
        <v>87</v>
      </c>
      <c r="B121" t="s">
        <v>1127</v>
      </c>
      <c r="C121" t="s">
        <v>232</v>
      </c>
    </row>
    <row r="122" spans="1:3">
      <c r="A122">
        <v>88</v>
      </c>
      <c r="B122" t="s">
        <v>749</v>
      </c>
      <c r="C122" t="s">
        <v>435</v>
      </c>
    </row>
    <row r="123" spans="1:3">
      <c r="A123">
        <v>88</v>
      </c>
      <c r="B123" t="s">
        <v>716</v>
      </c>
      <c r="C123" t="s">
        <v>2159</v>
      </c>
    </row>
    <row r="124" spans="1:3">
      <c r="A124">
        <v>89</v>
      </c>
      <c r="B124" t="s">
        <v>1127</v>
      </c>
      <c r="C124" t="s">
        <v>2161</v>
      </c>
    </row>
    <row r="125" spans="1:3">
      <c r="A125">
        <v>90</v>
      </c>
      <c r="B125" t="s">
        <v>783</v>
      </c>
      <c r="C125" t="s">
        <v>2159</v>
      </c>
    </row>
    <row r="126" spans="1:3">
      <c r="A126">
        <v>91</v>
      </c>
      <c r="B126" t="s">
        <v>745</v>
      </c>
      <c r="C126" t="s">
        <v>2190</v>
      </c>
    </row>
    <row r="127" spans="1:3">
      <c r="A127">
        <v>92</v>
      </c>
      <c r="B127" t="s">
        <v>1686</v>
      </c>
      <c r="C127" t="s">
        <v>2161</v>
      </c>
    </row>
    <row r="128" spans="1:3">
      <c r="A128">
        <v>92</v>
      </c>
      <c r="B128" t="s">
        <v>1159</v>
      </c>
      <c r="C128" t="s">
        <v>2161</v>
      </c>
    </row>
    <row r="129" spans="1:3">
      <c r="A129">
        <v>93</v>
      </c>
      <c r="B129" t="s">
        <v>745</v>
      </c>
      <c r="C129" t="s">
        <v>2190</v>
      </c>
    </row>
    <row r="130" spans="1:3">
      <c r="A130">
        <v>94</v>
      </c>
      <c r="B130" t="s">
        <v>1127</v>
      </c>
      <c r="C130" t="s">
        <v>2161</v>
      </c>
    </row>
    <row r="131" spans="1:3">
      <c r="A131">
        <v>95</v>
      </c>
      <c r="B131" t="s">
        <v>264</v>
      </c>
      <c r="C131" t="s">
        <v>2159</v>
      </c>
    </row>
    <row r="132" spans="1:3">
      <c r="A132">
        <v>96</v>
      </c>
      <c r="B132" t="s">
        <v>1127</v>
      </c>
      <c r="C132" t="s">
        <v>2161</v>
      </c>
    </row>
    <row r="133" spans="1:3">
      <c r="A133">
        <v>97</v>
      </c>
      <c r="B133" t="s">
        <v>745</v>
      </c>
      <c r="C133" t="s">
        <v>2200</v>
      </c>
    </row>
    <row r="134" spans="1:3">
      <c r="A134">
        <v>98</v>
      </c>
      <c r="B134" t="s">
        <v>745</v>
      </c>
      <c r="C134" t="s">
        <v>2190</v>
      </c>
    </row>
    <row r="135" spans="1:3">
      <c r="A135">
        <v>99</v>
      </c>
      <c r="B135" t="s">
        <v>1127</v>
      </c>
      <c r="C135" t="s">
        <v>2161</v>
      </c>
    </row>
    <row r="136" spans="1:3">
      <c r="A136">
        <v>100</v>
      </c>
      <c r="B136" t="s">
        <v>745</v>
      </c>
      <c r="C136" t="s">
        <v>2190</v>
      </c>
    </row>
    <row r="137" spans="1:3">
      <c r="A137">
        <v>101</v>
      </c>
      <c r="B137" t="s">
        <v>2182</v>
      </c>
      <c r="C137" t="s">
        <v>232</v>
      </c>
    </row>
    <row r="138" spans="1:3">
      <c r="A138">
        <v>102</v>
      </c>
      <c r="B138" t="s">
        <v>745</v>
      </c>
      <c r="C138" t="s">
        <v>2190</v>
      </c>
    </row>
    <row r="139" spans="1:3">
      <c r="A139">
        <v>103</v>
      </c>
      <c r="B139" t="s">
        <v>289</v>
      </c>
      <c r="C139" t="s">
        <v>2161</v>
      </c>
    </row>
    <row r="140" spans="1:3">
      <c r="A140">
        <v>104</v>
      </c>
      <c r="B140" t="s">
        <v>745</v>
      </c>
      <c r="C140" t="s">
        <v>2190</v>
      </c>
    </row>
    <row r="141" spans="1:3">
      <c r="A141">
        <v>105</v>
      </c>
      <c r="B141" t="s">
        <v>745</v>
      </c>
      <c r="C141" t="s">
        <v>2190</v>
      </c>
    </row>
    <row r="142" spans="1:3">
      <c r="A142">
        <v>106</v>
      </c>
      <c r="B142" t="s">
        <v>749</v>
      </c>
      <c r="C142" t="s">
        <v>2180</v>
      </c>
    </row>
    <row r="143" spans="1:3">
      <c r="A143">
        <v>107</v>
      </c>
      <c r="B143" t="s">
        <v>381</v>
      </c>
      <c r="C143" t="s">
        <v>2167</v>
      </c>
    </row>
    <row r="144" spans="1:3">
      <c r="A144">
        <v>108</v>
      </c>
      <c r="B144" t="s">
        <v>1127</v>
      </c>
      <c r="C144" t="s">
        <v>2161</v>
      </c>
    </row>
    <row r="145" spans="1:3">
      <c r="A145">
        <v>109</v>
      </c>
      <c r="B145" t="s">
        <v>264</v>
      </c>
      <c r="C145" t="s">
        <v>2159</v>
      </c>
    </row>
    <row r="146" spans="1:3">
      <c r="A146">
        <v>109</v>
      </c>
      <c r="B146" t="s">
        <v>289</v>
      </c>
      <c r="C146" t="s">
        <v>2161</v>
      </c>
    </row>
    <row r="147" spans="1:3">
      <c r="A147">
        <v>110</v>
      </c>
      <c r="B147" t="s">
        <v>745</v>
      </c>
      <c r="C147" t="s">
        <v>2190</v>
      </c>
    </row>
    <row r="148" spans="1:3">
      <c r="A148">
        <v>111</v>
      </c>
      <c r="B148" t="s">
        <v>745</v>
      </c>
      <c r="C148" t="s">
        <v>2190</v>
      </c>
    </row>
    <row r="149" spans="1:3">
      <c r="A149">
        <v>112</v>
      </c>
      <c r="B149" t="s">
        <v>1159</v>
      </c>
      <c r="C149" t="s">
        <v>2180</v>
      </c>
    </row>
    <row r="150" spans="1:3">
      <c r="A150">
        <v>112</v>
      </c>
      <c r="B150" t="s">
        <v>2202</v>
      </c>
      <c r="C150" t="s">
        <v>2161</v>
      </c>
    </row>
    <row r="151" spans="1:3">
      <c r="A151">
        <v>113</v>
      </c>
      <c r="B151" t="s">
        <v>1587</v>
      </c>
      <c r="C151" t="s">
        <v>2192</v>
      </c>
    </row>
    <row r="152" spans="1:3">
      <c r="A152">
        <v>114</v>
      </c>
      <c r="B152" t="s">
        <v>2203</v>
      </c>
      <c r="C152" t="s">
        <v>2190</v>
      </c>
    </row>
    <row r="153" spans="1:3">
      <c r="A153">
        <v>115</v>
      </c>
      <c r="B153" t="s">
        <v>381</v>
      </c>
      <c r="C153" t="s">
        <v>2167</v>
      </c>
    </row>
    <row r="154" spans="1:3">
      <c r="A154">
        <v>116</v>
      </c>
      <c r="B154" t="s">
        <v>264</v>
      </c>
      <c r="C154" t="s">
        <v>2159</v>
      </c>
    </row>
    <row r="155" spans="1:3">
      <c r="A155">
        <v>117</v>
      </c>
      <c r="B155" t="s">
        <v>745</v>
      </c>
      <c r="C155" t="s">
        <v>2190</v>
      </c>
    </row>
    <row r="156" spans="1:3">
      <c r="A156">
        <v>118</v>
      </c>
      <c r="B156" t="s">
        <v>745</v>
      </c>
      <c r="C156" t="s">
        <v>2190</v>
      </c>
    </row>
    <row r="157" spans="1:3">
      <c r="A157">
        <v>119</v>
      </c>
      <c r="B157" t="s">
        <v>745</v>
      </c>
      <c r="C157" t="s">
        <v>2190</v>
      </c>
    </row>
    <row r="158" spans="1:3">
      <c r="A158">
        <v>120</v>
      </c>
      <c r="B158" t="s">
        <v>745</v>
      </c>
      <c r="C158" t="s">
        <v>2190</v>
      </c>
    </row>
    <row r="159" spans="1:3">
      <c r="A159">
        <v>121</v>
      </c>
      <c r="B159" t="s">
        <v>749</v>
      </c>
      <c r="C159" t="s">
        <v>2180</v>
      </c>
    </row>
    <row r="160" spans="1:3">
      <c r="A160">
        <v>122</v>
      </c>
      <c r="B160" t="s">
        <v>745</v>
      </c>
      <c r="C160" t="s">
        <v>2190</v>
      </c>
    </row>
    <row r="161" spans="1:3">
      <c r="A161">
        <v>123</v>
      </c>
      <c r="B161" t="s">
        <v>745</v>
      </c>
      <c r="C161" t="s">
        <v>2190</v>
      </c>
    </row>
    <row r="162" spans="1:3">
      <c r="A162">
        <v>123</v>
      </c>
      <c r="B162" t="s">
        <v>2204</v>
      </c>
      <c r="C162" t="s">
        <v>201</v>
      </c>
    </row>
    <row r="163" spans="1:3">
      <c r="A163">
        <v>124</v>
      </c>
      <c r="B163" t="s">
        <v>745</v>
      </c>
      <c r="C163" t="s">
        <v>2190</v>
      </c>
    </row>
    <row r="164" spans="1:3">
      <c r="A164">
        <v>125</v>
      </c>
      <c r="B164" t="s">
        <v>264</v>
      </c>
      <c r="C164" t="s">
        <v>2159</v>
      </c>
    </row>
    <row r="165" spans="1:3">
      <c r="A165">
        <v>126</v>
      </c>
      <c r="B165" t="s">
        <v>381</v>
      </c>
      <c r="C165" t="s">
        <v>2174</v>
      </c>
    </row>
    <row r="166" spans="1:3">
      <c r="A166">
        <v>127</v>
      </c>
      <c r="B166" t="s">
        <v>745</v>
      </c>
      <c r="C166" t="s">
        <v>2190</v>
      </c>
    </row>
    <row r="167" spans="1:3">
      <c r="A167">
        <v>128</v>
      </c>
      <c r="B167" t="s">
        <v>1159</v>
      </c>
      <c r="C167" t="s">
        <v>435</v>
      </c>
    </row>
    <row r="168" spans="1:3">
      <c r="A168">
        <v>129</v>
      </c>
      <c r="B168" t="s">
        <v>745</v>
      </c>
      <c r="C168" t="s">
        <v>2190</v>
      </c>
    </row>
    <row r="169" spans="1:3">
      <c r="A169">
        <v>130</v>
      </c>
      <c r="B169" t="s">
        <v>381</v>
      </c>
      <c r="C169" t="s">
        <v>2176</v>
      </c>
    </row>
    <row r="170" spans="1:3">
      <c r="A170">
        <v>131</v>
      </c>
      <c r="B170" t="s">
        <v>745</v>
      </c>
      <c r="C170" t="s">
        <v>2190</v>
      </c>
    </row>
    <row r="171" spans="1:3">
      <c r="A171">
        <v>132</v>
      </c>
      <c r="B171" t="s">
        <v>745</v>
      </c>
      <c r="C171" t="s">
        <v>2190</v>
      </c>
    </row>
    <row r="172" spans="1:3">
      <c r="A172">
        <v>132</v>
      </c>
      <c r="B172" t="s">
        <v>2205</v>
      </c>
      <c r="C172" t="s">
        <v>2180</v>
      </c>
    </row>
    <row r="173" spans="1:3">
      <c r="A173">
        <v>132</v>
      </c>
      <c r="B173" t="s">
        <v>1686</v>
      </c>
      <c r="C173" t="s">
        <v>2180</v>
      </c>
    </row>
    <row r="174" spans="1:3">
      <c r="A174">
        <v>133</v>
      </c>
      <c r="B174" t="s">
        <v>2206</v>
      </c>
      <c r="C174" t="s">
        <v>2195</v>
      </c>
    </row>
    <row r="175" spans="1:3">
      <c r="A175">
        <v>134</v>
      </c>
      <c r="B175" t="s">
        <v>745</v>
      </c>
      <c r="C175" t="s">
        <v>2190</v>
      </c>
    </row>
    <row r="176" spans="1:3">
      <c r="A176">
        <v>134</v>
      </c>
      <c r="B176" t="s">
        <v>1127</v>
      </c>
      <c r="C176" t="s">
        <v>2161</v>
      </c>
    </row>
    <row r="177" spans="1:3">
      <c r="A177">
        <v>135</v>
      </c>
      <c r="B177" t="s">
        <v>264</v>
      </c>
      <c r="C177" t="s">
        <v>2159</v>
      </c>
    </row>
    <row r="178" spans="1:3">
      <c r="A178">
        <v>135</v>
      </c>
      <c r="B178" t="s">
        <v>2207</v>
      </c>
      <c r="C178" t="s">
        <v>201</v>
      </c>
    </row>
    <row r="179" spans="1:3">
      <c r="A179">
        <v>135</v>
      </c>
      <c r="B179" t="s">
        <v>2208</v>
      </c>
      <c r="C179" t="s">
        <v>189</v>
      </c>
    </row>
    <row r="180" spans="1:3">
      <c r="A180">
        <v>136</v>
      </c>
      <c r="B180" t="s">
        <v>381</v>
      </c>
      <c r="C180" t="s">
        <v>2174</v>
      </c>
    </row>
    <row r="181" spans="1:3">
      <c r="A181">
        <v>137</v>
      </c>
      <c r="B181" t="s">
        <v>2209</v>
      </c>
      <c r="C181" t="s">
        <v>2192</v>
      </c>
    </row>
    <row r="182" spans="1:3">
      <c r="A182">
        <v>138</v>
      </c>
      <c r="B182" t="s">
        <v>264</v>
      </c>
      <c r="C182" t="s">
        <v>2159</v>
      </c>
    </row>
    <row r="183" spans="1:3">
      <c r="A183">
        <v>138</v>
      </c>
      <c r="B183" t="s">
        <v>381</v>
      </c>
      <c r="C183" t="s">
        <v>2167</v>
      </c>
    </row>
    <row r="184" spans="1:3">
      <c r="A184">
        <v>139</v>
      </c>
      <c r="B184" t="s">
        <v>783</v>
      </c>
      <c r="C184" t="s">
        <v>2159</v>
      </c>
    </row>
    <row r="185" spans="1:3">
      <c r="A185">
        <v>140</v>
      </c>
      <c r="B185" t="s">
        <v>745</v>
      </c>
      <c r="C185" t="s">
        <v>2190</v>
      </c>
    </row>
    <row r="186" spans="1:3">
      <c r="A186">
        <v>140</v>
      </c>
      <c r="B186" t="s">
        <v>1159</v>
      </c>
      <c r="C186" t="s">
        <v>2180</v>
      </c>
    </row>
    <row r="187" spans="1:3">
      <c r="A187">
        <v>141</v>
      </c>
      <c r="B187" t="s">
        <v>381</v>
      </c>
      <c r="C187" t="s">
        <v>2174</v>
      </c>
    </row>
    <row r="188" spans="1:3">
      <c r="A188">
        <v>142</v>
      </c>
      <c r="B188" t="s">
        <v>264</v>
      </c>
      <c r="C188" t="s">
        <v>2159</v>
      </c>
    </row>
    <row r="189" spans="1:3">
      <c r="A189">
        <v>143</v>
      </c>
      <c r="B189" t="s">
        <v>1419</v>
      </c>
      <c r="C189" t="s">
        <v>2195</v>
      </c>
    </row>
    <row r="190" spans="1:3">
      <c r="A190">
        <v>144</v>
      </c>
      <c r="B190" t="s">
        <v>1427</v>
      </c>
      <c r="C190" t="s">
        <v>188</v>
      </c>
    </row>
    <row r="191" spans="1:3">
      <c r="A191">
        <v>145</v>
      </c>
      <c r="B191" t="s">
        <v>745</v>
      </c>
      <c r="C191" t="s">
        <v>2190</v>
      </c>
    </row>
    <row r="192" spans="1:3">
      <c r="A192">
        <v>146</v>
      </c>
      <c r="B192" t="s">
        <v>381</v>
      </c>
      <c r="C192" t="s">
        <v>2167</v>
      </c>
    </row>
    <row r="193" spans="1:3">
      <c r="A193">
        <v>147</v>
      </c>
      <c r="B193" t="s">
        <v>1452</v>
      </c>
      <c r="C193" t="s">
        <v>2161</v>
      </c>
    </row>
    <row r="194" spans="1:3">
      <c r="A194">
        <v>147</v>
      </c>
      <c r="B194" t="s">
        <v>766</v>
      </c>
      <c r="C194" t="s">
        <v>2167</v>
      </c>
    </row>
    <row r="195" spans="1:3">
      <c r="A195">
        <v>147</v>
      </c>
      <c r="B195" t="s">
        <v>2210</v>
      </c>
      <c r="C195" t="s">
        <v>201</v>
      </c>
    </row>
    <row r="196" spans="1:3">
      <c r="A196">
        <v>148</v>
      </c>
      <c r="B196" t="s">
        <v>745</v>
      </c>
      <c r="C196" t="s">
        <v>2190</v>
      </c>
    </row>
    <row r="197" spans="1:3">
      <c r="A197">
        <v>149</v>
      </c>
      <c r="B197" t="s">
        <v>745</v>
      </c>
      <c r="C197" t="s">
        <v>2190</v>
      </c>
    </row>
    <row r="198" spans="1:3">
      <c r="A198">
        <v>150</v>
      </c>
      <c r="B198" t="s">
        <v>745</v>
      </c>
      <c r="C198" t="s">
        <v>2190</v>
      </c>
    </row>
    <row r="199" spans="1:3">
      <c r="A199">
        <v>151</v>
      </c>
      <c r="B199" t="s">
        <v>745</v>
      </c>
      <c r="C199" t="s">
        <v>2190</v>
      </c>
    </row>
    <row r="200" spans="1:3">
      <c r="A200">
        <v>152</v>
      </c>
      <c r="B200" t="s">
        <v>289</v>
      </c>
      <c r="C200" t="s">
        <v>2161</v>
      </c>
    </row>
    <row r="201" spans="1:3">
      <c r="A201">
        <v>152</v>
      </c>
      <c r="B201" t="s">
        <v>381</v>
      </c>
      <c r="C201" t="s">
        <v>2167</v>
      </c>
    </row>
    <row r="202" spans="1:3">
      <c r="A202">
        <v>153</v>
      </c>
      <c r="B202" t="s">
        <v>745</v>
      </c>
      <c r="C202" t="s">
        <v>2190</v>
      </c>
    </row>
    <row r="203" spans="1:3">
      <c r="A203">
        <v>154</v>
      </c>
      <c r="B203" t="s">
        <v>745</v>
      </c>
      <c r="C203" t="s">
        <v>2190</v>
      </c>
    </row>
    <row r="204" spans="1:3">
      <c r="A204">
        <v>155</v>
      </c>
      <c r="B204" t="s">
        <v>289</v>
      </c>
      <c r="C204" t="s">
        <v>2161</v>
      </c>
    </row>
    <row r="205" spans="1:3">
      <c r="A205">
        <v>156</v>
      </c>
      <c r="B205" t="s">
        <v>1686</v>
      </c>
      <c r="C205" t="s">
        <v>2195</v>
      </c>
    </row>
    <row r="206" spans="1:3">
      <c r="A206">
        <v>156</v>
      </c>
      <c r="B206" t="s">
        <v>745</v>
      </c>
      <c r="C206" t="s">
        <v>2180</v>
      </c>
    </row>
    <row r="207" spans="1:3">
      <c r="A207">
        <v>157</v>
      </c>
      <c r="B207" t="s">
        <v>1159</v>
      </c>
      <c r="C207" t="s">
        <v>2161</v>
      </c>
    </row>
    <row r="208" spans="1:3">
      <c r="A208">
        <v>158</v>
      </c>
      <c r="B208" t="s">
        <v>745</v>
      </c>
      <c r="C208" t="s">
        <v>2190</v>
      </c>
    </row>
    <row r="209" spans="1:3">
      <c r="A209">
        <v>159</v>
      </c>
      <c r="B209" t="s">
        <v>745</v>
      </c>
      <c r="C209" t="s">
        <v>2190</v>
      </c>
    </row>
    <row r="210" spans="1:3">
      <c r="A210">
        <v>160</v>
      </c>
      <c r="B210" t="s">
        <v>749</v>
      </c>
      <c r="C210" t="s">
        <v>2195</v>
      </c>
    </row>
    <row r="211" spans="1:3">
      <c r="A211">
        <v>160</v>
      </c>
      <c r="B211" t="s">
        <v>381</v>
      </c>
      <c r="C211" t="s">
        <v>2167</v>
      </c>
    </row>
    <row r="212" spans="1:3">
      <c r="A212">
        <v>161</v>
      </c>
      <c r="B212" t="s">
        <v>1686</v>
      </c>
      <c r="C212" t="s">
        <v>2161</v>
      </c>
    </row>
    <row r="213" spans="1:3">
      <c r="A213">
        <v>161</v>
      </c>
      <c r="B213" t="s">
        <v>2211</v>
      </c>
      <c r="C213" t="s">
        <v>2161</v>
      </c>
    </row>
    <row r="214" spans="1:3">
      <c r="A214">
        <v>161</v>
      </c>
      <c r="B214" t="s">
        <v>2212</v>
      </c>
      <c r="C214" t="s">
        <v>2161</v>
      </c>
    </row>
    <row r="215" spans="1:3">
      <c r="A215">
        <v>162</v>
      </c>
      <c r="B215" t="s">
        <v>1587</v>
      </c>
      <c r="C215" t="s">
        <v>2192</v>
      </c>
    </row>
    <row r="216" spans="1:3">
      <c r="A216">
        <v>163</v>
      </c>
      <c r="B216" t="s">
        <v>381</v>
      </c>
      <c r="C216" t="s">
        <v>2159</v>
      </c>
    </row>
    <row r="217" spans="1:3">
      <c r="A217">
        <v>164</v>
      </c>
      <c r="B217" t="s">
        <v>745</v>
      </c>
      <c r="C217" t="s">
        <v>2190</v>
      </c>
    </row>
    <row r="218" spans="1:3">
      <c r="A218">
        <v>165</v>
      </c>
      <c r="B218" t="s">
        <v>745</v>
      </c>
      <c r="C218" t="s">
        <v>2190</v>
      </c>
    </row>
    <row r="219" spans="1:3">
      <c r="A219">
        <v>166</v>
      </c>
      <c r="B219" t="s">
        <v>745</v>
      </c>
      <c r="C219" t="s">
        <v>2190</v>
      </c>
    </row>
    <row r="220" spans="1:3">
      <c r="A220">
        <v>167</v>
      </c>
      <c r="B220" t="s">
        <v>381</v>
      </c>
      <c r="C220" t="s">
        <v>2167</v>
      </c>
    </row>
    <row r="221" spans="1:3">
      <c r="A221">
        <v>168</v>
      </c>
      <c r="B221" t="s">
        <v>745</v>
      </c>
      <c r="C221" t="s">
        <v>2190</v>
      </c>
    </row>
    <row r="222" spans="1:3">
      <c r="A222">
        <v>169</v>
      </c>
      <c r="B222" t="s">
        <v>745</v>
      </c>
      <c r="C222" t="s">
        <v>2190</v>
      </c>
    </row>
    <row r="223" spans="1:3">
      <c r="A223">
        <v>170</v>
      </c>
      <c r="B223" t="s">
        <v>745</v>
      </c>
      <c r="C223" t="s">
        <v>2190</v>
      </c>
    </row>
    <row r="224" spans="1:3">
      <c r="A224">
        <v>171</v>
      </c>
      <c r="B224" t="s">
        <v>1661</v>
      </c>
      <c r="C224" t="s">
        <v>2161</v>
      </c>
    </row>
    <row r="225" spans="1:3">
      <c r="A225">
        <v>171</v>
      </c>
      <c r="B225" t="s">
        <v>1159</v>
      </c>
      <c r="C225" t="s">
        <v>2180</v>
      </c>
    </row>
    <row r="226" spans="1:3">
      <c r="A226">
        <v>172</v>
      </c>
      <c r="B226" t="s">
        <v>1159</v>
      </c>
      <c r="C226" t="s">
        <v>2180</v>
      </c>
    </row>
    <row r="227" spans="1:3">
      <c r="A227">
        <v>173</v>
      </c>
      <c r="B227" t="s">
        <v>745</v>
      </c>
      <c r="C227" t="s">
        <v>2190</v>
      </c>
    </row>
    <row r="228" spans="1:3">
      <c r="A228">
        <v>174</v>
      </c>
      <c r="B228" t="s">
        <v>1686</v>
      </c>
      <c r="C228" t="s">
        <v>2180</v>
      </c>
    </row>
    <row r="229" spans="1:3">
      <c r="A229">
        <v>175</v>
      </c>
      <c r="B229" t="s">
        <v>2213</v>
      </c>
      <c r="C229" t="s">
        <v>2159</v>
      </c>
    </row>
    <row r="230" spans="1:3">
      <c r="A230">
        <v>176</v>
      </c>
      <c r="B230" t="s">
        <v>1708</v>
      </c>
      <c r="C230" t="s">
        <v>2159</v>
      </c>
    </row>
    <row r="231" spans="1:3">
      <c r="A231">
        <v>177</v>
      </c>
      <c r="B231" t="s">
        <v>264</v>
      </c>
      <c r="C231" t="s">
        <v>2159</v>
      </c>
    </row>
    <row r="232" spans="1:3">
      <c r="A232">
        <v>177</v>
      </c>
      <c r="B232" t="s">
        <v>289</v>
      </c>
      <c r="C232" t="s">
        <v>2161</v>
      </c>
    </row>
    <row r="233" spans="1:3">
      <c r="A233">
        <v>178</v>
      </c>
      <c r="B233" t="s">
        <v>264</v>
      </c>
      <c r="C233" t="s">
        <v>2159</v>
      </c>
    </row>
    <row r="234" spans="1:3">
      <c r="A234">
        <v>179</v>
      </c>
      <c r="B234" t="s">
        <v>381</v>
      </c>
      <c r="C234" t="s">
        <v>2167</v>
      </c>
    </row>
    <row r="235" spans="1:3">
      <c r="A235">
        <v>179</v>
      </c>
      <c r="B235" t="s">
        <v>264</v>
      </c>
      <c r="C235" t="s">
        <v>2159</v>
      </c>
    </row>
    <row r="236" spans="1:3">
      <c r="A236">
        <v>180</v>
      </c>
      <c r="B236" t="s">
        <v>1747</v>
      </c>
      <c r="C236" t="s">
        <v>2159</v>
      </c>
    </row>
    <row r="237" spans="1:3">
      <c r="A237">
        <v>180</v>
      </c>
      <c r="B237" t="s">
        <v>381</v>
      </c>
      <c r="C237" t="s">
        <v>2167</v>
      </c>
    </row>
    <row r="238" spans="1:3">
      <c r="A238">
        <v>181</v>
      </c>
      <c r="B238" t="s">
        <v>745</v>
      </c>
      <c r="C238" t="s">
        <v>2190</v>
      </c>
    </row>
    <row r="239" spans="1:3">
      <c r="A239">
        <v>182</v>
      </c>
      <c r="B239" t="s">
        <v>783</v>
      </c>
      <c r="C239" t="s">
        <v>2159</v>
      </c>
    </row>
    <row r="240" spans="1:3">
      <c r="A240">
        <v>183</v>
      </c>
      <c r="B240" t="s">
        <v>745</v>
      </c>
      <c r="C240" t="s">
        <v>2190</v>
      </c>
    </row>
    <row r="241" spans="1:3">
      <c r="A241">
        <v>184</v>
      </c>
      <c r="B241" t="s">
        <v>745</v>
      </c>
      <c r="C241" t="s">
        <v>2190</v>
      </c>
    </row>
    <row r="242" spans="1:3">
      <c r="A242">
        <v>185</v>
      </c>
      <c r="B242" t="s">
        <v>381</v>
      </c>
      <c r="C242" t="s">
        <v>2167</v>
      </c>
    </row>
    <row r="243" spans="1:3">
      <c r="A243">
        <v>186</v>
      </c>
      <c r="B243" t="s">
        <v>745</v>
      </c>
      <c r="C243" t="s">
        <v>2190</v>
      </c>
    </row>
    <row r="244" spans="1:3">
      <c r="A244">
        <v>187</v>
      </c>
      <c r="B244" t="s">
        <v>5387</v>
      </c>
      <c r="C244" t="s">
        <v>2161</v>
      </c>
    </row>
    <row r="245" spans="1:3">
      <c r="A245">
        <v>188</v>
      </c>
      <c r="B245" t="s">
        <v>1820</v>
      </c>
      <c r="C245" t="s">
        <v>201</v>
      </c>
    </row>
    <row r="246" spans="1:3">
      <c r="A246">
        <v>188</v>
      </c>
      <c r="B246" t="s">
        <v>1159</v>
      </c>
      <c r="C246" t="s">
        <v>2180</v>
      </c>
    </row>
    <row r="247" spans="1:3">
      <c r="A247">
        <v>189</v>
      </c>
      <c r="B247" t="s">
        <v>745</v>
      </c>
      <c r="C247" t="s">
        <v>2190</v>
      </c>
    </row>
    <row r="248" spans="1:3">
      <c r="A248">
        <v>190</v>
      </c>
      <c r="B248" t="s">
        <v>716</v>
      </c>
      <c r="C248" t="s">
        <v>2159</v>
      </c>
    </row>
    <row r="249" spans="1:3">
      <c r="A249">
        <v>191</v>
      </c>
      <c r="B249" t="s">
        <v>2214</v>
      </c>
      <c r="C249" t="s">
        <v>2180</v>
      </c>
    </row>
    <row r="250" spans="1:3">
      <c r="A250">
        <v>191</v>
      </c>
      <c r="B250" t="s">
        <v>749</v>
      </c>
      <c r="C250" t="s">
        <v>2180</v>
      </c>
    </row>
    <row r="251" spans="1:3">
      <c r="A251">
        <v>192</v>
      </c>
      <c r="B251" t="s">
        <v>1661</v>
      </c>
      <c r="C251" t="s">
        <v>2161</v>
      </c>
    </row>
    <row r="252" spans="1:3">
      <c r="A252">
        <v>193</v>
      </c>
      <c r="B252" t="s">
        <v>1686</v>
      </c>
      <c r="C252" t="s">
        <v>2180</v>
      </c>
    </row>
    <row r="253" spans="1:3">
      <c r="A253">
        <v>194</v>
      </c>
      <c r="B253" t="s">
        <v>2164</v>
      </c>
      <c r="C253" t="s">
        <v>201</v>
      </c>
    </row>
    <row r="254" spans="1:3">
      <c r="A254">
        <v>195</v>
      </c>
      <c r="B254" t="s">
        <v>745</v>
      </c>
      <c r="C254" t="s">
        <v>2180</v>
      </c>
    </row>
    <row r="255" spans="1:3">
      <c r="A255">
        <v>196</v>
      </c>
      <c r="B255" t="s">
        <v>783</v>
      </c>
      <c r="C255" t="s">
        <v>2159</v>
      </c>
    </row>
    <row r="256" spans="1:3">
      <c r="A256">
        <v>197</v>
      </c>
      <c r="B256" t="s">
        <v>1686</v>
      </c>
      <c r="C256" t="s">
        <v>2180</v>
      </c>
    </row>
    <row r="257" spans="1:3">
      <c r="A257">
        <v>198</v>
      </c>
      <c r="B257" t="s">
        <v>745</v>
      </c>
      <c r="C257" t="s">
        <v>2190</v>
      </c>
    </row>
    <row r="258" spans="1:3">
      <c r="A258">
        <v>199</v>
      </c>
      <c r="B258" t="s">
        <v>1159</v>
      </c>
      <c r="C258" t="s">
        <v>2180</v>
      </c>
    </row>
    <row r="259" spans="1:3">
      <c r="A259">
        <v>200</v>
      </c>
      <c r="B259" t="s">
        <v>381</v>
      </c>
      <c r="C259" t="s">
        <v>2167</v>
      </c>
    </row>
    <row r="260" spans="1:3">
      <c r="A260">
        <v>201</v>
      </c>
      <c r="B260" t="s">
        <v>2191</v>
      </c>
      <c r="C260" t="s">
        <v>2192</v>
      </c>
    </row>
    <row r="261" spans="1:3">
      <c r="A261">
        <v>201</v>
      </c>
      <c r="B261" t="s">
        <v>783</v>
      </c>
      <c r="C261" t="s">
        <v>2159</v>
      </c>
    </row>
    <row r="262" spans="1:3">
      <c r="A262">
        <v>202</v>
      </c>
      <c r="B262" t="s">
        <v>745</v>
      </c>
      <c r="C262" t="s">
        <v>2190</v>
      </c>
    </row>
    <row r="263" spans="1:3">
      <c r="A263">
        <v>203</v>
      </c>
      <c r="B263" t="s">
        <v>745</v>
      </c>
      <c r="C263" t="s">
        <v>2161</v>
      </c>
    </row>
    <row r="264" spans="1:3">
      <c r="A264">
        <v>204</v>
      </c>
      <c r="B264" t="s">
        <v>745</v>
      </c>
      <c r="C264" t="s">
        <v>2190</v>
      </c>
    </row>
    <row r="265" spans="1:3">
      <c r="A265">
        <v>205</v>
      </c>
      <c r="B265" t="s">
        <v>745</v>
      </c>
      <c r="C265" t="s">
        <v>2190</v>
      </c>
    </row>
    <row r="266" spans="1:3">
      <c r="A266">
        <v>206</v>
      </c>
      <c r="B266" t="s">
        <v>745</v>
      </c>
      <c r="C266" t="s">
        <v>2190</v>
      </c>
    </row>
    <row r="267" spans="1:3">
      <c r="A267">
        <v>207</v>
      </c>
      <c r="B267" t="s">
        <v>381</v>
      </c>
      <c r="C267" t="s">
        <v>2159</v>
      </c>
    </row>
    <row r="268" spans="1:3">
      <c r="A268">
        <v>208</v>
      </c>
      <c r="B268" t="s">
        <v>745</v>
      </c>
      <c r="C268" t="s">
        <v>2180</v>
      </c>
    </row>
    <row r="269" spans="1:3">
      <c r="A269">
        <v>209</v>
      </c>
      <c r="B269" t="s">
        <v>745</v>
      </c>
      <c r="C269" t="s">
        <v>2159</v>
      </c>
    </row>
    <row r="270" spans="1:3">
      <c r="A270">
        <v>209</v>
      </c>
      <c r="B270" t="s">
        <v>2216</v>
      </c>
      <c r="C270" t="s">
        <v>2195</v>
      </c>
    </row>
    <row r="271" spans="1:3">
      <c r="A271">
        <v>210</v>
      </c>
      <c r="B271" t="s">
        <v>745</v>
      </c>
      <c r="C271" t="s">
        <v>2190</v>
      </c>
    </row>
    <row r="272" spans="1:3">
      <c r="A272">
        <v>211</v>
      </c>
      <c r="B272" t="s">
        <v>2014</v>
      </c>
      <c r="C272" t="s">
        <v>2192</v>
      </c>
    </row>
    <row r="273" spans="1:3">
      <c r="A273">
        <v>212</v>
      </c>
      <c r="B273" t="s">
        <v>826</v>
      </c>
      <c r="C273" t="s">
        <v>2192</v>
      </c>
    </row>
    <row r="274" spans="1:3">
      <c r="A274">
        <v>213</v>
      </c>
      <c r="B274" t="s">
        <v>1587</v>
      </c>
      <c r="C274" t="s">
        <v>2192</v>
      </c>
    </row>
    <row r="275" spans="1:3">
      <c r="A275">
        <v>214</v>
      </c>
      <c r="B275" t="s">
        <v>1587</v>
      </c>
      <c r="C275" t="s">
        <v>2192</v>
      </c>
    </row>
    <row r="276" spans="1:3">
      <c r="A276">
        <v>215</v>
      </c>
      <c r="B276" t="s">
        <v>1127</v>
      </c>
      <c r="C276" t="s">
        <v>2161</v>
      </c>
    </row>
    <row r="277" spans="1:3">
      <c r="A277">
        <v>216</v>
      </c>
      <c r="B277" t="s">
        <v>369</v>
      </c>
      <c r="C277" t="s">
        <v>2159</v>
      </c>
    </row>
    <row r="278" spans="1:3">
      <c r="A278">
        <v>217</v>
      </c>
      <c r="B278" t="s">
        <v>749</v>
      </c>
      <c r="C278" t="s">
        <v>2180</v>
      </c>
    </row>
    <row r="279" spans="1:3">
      <c r="A279">
        <v>218</v>
      </c>
      <c r="B279" t="s">
        <v>2074</v>
      </c>
      <c r="C279" t="s">
        <v>2180</v>
      </c>
    </row>
    <row r="280" spans="1:3">
      <c r="A280">
        <v>219</v>
      </c>
      <c r="B280" t="s">
        <v>783</v>
      </c>
      <c r="C280" t="s">
        <v>2159</v>
      </c>
    </row>
    <row r="281" spans="1:3">
      <c r="A281">
        <v>220</v>
      </c>
      <c r="B281" t="s">
        <v>745</v>
      </c>
      <c r="C281" t="s">
        <v>2190</v>
      </c>
    </row>
    <row r="282" spans="1:3">
      <c r="A282">
        <v>221</v>
      </c>
      <c r="B282" t="s">
        <v>745</v>
      </c>
      <c r="C282" t="s">
        <v>2159</v>
      </c>
    </row>
    <row r="283" spans="1:3">
      <c r="A283">
        <v>222</v>
      </c>
      <c r="B283" t="s">
        <v>745</v>
      </c>
      <c r="C283" t="s">
        <v>2190</v>
      </c>
    </row>
    <row r="284" spans="1:3">
      <c r="A284">
        <v>223</v>
      </c>
      <c r="B284" t="s">
        <v>745</v>
      </c>
      <c r="C284" t="s">
        <v>2190</v>
      </c>
    </row>
    <row r="285" spans="1:3">
      <c r="A285">
        <v>223</v>
      </c>
      <c r="B285" t="s">
        <v>1419</v>
      </c>
      <c r="C285" t="s">
        <v>2195</v>
      </c>
    </row>
    <row r="286" spans="1:3">
      <c r="A286">
        <v>224</v>
      </c>
      <c r="B286" t="s">
        <v>381</v>
      </c>
      <c r="C286" t="s">
        <v>2159</v>
      </c>
    </row>
    <row r="287" spans="1:3">
      <c r="A287">
        <v>225</v>
      </c>
      <c r="B287" t="s">
        <v>381</v>
      </c>
      <c r="C287" t="s">
        <v>2167</v>
      </c>
    </row>
    <row r="288" spans="1:3">
      <c r="A288">
        <v>226</v>
      </c>
      <c r="B288" t="s">
        <v>381</v>
      </c>
      <c r="C288" t="s">
        <v>2167</v>
      </c>
    </row>
    <row r="289" spans="1:3">
      <c r="A289">
        <v>227</v>
      </c>
      <c r="B289" t="s">
        <v>716</v>
      </c>
      <c r="C289" t="s">
        <v>2180</v>
      </c>
    </row>
    <row r="290" spans="1:3">
      <c r="A290">
        <v>228</v>
      </c>
      <c r="B290" t="s">
        <v>381</v>
      </c>
      <c r="C290" t="s">
        <v>2167</v>
      </c>
    </row>
    <row r="291" spans="1:3">
      <c r="A291">
        <v>229</v>
      </c>
      <c r="B291" t="s">
        <v>1159</v>
      </c>
      <c r="C291" t="s">
        <v>2190</v>
      </c>
    </row>
    <row r="292" spans="1:3">
      <c r="A292">
        <v>230</v>
      </c>
      <c r="B292" t="s">
        <v>4274</v>
      </c>
      <c r="C292" t="s">
        <v>188</v>
      </c>
    </row>
    <row r="293" spans="1:3">
      <c r="A293">
        <v>231</v>
      </c>
      <c r="B293" t="s">
        <v>4275</v>
      </c>
      <c r="C293" t="s">
        <v>2159</v>
      </c>
    </row>
    <row r="294" spans="1:3">
      <c r="A294">
        <v>232</v>
      </c>
      <c r="B294" t="s">
        <v>745</v>
      </c>
      <c r="C294" t="s">
        <v>2190</v>
      </c>
    </row>
    <row r="295" spans="1:3">
      <c r="A295">
        <v>233</v>
      </c>
      <c r="B295" t="s">
        <v>1127</v>
      </c>
      <c r="C295" t="s">
        <v>2167</v>
      </c>
    </row>
    <row r="296" spans="1:3">
      <c r="A296">
        <v>234</v>
      </c>
      <c r="B296" t="s">
        <v>5389</v>
      </c>
      <c r="C296" t="s">
        <v>2192</v>
      </c>
    </row>
    <row r="297" spans="1:3">
      <c r="A297">
        <v>235</v>
      </c>
      <c r="B297" t="s">
        <v>745</v>
      </c>
      <c r="C297" t="s">
        <v>4340</v>
      </c>
    </row>
    <row r="298" spans="1:3">
      <c r="A298">
        <v>236</v>
      </c>
      <c r="B298" t="s">
        <v>4277</v>
      </c>
      <c r="C298" t="s">
        <v>2161</v>
      </c>
    </row>
    <row r="299" spans="1:3">
      <c r="A299">
        <v>237</v>
      </c>
      <c r="B299" t="s">
        <v>2211</v>
      </c>
      <c r="C299" t="s">
        <v>2161</v>
      </c>
    </row>
    <row r="300" spans="1:3">
      <c r="A300">
        <v>238</v>
      </c>
      <c r="B300" t="s">
        <v>2175</v>
      </c>
      <c r="C300" t="s">
        <v>2167</v>
      </c>
    </row>
    <row r="301" spans="1:3">
      <c r="A301">
        <v>239</v>
      </c>
      <c r="B301" t="s">
        <v>745</v>
      </c>
      <c r="C301" t="s">
        <v>2159</v>
      </c>
    </row>
    <row r="302" spans="1:3">
      <c r="A302">
        <v>239</v>
      </c>
      <c r="B302" t="s">
        <v>2216</v>
      </c>
      <c r="C302" t="s">
        <v>2195</v>
      </c>
    </row>
    <row r="303" spans="1:3">
      <c r="A303">
        <v>240</v>
      </c>
      <c r="B303" t="s">
        <v>264</v>
      </c>
      <c r="C303" t="s">
        <v>2159</v>
      </c>
    </row>
    <row r="304" spans="1:3">
      <c r="A304">
        <v>241</v>
      </c>
      <c r="B304" t="s">
        <v>745</v>
      </c>
      <c r="C304" t="s">
        <v>2159</v>
      </c>
    </row>
    <row r="305" spans="1:3">
      <c r="A305">
        <v>241</v>
      </c>
      <c r="B305" t="s">
        <v>2216</v>
      </c>
      <c r="C305" t="s">
        <v>2192</v>
      </c>
    </row>
    <row r="306" spans="1:3">
      <c r="A306">
        <v>242</v>
      </c>
      <c r="B306" t="s">
        <v>745</v>
      </c>
      <c r="C306" t="s">
        <v>2180</v>
      </c>
    </row>
    <row r="307" spans="1:3">
      <c r="A307">
        <v>243</v>
      </c>
      <c r="B307" t="s">
        <v>745</v>
      </c>
      <c r="C307" t="s">
        <v>2159</v>
      </c>
    </row>
    <row r="308" spans="1:3">
      <c r="A308">
        <v>244</v>
      </c>
      <c r="B308" t="s">
        <v>749</v>
      </c>
      <c r="C308" t="s">
        <v>2180</v>
      </c>
    </row>
    <row r="309" spans="1:3">
      <c r="A309">
        <v>244</v>
      </c>
      <c r="B309" t="s">
        <v>1127</v>
      </c>
      <c r="C309" t="s">
        <v>2161</v>
      </c>
    </row>
    <row r="310" spans="1:3">
      <c r="A310">
        <v>245</v>
      </c>
      <c r="B310" t="s">
        <v>745</v>
      </c>
      <c r="C310" t="s">
        <v>2159</v>
      </c>
    </row>
    <row r="311" spans="1:3">
      <c r="A311">
        <v>246</v>
      </c>
      <c r="B311" t="s">
        <v>745</v>
      </c>
      <c r="C311" t="s">
        <v>2180</v>
      </c>
    </row>
    <row r="312" spans="1:3">
      <c r="A312">
        <v>247</v>
      </c>
      <c r="B312" t="s">
        <v>745</v>
      </c>
      <c r="C312" t="s">
        <v>2190</v>
      </c>
    </row>
    <row r="313" spans="1:3">
      <c r="A313">
        <v>248</v>
      </c>
      <c r="B313" t="s">
        <v>745</v>
      </c>
      <c r="C313" t="s">
        <v>2159</v>
      </c>
    </row>
    <row r="314" spans="1:3">
      <c r="A314">
        <v>249</v>
      </c>
      <c r="B314" t="s">
        <v>264</v>
      </c>
      <c r="C314" t="s">
        <v>2159</v>
      </c>
    </row>
    <row r="315" spans="1:3">
      <c r="A315">
        <v>250</v>
      </c>
      <c r="B315" t="s">
        <v>745</v>
      </c>
      <c r="C315" t="s">
        <v>2190</v>
      </c>
    </row>
    <row r="316" spans="1:3">
      <c r="A316">
        <v>251</v>
      </c>
      <c r="B316" t="s">
        <v>745</v>
      </c>
      <c r="C316" t="s">
        <v>2180</v>
      </c>
    </row>
    <row r="317" spans="1:3">
      <c r="A317">
        <v>252</v>
      </c>
      <c r="B317" t="s">
        <v>749</v>
      </c>
      <c r="C317" t="s">
        <v>2180</v>
      </c>
    </row>
    <row r="318" spans="1:3">
      <c r="A318">
        <v>253</v>
      </c>
      <c r="B318" t="s">
        <v>745</v>
      </c>
      <c r="C318" t="s">
        <v>2180</v>
      </c>
    </row>
    <row r="319" spans="1:3">
      <c r="A319">
        <v>253</v>
      </c>
      <c r="B319" t="s">
        <v>1159</v>
      </c>
      <c r="C319" t="s">
        <v>189</v>
      </c>
    </row>
    <row r="320" spans="1:3">
      <c r="A320">
        <v>254</v>
      </c>
      <c r="B320" t="s">
        <v>745</v>
      </c>
      <c r="C320" t="s">
        <v>2190</v>
      </c>
    </row>
    <row r="321" spans="1:3">
      <c r="A321">
        <v>255</v>
      </c>
      <c r="B321" t="s">
        <v>1159</v>
      </c>
      <c r="C321" t="s">
        <v>2180</v>
      </c>
    </row>
    <row r="322" spans="1:3">
      <c r="A322">
        <v>256</v>
      </c>
      <c r="B322" t="s">
        <v>1686</v>
      </c>
      <c r="C322" t="s">
        <v>2180</v>
      </c>
    </row>
    <row r="323" spans="1:3">
      <c r="A323">
        <v>257</v>
      </c>
      <c r="B323" t="s">
        <v>1419</v>
      </c>
      <c r="C323" t="s">
        <v>2195</v>
      </c>
    </row>
    <row r="324" spans="1:3">
      <c r="A324">
        <v>258</v>
      </c>
      <c r="B324" t="s">
        <v>289</v>
      </c>
      <c r="C324" t="s">
        <v>2161</v>
      </c>
    </row>
    <row r="325" spans="1:3">
      <c r="A325">
        <v>259</v>
      </c>
      <c r="B325" t="s">
        <v>289</v>
      </c>
      <c r="C325" t="s">
        <v>2161</v>
      </c>
    </row>
    <row r="326" spans="1:3">
      <c r="A326">
        <v>260</v>
      </c>
      <c r="B326" t="s">
        <v>526</v>
      </c>
      <c r="C326" t="s">
        <v>2159</v>
      </c>
    </row>
    <row r="327" spans="1:3">
      <c r="A327">
        <v>261</v>
      </c>
      <c r="B327" t="s">
        <v>381</v>
      </c>
      <c r="C327" t="s">
        <v>2167</v>
      </c>
    </row>
    <row r="328" spans="1:3">
      <c r="A328">
        <v>262</v>
      </c>
      <c r="B328" t="s">
        <v>745</v>
      </c>
      <c r="C328" t="s">
        <v>2190</v>
      </c>
    </row>
    <row r="329" spans="1:3">
      <c r="A329">
        <v>263</v>
      </c>
      <c r="B329" t="s">
        <v>745</v>
      </c>
      <c r="C329" t="s">
        <v>2190</v>
      </c>
    </row>
    <row r="330" spans="1:3">
      <c r="A330">
        <v>264</v>
      </c>
      <c r="B330" t="s">
        <v>2213</v>
      </c>
      <c r="C330" t="s">
        <v>2159</v>
      </c>
    </row>
    <row r="331" spans="1:3">
      <c r="A331">
        <v>265</v>
      </c>
      <c r="B331" t="s">
        <v>745</v>
      </c>
      <c r="C331" t="s">
        <v>2159</v>
      </c>
    </row>
    <row r="332" spans="1:3">
      <c r="A332">
        <v>266</v>
      </c>
      <c r="B332" t="s">
        <v>745</v>
      </c>
      <c r="C332" t="s">
        <v>2190</v>
      </c>
    </row>
    <row r="333" spans="1:3">
      <c r="A333">
        <v>267</v>
      </c>
      <c r="B333" t="s">
        <v>745</v>
      </c>
      <c r="C333" t="s">
        <v>2190</v>
      </c>
    </row>
    <row r="334" spans="1:3">
      <c r="A334">
        <v>268</v>
      </c>
      <c r="B334" t="s">
        <v>4341</v>
      </c>
      <c r="C334" t="s">
        <v>2159</v>
      </c>
    </row>
    <row r="335" spans="1:3">
      <c r="A335">
        <v>268</v>
      </c>
      <c r="B335" t="s">
        <v>745</v>
      </c>
      <c r="C335" t="s">
        <v>2190</v>
      </c>
    </row>
    <row r="336" spans="1:3">
      <c r="A336">
        <v>269</v>
      </c>
      <c r="B336" t="s">
        <v>745</v>
      </c>
      <c r="C336" t="s">
        <v>2190</v>
      </c>
    </row>
    <row r="337" spans="1:3">
      <c r="A337">
        <v>270</v>
      </c>
      <c r="B337" t="s">
        <v>745</v>
      </c>
      <c r="C337" t="s">
        <v>2159</v>
      </c>
    </row>
    <row r="338" spans="1:3">
      <c r="A338">
        <v>271</v>
      </c>
      <c r="B338" t="s">
        <v>745</v>
      </c>
      <c r="C338" t="s">
        <v>2159</v>
      </c>
    </row>
    <row r="339" spans="1:3">
      <c r="A339">
        <v>272</v>
      </c>
      <c r="B339" t="s">
        <v>745</v>
      </c>
      <c r="C339" t="s">
        <v>2190</v>
      </c>
    </row>
    <row r="340" spans="1:3">
      <c r="A340">
        <v>273</v>
      </c>
      <c r="B340" t="s">
        <v>745</v>
      </c>
      <c r="C340" t="s">
        <v>2190</v>
      </c>
    </row>
    <row r="341" spans="1:3">
      <c r="A341">
        <v>274</v>
      </c>
      <c r="B341" t="s">
        <v>745</v>
      </c>
      <c r="C341" t="s">
        <v>2190</v>
      </c>
    </row>
    <row r="342" spans="1:3">
      <c r="A342">
        <v>275</v>
      </c>
      <c r="B342" t="s">
        <v>745</v>
      </c>
      <c r="C342" t="s">
        <v>2190</v>
      </c>
    </row>
    <row r="343" spans="1:3">
      <c r="A343">
        <v>276</v>
      </c>
      <c r="B343" t="s">
        <v>745</v>
      </c>
      <c r="C343" t="s">
        <v>2190</v>
      </c>
    </row>
    <row r="344" spans="1:3">
      <c r="A344">
        <v>277</v>
      </c>
      <c r="B344" t="s">
        <v>745</v>
      </c>
      <c r="C344" t="s">
        <v>2190</v>
      </c>
    </row>
    <row r="345" spans="1:3">
      <c r="A345">
        <v>278</v>
      </c>
      <c r="B345" t="s">
        <v>783</v>
      </c>
      <c r="C345" t="s">
        <v>2159</v>
      </c>
    </row>
    <row r="346" spans="1:3">
      <c r="A346">
        <v>279</v>
      </c>
      <c r="B346" t="s">
        <v>745</v>
      </c>
      <c r="C346" t="s">
        <v>2190</v>
      </c>
    </row>
    <row r="347" spans="1:3">
      <c r="A347">
        <v>280</v>
      </c>
      <c r="B347" t="s">
        <v>745</v>
      </c>
      <c r="C347" t="s">
        <v>2190</v>
      </c>
    </row>
    <row r="348" spans="1:3">
      <c r="A348">
        <v>281</v>
      </c>
      <c r="B348" t="s">
        <v>4703</v>
      </c>
      <c r="C348" t="s">
        <v>201</v>
      </c>
    </row>
    <row r="349" spans="1:3">
      <c r="A349">
        <v>281</v>
      </c>
      <c r="B349" t="s">
        <v>745</v>
      </c>
      <c r="C349" t="s">
        <v>2167</v>
      </c>
    </row>
    <row r="350" spans="1:3">
      <c r="A350">
        <v>281</v>
      </c>
      <c r="B350" t="s">
        <v>4704</v>
      </c>
      <c r="C350" t="s">
        <v>2167</v>
      </c>
    </row>
    <row r="351" spans="1:3">
      <c r="A351">
        <v>282</v>
      </c>
      <c r="B351" t="s">
        <v>4705</v>
      </c>
      <c r="C351" t="s">
        <v>2167</v>
      </c>
    </row>
    <row r="352" spans="1:3">
      <c r="A352">
        <v>282</v>
      </c>
      <c r="B352" t="s">
        <v>810</v>
      </c>
      <c r="C352" t="s">
        <v>2190</v>
      </c>
    </row>
    <row r="353" spans="1:3">
      <c r="A353">
        <v>283</v>
      </c>
      <c r="B353" t="s">
        <v>783</v>
      </c>
      <c r="C353" t="s">
        <v>2159</v>
      </c>
    </row>
    <row r="354" spans="1:3">
      <c r="A354">
        <v>284</v>
      </c>
      <c r="B354" t="s">
        <v>749</v>
      </c>
      <c r="C354" t="s">
        <v>2190</v>
      </c>
    </row>
    <row r="355" spans="1:3">
      <c r="A355">
        <v>285</v>
      </c>
      <c r="B355" t="s">
        <v>749</v>
      </c>
      <c r="C355" t="s">
        <v>2190</v>
      </c>
    </row>
    <row r="356" spans="1:3">
      <c r="A356">
        <v>286</v>
      </c>
      <c r="B356" t="s">
        <v>4709</v>
      </c>
      <c r="C356" t="s">
        <v>2195</v>
      </c>
    </row>
    <row r="357" spans="1:3">
      <c r="A357">
        <v>287</v>
      </c>
      <c r="B357" t="s">
        <v>1127</v>
      </c>
      <c r="C357" t="s">
        <v>2161</v>
      </c>
    </row>
    <row r="358" spans="1:3">
      <c r="A358">
        <v>287</v>
      </c>
      <c r="B358" t="s">
        <v>4706</v>
      </c>
      <c r="C358" t="s">
        <v>2167</v>
      </c>
    </row>
    <row r="359" spans="1:3">
      <c r="A359">
        <v>287</v>
      </c>
      <c r="B359" t="s">
        <v>4705</v>
      </c>
      <c r="C359" t="s">
        <v>2167</v>
      </c>
    </row>
    <row r="360" spans="1:3">
      <c r="A360">
        <v>288</v>
      </c>
      <c r="B360" t="s">
        <v>745</v>
      </c>
      <c r="C360" t="s">
        <v>2190</v>
      </c>
    </row>
    <row r="361" spans="1:3">
      <c r="A361">
        <v>289</v>
      </c>
      <c r="B361" t="s">
        <v>745</v>
      </c>
      <c r="C361" t="s">
        <v>2190</v>
      </c>
    </row>
    <row r="362" spans="1:3">
      <c r="A362">
        <v>290</v>
      </c>
      <c r="B362" t="s">
        <v>1587</v>
      </c>
      <c r="C362" t="s">
        <v>2192</v>
      </c>
    </row>
    <row r="363" spans="1:3">
      <c r="A363">
        <v>291</v>
      </c>
      <c r="B363" t="s">
        <v>745</v>
      </c>
      <c r="C363" t="s">
        <v>2190</v>
      </c>
    </row>
    <row r="364" spans="1:3">
      <c r="A364">
        <v>292</v>
      </c>
      <c r="B364" t="s">
        <v>381</v>
      </c>
      <c r="C364" t="s">
        <v>2159</v>
      </c>
    </row>
    <row r="365" spans="1:3">
      <c r="A365">
        <v>293</v>
      </c>
      <c r="B365" t="s">
        <v>745</v>
      </c>
      <c r="C365" t="s">
        <v>2190</v>
      </c>
    </row>
    <row r="366" spans="1:3">
      <c r="A366">
        <v>294</v>
      </c>
      <c r="B366" t="s">
        <v>369</v>
      </c>
      <c r="C366" t="s">
        <v>2159</v>
      </c>
    </row>
    <row r="367" spans="1:3">
      <c r="A367">
        <v>295</v>
      </c>
      <c r="B367" t="s">
        <v>749</v>
      </c>
      <c r="C367" t="s">
        <v>2190</v>
      </c>
    </row>
    <row r="368" spans="1:3">
      <c r="A368">
        <v>296</v>
      </c>
      <c r="B368" t="s">
        <v>1419</v>
      </c>
      <c r="C368" t="s">
        <v>2190</v>
      </c>
    </row>
    <row r="369" spans="1:3">
      <c r="A369">
        <v>297</v>
      </c>
      <c r="B369" t="s">
        <v>745</v>
      </c>
      <c r="C369" t="s">
        <v>2190</v>
      </c>
    </row>
    <row r="370" spans="1:3">
      <c r="A370">
        <v>298</v>
      </c>
      <c r="B370" t="s">
        <v>745</v>
      </c>
      <c r="C370" t="s">
        <v>2190</v>
      </c>
    </row>
    <row r="371" spans="1:3">
      <c r="A371">
        <v>299</v>
      </c>
      <c r="B371" t="s">
        <v>745</v>
      </c>
      <c r="C371" t="s">
        <v>2190</v>
      </c>
    </row>
    <row r="372" spans="1:3">
      <c r="A372">
        <v>299</v>
      </c>
      <c r="B372" t="s">
        <v>2211</v>
      </c>
      <c r="C372" t="s">
        <v>2161</v>
      </c>
    </row>
    <row r="373" spans="1:3">
      <c r="A373">
        <v>300</v>
      </c>
      <c r="B373" t="s">
        <v>745</v>
      </c>
      <c r="C373" t="s">
        <v>2190</v>
      </c>
    </row>
    <row r="374" spans="1:3">
      <c r="A374">
        <v>301</v>
      </c>
      <c r="B374" t="s">
        <v>745</v>
      </c>
      <c r="C374" t="s">
        <v>2190</v>
      </c>
    </row>
    <row r="375" spans="1:3">
      <c r="A375">
        <v>302</v>
      </c>
      <c r="B375" t="s">
        <v>745</v>
      </c>
      <c r="C375" t="s">
        <v>2190</v>
      </c>
    </row>
    <row r="376" spans="1:3">
      <c r="A376">
        <v>303</v>
      </c>
      <c r="B376" t="s">
        <v>1127</v>
      </c>
      <c r="C376" t="s">
        <v>2161</v>
      </c>
    </row>
    <row r="377" spans="1:3">
      <c r="A377">
        <v>304</v>
      </c>
      <c r="B377" t="s">
        <v>745</v>
      </c>
      <c r="C377" t="s">
        <v>2190</v>
      </c>
    </row>
    <row r="378" spans="1:3">
      <c r="A378">
        <v>305</v>
      </c>
      <c r="B378" t="s">
        <v>381</v>
      </c>
      <c r="C378" t="s">
        <v>2159</v>
      </c>
    </row>
    <row r="379" spans="1:3">
      <c r="A379">
        <v>305</v>
      </c>
      <c r="B379" t="s">
        <v>264</v>
      </c>
      <c r="C379" t="s">
        <v>2159</v>
      </c>
    </row>
    <row r="380" spans="1:3">
      <c r="A380">
        <v>306</v>
      </c>
      <c r="B380" t="s">
        <v>1686</v>
      </c>
      <c r="C380" t="s">
        <v>2190</v>
      </c>
    </row>
    <row r="381" spans="1:3">
      <c r="A381">
        <v>307</v>
      </c>
      <c r="B381" t="s">
        <v>264</v>
      </c>
      <c r="C381" t="s">
        <v>2159</v>
      </c>
    </row>
    <row r="382" spans="1:3">
      <c r="A382">
        <v>307</v>
      </c>
      <c r="B382" t="s">
        <v>289</v>
      </c>
      <c r="C382" t="s">
        <v>2161</v>
      </c>
    </row>
    <row r="383" spans="1:3">
      <c r="A383">
        <v>308</v>
      </c>
      <c r="B383" t="s">
        <v>745</v>
      </c>
      <c r="C383" t="s">
        <v>2190</v>
      </c>
    </row>
    <row r="384" spans="1:3">
      <c r="A384">
        <v>309</v>
      </c>
      <c r="B384" t="s">
        <v>1159</v>
      </c>
      <c r="C384" t="s">
        <v>2190</v>
      </c>
    </row>
    <row r="385" spans="1:3">
      <c r="A385">
        <v>310</v>
      </c>
      <c r="B385" t="s">
        <v>745</v>
      </c>
      <c r="C385" t="s">
        <v>2190</v>
      </c>
    </row>
    <row r="386" spans="1:3">
      <c r="A386">
        <v>311</v>
      </c>
      <c r="B386" t="s">
        <v>745</v>
      </c>
      <c r="C386" t="s">
        <v>2190</v>
      </c>
    </row>
    <row r="387" spans="1:3">
      <c r="A387">
        <v>312</v>
      </c>
      <c r="B387" t="s">
        <v>745</v>
      </c>
      <c r="C387" t="s">
        <v>2190</v>
      </c>
    </row>
    <row r="388" spans="1:3">
      <c r="A388">
        <v>313</v>
      </c>
      <c r="B388" t="s">
        <v>749</v>
      </c>
      <c r="C388" t="s">
        <v>2180</v>
      </c>
    </row>
    <row r="389" spans="1:3">
      <c r="A389">
        <v>314</v>
      </c>
      <c r="B389" t="s">
        <v>745</v>
      </c>
      <c r="C389" t="s">
        <v>2190</v>
      </c>
    </row>
    <row r="390" spans="1:3">
      <c r="A390">
        <v>315</v>
      </c>
      <c r="B390" t="s">
        <v>745</v>
      </c>
      <c r="C390" t="s">
        <v>2190</v>
      </c>
    </row>
    <row r="391" spans="1:3">
      <c r="A391">
        <v>315</v>
      </c>
      <c r="B391" t="s">
        <v>1686</v>
      </c>
      <c r="C391" t="s">
        <v>2190</v>
      </c>
    </row>
    <row r="392" spans="1:3">
      <c r="A392">
        <v>315</v>
      </c>
      <c r="B392" t="s">
        <v>1127</v>
      </c>
      <c r="C392" t="s">
        <v>2161</v>
      </c>
    </row>
    <row r="393" spans="1:3">
      <c r="A393">
        <v>315</v>
      </c>
      <c r="B393" t="s">
        <v>749</v>
      </c>
      <c r="C393" t="s">
        <v>2195</v>
      </c>
    </row>
    <row r="394" spans="1:3">
      <c r="A394">
        <v>315</v>
      </c>
      <c r="B394" t="s">
        <v>2216</v>
      </c>
      <c r="C394" t="s">
        <v>2195</v>
      </c>
    </row>
    <row r="395" spans="1:3">
      <c r="A395">
        <v>316</v>
      </c>
      <c r="B395" t="s">
        <v>745</v>
      </c>
      <c r="C395" t="s">
        <v>2190</v>
      </c>
    </row>
    <row r="396" spans="1:3">
      <c r="A396">
        <v>317</v>
      </c>
      <c r="B396" t="s">
        <v>745</v>
      </c>
      <c r="C396" t="s">
        <v>2190</v>
      </c>
    </row>
    <row r="397" spans="1:3">
      <c r="A397">
        <v>318</v>
      </c>
      <c r="B397" t="s">
        <v>745</v>
      </c>
      <c r="C397" t="s">
        <v>2190</v>
      </c>
    </row>
    <row r="398" spans="1:3">
      <c r="A398">
        <v>319</v>
      </c>
      <c r="B398" t="s">
        <v>745</v>
      </c>
      <c r="C398" t="s">
        <v>2190</v>
      </c>
    </row>
    <row r="399" spans="1:3">
      <c r="A399">
        <v>320</v>
      </c>
      <c r="B399" t="s">
        <v>264</v>
      </c>
      <c r="C399" t="s">
        <v>2159</v>
      </c>
    </row>
    <row r="400" spans="1:3">
      <c r="A400">
        <v>321</v>
      </c>
      <c r="B400" t="s">
        <v>745</v>
      </c>
      <c r="C400" t="s">
        <v>2190</v>
      </c>
    </row>
    <row r="401" spans="1:3">
      <c r="A401">
        <v>322</v>
      </c>
      <c r="B401" t="s">
        <v>4707</v>
      </c>
      <c r="C401" t="s">
        <v>2161</v>
      </c>
    </row>
    <row r="402" spans="1:3">
      <c r="A402">
        <v>323</v>
      </c>
      <c r="B402" t="s">
        <v>745</v>
      </c>
      <c r="C402" t="s">
        <v>2190</v>
      </c>
    </row>
    <row r="403" spans="1:3">
      <c r="A403">
        <v>324</v>
      </c>
      <c r="B403" t="s">
        <v>745</v>
      </c>
      <c r="C403" t="s">
        <v>2190</v>
      </c>
    </row>
    <row r="404" spans="1:3">
      <c r="A404">
        <v>325</v>
      </c>
      <c r="B404" t="s">
        <v>745</v>
      </c>
      <c r="C404" t="s">
        <v>2190</v>
      </c>
    </row>
    <row r="405" spans="1:3">
      <c r="A405">
        <v>325</v>
      </c>
      <c r="B405" t="s">
        <v>2216</v>
      </c>
      <c r="C405" t="s">
        <v>2192</v>
      </c>
    </row>
    <row r="406" spans="1:3">
      <c r="A406">
        <v>326</v>
      </c>
      <c r="B406" t="s">
        <v>745</v>
      </c>
      <c r="C406" t="s">
        <v>2190</v>
      </c>
    </row>
    <row r="407" spans="1:3">
      <c r="A407">
        <v>327</v>
      </c>
      <c r="B407" t="s">
        <v>381</v>
      </c>
      <c r="C407" t="s">
        <v>2167</v>
      </c>
    </row>
    <row r="408" spans="1:3">
      <c r="A408">
        <v>328</v>
      </c>
      <c r="B408" t="s">
        <v>4708</v>
      </c>
      <c r="C408" t="s">
        <v>2190</v>
      </c>
    </row>
    <row r="409" spans="1:3">
      <c r="A409">
        <v>329</v>
      </c>
      <c r="B409" t="s">
        <v>745</v>
      </c>
      <c r="C409" t="s">
        <v>2190</v>
      </c>
    </row>
    <row r="410" spans="1:3">
      <c r="A410">
        <v>329</v>
      </c>
      <c r="B410" t="s">
        <v>1686</v>
      </c>
      <c r="C410" t="s">
        <v>2190</v>
      </c>
    </row>
    <row r="411" spans="1:3">
      <c r="A411">
        <v>330</v>
      </c>
      <c r="B411" t="s">
        <v>745</v>
      </c>
      <c r="C411" t="s">
        <v>2190</v>
      </c>
    </row>
    <row r="412" spans="1:3">
      <c r="A412">
        <v>331</v>
      </c>
      <c r="B412" t="s">
        <v>745</v>
      </c>
      <c r="C412" t="s">
        <v>2190</v>
      </c>
    </row>
    <row r="413" spans="1:3">
      <c r="A413">
        <v>332</v>
      </c>
      <c r="B413" t="s">
        <v>745</v>
      </c>
      <c r="C413" t="s">
        <v>2190</v>
      </c>
    </row>
    <row r="414" spans="1:3">
      <c r="A414">
        <v>333</v>
      </c>
      <c r="B414" t="s">
        <v>745</v>
      </c>
      <c r="C414" t="s">
        <v>2190</v>
      </c>
    </row>
    <row r="415" spans="1:3">
      <c r="A415">
        <v>334</v>
      </c>
      <c r="B415" t="s">
        <v>1159</v>
      </c>
      <c r="C415" t="s">
        <v>2190</v>
      </c>
    </row>
    <row r="416" spans="1:3">
      <c r="A416">
        <v>335</v>
      </c>
      <c r="B416" t="s">
        <v>745</v>
      </c>
      <c r="C416" t="s">
        <v>2190</v>
      </c>
    </row>
    <row r="417" spans="1:3">
      <c r="A417">
        <v>335</v>
      </c>
      <c r="B417" t="s">
        <v>2216</v>
      </c>
      <c r="C417" t="s">
        <v>2192</v>
      </c>
    </row>
    <row r="418" spans="1:3">
      <c r="A418">
        <v>336</v>
      </c>
      <c r="B418" t="s">
        <v>745</v>
      </c>
      <c r="C418" t="s">
        <v>2190</v>
      </c>
    </row>
    <row r="419" spans="1:3">
      <c r="A419">
        <v>337</v>
      </c>
      <c r="B419" t="s">
        <v>745</v>
      </c>
      <c r="C419" t="s">
        <v>2190</v>
      </c>
    </row>
    <row r="420" spans="1:3">
      <c r="A420">
        <v>338</v>
      </c>
      <c r="B420" t="s">
        <v>745</v>
      </c>
      <c r="C420" t="s">
        <v>2190</v>
      </c>
    </row>
    <row r="421" spans="1:3">
      <c r="A421">
        <v>339</v>
      </c>
      <c r="B421" t="s">
        <v>745</v>
      </c>
      <c r="C421" t="s">
        <v>2190</v>
      </c>
    </row>
    <row r="422" spans="1:3">
      <c r="A422">
        <v>340</v>
      </c>
      <c r="B422" t="s">
        <v>745</v>
      </c>
      <c r="C422" t="s">
        <v>2190</v>
      </c>
    </row>
    <row r="423" spans="1:3">
      <c r="A423">
        <v>341</v>
      </c>
      <c r="B423" t="s">
        <v>745</v>
      </c>
      <c r="C423" t="s">
        <v>2190</v>
      </c>
    </row>
    <row r="424" spans="1:3">
      <c r="A424">
        <v>342</v>
      </c>
      <c r="B424" t="s">
        <v>745</v>
      </c>
      <c r="C424" t="s">
        <v>2190</v>
      </c>
    </row>
    <row r="425" spans="1:3">
      <c r="A425">
        <v>342</v>
      </c>
      <c r="B425" t="s">
        <v>2198</v>
      </c>
      <c r="C425" t="s">
        <v>2195</v>
      </c>
    </row>
    <row r="426" spans="1:3">
      <c r="A426">
        <v>343</v>
      </c>
      <c r="B426" t="s">
        <v>1686</v>
      </c>
      <c r="C426" t="s">
        <v>2190</v>
      </c>
    </row>
    <row r="427" spans="1:3">
      <c r="A427">
        <v>344</v>
      </c>
      <c r="B427" t="s">
        <v>2182</v>
      </c>
      <c r="C427" t="s">
        <v>2161</v>
      </c>
    </row>
    <row r="428" spans="1:3">
      <c r="A428">
        <v>345</v>
      </c>
      <c r="B428" t="s">
        <v>745</v>
      </c>
      <c r="C428" t="s">
        <v>2190</v>
      </c>
    </row>
    <row r="429" spans="1:3">
      <c r="A429">
        <v>346</v>
      </c>
      <c r="B429" t="s">
        <v>745</v>
      </c>
      <c r="C429" t="s">
        <v>2190</v>
      </c>
    </row>
    <row r="430" spans="1:3">
      <c r="A430">
        <v>347</v>
      </c>
      <c r="B430" t="s">
        <v>1686</v>
      </c>
      <c r="C430" t="s">
        <v>2190</v>
      </c>
    </row>
    <row r="431" spans="1:3">
      <c r="A431">
        <v>348</v>
      </c>
      <c r="B431" t="s">
        <v>745</v>
      </c>
      <c r="C431" t="s">
        <v>2190</v>
      </c>
    </row>
    <row r="432" spans="1:3">
      <c r="A432">
        <v>349</v>
      </c>
      <c r="B432" t="s">
        <v>1686</v>
      </c>
      <c r="C432" t="s">
        <v>2190</v>
      </c>
    </row>
    <row r="433" spans="1:3">
      <c r="A433">
        <v>350</v>
      </c>
      <c r="B433" t="s">
        <v>381</v>
      </c>
      <c r="C433" t="s">
        <v>2159</v>
      </c>
    </row>
    <row r="434" spans="1:3">
      <c r="A434">
        <v>351</v>
      </c>
      <c r="B434" t="s">
        <v>1686</v>
      </c>
      <c r="C434" t="s">
        <v>2190</v>
      </c>
    </row>
    <row r="435" spans="1:3">
      <c r="A435">
        <v>352</v>
      </c>
      <c r="B435" t="s">
        <v>745</v>
      </c>
      <c r="C435" t="s">
        <v>2190</v>
      </c>
    </row>
    <row r="436" spans="1:3">
      <c r="A436">
        <v>353</v>
      </c>
      <c r="B436" t="s">
        <v>745</v>
      </c>
      <c r="C436" t="s">
        <v>2190</v>
      </c>
    </row>
    <row r="437" spans="1:3">
      <c r="A437">
        <v>354</v>
      </c>
      <c r="B437" t="s">
        <v>745</v>
      </c>
      <c r="C437" t="s">
        <v>2190</v>
      </c>
    </row>
    <row r="438" spans="1:3">
      <c r="A438">
        <v>355</v>
      </c>
      <c r="B438" t="s">
        <v>745</v>
      </c>
      <c r="C438" t="s">
        <v>2190</v>
      </c>
    </row>
    <row r="439" spans="1:3">
      <c r="A439">
        <v>356</v>
      </c>
      <c r="B439" t="s">
        <v>745</v>
      </c>
      <c r="C439" t="s">
        <v>2190</v>
      </c>
    </row>
    <row r="440" spans="1:3">
      <c r="A440">
        <v>357</v>
      </c>
      <c r="B440" t="s">
        <v>745</v>
      </c>
      <c r="C440" t="s">
        <v>2190</v>
      </c>
    </row>
    <row r="441" spans="1:3">
      <c r="A441">
        <v>358</v>
      </c>
      <c r="B441" t="s">
        <v>745</v>
      </c>
      <c r="C441" t="s">
        <v>2190</v>
      </c>
    </row>
    <row r="442" spans="1:3">
      <c r="A442">
        <v>359</v>
      </c>
      <c r="B442" t="s">
        <v>745</v>
      </c>
      <c r="C442" t="s">
        <v>746</v>
      </c>
    </row>
    <row r="443" spans="1:3">
      <c r="A443">
        <v>360</v>
      </c>
      <c r="B443" t="s">
        <v>745</v>
      </c>
      <c r="C443" t="s">
        <v>2190</v>
      </c>
    </row>
    <row r="444" spans="1:3">
      <c r="A444">
        <v>361</v>
      </c>
      <c r="B444" t="s">
        <v>745</v>
      </c>
      <c r="C444" t="s">
        <v>2190</v>
      </c>
    </row>
    <row r="445" spans="1:3">
      <c r="A445">
        <v>362</v>
      </c>
      <c r="B445" t="s">
        <v>745</v>
      </c>
      <c r="C445" t="s">
        <v>2190</v>
      </c>
    </row>
    <row r="446" spans="1:3">
      <c r="A446">
        <v>363</v>
      </c>
      <c r="B446" t="s">
        <v>745</v>
      </c>
      <c r="C446" t="s">
        <v>2190</v>
      </c>
    </row>
    <row r="447" spans="1:3">
      <c r="A447">
        <v>364</v>
      </c>
      <c r="B447" t="s">
        <v>745</v>
      </c>
      <c r="C447" t="s">
        <v>2190</v>
      </c>
    </row>
    <row r="448" spans="1:3">
      <c r="A448">
        <v>365</v>
      </c>
      <c r="B448" t="s">
        <v>745</v>
      </c>
      <c r="C448" t="s">
        <v>2190</v>
      </c>
    </row>
    <row r="449" spans="1:3">
      <c r="A449">
        <v>366</v>
      </c>
      <c r="B449" t="s">
        <v>745</v>
      </c>
      <c r="C449" t="s">
        <v>5390</v>
      </c>
    </row>
    <row r="450" spans="1:3">
      <c r="A450">
        <v>367</v>
      </c>
      <c r="B450" t="s">
        <v>745</v>
      </c>
      <c r="C450" t="s">
        <v>746</v>
      </c>
    </row>
    <row r="451" spans="1:3">
      <c r="A451">
        <v>368</v>
      </c>
      <c r="B451" t="s">
        <v>745</v>
      </c>
      <c r="C451" t="s">
        <v>2190</v>
      </c>
    </row>
    <row r="452" spans="1:3">
      <c r="A452">
        <v>369</v>
      </c>
      <c r="B452" t="s">
        <v>745</v>
      </c>
      <c r="C452" t="s">
        <v>746</v>
      </c>
    </row>
    <row r="453" spans="1:3">
      <c r="A453">
        <v>370</v>
      </c>
      <c r="B453" t="s">
        <v>4704</v>
      </c>
      <c r="C453" t="s">
        <v>2190</v>
      </c>
    </row>
    <row r="454" spans="1:3">
      <c r="A454">
        <v>371</v>
      </c>
      <c r="B454" t="s">
        <v>745</v>
      </c>
      <c r="C454" t="s">
        <v>2190</v>
      </c>
    </row>
    <row r="455" spans="1:3">
      <c r="A455">
        <v>372</v>
      </c>
      <c r="B455" t="s">
        <v>745</v>
      </c>
      <c r="C455" t="s">
        <v>2190</v>
      </c>
    </row>
    <row r="456" spans="1:3">
      <c r="A456">
        <v>373</v>
      </c>
      <c r="B456" t="s">
        <v>745</v>
      </c>
      <c r="C456" t="s">
        <v>2190</v>
      </c>
    </row>
    <row r="457" spans="1:3">
      <c r="A457">
        <v>374</v>
      </c>
      <c r="B457" t="s">
        <v>745</v>
      </c>
      <c r="C457" t="s">
        <v>746</v>
      </c>
    </row>
    <row r="458" spans="1:3">
      <c r="A458">
        <v>375</v>
      </c>
      <c r="B458" t="s">
        <v>745</v>
      </c>
      <c r="C458" t="s">
        <v>2190</v>
      </c>
    </row>
    <row r="459" spans="1:3">
      <c r="A459">
        <v>376</v>
      </c>
      <c r="B459" t="s">
        <v>745</v>
      </c>
      <c r="C459" t="s">
        <v>2190</v>
      </c>
    </row>
    <row r="460" spans="1:3">
      <c r="A460">
        <v>377</v>
      </c>
      <c r="B460" t="s">
        <v>745</v>
      </c>
      <c r="C460" t="s">
        <v>2190</v>
      </c>
    </row>
    <row r="461" spans="1:3">
      <c r="A461">
        <v>378</v>
      </c>
      <c r="B461" t="s">
        <v>745</v>
      </c>
      <c r="C461" t="s">
        <v>2190</v>
      </c>
    </row>
    <row r="462" spans="1:3">
      <c r="A462">
        <v>379</v>
      </c>
      <c r="B462" t="s">
        <v>745</v>
      </c>
      <c r="C462" t="s">
        <v>746</v>
      </c>
    </row>
    <row r="463" spans="1:3">
      <c r="A463">
        <v>380</v>
      </c>
      <c r="B463" t="s">
        <v>745</v>
      </c>
      <c r="C463" t="s">
        <v>2190</v>
      </c>
    </row>
    <row r="464" spans="1:3">
      <c r="A464">
        <v>381</v>
      </c>
      <c r="B464" t="s">
        <v>745</v>
      </c>
      <c r="C464" t="s">
        <v>2190</v>
      </c>
    </row>
    <row r="465" spans="1:3">
      <c r="A465">
        <v>382</v>
      </c>
      <c r="B465" t="s">
        <v>745</v>
      </c>
      <c r="C465" t="s">
        <v>2190</v>
      </c>
    </row>
    <row r="466" spans="1:3">
      <c r="A466">
        <v>383</v>
      </c>
      <c r="B466" t="s">
        <v>381</v>
      </c>
      <c r="C466" t="s">
        <v>2167</v>
      </c>
    </row>
    <row r="467" spans="1:3">
      <c r="A467">
        <v>384</v>
      </c>
      <c r="B467" t="s">
        <v>5391</v>
      </c>
      <c r="C467" t="s">
        <v>2192</v>
      </c>
    </row>
    <row r="468" spans="1:3">
      <c r="A468">
        <v>385</v>
      </c>
      <c r="B468" t="s">
        <v>5392</v>
      </c>
      <c r="C468" t="s">
        <v>2167</v>
      </c>
    </row>
    <row r="469" spans="1:3">
      <c r="A469">
        <v>386</v>
      </c>
      <c r="B469" t="s">
        <v>745</v>
      </c>
      <c r="C469" t="s">
        <v>2190</v>
      </c>
    </row>
    <row r="470" spans="1:3">
      <c r="A470">
        <v>387</v>
      </c>
      <c r="B470" t="s">
        <v>745</v>
      </c>
      <c r="C470" t="s">
        <v>2190</v>
      </c>
    </row>
    <row r="471" spans="1:3">
      <c r="A471">
        <v>388</v>
      </c>
      <c r="B471" t="s">
        <v>745</v>
      </c>
      <c r="C471" t="s">
        <v>2190</v>
      </c>
    </row>
    <row r="472" spans="1:3">
      <c r="A472">
        <v>389</v>
      </c>
      <c r="B472" t="s">
        <v>5393</v>
      </c>
      <c r="C472" t="s">
        <v>2161</v>
      </c>
    </row>
    <row r="473" spans="1:3">
      <c r="A473">
        <v>389</v>
      </c>
      <c r="B473" t="s">
        <v>766</v>
      </c>
      <c r="C473" t="s">
        <v>2167</v>
      </c>
    </row>
    <row r="474" spans="1:3">
      <c r="A474">
        <v>390</v>
      </c>
      <c r="B474" t="s">
        <v>745</v>
      </c>
      <c r="C474" t="s">
        <v>2190</v>
      </c>
    </row>
    <row r="475" spans="1:3">
      <c r="A475">
        <v>391</v>
      </c>
      <c r="B475" t="s">
        <v>1127</v>
      </c>
      <c r="C475" t="s">
        <v>2161</v>
      </c>
    </row>
    <row r="476" spans="1:3">
      <c r="A476">
        <v>392</v>
      </c>
      <c r="B476" t="s">
        <v>745</v>
      </c>
      <c r="C476" t="s">
        <v>2190</v>
      </c>
    </row>
    <row r="477" spans="1:3">
      <c r="A477">
        <v>393</v>
      </c>
      <c r="B477" t="s">
        <v>745</v>
      </c>
      <c r="C477" t="s">
        <v>2190</v>
      </c>
    </row>
    <row r="478" spans="1:3">
      <c r="A478">
        <v>394</v>
      </c>
      <c r="B478" t="s">
        <v>5394</v>
      </c>
      <c r="C478" t="s">
        <v>2167</v>
      </c>
    </row>
    <row r="479" spans="1:3">
      <c r="A479">
        <v>394</v>
      </c>
      <c r="B479" t="s">
        <v>749</v>
      </c>
      <c r="C479" t="s">
        <v>2190</v>
      </c>
    </row>
    <row r="480" spans="1:3">
      <c r="A480">
        <v>395</v>
      </c>
      <c r="B480" t="s">
        <v>745</v>
      </c>
      <c r="C480" t="s">
        <v>2190</v>
      </c>
    </row>
    <row r="481" spans="1:3">
      <c r="A481">
        <v>396</v>
      </c>
      <c r="B481" t="s">
        <v>745</v>
      </c>
      <c r="C481" t="s">
        <v>2190</v>
      </c>
    </row>
    <row r="482" spans="1:3">
      <c r="A482">
        <v>397</v>
      </c>
      <c r="B482" t="s">
        <v>745</v>
      </c>
      <c r="C482" t="s">
        <v>2190</v>
      </c>
    </row>
    <row r="483" spans="1:3">
      <c r="A483">
        <v>398</v>
      </c>
      <c r="B483" t="s">
        <v>4706</v>
      </c>
      <c r="C483" t="s">
        <v>2167</v>
      </c>
    </row>
    <row r="484" spans="1:3">
      <c r="A484">
        <v>399</v>
      </c>
      <c r="B484" t="s">
        <v>381</v>
      </c>
      <c r="C484" t="s">
        <v>2159</v>
      </c>
    </row>
    <row r="485" spans="1:3">
      <c r="A485">
        <v>400</v>
      </c>
      <c r="B485" t="s">
        <v>5395</v>
      </c>
      <c r="C485" t="s">
        <v>2161</v>
      </c>
    </row>
    <row r="486" spans="1:3">
      <c r="A486">
        <v>401</v>
      </c>
      <c r="B486" t="s">
        <v>1587</v>
      </c>
      <c r="C486" t="s">
        <v>2192</v>
      </c>
    </row>
    <row r="487" spans="1:3">
      <c r="A487">
        <v>402</v>
      </c>
      <c r="B487" t="s">
        <v>5396</v>
      </c>
      <c r="C487" t="s">
        <v>2161</v>
      </c>
    </row>
    <row r="488" spans="1:3">
      <c r="A488">
        <v>402</v>
      </c>
      <c r="B488" t="s">
        <v>5397</v>
      </c>
      <c r="C488" t="s">
        <v>2161</v>
      </c>
    </row>
    <row r="489" spans="1:3">
      <c r="A489">
        <v>402</v>
      </c>
      <c r="B489" t="s">
        <v>766</v>
      </c>
      <c r="C489" t="s">
        <v>2167</v>
      </c>
    </row>
    <row r="490" spans="1:3">
      <c r="A490">
        <v>403</v>
      </c>
      <c r="B490" t="s">
        <v>2182</v>
      </c>
      <c r="C490" t="s">
        <v>2161</v>
      </c>
    </row>
    <row r="491" spans="1:3">
      <c r="A491">
        <v>404</v>
      </c>
      <c r="B491" t="s">
        <v>1127</v>
      </c>
      <c r="C491" t="s">
        <v>2161</v>
      </c>
    </row>
    <row r="492" spans="1:3">
      <c r="A492">
        <v>405</v>
      </c>
      <c r="B492" t="s">
        <v>1127</v>
      </c>
      <c r="C492" t="s">
        <v>2161</v>
      </c>
    </row>
    <row r="493" spans="1:3">
      <c r="A493">
        <v>406</v>
      </c>
      <c r="B493" t="s">
        <v>1127</v>
      </c>
      <c r="C493" t="s">
        <v>2161</v>
      </c>
    </row>
    <row r="494" spans="1:3">
      <c r="A494">
        <v>407</v>
      </c>
      <c r="B494" t="s">
        <v>289</v>
      </c>
      <c r="C494" t="s">
        <v>2161</v>
      </c>
    </row>
    <row r="495" spans="1:3">
      <c r="A495">
        <v>408</v>
      </c>
      <c r="B495" t="s">
        <v>1127</v>
      </c>
      <c r="C495" t="s">
        <v>2161</v>
      </c>
    </row>
    <row r="496" spans="1:3">
      <c r="A496">
        <v>409</v>
      </c>
      <c r="B496" t="s">
        <v>1127</v>
      </c>
      <c r="C496" t="s">
        <v>2161</v>
      </c>
    </row>
    <row r="497" spans="1:3">
      <c r="A497">
        <v>410</v>
      </c>
      <c r="B497" t="s">
        <v>745</v>
      </c>
      <c r="C497" t="s">
        <v>2190</v>
      </c>
    </row>
    <row r="498" spans="1:3">
      <c r="A498">
        <v>411</v>
      </c>
      <c r="B498" t="s">
        <v>1127</v>
      </c>
      <c r="C498" t="s">
        <v>2161</v>
      </c>
    </row>
    <row r="499" spans="1:3">
      <c r="A499">
        <v>412</v>
      </c>
      <c r="B499" t="s">
        <v>289</v>
      </c>
      <c r="C499" t="s">
        <v>2161</v>
      </c>
    </row>
    <row r="500" spans="1:3">
      <c r="A500">
        <v>412</v>
      </c>
      <c r="B500" t="s">
        <v>5398</v>
      </c>
      <c r="C500" t="s">
        <v>2161</v>
      </c>
    </row>
    <row r="501" spans="1:3">
      <c r="A501">
        <v>413</v>
      </c>
      <c r="B501" t="s">
        <v>1127</v>
      </c>
      <c r="C501" t="s">
        <v>2161</v>
      </c>
    </row>
    <row r="502" spans="1:3">
      <c r="A502">
        <v>414</v>
      </c>
      <c r="B502" t="s">
        <v>1127</v>
      </c>
      <c r="C502" t="s">
        <v>2161</v>
      </c>
    </row>
    <row r="503" spans="1:3">
      <c r="A503">
        <v>415</v>
      </c>
      <c r="B503" t="s">
        <v>1127</v>
      </c>
      <c r="C503" t="s">
        <v>2161</v>
      </c>
    </row>
    <row r="504" spans="1:3">
      <c r="A504">
        <v>415</v>
      </c>
      <c r="B504" t="s">
        <v>5399</v>
      </c>
      <c r="C504" t="s">
        <v>2180</v>
      </c>
    </row>
    <row r="505" spans="1:3">
      <c r="A505">
        <v>416</v>
      </c>
      <c r="B505" t="s">
        <v>289</v>
      </c>
      <c r="C505" t="s">
        <v>2161</v>
      </c>
    </row>
    <row r="506" spans="1:3">
      <c r="A506">
        <v>417</v>
      </c>
      <c r="B506" t="s">
        <v>5400</v>
      </c>
      <c r="C506" t="s">
        <v>2161</v>
      </c>
    </row>
    <row r="507" spans="1:3">
      <c r="A507">
        <v>417</v>
      </c>
      <c r="B507" t="s">
        <v>766</v>
      </c>
      <c r="C507" t="s">
        <v>2167</v>
      </c>
    </row>
    <row r="508" spans="1:3">
      <c r="A508">
        <v>417</v>
      </c>
      <c r="B508" t="s">
        <v>5401</v>
      </c>
      <c r="C508" t="s">
        <v>201</v>
      </c>
    </row>
    <row r="509" spans="1:3">
      <c r="A509">
        <v>418</v>
      </c>
      <c r="B509" t="s">
        <v>289</v>
      </c>
      <c r="C509" t="s">
        <v>2161</v>
      </c>
    </row>
    <row r="510" spans="1:3">
      <c r="A510">
        <v>419</v>
      </c>
      <c r="B510" t="s">
        <v>1127</v>
      </c>
      <c r="C510" t="s">
        <v>2161</v>
      </c>
    </row>
    <row r="511" spans="1:3">
      <c r="A511">
        <v>420</v>
      </c>
      <c r="B511" t="s">
        <v>1127</v>
      </c>
      <c r="C511" t="s">
        <v>2161</v>
      </c>
    </row>
    <row r="512" spans="1:3">
      <c r="A512">
        <v>421</v>
      </c>
      <c r="B512" t="s">
        <v>1127</v>
      </c>
      <c r="C512" t="s">
        <v>2161</v>
      </c>
    </row>
    <row r="513" spans="1:3">
      <c r="A513">
        <v>422</v>
      </c>
      <c r="B513" t="s">
        <v>5402</v>
      </c>
      <c r="C513" t="s">
        <v>2159</v>
      </c>
    </row>
    <row r="514" spans="1:3">
      <c r="A514">
        <v>422</v>
      </c>
      <c r="B514" t="s">
        <v>5403</v>
      </c>
      <c r="C514" t="s">
        <v>2180</v>
      </c>
    </row>
    <row r="515" spans="1:3">
      <c r="A515">
        <v>422</v>
      </c>
      <c r="B515" t="s">
        <v>289</v>
      </c>
      <c r="C515" t="s">
        <v>2161</v>
      </c>
    </row>
    <row r="516" spans="1:3">
      <c r="A516">
        <v>423</v>
      </c>
      <c r="B516" t="s">
        <v>716</v>
      </c>
      <c r="C516" t="s">
        <v>2159</v>
      </c>
    </row>
    <row r="517" spans="1:3">
      <c r="A517">
        <v>424</v>
      </c>
      <c r="B517" t="s">
        <v>745</v>
      </c>
      <c r="C517" t="s">
        <v>2190</v>
      </c>
    </row>
    <row r="518" spans="1:3">
      <c r="A518">
        <v>425</v>
      </c>
      <c r="B518" t="s">
        <v>745</v>
      </c>
      <c r="C518" t="s">
        <v>2190</v>
      </c>
    </row>
    <row r="519" spans="1:3">
      <c r="A519">
        <v>426</v>
      </c>
      <c r="B519" t="s">
        <v>1159</v>
      </c>
      <c r="C519" t="s">
        <v>796</v>
      </c>
    </row>
    <row r="520" spans="1:3">
      <c r="A520">
        <v>427</v>
      </c>
      <c r="B520" t="s">
        <v>745</v>
      </c>
      <c r="C520" t="s">
        <v>2190</v>
      </c>
    </row>
    <row r="521" spans="1:3">
      <c r="A521">
        <v>428</v>
      </c>
      <c r="B521" t="s">
        <v>745</v>
      </c>
      <c r="C521" t="s">
        <v>2190</v>
      </c>
    </row>
    <row r="522" spans="1:3">
      <c r="A522">
        <v>429</v>
      </c>
      <c r="B522" t="s">
        <v>745</v>
      </c>
      <c r="C522" t="s">
        <v>2190</v>
      </c>
    </row>
    <row r="523" spans="1:3">
      <c r="A523">
        <v>429</v>
      </c>
      <c r="B523" t="s">
        <v>1127</v>
      </c>
      <c r="C523" t="s">
        <v>2161</v>
      </c>
    </row>
    <row r="524" spans="1:3">
      <c r="A524">
        <v>430</v>
      </c>
      <c r="B524" t="s">
        <v>745</v>
      </c>
      <c r="C524" t="s">
        <v>2190</v>
      </c>
    </row>
    <row r="525" spans="1:3">
      <c r="A525">
        <v>431</v>
      </c>
      <c r="B525" t="s">
        <v>745</v>
      </c>
      <c r="C525" t="s">
        <v>2190</v>
      </c>
    </row>
    <row r="526" spans="1:3">
      <c r="A526">
        <v>431</v>
      </c>
      <c r="B526" t="s">
        <v>1127</v>
      </c>
      <c r="C526" t="s">
        <v>2161</v>
      </c>
    </row>
    <row r="527" spans="1:3">
      <c r="A527">
        <v>432</v>
      </c>
      <c r="B527" t="s">
        <v>745</v>
      </c>
      <c r="C527" t="s">
        <v>2190</v>
      </c>
    </row>
    <row r="528" spans="1:3">
      <c r="A528">
        <v>433</v>
      </c>
      <c r="B528" t="s">
        <v>1159</v>
      </c>
      <c r="C528" t="s">
        <v>2180</v>
      </c>
    </row>
    <row r="529" spans="1:3">
      <c r="A529">
        <v>434</v>
      </c>
      <c r="B529" t="s">
        <v>745</v>
      </c>
      <c r="C529" t="s">
        <v>2190</v>
      </c>
    </row>
    <row r="530" spans="1:3">
      <c r="A530">
        <v>435</v>
      </c>
      <c r="B530" t="s">
        <v>745</v>
      </c>
      <c r="C530" t="s">
        <v>2190</v>
      </c>
    </row>
    <row r="531" spans="1:3">
      <c r="A531">
        <v>436</v>
      </c>
      <c r="B531" t="s">
        <v>745</v>
      </c>
      <c r="C531" t="s">
        <v>2190</v>
      </c>
    </row>
    <row r="532" spans="1:3">
      <c r="A532">
        <v>437</v>
      </c>
      <c r="B532" t="s">
        <v>745</v>
      </c>
      <c r="C532" t="s">
        <v>2190</v>
      </c>
    </row>
    <row r="533" spans="1:3">
      <c r="A533">
        <v>438</v>
      </c>
      <c r="B533" t="s">
        <v>745</v>
      </c>
      <c r="C533" t="s">
        <v>2190</v>
      </c>
    </row>
    <row r="534" spans="1:3">
      <c r="A534">
        <v>439</v>
      </c>
      <c r="B534" t="s">
        <v>1159</v>
      </c>
      <c r="C534" t="s">
        <v>2190</v>
      </c>
    </row>
    <row r="535" spans="1:3">
      <c r="A535">
        <v>440</v>
      </c>
      <c r="B535" t="s">
        <v>745</v>
      </c>
      <c r="C535" t="s">
        <v>2190</v>
      </c>
    </row>
    <row r="536" spans="1:3">
      <c r="A536">
        <v>441</v>
      </c>
      <c r="B536" t="s">
        <v>745</v>
      </c>
      <c r="C536" t="s">
        <v>2190</v>
      </c>
    </row>
    <row r="537" spans="1:3">
      <c r="A537">
        <v>442</v>
      </c>
      <c r="B537" t="s">
        <v>745</v>
      </c>
      <c r="C537" t="s">
        <v>2190</v>
      </c>
    </row>
    <row r="538" spans="1:3">
      <c r="A538">
        <v>443</v>
      </c>
      <c r="B538" t="s">
        <v>745</v>
      </c>
      <c r="C538" t="s">
        <v>2190</v>
      </c>
    </row>
    <row r="539" spans="1:3">
      <c r="A539">
        <v>444</v>
      </c>
      <c r="B539" t="s">
        <v>745</v>
      </c>
      <c r="C539" t="s">
        <v>2190</v>
      </c>
    </row>
    <row r="540" spans="1:3">
      <c r="A540">
        <v>445</v>
      </c>
      <c r="B540" t="s">
        <v>745</v>
      </c>
      <c r="C540" t="s">
        <v>2190</v>
      </c>
    </row>
    <row r="541" spans="1:3">
      <c r="A541">
        <v>446</v>
      </c>
      <c r="B541" t="s">
        <v>745</v>
      </c>
      <c r="C541" t="s">
        <v>2190</v>
      </c>
    </row>
    <row r="542" spans="1:3">
      <c r="A542">
        <v>447</v>
      </c>
      <c r="B542" t="s">
        <v>745</v>
      </c>
      <c r="C542" t="s">
        <v>2190</v>
      </c>
    </row>
    <row r="543" spans="1:3">
      <c r="A543">
        <v>448</v>
      </c>
      <c r="B543" t="s">
        <v>745</v>
      </c>
      <c r="C543" t="s">
        <v>2190</v>
      </c>
    </row>
    <row r="544" spans="1:3">
      <c r="A544">
        <v>448</v>
      </c>
      <c r="B544" t="s">
        <v>2216</v>
      </c>
      <c r="C544" t="s">
        <v>2192</v>
      </c>
    </row>
    <row r="545" spans="1:3">
      <c r="A545">
        <v>449</v>
      </c>
      <c r="B545" t="s">
        <v>745</v>
      </c>
      <c r="C545" t="s">
        <v>2190</v>
      </c>
    </row>
    <row r="546" spans="1:3">
      <c r="A546">
        <v>450</v>
      </c>
      <c r="B546" t="s">
        <v>745</v>
      </c>
      <c r="C546" t="s">
        <v>2190</v>
      </c>
    </row>
    <row r="547" spans="1:3">
      <c r="A547">
        <v>451</v>
      </c>
      <c r="B547" t="s">
        <v>745</v>
      </c>
      <c r="C547" t="s">
        <v>746</v>
      </c>
    </row>
    <row r="548" spans="1:3">
      <c r="A548">
        <v>452</v>
      </c>
      <c r="B548" t="s">
        <v>745</v>
      </c>
      <c r="C548" t="s">
        <v>2190</v>
      </c>
    </row>
    <row r="549" spans="1:3">
      <c r="A549">
        <v>453</v>
      </c>
      <c r="B549" t="s">
        <v>745</v>
      </c>
      <c r="C549" t="s">
        <v>2190</v>
      </c>
    </row>
    <row r="550" spans="1:3">
      <c r="A550">
        <v>454</v>
      </c>
      <c r="B550" t="s">
        <v>1127</v>
      </c>
      <c r="C550" t="s">
        <v>2161</v>
      </c>
    </row>
    <row r="551" spans="1:3">
      <c r="A551">
        <v>455</v>
      </c>
      <c r="B551" t="s">
        <v>745</v>
      </c>
      <c r="C551" t="s">
        <v>2190</v>
      </c>
    </row>
    <row r="552" spans="1:3">
      <c r="A552">
        <v>456</v>
      </c>
      <c r="B552" t="s">
        <v>745</v>
      </c>
      <c r="C552" t="s">
        <v>2190</v>
      </c>
    </row>
    <row r="553" spans="1:3">
      <c r="A553">
        <v>457</v>
      </c>
      <c r="B553" t="s">
        <v>745</v>
      </c>
      <c r="C553" t="s">
        <v>2190</v>
      </c>
    </row>
    <row r="554" spans="1:3">
      <c r="A554">
        <v>457</v>
      </c>
      <c r="B554" t="s">
        <v>1686</v>
      </c>
      <c r="C554" t="s">
        <v>2190</v>
      </c>
    </row>
    <row r="555" spans="1:3">
      <c r="A555">
        <v>458</v>
      </c>
      <c r="B555" t="s">
        <v>745</v>
      </c>
      <c r="C555" t="s">
        <v>2190</v>
      </c>
    </row>
    <row r="556" spans="1:3">
      <c r="A556">
        <v>459</v>
      </c>
      <c r="B556" t="s">
        <v>745</v>
      </c>
      <c r="C556" t="s">
        <v>2190</v>
      </c>
    </row>
    <row r="557" spans="1:3">
      <c r="A557">
        <v>460</v>
      </c>
      <c r="B557" t="s">
        <v>745</v>
      </c>
      <c r="C557" t="s">
        <v>2190</v>
      </c>
    </row>
    <row r="558" spans="1:3">
      <c r="A558">
        <v>461</v>
      </c>
      <c r="B558" t="s">
        <v>5387</v>
      </c>
      <c r="C558" t="s">
        <v>2161</v>
      </c>
    </row>
    <row r="559" spans="1:3">
      <c r="A559">
        <v>462</v>
      </c>
      <c r="B559" t="s">
        <v>745</v>
      </c>
      <c r="C559" t="s">
        <v>2190</v>
      </c>
    </row>
    <row r="560" spans="1:3">
      <c r="A560">
        <v>463</v>
      </c>
      <c r="B560" t="s">
        <v>745</v>
      </c>
      <c r="C560" t="s">
        <v>746</v>
      </c>
    </row>
    <row r="561" spans="1:3">
      <c r="A561">
        <v>464</v>
      </c>
      <c r="B561" t="s">
        <v>745</v>
      </c>
      <c r="C561" t="s">
        <v>2190</v>
      </c>
    </row>
    <row r="562" spans="1:3">
      <c r="A562">
        <v>465</v>
      </c>
      <c r="B562" t="s">
        <v>745</v>
      </c>
      <c r="C562" t="s">
        <v>2190</v>
      </c>
    </row>
    <row r="563" spans="1:3">
      <c r="A563">
        <v>466</v>
      </c>
      <c r="B563" t="s">
        <v>1159</v>
      </c>
      <c r="C563" t="s">
        <v>2190</v>
      </c>
    </row>
    <row r="564" spans="1:3">
      <c r="A564">
        <v>467</v>
      </c>
      <c r="B564" t="s">
        <v>745</v>
      </c>
      <c r="C564" t="s">
        <v>2190</v>
      </c>
    </row>
    <row r="565" spans="1:3">
      <c r="A565">
        <v>468</v>
      </c>
      <c r="B565" t="s">
        <v>745</v>
      </c>
      <c r="C565" t="s">
        <v>746</v>
      </c>
    </row>
    <row r="566" spans="1:3">
      <c r="A566">
        <v>469</v>
      </c>
      <c r="B566" t="s">
        <v>1127</v>
      </c>
      <c r="C566" t="s">
        <v>2161</v>
      </c>
    </row>
    <row r="567" spans="1:3">
      <c r="A567">
        <v>470</v>
      </c>
      <c r="B567" t="s">
        <v>745</v>
      </c>
      <c r="C567" t="s">
        <v>2190</v>
      </c>
    </row>
    <row r="568" spans="1:3">
      <c r="A568">
        <v>471</v>
      </c>
      <c r="B568" t="s">
        <v>745</v>
      </c>
      <c r="C568" t="s">
        <v>2190</v>
      </c>
    </row>
    <row r="569" spans="1:3">
      <c r="A569">
        <v>472</v>
      </c>
      <c r="B569" t="s">
        <v>264</v>
      </c>
      <c r="C569" t="s">
        <v>2159</v>
      </c>
    </row>
    <row r="570" spans="1:3">
      <c r="A570">
        <v>473</v>
      </c>
      <c r="B570" t="s">
        <v>745</v>
      </c>
      <c r="C570" t="s">
        <v>2190</v>
      </c>
    </row>
    <row r="571" spans="1:3">
      <c r="A571">
        <v>474</v>
      </c>
      <c r="B571" t="s">
        <v>745</v>
      </c>
      <c r="C571" t="s">
        <v>2190</v>
      </c>
    </row>
    <row r="572" spans="1:3">
      <c r="A572">
        <v>475</v>
      </c>
      <c r="B572" t="s">
        <v>745</v>
      </c>
      <c r="C572" t="s">
        <v>2190</v>
      </c>
    </row>
    <row r="573" spans="1:3">
      <c r="A573">
        <v>476</v>
      </c>
      <c r="B573" t="s">
        <v>745</v>
      </c>
      <c r="C573" t="s">
        <v>2190</v>
      </c>
    </row>
    <row r="574" spans="1:3">
      <c r="A574">
        <v>477</v>
      </c>
      <c r="B574" t="s">
        <v>783</v>
      </c>
      <c r="C574" t="s">
        <v>2159</v>
      </c>
    </row>
    <row r="575" spans="1:3">
      <c r="A575">
        <v>478</v>
      </c>
      <c r="B575" t="s">
        <v>745</v>
      </c>
      <c r="C575" t="s">
        <v>746</v>
      </c>
    </row>
    <row r="576" spans="1:3">
      <c r="A576">
        <v>479</v>
      </c>
      <c r="B576" t="s">
        <v>783</v>
      </c>
      <c r="C576" t="s">
        <v>2159</v>
      </c>
    </row>
    <row r="577" spans="1:3">
      <c r="A577">
        <v>480</v>
      </c>
      <c r="B577" t="s">
        <v>1159</v>
      </c>
      <c r="C577" t="s">
        <v>2190</v>
      </c>
    </row>
    <row r="578" spans="1:3">
      <c r="A578">
        <v>480</v>
      </c>
      <c r="B578" t="s">
        <v>2211</v>
      </c>
      <c r="C578" t="s">
        <v>2190</v>
      </c>
    </row>
    <row r="579" spans="1:3">
      <c r="A579">
        <v>481</v>
      </c>
      <c r="B579" t="s">
        <v>745</v>
      </c>
      <c r="C579" t="s">
        <v>2190</v>
      </c>
    </row>
    <row r="580" spans="1:3">
      <c r="A580">
        <v>482</v>
      </c>
      <c r="B580" t="s">
        <v>289</v>
      </c>
      <c r="C580" t="s">
        <v>2161</v>
      </c>
    </row>
    <row r="581" spans="1:3">
      <c r="A581">
        <v>482</v>
      </c>
      <c r="B581" t="s">
        <v>264</v>
      </c>
      <c r="C581" t="s">
        <v>2159</v>
      </c>
    </row>
    <row r="582" spans="1:3">
      <c r="A582">
        <v>483</v>
      </c>
      <c r="B582" t="s">
        <v>264</v>
      </c>
      <c r="C582" t="s">
        <v>2159</v>
      </c>
    </row>
    <row r="583" spans="1:3">
      <c r="A583">
        <v>484</v>
      </c>
      <c r="B583" t="s">
        <v>2211</v>
      </c>
      <c r="C583" t="s">
        <v>2161</v>
      </c>
    </row>
    <row r="584" spans="1:3">
      <c r="A584">
        <v>485</v>
      </c>
      <c r="B584" t="s">
        <v>381</v>
      </c>
      <c r="C584" t="s">
        <v>2159</v>
      </c>
    </row>
    <row r="585" spans="1:3">
      <c r="A585">
        <v>486</v>
      </c>
      <c r="B585" t="s">
        <v>5404</v>
      </c>
      <c r="C585" t="s">
        <v>2161</v>
      </c>
    </row>
    <row r="586" spans="1:3">
      <c r="A586">
        <v>486</v>
      </c>
      <c r="B586" t="s">
        <v>1127</v>
      </c>
      <c r="C586" t="s">
        <v>2161</v>
      </c>
    </row>
    <row r="587" spans="1:3">
      <c r="A587">
        <v>487</v>
      </c>
      <c r="B587" t="s">
        <v>745</v>
      </c>
      <c r="C587" t="s">
        <v>2190</v>
      </c>
    </row>
    <row r="588" spans="1:3">
      <c r="A588">
        <v>488</v>
      </c>
      <c r="B588" t="s">
        <v>289</v>
      </c>
      <c r="C588" t="s">
        <v>2161</v>
      </c>
    </row>
    <row r="589" spans="1:3">
      <c r="A589">
        <v>489</v>
      </c>
      <c r="B589" t="s">
        <v>264</v>
      </c>
      <c r="C589" t="s">
        <v>2159</v>
      </c>
    </row>
    <row r="590" spans="1:3">
      <c r="A590">
        <v>490</v>
      </c>
      <c r="B590" t="s">
        <v>745</v>
      </c>
      <c r="C590" t="s">
        <v>2190</v>
      </c>
    </row>
    <row r="591" spans="1:3">
      <c r="A591">
        <v>491</v>
      </c>
      <c r="B591" t="s">
        <v>1661</v>
      </c>
      <c r="C591" t="s">
        <v>2161</v>
      </c>
    </row>
    <row r="592" spans="1:3">
      <c r="A592">
        <v>491</v>
      </c>
      <c r="B592" t="s">
        <v>5405</v>
      </c>
      <c r="C592" t="s">
        <v>2161</v>
      </c>
    </row>
    <row r="593" spans="1:3">
      <c r="A593">
        <v>492</v>
      </c>
      <c r="B593" t="s">
        <v>1661</v>
      </c>
      <c r="C593" t="s">
        <v>2161</v>
      </c>
    </row>
    <row r="594" spans="1:3">
      <c r="A594">
        <v>492</v>
      </c>
      <c r="B594" t="s">
        <v>745</v>
      </c>
      <c r="C594" t="s">
        <v>2190</v>
      </c>
    </row>
    <row r="595" spans="1:3">
      <c r="A595">
        <v>493</v>
      </c>
      <c r="B595" t="s">
        <v>5406</v>
      </c>
      <c r="C595" t="s">
        <v>2161</v>
      </c>
    </row>
    <row r="596" spans="1:3">
      <c r="A596">
        <v>493</v>
      </c>
      <c r="B596" t="s">
        <v>2211</v>
      </c>
      <c r="C596" t="s">
        <v>2161</v>
      </c>
    </row>
    <row r="597" spans="1:3">
      <c r="A597">
        <v>493</v>
      </c>
      <c r="B597" t="s">
        <v>1127</v>
      </c>
      <c r="C597" t="s">
        <v>2161</v>
      </c>
    </row>
    <row r="598" spans="1:3">
      <c r="A598">
        <v>493</v>
      </c>
      <c r="B598" t="s">
        <v>2182</v>
      </c>
      <c r="C598" t="s">
        <v>2161</v>
      </c>
    </row>
    <row r="599" spans="1:3">
      <c r="A599">
        <v>494</v>
      </c>
      <c r="B599" t="s">
        <v>716</v>
      </c>
      <c r="C599" t="s">
        <v>2190</v>
      </c>
    </row>
    <row r="600" spans="1:3">
      <c r="A600">
        <v>495</v>
      </c>
      <c r="B600" t="s">
        <v>745</v>
      </c>
      <c r="C600" t="s">
        <v>2190</v>
      </c>
    </row>
    <row r="601" spans="1:3">
      <c r="A601">
        <v>495</v>
      </c>
      <c r="B601" t="s">
        <v>1686</v>
      </c>
      <c r="C601" t="s">
        <v>2190</v>
      </c>
    </row>
    <row r="602" spans="1:3">
      <c r="A602">
        <v>496</v>
      </c>
      <c r="B602" t="s">
        <v>1686</v>
      </c>
      <c r="C602" t="s">
        <v>2190</v>
      </c>
    </row>
    <row r="603" spans="1:3">
      <c r="A603">
        <v>496</v>
      </c>
      <c r="B603" t="s">
        <v>5407</v>
      </c>
      <c r="C603" t="s">
        <v>2190</v>
      </c>
    </row>
    <row r="604" spans="1:3">
      <c r="A604">
        <v>496</v>
      </c>
      <c r="B604" t="s">
        <v>5306</v>
      </c>
      <c r="C604" t="s">
        <v>2190</v>
      </c>
    </row>
    <row r="605" spans="1:3">
      <c r="A605">
        <v>497</v>
      </c>
      <c r="B605" t="s">
        <v>745</v>
      </c>
      <c r="C605" t="s">
        <v>2190</v>
      </c>
    </row>
    <row r="606" spans="1:3">
      <c r="A606">
        <v>498</v>
      </c>
      <c r="B606" t="s">
        <v>5408</v>
      </c>
      <c r="C606" t="s">
        <v>201</v>
      </c>
    </row>
    <row r="607" spans="1:3">
      <c r="A607">
        <v>499</v>
      </c>
      <c r="B607" t="s">
        <v>4704</v>
      </c>
      <c r="C607" t="s">
        <v>2161</v>
      </c>
    </row>
    <row r="608" spans="1:3">
      <c r="A608">
        <v>499</v>
      </c>
      <c r="B608" t="s">
        <v>1159</v>
      </c>
      <c r="C608" t="s">
        <v>2161</v>
      </c>
    </row>
    <row r="609" spans="1:3">
      <c r="A609">
        <v>500</v>
      </c>
      <c r="B609" t="s">
        <v>745</v>
      </c>
      <c r="C609" t="s">
        <v>2190</v>
      </c>
    </row>
    <row r="610" spans="1:3">
      <c r="A610">
        <v>501</v>
      </c>
      <c r="B610" t="s">
        <v>745</v>
      </c>
      <c r="C610" t="s">
        <v>2190</v>
      </c>
    </row>
    <row r="611" spans="1:3">
      <c r="A611">
        <v>502</v>
      </c>
      <c r="B611" t="s">
        <v>381</v>
      </c>
      <c r="C611" t="s">
        <v>2167</v>
      </c>
    </row>
    <row r="612" spans="1:3">
      <c r="A612">
        <v>503</v>
      </c>
      <c r="B612" t="s">
        <v>264</v>
      </c>
      <c r="C612" t="s">
        <v>2159</v>
      </c>
    </row>
    <row r="613" spans="1:3">
      <c r="A613">
        <v>504</v>
      </c>
      <c r="B613" t="s">
        <v>369</v>
      </c>
      <c r="C613" t="s">
        <v>2159</v>
      </c>
    </row>
    <row r="614" spans="1:3">
      <c r="A614">
        <v>505</v>
      </c>
      <c r="B614" t="s">
        <v>2165</v>
      </c>
      <c r="C614" t="s">
        <v>2159</v>
      </c>
    </row>
    <row r="615" spans="1:3">
      <c r="A615">
        <v>505</v>
      </c>
      <c r="B615" t="s">
        <v>5333</v>
      </c>
      <c r="C615" t="s">
        <v>2167</v>
      </c>
    </row>
    <row r="616" spans="1:3">
      <c r="A616">
        <v>506</v>
      </c>
      <c r="B616" t="s">
        <v>381</v>
      </c>
      <c r="C616" t="s">
        <v>2167</v>
      </c>
    </row>
    <row r="617" spans="1:3">
      <c r="A617">
        <v>507</v>
      </c>
      <c r="B617" t="s">
        <v>5409</v>
      </c>
      <c r="C617" t="s">
        <v>2192</v>
      </c>
    </row>
    <row r="618" spans="1:3">
      <c r="A618">
        <v>508</v>
      </c>
      <c r="B618" t="s">
        <v>5410</v>
      </c>
      <c r="C618" t="s">
        <v>2180</v>
      </c>
    </row>
    <row r="619" spans="1:3">
      <c r="A619">
        <v>508</v>
      </c>
      <c r="B619" t="s">
        <v>5409</v>
      </c>
      <c r="C619" t="s">
        <v>2180</v>
      </c>
    </row>
    <row r="620" spans="1:3">
      <c r="A620">
        <v>509</v>
      </c>
      <c r="B620" t="s">
        <v>1686</v>
      </c>
      <c r="C620" t="s">
        <v>2190</v>
      </c>
    </row>
    <row r="621" spans="1:3">
      <c r="A621">
        <v>510</v>
      </c>
      <c r="B621" t="s">
        <v>1127</v>
      </c>
      <c r="C621" t="s">
        <v>2161</v>
      </c>
    </row>
    <row r="622" spans="1:3">
      <c r="A622">
        <v>511</v>
      </c>
      <c r="B622" t="s">
        <v>745</v>
      </c>
      <c r="C622" t="s">
        <v>746</v>
      </c>
    </row>
    <row r="623" spans="1:3">
      <c r="A623">
        <v>512</v>
      </c>
      <c r="B623" t="s">
        <v>745</v>
      </c>
      <c r="C623" t="s">
        <v>2190</v>
      </c>
    </row>
    <row r="624" spans="1:3">
      <c r="A624">
        <v>513</v>
      </c>
      <c r="B624" t="s">
        <v>5411</v>
      </c>
      <c r="C624" t="s">
        <v>2180</v>
      </c>
    </row>
    <row r="625" spans="1:3">
      <c r="A625">
        <v>514</v>
      </c>
      <c r="B625" t="s">
        <v>745</v>
      </c>
      <c r="C625" t="s">
        <v>2190</v>
      </c>
    </row>
    <row r="626" spans="1:3">
      <c r="A626">
        <v>515</v>
      </c>
      <c r="B626" t="s">
        <v>1587</v>
      </c>
      <c r="C626" t="s">
        <v>2192</v>
      </c>
    </row>
    <row r="627" spans="1:3">
      <c r="A627">
        <v>516</v>
      </c>
      <c r="B627" t="s">
        <v>1159</v>
      </c>
      <c r="C627" t="s">
        <v>2190</v>
      </c>
    </row>
    <row r="628" spans="1:3">
      <c r="A628">
        <v>516</v>
      </c>
      <c r="B628" t="s">
        <v>1127</v>
      </c>
      <c r="C628" t="s">
        <v>2161</v>
      </c>
    </row>
    <row r="629" spans="1:3">
      <c r="A629">
        <v>517</v>
      </c>
      <c r="B629" t="s">
        <v>5412</v>
      </c>
      <c r="C629" t="s">
        <v>2190</v>
      </c>
    </row>
    <row r="630" spans="1:3">
      <c r="A630">
        <v>518</v>
      </c>
      <c r="B630" t="s">
        <v>783</v>
      </c>
      <c r="C630" t="s">
        <v>2159</v>
      </c>
    </row>
    <row r="631" spans="1:3">
      <c r="A631">
        <v>518</v>
      </c>
      <c r="B631" t="s">
        <v>5413</v>
      </c>
      <c r="C631" t="s">
        <v>2167</v>
      </c>
    </row>
    <row r="632" spans="1:3">
      <c r="A632">
        <v>518</v>
      </c>
      <c r="B632" t="s">
        <v>1127</v>
      </c>
      <c r="C632" t="s">
        <v>2161</v>
      </c>
    </row>
    <row r="633" spans="1:3">
      <c r="A633">
        <v>519</v>
      </c>
      <c r="B633" t="s">
        <v>264</v>
      </c>
      <c r="C633" t="s">
        <v>2159</v>
      </c>
    </row>
    <row r="634" spans="1:3">
      <c r="A634">
        <v>519</v>
      </c>
      <c r="B634" t="s">
        <v>289</v>
      </c>
      <c r="C634" t="s">
        <v>2161</v>
      </c>
    </row>
    <row r="635" spans="1:3">
      <c r="A635">
        <v>520</v>
      </c>
      <c r="B635" t="s">
        <v>5414</v>
      </c>
      <c r="C635" t="s">
        <v>2192</v>
      </c>
    </row>
    <row r="636" spans="1:3">
      <c r="A636">
        <v>521</v>
      </c>
      <c r="B636" t="s">
        <v>745</v>
      </c>
      <c r="C636" t="s">
        <v>746</v>
      </c>
    </row>
    <row r="637" spans="1:3">
      <c r="A637">
        <v>522</v>
      </c>
      <c r="B637" t="s">
        <v>264</v>
      </c>
      <c r="C637" t="s">
        <v>2159</v>
      </c>
    </row>
    <row r="638" spans="1:3">
      <c r="A638">
        <v>523</v>
      </c>
      <c r="B638" t="s">
        <v>264</v>
      </c>
      <c r="C638" t="s">
        <v>2159</v>
      </c>
    </row>
    <row r="639" spans="1:3">
      <c r="A639">
        <v>524</v>
      </c>
      <c r="B639" t="s">
        <v>745</v>
      </c>
      <c r="C639" t="s">
        <v>746</v>
      </c>
    </row>
    <row r="640" spans="1:3">
      <c r="A640">
        <v>525</v>
      </c>
      <c r="B640" t="s">
        <v>1747</v>
      </c>
      <c r="C640" t="s">
        <v>2159</v>
      </c>
    </row>
    <row r="641" spans="1:3">
      <c r="A641">
        <v>526</v>
      </c>
      <c r="B641" t="s">
        <v>2164</v>
      </c>
      <c r="C641" t="s">
        <v>2159</v>
      </c>
    </row>
    <row r="642" spans="1:3">
      <c r="A642">
        <v>527</v>
      </c>
      <c r="B642" t="s">
        <v>745</v>
      </c>
      <c r="C642" t="s">
        <v>2190</v>
      </c>
    </row>
    <row r="643" spans="1:3">
      <c r="A643">
        <v>528</v>
      </c>
      <c r="B643" t="s">
        <v>745</v>
      </c>
      <c r="C643" t="s">
        <v>2190</v>
      </c>
    </row>
    <row r="644" spans="1:3">
      <c r="A644">
        <v>529</v>
      </c>
      <c r="B644" t="s">
        <v>381</v>
      </c>
      <c r="C644" t="s">
        <v>2159</v>
      </c>
    </row>
    <row r="645" spans="1:3">
      <c r="A645">
        <v>530</v>
      </c>
      <c r="B645" t="s">
        <v>381</v>
      </c>
      <c r="C645" t="s">
        <v>2167</v>
      </c>
    </row>
    <row r="646" spans="1:3">
      <c r="A646">
        <v>531</v>
      </c>
      <c r="B646" t="s">
        <v>2188</v>
      </c>
      <c r="C646" t="s">
        <v>2167</v>
      </c>
    </row>
    <row r="647" spans="1:3">
      <c r="A647">
        <v>531</v>
      </c>
      <c r="B647" t="s">
        <v>2175</v>
      </c>
      <c r="C647" t="s">
        <v>2167</v>
      </c>
    </row>
    <row r="648" spans="1:3">
      <c r="A648">
        <v>531</v>
      </c>
      <c r="B648" t="s">
        <v>369</v>
      </c>
      <c r="C648" t="s">
        <v>2159</v>
      </c>
    </row>
    <row r="649" spans="1:3">
      <c r="A649">
        <v>532</v>
      </c>
      <c r="B649" t="s">
        <v>381</v>
      </c>
      <c r="C649" t="s">
        <v>2159</v>
      </c>
    </row>
    <row r="650" spans="1:3">
      <c r="A650">
        <v>533</v>
      </c>
      <c r="B650" t="s">
        <v>264</v>
      </c>
      <c r="C650" t="s">
        <v>2159</v>
      </c>
    </row>
    <row r="651" spans="1:3">
      <c r="A651">
        <v>534</v>
      </c>
      <c r="B651" t="s">
        <v>381</v>
      </c>
      <c r="C651" t="s">
        <v>2159</v>
      </c>
    </row>
    <row r="652" spans="1:3">
      <c r="A652">
        <v>535</v>
      </c>
      <c r="B652" t="s">
        <v>2182</v>
      </c>
      <c r="C652" t="s">
        <v>2161</v>
      </c>
    </row>
    <row r="653" spans="1:3">
      <c r="A653">
        <v>536</v>
      </c>
      <c r="B653" t="s">
        <v>1159</v>
      </c>
      <c r="C653" t="s">
        <v>2190</v>
      </c>
    </row>
    <row r="654" spans="1:3">
      <c r="A654">
        <v>537</v>
      </c>
      <c r="B654" t="s">
        <v>2014</v>
      </c>
      <c r="C654" t="s">
        <v>2192</v>
      </c>
    </row>
    <row r="655" spans="1:3">
      <c r="A655">
        <v>538</v>
      </c>
      <c r="B655" t="s">
        <v>381</v>
      </c>
      <c r="C655" t="s">
        <v>2167</v>
      </c>
    </row>
    <row r="656" spans="1:3">
      <c r="A656">
        <v>539</v>
      </c>
      <c r="B656" t="s">
        <v>2175</v>
      </c>
      <c r="C656" t="s">
        <v>2167</v>
      </c>
    </row>
    <row r="657" spans="1:3">
      <c r="A657">
        <v>540</v>
      </c>
      <c r="B657" t="s">
        <v>289</v>
      </c>
      <c r="C657" t="s">
        <v>2161</v>
      </c>
    </row>
    <row r="658" spans="1:3">
      <c r="A658">
        <v>540</v>
      </c>
      <c r="B658" t="s">
        <v>264</v>
      </c>
      <c r="C658" t="s">
        <v>2159</v>
      </c>
    </row>
    <row r="659" spans="1:3">
      <c r="A659">
        <v>541</v>
      </c>
      <c r="B659" t="s">
        <v>635</v>
      </c>
      <c r="C659" t="s">
        <v>2159</v>
      </c>
    </row>
    <row r="660" spans="1:3">
      <c r="A660">
        <v>542</v>
      </c>
      <c r="B660" t="s">
        <v>745</v>
      </c>
      <c r="C660" t="s">
        <v>2190</v>
      </c>
    </row>
    <row r="661" spans="1:3">
      <c r="A661">
        <v>543</v>
      </c>
      <c r="B661" t="s">
        <v>745</v>
      </c>
      <c r="C661" t="s">
        <v>2190</v>
      </c>
    </row>
    <row r="662" spans="1:3">
      <c r="A662">
        <v>544</v>
      </c>
      <c r="B662" t="s">
        <v>289</v>
      </c>
      <c r="C662" t="s">
        <v>2161</v>
      </c>
    </row>
    <row r="663" spans="1:3">
      <c r="A663">
        <v>545</v>
      </c>
      <c r="B663" t="s">
        <v>264</v>
      </c>
      <c r="C663" t="s">
        <v>2159</v>
      </c>
    </row>
    <row r="664" spans="1:3">
      <c r="A664">
        <v>546</v>
      </c>
      <c r="B664" t="s">
        <v>5404</v>
      </c>
      <c r="C664" t="s">
        <v>2161</v>
      </c>
    </row>
    <row r="665" spans="1:3">
      <c r="A665">
        <v>547</v>
      </c>
      <c r="B665" t="s">
        <v>745</v>
      </c>
      <c r="C665" t="s">
        <v>2190</v>
      </c>
    </row>
    <row r="666" spans="1:3">
      <c r="A666">
        <v>548</v>
      </c>
      <c r="B666" t="s">
        <v>264</v>
      </c>
      <c r="C666" t="s">
        <v>2159</v>
      </c>
    </row>
    <row r="667" spans="1:3">
      <c r="A667">
        <v>549</v>
      </c>
      <c r="B667" t="s">
        <v>5415</v>
      </c>
      <c r="C667" t="s">
        <v>2161</v>
      </c>
    </row>
    <row r="668" spans="1:3">
      <c r="A668">
        <v>549</v>
      </c>
      <c r="B668" t="s">
        <v>2211</v>
      </c>
      <c r="C668" t="s">
        <v>2161</v>
      </c>
    </row>
    <row r="669" spans="1:3">
      <c r="A669">
        <v>550</v>
      </c>
      <c r="B669" t="s">
        <v>745</v>
      </c>
      <c r="C669" t="s">
        <v>746</v>
      </c>
    </row>
    <row r="670" spans="1:3">
      <c r="A670">
        <v>551</v>
      </c>
      <c r="B670" t="s">
        <v>716</v>
      </c>
      <c r="C670" t="s">
        <v>2159</v>
      </c>
    </row>
    <row r="671" spans="1:3">
      <c r="A671">
        <v>552</v>
      </c>
      <c r="B671" t="s">
        <v>5416</v>
      </c>
      <c r="C671" t="s">
        <v>2159</v>
      </c>
    </row>
    <row r="672" spans="1:3">
      <c r="A672">
        <v>552</v>
      </c>
      <c r="B672" t="s">
        <v>2185</v>
      </c>
      <c r="C672" t="s">
        <v>201</v>
      </c>
    </row>
    <row r="673" spans="1:3">
      <c r="A673">
        <v>553</v>
      </c>
      <c r="B673" t="s">
        <v>745</v>
      </c>
      <c r="C673" t="s">
        <v>746</v>
      </c>
    </row>
    <row r="674" spans="1:3">
      <c r="A674">
        <v>554</v>
      </c>
      <c r="B674" t="s">
        <v>381</v>
      </c>
      <c r="C674" t="s">
        <v>2159</v>
      </c>
    </row>
    <row r="675" spans="1:3">
      <c r="A675">
        <v>554</v>
      </c>
      <c r="B675" t="s">
        <v>264</v>
      </c>
      <c r="C675" t="s">
        <v>2159</v>
      </c>
    </row>
    <row r="676" spans="1:3">
      <c r="A676">
        <v>555</v>
      </c>
      <c r="B676" t="s">
        <v>381</v>
      </c>
      <c r="C676" t="s">
        <v>2159</v>
      </c>
    </row>
    <row r="677" spans="1:3">
      <c r="A677">
        <v>556</v>
      </c>
      <c r="B677" t="s">
        <v>381</v>
      </c>
      <c r="C677" t="s">
        <v>2167</v>
      </c>
    </row>
    <row r="678" spans="1:3">
      <c r="A678">
        <v>557</v>
      </c>
      <c r="B678" t="s">
        <v>526</v>
      </c>
      <c r="C678" t="s">
        <v>2159</v>
      </c>
    </row>
    <row r="679" spans="1:3">
      <c r="A679">
        <v>558</v>
      </c>
      <c r="B679" t="s">
        <v>749</v>
      </c>
      <c r="C679" t="s">
        <v>2190</v>
      </c>
    </row>
    <row r="680" spans="1:3">
      <c r="A680">
        <v>559</v>
      </c>
      <c r="B680" t="s">
        <v>745</v>
      </c>
      <c r="C680" t="s">
        <v>2190</v>
      </c>
    </row>
    <row r="681" spans="1:3">
      <c r="A681">
        <v>560</v>
      </c>
      <c r="B681" t="s">
        <v>381</v>
      </c>
      <c r="C681" t="s">
        <v>2159</v>
      </c>
    </row>
    <row r="682" spans="1:3">
      <c r="A682">
        <v>561</v>
      </c>
      <c r="B682" t="s">
        <v>1159</v>
      </c>
      <c r="C682" t="s">
        <v>2180</v>
      </c>
    </row>
    <row r="683" spans="1:3">
      <c r="A683">
        <v>562</v>
      </c>
      <c r="B683" t="s">
        <v>745</v>
      </c>
      <c r="C683" t="s">
        <v>2190</v>
      </c>
    </row>
    <row r="684" spans="1:3">
      <c r="A684">
        <v>563</v>
      </c>
      <c r="B684" t="s">
        <v>1159</v>
      </c>
      <c r="C684" t="s">
        <v>2190</v>
      </c>
    </row>
    <row r="685" spans="1:3">
      <c r="A685">
        <v>564</v>
      </c>
      <c r="B685" t="s">
        <v>745</v>
      </c>
      <c r="C685" t="s">
        <v>2190</v>
      </c>
    </row>
    <row r="686" spans="1:3">
      <c r="A686">
        <v>565</v>
      </c>
      <c r="B686" t="s">
        <v>1159</v>
      </c>
      <c r="C686" t="s">
        <v>2180</v>
      </c>
    </row>
    <row r="687" spans="1:3">
      <c r="A687">
        <v>566</v>
      </c>
      <c r="B687" t="s">
        <v>745</v>
      </c>
      <c r="C687" t="s">
        <v>2190</v>
      </c>
    </row>
    <row r="688" spans="1:3">
      <c r="A688">
        <v>567</v>
      </c>
      <c r="B688" t="s">
        <v>1159</v>
      </c>
      <c r="C688" t="s">
        <v>2190</v>
      </c>
    </row>
    <row r="689" spans="1:3">
      <c r="A689">
        <v>568</v>
      </c>
      <c r="B689" t="s">
        <v>745</v>
      </c>
      <c r="C689" t="s">
        <v>2190</v>
      </c>
    </row>
    <row r="690" spans="1:3">
      <c r="A690">
        <v>569</v>
      </c>
      <c r="B690" t="s">
        <v>745</v>
      </c>
      <c r="C690" t="s">
        <v>746</v>
      </c>
    </row>
    <row r="691" spans="1:3">
      <c r="A691">
        <v>570</v>
      </c>
      <c r="B691" t="s">
        <v>745</v>
      </c>
      <c r="C691" t="s">
        <v>746</v>
      </c>
    </row>
    <row r="692" spans="1:3">
      <c r="A692">
        <v>571</v>
      </c>
      <c r="B692" t="s">
        <v>381</v>
      </c>
      <c r="C692" t="s">
        <v>2159</v>
      </c>
    </row>
    <row r="693" spans="1:3">
      <c r="A693">
        <v>571</v>
      </c>
      <c r="B693" t="s">
        <v>745</v>
      </c>
      <c r="C693" t="s">
        <v>2190</v>
      </c>
    </row>
    <row r="694" spans="1:3">
      <c r="A694">
        <v>572</v>
      </c>
      <c r="B694" t="s">
        <v>745</v>
      </c>
      <c r="C694" t="s">
        <v>2190</v>
      </c>
    </row>
    <row r="695" spans="1:3">
      <c r="A695">
        <v>573</v>
      </c>
      <c r="B695" t="s">
        <v>1863</v>
      </c>
      <c r="C695" t="s">
        <v>2190</v>
      </c>
    </row>
    <row r="696" spans="1:3">
      <c r="A696">
        <v>573</v>
      </c>
      <c r="B696" t="s">
        <v>745</v>
      </c>
      <c r="C696" t="s">
        <v>2190</v>
      </c>
    </row>
    <row r="697" spans="1:3">
      <c r="A697">
        <v>574</v>
      </c>
      <c r="B697" t="s">
        <v>745</v>
      </c>
      <c r="C697" t="s">
        <v>2195</v>
      </c>
    </row>
    <row r="698" spans="1:3">
      <c r="A698">
        <v>575</v>
      </c>
      <c r="B698" t="s">
        <v>745</v>
      </c>
      <c r="C698" t="s">
        <v>746</v>
      </c>
    </row>
    <row r="699" spans="1:3">
      <c r="A699">
        <v>576</v>
      </c>
      <c r="B699" t="s">
        <v>264</v>
      </c>
      <c r="C699" t="s">
        <v>2159</v>
      </c>
    </row>
    <row r="700" spans="1:3">
      <c r="A700">
        <v>576</v>
      </c>
      <c r="B700" t="s">
        <v>289</v>
      </c>
      <c r="C700" t="s">
        <v>2161</v>
      </c>
    </row>
    <row r="701" spans="1:3">
      <c r="A701">
        <v>577</v>
      </c>
      <c r="B701" t="s">
        <v>289</v>
      </c>
      <c r="C701" t="s">
        <v>2161</v>
      </c>
    </row>
    <row r="702" spans="1:3">
      <c r="A702">
        <v>577</v>
      </c>
      <c r="B702" t="s">
        <v>264</v>
      </c>
      <c r="C702" t="s">
        <v>2159</v>
      </c>
    </row>
    <row r="703" spans="1:3">
      <c r="A703">
        <v>577</v>
      </c>
      <c r="B703" t="s">
        <v>2185</v>
      </c>
      <c r="C703" t="s">
        <v>201</v>
      </c>
    </row>
    <row r="704" spans="1:3">
      <c r="A704">
        <v>578</v>
      </c>
      <c r="B704" t="s">
        <v>5417</v>
      </c>
      <c r="C704" t="s">
        <v>2192</v>
      </c>
    </row>
    <row r="705" spans="1:3">
      <c r="A705">
        <v>579</v>
      </c>
      <c r="B705" t="s">
        <v>381</v>
      </c>
      <c r="C705" t="s">
        <v>2159</v>
      </c>
    </row>
    <row r="706" spans="1:3">
      <c r="A706">
        <v>580</v>
      </c>
      <c r="B706" t="s">
        <v>289</v>
      </c>
      <c r="C706" t="s">
        <v>2161</v>
      </c>
    </row>
    <row r="707" spans="1:3">
      <c r="A707">
        <v>581</v>
      </c>
      <c r="B707" t="s">
        <v>716</v>
      </c>
      <c r="C707" t="s">
        <v>2159</v>
      </c>
    </row>
    <row r="708" spans="1:3">
      <c r="A708">
        <v>582</v>
      </c>
      <c r="B708" t="s">
        <v>745</v>
      </c>
      <c r="C708" t="s">
        <v>2190</v>
      </c>
    </row>
    <row r="709" spans="1:3">
      <c r="A709">
        <v>583</v>
      </c>
      <c r="B709" t="s">
        <v>745</v>
      </c>
      <c r="C709" t="s">
        <v>2190</v>
      </c>
    </row>
    <row r="710" spans="1:3">
      <c r="A710">
        <v>584</v>
      </c>
      <c r="B710" t="s">
        <v>1127</v>
      </c>
      <c r="C710" t="s">
        <v>2161</v>
      </c>
    </row>
    <row r="711" spans="1:3">
      <c r="A711">
        <v>585</v>
      </c>
      <c r="B711" t="s">
        <v>5418</v>
      </c>
      <c r="C711" t="s">
        <v>2180</v>
      </c>
    </row>
    <row r="712" spans="1:3">
      <c r="A712">
        <v>586</v>
      </c>
      <c r="B712" t="s">
        <v>749</v>
      </c>
      <c r="C712" t="s">
        <v>2180</v>
      </c>
    </row>
    <row r="713" spans="1:3">
      <c r="A713">
        <v>586</v>
      </c>
      <c r="B713" t="s">
        <v>5419</v>
      </c>
      <c r="C713" t="s">
        <v>2180</v>
      </c>
    </row>
    <row r="714" spans="1:3">
      <c r="A714">
        <v>587</v>
      </c>
      <c r="B714" t="s">
        <v>4709</v>
      </c>
      <c r="C714" t="s">
        <v>2195</v>
      </c>
    </row>
    <row r="715" spans="1:3">
      <c r="A715">
        <v>588</v>
      </c>
      <c r="B715" t="s">
        <v>1686</v>
      </c>
      <c r="C715" t="s">
        <v>2190</v>
      </c>
    </row>
    <row r="716" spans="1:3">
      <c r="A716">
        <v>589</v>
      </c>
      <c r="B716" t="s">
        <v>745</v>
      </c>
      <c r="C716" t="s">
        <v>2190</v>
      </c>
    </row>
    <row r="717" spans="1:3">
      <c r="A717">
        <v>590</v>
      </c>
      <c r="B717" t="s">
        <v>381</v>
      </c>
      <c r="C717" t="s">
        <v>2167</v>
      </c>
    </row>
    <row r="718" spans="1:3">
      <c r="A718">
        <v>591</v>
      </c>
      <c r="B718" t="s">
        <v>745</v>
      </c>
      <c r="C718" t="s">
        <v>2190</v>
      </c>
    </row>
    <row r="719" spans="1:3">
      <c r="A719">
        <v>592</v>
      </c>
      <c r="B719" t="s">
        <v>1587</v>
      </c>
      <c r="C719" t="s">
        <v>2192</v>
      </c>
    </row>
    <row r="720" spans="1:3">
      <c r="A720">
        <v>593</v>
      </c>
      <c r="B720" t="s">
        <v>381</v>
      </c>
      <c r="C720" t="s">
        <v>2167</v>
      </c>
    </row>
    <row r="721" spans="1:3">
      <c r="A721">
        <v>594</v>
      </c>
      <c r="B721" t="s">
        <v>745</v>
      </c>
      <c r="C721" t="s">
        <v>2190</v>
      </c>
    </row>
    <row r="722" spans="1:3">
      <c r="A722">
        <v>595</v>
      </c>
      <c r="B722" t="s">
        <v>5406</v>
      </c>
      <c r="C722" t="s">
        <v>2190</v>
      </c>
    </row>
    <row r="723" spans="1:3">
      <c r="A723">
        <v>596</v>
      </c>
      <c r="B723" t="s">
        <v>5420</v>
      </c>
      <c r="C723" t="s">
        <v>2159</v>
      </c>
    </row>
    <row r="724" spans="1:3">
      <c r="A724">
        <v>597</v>
      </c>
      <c r="B724" t="s">
        <v>5418</v>
      </c>
      <c r="C724" t="s">
        <v>2161</v>
      </c>
    </row>
    <row r="725" spans="1:3">
      <c r="A725">
        <v>597</v>
      </c>
      <c r="B725" t="s">
        <v>745</v>
      </c>
      <c r="C725" t="s">
        <v>2190</v>
      </c>
    </row>
    <row r="726" spans="1:3">
      <c r="A726">
        <v>598</v>
      </c>
      <c r="B726" t="s">
        <v>745</v>
      </c>
      <c r="C726" t="s">
        <v>2190</v>
      </c>
    </row>
    <row r="727" spans="1:3">
      <c r="A727">
        <v>599</v>
      </c>
      <c r="B727" t="s">
        <v>526</v>
      </c>
      <c r="C727" t="s">
        <v>2180</v>
      </c>
    </row>
    <row r="728" spans="1:3">
      <c r="A728">
        <v>600</v>
      </c>
      <c r="B728" t="s">
        <v>745</v>
      </c>
      <c r="C728" t="s">
        <v>2190</v>
      </c>
    </row>
    <row r="729" spans="1:3">
      <c r="A729">
        <v>601</v>
      </c>
      <c r="B729" t="s">
        <v>716</v>
      </c>
      <c r="C729" t="s">
        <v>2180</v>
      </c>
    </row>
    <row r="730" spans="1:3">
      <c r="A730">
        <v>602</v>
      </c>
      <c r="B730" t="s">
        <v>745</v>
      </c>
      <c r="C730" t="s">
        <v>2190</v>
      </c>
    </row>
    <row r="731" spans="1:3">
      <c r="A731">
        <v>603</v>
      </c>
      <c r="B731" t="s">
        <v>745</v>
      </c>
      <c r="C731" t="s">
        <v>2190</v>
      </c>
    </row>
    <row r="732" spans="1:3">
      <c r="A732">
        <v>604</v>
      </c>
      <c r="B732" t="s">
        <v>716</v>
      </c>
      <c r="C732" t="s">
        <v>2159</v>
      </c>
    </row>
    <row r="733" spans="1:3">
      <c r="A733">
        <v>605</v>
      </c>
      <c r="B733" t="s">
        <v>2164</v>
      </c>
      <c r="C733" t="s">
        <v>2180</v>
      </c>
    </row>
    <row r="734" spans="1:3">
      <c r="A734">
        <v>606</v>
      </c>
      <c r="B734" t="s">
        <v>5421</v>
      </c>
      <c r="C734" t="s">
        <v>2192</v>
      </c>
    </row>
    <row r="735" spans="1:3">
      <c r="A735">
        <v>606</v>
      </c>
      <c r="B735" t="s">
        <v>369</v>
      </c>
      <c r="C735" t="s">
        <v>2167</v>
      </c>
    </row>
    <row r="736" spans="1:3">
      <c r="A736">
        <v>607</v>
      </c>
      <c r="B736" t="s">
        <v>745</v>
      </c>
      <c r="C736" t="s">
        <v>2190</v>
      </c>
    </row>
    <row r="737" spans="1:3">
      <c r="A737">
        <v>608</v>
      </c>
      <c r="B737" t="s">
        <v>289</v>
      </c>
      <c r="C737" t="s">
        <v>2161</v>
      </c>
    </row>
    <row r="738" spans="1:3">
      <c r="A738">
        <v>608</v>
      </c>
      <c r="B738" t="s">
        <v>5398</v>
      </c>
      <c r="C738" t="s">
        <v>2161</v>
      </c>
    </row>
    <row r="739" spans="1:3">
      <c r="A739">
        <v>609</v>
      </c>
      <c r="B739" t="s">
        <v>745</v>
      </c>
      <c r="C739" t="s">
        <v>2190</v>
      </c>
    </row>
    <row r="740" spans="1:3">
      <c r="A740">
        <v>610</v>
      </c>
      <c r="B740" t="s">
        <v>745</v>
      </c>
      <c r="C740" t="s">
        <v>2190</v>
      </c>
    </row>
    <row r="741" spans="1:3">
      <c r="A741">
        <v>611</v>
      </c>
      <c r="B741" t="s">
        <v>1159</v>
      </c>
      <c r="C741" t="s">
        <v>2180</v>
      </c>
    </row>
    <row r="742" spans="1:3">
      <c r="A742">
        <v>611</v>
      </c>
      <c r="B742" t="s">
        <v>745</v>
      </c>
      <c r="C742" t="s">
        <v>2190</v>
      </c>
    </row>
    <row r="743" spans="1:3">
      <c r="A743">
        <v>612</v>
      </c>
      <c r="B743" t="s">
        <v>745</v>
      </c>
      <c r="C743" t="s">
        <v>2190</v>
      </c>
    </row>
    <row r="744" spans="1:3">
      <c r="A744">
        <v>613</v>
      </c>
      <c r="B744" t="s">
        <v>264</v>
      </c>
      <c r="C744" t="s">
        <v>2159</v>
      </c>
    </row>
    <row r="745" spans="1:3">
      <c r="A745">
        <v>613</v>
      </c>
      <c r="B745" t="s">
        <v>289</v>
      </c>
      <c r="C745" t="s">
        <v>2161</v>
      </c>
    </row>
    <row r="746" spans="1:3">
      <c r="A746">
        <v>614</v>
      </c>
      <c r="B746" t="s">
        <v>5422</v>
      </c>
      <c r="C746" t="s">
        <v>201</v>
      </c>
    </row>
    <row r="747" spans="1:3">
      <c r="A747">
        <v>615</v>
      </c>
      <c r="B747" t="s">
        <v>264</v>
      </c>
      <c r="C747" t="s">
        <v>2159</v>
      </c>
    </row>
    <row r="748" spans="1:3">
      <c r="A748">
        <v>616</v>
      </c>
      <c r="B748" t="s">
        <v>526</v>
      </c>
      <c r="C748" t="s">
        <v>2180</v>
      </c>
    </row>
    <row r="749" spans="1:3">
      <c r="A749">
        <v>616</v>
      </c>
      <c r="B749" t="s">
        <v>783</v>
      </c>
      <c r="C749" t="s">
        <v>2159</v>
      </c>
    </row>
    <row r="750" spans="1:3">
      <c r="A750">
        <v>617</v>
      </c>
      <c r="B750" t="s">
        <v>766</v>
      </c>
      <c r="C750" t="s">
        <v>2167</v>
      </c>
    </row>
    <row r="751" spans="1:3">
      <c r="A751">
        <v>617</v>
      </c>
      <c r="B751" t="s">
        <v>5423</v>
      </c>
      <c r="C751" t="s">
        <v>2190</v>
      </c>
    </row>
    <row r="752" spans="1:3">
      <c r="A752">
        <v>617</v>
      </c>
      <c r="B752" t="s">
        <v>2182</v>
      </c>
      <c r="C752" t="s">
        <v>2161</v>
      </c>
    </row>
    <row r="753" spans="1:3">
      <c r="A753">
        <v>618</v>
      </c>
      <c r="B753" t="s">
        <v>745</v>
      </c>
      <c r="C753" t="s">
        <v>2190</v>
      </c>
    </row>
    <row r="754" spans="1:3">
      <c r="A754">
        <v>619</v>
      </c>
      <c r="B754" t="s">
        <v>1587</v>
      </c>
      <c r="C754" t="s">
        <v>5424</v>
      </c>
    </row>
    <row r="755" spans="1:3">
      <c r="A755">
        <v>620</v>
      </c>
      <c r="B755" t="s">
        <v>1686</v>
      </c>
      <c r="C755" t="s">
        <v>2190</v>
      </c>
    </row>
    <row r="756" spans="1:3">
      <c r="A756">
        <v>620</v>
      </c>
      <c r="B756" t="s">
        <v>1419</v>
      </c>
      <c r="C756" t="s">
        <v>2195</v>
      </c>
    </row>
    <row r="757" spans="1:3">
      <c r="A757">
        <v>621</v>
      </c>
      <c r="B757" t="s">
        <v>745</v>
      </c>
      <c r="C757" t="s">
        <v>2190</v>
      </c>
    </row>
    <row r="758" spans="1:3">
      <c r="A758">
        <v>621</v>
      </c>
      <c r="B758" t="s">
        <v>749</v>
      </c>
      <c r="C758" t="s">
        <v>2180</v>
      </c>
    </row>
    <row r="759" spans="1:3">
      <c r="A759">
        <v>622</v>
      </c>
      <c r="B759" t="s">
        <v>381</v>
      </c>
      <c r="C759" t="s">
        <v>2159</v>
      </c>
    </row>
    <row r="760" spans="1:3">
      <c r="A760">
        <v>623</v>
      </c>
      <c r="B760" t="s">
        <v>745</v>
      </c>
      <c r="C760" t="s">
        <v>2190</v>
      </c>
    </row>
    <row r="761" spans="1:3">
      <c r="A761">
        <v>624</v>
      </c>
      <c r="B761" t="s">
        <v>5406</v>
      </c>
      <c r="C761" t="s">
        <v>2190</v>
      </c>
    </row>
    <row r="762" spans="1:3">
      <c r="A762">
        <v>625</v>
      </c>
      <c r="B762" t="s">
        <v>264</v>
      </c>
      <c r="C762" t="s">
        <v>2159</v>
      </c>
    </row>
    <row r="763" spans="1:3">
      <c r="A763">
        <v>626</v>
      </c>
      <c r="B763" t="s">
        <v>745</v>
      </c>
      <c r="C763" t="s">
        <v>2190</v>
      </c>
    </row>
    <row r="764" spans="1:3">
      <c r="A764">
        <v>627</v>
      </c>
      <c r="B764" t="s">
        <v>745</v>
      </c>
      <c r="C764" t="s">
        <v>2190</v>
      </c>
    </row>
    <row r="765" spans="1:3">
      <c r="A765">
        <v>628</v>
      </c>
      <c r="B765" t="s">
        <v>4704</v>
      </c>
      <c r="C765" t="s">
        <v>2192</v>
      </c>
    </row>
    <row r="766" spans="1:3">
      <c r="A766">
        <v>628</v>
      </c>
      <c r="B766" t="s">
        <v>745</v>
      </c>
      <c r="C766" t="s">
        <v>2190</v>
      </c>
    </row>
    <row r="767" spans="1:3">
      <c r="A767">
        <v>629</v>
      </c>
      <c r="B767" t="s">
        <v>1587</v>
      </c>
      <c r="C767" t="s">
        <v>2192</v>
      </c>
    </row>
    <row r="768" spans="1:3">
      <c r="A768">
        <v>630</v>
      </c>
      <c r="B768" t="s">
        <v>783</v>
      </c>
      <c r="C768" t="s">
        <v>2159</v>
      </c>
    </row>
    <row r="769" spans="1:3">
      <c r="A769">
        <v>631</v>
      </c>
      <c r="B769" t="s">
        <v>2014</v>
      </c>
      <c r="C769" t="s">
        <v>2192</v>
      </c>
    </row>
    <row r="770" spans="1:3">
      <c r="A770">
        <v>632</v>
      </c>
      <c r="B770" t="s">
        <v>264</v>
      </c>
      <c r="C770" t="s">
        <v>2159</v>
      </c>
    </row>
    <row r="771" spans="1:3">
      <c r="A771">
        <v>633</v>
      </c>
      <c r="B771" t="s">
        <v>289</v>
      </c>
      <c r="C771" t="s">
        <v>2161</v>
      </c>
    </row>
    <row r="772" spans="1:3">
      <c r="A772">
        <v>633</v>
      </c>
      <c r="B772" t="s">
        <v>766</v>
      </c>
      <c r="C772" t="s">
        <v>2167</v>
      </c>
    </row>
    <row r="773" spans="1:3">
      <c r="A773">
        <v>634</v>
      </c>
      <c r="B773" t="s">
        <v>783</v>
      </c>
      <c r="C773" t="s">
        <v>2159</v>
      </c>
    </row>
    <row r="774" spans="1:3">
      <c r="A774">
        <v>634</v>
      </c>
      <c r="B774" t="s">
        <v>381</v>
      </c>
      <c r="C774" t="s">
        <v>2167</v>
      </c>
    </row>
    <row r="775" spans="1:3">
      <c r="A775">
        <v>635</v>
      </c>
      <c r="B775" t="s">
        <v>369</v>
      </c>
      <c r="C775" t="s">
        <v>2159</v>
      </c>
    </row>
    <row r="776" spans="1:3">
      <c r="A776">
        <v>635</v>
      </c>
      <c r="B776" t="s">
        <v>2175</v>
      </c>
      <c r="C776" t="s">
        <v>2167</v>
      </c>
    </row>
    <row r="777" spans="1:3">
      <c r="A777">
        <v>636</v>
      </c>
      <c r="B777" t="s">
        <v>745</v>
      </c>
      <c r="C777" t="s">
        <v>2159</v>
      </c>
    </row>
    <row r="778" spans="1:3">
      <c r="A778">
        <v>637</v>
      </c>
      <c r="B778" t="s">
        <v>289</v>
      </c>
      <c r="C778" t="s">
        <v>2161</v>
      </c>
    </row>
    <row r="779" spans="1:3">
      <c r="A779">
        <v>638</v>
      </c>
      <c r="B779" t="s">
        <v>2175</v>
      </c>
      <c r="C779" t="s">
        <v>2167</v>
      </c>
    </row>
    <row r="780" spans="1:3">
      <c r="A780">
        <v>639</v>
      </c>
      <c r="B780" t="s">
        <v>381</v>
      </c>
      <c r="C780" t="s">
        <v>2159</v>
      </c>
    </row>
    <row r="781" spans="1:3">
      <c r="A781">
        <v>640</v>
      </c>
      <c r="B781" t="s">
        <v>381</v>
      </c>
      <c r="C781" t="s">
        <v>2167</v>
      </c>
    </row>
    <row r="782" spans="1:3">
      <c r="A782">
        <v>641</v>
      </c>
      <c r="B782" t="s">
        <v>264</v>
      </c>
      <c r="C782" t="s">
        <v>2159</v>
      </c>
    </row>
    <row r="783" spans="1:3">
      <c r="A783">
        <v>642</v>
      </c>
      <c r="B783" t="s">
        <v>381</v>
      </c>
      <c r="C783" t="s">
        <v>2192</v>
      </c>
    </row>
    <row r="784" spans="1:3">
      <c r="A784">
        <v>642</v>
      </c>
      <c r="B784" t="s">
        <v>2177</v>
      </c>
      <c r="C784" t="s">
        <v>2159</v>
      </c>
    </row>
    <row r="785" spans="1:3">
      <c r="A785">
        <v>643</v>
      </c>
      <c r="B785" t="s">
        <v>745</v>
      </c>
      <c r="C785" t="s">
        <v>2190</v>
      </c>
    </row>
    <row r="786" spans="1:3">
      <c r="A786">
        <v>644</v>
      </c>
      <c r="B786" t="s">
        <v>5412</v>
      </c>
      <c r="C786" t="s">
        <v>2159</v>
      </c>
    </row>
    <row r="787" spans="1:3">
      <c r="A787">
        <v>645</v>
      </c>
      <c r="B787" t="s">
        <v>289</v>
      </c>
      <c r="C787" t="s">
        <v>2161</v>
      </c>
    </row>
    <row r="788" spans="1:3">
      <c r="A788">
        <v>645</v>
      </c>
      <c r="B788" t="s">
        <v>2182</v>
      </c>
      <c r="C788" t="s">
        <v>2161</v>
      </c>
    </row>
    <row r="789" spans="1:3">
      <c r="A789">
        <v>646</v>
      </c>
      <c r="B789" t="s">
        <v>264</v>
      </c>
      <c r="C789" t="s">
        <v>2159</v>
      </c>
    </row>
    <row r="790" spans="1:3">
      <c r="A790">
        <v>646</v>
      </c>
      <c r="B790" t="s">
        <v>2175</v>
      </c>
      <c r="C790" t="s">
        <v>2167</v>
      </c>
    </row>
    <row r="791" spans="1:3">
      <c r="A791">
        <v>647</v>
      </c>
      <c r="B791" t="s">
        <v>1127</v>
      </c>
      <c r="C791" t="s">
        <v>2161</v>
      </c>
    </row>
    <row r="792" spans="1:3">
      <c r="A792">
        <v>647</v>
      </c>
      <c r="B792" t="s">
        <v>745</v>
      </c>
      <c r="C792" t="s">
        <v>2190</v>
      </c>
    </row>
    <row r="793" spans="1:3">
      <c r="A793">
        <v>648</v>
      </c>
      <c r="B793" t="s">
        <v>1127</v>
      </c>
      <c r="C793" t="s">
        <v>2161</v>
      </c>
    </row>
    <row r="794" spans="1:3">
      <c r="A794">
        <v>649</v>
      </c>
      <c r="B794" t="s">
        <v>52</v>
      </c>
      <c r="C794" t="s">
        <v>2159</v>
      </c>
    </row>
    <row r="795" spans="1:3">
      <c r="A795">
        <v>650</v>
      </c>
      <c r="B795" t="s">
        <v>745</v>
      </c>
      <c r="C795" t="s">
        <v>2190</v>
      </c>
    </row>
    <row r="796" spans="1:3">
      <c r="A796">
        <v>651</v>
      </c>
      <c r="B796" t="s">
        <v>783</v>
      </c>
      <c r="C796" t="s">
        <v>2159</v>
      </c>
    </row>
    <row r="797" spans="1:3">
      <c r="A797">
        <v>651</v>
      </c>
      <c r="B797" t="s">
        <v>1127</v>
      </c>
      <c r="C797" t="s">
        <v>2161</v>
      </c>
    </row>
    <row r="798" spans="1:3">
      <c r="A798">
        <v>651</v>
      </c>
      <c r="B798" t="s">
        <v>5425</v>
      </c>
      <c r="C798" t="s">
        <v>2195</v>
      </c>
    </row>
    <row r="799" spans="1:3">
      <c r="A799">
        <v>652</v>
      </c>
      <c r="B799" t="s">
        <v>826</v>
      </c>
      <c r="C799" t="s">
        <v>2192</v>
      </c>
    </row>
  </sheetData>
  <dataValidations count="8">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10:C14 C32:C50 C4:C8"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9"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5:C31"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62:C65"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6:C189"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 type="list" allowBlank="1" showInputMessage="1" showErrorMessage="1" sqref="C190:C900" xr:uid="{9431F367-ADBA-4F92-865C-D8AE5321EE49}">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capacity_expansion,production_cost,geospatial_electrification,reliability,nexus,demand_forecast,system_dynamics,hybrid_optimization,"capacity_expansion,production_cost",simulation,geospatial,accounting,other</x12ac:list>
        </mc:Choice>
        <mc:Fallback>
          <formula1>"capacity_expansion,production_cost,geospatial_electrification,reliability,nexus,demand_forecast,system_dynamics,hybrid_optimization,capacity_expansion,production_cost,simulation,geospatial,accounting,other"</formula1>
        </mc:Fallback>
      </mc:AlternateContent>
    </dataValidation>
    <dataValidation type="list" allowBlank="1" showInputMessage="1" showErrorMessage="1" sqref="C51:C61"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1835"/>
  <sheetViews>
    <sheetView topLeftCell="A1758" workbookViewId="0">
      <selection activeCell="K1208" sqref="K1208"/>
    </sheetView>
  </sheetViews>
  <sheetFormatPr baseColWidth="10" defaultColWidth="9" defaultRowHeight="15"/>
  <cols>
    <col min="1" max="1" width="10.83203125" style="18" bestFit="1" customWidth="1"/>
    <col min="2" max="2" width="11.33203125" style="54" bestFit="1" customWidth="1"/>
    <col min="3" max="3" width="36.33203125" customWidth="1"/>
    <col min="4" max="4" width="25.33203125" style="54" customWidth="1"/>
  </cols>
  <sheetData>
    <row r="1" spans="1:4">
      <c r="A1" s="18" t="s">
        <v>0</v>
      </c>
      <c r="B1" s="54" t="s">
        <v>2217</v>
      </c>
      <c r="C1" s="54" t="s">
        <v>2218</v>
      </c>
      <c r="D1" s="18" t="s">
        <v>2219</v>
      </c>
    </row>
    <row r="2" spans="1:4">
      <c r="A2" s="18">
        <v>1</v>
      </c>
      <c r="B2" s="59" t="s">
        <v>800</v>
      </c>
      <c r="C2" s="58" t="str">
        <f>VLOOKUP(Table4[[#This Row],[iso_code]],iso_code!B:C,2,FALSE)</f>
        <v>DZA</v>
      </c>
      <c r="D2" s="18" t="str">
        <f>VLOOKUP(Table4[[#This Row],[iso_code]],iso_code!G:H,2,FALSE)</f>
        <v>Algeria</v>
      </c>
    </row>
    <row r="3" spans="1:4">
      <c r="A3" s="18">
        <v>1</v>
      </c>
      <c r="B3" s="59" t="s">
        <v>2220</v>
      </c>
      <c r="C3" s="58" t="str">
        <f>VLOOKUP(Table4[[#This Row],[iso_code]],iso_code!B:C,2,FALSE)</f>
        <v>AGO</v>
      </c>
      <c r="D3" s="18" t="str">
        <f>VLOOKUP(Table4[[#This Row],[iso_code]],iso_code!G:H,2,FALSE)</f>
        <v>Angola</v>
      </c>
    </row>
    <row r="4" spans="1:4">
      <c r="A4" s="18">
        <v>1</v>
      </c>
      <c r="B4" s="59" t="s">
        <v>2221</v>
      </c>
      <c r="C4" s="58" t="str">
        <f>VLOOKUP(Table4[[#This Row],[iso_code]],iso_code!B:C,2,FALSE)</f>
        <v>BEN</v>
      </c>
      <c r="D4" s="18" t="str">
        <f>VLOOKUP(Table4[[#This Row],[iso_code]],iso_code!G:H,2,FALSE)</f>
        <v>Benin</v>
      </c>
    </row>
    <row r="5" spans="1:4">
      <c r="A5" s="18">
        <v>1</v>
      </c>
      <c r="B5" s="59" t="s">
        <v>1829</v>
      </c>
      <c r="C5" s="58" t="str">
        <f>VLOOKUP(Table4[[#This Row],[iso_code]],iso_code!B:C,2,FALSE)</f>
        <v>BWA</v>
      </c>
      <c r="D5" s="18" t="str">
        <f>VLOOKUP(Table4[[#This Row],[iso_code]],iso_code!G:H,2,FALSE)</f>
        <v>Botswana</v>
      </c>
    </row>
    <row r="6" spans="1:4">
      <c r="A6" s="18">
        <v>1</v>
      </c>
      <c r="B6" s="59" t="s">
        <v>2222</v>
      </c>
      <c r="C6" s="58" t="str">
        <f>VLOOKUP(Table4[[#This Row],[iso_code]],iso_code!B:C,2,FALSE)</f>
        <v>BFA</v>
      </c>
      <c r="D6" s="18" t="str">
        <f>VLOOKUP(Table4[[#This Row],[iso_code]],iso_code!G:H,2,FALSE)</f>
        <v>Burkina Faso</v>
      </c>
    </row>
    <row r="7" spans="1:4">
      <c r="A7" s="18">
        <v>1</v>
      </c>
      <c r="B7" s="59" t="s">
        <v>2223</v>
      </c>
      <c r="C7" s="58" t="str">
        <f>VLOOKUP(Table4[[#This Row],[iso_code]],iso_code!B:C,2,FALSE)</f>
        <v>BDI</v>
      </c>
      <c r="D7" s="18" t="str">
        <f>VLOOKUP(Table4[[#This Row],[iso_code]],iso_code!G:H,2,FALSE)</f>
        <v>Burundi</v>
      </c>
    </row>
    <row r="8" spans="1:4">
      <c r="A8" s="18">
        <v>1</v>
      </c>
      <c r="B8" s="59" t="s">
        <v>285</v>
      </c>
      <c r="C8" s="58" t="str">
        <f>VLOOKUP(Table4[[#This Row],[iso_code]],iso_code!B:C,2,FALSE)</f>
        <v>CMR</v>
      </c>
      <c r="D8" s="18" t="str">
        <f>VLOOKUP(Table4[[#This Row],[iso_code]],iso_code!G:H,2,FALSE)</f>
        <v>Cameroon</v>
      </c>
    </row>
    <row r="9" spans="1:4">
      <c r="A9" s="18">
        <v>1</v>
      </c>
      <c r="B9" s="59" t="s">
        <v>1663</v>
      </c>
      <c r="C9" s="58" t="str">
        <f>VLOOKUP(Table4[[#This Row],[iso_code]],iso_code!B:C,2,FALSE)</f>
        <v>CAF</v>
      </c>
      <c r="D9" s="18" t="str">
        <f>VLOOKUP(Table4[[#This Row],[iso_code]],iso_code!G:H,2,FALSE)</f>
        <v>Central African Republic (the)</v>
      </c>
    </row>
    <row r="10" spans="1:4">
      <c r="A10" s="18">
        <v>1</v>
      </c>
      <c r="B10" s="59" t="s">
        <v>2224</v>
      </c>
      <c r="C10" s="58" t="str">
        <f>VLOOKUP(Table4[[#This Row],[iso_code]],iso_code!B:C,2,FALSE)</f>
        <v>TCD</v>
      </c>
      <c r="D10" s="18" t="str">
        <f>VLOOKUP(Table4[[#This Row],[iso_code]],iso_code!G:H,2,FALSE)</f>
        <v>Chad</v>
      </c>
    </row>
    <row r="11" spans="1:4">
      <c r="A11" s="18">
        <v>1</v>
      </c>
      <c r="B11" s="59" t="s">
        <v>2225</v>
      </c>
      <c r="C11" s="58" t="str">
        <f>VLOOKUP(Table4[[#This Row],[iso_code]],iso_code!B:C,2,FALSE)</f>
        <v>COM</v>
      </c>
      <c r="D11" s="18" t="str">
        <f>VLOOKUP(Table4[[#This Row],[iso_code]],iso_code!G:H,2,FALSE)</f>
        <v>Comoros (the)</v>
      </c>
    </row>
    <row r="12" spans="1:4">
      <c r="A12" s="18">
        <v>1</v>
      </c>
      <c r="B12" s="59" t="s">
        <v>2226</v>
      </c>
      <c r="C12" s="58" t="str">
        <f>VLOOKUP(Table4[[#This Row],[iso_code]],iso_code!B:C,2,FALSE)</f>
        <v>COG</v>
      </c>
      <c r="D12" s="18" t="str">
        <f>VLOOKUP(Table4[[#This Row],[iso_code]],iso_code!G:H,2,FALSE)</f>
        <v>Congo (the)</v>
      </c>
    </row>
    <row r="13" spans="1:4">
      <c r="A13" s="18">
        <v>1</v>
      </c>
      <c r="B13" s="59" t="s">
        <v>2024</v>
      </c>
      <c r="C13" s="58" t="str">
        <f>VLOOKUP(Table4[[#This Row],[iso_code]],iso_code!B:C,2,FALSE)</f>
        <v>COD</v>
      </c>
      <c r="D13" s="18" t="str">
        <f>VLOOKUP(Table4[[#This Row],[iso_code]],iso_code!G:H,2,FALSE)</f>
        <v>Congo (the Democratic Republic of the)</v>
      </c>
    </row>
    <row r="14" spans="1:4">
      <c r="A14" s="18">
        <v>1</v>
      </c>
      <c r="B14" s="59" t="s">
        <v>2227</v>
      </c>
      <c r="C14" s="58" t="str">
        <f>VLOOKUP(Table4[[#This Row],[iso_code]],iso_code!B:C,2,FALSE)</f>
        <v>DJI</v>
      </c>
      <c r="D14" s="18" t="str">
        <f>VLOOKUP(Table4[[#This Row],[iso_code]],iso_code!G:H,2,FALSE)</f>
        <v>Djibouti</v>
      </c>
    </row>
    <row r="15" spans="1:4">
      <c r="A15" s="18">
        <v>1</v>
      </c>
      <c r="B15" s="59" t="s">
        <v>850</v>
      </c>
      <c r="C15" s="58" t="str">
        <f>VLOOKUP(Table4[[#This Row],[iso_code]],iso_code!B:C,2,FALSE)</f>
        <v>EGY</v>
      </c>
      <c r="D15" s="18" t="str">
        <f>VLOOKUP(Table4[[#This Row],[iso_code]],iso_code!G:H,2,FALSE)</f>
        <v>Egypt</v>
      </c>
    </row>
    <row r="16" spans="1:4">
      <c r="A16" s="18">
        <v>1</v>
      </c>
      <c r="B16" s="59" t="s">
        <v>2228</v>
      </c>
      <c r="C16" s="58" t="str">
        <f>VLOOKUP(Table4[[#This Row],[iso_code]],iso_code!B:C,2,FALSE)</f>
        <v>GNQ</v>
      </c>
      <c r="D16" s="18" t="str">
        <f>VLOOKUP(Table4[[#This Row],[iso_code]],iso_code!G:H,2,FALSE)</f>
        <v>Equatorial Guinea</v>
      </c>
    </row>
    <row r="17" spans="1:4">
      <c r="A17" s="18">
        <v>1</v>
      </c>
      <c r="B17" s="59" t="s">
        <v>2229</v>
      </c>
      <c r="C17" s="58" t="str">
        <f>VLOOKUP(Table4[[#This Row],[iso_code]],iso_code!B:C,2,FALSE)</f>
        <v>ERI</v>
      </c>
      <c r="D17" s="18" t="str">
        <f>VLOOKUP(Table4[[#This Row],[iso_code]],iso_code!G:H,2,FALSE)</f>
        <v>Eritrea</v>
      </c>
    </row>
    <row r="18" spans="1:4">
      <c r="A18" s="18">
        <v>1</v>
      </c>
      <c r="B18" s="59" t="s">
        <v>194</v>
      </c>
      <c r="C18" s="58" t="str">
        <f>VLOOKUP(Table4[[#This Row],[iso_code]],iso_code!B:C,2,FALSE)</f>
        <v>ETH</v>
      </c>
      <c r="D18" s="18" t="str">
        <f>VLOOKUP(Table4[[#This Row],[iso_code]],iso_code!G:H,2,FALSE)</f>
        <v>Ethiopia</v>
      </c>
    </row>
    <row r="19" spans="1:4">
      <c r="A19" s="18">
        <v>1</v>
      </c>
      <c r="B19" s="59" t="s">
        <v>2230</v>
      </c>
      <c r="C19" s="58" t="str">
        <f>VLOOKUP(Table4[[#This Row],[iso_code]],iso_code!B:C,2,FALSE)</f>
        <v>GAB</v>
      </c>
      <c r="D19" s="18" t="str">
        <f>VLOOKUP(Table4[[#This Row],[iso_code]],iso_code!G:H,2,FALSE)</f>
        <v>Gabon</v>
      </c>
    </row>
    <row r="20" spans="1:4">
      <c r="A20" s="18">
        <v>1</v>
      </c>
      <c r="B20" s="59" t="s">
        <v>2231</v>
      </c>
      <c r="C20" s="58" t="str">
        <f>VLOOKUP(Table4[[#This Row],[iso_code]],iso_code!B:C,2,FALSE)</f>
        <v>GMB</v>
      </c>
      <c r="D20" s="18" t="str">
        <f>VLOOKUP(Table4[[#This Row],[iso_code]],iso_code!G:H,2,FALSE)</f>
        <v>Gambia (the)</v>
      </c>
    </row>
    <row r="21" spans="1:4">
      <c r="A21" s="18">
        <v>1</v>
      </c>
      <c r="B21" s="59" t="s">
        <v>250</v>
      </c>
      <c r="C21" s="58" t="str">
        <f>VLOOKUP(Table4[[#This Row],[iso_code]],iso_code!B:C,2,FALSE)</f>
        <v>GHA</v>
      </c>
      <c r="D21" s="18" t="str">
        <f>VLOOKUP(Table4[[#This Row],[iso_code]],iso_code!G:H,2,FALSE)</f>
        <v>Ghana</v>
      </c>
    </row>
    <row r="22" spans="1:4">
      <c r="A22" s="18">
        <v>1</v>
      </c>
      <c r="B22" s="59" t="s">
        <v>2232</v>
      </c>
      <c r="C22" s="58" t="str">
        <f>VLOOKUP(Table4[[#This Row],[iso_code]],iso_code!B:C,2,FALSE)</f>
        <v>GIN</v>
      </c>
      <c r="D22" s="18" t="str">
        <f>VLOOKUP(Table4[[#This Row],[iso_code]],iso_code!G:H,2,FALSE)</f>
        <v>Guinea</v>
      </c>
    </row>
    <row r="23" spans="1:4">
      <c r="A23" s="18">
        <v>1</v>
      </c>
      <c r="B23" s="59" t="s">
        <v>2233</v>
      </c>
      <c r="C23" s="58" t="str">
        <f>VLOOKUP(Table4[[#This Row],[iso_code]],iso_code!B:C,2,FALSE)</f>
        <v>GNB</v>
      </c>
      <c r="D23" s="18" t="str">
        <f>VLOOKUP(Table4[[#This Row],[iso_code]],iso_code!G:H,2,FALSE)</f>
        <v>Guinea-Bissau</v>
      </c>
    </row>
    <row r="24" spans="1:4">
      <c r="A24" s="18">
        <v>1</v>
      </c>
      <c r="B24" s="59" t="s">
        <v>2234</v>
      </c>
      <c r="C24" s="58" t="str">
        <f>VLOOKUP(Table4[[#This Row],[iso_code]],iso_code!B:C,2,FALSE)</f>
        <v>CIV</v>
      </c>
      <c r="D24" s="18" t="str">
        <f>VLOOKUP(Table4[[#This Row],[iso_code]],iso_code!G:H,2,FALSE)</f>
        <v>Côte d'Ivoire</v>
      </c>
    </row>
    <row r="25" spans="1:4">
      <c r="A25" s="18">
        <v>1</v>
      </c>
      <c r="B25" s="59" t="s">
        <v>428</v>
      </c>
      <c r="C25" s="58" t="str">
        <f>VLOOKUP(Table4[[#This Row],[iso_code]],iso_code!B:C,2,FALSE)</f>
        <v>KEN</v>
      </c>
      <c r="D25" s="18" t="str">
        <f>VLOOKUP(Table4[[#This Row],[iso_code]],iso_code!G:H,2,FALSE)</f>
        <v>Kenya</v>
      </c>
    </row>
    <row r="26" spans="1:4">
      <c r="A26" s="18">
        <v>1</v>
      </c>
      <c r="B26" s="59" t="s">
        <v>2235</v>
      </c>
      <c r="C26" s="58" t="str">
        <f>VLOOKUP(Table4[[#This Row],[iso_code]],iso_code!B:C,2,FALSE)</f>
        <v>LSO</v>
      </c>
      <c r="D26" s="18" t="str">
        <f>VLOOKUP(Table4[[#This Row],[iso_code]],iso_code!G:H,2,FALSE)</f>
        <v>Lesotho</v>
      </c>
    </row>
    <row r="27" spans="1:4">
      <c r="A27" s="18">
        <v>1</v>
      </c>
      <c r="B27" s="59" t="s">
        <v>2236</v>
      </c>
      <c r="C27" s="58" t="str">
        <f>VLOOKUP(Table4[[#This Row],[iso_code]],iso_code!B:C,2,FALSE)</f>
        <v>LBR</v>
      </c>
      <c r="D27" s="18" t="str">
        <f>VLOOKUP(Table4[[#This Row],[iso_code]],iso_code!G:H,2,FALSE)</f>
        <v>Liberia</v>
      </c>
    </row>
    <row r="28" spans="1:4">
      <c r="A28" s="18">
        <v>1</v>
      </c>
      <c r="B28" s="59" t="s">
        <v>1992</v>
      </c>
      <c r="C28" s="58" t="str">
        <f>VLOOKUP(Table4[[#This Row],[iso_code]],iso_code!B:C,2,FALSE)</f>
        <v>LBY</v>
      </c>
      <c r="D28" s="18" t="str">
        <f>VLOOKUP(Table4[[#This Row],[iso_code]],iso_code!G:H,2,FALSE)</f>
        <v>Libya</v>
      </c>
    </row>
    <row r="29" spans="1:4">
      <c r="A29" s="18">
        <v>1</v>
      </c>
      <c r="B29" s="59" t="s">
        <v>2237</v>
      </c>
      <c r="C29" s="58" t="str">
        <f>VLOOKUP(Table4[[#This Row],[iso_code]],iso_code!B:C,2,FALSE)</f>
        <v>MDG</v>
      </c>
      <c r="D29" s="18" t="str">
        <f>VLOOKUP(Table4[[#This Row],[iso_code]],iso_code!G:H,2,FALSE)</f>
        <v>Madagascar</v>
      </c>
    </row>
    <row r="30" spans="1:4">
      <c r="A30" s="18">
        <v>1</v>
      </c>
      <c r="B30" s="59" t="s">
        <v>1164</v>
      </c>
      <c r="C30" s="58" t="str">
        <f>VLOOKUP(Table4[[#This Row],[iso_code]],iso_code!B:C,2,FALSE)</f>
        <v>MWI</v>
      </c>
      <c r="D30" s="18" t="str">
        <f>VLOOKUP(Table4[[#This Row],[iso_code]],iso_code!G:H,2,FALSE)</f>
        <v>Malawi</v>
      </c>
    </row>
    <row r="31" spans="1:4">
      <c r="A31" s="18">
        <v>1</v>
      </c>
      <c r="B31" s="59" t="s">
        <v>2238</v>
      </c>
      <c r="C31" s="58" t="str">
        <f>VLOOKUP(Table4[[#This Row],[iso_code]],iso_code!B:C,2,FALSE)</f>
        <v>MLI</v>
      </c>
      <c r="D31" s="18" t="str">
        <f>VLOOKUP(Table4[[#This Row],[iso_code]],iso_code!G:H,2,FALSE)</f>
        <v>Mali</v>
      </c>
    </row>
    <row r="32" spans="1:4">
      <c r="A32" s="18">
        <v>1</v>
      </c>
      <c r="B32" s="59" t="s">
        <v>2110</v>
      </c>
      <c r="C32" s="58" t="str">
        <f>VLOOKUP(Table4[[#This Row],[iso_code]],iso_code!B:C,2,FALSE)</f>
        <v>MRT</v>
      </c>
      <c r="D32" s="18" t="str">
        <f>VLOOKUP(Table4[[#This Row],[iso_code]],iso_code!G:H,2,FALSE)</f>
        <v>Mauritania</v>
      </c>
    </row>
    <row r="33" spans="1:4">
      <c r="A33" s="18">
        <v>1</v>
      </c>
      <c r="B33" s="59" t="s">
        <v>970</v>
      </c>
      <c r="C33" s="58" t="str">
        <f>VLOOKUP(Table4[[#This Row],[iso_code]],iso_code!B:C,2,FALSE)</f>
        <v>MUS</v>
      </c>
      <c r="D33" s="18" t="str">
        <f>VLOOKUP(Table4[[#This Row],[iso_code]],iso_code!G:H,2,FALSE)</f>
        <v>Mauritius</v>
      </c>
    </row>
    <row r="34" spans="1:4">
      <c r="A34" s="18">
        <v>1</v>
      </c>
      <c r="B34" s="59" t="s">
        <v>513</v>
      </c>
      <c r="C34" s="58" t="str">
        <f>VLOOKUP(Table4[[#This Row],[iso_code]],iso_code!B:C,2,FALSE)</f>
        <v>MAR</v>
      </c>
      <c r="D34" s="18" t="str">
        <f>VLOOKUP(Table4[[#This Row],[iso_code]],iso_code!G:H,2,FALSE)</f>
        <v>Morocco</v>
      </c>
    </row>
    <row r="35" spans="1:4">
      <c r="A35" s="18">
        <v>1</v>
      </c>
      <c r="B35" s="59" t="s">
        <v>1455</v>
      </c>
      <c r="C35" s="58" t="str">
        <f>VLOOKUP(Table4[[#This Row],[iso_code]],iso_code!B:C,2,FALSE)</f>
        <v>MOZ</v>
      </c>
      <c r="D35" s="18" t="str">
        <f>VLOOKUP(Table4[[#This Row],[iso_code]],iso_code!G:H,2,FALSE)</f>
        <v>Mozambique</v>
      </c>
    </row>
    <row r="36" spans="1:4">
      <c r="A36" s="18">
        <v>1</v>
      </c>
      <c r="B36" s="59" t="s">
        <v>2070</v>
      </c>
      <c r="C36" s="58" t="str">
        <f>VLOOKUP(Table4[[#This Row],[iso_code]],iso_code!B:C,2,FALSE)</f>
        <v>NAM</v>
      </c>
      <c r="D36" s="18" t="str">
        <f>VLOOKUP(Table4[[#This Row],[iso_code]],iso_code!G:H,2,FALSE)</f>
        <v>Namibia</v>
      </c>
    </row>
    <row r="37" spans="1:4">
      <c r="A37" s="18">
        <v>1</v>
      </c>
      <c r="B37" s="59" t="s">
        <v>1005</v>
      </c>
      <c r="C37" s="58" t="str">
        <f>VLOOKUP(Table4[[#This Row],[iso_code]],iso_code!B:C,2,FALSE)</f>
        <v>NER</v>
      </c>
      <c r="D37" s="18" t="str">
        <f>VLOOKUP(Table4[[#This Row],[iso_code]],iso_code!G:H,2,FALSE)</f>
        <v>Niger (the)</v>
      </c>
    </row>
    <row r="38" spans="1:4">
      <c r="A38" s="18">
        <v>1</v>
      </c>
      <c r="B38" s="59" t="s">
        <v>1232</v>
      </c>
      <c r="C38" s="58" t="str">
        <f>VLOOKUP(Table4[[#This Row],[iso_code]],iso_code!B:C,2,FALSE)</f>
        <v>NGA</v>
      </c>
      <c r="D38" s="18" t="str">
        <f>VLOOKUP(Table4[[#This Row],[iso_code]],iso_code!G:H,2,FALSE)</f>
        <v>Nigeria</v>
      </c>
    </row>
    <row r="39" spans="1:4">
      <c r="A39" s="18">
        <v>1</v>
      </c>
      <c r="B39" s="59" t="s">
        <v>2239</v>
      </c>
      <c r="C39" s="58" t="str">
        <f>VLOOKUP(Table4[[#This Row],[iso_code]],iso_code!B:C,2,FALSE)</f>
        <v>RWA</v>
      </c>
      <c r="D39" s="18" t="str">
        <f>VLOOKUP(Table4[[#This Row],[iso_code]],iso_code!G:H,2,FALSE)</f>
        <v>Rwanda</v>
      </c>
    </row>
    <row r="40" spans="1:4">
      <c r="A40" s="18">
        <v>1</v>
      </c>
      <c r="B40" s="59" t="s">
        <v>2240</v>
      </c>
      <c r="C40" s="58" t="str">
        <f>VLOOKUP(Table4[[#This Row],[iso_code]],iso_code!B:C,2,FALSE)</f>
        <v>STP</v>
      </c>
      <c r="D40" s="18" t="str">
        <f>VLOOKUP(Table4[[#This Row],[iso_code]],iso_code!G:H,2,FALSE)</f>
        <v>Sao Tome and Principe</v>
      </c>
    </row>
    <row r="41" spans="1:4">
      <c r="A41" s="18">
        <v>1</v>
      </c>
      <c r="B41" s="59" t="s">
        <v>1688</v>
      </c>
      <c r="C41" s="58" t="str">
        <f>VLOOKUP(Table4[[#This Row],[iso_code]],iso_code!B:C,2,FALSE)</f>
        <v>SEN</v>
      </c>
      <c r="D41" s="18" t="str">
        <f>VLOOKUP(Table4[[#This Row],[iso_code]],iso_code!G:H,2,FALSE)</f>
        <v>Senegal</v>
      </c>
    </row>
    <row r="42" spans="1:4">
      <c r="A42" s="18">
        <v>1</v>
      </c>
      <c r="B42" s="59" t="s">
        <v>2241</v>
      </c>
      <c r="C42" s="58" t="str">
        <f>VLOOKUP(Table4[[#This Row],[iso_code]],iso_code!B:C,2,FALSE)</f>
        <v>SYC</v>
      </c>
      <c r="D42" s="18" t="str">
        <f>VLOOKUP(Table4[[#This Row],[iso_code]],iso_code!G:H,2,FALSE)</f>
        <v>Seychelles</v>
      </c>
    </row>
    <row r="43" spans="1:4">
      <c r="A43" s="18">
        <v>1</v>
      </c>
      <c r="B43" s="59" t="s">
        <v>2094</v>
      </c>
      <c r="C43" s="58" t="str">
        <f>VLOOKUP(Table4[[#This Row],[iso_code]],iso_code!B:C,2,FALSE)</f>
        <v>SLE</v>
      </c>
      <c r="D43" s="18" t="str">
        <f>VLOOKUP(Table4[[#This Row],[iso_code]],iso_code!G:H,2,FALSE)</f>
        <v>Sierra Leone</v>
      </c>
    </row>
    <row r="44" spans="1:4">
      <c r="A44" s="18">
        <v>1</v>
      </c>
      <c r="B44" s="59" t="s">
        <v>2242</v>
      </c>
      <c r="C44" s="58" t="str">
        <f>VLOOKUP(Table4[[#This Row],[iso_code]],iso_code!B:C,2,FALSE)</f>
        <v>SOM</v>
      </c>
      <c r="D44" s="18" t="str">
        <f>VLOOKUP(Table4[[#This Row],[iso_code]],iso_code!G:H,2,FALSE)</f>
        <v>Somalia</v>
      </c>
    </row>
    <row r="45" spans="1:4">
      <c r="A45" s="18">
        <v>1</v>
      </c>
      <c r="B45" s="59" t="s">
        <v>612</v>
      </c>
      <c r="C45" s="58" t="str">
        <f>VLOOKUP(Table4[[#This Row],[iso_code]],iso_code!B:C,2,FALSE)</f>
        <v>ZAF</v>
      </c>
      <c r="D45" s="18" t="str">
        <f>VLOOKUP(Table4[[#This Row],[iso_code]],iso_code!G:H,2,FALSE)</f>
        <v>South Africa</v>
      </c>
    </row>
    <row r="46" spans="1:4">
      <c r="A46" s="18">
        <v>1</v>
      </c>
      <c r="B46" s="59" t="s">
        <v>2243</v>
      </c>
      <c r="C46" s="58" t="str">
        <f>VLOOKUP(Table4[[#This Row],[iso_code]],iso_code!B:C,2,FALSE)</f>
        <v>SSD</v>
      </c>
      <c r="D46" s="18" t="str">
        <f>VLOOKUP(Table4[[#This Row],[iso_code]],iso_code!G:H,2,FALSE)</f>
        <v>South Sudan</v>
      </c>
    </row>
    <row r="47" spans="1:4">
      <c r="A47" s="18">
        <v>1</v>
      </c>
      <c r="B47" s="59" t="s">
        <v>2244</v>
      </c>
      <c r="C47" s="58" t="str">
        <f>VLOOKUP(Table4[[#This Row],[iso_code]],iso_code!B:C,2,FALSE)</f>
        <v>SDN</v>
      </c>
      <c r="D47" s="18" t="str">
        <f>VLOOKUP(Table4[[#This Row],[iso_code]],iso_code!G:H,2,FALSE)</f>
        <v>Sudan (the)</v>
      </c>
    </row>
    <row r="48" spans="1:4">
      <c r="A48" s="18">
        <v>1</v>
      </c>
      <c r="B48" s="59" t="s">
        <v>2245</v>
      </c>
      <c r="C48" s="58" t="str">
        <f>VLOOKUP(Table4[[#This Row],[iso_code]],iso_code!B:C,2,FALSE)</f>
        <v>SWZ</v>
      </c>
      <c r="D48" s="18" t="str">
        <f>VLOOKUP(Table4[[#This Row],[iso_code]],iso_code!G:H,2,FALSE)</f>
        <v>Eswatini</v>
      </c>
    </row>
    <row r="49" spans="1:4">
      <c r="A49" s="18">
        <v>1</v>
      </c>
      <c r="B49" s="59" t="s">
        <v>858</v>
      </c>
      <c r="C49" s="58" t="str">
        <f>VLOOKUP(Table4[[#This Row],[iso_code]],iso_code!B:C,2,FALSE)</f>
        <v>TZA</v>
      </c>
      <c r="D49" s="18" t="str">
        <f>VLOOKUP(Table4[[#This Row],[iso_code]],iso_code!G:H,2,FALSE)</f>
        <v>Tanzania, United Republic of</v>
      </c>
    </row>
    <row r="50" spans="1:4">
      <c r="A50" s="18">
        <v>1</v>
      </c>
      <c r="B50" s="59" t="s">
        <v>2016</v>
      </c>
      <c r="C50" s="58" t="str">
        <f>VLOOKUP(Table4[[#This Row],[iso_code]],iso_code!B:C,2,FALSE)</f>
        <v>TGO</v>
      </c>
      <c r="D50" s="18" t="str">
        <f>VLOOKUP(Table4[[#This Row],[iso_code]],iso_code!G:H,2,FALSE)</f>
        <v>Togo</v>
      </c>
    </row>
    <row r="51" spans="1:4">
      <c r="A51" s="18">
        <v>1</v>
      </c>
      <c r="B51" s="59" t="s">
        <v>952</v>
      </c>
      <c r="C51" s="58" t="str">
        <f>VLOOKUP(Table4[[#This Row],[iso_code]],iso_code!B:C,2,FALSE)</f>
        <v>TUN</v>
      </c>
      <c r="D51" s="18" t="str">
        <f>VLOOKUP(Table4[[#This Row],[iso_code]],iso_code!G:H,2,FALSE)</f>
        <v>Tunisia</v>
      </c>
    </row>
    <row r="52" spans="1:4">
      <c r="A52" s="18">
        <v>1</v>
      </c>
      <c r="B52" s="59" t="s">
        <v>1467</v>
      </c>
      <c r="C52" s="58" t="str">
        <f>VLOOKUP(Table4[[#This Row],[iso_code]],iso_code!B:C,2,FALSE)</f>
        <v>UGA</v>
      </c>
      <c r="D52" s="18" t="str">
        <f>VLOOKUP(Table4[[#This Row],[iso_code]],iso_code!G:H,2,FALSE)</f>
        <v>Uganda</v>
      </c>
    </row>
    <row r="53" spans="1:4">
      <c r="A53" s="18">
        <v>1</v>
      </c>
      <c r="B53" s="59" t="s">
        <v>747</v>
      </c>
      <c r="C53" s="58" t="str">
        <f>VLOOKUP(Table4[[#This Row],[iso_code]],iso_code!B:C,2,FALSE)</f>
        <v>ZMB</v>
      </c>
      <c r="D53" s="18" t="str">
        <f>VLOOKUP(Table4[[#This Row],[iso_code]],iso_code!G:H,2,FALSE)</f>
        <v>Zambia</v>
      </c>
    </row>
    <row r="54" spans="1:4">
      <c r="A54" s="18">
        <v>1</v>
      </c>
      <c r="B54" s="59" t="s">
        <v>2246</v>
      </c>
      <c r="C54" s="58" t="str">
        <f>VLOOKUP(Table4[[#This Row],[iso_code]],iso_code!B:C,2,FALSE)</f>
        <v>ZWE</v>
      </c>
      <c r="D54" s="18" t="str">
        <f>VLOOKUP(Table4[[#This Row],[iso_code]],iso_code!G:H,2,FALSE)</f>
        <v>Zimbabwe</v>
      </c>
    </row>
    <row r="55" spans="1:4">
      <c r="A55" s="18">
        <v>2</v>
      </c>
      <c r="B55" s="54" t="s">
        <v>800</v>
      </c>
      <c r="C55" s="58" t="str">
        <f>VLOOKUP(Table4[[#This Row],[iso_code]],iso_code!B:C,2,FALSE)</f>
        <v>DZA</v>
      </c>
      <c r="D55" s="18" t="str">
        <f>VLOOKUP(Table4[[#This Row],[iso_code]],iso_code!G:H,2,FALSE)</f>
        <v>Algeria</v>
      </c>
    </row>
    <row r="56" spans="1:4">
      <c r="A56" s="18">
        <v>2</v>
      </c>
      <c r="B56" s="54" t="s">
        <v>2220</v>
      </c>
      <c r="C56" s="58" t="str">
        <f>VLOOKUP(Table4[[#This Row],[iso_code]],iso_code!B:C,2,FALSE)</f>
        <v>AGO</v>
      </c>
      <c r="D56" s="18" t="str">
        <f>VLOOKUP(Table4[[#This Row],[iso_code]],iso_code!G:H,2,FALSE)</f>
        <v>Angola</v>
      </c>
    </row>
    <row r="57" spans="1:4">
      <c r="A57" s="18">
        <v>2</v>
      </c>
      <c r="B57" s="54" t="s">
        <v>2221</v>
      </c>
      <c r="C57" s="58" t="str">
        <f>VLOOKUP(Table4[[#This Row],[iso_code]],iso_code!B:C,2,FALSE)</f>
        <v>BEN</v>
      </c>
      <c r="D57" s="18" t="str">
        <f>VLOOKUP(Table4[[#This Row],[iso_code]],iso_code!G:H,2,FALSE)</f>
        <v>Benin</v>
      </c>
    </row>
    <row r="58" spans="1:4">
      <c r="A58" s="18">
        <v>2</v>
      </c>
      <c r="B58" s="54" t="s">
        <v>1829</v>
      </c>
      <c r="C58" s="58" t="str">
        <f>VLOOKUP(Table4[[#This Row],[iso_code]],iso_code!B:C,2,FALSE)</f>
        <v>BWA</v>
      </c>
      <c r="D58" s="18" t="str">
        <f>VLOOKUP(Table4[[#This Row],[iso_code]],iso_code!G:H,2,FALSE)</f>
        <v>Botswana</v>
      </c>
    </row>
    <row r="59" spans="1:4">
      <c r="A59" s="18">
        <v>2</v>
      </c>
      <c r="B59" s="54" t="s">
        <v>2222</v>
      </c>
      <c r="C59" s="58" t="str">
        <f>VLOOKUP(Table4[[#This Row],[iso_code]],iso_code!B:C,2,FALSE)</f>
        <v>BFA</v>
      </c>
      <c r="D59" s="18" t="str">
        <f>VLOOKUP(Table4[[#This Row],[iso_code]],iso_code!G:H,2,FALSE)</f>
        <v>Burkina Faso</v>
      </c>
    </row>
    <row r="60" spans="1:4">
      <c r="A60" s="18">
        <v>2</v>
      </c>
      <c r="B60" s="54" t="s">
        <v>2223</v>
      </c>
      <c r="C60" s="58" t="str">
        <f>VLOOKUP(Table4[[#This Row],[iso_code]],iso_code!B:C,2,FALSE)</f>
        <v>BDI</v>
      </c>
      <c r="D60" s="18" t="str">
        <f>VLOOKUP(Table4[[#This Row],[iso_code]],iso_code!G:H,2,FALSE)</f>
        <v>Burundi</v>
      </c>
    </row>
    <row r="61" spans="1:4">
      <c r="A61" s="18">
        <v>2</v>
      </c>
      <c r="B61" s="54" t="s">
        <v>1630</v>
      </c>
      <c r="C61" s="58" t="str">
        <f>VLOOKUP(Table4[[#This Row],[iso_code]],iso_code!B:C,2,FALSE)</f>
        <v>CPV</v>
      </c>
      <c r="D61" s="18" t="str">
        <f>VLOOKUP(Table4[[#This Row],[iso_code]],iso_code!G:H,2,FALSE)</f>
        <v>Cabo Verde</v>
      </c>
    </row>
    <row r="62" spans="1:4">
      <c r="A62" s="18">
        <v>2</v>
      </c>
      <c r="B62" s="54" t="s">
        <v>285</v>
      </c>
      <c r="C62" s="58" t="str">
        <f>VLOOKUP(Table4[[#This Row],[iso_code]],iso_code!B:C,2,FALSE)</f>
        <v>CMR</v>
      </c>
      <c r="D62" s="18" t="str">
        <f>VLOOKUP(Table4[[#This Row],[iso_code]],iso_code!G:H,2,FALSE)</f>
        <v>Cameroon</v>
      </c>
    </row>
    <row r="63" spans="1:4">
      <c r="A63" s="18">
        <v>2</v>
      </c>
      <c r="B63" s="54" t="s">
        <v>1663</v>
      </c>
      <c r="C63" s="58" t="str">
        <f>VLOOKUP(Table4[[#This Row],[iso_code]],iso_code!B:C,2,FALSE)</f>
        <v>CAF</v>
      </c>
      <c r="D63" s="18" t="str">
        <f>VLOOKUP(Table4[[#This Row],[iso_code]],iso_code!G:H,2,FALSE)</f>
        <v>Central African Republic (the)</v>
      </c>
    </row>
    <row r="64" spans="1:4">
      <c r="A64" s="18">
        <v>2</v>
      </c>
      <c r="B64" s="54" t="s">
        <v>2224</v>
      </c>
      <c r="C64" s="58" t="str">
        <f>VLOOKUP(Table4[[#This Row],[iso_code]],iso_code!B:C,2,FALSE)</f>
        <v>TCD</v>
      </c>
      <c r="D64" s="18" t="str">
        <f>VLOOKUP(Table4[[#This Row],[iso_code]],iso_code!G:H,2,FALSE)</f>
        <v>Chad</v>
      </c>
    </row>
    <row r="65" spans="1:4">
      <c r="A65" s="18">
        <v>2</v>
      </c>
      <c r="B65" s="54" t="s">
        <v>2225</v>
      </c>
      <c r="C65" s="58" t="str">
        <f>VLOOKUP(Table4[[#This Row],[iso_code]],iso_code!B:C,2,FALSE)</f>
        <v>COM</v>
      </c>
      <c r="D65" s="18" t="str">
        <f>VLOOKUP(Table4[[#This Row],[iso_code]],iso_code!G:H,2,FALSE)</f>
        <v>Comoros (the)</v>
      </c>
    </row>
    <row r="66" spans="1:4">
      <c r="A66" s="18">
        <v>2</v>
      </c>
      <c r="B66" s="54" t="s">
        <v>2024</v>
      </c>
      <c r="C66" s="58" t="str">
        <f>VLOOKUP(Table4[[#This Row],[iso_code]],iso_code!B:C,2,FALSE)</f>
        <v>COD</v>
      </c>
      <c r="D66" s="18" t="str">
        <f>VLOOKUP(Table4[[#This Row],[iso_code]],iso_code!G:H,2,FALSE)</f>
        <v>Congo (the Democratic Republic of the)</v>
      </c>
    </row>
    <row r="67" spans="1:4">
      <c r="A67" s="18">
        <v>2</v>
      </c>
      <c r="B67" s="54" t="s">
        <v>2226</v>
      </c>
      <c r="C67" s="58" t="str">
        <f>VLOOKUP(Table4[[#This Row],[iso_code]],iso_code!B:C,2,FALSE)</f>
        <v>COG</v>
      </c>
      <c r="D67" s="18" t="str">
        <f>VLOOKUP(Table4[[#This Row],[iso_code]],iso_code!G:H,2,FALSE)</f>
        <v>Congo (the)</v>
      </c>
    </row>
    <row r="68" spans="1:4">
      <c r="A68" s="18">
        <v>2</v>
      </c>
      <c r="B68" s="54" t="s">
        <v>2227</v>
      </c>
      <c r="C68" s="58" t="str">
        <f>VLOOKUP(Table4[[#This Row],[iso_code]],iso_code!B:C,2,FALSE)</f>
        <v>DJI</v>
      </c>
      <c r="D68" s="18" t="str">
        <f>VLOOKUP(Table4[[#This Row],[iso_code]],iso_code!G:H,2,FALSE)</f>
        <v>Djibouti</v>
      </c>
    </row>
    <row r="69" spans="1:4">
      <c r="A69" s="18">
        <v>2</v>
      </c>
      <c r="B69" s="54" t="s">
        <v>850</v>
      </c>
      <c r="C69" s="58" t="str">
        <f>VLOOKUP(Table4[[#This Row],[iso_code]],iso_code!B:C,2,FALSE)</f>
        <v>EGY</v>
      </c>
      <c r="D69" s="18" t="str">
        <f>VLOOKUP(Table4[[#This Row],[iso_code]],iso_code!G:H,2,FALSE)</f>
        <v>Egypt</v>
      </c>
    </row>
    <row r="70" spans="1:4">
      <c r="A70" s="18">
        <v>2</v>
      </c>
      <c r="B70" s="54" t="s">
        <v>2228</v>
      </c>
      <c r="C70" s="58" t="str">
        <f>VLOOKUP(Table4[[#This Row],[iso_code]],iso_code!B:C,2,FALSE)</f>
        <v>GNQ</v>
      </c>
      <c r="D70" s="18" t="str">
        <f>VLOOKUP(Table4[[#This Row],[iso_code]],iso_code!G:H,2,FALSE)</f>
        <v>Equatorial Guinea</v>
      </c>
    </row>
    <row r="71" spans="1:4">
      <c r="A71" s="18">
        <v>2</v>
      </c>
      <c r="B71" s="54" t="s">
        <v>2229</v>
      </c>
      <c r="C71" s="58" t="str">
        <f>VLOOKUP(Table4[[#This Row],[iso_code]],iso_code!B:C,2,FALSE)</f>
        <v>ERI</v>
      </c>
      <c r="D71" s="18" t="str">
        <f>VLOOKUP(Table4[[#This Row],[iso_code]],iso_code!G:H,2,FALSE)</f>
        <v>Eritrea</v>
      </c>
    </row>
    <row r="72" spans="1:4">
      <c r="A72" s="18">
        <v>2</v>
      </c>
      <c r="B72" s="54" t="s">
        <v>2245</v>
      </c>
      <c r="C72" s="58" t="str">
        <f>VLOOKUP(Table4[[#This Row],[iso_code]],iso_code!B:C,2,FALSE)</f>
        <v>SWZ</v>
      </c>
      <c r="D72" s="18" t="str">
        <f>VLOOKUP(Table4[[#This Row],[iso_code]],iso_code!G:H,2,FALSE)</f>
        <v>Eswatini</v>
      </c>
    </row>
    <row r="73" spans="1:4">
      <c r="A73" s="18">
        <v>2</v>
      </c>
      <c r="B73" s="54" t="s">
        <v>194</v>
      </c>
      <c r="C73" s="58" t="str">
        <f>VLOOKUP(Table4[[#This Row],[iso_code]],iso_code!B:C,2,FALSE)</f>
        <v>ETH</v>
      </c>
      <c r="D73" s="18" t="str">
        <f>VLOOKUP(Table4[[#This Row],[iso_code]],iso_code!G:H,2,FALSE)</f>
        <v>Ethiopia</v>
      </c>
    </row>
    <row r="74" spans="1:4">
      <c r="A74" s="18">
        <v>2</v>
      </c>
      <c r="B74" s="54" t="s">
        <v>2230</v>
      </c>
      <c r="C74" s="58" t="str">
        <f>VLOOKUP(Table4[[#This Row],[iso_code]],iso_code!B:C,2,FALSE)</f>
        <v>GAB</v>
      </c>
      <c r="D74" s="18" t="str">
        <f>VLOOKUP(Table4[[#This Row],[iso_code]],iso_code!G:H,2,FALSE)</f>
        <v>Gabon</v>
      </c>
    </row>
    <row r="75" spans="1:4">
      <c r="A75" s="18">
        <v>2</v>
      </c>
      <c r="B75" s="54" t="s">
        <v>2231</v>
      </c>
      <c r="C75" s="58" t="str">
        <f>VLOOKUP(Table4[[#This Row],[iso_code]],iso_code!B:C,2,FALSE)</f>
        <v>GMB</v>
      </c>
      <c r="D75" s="18" t="str">
        <f>VLOOKUP(Table4[[#This Row],[iso_code]],iso_code!G:H,2,FALSE)</f>
        <v>Gambia (the)</v>
      </c>
    </row>
    <row r="76" spans="1:4">
      <c r="A76" s="18">
        <v>2</v>
      </c>
      <c r="B76" s="54" t="s">
        <v>250</v>
      </c>
      <c r="C76" s="58" t="str">
        <f>VLOOKUP(Table4[[#This Row],[iso_code]],iso_code!B:C,2,FALSE)</f>
        <v>GHA</v>
      </c>
      <c r="D76" s="18" t="str">
        <f>VLOOKUP(Table4[[#This Row],[iso_code]],iso_code!G:H,2,FALSE)</f>
        <v>Ghana</v>
      </c>
    </row>
    <row r="77" spans="1:4">
      <c r="A77" s="18">
        <v>2</v>
      </c>
      <c r="B77" s="54" t="s">
        <v>2232</v>
      </c>
      <c r="C77" s="58" t="str">
        <f>VLOOKUP(Table4[[#This Row],[iso_code]],iso_code!B:C,2,FALSE)</f>
        <v>GIN</v>
      </c>
      <c r="D77" s="18" t="str">
        <f>VLOOKUP(Table4[[#This Row],[iso_code]],iso_code!G:H,2,FALSE)</f>
        <v>Guinea</v>
      </c>
    </row>
    <row r="78" spans="1:4">
      <c r="A78" s="18">
        <v>2</v>
      </c>
      <c r="B78" s="54" t="s">
        <v>2233</v>
      </c>
      <c r="C78" s="58" t="str">
        <f>VLOOKUP(Table4[[#This Row],[iso_code]],iso_code!B:C,2,FALSE)</f>
        <v>GNB</v>
      </c>
      <c r="D78" s="18" t="str">
        <f>VLOOKUP(Table4[[#This Row],[iso_code]],iso_code!G:H,2,FALSE)</f>
        <v>Guinea-Bissau</v>
      </c>
    </row>
    <row r="79" spans="1:4">
      <c r="A79" s="18">
        <v>2</v>
      </c>
      <c r="B79" s="54" t="s">
        <v>2234</v>
      </c>
      <c r="C79" s="58" t="str">
        <f>VLOOKUP(Table4[[#This Row],[iso_code]],iso_code!B:C,2,FALSE)</f>
        <v>CIV</v>
      </c>
      <c r="D79" s="18" t="str">
        <f>VLOOKUP(Table4[[#This Row],[iso_code]],iso_code!G:H,2,FALSE)</f>
        <v>Côte d'Ivoire</v>
      </c>
    </row>
    <row r="80" spans="1:4">
      <c r="A80" s="18">
        <v>2</v>
      </c>
      <c r="B80" s="54" t="s">
        <v>428</v>
      </c>
      <c r="C80" s="58" t="str">
        <f>VLOOKUP(Table4[[#This Row],[iso_code]],iso_code!B:C,2,FALSE)</f>
        <v>KEN</v>
      </c>
      <c r="D80" s="18" t="str">
        <f>VLOOKUP(Table4[[#This Row],[iso_code]],iso_code!G:H,2,FALSE)</f>
        <v>Kenya</v>
      </c>
    </row>
    <row r="81" spans="1:4">
      <c r="A81" s="18">
        <v>2</v>
      </c>
      <c r="B81" s="54" t="s">
        <v>2235</v>
      </c>
      <c r="C81" s="58" t="str">
        <f>VLOOKUP(Table4[[#This Row],[iso_code]],iso_code!B:C,2,FALSE)</f>
        <v>LSO</v>
      </c>
      <c r="D81" s="18" t="str">
        <f>VLOOKUP(Table4[[#This Row],[iso_code]],iso_code!G:H,2,FALSE)</f>
        <v>Lesotho</v>
      </c>
    </row>
    <row r="82" spans="1:4">
      <c r="A82" s="18">
        <v>2</v>
      </c>
      <c r="B82" s="54" t="s">
        <v>2236</v>
      </c>
      <c r="C82" s="58" t="str">
        <f>VLOOKUP(Table4[[#This Row],[iso_code]],iso_code!B:C,2,FALSE)</f>
        <v>LBR</v>
      </c>
      <c r="D82" s="18" t="str">
        <f>VLOOKUP(Table4[[#This Row],[iso_code]],iso_code!G:H,2,FALSE)</f>
        <v>Liberia</v>
      </c>
    </row>
    <row r="83" spans="1:4">
      <c r="A83" s="18">
        <v>2</v>
      </c>
      <c r="B83" s="54" t="s">
        <v>1992</v>
      </c>
      <c r="C83" s="58" t="str">
        <f>VLOOKUP(Table4[[#This Row],[iso_code]],iso_code!B:C,2,FALSE)</f>
        <v>LBY</v>
      </c>
      <c r="D83" s="18" t="str">
        <f>VLOOKUP(Table4[[#This Row],[iso_code]],iso_code!G:H,2,FALSE)</f>
        <v>Libya</v>
      </c>
    </row>
    <row r="84" spans="1:4">
      <c r="A84" s="18">
        <v>2</v>
      </c>
      <c r="B84" s="54" t="s">
        <v>2237</v>
      </c>
      <c r="C84" s="58" t="str">
        <f>VLOOKUP(Table4[[#This Row],[iso_code]],iso_code!B:C,2,FALSE)</f>
        <v>MDG</v>
      </c>
      <c r="D84" s="18" t="str">
        <f>VLOOKUP(Table4[[#This Row],[iso_code]],iso_code!G:H,2,FALSE)</f>
        <v>Madagascar</v>
      </c>
    </row>
    <row r="85" spans="1:4">
      <c r="A85" s="18">
        <v>2</v>
      </c>
      <c r="B85" s="54" t="s">
        <v>1164</v>
      </c>
      <c r="C85" s="58" t="str">
        <f>VLOOKUP(Table4[[#This Row],[iso_code]],iso_code!B:C,2,FALSE)</f>
        <v>MWI</v>
      </c>
      <c r="D85" s="18" t="str">
        <f>VLOOKUP(Table4[[#This Row],[iso_code]],iso_code!G:H,2,FALSE)</f>
        <v>Malawi</v>
      </c>
    </row>
    <row r="86" spans="1:4">
      <c r="A86" s="18">
        <v>2</v>
      </c>
      <c r="B86" s="54" t="s">
        <v>2238</v>
      </c>
      <c r="C86" s="58" t="str">
        <f>VLOOKUP(Table4[[#This Row],[iso_code]],iso_code!B:C,2,FALSE)</f>
        <v>MLI</v>
      </c>
      <c r="D86" s="18" t="str">
        <f>VLOOKUP(Table4[[#This Row],[iso_code]],iso_code!G:H,2,FALSE)</f>
        <v>Mali</v>
      </c>
    </row>
    <row r="87" spans="1:4">
      <c r="A87" s="18">
        <v>2</v>
      </c>
      <c r="B87" s="54" t="s">
        <v>2110</v>
      </c>
      <c r="C87" s="58" t="str">
        <f>VLOOKUP(Table4[[#This Row],[iso_code]],iso_code!B:C,2,FALSE)</f>
        <v>MRT</v>
      </c>
      <c r="D87" s="18" t="str">
        <f>VLOOKUP(Table4[[#This Row],[iso_code]],iso_code!G:H,2,FALSE)</f>
        <v>Mauritania</v>
      </c>
    </row>
    <row r="88" spans="1:4">
      <c r="A88" s="18">
        <v>2</v>
      </c>
      <c r="B88" s="54" t="s">
        <v>970</v>
      </c>
      <c r="C88" s="58" t="str">
        <f>VLOOKUP(Table4[[#This Row],[iso_code]],iso_code!B:C,2,FALSE)</f>
        <v>MUS</v>
      </c>
      <c r="D88" s="18" t="str">
        <f>VLOOKUP(Table4[[#This Row],[iso_code]],iso_code!G:H,2,FALSE)</f>
        <v>Mauritius</v>
      </c>
    </row>
    <row r="89" spans="1:4">
      <c r="A89" s="18">
        <v>2</v>
      </c>
      <c r="B89" s="54" t="s">
        <v>513</v>
      </c>
      <c r="C89" s="58" t="str">
        <f>VLOOKUP(Table4[[#This Row],[iso_code]],iso_code!B:C,2,FALSE)</f>
        <v>MAR</v>
      </c>
      <c r="D89" s="18" t="str">
        <f>VLOOKUP(Table4[[#This Row],[iso_code]],iso_code!G:H,2,FALSE)</f>
        <v>Morocco</v>
      </c>
    </row>
    <row r="90" spans="1:4">
      <c r="A90" s="18">
        <v>2</v>
      </c>
      <c r="B90" s="54" t="s">
        <v>1455</v>
      </c>
      <c r="C90" s="58" t="str">
        <f>VLOOKUP(Table4[[#This Row],[iso_code]],iso_code!B:C,2,FALSE)</f>
        <v>MOZ</v>
      </c>
      <c r="D90" s="18" t="str">
        <f>VLOOKUP(Table4[[#This Row],[iso_code]],iso_code!G:H,2,FALSE)</f>
        <v>Mozambique</v>
      </c>
    </row>
    <row r="91" spans="1:4">
      <c r="A91" s="18">
        <v>2</v>
      </c>
      <c r="B91" s="54" t="s">
        <v>2070</v>
      </c>
      <c r="C91" s="58" t="str">
        <f>VLOOKUP(Table4[[#This Row],[iso_code]],iso_code!B:C,2,FALSE)</f>
        <v>NAM</v>
      </c>
      <c r="D91" s="18" t="str">
        <f>VLOOKUP(Table4[[#This Row],[iso_code]],iso_code!G:H,2,FALSE)</f>
        <v>Namibia</v>
      </c>
    </row>
    <row r="92" spans="1:4">
      <c r="A92" s="18">
        <v>2</v>
      </c>
      <c r="B92" s="54" t="s">
        <v>1005</v>
      </c>
      <c r="C92" s="58" t="str">
        <f>VLOOKUP(Table4[[#This Row],[iso_code]],iso_code!B:C,2,FALSE)</f>
        <v>NER</v>
      </c>
      <c r="D92" s="18" t="str">
        <f>VLOOKUP(Table4[[#This Row],[iso_code]],iso_code!G:H,2,FALSE)</f>
        <v>Niger (the)</v>
      </c>
    </row>
    <row r="93" spans="1:4">
      <c r="A93" s="18">
        <v>2</v>
      </c>
      <c r="B93" s="54" t="s">
        <v>1232</v>
      </c>
      <c r="C93" s="58" t="str">
        <f>VLOOKUP(Table4[[#This Row],[iso_code]],iso_code!B:C,2,FALSE)</f>
        <v>NGA</v>
      </c>
      <c r="D93" s="18" t="str">
        <f>VLOOKUP(Table4[[#This Row],[iso_code]],iso_code!G:H,2,FALSE)</f>
        <v>Nigeria</v>
      </c>
    </row>
    <row r="94" spans="1:4">
      <c r="A94" s="18">
        <v>2</v>
      </c>
      <c r="B94" s="54" t="s">
        <v>2239</v>
      </c>
      <c r="C94" s="58" t="str">
        <f>VLOOKUP(Table4[[#This Row],[iso_code]],iso_code!B:C,2,FALSE)</f>
        <v>RWA</v>
      </c>
      <c r="D94" s="18" t="str">
        <f>VLOOKUP(Table4[[#This Row],[iso_code]],iso_code!G:H,2,FALSE)</f>
        <v>Rwanda</v>
      </c>
    </row>
    <row r="95" spans="1:4">
      <c r="A95" s="18">
        <v>2</v>
      </c>
      <c r="B95" s="54" t="s">
        <v>2240</v>
      </c>
      <c r="C95" s="58" t="str">
        <f>VLOOKUP(Table4[[#This Row],[iso_code]],iso_code!B:C,2,FALSE)</f>
        <v>STP</v>
      </c>
      <c r="D95" s="18" t="str">
        <f>VLOOKUP(Table4[[#This Row],[iso_code]],iso_code!G:H,2,FALSE)</f>
        <v>Sao Tome and Principe</v>
      </c>
    </row>
    <row r="96" spans="1:4">
      <c r="A96" s="18">
        <v>2</v>
      </c>
      <c r="B96" s="54" t="s">
        <v>1688</v>
      </c>
      <c r="C96" s="58" t="str">
        <f>VLOOKUP(Table4[[#This Row],[iso_code]],iso_code!B:C,2,FALSE)</f>
        <v>SEN</v>
      </c>
      <c r="D96" s="18" t="str">
        <f>VLOOKUP(Table4[[#This Row],[iso_code]],iso_code!G:H,2,FALSE)</f>
        <v>Senegal</v>
      </c>
    </row>
    <row r="97" spans="1:4">
      <c r="A97" s="18">
        <v>2</v>
      </c>
      <c r="B97" s="54" t="s">
        <v>2241</v>
      </c>
      <c r="C97" s="58" t="str">
        <f>VLOOKUP(Table4[[#This Row],[iso_code]],iso_code!B:C,2,FALSE)</f>
        <v>SYC</v>
      </c>
      <c r="D97" s="18" t="str">
        <f>VLOOKUP(Table4[[#This Row],[iso_code]],iso_code!G:H,2,FALSE)</f>
        <v>Seychelles</v>
      </c>
    </row>
    <row r="98" spans="1:4">
      <c r="A98" s="18">
        <v>2</v>
      </c>
      <c r="B98" s="54" t="s">
        <v>2094</v>
      </c>
      <c r="C98" s="58" t="str">
        <f>VLOOKUP(Table4[[#This Row],[iso_code]],iso_code!B:C,2,FALSE)</f>
        <v>SLE</v>
      </c>
      <c r="D98" s="18" t="str">
        <f>VLOOKUP(Table4[[#This Row],[iso_code]],iso_code!G:H,2,FALSE)</f>
        <v>Sierra Leone</v>
      </c>
    </row>
    <row r="99" spans="1:4">
      <c r="A99" s="18">
        <v>2</v>
      </c>
      <c r="B99" s="54" t="s">
        <v>2242</v>
      </c>
      <c r="C99" s="58" t="str">
        <f>VLOOKUP(Table4[[#This Row],[iso_code]],iso_code!B:C,2,FALSE)</f>
        <v>SOM</v>
      </c>
      <c r="D99" s="18" t="str">
        <f>VLOOKUP(Table4[[#This Row],[iso_code]],iso_code!G:H,2,FALSE)</f>
        <v>Somalia</v>
      </c>
    </row>
    <row r="100" spans="1:4">
      <c r="A100" s="18">
        <v>2</v>
      </c>
      <c r="B100" s="54" t="s">
        <v>612</v>
      </c>
      <c r="C100" s="58" t="str">
        <f>VLOOKUP(Table4[[#This Row],[iso_code]],iso_code!B:C,2,FALSE)</f>
        <v>ZAF</v>
      </c>
      <c r="D100" s="18" t="str">
        <f>VLOOKUP(Table4[[#This Row],[iso_code]],iso_code!G:H,2,FALSE)</f>
        <v>South Africa</v>
      </c>
    </row>
    <row r="101" spans="1:4">
      <c r="A101" s="18">
        <v>2</v>
      </c>
      <c r="B101" s="54" t="s">
        <v>2243</v>
      </c>
      <c r="C101" s="58" t="str">
        <f>VLOOKUP(Table4[[#This Row],[iso_code]],iso_code!B:C,2,FALSE)</f>
        <v>SSD</v>
      </c>
      <c r="D101" s="18" t="str">
        <f>VLOOKUP(Table4[[#This Row],[iso_code]],iso_code!G:H,2,FALSE)</f>
        <v>South Sudan</v>
      </c>
    </row>
    <row r="102" spans="1:4">
      <c r="A102" s="18">
        <v>2</v>
      </c>
      <c r="B102" s="54" t="s">
        <v>2244</v>
      </c>
      <c r="C102" s="58" t="str">
        <f>VLOOKUP(Table4[[#This Row],[iso_code]],iso_code!B:C,2,FALSE)</f>
        <v>SDN</v>
      </c>
      <c r="D102" s="18" t="str">
        <f>VLOOKUP(Table4[[#This Row],[iso_code]],iso_code!G:H,2,FALSE)</f>
        <v>Sudan (the)</v>
      </c>
    </row>
    <row r="103" spans="1:4">
      <c r="A103" s="18">
        <v>2</v>
      </c>
      <c r="B103" s="54" t="s">
        <v>858</v>
      </c>
      <c r="C103" s="58" t="str">
        <f>VLOOKUP(Table4[[#This Row],[iso_code]],iso_code!B:C,2,FALSE)</f>
        <v>TZA</v>
      </c>
      <c r="D103" s="18" t="str">
        <f>VLOOKUP(Table4[[#This Row],[iso_code]],iso_code!G:H,2,FALSE)</f>
        <v>Tanzania, United Republic of</v>
      </c>
    </row>
    <row r="104" spans="1:4">
      <c r="A104" s="18">
        <v>2</v>
      </c>
      <c r="B104" s="54" t="s">
        <v>2016</v>
      </c>
      <c r="C104" s="58" t="str">
        <f>VLOOKUP(Table4[[#This Row],[iso_code]],iso_code!B:C,2,FALSE)</f>
        <v>TGO</v>
      </c>
      <c r="D104" s="18" t="str">
        <f>VLOOKUP(Table4[[#This Row],[iso_code]],iso_code!G:H,2,FALSE)</f>
        <v>Togo</v>
      </c>
    </row>
    <row r="105" spans="1:4">
      <c r="A105" s="18">
        <v>2</v>
      </c>
      <c r="B105" s="18" t="s">
        <v>952</v>
      </c>
      <c r="C105" s="58" t="str">
        <f>VLOOKUP(Table4[[#This Row],[iso_code]],iso_code!B:C,2,FALSE)</f>
        <v>TUN</v>
      </c>
      <c r="D105" s="18" t="str">
        <f>VLOOKUP(Table4[[#This Row],[iso_code]],iso_code!G:H,2,FALSE)</f>
        <v>Tunisia</v>
      </c>
    </row>
    <row r="106" spans="1:4">
      <c r="A106" s="18">
        <v>2</v>
      </c>
      <c r="B106" s="18" t="s">
        <v>1467</v>
      </c>
      <c r="C106" s="58" t="str">
        <f>VLOOKUP(Table4[[#This Row],[iso_code]],iso_code!B:C,2,FALSE)</f>
        <v>UGA</v>
      </c>
      <c r="D106" s="18" t="str">
        <f>VLOOKUP(Table4[[#This Row],[iso_code]],iso_code!G:H,2,FALSE)</f>
        <v>Uganda</v>
      </c>
    </row>
    <row r="107" spans="1:4">
      <c r="A107" s="18">
        <v>2</v>
      </c>
      <c r="B107" s="18" t="s">
        <v>747</v>
      </c>
      <c r="C107" s="58" t="str">
        <f>VLOOKUP(Table4[[#This Row],[iso_code]],iso_code!B:C,2,FALSE)</f>
        <v>ZMB</v>
      </c>
      <c r="D107" s="18" t="str">
        <f>VLOOKUP(Table4[[#This Row],[iso_code]],iso_code!G:H,2,FALSE)</f>
        <v>Zambia</v>
      </c>
    </row>
    <row r="108" spans="1:4">
      <c r="A108" s="18">
        <v>2</v>
      </c>
      <c r="B108" s="18" t="s">
        <v>2246</v>
      </c>
      <c r="C108" s="58" t="str">
        <f>VLOOKUP(Table4[[#This Row],[iso_code]],iso_code!B:C,2,FALSE)</f>
        <v>ZWE</v>
      </c>
      <c r="D108" s="18" t="str">
        <f>VLOOKUP(Table4[[#This Row],[iso_code]],iso_code!G:H,2,FALSE)</f>
        <v>Zimbabwe</v>
      </c>
    </row>
    <row r="109" spans="1:4">
      <c r="A109" s="18">
        <v>3</v>
      </c>
      <c r="B109" s="54" t="s">
        <v>800</v>
      </c>
      <c r="C109" s="58" t="str">
        <f>VLOOKUP(Table4[[#This Row],[iso_code]],iso_code!B:C,2,FALSE)</f>
        <v>DZA</v>
      </c>
      <c r="D109" s="18" t="str">
        <f>VLOOKUP(Table4[[#This Row],[iso_code]],iso_code!G:H,2,FALSE)</f>
        <v>Algeria</v>
      </c>
    </row>
    <row r="110" spans="1:4">
      <c r="A110" s="18">
        <v>3</v>
      </c>
      <c r="B110" s="54" t="s">
        <v>2220</v>
      </c>
      <c r="C110" s="58" t="str">
        <f>VLOOKUP(Table4[[#This Row],[iso_code]],iso_code!B:C,2,FALSE)</f>
        <v>AGO</v>
      </c>
      <c r="D110" s="18" t="str">
        <f>VLOOKUP(Table4[[#This Row],[iso_code]],iso_code!G:H,2,FALSE)</f>
        <v>Angola</v>
      </c>
    </row>
    <row r="111" spans="1:4">
      <c r="A111" s="18">
        <v>3</v>
      </c>
      <c r="B111" s="54" t="s">
        <v>2221</v>
      </c>
      <c r="C111" s="58" t="str">
        <f>VLOOKUP(Table4[[#This Row],[iso_code]],iso_code!B:C,2,FALSE)</f>
        <v>BEN</v>
      </c>
      <c r="D111" s="18" t="str">
        <f>VLOOKUP(Table4[[#This Row],[iso_code]],iso_code!G:H,2,FALSE)</f>
        <v>Benin</v>
      </c>
    </row>
    <row r="112" spans="1:4">
      <c r="A112" s="18">
        <v>3</v>
      </c>
      <c r="B112" s="54" t="s">
        <v>1829</v>
      </c>
      <c r="C112" s="58" t="str">
        <f>VLOOKUP(Table4[[#This Row],[iso_code]],iso_code!B:C,2,FALSE)</f>
        <v>BWA</v>
      </c>
      <c r="D112" s="18" t="str">
        <f>VLOOKUP(Table4[[#This Row],[iso_code]],iso_code!G:H,2,FALSE)</f>
        <v>Botswana</v>
      </c>
    </row>
    <row r="113" spans="1:4">
      <c r="A113" s="18">
        <v>3</v>
      </c>
      <c r="B113" s="54" t="s">
        <v>2222</v>
      </c>
      <c r="C113" s="58" t="str">
        <f>VLOOKUP(Table4[[#This Row],[iso_code]],iso_code!B:C,2,FALSE)</f>
        <v>BFA</v>
      </c>
      <c r="D113" s="18" t="str">
        <f>VLOOKUP(Table4[[#This Row],[iso_code]],iso_code!G:H,2,FALSE)</f>
        <v>Burkina Faso</v>
      </c>
    </row>
    <row r="114" spans="1:4">
      <c r="A114" s="18">
        <v>3</v>
      </c>
      <c r="B114" s="54" t="s">
        <v>2223</v>
      </c>
      <c r="C114" s="58" t="str">
        <f>VLOOKUP(Table4[[#This Row],[iso_code]],iso_code!B:C,2,FALSE)</f>
        <v>BDI</v>
      </c>
      <c r="D114" s="18" t="str">
        <f>VLOOKUP(Table4[[#This Row],[iso_code]],iso_code!G:H,2,FALSE)</f>
        <v>Burundi</v>
      </c>
    </row>
    <row r="115" spans="1:4">
      <c r="A115" s="18">
        <v>3</v>
      </c>
      <c r="B115" s="54" t="s">
        <v>285</v>
      </c>
      <c r="C115" s="58" t="str">
        <f>VLOOKUP(Table4[[#This Row],[iso_code]],iso_code!B:C,2,FALSE)</f>
        <v>CMR</v>
      </c>
      <c r="D115" s="18" t="str">
        <f>VLOOKUP(Table4[[#This Row],[iso_code]],iso_code!G:H,2,FALSE)</f>
        <v>Cameroon</v>
      </c>
    </row>
    <row r="116" spans="1:4">
      <c r="A116" s="18">
        <v>3</v>
      </c>
      <c r="B116" s="54" t="s">
        <v>1663</v>
      </c>
      <c r="C116" s="58" t="str">
        <f>VLOOKUP(Table4[[#This Row],[iso_code]],iso_code!B:C,2,FALSE)</f>
        <v>CAF</v>
      </c>
      <c r="D116" s="18" t="str">
        <f>VLOOKUP(Table4[[#This Row],[iso_code]],iso_code!G:H,2,FALSE)</f>
        <v>Central African Republic (the)</v>
      </c>
    </row>
    <row r="117" spans="1:4">
      <c r="A117" s="18">
        <v>3</v>
      </c>
      <c r="B117" s="54" t="s">
        <v>2224</v>
      </c>
      <c r="C117" s="58" t="str">
        <f>VLOOKUP(Table4[[#This Row],[iso_code]],iso_code!B:C,2,FALSE)</f>
        <v>TCD</v>
      </c>
      <c r="D117" s="18" t="str">
        <f>VLOOKUP(Table4[[#This Row],[iso_code]],iso_code!G:H,2,FALSE)</f>
        <v>Chad</v>
      </c>
    </row>
    <row r="118" spans="1:4">
      <c r="A118" s="18">
        <v>3</v>
      </c>
      <c r="B118" s="54" t="s">
        <v>2024</v>
      </c>
      <c r="C118" s="58" t="str">
        <f>VLOOKUP(Table4[[#This Row],[iso_code]],iso_code!B:C,2,FALSE)</f>
        <v>COD</v>
      </c>
      <c r="D118" s="18" t="str">
        <f>VLOOKUP(Table4[[#This Row],[iso_code]],iso_code!G:H,2,FALSE)</f>
        <v>Congo (the Democratic Republic of the)</v>
      </c>
    </row>
    <row r="119" spans="1:4">
      <c r="A119" s="18">
        <v>3</v>
      </c>
      <c r="B119" s="54" t="s">
        <v>2226</v>
      </c>
      <c r="C119" s="58" t="str">
        <f>VLOOKUP(Table4[[#This Row],[iso_code]],iso_code!B:C,2,FALSE)</f>
        <v>COG</v>
      </c>
      <c r="D119" s="18" t="str">
        <f>VLOOKUP(Table4[[#This Row],[iso_code]],iso_code!G:H,2,FALSE)</f>
        <v>Congo (the)</v>
      </c>
    </row>
    <row r="120" spans="1:4">
      <c r="A120" s="18">
        <v>3</v>
      </c>
      <c r="B120" s="54" t="s">
        <v>2227</v>
      </c>
      <c r="C120" s="58" t="str">
        <f>VLOOKUP(Table4[[#This Row],[iso_code]],iso_code!B:C,2,FALSE)</f>
        <v>DJI</v>
      </c>
      <c r="D120" s="18" t="str">
        <f>VLOOKUP(Table4[[#This Row],[iso_code]],iso_code!G:H,2,FALSE)</f>
        <v>Djibouti</v>
      </c>
    </row>
    <row r="121" spans="1:4">
      <c r="A121" s="18">
        <v>3</v>
      </c>
      <c r="B121" s="54" t="s">
        <v>850</v>
      </c>
      <c r="C121" s="58" t="str">
        <f>VLOOKUP(Table4[[#This Row],[iso_code]],iso_code!B:C,2,FALSE)</f>
        <v>EGY</v>
      </c>
      <c r="D121" s="18" t="str">
        <f>VLOOKUP(Table4[[#This Row],[iso_code]],iso_code!G:H,2,FALSE)</f>
        <v>Egypt</v>
      </c>
    </row>
    <row r="122" spans="1:4">
      <c r="A122" s="18">
        <v>3</v>
      </c>
      <c r="B122" s="54" t="s">
        <v>2228</v>
      </c>
      <c r="C122" s="58" t="str">
        <f>VLOOKUP(Table4[[#This Row],[iso_code]],iso_code!B:C,2,FALSE)</f>
        <v>GNQ</v>
      </c>
      <c r="D122" s="18" t="str">
        <f>VLOOKUP(Table4[[#This Row],[iso_code]],iso_code!G:H,2,FALSE)</f>
        <v>Equatorial Guinea</v>
      </c>
    </row>
    <row r="123" spans="1:4">
      <c r="A123" s="18">
        <v>3</v>
      </c>
      <c r="B123" s="54" t="s">
        <v>2229</v>
      </c>
      <c r="C123" s="58" t="str">
        <f>VLOOKUP(Table4[[#This Row],[iso_code]],iso_code!B:C,2,FALSE)</f>
        <v>ERI</v>
      </c>
      <c r="D123" s="18" t="str">
        <f>VLOOKUP(Table4[[#This Row],[iso_code]],iso_code!G:H,2,FALSE)</f>
        <v>Eritrea</v>
      </c>
    </row>
    <row r="124" spans="1:4">
      <c r="A124" s="18">
        <v>3</v>
      </c>
      <c r="B124" s="54" t="s">
        <v>2245</v>
      </c>
      <c r="C124" s="58" t="str">
        <f>VLOOKUP(Table4[[#This Row],[iso_code]],iso_code!B:C,2,FALSE)</f>
        <v>SWZ</v>
      </c>
      <c r="D124" s="18" t="str">
        <f>VLOOKUP(Table4[[#This Row],[iso_code]],iso_code!G:H,2,FALSE)</f>
        <v>Eswatini</v>
      </c>
    </row>
    <row r="125" spans="1:4">
      <c r="A125" s="18">
        <v>3</v>
      </c>
      <c r="B125" s="54" t="s">
        <v>194</v>
      </c>
      <c r="C125" s="58" t="str">
        <f>VLOOKUP(Table4[[#This Row],[iso_code]],iso_code!B:C,2,FALSE)</f>
        <v>ETH</v>
      </c>
      <c r="D125" s="18" t="str">
        <f>VLOOKUP(Table4[[#This Row],[iso_code]],iso_code!G:H,2,FALSE)</f>
        <v>Ethiopia</v>
      </c>
    </row>
    <row r="126" spans="1:4">
      <c r="A126" s="18">
        <v>3</v>
      </c>
      <c r="B126" s="54" t="s">
        <v>2230</v>
      </c>
      <c r="C126" s="58" t="str">
        <f>VLOOKUP(Table4[[#This Row],[iso_code]],iso_code!B:C,2,FALSE)</f>
        <v>GAB</v>
      </c>
      <c r="D126" s="18" t="str">
        <f>VLOOKUP(Table4[[#This Row],[iso_code]],iso_code!G:H,2,FALSE)</f>
        <v>Gabon</v>
      </c>
    </row>
    <row r="127" spans="1:4">
      <c r="A127" s="18">
        <v>3</v>
      </c>
      <c r="B127" s="54" t="s">
        <v>2231</v>
      </c>
      <c r="C127" s="58" t="str">
        <f>VLOOKUP(Table4[[#This Row],[iso_code]],iso_code!B:C,2,FALSE)</f>
        <v>GMB</v>
      </c>
      <c r="D127" s="18" t="str">
        <f>VLOOKUP(Table4[[#This Row],[iso_code]],iso_code!G:H,2,FALSE)</f>
        <v>Gambia (the)</v>
      </c>
    </row>
    <row r="128" spans="1:4">
      <c r="A128" s="18">
        <v>3</v>
      </c>
      <c r="B128" s="54" t="s">
        <v>250</v>
      </c>
      <c r="C128" s="58" t="str">
        <f>VLOOKUP(Table4[[#This Row],[iso_code]],iso_code!B:C,2,FALSE)</f>
        <v>GHA</v>
      </c>
      <c r="D128" s="18" t="str">
        <f>VLOOKUP(Table4[[#This Row],[iso_code]],iso_code!G:H,2,FALSE)</f>
        <v>Ghana</v>
      </c>
    </row>
    <row r="129" spans="1:4">
      <c r="A129" s="18">
        <v>3</v>
      </c>
      <c r="B129" s="54" t="s">
        <v>2232</v>
      </c>
      <c r="C129" s="58" t="str">
        <f>VLOOKUP(Table4[[#This Row],[iso_code]],iso_code!B:C,2,FALSE)</f>
        <v>GIN</v>
      </c>
      <c r="D129" s="18" t="str">
        <f>VLOOKUP(Table4[[#This Row],[iso_code]],iso_code!G:H,2,FALSE)</f>
        <v>Guinea</v>
      </c>
    </row>
    <row r="130" spans="1:4">
      <c r="A130" s="18">
        <v>3</v>
      </c>
      <c r="B130" s="54" t="s">
        <v>2233</v>
      </c>
      <c r="C130" s="58" t="str">
        <f>VLOOKUP(Table4[[#This Row],[iso_code]],iso_code!B:C,2,FALSE)</f>
        <v>GNB</v>
      </c>
      <c r="D130" s="18" t="str">
        <f>VLOOKUP(Table4[[#This Row],[iso_code]],iso_code!G:H,2,FALSE)</f>
        <v>Guinea-Bissau</v>
      </c>
    </row>
    <row r="131" spans="1:4">
      <c r="A131" s="18">
        <v>3</v>
      </c>
      <c r="B131" s="54" t="s">
        <v>2234</v>
      </c>
      <c r="C131" s="58" t="str">
        <f>VLOOKUP(Table4[[#This Row],[iso_code]],iso_code!B:C,2,FALSE)</f>
        <v>CIV</v>
      </c>
      <c r="D131" s="18" t="str">
        <f>VLOOKUP(Table4[[#This Row],[iso_code]],iso_code!G:H,2,FALSE)</f>
        <v>Côte d'Ivoire</v>
      </c>
    </row>
    <row r="132" spans="1:4">
      <c r="A132" s="18">
        <v>3</v>
      </c>
      <c r="B132" s="54" t="s">
        <v>428</v>
      </c>
      <c r="C132" s="58" t="str">
        <f>VLOOKUP(Table4[[#This Row],[iso_code]],iso_code!B:C,2,FALSE)</f>
        <v>KEN</v>
      </c>
      <c r="D132" s="18" t="str">
        <f>VLOOKUP(Table4[[#This Row],[iso_code]],iso_code!G:H,2,FALSE)</f>
        <v>Kenya</v>
      </c>
    </row>
    <row r="133" spans="1:4">
      <c r="A133" s="18">
        <v>3</v>
      </c>
      <c r="B133" s="54" t="s">
        <v>2235</v>
      </c>
      <c r="C133" s="58" t="str">
        <f>VLOOKUP(Table4[[#This Row],[iso_code]],iso_code!B:C,2,FALSE)</f>
        <v>LSO</v>
      </c>
      <c r="D133" s="18" t="str">
        <f>VLOOKUP(Table4[[#This Row],[iso_code]],iso_code!G:H,2,FALSE)</f>
        <v>Lesotho</v>
      </c>
    </row>
    <row r="134" spans="1:4">
      <c r="A134" s="18">
        <v>3</v>
      </c>
      <c r="B134" s="54" t="s">
        <v>2236</v>
      </c>
      <c r="C134" s="58" t="str">
        <f>VLOOKUP(Table4[[#This Row],[iso_code]],iso_code!B:C,2,FALSE)</f>
        <v>LBR</v>
      </c>
      <c r="D134" s="18" t="str">
        <f>VLOOKUP(Table4[[#This Row],[iso_code]],iso_code!G:H,2,FALSE)</f>
        <v>Liberia</v>
      </c>
    </row>
    <row r="135" spans="1:4">
      <c r="A135" s="18">
        <v>3</v>
      </c>
      <c r="B135" s="54" t="s">
        <v>1992</v>
      </c>
      <c r="C135" s="58" t="str">
        <f>VLOOKUP(Table4[[#This Row],[iso_code]],iso_code!B:C,2,FALSE)</f>
        <v>LBY</v>
      </c>
      <c r="D135" s="18" t="str">
        <f>VLOOKUP(Table4[[#This Row],[iso_code]],iso_code!G:H,2,FALSE)</f>
        <v>Libya</v>
      </c>
    </row>
    <row r="136" spans="1:4">
      <c r="A136" s="18">
        <v>3</v>
      </c>
      <c r="B136" s="54" t="s">
        <v>1164</v>
      </c>
      <c r="C136" s="58" t="str">
        <f>VLOOKUP(Table4[[#This Row],[iso_code]],iso_code!B:C,2,FALSE)</f>
        <v>MWI</v>
      </c>
      <c r="D136" s="18" t="str">
        <f>VLOOKUP(Table4[[#This Row],[iso_code]],iso_code!G:H,2,FALSE)</f>
        <v>Malawi</v>
      </c>
    </row>
    <row r="137" spans="1:4">
      <c r="A137" s="18">
        <v>3</v>
      </c>
      <c r="B137" s="54" t="s">
        <v>2238</v>
      </c>
      <c r="C137" s="58" t="str">
        <f>VLOOKUP(Table4[[#This Row],[iso_code]],iso_code!B:C,2,FALSE)</f>
        <v>MLI</v>
      </c>
      <c r="D137" s="18" t="str">
        <f>VLOOKUP(Table4[[#This Row],[iso_code]],iso_code!G:H,2,FALSE)</f>
        <v>Mali</v>
      </c>
    </row>
    <row r="138" spans="1:4">
      <c r="A138" s="18">
        <v>3</v>
      </c>
      <c r="B138" s="54" t="s">
        <v>2110</v>
      </c>
      <c r="C138" s="58" t="str">
        <f>VLOOKUP(Table4[[#This Row],[iso_code]],iso_code!B:C,2,FALSE)</f>
        <v>MRT</v>
      </c>
      <c r="D138" s="18" t="str">
        <f>VLOOKUP(Table4[[#This Row],[iso_code]],iso_code!G:H,2,FALSE)</f>
        <v>Mauritania</v>
      </c>
    </row>
    <row r="139" spans="1:4">
      <c r="A139" s="18">
        <v>3</v>
      </c>
      <c r="B139" s="54" t="s">
        <v>513</v>
      </c>
      <c r="C139" s="58" t="str">
        <f>VLOOKUP(Table4[[#This Row],[iso_code]],iso_code!B:C,2,FALSE)</f>
        <v>MAR</v>
      </c>
      <c r="D139" s="18" t="str">
        <f>VLOOKUP(Table4[[#This Row],[iso_code]],iso_code!G:H,2,FALSE)</f>
        <v>Morocco</v>
      </c>
    </row>
    <row r="140" spans="1:4">
      <c r="A140" s="18">
        <v>3</v>
      </c>
      <c r="B140" s="54" t="s">
        <v>1455</v>
      </c>
      <c r="C140" s="58" t="str">
        <f>VLOOKUP(Table4[[#This Row],[iso_code]],iso_code!B:C,2,FALSE)</f>
        <v>MOZ</v>
      </c>
      <c r="D140" s="18" t="str">
        <f>VLOOKUP(Table4[[#This Row],[iso_code]],iso_code!G:H,2,FALSE)</f>
        <v>Mozambique</v>
      </c>
    </row>
    <row r="141" spans="1:4">
      <c r="A141" s="18">
        <v>3</v>
      </c>
      <c r="B141" s="54" t="s">
        <v>2070</v>
      </c>
      <c r="C141" s="58" t="str">
        <f>VLOOKUP(Table4[[#This Row],[iso_code]],iso_code!B:C,2,FALSE)</f>
        <v>NAM</v>
      </c>
      <c r="D141" s="18" t="str">
        <f>VLOOKUP(Table4[[#This Row],[iso_code]],iso_code!G:H,2,FALSE)</f>
        <v>Namibia</v>
      </c>
    </row>
    <row r="142" spans="1:4">
      <c r="A142" s="18">
        <v>3</v>
      </c>
      <c r="B142" s="54" t="s">
        <v>1005</v>
      </c>
      <c r="C142" s="58" t="str">
        <f>VLOOKUP(Table4[[#This Row],[iso_code]],iso_code!B:C,2,FALSE)</f>
        <v>NER</v>
      </c>
      <c r="D142" s="18" t="str">
        <f>VLOOKUP(Table4[[#This Row],[iso_code]],iso_code!G:H,2,FALSE)</f>
        <v>Niger (the)</v>
      </c>
    </row>
    <row r="143" spans="1:4">
      <c r="A143" s="18">
        <v>3</v>
      </c>
      <c r="B143" s="54" t="s">
        <v>1232</v>
      </c>
      <c r="C143" s="58" t="str">
        <f>VLOOKUP(Table4[[#This Row],[iso_code]],iso_code!B:C,2,FALSE)</f>
        <v>NGA</v>
      </c>
      <c r="D143" s="18" t="str">
        <f>VLOOKUP(Table4[[#This Row],[iso_code]],iso_code!G:H,2,FALSE)</f>
        <v>Nigeria</v>
      </c>
    </row>
    <row r="144" spans="1:4">
      <c r="A144" s="18">
        <v>3</v>
      </c>
      <c r="B144" s="54" t="s">
        <v>2239</v>
      </c>
      <c r="C144" s="58" t="str">
        <f>VLOOKUP(Table4[[#This Row],[iso_code]],iso_code!B:C,2,FALSE)</f>
        <v>RWA</v>
      </c>
      <c r="D144" s="18" t="str">
        <f>VLOOKUP(Table4[[#This Row],[iso_code]],iso_code!G:H,2,FALSE)</f>
        <v>Rwanda</v>
      </c>
    </row>
    <row r="145" spans="1:4">
      <c r="A145" s="18">
        <v>3</v>
      </c>
      <c r="B145" s="54" t="s">
        <v>1688</v>
      </c>
      <c r="C145" s="58" t="str">
        <f>VLOOKUP(Table4[[#This Row],[iso_code]],iso_code!B:C,2,FALSE)</f>
        <v>SEN</v>
      </c>
      <c r="D145" s="18" t="str">
        <f>VLOOKUP(Table4[[#This Row],[iso_code]],iso_code!G:H,2,FALSE)</f>
        <v>Senegal</v>
      </c>
    </row>
    <row r="146" spans="1:4">
      <c r="A146" s="18">
        <v>3</v>
      </c>
      <c r="B146" s="54" t="s">
        <v>2094</v>
      </c>
      <c r="C146" s="58" t="str">
        <f>VLOOKUP(Table4[[#This Row],[iso_code]],iso_code!B:C,2,FALSE)</f>
        <v>SLE</v>
      </c>
      <c r="D146" s="18" t="str">
        <f>VLOOKUP(Table4[[#This Row],[iso_code]],iso_code!G:H,2,FALSE)</f>
        <v>Sierra Leone</v>
      </c>
    </row>
    <row r="147" spans="1:4">
      <c r="A147" s="18">
        <v>3</v>
      </c>
      <c r="B147" s="54" t="s">
        <v>2242</v>
      </c>
      <c r="C147" s="58" t="str">
        <f>VLOOKUP(Table4[[#This Row],[iso_code]],iso_code!B:C,2,FALSE)</f>
        <v>SOM</v>
      </c>
      <c r="D147" s="18" t="str">
        <f>VLOOKUP(Table4[[#This Row],[iso_code]],iso_code!G:H,2,FALSE)</f>
        <v>Somalia</v>
      </c>
    </row>
    <row r="148" spans="1:4">
      <c r="A148" s="18">
        <v>3</v>
      </c>
      <c r="B148" s="54" t="s">
        <v>612</v>
      </c>
      <c r="C148" s="58" t="str">
        <f>VLOOKUP(Table4[[#This Row],[iso_code]],iso_code!B:C,2,FALSE)</f>
        <v>ZAF</v>
      </c>
      <c r="D148" s="18" t="str">
        <f>VLOOKUP(Table4[[#This Row],[iso_code]],iso_code!G:H,2,FALSE)</f>
        <v>South Africa</v>
      </c>
    </row>
    <row r="149" spans="1:4">
      <c r="A149" s="18">
        <v>3</v>
      </c>
      <c r="B149" s="54" t="s">
        <v>2243</v>
      </c>
      <c r="C149" s="58" t="str">
        <f>VLOOKUP(Table4[[#This Row],[iso_code]],iso_code!B:C,2,FALSE)</f>
        <v>SSD</v>
      </c>
      <c r="D149" s="18" t="str">
        <f>VLOOKUP(Table4[[#This Row],[iso_code]],iso_code!G:H,2,FALSE)</f>
        <v>South Sudan</v>
      </c>
    </row>
    <row r="150" spans="1:4">
      <c r="A150" s="18">
        <v>3</v>
      </c>
      <c r="B150" s="54" t="s">
        <v>2244</v>
      </c>
      <c r="C150" s="58" t="str">
        <f>VLOOKUP(Table4[[#This Row],[iso_code]],iso_code!B:C,2,FALSE)</f>
        <v>SDN</v>
      </c>
      <c r="D150" s="18" t="str">
        <f>VLOOKUP(Table4[[#This Row],[iso_code]],iso_code!G:H,2,FALSE)</f>
        <v>Sudan (the)</v>
      </c>
    </row>
    <row r="151" spans="1:4">
      <c r="A151" s="18">
        <v>3</v>
      </c>
      <c r="B151" s="54" t="s">
        <v>858</v>
      </c>
      <c r="C151" s="58" t="str">
        <f>VLOOKUP(Table4[[#This Row],[iso_code]],iso_code!B:C,2,FALSE)</f>
        <v>TZA</v>
      </c>
      <c r="D151" s="18" t="str">
        <f>VLOOKUP(Table4[[#This Row],[iso_code]],iso_code!G:H,2,FALSE)</f>
        <v>Tanzania, United Republic of</v>
      </c>
    </row>
    <row r="152" spans="1:4">
      <c r="A152" s="18">
        <v>3</v>
      </c>
      <c r="B152" s="54" t="s">
        <v>2016</v>
      </c>
      <c r="C152" s="58" t="str">
        <f>VLOOKUP(Table4[[#This Row],[iso_code]],iso_code!B:C,2,FALSE)</f>
        <v>TGO</v>
      </c>
      <c r="D152" s="18" t="str">
        <f>VLOOKUP(Table4[[#This Row],[iso_code]],iso_code!G:H,2,FALSE)</f>
        <v>Togo</v>
      </c>
    </row>
    <row r="153" spans="1:4">
      <c r="A153" s="18">
        <v>3</v>
      </c>
      <c r="B153" s="18" t="s">
        <v>952</v>
      </c>
      <c r="C153" s="58" t="str">
        <f>VLOOKUP(Table4[[#This Row],[iso_code]],iso_code!B:C,2,FALSE)</f>
        <v>TUN</v>
      </c>
      <c r="D153" s="18" t="str">
        <f>VLOOKUP(Table4[[#This Row],[iso_code]],iso_code!G:H,2,FALSE)</f>
        <v>Tunisia</v>
      </c>
    </row>
    <row r="154" spans="1:4">
      <c r="A154" s="18">
        <v>3</v>
      </c>
      <c r="B154" s="18" t="s">
        <v>1467</v>
      </c>
      <c r="C154" s="58" t="str">
        <f>VLOOKUP(Table4[[#This Row],[iso_code]],iso_code!B:C,2,FALSE)</f>
        <v>UGA</v>
      </c>
      <c r="D154" s="18" t="str">
        <f>VLOOKUP(Table4[[#This Row],[iso_code]],iso_code!G:H,2,FALSE)</f>
        <v>Uganda</v>
      </c>
    </row>
    <row r="155" spans="1:4">
      <c r="A155" s="18">
        <v>3</v>
      </c>
      <c r="B155" s="18" t="s">
        <v>747</v>
      </c>
      <c r="C155" s="58" t="str">
        <f>VLOOKUP(Table4[[#This Row],[iso_code]],iso_code!B:C,2,FALSE)</f>
        <v>ZMB</v>
      </c>
      <c r="D155" s="18" t="str">
        <f>VLOOKUP(Table4[[#This Row],[iso_code]],iso_code!G:H,2,FALSE)</f>
        <v>Zambia</v>
      </c>
    </row>
    <row r="156" spans="1:4">
      <c r="A156" s="18">
        <v>3</v>
      </c>
      <c r="B156" s="18" t="s">
        <v>2246</v>
      </c>
      <c r="C156" s="58" t="str">
        <f>VLOOKUP(Table4[[#This Row],[iso_code]],iso_code!B:C,2,FALSE)</f>
        <v>ZWE</v>
      </c>
      <c r="D156" s="18" t="str">
        <f>VLOOKUP(Table4[[#This Row],[iso_code]],iso_code!G:H,2,FALSE)</f>
        <v>Zimbabwe</v>
      </c>
    </row>
    <row r="157" spans="1:4">
      <c r="A157" s="18">
        <v>4</v>
      </c>
      <c r="B157" s="54" t="s">
        <v>800</v>
      </c>
      <c r="C157" s="58" t="str">
        <f>VLOOKUP(Table4[[#This Row],[iso_code]],iso_code!B:C,2,FALSE)</f>
        <v>DZA</v>
      </c>
      <c r="D157" s="18" t="str">
        <f>VLOOKUP(Table4[[#This Row],[iso_code]],iso_code!G:H,2,FALSE)</f>
        <v>Algeria</v>
      </c>
    </row>
    <row r="158" spans="1:4">
      <c r="A158" s="18">
        <v>4</v>
      </c>
      <c r="B158" s="54" t="s">
        <v>2220</v>
      </c>
      <c r="C158" s="58" t="str">
        <f>VLOOKUP(Table4[[#This Row],[iso_code]],iso_code!B:C,2,FALSE)</f>
        <v>AGO</v>
      </c>
      <c r="D158" s="18" t="str">
        <f>VLOOKUP(Table4[[#This Row],[iso_code]],iso_code!G:H,2,FALSE)</f>
        <v>Angola</v>
      </c>
    </row>
    <row r="159" spans="1:4">
      <c r="A159" s="18">
        <v>4</v>
      </c>
      <c r="B159" s="54" t="s">
        <v>2221</v>
      </c>
      <c r="C159" s="58" t="str">
        <f>VLOOKUP(Table4[[#This Row],[iso_code]],iso_code!B:C,2,FALSE)</f>
        <v>BEN</v>
      </c>
      <c r="D159" s="18" t="str">
        <f>VLOOKUP(Table4[[#This Row],[iso_code]],iso_code!G:H,2,FALSE)</f>
        <v>Benin</v>
      </c>
    </row>
    <row r="160" spans="1:4">
      <c r="A160" s="18">
        <v>4</v>
      </c>
      <c r="B160" s="54" t="s">
        <v>1829</v>
      </c>
      <c r="C160" s="58" t="str">
        <f>VLOOKUP(Table4[[#This Row],[iso_code]],iso_code!B:C,2,FALSE)</f>
        <v>BWA</v>
      </c>
      <c r="D160" s="18" t="str">
        <f>VLOOKUP(Table4[[#This Row],[iso_code]],iso_code!G:H,2,FALSE)</f>
        <v>Botswana</v>
      </c>
    </row>
    <row r="161" spans="1:4">
      <c r="A161" s="18">
        <v>4</v>
      </c>
      <c r="B161" s="54" t="s">
        <v>2222</v>
      </c>
      <c r="C161" s="58" t="str">
        <f>VLOOKUP(Table4[[#This Row],[iso_code]],iso_code!B:C,2,FALSE)</f>
        <v>BFA</v>
      </c>
      <c r="D161" s="18" t="str">
        <f>VLOOKUP(Table4[[#This Row],[iso_code]],iso_code!G:H,2,FALSE)</f>
        <v>Burkina Faso</v>
      </c>
    </row>
    <row r="162" spans="1:4">
      <c r="A162" s="18">
        <v>4</v>
      </c>
      <c r="B162" s="54" t="s">
        <v>2223</v>
      </c>
      <c r="C162" s="58" t="str">
        <f>VLOOKUP(Table4[[#This Row],[iso_code]],iso_code!B:C,2,FALSE)</f>
        <v>BDI</v>
      </c>
      <c r="D162" s="18" t="str">
        <f>VLOOKUP(Table4[[#This Row],[iso_code]],iso_code!G:H,2,FALSE)</f>
        <v>Burundi</v>
      </c>
    </row>
    <row r="163" spans="1:4">
      <c r="A163" s="18">
        <v>4</v>
      </c>
      <c r="B163" s="54" t="s">
        <v>1630</v>
      </c>
      <c r="C163" s="58" t="str">
        <f>VLOOKUP(Table4[[#This Row],[iso_code]],iso_code!B:C,2,FALSE)</f>
        <v>CPV</v>
      </c>
      <c r="D163" s="18" t="str">
        <f>VLOOKUP(Table4[[#This Row],[iso_code]],iso_code!G:H,2,FALSE)</f>
        <v>Cabo Verde</v>
      </c>
    </row>
    <row r="164" spans="1:4">
      <c r="A164" s="18">
        <v>4</v>
      </c>
      <c r="B164" s="54" t="s">
        <v>285</v>
      </c>
      <c r="C164" s="58" t="str">
        <f>VLOOKUP(Table4[[#This Row],[iso_code]],iso_code!B:C,2,FALSE)</f>
        <v>CMR</v>
      </c>
      <c r="D164" s="18" t="str">
        <f>VLOOKUP(Table4[[#This Row],[iso_code]],iso_code!G:H,2,FALSE)</f>
        <v>Cameroon</v>
      </c>
    </row>
    <row r="165" spans="1:4">
      <c r="A165" s="18">
        <v>4</v>
      </c>
      <c r="B165" s="54" t="s">
        <v>1663</v>
      </c>
      <c r="C165" s="58" t="str">
        <f>VLOOKUP(Table4[[#This Row],[iso_code]],iso_code!B:C,2,FALSE)</f>
        <v>CAF</v>
      </c>
      <c r="D165" s="18" t="str">
        <f>VLOOKUP(Table4[[#This Row],[iso_code]],iso_code!G:H,2,FALSE)</f>
        <v>Central African Republic (the)</v>
      </c>
    </row>
    <row r="166" spans="1:4">
      <c r="A166" s="18">
        <v>4</v>
      </c>
      <c r="B166" s="54" t="s">
        <v>2224</v>
      </c>
      <c r="C166" s="58" t="str">
        <f>VLOOKUP(Table4[[#This Row],[iso_code]],iso_code!B:C,2,FALSE)</f>
        <v>TCD</v>
      </c>
      <c r="D166" s="18" t="str">
        <f>VLOOKUP(Table4[[#This Row],[iso_code]],iso_code!G:H,2,FALSE)</f>
        <v>Chad</v>
      </c>
    </row>
    <row r="167" spans="1:4">
      <c r="A167" s="18">
        <v>4</v>
      </c>
      <c r="B167" s="54" t="s">
        <v>2225</v>
      </c>
      <c r="C167" s="58" t="str">
        <f>VLOOKUP(Table4[[#This Row],[iso_code]],iso_code!B:C,2,FALSE)</f>
        <v>COM</v>
      </c>
      <c r="D167" s="18" t="str">
        <f>VLOOKUP(Table4[[#This Row],[iso_code]],iso_code!G:H,2,FALSE)</f>
        <v>Comoros (the)</v>
      </c>
    </row>
    <row r="168" spans="1:4">
      <c r="A168" s="18">
        <v>4</v>
      </c>
      <c r="B168" s="54" t="s">
        <v>2024</v>
      </c>
      <c r="C168" s="58" t="str">
        <f>VLOOKUP(Table4[[#This Row],[iso_code]],iso_code!B:C,2,FALSE)</f>
        <v>COD</v>
      </c>
      <c r="D168" s="18" t="str">
        <f>VLOOKUP(Table4[[#This Row],[iso_code]],iso_code!G:H,2,FALSE)</f>
        <v>Congo (the Democratic Republic of the)</v>
      </c>
    </row>
    <row r="169" spans="1:4">
      <c r="A169" s="18">
        <v>4</v>
      </c>
      <c r="B169" s="54" t="s">
        <v>2226</v>
      </c>
      <c r="C169" s="58" t="str">
        <f>VLOOKUP(Table4[[#This Row],[iso_code]],iso_code!B:C,2,FALSE)</f>
        <v>COG</v>
      </c>
      <c r="D169" s="18" t="str">
        <f>VLOOKUP(Table4[[#This Row],[iso_code]],iso_code!G:H,2,FALSE)</f>
        <v>Congo (the)</v>
      </c>
    </row>
    <row r="170" spans="1:4">
      <c r="A170" s="18">
        <v>4</v>
      </c>
      <c r="B170" s="54" t="s">
        <v>2227</v>
      </c>
      <c r="C170" s="58" t="str">
        <f>VLOOKUP(Table4[[#This Row],[iso_code]],iso_code!B:C,2,FALSE)</f>
        <v>DJI</v>
      </c>
      <c r="D170" s="18" t="str">
        <f>VLOOKUP(Table4[[#This Row],[iso_code]],iso_code!G:H,2,FALSE)</f>
        <v>Djibouti</v>
      </c>
    </row>
    <row r="171" spans="1:4">
      <c r="A171" s="18">
        <v>4</v>
      </c>
      <c r="B171" s="54" t="s">
        <v>850</v>
      </c>
      <c r="C171" s="58" t="str">
        <f>VLOOKUP(Table4[[#This Row],[iso_code]],iso_code!B:C,2,FALSE)</f>
        <v>EGY</v>
      </c>
      <c r="D171" s="18" t="str">
        <f>VLOOKUP(Table4[[#This Row],[iso_code]],iso_code!G:H,2,FALSE)</f>
        <v>Egypt</v>
      </c>
    </row>
    <row r="172" spans="1:4">
      <c r="A172" s="18">
        <v>4</v>
      </c>
      <c r="B172" s="54" t="s">
        <v>2228</v>
      </c>
      <c r="C172" s="58" t="str">
        <f>VLOOKUP(Table4[[#This Row],[iso_code]],iso_code!B:C,2,FALSE)</f>
        <v>GNQ</v>
      </c>
      <c r="D172" s="18" t="str">
        <f>VLOOKUP(Table4[[#This Row],[iso_code]],iso_code!G:H,2,FALSE)</f>
        <v>Equatorial Guinea</v>
      </c>
    </row>
    <row r="173" spans="1:4">
      <c r="A173" s="18">
        <v>4</v>
      </c>
      <c r="B173" s="54" t="s">
        <v>2229</v>
      </c>
      <c r="C173" s="58" t="str">
        <f>VLOOKUP(Table4[[#This Row],[iso_code]],iso_code!B:C,2,FALSE)</f>
        <v>ERI</v>
      </c>
      <c r="D173" s="18" t="str">
        <f>VLOOKUP(Table4[[#This Row],[iso_code]],iso_code!G:H,2,FALSE)</f>
        <v>Eritrea</v>
      </c>
    </row>
    <row r="174" spans="1:4">
      <c r="A174" s="18">
        <v>4</v>
      </c>
      <c r="B174" s="54" t="s">
        <v>2245</v>
      </c>
      <c r="C174" s="58" t="str">
        <f>VLOOKUP(Table4[[#This Row],[iso_code]],iso_code!B:C,2,FALSE)</f>
        <v>SWZ</v>
      </c>
      <c r="D174" s="18" t="str">
        <f>VLOOKUP(Table4[[#This Row],[iso_code]],iso_code!G:H,2,FALSE)</f>
        <v>Eswatini</v>
      </c>
    </row>
    <row r="175" spans="1:4">
      <c r="A175" s="18">
        <v>4</v>
      </c>
      <c r="B175" s="54" t="s">
        <v>194</v>
      </c>
      <c r="C175" s="58" t="str">
        <f>VLOOKUP(Table4[[#This Row],[iso_code]],iso_code!B:C,2,FALSE)</f>
        <v>ETH</v>
      </c>
      <c r="D175" s="18" t="str">
        <f>VLOOKUP(Table4[[#This Row],[iso_code]],iso_code!G:H,2,FALSE)</f>
        <v>Ethiopia</v>
      </c>
    </row>
    <row r="176" spans="1:4">
      <c r="A176" s="18">
        <v>4</v>
      </c>
      <c r="B176" s="54" t="s">
        <v>2230</v>
      </c>
      <c r="C176" s="58" t="str">
        <f>VLOOKUP(Table4[[#This Row],[iso_code]],iso_code!B:C,2,FALSE)</f>
        <v>GAB</v>
      </c>
      <c r="D176" s="18" t="str">
        <f>VLOOKUP(Table4[[#This Row],[iso_code]],iso_code!G:H,2,FALSE)</f>
        <v>Gabon</v>
      </c>
    </row>
    <row r="177" spans="1:4">
      <c r="A177" s="18">
        <v>4</v>
      </c>
      <c r="B177" s="54" t="s">
        <v>2231</v>
      </c>
      <c r="C177" s="58" t="str">
        <f>VLOOKUP(Table4[[#This Row],[iso_code]],iso_code!B:C,2,FALSE)</f>
        <v>GMB</v>
      </c>
      <c r="D177" s="18" t="str">
        <f>VLOOKUP(Table4[[#This Row],[iso_code]],iso_code!G:H,2,FALSE)</f>
        <v>Gambia (the)</v>
      </c>
    </row>
    <row r="178" spans="1:4">
      <c r="A178" s="18">
        <v>4</v>
      </c>
      <c r="B178" s="54" t="s">
        <v>250</v>
      </c>
      <c r="C178" s="58" t="str">
        <f>VLOOKUP(Table4[[#This Row],[iso_code]],iso_code!B:C,2,FALSE)</f>
        <v>GHA</v>
      </c>
      <c r="D178" s="18" t="str">
        <f>VLOOKUP(Table4[[#This Row],[iso_code]],iso_code!G:H,2,FALSE)</f>
        <v>Ghana</v>
      </c>
    </row>
    <row r="179" spans="1:4">
      <c r="A179" s="18">
        <v>4</v>
      </c>
      <c r="B179" s="54" t="s">
        <v>2232</v>
      </c>
      <c r="C179" s="58" t="str">
        <f>VLOOKUP(Table4[[#This Row],[iso_code]],iso_code!B:C,2,FALSE)</f>
        <v>GIN</v>
      </c>
      <c r="D179" s="18" t="str">
        <f>VLOOKUP(Table4[[#This Row],[iso_code]],iso_code!G:H,2,FALSE)</f>
        <v>Guinea</v>
      </c>
    </row>
    <row r="180" spans="1:4">
      <c r="A180" s="18">
        <v>4</v>
      </c>
      <c r="B180" s="54" t="s">
        <v>2233</v>
      </c>
      <c r="C180" s="58" t="str">
        <f>VLOOKUP(Table4[[#This Row],[iso_code]],iso_code!B:C,2,FALSE)</f>
        <v>GNB</v>
      </c>
      <c r="D180" s="18" t="str">
        <f>VLOOKUP(Table4[[#This Row],[iso_code]],iso_code!G:H,2,FALSE)</f>
        <v>Guinea-Bissau</v>
      </c>
    </row>
    <row r="181" spans="1:4">
      <c r="A181" s="18">
        <v>4</v>
      </c>
      <c r="B181" s="54" t="s">
        <v>2234</v>
      </c>
      <c r="C181" s="58" t="str">
        <f>VLOOKUP(Table4[[#This Row],[iso_code]],iso_code!B:C,2,FALSE)</f>
        <v>CIV</v>
      </c>
      <c r="D181" s="18" t="str">
        <f>VLOOKUP(Table4[[#This Row],[iso_code]],iso_code!G:H,2,FALSE)</f>
        <v>Côte d'Ivoire</v>
      </c>
    </row>
    <row r="182" spans="1:4">
      <c r="A182" s="18">
        <v>4</v>
      </c>
      <c r="B182" s="54" t="s">
        <v>428</v>
      </c>
      <c r="C182" s="58" t="str">
        <f>VLOOKUP(Table4[[#This Row],[iso_code]],iso_code!B:C,2,FALSE)</f>
        <v>KEN</v>
      </c>
      <c r="D182" s="18" t="str">
        <f>VLOOKUP(Table4[[#This Row],[iso_code]],iso_code!G:H,2,FALSE)</f>
        <v>Kenya</v>
      </c>
    </row>
    <row r="183" spans="1:4">
      <c r="A183" s="18">
        <v>4</v>
      </c>
      <c r="B183" s="54" t="s">
        <v>2235</v>
      </c>
      <c r="C183" s="58" t="str">
        <f>VLOOKUP(Table4[[#This Row],[iso_code]],iso_code!B:C,2,FALSE)</f>
        <v>LSO</v>
      </c>
      <c r="D183" s="18" t="str">
        <f>VLOOKUP(Table4[[#This Row],[iso_code]],iso_code!G:H,2,FALSE)</f>
        <v>Lesotho</v>
      </c>
    </row>
    <row r="184" spans="1:4">
      <c r="A184" s="18">
        <v>4</v>
      </c>
      <c r="B184" s="54" t="s">
        <v>2236</v>
      </c>
      <c r="C184" s="58" t="str">
        <f>VLOOKUP(Table4[[#This Row],[iso_code]],iso_code!B:C,2,FALSE)</f>
        <v>LBR</v>
      </c>
      <c r="D184" s="18" t="str">
        <f>VLOOKUP(Table4[[#This Row],[iso_code]],iso_code!G:H,2,FALSE)</f>
        <v>Liberia</v>
      </c>
    </row>
    <row r="185" spans="1:4">
      <c r="A185" s="18">
        <v>4</v>
      </c>
      <c r="B185" s="54" t="s">
        <v>1992</v>
      </c>
      <c r="C185" s="58" t="str">
        <f>VLOOKUP(Table4[[#This Row],[iso_code]],iso_code!B:C,2,FALSE)</f>
        <v>LBY</v>
      </c>
      <c r="D185" s="18" t="str">
        <f>VLOOKUP(Table4[[#This Row],[iso_code]],iso_code!G:H,2,FALSE)</f>
        <v>Libya</v>
      </c>
    </row>
    <row r="186" spans="1:4">
      <c r="A186" s="18">
        <v>4</v>
      </c>
      <c r="B186" s="54" t="s">
        <v>2237</v>
      </c>
      <c r="C186" s="58" t="str">
        <f>VLOOKUP(Table4[[#This Row],[iso_code]],iso_code!B:C,2,FALSE)</f>
        <v>MDG</v>
      </c>
      <c r="D186" s="18" t="str">
        <f>VLOOKUP(Table4[[#This Row],[iso_code]],iso_code!G:H,2,FALSE)</f>
        <v>Madagascar</v>
      </c>
    </row>
    <row r="187" spans="1:4">
      <c r="A187" s="18">
        <v>4</v>
      </c>
      <c r="B187" s="54" t="s">
        <v>1164</v>
      </c>
      <c r="C187" s="58" t="str">
        <f>VLOOKUP(Table4[[#This Row],[iso_code]],iso_code!B:C,2,FALSE)</f>
        <v>MWI</v>
      </c>
      <c r="D187" s="18" t="str">
        <f>VLOOKUP(Table4[[#This Row],[iso_code]],iso_code!G:H,2,FALSE)</f>
        <v>Malawi</v>
      </c>
    </row>
    <row r="188" spans="1:4">
      <c r="A188" s="18">
        <v>4</v>
      </c>
      <c r="B188" s="54" t="s">
        <v>2238</v>
      </c>
      <c r="C188" s="58" t="str">
        <f>VLOOKUP(Table4[[#This Row],[iso_code]],iso_code!B:C,2,FALSE)</f>
        <v>MLI</v>
      </c>
      <c r="D188" s="18" t="str">
        <f>VLOOKUP(Table4[[#This Row],[iso_code]],iso_code!G:H,2,FALSE)</f>
        <v>Mali</v>
      </c>
    </row>
    <row r="189" spans="1:4">
      <c r="A189" s="18">
        <v>4</v>
      </c>
      <c r="B189" s="54" t="s">
        <v>2110</v>
      </c>
      <c r="C189" s="58" t="str">
        <f>VLOOKUP(Table4[[#This Row],[iso_code]],iso_code!B:C,2,FALSE)</f>
        <v>MRT</v>
      </c>
      <c r="D189" s="18" t="str">
        <f>VLOOKUP(Table4[[#This Row],[iso_code]],iso_code!G:H,2,FALSE)</f>
        <v>Mauritania</v>
      </c>
    </row>
    <row r="190" spans="1:4">
      <c r="A190" s="18">
        <v>4</v>
      </c>
      <c r="B190" s="54" t="s">
        <v>970</v>
      </c>
      <c r="C190" s="58" t="str">
        <f>VLOOKUP(Table4[[#This Row],[iso_code]],iso_code!B:C,2,FALSE)</f>
        <v>MUS</v>
      </c>
      <c r="D190" s="18" t="str">
        <f>VLOOKUP(Table4[[#This Row],[iso_code]],iso_code!G:H,2,FALSE)</f>
        <v>Mauritius</v>
      </c>
    </row>
    <row r="191" spans="1:4">
      <c r="A191" s="18">
        <v>4</v>
      </c>
      <c r="B191" s="54" t="s">
        <v>513</v>
      </c>
      <c r="C191" s="58" t="str">
        <f>VLOOKUP(Table4[[#This Row],[iso_code]],iso_code!B:C,2,FALSE)</f>
        <v>MAR</v>
      </c>
      <c r="D191" s="18" t="str">
        <f>VLOOKUP(Table4[[#This Row],[iso_code]],iso_code!G:H,2,FALSE)</f>
        <v>Morocco</v>
      </c>
    </row>
    <row r="192" spans="1:4">
      <c r="A192" s="18">
        <v>4</v>
      </c>
      <c r="B192" s="54" t="s">
        <v>1455</v>
      </c>
      <c r="C192" s="58" t="str">
        <f>VLOOKUP(Table4[[#This Row],[iso_code]],iso_code!B:C,2,FALSE)</f>
        <v>MOZ</v>
      </c>
      <c r="D192" s="18" t="str">
        <f>VLOOKUP(Table4[[#This Row],[iso_code]],iso_code!G:H,2,FALSE)</f>
        <v>Mozambique</v>
      </c>
    </row>
    <row r="193" spans="1:4">
      <c r="A193" s="18">
        <v>4</v>
      </c>
      <c r="B193" s="54" t="s">
        <v>2070</v>
      </c>
      <c r="C193" s="58" t="str">
        <f>VLOOKUP(Table4[[#This Row],[iso_code]],iso_code!B:C,2,FALSE)</f>
        <v>NAM</v>
      </c>
      <c r="D193" s="18" t="str">
        <f>VLOOKUP(Table4[[#This Row],[iso_code]],iso_code!G:H,2,FALSE)</f>
        <v>Namibia</v>
      </c>
    </row>
    <row r="194" spans="1:4">
      <c r="A194" s="18">
        <v>4</v>
      </c>
      <c r="B194" s="54" t="s">
        <v>1005</v>
      </c>
      <c r="C194" s="58" t="str">
        <f>VLOOKUP(Table4[[#This Row],[iso_code]],iso_code!B:C,2,FALSE)</f>
        <v>NER</v>
      </c>
      <c r="D194" s="18" t="str">
        <f>VLOOKUP(Table4[[#This Row],[iso_code]],iso_code!G:H,2,FALSE)</f>
        <v>Niger (the)</v>
      </c>
    </row>
    <row r="195" spans="1:4">
      <c r="A195" s="18">
        <v>4</v>
      </c>
      <c r="B195" s="54" t="s">
        <v>1232</v>
      </c>
      <c r="C195" s="58" t="str">
        <f>VLOOKUP(Table4[[#This Row],[iso_code]],iso_code!B:C,2,FALSE)</f>
        <v>NGA</v>
      </c>
      <c r="D195" s="18" t="str">
        <f>VLOOKUP(Table4[[#This Row],[iso_code]],iso_code!G:H,2,FALSE)</f>
        <v>Nigeria</v>
      </c>
    </row>
    <row r="196" spans="1:4">
      <c r="A196" s="18">
        <v>4</v>
      </c>
      <c r="B196" s="54" t="s">
        <v>2239</v>
      </c>
      <c r="C196" s="58" t="str">
        <f>VLOOKUP(Table4[[#This Row],[iso_code]],iso_code!B:C,2,FALSE)</f>
        <v>RWA</v>
      </c>
      <c r="D196" s="18" t="str">
        <f>VLOOKUP(Table4[[#This Row],[iso_code]],iso_code!G:H,2,FALSE)</f>
        <v>Rwanda</v>
      </c>
    </row>
    <row r="197" spans="1:4">
      <c r="A197" s="18">
        <v>4</v>
      </c>
      <c r="B197" s="54" t="s">
        <v>2240</v>
      </c>
      <c r="C197" s="58" t="str">
        <f>VLOOKUP(Table4[[#This Row],[iso_code]],iso_code!B:C,2,FALSE)</f>
        <v>STP</v>
      </c>
      <c r="D197" s="18" t="str">
        <f>VLOOKUP(Table4[[#This Row],[iso_code]],iso_code!G:H,2,FALSE)</f>
        <v>Sao Tome and Principe</v>
      </c>
    </row>
    <row r="198" spans="1:4">
      <c r="A198" s="18">
        <v>4</v>
      </c>
      <c r="B198" s="54" t="s">
        <v>1688</v>
      </c>
      <c r="C198" s="58" t="str">
        <f>VLOOKUP(Table4[[#This Row],[iso_code]],iso_code!B:C,2,FALSE)</f>
        <v>SEN</v>
      </c>
      <c r="D198" s="18" t="str">
        <f>VLOOKUP(Table4[[#This Row],[iso_code]],iso_code!G:H,2,FALSE)</f>
        <v>Senegal</v>
      </c>
    </row>
    <row r="199" spans="1:4">
      <c r="A199" s="18">
        <v>4</v>
      </c>
      <c r="B199" s="54" t="s">
        <v>2241</v>
      </c>
      <c r="C199" s="58" t="str">
        <f>VLOOKUP(Table4[[#This Row],[iso_code]],iso_code!B:C,2,FALSE)</f>
        <v>SYC</v>
      </c>
      <c r="D199" s="18" t="str">
        <f>VLOOKUP(Table4[[#This Row],[iso_code]],iso_code!G:H,2,FALSE)</f>
        <v>Seychelles</v>
      </c>
    </row>
    <row r="200" spans="1:4">
      <c r="A200" s="18">
        <v>4</v>
      </c>
      <c r="B200" s="54" t="s">
        <v>2094</v>
      </c>
      <c r="C200" s="58" t="str">
        <f>VLOOKUP(Table4[[#This Row],[iso_code]],iso_code!B:C,2,FALSE)</f>
        <v>SLE</v>
      </c>
      <c r="D200" s="18" t="str">
        <f>VLOOKUP(Table4[[#This Row],[iso_code]],iso_code!G:H,2,FALSE)</f>
        <v>Sierra Leone</v>
      </c>
    </row>
    <row r="201" spans="1:4">
      <c r="A201" s="18">
        <v>4</v>
      </c>
      <c r="B201" s="54" t="s">
        <v>2242</v>
      </c>
      <c r="C201" s="58" t="str">
        <f>VLOOKUP(Table4[[#This Row],[iso_code]],iso_code!B:C,2,FALSE)</f>
        <v>SOM</v>
      </c>
      <c r="D201" s="18" t="str">
        <f>VLOOKUP(Table4[[#This Row],[iso_code]],iso_code!G:H,2,FALSE)</f>
        <v>Somalia</v>
      </c>
    </row>
    <row r="202" spans="1:4">
      <c r="A202" s="18">
        <v>4</v>
      </c>
      <c r="B202" s="54" t="s">
        <v>612</v>
      </c>
      <c r="C202" s="58" t="str">
        <f>VLOOKUP(Table4[[#This Row],[iso_code]],iso_code!B:C,2,FALSE)</f>
        <v>ZAF</v>
      </c>
      <c r="D202" s="18" t="str">
        <f>VLOOKUP(Table4[[#This Row],[iso_code]],iso_code!G:H,2,FALSE)</f>
        <v>South Africa</v>
      </c>
    </row>
    <row r="203" spans="1:4">
      <c r="A203" s="18">
        <v>4</v>
      </c>
      <c r="B203" s="54" t="s">
        <v>2243</v>
      </c>
      <c r="C203" s="58" t="str">
        <f>VLOOKUP(Table4[[#This Row],[iso_code]],iso_code!B:C,2,FALSE)</f>
        <v>SSD</v>
      </c>
      <c r="D203" s="18" t="str">
        <f>VLOOKUP(Table4[[#This Row],[iso_code]],iso_code!G:H,2,FALSE)</f>
        <v>South Sudan</v>
      </c>
    </row>
    <row r="204" spans="1:4">
      <c r="A204" s="18">
        <v>4</v>
      </c>
      <c r="B204" s="54" t="s">
        <v>2244</v>
      </c>
      <c r="C204" s="58" t="str">
        <f>VLOOKUP(Table4[[#This Row],[iso_code]],iso_code!B:C,2,FALSE)</f>
        <v>SDN</v>
      </c>
      <c r="D204" s="18" t="str">
        <f>VLOOKUP(Table4[[#This Row],[iso_code]],iso_code!G:H,2,FALSE)</f>
        <v>Sudan (the)</v>
      </c>
    </row>
    <row r="205" spans="1:4">
      <c r="A205" s="18">
        <v>4</v>
      </c>
      <c r="B205" s="54" t="s">
        <v>858</v>
      </c>
      <c r="C205" s="58" t="str">
        <f>VLOOKUP(Table4[[#This Row],[iso_code]],iso_code!B:C,2,FALSE)</f>
        <v>TZA</v>
      </c>
      <c r="D205" s="18" t="str">
        <f>VLOOKUP(Table4[[#This Row],[iso_code]],iso_code!G:H,2,FALSE)</f>
        <v>Tanzania, United Republic of</v>
      </c>
    </row>
    <row r="206" spans="1:4">
      <c r="A206" s="18">
        <v>4</v>
      </c>
      <c r="B206" s="54" t="s">
        <v>2016</v>
      </c>
      <c r="C206" s="58" t="str">
        <f>VLOOKUP(Table4[[#This Row],[iso_code]],iso_code!B:C,2,FALSE)</f>
        <v>TGO</v>
      </c>
      <c r="D206" s="18" t="str">
        <f>VLOOKUP(Table4[[#This Row],[iso_code]],iso_code!G:H,2,FALSE)</f>
        <v>Togo</v>
      </c>
    </row>
    <row r="207" spans="1:4">
      <c r="A207" s="18">
        <v>4</v>
      </c>
      <c r="B207" s="18" t="s">
        <v>952</v>
      </c>
      <c r="C207" s="58" t="str">
        <f>VLOOKUP(Table4[[#This Row],[iso_code]],iso_code!B:C,2,FALSE)</f>
        <v>TUN</v>
      </c>
      <c r="D207" s="18" t="str">
        <f>VLOOKUP(Table4[[#This Row],[iso_code]],iso_code!G:H,2,FALSE)</f>
        <v>Tunisia</v>
      </c>
    </row>
    <row r="208" spans="1:4">
      <c r="A208" s="18">
        <v>4</v>
      </c>
      <c r="B208" s="18" t="s">
        <v>1467</v>
      </c>
      <c r="C208" s="58" t="str">
        <f>VLOOKUP(Table4[[#This Row],[iso_code]],iso_code!B:C,2,FALSE)</f>
        <v>UGA</v>
      </c>
      <c r="D208" s="18" t="str">
        <f>VLOOKUP(Table4[[#This Row],[iso_code]],iso_code!G:H,2,FALSE)</f>
        <v>Uganda</v>
      </c>
    </row>
    <row r="209" spans="1:4">
      <c r="A209" s="18">
        <v>4</v>
      </c>
      <c r="B209" s="18" t="s">
        <v>747</v>
      </c>
      <c r="C209" s="58" t="str">
        <f>VLOOKUP(Table4[[#This Row],[iso_code]],iso_code!B:C,2,FALSE)</f>
        <v>ZMB</v>
      </c>
      <c r="D209" s="18" t="str">
        <f>VLOOKUP(Table4[[#This Row],[iso_code]],iso_code!G:H,2,FALSE)</f>
        <v>Zambia</v>
      </c>
    </row>
    <row r="210" spans="1:4">
      <c r="A210" s="18">
        <v>4</v>
      </c>
      <c r="B210" s="18" t="s">
        <v>2246</v>
      </c>
      <c r="C210" s="58" t="str">
        <f>VLOOKUP(Table4[[#This Row],[iso_code]],iso_code!B:C,2,FALSE)</f>
        <v>ZWE</v>
      </c>
      <c r="D210" s="18" t="str">
        <f>VLOOKUP(Table4[[#This Row],[iso_code]],iso_code!G:H,2,FALSE)</f>
        <v>Zimbabwe</v>
      </c>
    </row>
    <row r="211" spans="1:4">
      <c r="A211" s="18">
        <v>5</v>
      </c>
      <c r="B211" s="59" t="s">
        <v>2220</v>
      </c>
      <c r="C211" s="58" t="str">
        <f>VLOOKUP(Table4[[#This Row],[iso_code]],iso_code!B:C,2,FALSE)</f>
        <v>AGO</v>
      </c>
      <c r="D211" s="18" t="str">
        <f>VLOOKUP(Table4[[#This Row],[iso_code]],iso_code!G:H,2,FALSE)</f>
        <v>Angola</v>
      </c>
    </row>
    <row r="212" spans="1:4">
      <c r="A212" s="18">
        <v>5</v>
      </c>
      <c r="B212" s="59" t="s">
        <v>2222</v>
      </c>
      <c r="C212" s="58" t="str">
        <f>VLOOKUP(Table4[[#This Row],[iso_code]],iso_code!B:C,2,FALSE)</f>
        <v>BFA</v>
      </c>
      <c r="D212" s="18" t="str">
        <f>VLOOKUP(Table4[[#This Row],[iso_code]],iso_code!G:H,2,FALSE)</f>
        <v>Burkina Faso</v>
      </c>
    </row>
    <row r="213" spans="1:4">
      <c r="A213" s="18">
        <v>5</v>
      </c>
      <c r="B213" s="59" t="s">
        <v>2223</v>
      </c>
      <c r="C213" s="58" t="str">
        <f>VLOOKUP(Table4[[#This Row],[iso_code]],iso_code!B:C,2,FALSE)</f>
        <v>BDI</v>
      </c>
      <c r="D213" s="18" t="str">
        <f>VLOOKUP(Table4[[#This Row],[iso_code]],iso_code!G:H,2,FALSE)</f>
        <v>Burundi</v>
      </c>
    </row>
    <row r="214" spans="1:4">
      <c r="A214" s="18">
        <v>5</v>
      </c>
      <c r="B214" s="59" t="s">
        <v>2221</v>
      </c>
      <c r="C214" s="58" t="str">
        <f>VLOOKUP(Table4[[#This Row],[iso_code]],iso_code!B:C,2,FALSE)</f>
        <v>BEN</v>
      </c>
      <c r="D214" s="18" t="str">
        <f>VLOOKUP(Table4[[#This Row],[iso_code]],iso_code!G:H,2,FALSE)</f>
        <v>Benin</v>
      </c>
    </row>
    <row r="215" spans="1:4">
      <c r="A215" s="18">
        <v>5</v>
      </c>
      <c r="B215" s="59" t="s">
        <v>1829</v>
      </c>
      <c r="C215" s="58" t="str">
        <f>VLOOKUP(Table4[[#This Row],[iso_code]],iso_code!B:C,2,FALSE)</f>
        <v>BWA</v>
      </c>
      <c r="D215" s="18" t="str">
        <f>VLOOKUP(Table4[[#This Row],[iso_code]],iso_code!G:H,2,FALSE)</f>
        <v>Botswana</v>
      </c>
    </row>
    <row r="216" spans="1:4">
      <c r="A216" s="18">
        <v>5</v>
      </c>
      <c r="B216" s="59" t="s">
        <v>2024</v>
      </c>
      <c r="C216" s="58" t="str">
        <f>VLOOKUP(Table4[[#This Row],[iso_code]],iso_code!B:C,2,FALSE)</f>
        <v>COD</v>
      </c>
      <c r="D216" s="18" t="str">
        <f>VLOOKUP(Table4[[#This Row],[iso_code]],iso_code!G:H,2,FALSE)</f>
        <v>Congo (the Democratic Republic of the)</v>
      </c>
    </row>
    <row r="217" spans="1:4">
      <c r="A217" s="18">
        <v>5</v>
      </c>
      <c r="B217" s="59" t="s">
        <v>1663</v>
      </c>
      <c r="C217" s="58" t="str">
        <f>VLOOKUP(Table4[[#This Row],[iso_code]],iso_code!B:C,2,FALSE)</f>
        <v>CAF</v>
      </c>
      <c r="D217" s="18" t="str">
        <f>VLOOKUP(Table4[[#This Row],[iso_code]],iso_code!G:H,2,FALSE)</f>
        <v>Central African Republic (the)</v>
      </c>
    </row>
    <row r="218" spans="1:4">
      <c r="A218" s="18">
        <v>5</v>
      </c>
      <c r="B218" s="59" t="s">
        <v>2226</v>
      </c>
      <c r="C218" s="58" t="str">
        <f>VLOOKUP(Table4[[#This Row],[iso_code]],iso_code!B:C,2,FALSE)</f>
        <v>COG</v>
      </c>
      <c r="D218" s="18" t="str">
        <f>VLOOKUP(Table4[[#This Row],[iso_code]],iso_code!G:H,2,FALSE)</f>
        <v>Congo (the)</v>
      </c>
    </row>
    <row r="219" spans="1:4">
      <c r="A219" s="18">
        <v>5</v>
      </c>
      <c r="B219" s="59" t="s">
        <v>2234</v>
      </c>
      <c r="C219" s="58" t="str">
        <f>VLOOKUP(Table4[[#This Row],[iso_code]],iso_code!B:C,2,FALSE)</f>
        <v>CIV</v>
      </c>
      <c r="D219" s="18" t="str">
        <f>VLOOKUP(Table4[[#This Row],[iso_code]],iso_code!G:H,2,FALSE)</f>
        <v>Côte d'Ivoire</v>
      </c>
    </row>
    <row r="220" spans="1:4">
      <c r="A220" s="18">
        <v>5</v>
      </c>
      <c r="B220" s="59" t="s">
        <v>285</v>
      </c>
      <c r="C220" s="58" t="str">
        <f>VLOOKUP(Table4[[#This Row],[iso_code]],iso_code!B:C,2,FALSE)</f>
        <v>CMR</v>
      </c>
      <c r="D220" s="18" t="str">
        <f>VLOOKUP(Table4[[#This Row],[iso_code]],iso_code!G:H,2,FALSE)</f>
        <v>Cameroon</v>
      </c>
    </row>
    <row r="221" spans="1:4">
      <c r="A221" s="18">
        <v>5</v>
      </c>
      <c r="B221" s="59" t="s">
        <v>2227</v>
      </c>
      <c r="C221" s="58" t="str">
        <f>VLOOKUP(Table4[[#This Row],[iso_code]],iso_code!B:C,2,FALSE)</f>
        <v>DJI</v>
      </c>
      <c r="D221" s="18" t="str">
        <f>VLOOKUP(Table4[[#This Row],[iso_code]],iso_code!G:H,2,FALSE)</f>
        <v>Djibouti</v>
      </c>
    </row>
    <row r="222" spans="1:4">
      <c r="A222" s="18">
        <v>5</v>
      </c>
      <c r="B222" s="59" t="s">
        <v>800</v>
      </c>
      <c r="C222" s="58" t="str">
        <f>VLOOKUP(Table4[[#This Row],[iso_code]],iso_code!B:C,2,FALSE)</f>
        <v>DZA</v>
      </c>
      <c r="D222" s="18" t="str">
        <f>VLOOKUP(Table4[[#This Row],[iso_code]],iso_code!G:H,2,FALSE)</f>
        <v>Algeria</v>
      </c>
    </row>
    <row r="223" spans="1:4">
      <c r="A223" s="18">
        <v>5</v>
      </c>
      <c r="B223" s="59" t="s">
        <v>850</v>
      </c>
      <c r="C223" s="58" t="str">
        <f>VLOOKUP(Table4[[#This Row],[iso_code]],iso_code!B:C,2,FALSE)</f>
        <v>EGY</v>
      </c>
      <c r="D223" s="18" t="str">
        <f>VLOOKUP(Table4[[#This Row],[iso_code]],iso_code!G:H,2,FALSE)</f>
        <v>Egypt</v>
      </c>
    </row>
    <row r="224" spans="1:4">
      <c r="A224" s="18">
        <v>5</v>
      </c>
      <c r="B224" s="59" t="s">
        <v>2229</v>
      </c>
      <c r="C224" s="58" t="str">
        <f>VLOOKUP(Table4[[#This Row],[iso_code]],iso_code!B:C,2,FALSE)</f>
        <v>ERI</v>
      </c>
      <c r="D224" s="18" t="str">
        <f>VLOOKUP(Table4[[#This Row],[iso_code]],iso_code!G:H,2,FALSE)</f>
        <v>Eritrea</v>
      </c>
    </row>
    <row r="225" spans="1:4">
      <c r="A225" s="18">
        <v>5</v>
      </c>
      <c r="B225" s="59" t="s">
        <v>194</v>
      </c>
      <c r="C225" s="58" t="str">
        <f>VLOOKUP(Table4[[#This Row],[iso_code]],iso_code!B:C,2,FALSE)</f>
        <v>ETH</v>
      </c>
      <c r="D225" s="18" t="str">
        <f>VLOOKUP(Table4[[#This Row],[iso_code]],iso_code!G:H,2,FALSE)</f>
        <v>Ethiopia</v>
      </c>
    </row>
    <row r="226" spans="1:4">
      <c r="A226" s="18">
        <v>5</v>
      </c>
      <c r="B226" s="59" t="s">
        <v>2230</v>
      </c>
      <c r="C226" s="58" t="str">
        <f>VLOOKUP(Table4[[#This Row],[iso_code]],iso_code!B:C,2,FALSE)</f>
        <v>GAB</v>
      </c>
      <c r="D226" s="18" t="str">
        <f>VLOOKUP(Table4[[#This Row],[iso_code]],iso_code!G:H,2,FALSE)</f>
        <v>Gabon</v>
      </c>
    </row>
    <row r="227" spans="1:4">
      <c r="A227" s="18">
        <v>5</v>
      </c>
      <c r="B227" s="59" t="s">
        <v>250</v>
      </c>
      <c r="C227" s="58" t="str">
        <f>VLOOKUP(Table4[[#This Row],[iso_code]],iso_code!B:C,2,FALSE)</f>
        <v>GHA</v>
      </c>
      <c r="D227" s="18" t="str">
        <f>VLOOKUP(Table4[[#This Row],[iso_code]],iso_code!G:H,2,FALSE)</f>
        <v>Ghana</v>
      </c>
    </row>
    <row r="228" spans="1:4">
      <c r="A228" s="18">
        <v>5</v>
      </c>
      <c r="B228" s="59" t="s">
        <v>2231</v>
      </c>
      <c r="C228" s="58" t="str">
        <f>VLOOKUP(Table4[[#This Row],[iso_code]],iso_code!B:C,2,FALSE)</f>
        <v>GMB</v>
      </c>
      <c r="D228" s="18" t="str">
        <f>VLOOKUP(Table4[[#This Row],[iso_code]],iso_code!G:H,2,FALSE)</f>
        <v>Gambia (the)</v>
      </c>
    </row>
    <row r="229" spans="1:4">
      <c r="A229" s="18">
        <v>5</v>
      </c>
      <c r="B229" s="59" t="s">
        <v>2232</v>
      </c>
      <c r="C229" s="58" t="str">
        <f>VLOOKUP(Table4[[#This Row],[iso_code]],iso_code!B:C,2,FALSE)</f>
        <v>GIN</v>
      </c>
      <c r="D229" s="18" t="str">
        <f>VLOOKUP(Table4[[#This Row],[iso_code]],iso_code!G:H,2,FALSE)</f>
        <v>Guinea</v>
      </c>
    </row>
    <row r="230" spans="1:4">
      <c r="A230" s="18">
        <v>5</v>
      </c>
      <c r="B230" s="59" t="s">
        <v>2228</v>
      </c>
      <c r="C230" s="58" t="str">
        <f>VLOOKUP(Table4[[#This Row],[iso_code]],iso_code!B:C,2,FALSE)</f>
        <v>GNQ</v>
      </c>
      <c r="D230" s="18" t="str">
        <f>VLOOKUP(Table4[[#This Row],[iso_code]],iso_code!G:H,2,FALSE)</f>
        <v>Equatorial Guinea</v>
      </c>
    </row>
    <row r="231" spans="1:4">
      <c r="A231" s="18">
        <v>5</v>
      </c>
      <c r="B231" s="59" t="s">
        <v>2233</v>
      </c>
      <c r="C231" s="58" t="str">
        <f>VLOOKUP(Table4[[#This Row],[iso_code]],iso_code!B:C,2,FALSE)</f>
        <v>GNB</v>
      </c>
      <c r="D231" s="18" t="str">
        <f>VLOOKUP(Table4[[#This Row],[iso_code]],iso_code!G:H,2,FALSE)</f>
        <v>Guinea-Bissau</v>
      </c>
    </row>
    <row r="232" spans="1:4">
      <c r="A232" s="18">
        <v>5</v>
      </c>
      <c r="B232" s="59" t="s">
        <v>428</v>
      </c>
      <c r="C232" s="58" t="str">
        <f>VLOOKUP(Table4[[#This Row],[iso_code]],iso_code!B:C,2,FALSE)</f>
        <v>KEN</v>
      </c>
      <c r="D232" s="18" t="str">
        <f>VLOOKUP(Table4[[#This Row],[iso_code]],iso_code!G:H,2,FALSE)</f>
        <v>Kenya</v>
      </c>
    </row>
    <row r="233" spans="1:4">
      <c r="A233" s="18">
        <v>5</v>
      </c>
      <c r="B233" s="59" t="s">
        <v>2236</v>
      </c>
      <c r="C233" s="58" t="str">
        <f>VLOOKUP(Table4[[#This Row],[iso_code]],iso_code!B:C,2,FALSE)</f>
        <v>LBR</v>
      </c>
      <c r="D233" s="18" t="str">
        <f>VLOOKUP(Table4[[#This Row],[iso_code]],iso_code!G:H,2,FALSE)</f>
        <v>Liberia</v>
      </c>
    </row>
    <row r="234" spans="1:4">
      <c r="A234" s="18">
        <v>5</v>
      </c>
      <c r="B234" s="59" t="s">
        <v>2235</v>
      </c>
      <c r="C234" s="58" t="str">
        <f>VLOOKUP(Table4[[#This Row],[iso_code]],iso_code!B:C,2,FALSE)</f>
        <v>LSO</v>
      </c>
      <c r="D234" s="18" t="str">
        <f>VLOOKUP(Table4[[#This Row],[iso_code]],iso_code!G:H,2,FALSE)</f>
        <v>Lesotho</v>
      </c>
    </row>
    <row r="235" spans="1:4">
      <c r="A235" s="18">
        <v>5</v>
      </c>
      <c r="B235" s="59" t="s">
        <v>1992</v>
      </c>
      <c r="C235" s="58" t="str">
        <f>VLOOKUP(Table4[[#This Row],[iso_code]],iso_code!B:C,2,FALSE)</f>
        <v>LBY</v>
      </c>
      <c r="D235" s="18" t="str">
        <f>VLOOKUP(Table4[[#This Row],[iso_code]],iso_code!G:H,2,FALSE)</f>
        <v>Libya</v>
      </c>
    </row>
    <row r="236" spans="1:4">
      <c r="A236" s="18">
        <v>5</v>
      </c>
      <c r="B236" s="59" t="s">
        <v>513</v>
      </c>
      <c r="C236" s="58" t="str">
        <f>VLOOKUP(Table4[[#This Row],[iso_code]],iso_code!B:C,2,FALSE)</f>
        <v>MAR</v>
      </c>
      <c r="D236" s="18" t="str">
        <f>VLOOKUP(Table4[[#This Row],[iso_code]],iso_code!G:H,2,FALSE)</f>
        <v>Morocco</v>
      </c>
    </row>
    <row r="237" spans="1:4">
      <c r="A237" s="18">
        <v>5</v>
      </c>
      <c r="B237" s="59" t="s">
        <v>2238</v>
      </c>
      <c r="C237" s="58" t="str">
        <f>VLOOKUP(Table4[[#This Row],[iso_code]],iso_code!B:C,2,FALSE)</f>
        <v>MLI</v>
      </c>
      <c r="D237" s="18" t="str">
        <f>VLOOKUP(Table4[[#This Row],[iso_code]],iso_code!G:H,2,FALSE)</f>
        <v>Mali</v>
      </c>
    </row>
    <row r="238" spans="1:4">
      <c r="A238" s="18">
        <v>5</v>
      </c>
      <c r="B238" s="59" t="s">
        <v>2110</v>
      </c>
      <c r="C238" s="58" t="str">
        <f>VLOOKUP(Table4[[#This Row],[iso_code]],iso_code!B:C,2,FALSE)</f>
        <v>MRT</v>
      </c>
      <c r="D238" s="18" t="str">
        <f>VLOOKUP(Table4[[#This Row],[iso_code]],iso_code!G:H,2,FALSE)</f>
        <v>Mauritania</v>
      </c>
    </row>
    <row r="239" spans="1:4">
      <c r="A239" s="18">
        <v>5</v>
      </c>
      <c r="B239" s="59" t="s">
        <v>1164</v>
      </c>
      <c r="C239" s="58" t="str">
        <f>VLOOKUP(Table4[[#This Row],[iso_code]],iso_code!B:C,2,FALSE)</f>
        <v>MWI</v>
      </c>
      <c r="D239" s="18" t="str">
        <f>VLOOKUP(Table4[[#This Row],[iso_code]],iso_code!G:H,2,FALSE)</f>
        <v>Malawi</v>
      </c>
    </row>
    <row r="240" spans="1:4">
      <c r="A240" s="18">
        <v>5</v>
      </c>
      <c r="B240" s="59" t="s">
        <v>1455</v>
      </c>
      <c r="C240" s="58" t="str">
        <f>VLOOKUP(Table4[[#This Row],[iso_code]],iso_code!B:C,2,FALSE)</f>
        <v>MOZ</v>
      </c>
      <c r="D240" s="18" t="str">
        <f>VLOOKUP(Table4[[#This Row],[iso_code]],iso_code!G:H,2,FALSE)</f>
        <v>Mozambique</v>
      </c>
    </row>
    <row r="241" spans="1:4">
      <c r="A241" s="18">
        <v>5</v>
      </c>
      <c r="B241" s="59" t="s">
        <v>2070</v>
      </c>
      <c r="C241" s="58" t="str">
        <f>VLOOKUP(Table4[[#This Row],[iso_code]],iso_code!B:C,2,FALSE)</f>
        <v>NAM</v>
      </c>
      <c r="D241" s="18" t="str">
        <f>VLOOKUP(Table4[[#This Row],[iso_code]],iso_code!G:H,2,FALSE)</f>
        <v>Namibia</v>
      </c>
    </row>
    <row r="242" spans="1:4">
      <c r="A242" s="18">
        <v>5</v>
      </c>
      <c r="B242" s="59" t="s">
        <v>1005</v>
      </c>
      <c r="C242" s="58" t="str">
        <f>VLOOKUP(Table4[[#This Row],[iso_code]],iso_code!B:C,2,FALSE)</f>
        <v>NER</v>
      </c>
      <c r="D242" s="18" t="str">
        <f>VLOOKUP(Table4[[#This Row],[iso_code]],iso_code!G:H,2,FALSE)</f>
        <v>Niger (the)</v>
      </c>
    </row>
    <row r="243" spans="1:4">
      <c r="A243" s="18">
        <v>5</v>
      </c>
      <c r="B243" s="59" t="s">
        <v>1232</v>
      </c>
      <c r="C243" s="58" t="str">
        <f>VLOOKUP(Table4[[#This Row],[iso_code]],iso_code!B:C,2,FALSE)</f>
        <v>NGA</v>
      </c>
      <c r="D243" s="18" t="str">
        <f>VLOOKUP(Table4[[#This Row],[iso_code]],iso_code!G:H,2,FALSE)</f>
        <v>Nigeria</v>
      </c>
    </row>
    <row r="244" spans="1:4">
      <c r="A244" s="18">
        <v>5</v>
      </c>
      <c r="B244" s="59" t="s">
        <v>2239</v>
      </c>
      <c r="C244" s="58" t="str">
        <f>VLOOKUP(Table4[[#This Row],[iso_code]],iso_code!B:C,2,FALSE)</f>
        <v>RWA</v>
      </c>
      <c r="D244" s="18" t="str">
        <f>VLOOKUP(Table4[[#This Row],[iso_code]],iso_code!G:H,2,FALSE)</f>
        <v>Rwanda</v>
      </c>
    </row>
    <row r="245" spans="1:4">
      <c r="A245" s="18">
        <v>5</v>
      </c>
      <c r="B245" s="59" t="s">
        <v>2244</v>
      </c>
      <c r="C245" s="58" t="str">
        <f>VLOOKUP(Table4[[#This Row],[iso_code]],iso_code!B:C,2,FALSE)</f>
        <v>SDN</v>
      </c>
      <c r="D245" s="18" t="str">
        <f>VLOOKUP(Table4[[#This Row],[iso_code]],iso_code!G:H,2,FALSE)</f>
        <v>Sudan (the)</v>
      </c>
    </row>
    <row r="246" spans="1:4">
      <c r="A246" s="18">
        <v>5</v>
      </c>
      <c r="B246" s="59" t="s">
        <v>2094</v>
      </c>
      <c r="C246" s="58" t="str">
        <f>VLOOKUP(Table4[[#This Row],[iso_code]],iso_code!B:C,2,FALSE)</f>
        <v>SLE</v>
      </c>
      <c r="D246" s="18" t="str">
        <f>VLOOKUP(Table4[[#This Row],[iso_code]],iso_code!G:H,2,FALSE)</f>
        <v>Sierra Leone</v>
      </c>
    </row>
    <row r="247" spans="1:4">
      <c r="A247" s="18">
        <v>5</v>
      </c>
      <c r="B247" s="59" t="s">
        <v>1688</v>
      </c>
      <c r="C247" s="58" t="str">
        <f>VLOOKUP(Table4[[#This Row],[iso_code]],iso_code!B:C,2,FALSE)</f>
        <v>SEN</v>
      </c>
      <c r="D247" s="18" t="str">
        <f>VLOOKUP(Table4[[#This Row],[iso_code]],iso_code!G:H,2,FALSE)</f>
        <v>Senegal</v>
      </c>
    </row>
    <row r="248" spans="1:4">
      <c r="A248" s="18">
        <v>5</v>
      </c>
      <c r="B248" s="59" t="s">
        <v>2242</v>
      </c>
      <c r="C248" s="58" t="str">
        <f>VLOOKUP(Table4[[#This Row],[iso_code]],iso_code!B:C,2,FALSE)</f>
        <v>SOM</v>
      </c>
      <c r="D248" s="18" t="str">
        <f>VLOOKUP(Table4[[#This Row],[iso_code]],iso_code!G:H,2,FALSE)</f>
        <v>Somalia</v>
      </c>
    </row>
    <row r="249" spans="1:4">
      <c r="A249" s="18">
        <v>5</v>
      </c>
      <c r="B249" s="59" t="s">
        <v>2245</v>
      </c>
      <c r="C249" s="58" t="str">
        <f>VLOOKUP(Table4[[#This Row],[iso_code]],iso_code!B:C,2,FALSE)</f>
        <v>SWZ</v>
      </c>
      <c r="D249" s="18" t="str">
        <f>VLOOKUP(Table4[[#This Row],[iso_code]],iso_code!G:H,2,FALSE)</f>
        <v>Eswatini</v>
      </c>
    </row>
    <row r="250" spans="1:4">
      <c r="A250" s="18">
        <v>5</v>
      </c>
      <c r="B250" s="59" t="s">
        <v>2224</v>
      </c>
      <c r="C250" s="58" t="str">
        <f>VLOOKUP(Table4[[#This Row],[iso_code]],iso_code!B:C,2,FALSE)</f>
        <v>TCD</v>
      </c>
      <c r="D250" s="18" t="str">
        <f>VLOOKUP(Table4[[#This Row],[iso_code]],iso_code!G:H,2,FALSE)</f>
        <v>Chad</v>
      </c>
    </row>
    <row r="251" spans="1:4">
      <c r="A251" s="18">
        <v>5</v>
      </c>
      <c r="B251" s="59" t="s">
        <v>2016</v>
      </c>
      <c r="C251" s="58" t="str">
        <f>VLOOKUP(Table4[[#This Row],[iso_code]],iso_code!B:C,2,FALSE)</f>
        <v>TGO</v>
      </c>
      <c r="D251" s="18" t="str">
        <f>VLOOKUP(Table4[[#This Row],[iso_code]],iso_code!G:H,2,FALSE)</f>
        <v>Togo</v>
      </c>
    </row>
    <row r="252" spans="1:4">
      <c r="A252" s="18">
        <v>5</v>
      </c>
      <c r="B252" s="59" t="s">
        <v>952</v>
      </c>
      <c r="C252" s="58" t="str">
        <f>VLOOKUP(Table4[[#This Row],[iso_code]],iso_code!B:C,2,FALSE)</f>
        <v>TUN</v>
      </c>
      <c r="D252" s="18" t="str">
        <f>VLOOKUP(Table4[[#This Row],[iso_code]],iso_code!G:H,2,FALSE)</f>
        <v>Tunisia</v>
      </c>
    </row>
    <row r="253" spans="1:4">
      <c r="A253" s="18">
        <v>5</v>
      </c>
      <c r="B253" s="59" t="s">
        <v>858</v>
      </c>
      <c r="C253" s="58" t="str">
        <f>VLOOKUP(Table4[[#This Row],[iso_code]],iso_code!B:C,2,FALSE)</f>
        <v>TZA</v>
      </c>
      <c r="D253" s="18" t="str">
        <f>VLOOKUP(Table4[[#This Row],[iso_code]],iso_code!G:H,2,FALSE)</f>
        <v>Tanzania, United Republic of</v>
      </c>
    </row>
    <row r="254" spans="1:4">
      <c r="A254" s="18">
        <v>5</v>
      </c>
      <c r="B254" s="59" t="s">
        <v>1467</v>
      </c>
      <c r="C254" s="58" t="str">
        <f>VLOOKUP(Table4[[#This Row],[iso_code]],iso_code!B:C,2,FALSE)</f>
        <v>UGA</v>
      </c>
      <c r="D254" s="18" t="str">
        <f>VLOOKUP(Table4[[#This Row],[iso_code]],iso_code!G:H,2,FALSE)</f>
        <v>Uganda</v>
      </c>
    </row>
    <row r="255" spans="1:4">
      <c r="A255" s="18">
        <v>5</v>
      </c>
      <c r="B255" s="59" t="s">
        <v>612</v>
      </c>
      <c r="C255" s="58" t="str">
        <f>VLOOKUP(Table4[[#This Row],[iso_code]],iso_code!B:C,2,FALSE)</f>
        <v>ZAF</v>
      </c>
      <c r="D255" s="18" t="str">
        <f>VLOOKUP(Table4[[#This Row],[iso_code]],iso_code!G:H,2,FALSE)</f>
        <v>South Africa</v>
      </c>
    </row>
    <row r="256" spans="1:4">
      <c r="A256" s="18">
        <v>5</v>
      </c>
      <c r="B256" s="59" t="s">
        <v>747</v>
      </c>
      <c r="C256" s="58" t="str">
        <f>VLOOKUP(Table4[[#This Row],[iso_code]],iso_code!B:C,2,FALSE)</f>
        <v>ZMB</v>
      </c>
      <c r="D256" s="18" t="str">
        <f>VLOOKUP(Table4[[#This Row],[iso_code]],iso_code!G:H,2,FALSE)</f>
        <v>Zambia</v>
      </c>
    </row>
    <row r="257" spans="1:4">
      <c r="A257" s="18">
        <v>5</v>
      </c>
      <c r="B257" s="59" t="s">
        <v>2246</v>
      </c>
      <c r="C257" s="58" t="str">
        <f>VLOOKUP(Table4[[#This Row],[iso_code]],iso_code!B:C,2,FALSE)</f>
        <v>ZWE</v>
      </c>
      <c r="D257" s="18" t="str">
        <f>VLOOKUP(Table4[[#This Row],[iso_code]],iso_code!G:H,2,FALSE)</f>
        <v>Zimbabwe</v>
      </c>
    </row>
    <row r="258" spans="1:4">
      <c r="A258" s="18">
        <v>6</v>
      </c>
      <c r="B258" s="54" t="s">
        <v>800</v>
      </c>
      <c r="C258" s="58" t="str">
        <f>VLOOKUP(Table4[[#This Row],[iso_code]],iso_code!B:C,2,FALSE)</f>
        <v>DZA</v>
      </c>
      <c r="D258" s="18" t="str">
        <f>VLOOKUP(Table4[[#This Row],[iso_code]],iso_code!G:H,2,FALSE)</f>
        <v>Algeria</v>
      </c>
    </row>
    <row r="259" spans="1:4">
      <c r="A259" s="18">
        <v>6</v>
      </c>
      <c r="B259" s="54" t="s">
        <v>2220</v>
      </c>
      <c r="C259" s="58" t="str">
        <f>VLOOKUP(Table4[[#This Row],[iso_code]],iso_code!B:C,2,FALSE)</f>
        <v>AGO</v>
      </c>
      <c r="D259" s="18" t="str">
        <f>VLOOKUP(Table4[[#This Row],[iso_code]],iso_code!G:H,2,FALSE)</f>
        <v>Angola</v>
      </c>
    </row>
    <row r="260" spans="1:4">
      <c r="A260" s="18">
        <v>6</v>
      </c>
      <c r="B260" s="54" t="s">
        <v>2221</v>
      </c>
      <c r="C260" s="58" t="str">
        <f>VLOOKUP(Table4[[#This Row],[iso_code]],iso_code!B:C,2,FALSE)</f>
        <v>BEN</v>
      </c>
      <c r="D260" s="18" t="str">
        <f>VLOOKUP(Table4[[#This Row],[iso_code]],iso_code!G:H,2,FALSE)</f>
        <v>Benin</v>
      </c>
    </row>
    <row r="261" spans="1:4">
      <c r="A261" s="18">
        <v>6</v>
      </c>
      <c r="B261" s="54" t="s">
        <v>1829</v>
      </c>
      <c r="C261" s="58" t="str">
        <f>VLOOKUP(Table4[[#This Row],[iso_code]],iso_code!B:C,2,FALSE)</f>
        <v>BWA</v>
      </c>
      <c r="D261" s="18" t="str">
        <f>VLOOKUP(Table4[[#This Row],[iso_code]],iso_code!G:H,2,FALSE)</f>
        <v>Botswana</v>
      </c>
    </row>
    <row r="262" spans="1:4">
      <c r="A262" s="18">
        <v>6</v>
      </c>
      <c r="B262" s="54" t="s">
        <v>2222</v>
      </c>
      <c r="C262" s="58" t="str">
        <f>VLOOKUP(Table4[[#This Row],[iso_code]],iso_code!B:C,2,FALSE)</f>
        <v>BFA</v>
      </c>
      <c r="D262" s="18" t="str">
        <f>VLOOKUP(Table4[[#This Row],[iso_code]],iso_code!G:H,2,FALSE)</f>
        <v>Burkina Faso</v>
      </c>
    </row>
    <row r="263" spans="1:4">
      <c r="A263" s="18">
        <v>6</v>
      </c>
      <c r="B263" s="54" t="s">
        <v>2223</v>
      </c>
      <c r="C263" s="58" t="str">
        <f>VLOOKUP(Table4[[#This Row],[iso_code]],iso_code!B:C,2,FALSE)</f>
        <v>BDI</v>
      </c>
      <c r="D263" s="18" t="str">
        <f>VLOOKUP(Table4[[#This Row],[iso_code]],iso_code!G:H,2,FALSE)</f>
        <v>Burundi</v>
      </c>
    </row>
    <row r="264" spans="1:4">
      <c r="A264" s="18">
        <v>6</v>
      </c>
      <c r="B264" s="54" t="s">
        <v>285</v>
      </c>
      <c r="C264" s="58" t="str">
        <f>VLOOKUP(Table4[[#This Row],[iso_code]],iso_code!B:C,2,FALSE)</f>
        <v>CMR</v>
      </c>
      <c r="D264" s="18" t="str">
        <f>VLOOKUP(Table4[[#This Row],[iso_code]],iso_code!G:H,2,FALSE)</f>
        <v>Cameroon</v>
      </c>
    </row>
    <row r="265" spans="1:4">
      <c r="A265" s="18">
        <v>6</v>
      </c>
      <c r="B265" s="54" t="s">
        <v>1663</v>
      </c>
      <c r="C265" s="58" t="str">
        <f>VLOOKUP(Table4[[#This Row],[iso_code]],iso_code!B:C,2,FALSE)</f>
        <v>CAF</v>
      </c>
      <c r="D265" s="18" t="str">
        <f>VLOOKUP(Table4[[#This Row],[iso_code]],iso_code!G:H,2,FALSE)</f>
        <v>Central African Republic (the)</v>
      </c>
    </row>
    <row r="266" spans="1:4">
      <c r="A266" s="18">
        <v>6</v>
      </c>
      <c r="B266" s="54" t="s">
        <v>2224</v>
      </c>
      <c r="C266" s="58" t="str">
        <f>VLOOKUP(Table4[[#This Row],[iso_code]],iso_code!B:C,2,FALSE)</f>
        <v>TCD</v>
      </c>
      <c r="D266" s="18" t="str">
        <f>VLOOKUP(Table4[[#This Row],[iso_code]],iso_code!G:H,2,FALSE)</f>
        <v>Chad</v>
      </c>
    </row>
    <row r="267" spans="1:4">
      <c r="A267" s="18">
        <v>6</v>
      </c>
      <c r="B267" s="54" t="s">
        <v>2024</v>
      </c>
      <c r="C267" s="58" t="str">
        <f>VLOOKUP(Table4[[#This Row],[iso_code]],iso_code!B:C,2,FALSE)</f>
        <v>COD</v>
      </c>
      <c r="D267" s="18" t="str">
        <f>VLOOKUP(Table4[[#This Row],[iso_code]],iso_code!G:H,2,FALSE)</f>
        <v>Congo (the Democratic Republic of the)</v>
      </c>
    </row>
    <row r="268" spans="1:4">
      <c r="A268" s="18">
        <v>6</v>
      </c>
      <c r="B268" s="54" t="s">
        <v>2226</v>
      </c>
      <c r="C268" s="58" t="str">
        <f>VLOOKUP(Table4[[#This Row],[iso_code]],iso_code!B:C,2,FALSE)</f>
        <v>COG</v>
      </c>
      <c r="D268" s="18" t="str">
        <f>VLOOKUP(Table4[[#This Row],[iso_code]],iso_code!G:H,2,FALSE)</f>
        <v>Congo (the)</v>
      </c>
    </row>
    <row r="269" spans="1:4">
      <c r="A269" s="18">
        <v>6</v>
      </c>
      <c r="B269" s="54" t="s">
        <v>2227</v>
      </c>
      <c r="C269" s="58" t="str">
        <f>VLOOKUP(Table4[[#This Row],[iso_code]],iso_code!B:C,2,FALSE)</f>
        <v>DJI</v>
      </c>
      <c r="D269" s="18" t="str">
        <f>VLOOKUP(Table4[[#This Row],[iso_code]],iso_code!G:H,2,FALSE)</f>
        <v>Djibouti</v>
      </c>
    </row>
    <row r="270" spans="1:4">
      <c r="A270" s="18">
        <v>6</v>
      </c>
      <c r="B270" s="54" t="s">
        <v>850</v>
      </c>
      <c r="C270" s="58" t="str">
        <f>VLOOKUP(Table4[[#This Row],[iso_code]],iso_code!B:C,2,FALSE)</f>
        <v>EGY</v>
      </c>
      <c r="D270" s="18" t="str">
        <f>VLOOKUP(Table4[[#This Row],[iso_code]],iso_code!G:H,2,FALSE)</f>
        <v>Egypt</v>
      </c>
    </row>
    <row r="271" spans="1:4">
      <c r="A271" s="18">
        <v>6</v>
      </c>
      <c r="B271" s="54" t="s">
        <v>2228</v>
      </c>
      <c r="C271" s="58" t="str">
        <f>VLOOKUP(Table4[[#This Row],[iso_code]],iso_code!B:C,2,FALSE)</f>
        <v>GNQ</v>
      </c>
      <c r="D271" s="18" t="str">
        <f>VLOOKUP(Table4[[#This Row],[iso_code]],iso_code!G:H,2,FALSE)</f>
        <v>Equatorial Guinea</v>
      </c>
    </row>
    <row r="272" spans="1:4">
      <c r="A272" s="18">
        <v>6</v>
      </c>
      <c r="B272" s="54" t="s">
        <v>2229</v>
      </c>
      <c r="C272" s="58" t="str">
        <f>VLOOKUP(Table4[[#This Row],[iso_code]],iso_code!B:C,2,FALSE)</f>
        <v>ERI</v>
      </c>
      <c r="D272" s="18" t="str">
        <f>VLOOKUP(Table4[[#This Row],[iso_code]],iso_code!G:H,2,FALSE)</f>
        <v>Eritrea</v>
      </c>
    </row>
    <row r="273" spans="1:4">
      <c r="A273" s="18">
        <v>6</v>
      </c>
      <c r="B273" s="54" t="s">
        <v>2245</v>
      </c>
      <c r="C273" s="58" t="str">
        <f>VLOOKUP(Table4[[#This Row],[iso_code]],iso_code!B:C,2,FALSE)</f>
        <v>SWZ</v>
      </c>
      <c r="D273" s="18" t="str">
        <f>VLOOKUP(Table4[[#This Row],[iso_code]],iso_code!G:H,2,FALSE)</f>
        <v>Eswatini</v>
      </c>
    </row>
    <row r="274" spans="1:4">
      <c r="A274" s="18">
        <v>6</v>
      </c>
      <c r="B274" s="54" t="s">
        <v>194</v>
      </c>
      <c r="C274" s="58" t="str">
        <f>VLOOKUP(Table4[[#This Row],[iso_code]],iso_code!B:C,2,FALSE)</f>
        <v>ETH</v>
      </c>
      <c r="D274" s="18" t="str">
        <f>VLOOKUP(Table4[[#This Row],[iso_code]],iso_code!G:H,2,FALSE)</f>
        <v>Ethiopia</v>
      </c>
    </row>
    <row r="275" spans="1:4">
      <c r="A275" s="18">
        <v>6</v>
      </c>
      <c r="B275" s="54" t="s">
        <v>2230</v>
      </c>
      <c r="C275" s="58" t="str">
        <f>VLOOKUP(Table4[[#This Row],[iso_code]],iso_code!B:C,2,FALSE)</f>
        <v>GAB</v>
      </c>
      <c r="D275" s="18" t="str">
        <f>VLOOKUP(Table4[[#This Row],[iso_code]],iso_code!G:H,2,FALSE)</f>
        <v>Gabon</v>
      </c>
    </row>
    <row r="276" spans="1:4">
      <c r="A276" s="18">
        <v>6</v>
      </c>
      <c r="B276" s="54" t="s">
        <v>2231</v>
      </c>
      <c r="C276" s="58" t="str">
        <f>VLOOKUP(Table4[[#This Row],[iso_code]],iso_code!B:C,2,FALSE)</f>
        <v>GMB</v>
      </c>
      <c r="D276" s="18" t="str">
        <f>VLOOKUP(Table4[[#This Row],[iso_code]],iso_code!G:H,2,FALSE)</f>
        <v>Gambia (the)</v>
      </c>
    </row>
    <row r="277" spans="1:4">
      <c r="A277" s="18">
        <v>6</v>
      </c>
      <c r="B277" s="54" t="s">
        <v>250</v>
      </c>
      <c r="C277" s="58" t="str">
        <f>VLOOKUP(Table4[[#This Row],[iso_code]],iso_code!B:C,2,FALSE)</f>
        <v>GHA</v>
      </c>
      <c r="D277" s="18" t="str">
        <f>VLOOKUP(Table4[[#This Row],[iso_code]],iso_code!G:H,2,FALSE)</f>
        <v>Ghana</v>
      </c>
    </row>
    <row r="278" spans="1:4">
      <c r="A278" s="18">
        <v>6</v>
      </c>
      <c r="B278" s="54" t="s">
        <v>2232</v>
      </c>
      <c r="C278" s="58" t="str">
        <f>VLOOKUP(Table4[[#This Row],[iso_code]],iso_code!B:C,2,FALSE)</f>
        <v>GIN</v>
      </c>
      <c r="D278" s="18" t="str">
        <f>VLOOKUP(Table4[[#This Row],[iso_code]],iso_code!G:H,2,FALSE)</f>
        <v>Guinea</v>
      </c>
    </row>
    <row r="279" spans="1:4">
      <c r="A279" s="18">
        <v>6</v>
      </c>
      <c r="B279" s="54" t="s">
        <v>2233</v>
      </c>
      <c r="C279" s="58" t="str">
        <f>VLOOKUP(Table4[[#This Row],[iso_code]],iso_code!B:C,2,FALSE)</f>
        <v>GNB</v>
      </c>
      <c r="D279" s="18" t="str">
        <f>VLOOKUP(Table4[[#This Row],[iso_code]],iso_code!G:H,2,FALSE)</f>
        <v>Guinea-Bissau</v>
      </c>
    </row>
    <row r="280" spans="1:4">
      <c r="A280" s="18">
        <v>6</v>
      </c>
      <c r="B280" s="54" t="s">
        <v>2234</v>
      </c>
      <c r="C280" s="58" t="str">
        <f>VLOOKUP(Table4[[#This Row],[iso_code]],iso_code!B:C,2,FALSE)</f>
        <v>CIV</v>
      </c>
      <c r="D280" s="18" t="str">
        <f>VLOOKUP(Table4[[#This Row],[iso_code]],iso_code!G:H,2,FALSE)</f>
        <v>Côte d'Ivoire</v>
      </c>
    </row>
    <row r="281" spans="1:4">
      <c r="A281" s="18">
        <v>6</v>
      </c>
      <c r="B281" s="54" t="s">
        <v>428</v>
      </c>
      <c r="C281" s="58" t="str">
        <f>VLOOKUP(Table4[[#This Row],[iso_code]],iso_code!B:C,2,FALSE)</f>
        <v>KEN</v>
      </c>
      <c r="D281" s="18" t="str">
        <f>VLOOKUP(Table4[[#This Row],[iso_code]],iso_code!G:H,2,FALSE)</f>
        <v>Kenya</v>
      </c>
    </row>
    <row r="282" spans="1:4">
      <c r="A282" s="18">
        <v>6</v>
      </c>
      <c r="B282" s="54" t="s">
        <v>2235</v>
      </c>
      <c r="C282" s="58" t="str">
        <f>VLOOKUP(Table4[[#This Row],[iso_code]],iso_code!B:C,2,FALSE)</f>
        <v>LSO</v>
      </c>
      <c r="D282" s="18" t="str">
        <f>VLOOKUP(Table4[[#This Row],[iso_code]],iso_code!G:H,2,FALSE)</f>
        <v>Lesotho</v>
      </c>
    </row>
    <row r="283" spans="1:4">
      <c r="A283" s="18">
        <v>6</v>
      </c>
      <c r="B283" s="54" t="s">
        <v>2236</v>
      </c>
      <c r="C283" s="58" t="str">
        <f>VLOOKUP(Table4[[#This Row],[iso_code]],iso_code!B:C,2,FALSE)</f>
        <v>LBR</v>
      </c>
      <c r="D283" s="18" t="str">
        <f>VLOOKUP(Table4[[#This Row],[iso_code]],iso_code!G:H,2,FALSE)</f>
        <v>Liberia</v>
      </c>
    </row>
    <row r="284" spans="1:4">
      <c r="A284" s="18">
        <v>6</v>
      </c>
      <c r="B284" s="54" t="s">
        <v>1992</v>
      </c>
      <c r="C284" s="58" t="str">
        <f>VLOOKUP(Table4[[#This Row],[iso_code]],iso_code!B:C,2,FALSE)</f>
        <v>LBY</v>
      </c>
      <c r="D284" s="18" t="str">
        <f>VLOOKUP(Table4[[#This Row],[iso_code]],iso_code!G:H,2,FALSE)</f>
        <v>Libya</v>
      </c>
    </row>
    <row r="285" spans="1:4">
      <c r="A285" s="18">
        <v>6</v>
      </c>
      <c r="B285" s="54" t="s">
        <v>1164</v>
      </c>
      <c r="C285" s="58" t="str">
        <f>VLOOKUP(Table4[[#This Row],[iso_code]],iso_code!B:C,2,FALSE)</f>
        <v>MWI</v>
      </c>
      <c r="D285" s="18" t="str">
        <f>VLOOKUP(Table4[[#This Row],[iso_code]],iso_code!G:H,2,FALSE)</f>
        <v>Malawi</v>
      </c>
    </row>
    <row r="286" spans="1:4">
      <c r="A286" s="18">
        <v>6</v>
      </c>
      <c r="B286" s="54" t="s">
        <v>2238</v>
      </c>
      <c r="C286" s="58" t="str">
        <f>VLOOKUP(Table4[[#This Row],[iso_code]],iso_code!B:C,2,FALSE)</f>
        <v>MLI</v>
      </c>
      <c r="D286" s="18" t="str">
        <f>VLOOKUP(Table4[[#This Row],[iso_code]],iso_code!G:H,2,FALSE)</f>
        <v>Mali</v>
      </c>
    </row>
    <row r="287" spans="1:4">
      <c r="A287" s="18">
        <v>6</v>
      </c>
      <c r="B287" s="54" t="s">
        <v>2110</v>
      </c>
      <c r="C287" s="58" t="str">
        <f>VLOOKUP(Table4[[#This Row],[iso_code]],iso_code!B:C,2,FALSE)</f>
        <v>MRT</v>
      </c>
      <c r="D287" s="18" t="str">
        <f>VLOOKUP(Table4[[#This Row],[iso_code]],iso_code!G:H,2,FALSE)</f>
        <v>Mauritania</v>
      </c>
    </row>
    <row r="288" spans="1:4">
      <c r="A288" s="18">
        <v>6</v>
      </c>
      <c r="B288" s="54" t="s">
        <v>513</v>
      </c>
      <c r="C288" s="58" t="str">
        <f>VLOOKUP(Table4[[#This Row],[iso_code]],iso_code!B:C,2,FALSE)</f>
        <v>MAR</v>
      </c>
      <c r="D288" s="18" t="str">
        <f>VLOOKUP(Table4[[#This Row],[iso_code]],iso_code!G:H,2,FALSE)</f>
        <v>Morocco</v>
      </c>
    </row>
    <row r="289" spans="1:4">
      <c r="A289" s="18">
        <v>6</v>
      </c>
      <c r="B289" s="54" t="s">
        <v>1455</v>
      </c>
      <c r="C289" s="58" t="str">
        <f>VLOOKUP(Table4[[#This Row],[iso_code]],iso_code!B:C,2,FALSE)</f>
        <v>MOZ</v>
      </c>
      <c r="D289" s="18" t="str">
        <f>VLOOKUP(Table4[[#This Row],[iso_code]],iso_code!G:H,2,FALSE)</f>
        <v>Mozambique</v>
      </c>
    </row>
    <row r="290" spans="1:4">
      <c r="A290" s="18">
        <v>6</v>
      </c>
      <c r="B290" s="54" t="s">
        <v>2070</v>
      </c>
      <c r="C290" s="58" t="str">
        <f>VLOOKUP(Table4[[#This Row],[iso_code]],iso_code!B:C,2,FALSE)</f>
        <v>NAM</v>
      </c>
      <c r="D290" s="18" t="str">
        <f>VLOOKUP(Table4[[#This Row],[iso_code]],iso_code!G:H,2,FALSE)</f>
        <v>Namibia</v>
      </c>
    </row>
    <row r="291" spans="1:4">
      <c r="A291" s="18">
        <v>6</v>
      </c>
      <c r="B291" s="54" t="s">
        <v>1005</v>
      </c>
      <c r="C291" s="58" t="str">
        <f>VLOOKUP(Table4[[#This Row],[iso_code]],iso_code!B:C,2,FALSE)</f>
        <v>NER</v>
      </c>
      <c r="D291" s="18" t="str">
        <f>VLOOKUP(Table4[[#This Row],[iso_code]],iso_code!G:H,2,FALSE)</f>
        <v>Niger (the)</v>
      </c>
    </row>
    <row r="292" spans="1:4">
      <c r="A292" s="18">
        <v>6</v>
      </c>
      <c r="B292" s="54" t="s">
        <v>1232</v>
      </c>
      <c r="C292" s="58" t="str">
        <f>VLOOKUP(Table4[[#This Row],[iso_code]],iso_code!B:C,2,FALSE)</f>
        <v>NGA</v>
      </c>
      <c r="D292" s="18" t="str">
        <f>VLOOKUP(Table4[[#This Row],[iso_code]],iso_code!G:H,2,FALSE)</f>
        <v>Nigeria</v>
      </c>
    </row>
    <row r="293" spans="1:4">
      <c r="A293" s="18">
        <v>6</v>
      </c>
      <c r="B293" s="54" t="s">
        <v>2239</v>
      </c>
      <c r="C293" s="58" t="str">
        <f>VLOOKUP(Table4[[#This Row],[iso_code]],iso_code!B:C,2,FALSE)</f>
        <v>RWA</v>
      </c>
      <c r="D293" s="18" t="str">
        <f>VLOOKUP(Table4[[#This Row],[iso_code]],iso_code!G:H,2,FALSE)</f>
        <v>Rwanda</v>
      </c>
    </row>
    <row r="294" spans="1:4">
      <c r="A294" s="18">
        <v>6</v>
      </c>
      <c r="B294" s="54" t="s">
        <v>1688</v>
      </c>
      <c r="C294" s="58" t="str">
        <f>VLOOKUP(Table4[[#This Row],[iso_code]],iso_code!B:C,2,FALSE)</f>
        <v>SEN</v>
      </c>
      <c r="D294" s="18" t="str">
        <f>VLOOKUP(Table4[[#This Row],[iso_code]],iso_code!G:H,2,FALSE)</f>
        <v>Senegal</v>
      </c>
    </row>
    <row r="295" spans="1:4">
      <c r="A295" s="18">
        <v>6</v>
      </c>
      <c r="B295" s="54" t="s">
        <v>2094</v>
      </c>
      <c r="C295" s="58" t="str">
        <f>VLOOKUP(Table4[[#This Row],[iso_code]],iso_code!B:C,2,FALSE)</f>
        <v>SLE</v>
      </c>
      <c r="D295" s="18" t="str">
        <f>VLOOKUP(Table4[[#This Row],[iso_code]],iso_code!G:H,2,FALSE)</f>
        <v>Sierra Leone</v>
      </c>
    </row>
    <row r="296" spans="1:4">
      <c r="A296" s="18">
        <v>6</v>
      </c>
      <c r="B296" s="54" t="s">
        <v>2242</v>
      </c>
      <c r="C296" s="58" t="str">
        <f>VLOOKUP(Table4[[#This Row],[iso_code]],iso_code!B:C,2,FALSE)</f>
        <v>SOM</v>
      </c>
      <c r="D296" s="18" t="str">
        <f>VLOOKUP(Table4[[#This Row],[iso_code]],iso_code!G:H,2,FALSE)</f>
        <v>Somalia</v>
      </c>
    </row>
    <row r="297" spans="1:4">
      <c r="A297" s="18">
        <v>6</v>
      </c>
      <c r="B297" s="54" t="s">
        <v>612</v>
      </c>
      <c r="C297" s="58" t="str">
        <f>VLOOKUP(Table4[[#This Row],[iso_code]],iso_code!B:C,2,FALSE)</f>
        <v>ZAF</v>
      </c>
      <c r="D297" s="18" t="str">
        <f>VLOOKUP(Table4[[#This Row],[iso_code]],iso_code!G:H,2,FALSE)</f>
        <v>South Africa</v>
      </c>
    </row>
    <row r="298" spans="1:4">
      <c r="A298" s="18">
        <v>6</v>
      </c>
      <c r="B298" s="54" t="s">
        <v>2243</v>
      </c>
      <c r="C298" s="58" t="str">
        <f>VLOOKUP(Table4[[#This Row],[iso_code]],iso_code!B:C,2,FALSE)</f>
        <v>SSD</v>
      </c>
      <c r="D298" s="18" t="str">
        <f>VLOOKUP(Table4[[#This Row],[iso_code]],iso_code!G:H,2,FALSE)</f>
        <v>South Sudan</v>
      </c>
    </row>
    <row r="299" spans="1:4">
      <c r="A299" s="18">
        <v>6</v>
      </c>
      <c r="B299" s="54" t="s">
        <v>2244</v>
      </c>
      <c r="C299" s="58" t="str">
        <f>VLOOKUP(Table4[[#This Row],[iso_code]],iso_code!B:C,2,FALSE)</f>
        <v>SDN</v>
      </c>
      <c r="D299" s="18" t="str">
        <f>VLOOKUP(Table4[[#This Row],[iso_code]],iso_code!G:H,2,FALSE)</f>
        <v>Sudan (the)</v>
      </c>
    </row>
    <row r="300" spans="1:4">
      <c r="A300" s="18">
        <v>6</v>
      </c>
      <c r="B300" s="54" t="s">
        <v>858</v>
      </c>
      <c r="C300" s="58" t="str">
        <f>VLOOKUP(Table4[[#This Row],[iso_code]],iso_code!B:C,2,FALSE)</f>
        <v>TZA</v>
      </c>
      <c r="D300" s="18" t="str">
        <f>VLOOKUP(Table4[[#This Row],[iso_code]],iso_code!G:H,2,FALSE)</f>
        <v>Tanzania, United Republic of</v>
      </c>
    </row>
    <row r="301" spans="1:4">
      <c r="A301" s="18">
        <v>6</v>
      </c>
      <c r="B301" s="54" t="s">
        <v>2016</v>
      </c>
      <c r="C301" s="58" t="str">
        <f>VLOOKUP(Table4[[#This Row],[iso_code]],iso_code!B:C,2,FALSE)</f>
        <v>TGO</v>
      </c>
      <c r="D301" s="18" t="str">
        <f>VLOOKUP(Table4[[#This Row],[iso_code]],iso_code!G:H,2,FALSE)</f>
        <v>Togo</v>
      </c>
    </row>
    <row r="302" spans="1:4">
      <c r="A302" s="18">
        <v>6</v>
      </c>
      <c r="B302" s="18" t="s">
        <v>952</v>
      </c>
      <c r="C302" s="58" t="str">
        <f>VLOOKUP(Table4[[#This Row],[iso_code]],iso_code!B:C,2,FALSE)</f>
        <v>TUN</v>
      </c>
      <c r="D302" s="18" t="str">
        <f>VLOOKUP(Table4[[#This Row],[iso_code]],iso_code!G:H,2,FALSE)</f>
        <v>Tunisia</v>
      </c>
    </row>
    <row r="303" spans="1:4">
      <c r="A303" s="18">
        <v>6</v>
      </c>
      <c r="B303" s="18" t="s">
        <v>1467</v>
      </c>
      <c r="C303" s="58" t="str">
        <f>VLOOKUP(Table4[[#This Row],[iso_code]],iso_code!B:C,2,FALSE)</f>
        <v>UGA</v>
      </c>
      <c r="D303" s="18" t="str">
        <f>VLOOKUP(Table4[[#This Row],[iso_code]],iso_code!G:H,2,FALSE)</f>
        <v>Uganda</v>
      </c>
    </row>
    <row r="304" spans="1:4">
      <c r="A304" s="18">
        <v>6</v>
      </c>
      <c r="B304" s="18" t="s">
        <v>747</v>
      </c>
      <c r="C304" s="58" t="str">
        <f>VLOOKUP(Table4[[#This Row],[iso_code]],iso_code!B:C,2,FALSE)</f>
        <v>ZMB</v>
      </c>
      <c r="D304" s="18" t="str">
        <f>VLOOKUP(Table4[[#This Row],[iso_code]],iso_code!G:H,2,FALSE)</f>
        <v>Zambia</v>
      </c>
    </row>
    <row r="305" spans="1:4">
      <c r="A305" s="18">
        <v>6</v>
      </c>
      <c r="B305" s="18" t="s">
        <v>2246</v>
      </c>
      <c r="C305" s="58" t="str">
        <f>VLOOKUP(Table4[[#This Row],[iso_code]],iso_code!B:C,2,FALSE)</f>
        <v>ZWE</v>
      </c>
      <c r="D305" s="18" t="str">
        <f>VLOOKUP(Table4[[#This Row],[iso_code]],iso_code!G:H,2,FALSE)</f>
        <v>Zimbabwe</v>
      </c>
    </row>
    <row r="306" spans="1:4">
      <c r="A306" s="18">
        <v>7</v>
      </c>
      <c r="B306" s="54" t="s">
        <v>800</v>
      </c>
      <c r="C306" s="58" t="str">
        <f>VLOOKUP(Table4[[#This Row],[iso_code]],iso_code!B:C,2,FALSE)</f>
        <v>DZA</v>
      </c>
      <c r="D306" s="18" t="str">
        <f>VLOOKUP(Table4[[#This Row],[iso_code]],iso_code!G:H,2,FALSE)</f>
        <v>Algeria</v>
      </c>
    </row>
    <row r="307" spans="1:4">
      <c r="A307" s="18">
        <v>7</v>
      </c>
      <c r="B307" s="54" t="s">
        <v>2220</v>
      </c>
      <c r="C307" s="58" t="str">
        <f>VLOOKUP(Table4[[#This Row],[iso_code]],iso_code!B:C,2,FALSE)</f>
        <v>AGO</v>
      </c>
      <c r="D307" s="18" t="str">
        <f>VLOOKUP(Table4[[#This Row],[iso_code]],iso_code!G:H,2,FALSE)</f>
        <v>Angola</v>
      </c>
    </row>
    <row r="308" spans="1:4">
      <c r="A308" s="18">
        <v>7</v>
      </c>
      <c r="B308" s="54" t="s">
        <v>2221</v>
      </c>
      <c r="C308" s="58" t="str">
        <f>VLOOKUP(Table4[[#This Row],[iso_code]],iso_code!B:C,2,FALSE)</f>
        <v>BEN</v>
      </c>
      <c r="D308" s="18" t="str">
        <f>VLOOKUP(Table4[[#This Row],[iso_code]],iso_code!G:H,2,FALSE)</f>
        <v>Benin</v>
      </c>
    </row>
    <row r="309" spans="1:4">
      <c r="A309" s="18">
        <v>7</v>
      </c>
      <c r="B309" s="54" t="s">
        <v>1829</v>
      </c>
      <c r="C309" s="58" t="str">
        <f>VLOOKUP(Table4[[#This Row],[iso_code]],iso_code!B:C,2,FALSE)</f>
        <v>BWA</v>
      </c>
      <c r="D309" s="18" t="str">
        <f>VLOOKUP(Table4[[#This Row],[iso_code]],iso_code!G:H,2,FALSE)</f>
        <v>Botswana</v>
      </c>
    </row>
    <row r="310" spans="1:4">
      <c r="A310" s="18">
        <v>7</v>
      </c>
      <c r="B310" s="54" t="s">
        <v>2222</v>
      </c>
      <c r="C310" s="58" t="str">
        <f>VLOOKUP(Table4[[#This Row],[iso_code]],iso_code!B:C,2,FALSE)</f>
        <v>BFA</v>
      </c>
      <c r="D310" s="18" t="str">
        <f>VLOOKUP(Table4[[#This Row],[iso_code]],iso_code!G:H,2,FALSE)</f>
        <v>Burkina Faso</v>
      </c>
    </row>
    <row r="311" spans="1:4">
      <c r="A311" s="18">
        <v>7</v>
      </c>
      <c r="B311" s="54" t="s">
        <v>2223</v>
      </c>
      <c r="C311" s="58" t="str">
        <f>VLOOKUP(Table4[[#This Row],[iso_code]],iso_code!B:C,2,FALSE)</f>
        <v>BDI</v>
      </c>
      <c r="D311" s="18" t="str">
        <f>VLOOKUP(Table4[[#This Row],[iso_code]],iso_code!G:H,2,FALSE)</f>
        <v>Burundi</v>
      </c>
    </row>
    <row r="312" spans="1:4">
      <c r="A312" s="18">
        <v>7</v>
      </c>
      <c r="B312" s="54" t="s">
        <v>285</v>
      </c>
      <c r="C312" s="58" t="str">
        <f>VLOOKUP(Table4[[#This Row],[iso_code]],iso_code!B:C,2,FALSE)</f>
        <v>CMR</v>
      </c>
      <c r="D312" s="18" t="str">
        <f>VLOOKUP(Table4[[#This Row],[iso_code]],iso_code!G:H,2,FALSE)</f>
        <v>Cameroon</v>
      </c>
    </row>
    <row r="313" spans="1:4">
      <c r="A313" s="18">
        <v>7</v>
      </c>
      <c r="B313" s="54" t="s">
        <v>1663</v>
      </c>
      <c r="C313" s="58" t="str">
        <f>VLOOKUP(Table4[[#This Row],[iso_code]],iso_code!B:C,2,FALSE)</f>
        <v>CAF</v>
      </c>
      <c r="D313" s="18" t="str">
        <f>VLOOKUP(Table4[[#This Row],[iso_code]],iso_code!G:H,2,FALSE)</f>
        <v>Central African Republic (the)</v>
      </c>
    </row>
    <row r="314" spans="1:4">
      <c r="A314" s="18">
        <v>7</v>
      </c>
      <c r="B314" s="54" t="s">
        <v>2224</v>
      </c>
      <c r="C314" s="58" t="str">
        <f>VLOOKUP(Table4[[#This Row],[iso_code]],iso_code!B:C,2,FALSE)</f>
        <v>TCD</v>
      </c>
      <c r="D314" s="18" t="str">
        <f>VLOOKUP(Table4[[#This Row],[iso_code]],iso_code!G:H,2,FALSE)</f>
        <v>Chad</v>
      </c>
    </row>
    <row r="315" spans="1:4">
      <c r="A315" s="18">
        <v>7</v>
      </c>
      <c r="B315" s="54" t="s">
        <v>2024</v>
      </c>
      <c r="C315" s="58" t="str">
        <f>VLOOKUP(Table4[[#This Row],[iso_code]],iso_code!B:C,2,FALSE)</f>
        <v>COD</v>
      </c>
      <c r="D315" s="18" t="str">
        <f>VLOOKUP(Table4[[#This Row],[iso_code]],iso_code!G:H,2,FALSE)</f>
        <v>Congo (the Democratic Republic of the)</v>
      </c>
    </row>
    <row r="316" spans="1:4">
      <c r="A316" s="18">
        <v>7</v>
      </c>
      <c r="B316" s="54" t="s">
        <v>2226</v>
      </c>
      <c r="C316" s="58" t="str">
        <f>VLOOKUP(Table4[[#This Row],[iso_code]],iso_code!B:C,2,FALSE)</f>
        <v>COG</v>
      </c>
      <c r="D316" s="18" t="str">
        <f>VLOOKUP(Table4[[#This Row],[iso_code]],iso_code!G:H,2,FALSE)</f>
        <v>Congo (the)</v>
      </c>
    </row>
    <row r="317" spans="1:4">
      <c r="A317" s="18">
        <v>7</v>
      </c>
      <c r="B317" s="54" t="s">
        <v>2227</v>
      </c>
      <c r="C317" s="58" t="str">
        <f>VLOOKUP(Table4[[#This Row],[iso_code]],iso_code!B:C,2,FALSE)</f>
        <v>DJI</v>
      </c>
      <c r="D317" s="18" t="str">
        <f>VLOOKUP(Table4[[#This Row],[iso_code]],iso_code!G:H,2,FALSE)</f>
        <v>Djibouti</v>
      </c>
    </row>
    <row r="318" spans="1:4">
      <c r="A318" s="18">
        <v>7</v>
      </c>
      <c r="B318" s="54" t="s">
        <v>850</v>
      </c>
      <c r="C318" s="58" t="str">
        <f>VLOOKUP(Table4[[#This Row],[iso_code]],iso_code!B:C,2,FALSE)</f>
        <v>EGY</v>
      </c>
      <c r="D318" s="18" t="str">
        <f>VLOOKUP(Table4[[#This Row],[iso_code]],iso_code!G:H,2,FALSE)</f>
        <v>Egypt</v>
      </c>
    </row>
    <row r="319" spans="1:4">
      <c r="A319" s="18">
        <v>7</v>
      </c>
      <c r="B319" s="54" t="s">
        <v>2228</v>
      </c>
      <c r="C319" s="58" t="str">
        <f>VLOOKUP(Table4[[#This Row],[iso_code]],iso_code!B:C,2,FALSE)</f>
        <v>GNQ</v>
      </c>
      <c r="D319" s="18" t="str">
        <f>VLOOKUP(Table4[[#This Row],[iso_code]],iso_code!G:H,2,FALSE)</f>
        <v>Equatorial Guinea</v>
      </c>
    </row>
    <row r="320" spans="1:4">
      <c r="A320" s="18">
        <v>7</v>
      </c>
      <c r="B320" s="54" t="s">
        <v>2229</v>
      </c>
      <c r="C320" s="58" t="str">
        <f>VLOOKUP(Table4[[#This Row],[iso_code]],iso_code!B:C,2,FALSE)</f>
        <v>ERI</v>
      </c>
      <c r="D320" s="18" t="str">
        <f>VLOOKUP(Table4[[#This Row],[iso_code]],iso_code!G:H,2,FALSE)</f>
        <v>Eritrea</v>
      </c>
    </row>
    <row r="321" spans="1:4">
      <c r="A321" s="18">
        <v>7</v>
      </c>
      <c r="B321" s="54" t="s">
        <v>2245</v>
      </c>
      <c r="C321" s="58" t="str">
        <f>VLOOKUP(Table4[[#This Row],[iso_code]],iso_code!B:C,2,FALSE)</f>
        <v>SWZ</v>
      </c>
      <c r="D321" s="18" t="str">
        <f>VLOOKUP(Table4[[#This Row],[iso_code]],iso_code!G:H,2,FALSE)</f>
        <v>Eswatini</v>
      </c>
    </row>
    <row r="322" spans="1:4">
      <c r="A322" s="18">
        <v>7</v>
      </c>
      <c r="B322" s="54" t="s">
        <v>194</v>
      </c>
      <c r="C322" s="58" t="str">
        <f>VLOOKUP(Table4[[#This Row],[iso_code]],iso_code!B:C,2,FALSE)</f>
        <v>ETH</v>
      </c>
      <c r="D322" s="18" t="str">
        <f>VLOOKUP(Table4[[#This Row],[iso_code]],iso_code!G:H,2,FALSE)</f>
        <v>Ethiopia</v>
      </c>
    </row>
    <row r="323" spans="1:4">
      <c r="A323" s="18">
        <v>7</v>
      </c>
      <c r="B323" s="54" t="s">
        <v>2230</v>
      </c>
      <c r="C323" s="58" t="str">
        <f>VLOOKUP(Table4[[#This Row],[iso_code]],iso_code!B:C,2,FALSE)</f>
        <v>GAB</v>
      </c>
      <c r="D323" s="18" t="str">
        <f>VLOOKUP(Table4[[#This Row],[iso_code]],iso_code!G:H,2,FALSE)</f>
        <v>Gabon</v>
      </c>
    </row>
    <row r="324" spans="1:4">
      <c r="A324" s="18">
        <v>7</v>
      </c>
      <c r="B324" s="54" t="s">
        <v>2231</v>
      </c>
      <c r="C324" s="58" t="str">
        <f>VLOOKUP(Table4[[#This Row],[iso_code]],iso_code!B:C,2,FALSE)</f>
        <v>GMB</v>
      </c>
      <c r="D324" s="18" t="str">
        <f>VLOOKUP(Table4[[#This Row],[iso_code]],iso_code!G:H,2,FALSE)</f>
        <v>Gambia (the)</v>
      </c>
    </row>
    <row r="325" spans="1:4">
      <c r="A325" s="18">
        <v>7</v>
      </c>
      <c r="B325" s="54" t="s">
        <v>250</v>
      </c>
      <c r="C325" s="58" t="str">
        <f>VLOOKUP(Table4[[#This Row],[iso_code]],iso_code!B:C,2,FALSE)</f>
        <v>GHA</v>
      </c>
      <c r="D325" s="18" t="str">
        <f>VLOOKUP(Table4[[#This Row],[iso_code]],iso_code!G:H,2,FALSE)</f>
        <v>Ghana</v>
      </c>
    </row>
    <row r="326" spans="1:4">
      <c r="A326" s="18">
        <v>7</v>
      </c>
      <c r="B326" s="54" t="s">
        <v>2232</v>
      </c>
      <c r="C326" s="58" t="str">
        <f>VLOOKUP(Table4[[#This Row],[iso_code]],iso_code!B:C,2,FALSE)</f>
        <v>GIN</v>
      </c>
      <c r="D326" s="18" t="str">
        <f>VLOOKUP(Table4[[#This Row],[iso_code]],iso_code!G:H,2,FALSE)</f>
        <v>Guinea</v>
      </c>
    </row>
    <row r="327" spans="1:4">
      <c r="A327" s="18">
        <v>7</v>
      </c>
      <c r="B327" s="54" t="s">
        <v>2233</v>
      </c>
      <c r="C327" s="58" t="str">
        <f>VLOOKUP(Table4[[#This Row],[iso_code]],iso_code!B:C,2,FALSE)</f>
        <v>GNB</v>
      </c>
      <c r="D327" s="18" t="str">
        <f>VLOOKUP(Table4[[#This Row],[iso_code]],iso_code!G:H,2,FALSE)</f>
        <v>Guinea-Bissau</v>
      </c>
    </row>
    <row r="328" spans="1:4">
      <c r="A328" s="18">
        <v>7</v>
      </c>
      <c r="B328" s="54" t="s">
        <v>2234</v>
      </c>
      <c r="C328" s="58" t="str">
        <f>VLOOKUP(Table4[[#This Row],[iso_code]],iso_code!B:C,2,FALSE)</f>
        <v>CIV</v>
      </c>
      <c r="D328" s="18" t="str">
        <f>VLOOKUP(Table4[[#This Row],[iso_code]],iso_code!G:H,2,FALSE)</f>
        <v>Côte d'Ivoire</v>
      </c>
    </row>
    <row r="329" spans="1:4">
      <c r="A329" s="18">
        <v>7</v>
      </c>
      <c r="B329" s="54" t="s">
        <v>428</v>
      </c>
      <c r="C329" s="58" t="str">
        <f>VLOOKUP(Table4[[#This Row],[iso_code]],iso_code!B:C,2,FALSE)</f>
        <v>KEN</v>
      </c>
      <c r="D329" s="18" t="str">
        <f>VLOOKUP(Table4[[#This Row],[iso_code]],iso_code!G:H,2,FALSE)</f>
        <v>Kenya</v>
      </c>
    </row>
    <row r="330" spans="1:4">
      <c r="A330" s="18">
        <v>7</v>
      </c>
      <c r="B330" s="54" t="s">
        <v>2235</v>
      </c>
      <c r="C330" s="58" t="str">
        <f>VLOOKUP(Table4[[#This Row],[iso_code]],iso_code!B:C,2,FALSE)</f>
        <v>LSO</v>
      </c>
      <c r="D330" s="18" t="str">
        <f>VLOOKUP(Table4[[#This Row],[iso_code]],iso_code!G:H,2,FALSE)</f>
        <v>Lesotho</v>
      </c>
    </row>
    <row r="331" spans="1:4">
      <c r="A331" s="18">
        <v>7</v>
      </c>
      <c r="B331" s="54" t="s">
        <v>2236</v>
      </c>
      <c r="C331" s="58" t="str">
        <f>VLOOKUP(Table4[[#This Row],[iso_code]],iso_code!B:C,2,FALSE)</f>
        <v>LBR</v>
      </c>
      <c r="D331" s="18" t="str">
        <f>VLOOKUP(Table4[[#This Row],[iso_code]],iso_code!G:H,2,FALSE)</f>
        <v>Liberia</v>
      </c>
    </row>
    <row r="332" spans="1:4">
      <c r="A332" s="18">
        <v>7</v>
      </c>
      <c r="B332" s="54" t="s">
        <v>1992</v>
      </c>
      <c r="C332" s="58" t="str">
        <f>VLOOKUP(Table4[[#This Row],[iso_code]],iso_code!B:C,2,FALSE)</f>
        <v>LBY</v>
      </c>
      <c r="D332" s="18" t="str">
        <f>VLOOKUP(Table4[[#This Row],[iso_code]],iso_code!G:H,2,FALSE)</f>
        <v>Libya</v>
      </c>
    </row>
    <row r="333" spans="1:4">
      <c r="A333" s="18">
        <v>7</v>
      </c>
      <c r="B333" s="54" t="s">
        <v>1164</v>
      </c>
      <c r="C333" s="58" t="str">
        <f>VLOOKUP(Table4[[#This Row],[iso_code]],iso_code!B:C,2,FALSE)</f>
        <v>MWI</v>
      </c>
      <c r="D333" s="18" t="str">
        <f>VLOOKUP(Table4[[#This Row],[iso_code]],iso_code!G:H,2,FALSE)</f>
        <v>Malawi</v>
      </c>
    </row>
    <row r="334" spans="1:4">
      <c r="A334" s="18">
        <v>7</v>
      </c>
      <c r="B334" s="54" t="s">
        <v>2238</v>
      </c>
      <c r="C334" s="58" t="str">
        <f>VLOOKUP(Table4[[#This Row],[iso_code]],iso_code!B:C,2,FALSE)</f>
        <v>MLI</v>
      </c>
      <c r="D334" s="18" t="str">
        <f>VLOOKUP(Table4[[#This Row],[iso_code]],iso_code!G:H,2,FALSE)</f>
        <v>Mali</v>
      </c>
    </row>
    <row r="335" spans="1:4">
      <c r="A335" s="18">
        <v>7</v>
      </c>
      <c r="B335" s="54" t="s">
        <v>2110</v>
      </c>
      <c r="C335" s="58" t="str">
        <f>VLOOKUP(Table4[[#This Row],[iso_code]],iso_code!B:C,2,FALSE)</f>
        <v>MRT</v>
      </c>
      <c r="D335" s="18" t="str">
        <f>VLOOKUP(Table4[[#This Row],[iso_code]],iso_code!G:H,2,FALSE)</f>
        <v>Mauritania</v>
      </c>
    </row>
    <row r="336" spans="1:4">
      <c r="A336" s="18">
        <v>7</v>
      </c>
      <c r="B336" s="54" t="s">
        <v>513</v>
      </c>
      <c r="C336" s="58" t="str">
        <f>VLOOKUP(Table4[[#This Row],[iso_code]],iso_code!B:C,2,FALSE)</f>
        <v>MAR</v>
      </c>
      <c r="D336" s="18" t="str">
        <f>VLOOKUP(Table4[[#This Row],[iso_code]],iso_code!G:H,2,FALSE)</f>
        <v>Morocco</v>
      </c>
    </row>
    <row r="337" spans="1:4">
      <c r="A337" s="18">
        <v>7</v>
      </c>
      <c r="B337" s="54" t="s">
        <v>1455</v>
      </c>
      <c r="C337" s="58" t="str">
        <f>VLOOKUP(Table4[[#This Row],[iso_code]],iso_code!B:C,2,FALSE)</f>
        <v>MOZ</v>
      </c>
      <c r="D337" s="18" t="str">
        <f>VLOOKUP(Table4[[#This Row],[iso_code]],iso_code!G:H,2,FALSE)</f>
        <v>Mozambique</v>
      </c>
    </row>
    <row r="338" spans="1:4">
      <c r="A338" s="18">
        <v>7</v>
      </c>
      <c r="B338" s="54" t="s">
        <v>2070</v>
      </c>
      <c r="C338" s="58" t="str">
        <f>VLOOKUP(Table4[[#This Row],[iso_code]],iso_code!B:C,2,FALSE)</f>
        <v>NAM</v>
      </c>
      <c r="D338" s="18" t="str">
        <f>VLOOKUP(Table4[[#This Row],[iso_code]],iso_code!G:H,2,FALSE)</f>
        <v>Namibia</v>
      </c>
    </row>
    <row r="339" spans="1:4">
      <c r="A339" s="18">
        <v>7</v>
      </c>
      <c r="B339" s="54" t="s">
        <v>1005</v>
      </c>
      <c r="C339" s="58" t="str">
        <f>VLOOKUP(Table4[[#This Row],[iso_code]],iso_code!B:C,2,FALSE)</f>
        <v>NER</v>
      </c>
      <c r="D339" s="18" t="str">
        <f>VLOOKUP(Table4[[#This Row],[iso_code]],iso_code!G:H,2,FALSE)</f>
        <v>Niger (the)</v>
      </c>
    </row>
    <row r="340" spans="1:4">
      <c r="A340" s="18">
        <v>7</v>
      </c>
      <c r="B340" s="54" t="s">
        <v>1232</v>
      </c>
      <c r="C340" s="58" t="str">
        <f>VLOOKUP(Table4[[#This Row],[iso_code]],iso_code!B:C,2,FALSE)</f>
        <v>NGA</v>
      </c>
      <c r="D340" s="18" t="str">
        <f>VLOOKUP(Table4[[#This Row],[iso_code]],iso_code!G:H,2,FALSE)</f>
        <v>Nigeria</v>
      </c>
    </row>
    <row r="341" spans="1:4">
      <c r="A341" s="18">
        <v>7</v>
      </c>
      <c r="B341" s="54" t="s">
        <v>2239</v>
      </c>
      <c r="C341" s="58" t="str">
        <f>VLOOKUP(Table4[[#This Row],[iso_code]],iso_code!B:C,2,FALSE)</f>
        <v>RWA</v>
      </c>
      <c r="D341" s="18" t="str">
        <f>VLOOKUP(Table4[[#This Row],[iso_code]],iso_code!G:H,2,FALSE)</f>
        <v>Rwanda</v>
      </c>
    </row>
    <row r="342" spans="1:4">
      <c r="A342" s="18">
        <v>7</v>
      </c>
      <c r="B342" s="54" t="s">
        <v>1688</v>
      </c>
      <c r="C342" s="58" t="str">
        <f>VLOOKUP(Table4[[#This Row],[iso_code]],iso_code!B:C,2,FALSE)</f>
        <v>SEN</v>
      </c>
      <c r="D342" s="18" t="str">
        <f>VLOOKUP(Table4[[#This Row],[iso_code]],iso_code!G:H,2,FALSE)</f>
        <v>Senegal</v>
      </c>
    </row>
    <row r="343" spans="1:4">
      <c r="A343" s="18">
        <v>7</v>
      </c>
      <c r="B343" s="54" t="s">
        <v>2094</v>
      </c>
      <c r="C343" s="58" t="str">
        <f>VLOOKUP(Table4[[#This Row],[iso_code]],iso_code!B:C,2,FALSE)</f>
        <v>SLE</v>
      </c>
      <c r="D343" s="18" t="str">
        <f>VLOOKUP(Table4[[#This Row],[iso_code]],iso_code!G:H,2,FALSE)</f>
        <v>Sierra Leone</v>
      </c>
    </row>
    <row r="344" spans="1:4">
      <c r="A344" s="18">
        <v>7</v>
      </c>
      <c r="B344" s="54" t="s">
        <v>2242</v>
      </c>
      <c r="C344" s="58" t="str">
        <f>VLOOKUP(Table4[[#This Row],[iso_code]],iso_code!B:C,2,FALSE)</f>
        <v>SOM</v>
      </c>
      <c r="D344" s="18" t="str">
        <f>VLOOKUP(Table4[[#This Row],[iso_code]],iso_code!G:H,2,FALSE)</f>
        <v>Somalia</v>
      </c>
    </row>
    <row r="345" spans="1:4">
      <c r="A345" s="18">
        <v>7</v>
      </c>
      <c r="B345" s="54" t="s">
        <v>612</v>
      </c>
      <c r="C345" s="58" t="str">
        <f>VLOOKUP(Table4[[#This Row],[iso_code]],iso_code!B:C,2,FALSE)</f>
        <v>ZAF</v>
      </c>
      <c r="D345" s="18" t="str">
        <f>VLOOKUP(Table4[[#This Row],[iso_code]],iso_code!G:H,2,FALSE)</f>
        <v>South Africa</v>
      </c>
    </row>
    <row r="346" spans="1:4">
      <c r="A346" s="18">
        <v>7</v>
      </c>
      <c r="B346" s="54" t="s">
        <v>2243</v>
      </c>
      <c r="C346" s="58" t="str">
        <f>VLOOKUP(Table4[[#This Row],[iso_code]],iso_code!B:C,2,FALSE)</f>
        <v>SSD</v>
      </c>
      <c r="D346" s="18" t="str">
        <f>VLOOKUP(Table4[[#This Row],[iso_code]],iso_code!G:H,2,FALSE)</f>
        <v>South Sudan</v>
      </c>
    </row>
    <row r="347" spans="1:4">
      <c r="A347" s="18">
        <v>7</v>
      </c>
      <c r="B347" s="54" t="s">
        <v>2244</v>
      </c>
      <c r="C347" s="58" t="str">
        <f>VLOOKUP(Table4[[#This Row],[iso_code]],iso_code!B:C,2,FALSE)</f>
        <v>SDN</v>
      </c>
      <c r="D347" s="18" t="str">
        <f>VLOOKUP(Table4[[#This Row],[iso_code]],iso_code!G:H,2,FALSE)</f>
        <v>Sudan (the)</v>
      </c>
    </row>
    <row r="348" spans="1:4">
      <c r="A348" s="18">
        <v>7</v>
      </c>
      <c r="B348" s="54" t="s">
        <v>858</v>
      </c>
      <c r="C348" s="58" t="str">
        <f>VLOOKUP(Table4[[#This Row],[iso_code]],iso_code!B:C,2,FALSE)</f>
        <v>TZA</v>
      </c>
      <c r="D348" s="18" t="str">
        <f>VLOOKUP(Table4[[#This Row],[iso_code]],iso_code!G:H,2,FALSE)</f>
        <v>Tanzania, United Republic of</v>
      </c>
    </row>
    <row r="349" spans="1:4">
      <c r="A349" s="18">
        <v>7</v>
      </c>
      <c r="B349" s="54" t="s">
        <v>2016</v>
      </c>
      <c r="C349" s="58" t="str">
        <f>VLOOKUP(Table4[[#This Row],[iso_code]],iso_code!B:C,2,FALSE)</f>
        <v>TGO</v>
      </c>
      <c r="D349" s="18" t="str">
        <f>VLOOKUP(Table4[[#This Row],[iso_code]],iso_code!G:H,2,FALSE)</f>
        <v>Togo</v>
      </c>
    </row>
    <row r="350" spans="1:4">
      <c r="A350" s="18">
        <v>7</v>
      </c>
      <c r="B350" s="18" t="s">
        <v>952</v>
      </c>
      <c r="C350" s="58" t="str">
        <f>VLOOKUP(Table4[[#This Row],[iso_code]],iso_code!B:C,2,FALSE)</f>
        <v>TUN</v>
      </c>
      <c r="D350" s="18" t="str">
        <f>VLOOKUP(Table4[[#This Row],[iso_code]],iso_code!G:H,2,FALSE)</f>
        <v>Tunisia</v>
      </c>
    </row>
    <row r="351" spans="1:4">
      <c r="A351" s="18">
        <v>7</v>
      </c>
      <c r="B351" s="18" t="s">
        <v>1467</v>
      </c>
      <c r="C351" s="58" t="str">
        <f>VLOOKUP(Table4[[#This Row],[iso_code]],iso_code!B:C,2,FALSE)</f>
        <v>UGA</v>
      </c>
      <c r="D351" s="18" t="str">
        <f>VLOOKUP(Table4[[#This Row],[iso_code]],iso_code!G:H,2,FALSE)</f>
        <v>Uganda</v>
      </c>
    </row>
    <row r="352" spans="1:4">
      <c r="A352" s="18">
        <v>7</v>
      </c>
      <c r="B352" s="18" t="s">
        <v>747</v>
      </c>
      <c r="C352" s="58" t="str">
        <f>VLOOKUP(Table4[[#This Row],[iso_code]],iso_code!B:C,2,FALSE)</f>
        <v>ZMB</v>
      </c>
      <c r="D352" s="18" t="str">
        <f>VLOOKUP(Table4[[#This Row],[iso_code]],iso_code!G:H,2,FALSE)</f>
        <v>Zambia</v>
      </c>
    </row>
    <row r="353" spans="1:4">
      <c r="A353" s="18">
        <v>7</v>
      </c>
      <c r="B353" s="18" t="s">
        <v>2246</v>
      </c>
      <c r="C353" s="58" t="str">
        <f>VLOOKUP(Table4[[#This Row],[iso_code]],iso_code!B:C,2,FALSE)</f>
        <v>ZWE</v>
      </c>
      <c r="D353" s="18" t="str">
        <f>VLOOKUP(Table4[[#This Row],[iso_code]],iso_code!G:H,2,FALSE)</f>
        <v>Zimbabwe</v>
      </c>
    </row>
    <row r="354" spans="1:4">
      <c r="A354" s="18">
        <v>8</v>
      </c>
      <c r="B354" s="54" t="s">
        <v>800</v>
      </c>
      <c r="C354" s="58" t="str">
        <f>VLOOKUP(Table4[[#This Row],[iso_code]],iso_code!B:C,2,FALSE)</f>
        <v>DZA</v>
      </c>
      <c r="D354" s="18" t="str">
        <f>VLOOKUP(Table4[[#This Row],[iso_code]],iso_code!G:H,2,FALSE)</f>
        <v>Algeria</v>
      </c>
    </row>
    <row r="355" spans="1:4">
      <c r="A355" s="18">
        <v>8</v>
      </c>
      <c r="B355" s="54" t="s">
        <v>2220</v>
      </c>
      <c r="C355" s="58" t="str">
        <f>VLOOKUP(Table4[[#This Row],[iso_code]],iso_code!B:C,2,FALSE)</f>
        <v>AGO</v>
      </c>
      <c r="D355" s="18" t="str">
        <f>VLOOKUP(Table4[[#This Row],[iso_code]],iso_code!G:H,2,FALSE)</f>
        <v>Angola</v>
      </c>
    </row>
    <row r="356" spans="1:4">
      <c r="A356" s="18">
        <v>8</v>
      </c>
      <c r="B356" s="54" t="s">
        <v>2221</v>
      </c>
      <c r="C356" s="58" t="str">
        <f>VLOOKUP(Table4[[#This Row],[iso_code]],iso_code!B:C,2,FALSE)</f>
        <v>BEN</v>
      </c>
      <c r="D356" s="18" t="str">
        <f>VLOOKUP(Table4[[#This Row],[iso_code]],iso_code!G:H,2,FALSE)</f>
        <v>Benin</v>
      </c>
    </row>
    <row r="357" spans="1:4">
      <c r="A357" s="18">
        <v>8</v>
      </c>
      <c r="B357" s="54" t="s">
        <v>1829</v>
      </c>
      <c r="C357" s="58" t="str">
        <f>VLOOKUP(Table4[[#This Row],[iso_code]],iso_code!B:C,2,FALSE)</f>
        <v>BWA</v>
      </c>
      <c r="D357" s="18" t="str">
        <f>VLOOKUP(Table4[[#This Row],[iso_code]],iso_code!G:H,2,FALSE)</f>
        <v>Botswana</v>
      </c>
    </row>
    <row r="358" spans="1:4">
      <c r="A358" s="18">
        <v>8</v>
      </c>
      <c r="B358" s="54" t="s">
        <v>2222</v>
      </c>
      <c r="C358" s="58" t="str">
        <f>VLOOKUP(Table4[[#This Row],[iso_code]],iso_code!B:C,2,FALSE)</f>
        <v>BFA</v>
      </c>
      <c r="D358" s="18" t="str">
        <f>VLOOKUP(Table4[[#This Row],[iso_code]],iso_code!G:H,2,FALSE)</f>
        <v>Burkina Faso</v>
      </c>
    </row>
    <row r="359" spans="1:4">
      <c r="A359" s="18">
        <v>8</v>
      </c>
      <c r="B359" s="54" t="s">
        <v>2223</v>
      </c>
      <c r="C359" s="58" t="str">
        <f>VLOOKUP(Table4[[#This Row],[iso_code]],iso_code!B:C,2,FALSE)</f>
        <v>BDI</v>
      </c>
      <c r="D359" s="18" t="str">
        <f>VLOOKUP(Table4[[#This Row],[iso_code]],iso_code!G:H,2,FALSE)</f>
        <v>Burundi</v>
      </c>
    </row>
    <row r="360" spans="1:4">
      <c r="A360" s="18">
        <v>8</v>
      </c>
      <c r="B360" s="54" t="s">
        <v>285</v>
      </c>
      <c r="C360" s="58" t="str">
        <f>VLOOKUP(Table4[[#This Row],[iso_code]],iso_code!B:C,2,FALSE)</f>
        <v>CMR</v>
      </c>
      <c r="D360" s="18" t="str">
        <f>VLOOKUP(Table4[[#This Row],[iso_code]],iso_code!G:H,2,FALSE)</f>
        <v>Cameroon</v>
      </c>
    </row>
    <row r="361" spans="1:4">
      <c r="A361" s="18">
        <v>8</v>
      </c>
      <c r="B361" s="54" t="s">
        <v>1663</v>
      </c>
      <c r="C361" s="58" t="str">
        <f>VLOOKUP(Table4[[#This Row],[iso_code]],iso_code!B:C,2,FALSE)</f>
        <v>CAF</v>
      </c>
      <c r="D361" s="18" t="str">
        <f>VLOOKUP(Table4[[#This Row],[iso_code]],iso_code!G:H,2,FALSE)</f>
        <v>Central African Republic (the)</v>
      </c>
    </row>
    <row r="362" spans="1:4">
      <c r="A362" s="18">
        <v>8</v>
      </c>
      <c r="B362" s="54" t="s">
        <v>2224</v>
      </c>
      <c r="C362" s="58" t="str">
        <f>VLOOKUP(Table4[[#This Row],[iso_code]],iso_code!B:C,2,FALSE)</f>
        <v>TCD</v>
      </c>
      <c r="D362" s="18" t="str">
        <f>VLOOKUP(Table4[[#This Row],[iso_code]],iso_code!G:H,2,FALSE)</f>
        <v>Chad</v>
      </c>
    </row>
    <row r="363" spans="1:4">
      <c r="A363" s="18">
        <v>8</v>
      </c>
      <c r="B363" s="54" t="s">
        <v>2024</v>
      </c>
      <c r="C363" s="58" t="str">
        <f>VLOOKUP(Table4[[#This Row],[iso_code]],iso_code!B:C,2,FALSE)</f>
        <v>COD</v>
      </c>
      <c r="D363" s="18" t="str">
        <f>VLOOKUP(Table4[[#This Row],[iso_code]],iso_code!G:H,2,FALSE)</f>
        <v>Congo (the Democratic Republic of the)</v>
      </c>
    </row>
    <row r="364" spans="1:4">
      <c r="A364" s="18">
        <v>8</v>
      </c>
      <c r="B364" s="54" t="s">
        <v>2226</v>
      </c>
      <c r="C364" s="58" t="str">
        <f>VLOOKUP(Table4[[#This Row],[iso_code]],iso_code!B:C,2,FALSE)</f>
        <v>COG</v>
      </c>
      <c r="D364" s="18" t="str">
        <f>VLOOKUP(Table4[[#This Row],[iso_code]],iso_code!G:H,2,FALSE)</f>
        <v>Congo (the)</v>
      </c>
    </row>
    <row r="365" spans="1:4">
      <c r="A365" s="18">
        <v>8</v>
      </c>
      <c r="B365" s="54" t="s">
        <v>2227</v>
      </c>
      <c r="C365" s="58" t="str">
        <f>VLOOKUP(Table4[[#This Row],[iso_code]],iso_code!B:C,2,FALSE)</f>
        <v>DJI</v>
      </c>
      <c r="D365" s="18" t="str">
        <f>VLOOKUP(Table4[[#This Row],[iso_code]],iso_code!G:H,2,FALSE)</f>
        <v>Djibouti</v>
      </c>
    </row>
    <row r="366" spans="1:4">
      <c r="A366" s="18">
        <v>8</v>
      </c>
      <c r="B366" s="54" t="s">
        <v>850</v>
      </c>
      <c r="C366" s="58" t="str">
        <f>VLOOKUP(Table4[[#This Row],[iso_code]],iso_code!B:C,2,FALSE)</f>
        <v>EGY</v>
      </c>
      <c r="D366" s="18" t="str">
        <f>VLOOKUP(Table4[[#This Row],[iso_code]],iso_code!G:H,2,FALSE)</f>
        <v>Egypt</v>
      </c>
    </row>
    <row r="367" spans="1:4">
      <c r="A367" s="18">
        <v>8</v>
      </c>
      <c r="B367" s="54" t="s">
        <v>2228</v>
      </c>
      <c r="C367" s="58" t="str">
        <f>VLOOKUP(Table4[[#This Row],[iso_code]],iso_code!B:C,2,FALSE)</f>
        <v>GNQ</v>
      </c>
      <c r="D367" s="18" t="str">
        <f>VLOOKUP(Table4[[#This Row],[iso_code]],iso_code!G:H,2,FALSE)</f>
        <v>Equatorial Guinea</v>
      </c>
    </row>
    <row r="368" spans="1:4">
      <c r="A368" s="18">
        <v>8</v>
      </c>
      <c r="B368" s="54" t="s">
        <v>2229</v>
      </c>
      <c r="C368" s="58" t="str">
        <f>VLOOKUP(Table4[[#This Row],[iso_code]],iso_code!B:C,2,FALSE)</f>
        <v>ERI</v>
      </c>
      <c r="D368" s="18" t="str">
        <f>VLOOKUP(Table4[[#This Row],[iso_code]],iso_code!G:H,2,FALSE)</f>
        <v>Eritrea</v>
      </c>
    </row>
    <row r="369" spans="1:4">
      <c r="A369" s="18">
        <v>8</v>
      </c>
      <c r="B369" s="54" t="s">
        <v>2245</v>
      </c>
      <c r="C369" s="58" t="str">
        <f>VLOOKUP(Table4[[#This Row],[iso_code]],iso_code!B:C,2,FALSE)</f>
        <v>SWZ</v>
      </c>
      <c r="D369" s="18" t="str">
        <f>VLOOKUP(Table4[[#This Row],[iso_code]],iso_code!G:H,2,FALSE)</f>
        <v>Eswatini</v>
      </c>
    </row>
    <row r="370" spans="1:4">
      <c r="A370" s="18">
        <v>8</v>
      </c>
      <c r="B370" s="54" t="s">
        <v>194</v>
      </c>
      <c r="C370" s="58" t="str">
        <f>VLOOKUP(Table4[[#This Row],[iso_code]],iso_code!B:C,2,FALSE)</f>
        <v>ETH</v>
      </c>
      <c r="D370" s="18" t="str">
        <f>VLOOKUP(Table4[[#This Row],[iso_code]],iso_code!G:H,2,FALSE)</f>
        <v>Ethiopia</v>
      </c>
    </row>
    <row r="371" spans="1:4">
      <c r="A371" s="18">
        <v>8</v>
      </c>
      <c r="B371" s="54" t="s">
        <v>2230</v>
      </c>
      <c r="C371" s="58" t="str">
        <f>VLOOKUP(Table4[[#This Row],[iso_code]],iso_code!B:C,2,FALSE)</f>
        <v>GAB</v>
      </c>
      <c r="D371" s="18" t="str">
        <f>VLOOKUP(Table4[[#This Row],[iso_code]],iso_code!G:H,2,FALSE)</f>
        <v>Gabon</v>
      </c>
    </row>
    <row r="372" spans="1:4">
      <c r="A372" s="18">
        <v>8</v>
      </c>
      <c r="B372" s="54" t="s">
        <v>2231</v>
      </c>
      <c r="C372" s="58" t="str">
        <f>VLOOKUP(Table4[[#This Row],[iso_code]],iso_code!B:C,2,FALSE)</f>
        <v>GMB</v>
      </c>
      <c r="D372" s="18" t="str">
        <f>VLOOKUP(Table4[[#This Row],[iso_code]],iso_code!G:H,2,FALSE)</f>
        <v>Gambia (the)</v>
      </c>
    </row>
    <row r="373" spans="1:4">
      <c r="A373" s="18">
        <v>8</v>
      </c>
      <c r="B373" s="54" t="s">
        <v>250</v>
      </c>
      <c r="C373" s="58" t="str">
        <f>VLOOKUP(Table4[[#This Row],[iso_code]],iso_code!B:C,2,FALSE)</f>
        <v>GHA</v>
      </c>
      <c r="D373" s="18" t="str">
        <f>VLOOKUP(Table4[[#This Row],[iso_code]],iso_code!G:H,2,FALSE)</f>
        <v>Ghana</v>
      </c>
    </row>
    <row r="374" spans="1:4">
      <c r="A374" s="18">
        <v>8</v>
      </c>
      <c r="B374" s="54" t="s">
        <v>2232</v>
      </c>
      <c r="C374" s="58" t="str">
        <f>VLOOKUP(Table4[[#This Row],[iso_code]],iso_code!B:C,2,FALSE)</f>
        <v>GIN</v>
      </c>
      <c r="D374" s="18" t="str">
        <f>VLOOKUP(Table4[[#This Row],[iso_code]],iso_code!G:H,2,FALSE)</f>
        <v>Guinea</v>
      </c>
    </row>
    <row r="375" spans="1:4">
      <c r="A375" s="18">
        <v>8</v>
      </c>
      <c r="B375" s="54" t="s">
        <v>2233</v>
      </c>
      <c r="C375" s="58" t="str">
        <f>VLOOKUP(Table4[[#This Row],[iso_code]],iso_code!B:C,2,FALSE)</f>
        <v>GNB</v>
      </c>
      <c r="D375" s="18" t="str">
        <f>VLOOKUP(Table4[[#This Row],[iso_code]],iso_code!G:H,2,FALSE)</f>
        <v>Guinea-Bissau</v>
      </c>
    </row>
    <row r="376" spans="1:4">
      <c r="A376" s="18">
        <v>8</v>
      </c>
      <c r="B376" s="54" t="s">
        <v>2234</v>
      </c>
      <c r="C376" s="58" t="str">
        <f>VLOOKUP(Table4[[#This Row],[iso_code]],iso_code!B:C,2,FALSE)</f>
        <v>CIV</v>
      </c>
      <c r="D376" s="18" t="str">
        <f>VLOOKUP(Table4[[#This Row],[iso_code]],iso_code!G:H,2,FALSE)</f>
        <v>Côte d'Ivoire</v>
      </c>
    </row>
    <row r="377" spans="1:4">
      <c r="A377" s="18">
        <v>8</v>
      </c>
      <c r="B377" s="54" t="s">
        <v>428</v>
      </c>
      <c r="C377" s="58" t="str">
        <f>VLOOKUP(Table4[[#This Row],[iso_code]],iso_code!B:C,2,FALSE)</f>
        <v>KEN</v>
      </c>
      <c r="D377" s="18" t="str">
        <f>VLOOKUP(Table4[[#This Row],[iso_code]],iso_code!G:H,2,FALSE)</f>
        <v>Kenya</v>
      </c>
    </row>
    <row r="378" spans="1:4">
      <c r="A378" s="18">
        <v>8</v>
      </c>
      <c r="B378" s="54" t="s">
        <v>2235</v>
      </c>
      <c r="C378" s="58" t="str">
        <f>VLOOKUP(Table4[[#This Row],[iso_code]],iso_code!B:C,2,FALSE)</f>
        <v>LSO</v>
      </c>
      <c r="D378" s="18" t="str">
        <f>VLOOKUP(Table4[[#This Row],[iso_code]],iso_code!G:H,2,FALSE)</f>
        <v>Lesotho</v>
      </c>
    </row>
    <row r="379" spans="1:4">
      <c r="A379" s="18">
        <v>8</v>
      </c>
      <c r="B379" s="54" t="s">
        <v>2236</v>
      </c>
      <c r="C379" s="58" t="str">
        <f>VLOOKUP(Table4[[#This Row],[iso_code]],iso_code!B:C,2,FALSE)</f>
        <v>LBR</v>
      </c>
      <c r="D379" s="18" t="str">
        <f>VLOOKUP(Table4[[#This Row],[iso_code]],iso_code!G:H,2,FALSE)</f>
        <v>Liberia</v>
      </c>
    </row>
    <row r="380" spans="1:4">
      <c r="A380" s="18">
        <v>8</v>
      </c>
      <c r="B380" s="54" t="s">
        <v>1992</v>
      </c>
      <c r="C380" s="58" t="str">
        <f>VLOOKUP(Table4[[#This Row],[iso_code]],iso_code!B:C,2,FALSE)</f>
        <v>LBY</v>
      </c>
      <c r="D380" s="18" t="str">
        <f>VLOOKUP(Table4[[#This Row],[iso_code]],iso_code!G:H,2,FALSE)</f>
        <v>Libya</v>
      </c>
    </row>
    <row r="381" spans="1:4">
      <c r="A381" s="18">
        <v>8</v>
      </c>
      <c r="B381" s="54" t="s">
        <v>1164</v>
      </c>
      <c r="C381" s="58" t="str">
        <f>VLOOKUP(Table4[[#This Row],[iso_code]],iso_code!B:C,2,FALSE)</f>
        <v>MWI</v>
      </c>
      <c r="D381" s="18" t="str">
        <f>VLOOKUP(Table4[[#This Row],[iso_code]],iso_code!G:H,2,FALSE)</f>
        <v>Malawi</v>
      </c>
    </row>
    <row r="382" spans="1:4">
      <c r="A382" s="18">
        <v>8</v>
      </c>
      <c r="B382" s="54" t="s">
        <v>2238</v>
      </c>
      <c r="C382" s="58" t="str">
        <f>VLOOKUP(Table4[[#This Row],[iso_code]],iso_code!B:C,2,FALSE)</f>
        <v>MLI</v>
      </c>
      <c r="D382" s="18" t="str">
        <f>VLOOKUP(Table4[[#This Row],[iso_code]],iso_code!G:H,2,FALSE)</f>
        <v>Mali</v>
      </c>
    </row>
    <row r="383" spans="1:4">
      <c r="A383" s="18">
        <v>8</v>
      </c>
      <c r="B383" s="54" t="s">
        <v>2110</v>
      </c>
      <c r="C383" s="58" t="str">
        <f>VLOOKUP(Table4[[#This Row],[iso_code]],iso_code!B:C,2,FALSE)</f>
        <v>MRT</v>
      </c>
      <c r="D383" s="18" t="str">
        <f>VLOOKUP(Table4[[#This Row],[iso_code]],iso_code!G:H,2,FALSE)</f>
        <v>Mauritania</v>
      </c>
    </row>
    <row r="384" spans="1:4">
      <c r="A384" s="18">
        <v>8</v>
      </c>
      <c r="B384" s="54" t="s">
        <v>513</v>
      </c>
      <c r="C384" s="58" t="str">
        <f>VLOOKUP(Table4[[#This Row],[iso_code]],iso_code!B:C,2,FALSE)</f>
        <v>MAR</v>
      </c>
      <c r="D384" s="18" t="str">
        <f>VLOOKUP(Table4[[#This Row],[iso_code]],iso_code!G:H,2,FALSE)</f>
        <v>Morocco</v>
      </c>
    </row>
    <row r="385" spans="1:4">
      <c r="A385" s="18">
        <v>8</v>
      </c>
      <c r="B385" s="54" t="s">
        <v>1455</v>
      </c>
      <c r="C385" s="58" t="str">
        <f>VLOOKUP(Table4[[#This Row],[iso_code]],iso_code!B:C,2,FALSE)</f>
        <v>MOZ</v>
      </c>
      <c r="D385" s="18" t="str">
        <f>VLOOKUP(Table4[[#This Row],[iso_code]],iso_code!G:H,2,FALSE)</f>
        <v>Mozambique</v>
      </c>
    </row>
    <row r="386" spans="1:4">
      <c r="A386" s="18">
        <v>8</v>
      </c>
      <c r="B386" s="54" t="s">
        <v>2070</v>
      </c>
      <c r="C386" s="58" t="str">
        <f>VLOOKUP(Table4[[#This Row],[iso_code]],iso_code!B:C,2,FALSE)</f>
        <v>NAM</v>
      </c>
      <c r="D386" s="18" t="str">
        <f>VLOOKUP(Table4[[#This Row],[iso_code]],iso_code!G:H,2,FALSE)</f>
        <v>Namibia</v>
      </c>
    </row>
    <row r="387" spans="1:4">
      <c r="A387" s="18">
        <v>8</v>
      </c>
      <c r="B387" s="54" t="s">
        <v>1005</v>
      </c>
      <c r="C387" s="58" t="str">
        <f>VLOOKUP(Table4[[#This Row],[iso_code]],iso_code!B:C,2,FALSE)</f>
        <v>NER</v>
      </c>
      <c r="D387" s="18" t="str">
        <f>VLOOKUP(Table4[[#This Row],[iso_code]],iso_code!G:H,2,FALSE)</f>
        <v>Niger (the)</v>
      </c>
    </row>
    <row r="388" spans="1:4">
      <c r="A388" s="18">
        <v>8</v>
      </c>
      <c r="B388" s="54" t="s">
        <v>1232</v>
      </c>
      <c r="C388" s="58" t="str">
        <f>VLOOKUP(Table4[[#This Row],[iso_code]],iso_code!B:C,2,FALSE)</f>
        <v>NGA</v>
      </c>
      <c r="D388" s="18" t="str">
        <f>VLOOKUP(Table4[[#This Row],[iso_code]],iso_code!G:H,2,FALSE)</f>
        <v>Nigeria</v>
      </c>
    </row>
    <row r="389" spans="1:4">
      <c r="A389" s="18">
        <v>8</v>
      </c>
      <c r="B389" s="54" t="s">
        <v>2239</v>
      </c>
      <c r="C389" s="58" t="str">
        <f>VLOOKUP(Table4[[#This Row],[iso_code]],iso_code!B:C,2,FALSE)</f>
        <v>RWA</v>
      </c>
      <c r="D389" s="18" t="str">
        <f>VLOOKUP(Table4[[#This Row],[iso_code]],iso_code!G:H,2,FALSE)</f>
        <v>Rwanda</v>
      </c>
    </row>
    <row r="390" spans="1:4">
      <c r="A390" s="18">
        <v>8</v>
      </c>
      <c r="B390" s="54" t="s">
        <v>1688</v>
      </c>
      <c r="C390" s="58" t="str">
        <f>VLOOKUP(Table4[[#This Row],[iso_code]],iso_code!B:C,2,FALSE)</f>
        <v>SEN</v>
      </c>
      <c r="D390" s="18" t="str">
        <f>VLOOKUP(Table4[[#This Row],[iso_code]],iso_code!G:H,2,FALSE)</f>
        <v>Senegal</v>
      </c>
    </row>
    <row r="391" spans="1:4">
      <c r="A391" s="18">
        <v>8</v>
      </c>
      <c r="B391" s="54" t="s">
        <v>2094</v>
      </c>
      <c r="C391" s="58" t="str">
        <f>VLOOKUP(Table4[[#This Row],[iso_code]],iso_code!B:C,2,FALSE)</f>
        <v>SLE</v>
      </c>
      <c r="D391" s="18" t="str">
        <f>VLOOKUP(Table4[[#This Row],[iso_code]],iso_code!G:H,2,FALSE)</f>
        <v>Sierra Leone</v>
      </c>
    </row>
    <row r="392" spans="1:4">
      <c r="A392" s="18">
        <v>8</v>
      </c>
      <c r="B392" s="54" t="s">
        <v>2242</v>
      </c>
      <c r="C392" s="58" t="str">
        <f>VLOOKUP(Table4[[#This Row],[iso_code]],iso_code!B:C,2,FALSE)</f>
        <v>SOM</v>
      </c>
      <c r="D392" s="18" t="str">
        <f>VLOOKUP(Table4[[#This Row],[iso_code]],iso_code!G:H,2,FALSE)</f>
        <v>Somalia</v>
      </c>
    </row>
    <row r="393" spans="1:4">
      <c r="A393" s="18">
        <v>8</v>
      </c>
      <c r="B393" s="54" t="s">
        <v>612</v>
      </c>
      <c r="C393" s="58" t="str">
        <f>VLOOKUP(Table4[[#This Row],[iso_code]],iso_code!B:C,2,FALSE)</f>
        <v>ZAF</v>
      </c>
      <c r="D393" s="18" t="str">
        <f>VLOOKUP(Table4[[#This Row],[iso_code]],iso_code!G:H,2,FALSE)</f>
        <v>South Africa</v>
      </c>
    </row>
    <row r="394" spans="1:4">
      <c r="A394" s="18">
        <v>8</v>
      </c>
      <c r="B394" s="54" t="s">
        <v>2243</v>
      </c>
      <c r="C394" s="58" t="str">
        <f>VLOOKUP(Table4[[#This Row],[iso_code]],iso_code!B:C,2,FALSE)</f>
        <v>SSD</v>
      </c>
      <c r="D394" s="18" t="str">
        <f>VLOOKUP(Table4[[#This Row],[iso_code]],iso_code!G:H,2,FALSE)</f>
        <v>South Sudan</v>
      </c>
    </row>
    <row r="395" spans="1:4">
      <c r="A395" s="18">
        <v>8</v>
      </c>
      <c r="B395" s="54" t="s">
        <v>2244</v>
      </c>
      <c r="C395" s="58" t="str">
        <f>VLOOKUP(Table4[[#This Row],[iso_code]],iso_code!B:C,2,FALSE)</f>
        <v>SDN</v>
      </c>
      <c r="D395" s="18" t="str">
        <f>VLOOKUP(Table4[[#This Row],[iso_code]],iso_code!G:H,2,FALSE)</f>
        <v>Sudan (the)</v>
      </c>
    </row>
    <row r="396" spans="1:4">
      <c r="A396" s="18">
        <v>8</v>
      </c>
      <c r="B396" s="54" t="s">
        <v>858</v>
      </c>
      <c r="C396" s="58" t="str">
        <f>VLOOKUP(Table4[[#This Row],[iso_code]],iso_code!B:C,2,FALSE)</f>
        <v>TZA</v>
      </c>
      <c r="D396" s="18" t="str">
        <f>VLOOKUP(Table4[[#This Row],[iso_code]],iso_code!G:H,2,FALSE)</f>
        <v>Tanzania, United Republic of</v>
      </c>
    </row>
    <row r="397" spans="1:4">
      <c r="A397" s="18">
        <v>8</v>
      </c>
      <c r="B397" s="54" t="s">
        <v>2016</v>
      </c>
      <c r="C397" s="58" t="str">
        <f>VLOOKUP(Table4[[#This Row],[iso_code]],iso_code!B:C,2,FALSE)</f>
        <v>TGO</v>
      </c>
      <c r="D397" s="18" t="str">
        <f>VLOOKUP(Table4[[#This Row],[iso_code]],iso_code!G:H,2,FALSE)</f>
        <v>Togo</v>
      </c>
    </row>
    <row r="398" spans="1:4">
      <c r="A398" s="18">
        <v>8</v>
      </c>
      <c r="B398" s="18" t="s">
        <v>952</v>
      </c>
      <c r="C398" s="58" t="str">
        <f>VLOOKUP(Table4[[#This Row],[iso_code]],iso_code!B:C,2,FALSE)</f>
        <v>TUN</v>
      </c>
      <c r="D398" s="18" t="str">
        <f>VLOOKUP(Table4[[#This Row],[iso_code]],iso_code!G:H,2,FALSE)</f>
        <v>Tunisia</v>
      </c>
    </row>
    <row r="399" spans="1:4">
      <c r="A399" s="18">
        <v>8</v>
      </c>
      <c r="B399" s="18" t="s">
        <v>1467</v>
      </c>
      <c r="C399" s="58" t="str">
        <f>VLOOKUP(Table4[[#This Row],[iso_code]],iso_code!B:C,2,FALSE)</f>
        <v>UGA</v>
      </c>
      <c r="D399" s="18" t="str">
        <f>VLOOKUP(Table4[[#This Row],[iso_code]],iso_code!G:H,2,FALSE)</f>
        <v>Uganda</v>
      </c>
    </row>
    <row r="400" spans="1:4">
      <c r="A400" s="18">
        <v>8</v>
      </c>
      <c r="B400" s="18" t="s">
        <v>747</v>
      </c>
      <c r="C400" s="58" t="str">
        <f>VLOOKUP(Table4[[#This Row],[iso_code]],iso_code!B:C,2,FALSE)</f>
        <v>ZMB</v>
      </c>
      <c r="D400" s="18" t="str">
        <f>VLOOKUP(Table4[[#This Row],[iso_code]],iso_code!G:H,2,FALSE)</f>
        <v>Zambia</v>
      </c>
    </row>
    <row r="401" spans="1:4">
      <c r="A401" s="18">
        <v>8</v>
      </c>
      <c r="B401" s="18" t="s">
        <v>2246</v>
      </c>
      <c r="C401" s="58" t="str">
        <f>VLOOKUP(Table4[[#This Row],[iso_code]],iso_code!B:C,2,FALSE)</f>
        <v>ZWE</v>
      </c>
      <c r="D401" s="18" t="str">
        <f>VLOOKUP(Table4[[#This Row],[iso_code]],iso_code!G:H,2,FALSE)</f>
        <v>Zimbabwe</v>
      </c>
    </row>
    <row r="402" spans="1:4">
      <c r="A402" s="18">
        <v>9</v>
      </c>
      <c r="B402" s="59" t="s">
        <v>2220</v>
      </c>
      <c r="C402" s="58" t="str">
        <f>VLOOKUP(Table4[[#This Row],[iso_code]],iso_code!B:C,2,FALSE)</f>
        <v>AGO</v>
      </c>
      <c r="D402" s="18" t="str">
        <f>VLOOKUP(Table4[[#This Row],[iso_code]],iso_code!G:H,2,FALSE)</f>
        <v>Angola</v>
      </c>
    </row>
    <row r="403" spans="1:4">
      <c r="A403" s="18">
        <v>9</v>
      </c>
      <c r="B403" s="59" t="s">
        <v>1829</v>
      </c>
      <c r="C403" s="58" t="str">
        <f>VLOOKUP(Table4[[#This Row],[iso_code]],iso_code!B:C,2,FALSE)</f>
        <v>BWA</v>
      </c>
      <c r="D403" s="18" t="str">
        <f>VLOOKUP(Table4[[#This Row],[iso_code]],iso_code!G:H,2,FALSE)</f>
        <v>Botswana</v>
      </c>
    </row>
    <row r="404" spans="1:4">
      <c r="A404" s="18">
        <v>9</v>
      </c>
      <c r="B404" s="54" t="s">
        <v>2223</v>
      </c>
      <c r="C404" s="58" t="str">
        <f>VLOOKUP(Table4[[#This Row],[iso_code]],iso_code!B:C,2,FALSE)</f>
        <v>BDI</v>
      </c>
      <c r="D404" s="18" t="str">
        <f>VLOOKUP(Table4[[#This Row],[iso_code]],iso_code!G:H,2,FALSE)</f>
        <v>Burundi</v>
      </c>
    </row>
    <row r="405" spans="1:4">
      <c r="A405" s="18">
        <v>9</v>
      </c>
      <c r="B405" s="59" t="s">
        <v>2227</v>
      </c>
      <c r="C405" s="58" t="str">
        <f>VLOOKUP(Table4[[#This Row],[iso_code]],iso_code!B:C,2,FALSE)</f>
        <v>DJI</v>
      </c>
      <c r="D405" s="18" t="str">
        <f>VLOOKUP(Table4[[#This Row],[iso_code]],iso_code!G:H,2,FALSE)</f>
        <v>Djibouti</v>
      </c>
    </row>
    <row r="406" spans="1:4">
      <c r="A406" s="18">
        <v>9</v>
      </c>
      <c r="B406" s="59" t="s">
        <v>850</v>
      </c>
      <c r="C406" s="58" t="str">
        <f>VLOOKUP(Table4[[#This Row],[iso_code]],iso_code!B:C,2,FALSE)</f>
        <v>EGY</v>
      </c>
      <c r="D406" s="18" t="str">
        <f>VLOOKUP(Table4[[#This Row],[iso_code]],iso_code!G:H,2,FALSE)</f>
        <v>Egypt</v>
      </c>
    </row>
    <row r="407" spans="1:4">
      <c r="A407" s="18">
        <v>9</v>
      </c>
      <c r="B407" s="59" t="s">
        <v>2245</v>
      </c>
      <c r="C407" s="58" t="str">
        <f>VLOOKUP(Table4[[#This Row],[iso_code]],iso_code!B:C,2,FALSE)</f>
        <v>SWZ</v>
      </c>
      <c r="D407" s="18" t="str">
        <f>VLOOKUP(Table4[[#This Row],[iso_code]],iso_code!G:H,2,FALSE)</f>
        <v>Eswatini</v>
      </c>
    </row>
    <row r="408" spans="1:4">
      <c r="A408" s="18">
        <v>9</v>
      </c>
      <c r="B408" s="59" t="s">
        <v>194</v>
      </c>
      <c r="C408" s="58" t="str">
        <f>VLOOKUP(Table4[[#This Row],[iso_code]],iso_code!B:C,2,FALSE)</f>
        <v>ETH</v>
      </c>
      <c r="D408" s="18" t="str">
        <f>VLOOKUP(Table4[[#This Row],[iso_code]],iso_code!G:H,2,FALSE)</f>
        <v>Ethiopia</v>
      </c>
    </row>
    <row r="409" spans="1:4">
      <c r="A409" s="18">
        <v>9</v>
      </c>
      <c r="B409" s="59" t="s">
        <v>428</v>
      </c>
      <c r="C409" s="58" t="str">
        <f>VLOOKUP(Table4[[#This Row],[iso_code]],iso_code!B:C,2,FALSE)</f>
        <v>KEN</v>
      </c>
      <c r="D409" s="18" t="str">
        <f>VLOOKUP(Table4[[#This Row],[iso_code]],iso_code!G:H,2,FALSE)</f>
        <v>Kenya</v>
      </c>
    </row>
    <row r="410" spans="1:4">
      <c r="A410" s="18">
        <v>9</v>
      </c>
      <c r="B410" s="59" t="s">
        <v>2235</v>
      </c>
      <c r="C410" s="58" t="str">
        <f>VLOOKUP(Table4[[#This Row],[iso_code]],iso_code!B:C,2,FALSE)</f>
        <v>LSO</v>
      </c>
      <c r="D410" s="18" t="str">
        <f>VLOOKUP(Table4[[#This Row],[iso_code]],iso_code!G:H,2,FALSE)</f>
        <v>Lesotho</v>
      </c>
    </row>
    <row r="411" spans="1:4">
      <c r="A411" s="18">
        <v>9</v>
      </c>
      <c r="B411" s="59" t="s">
        <v>1164</v>
      </c>
      <c r="C411" s="58" t="str">
        <f>VLOOKUP(Table4[[#This Row],[iso_code]],iso_code!B:C,2,FALSE)</f>
        <v>MWI</v>
      </c>
      <c r="D411" s="18" t="str">
        <f>VLOOKUP(Table4[[#This Row],[iso_code]],iso_code!G:H,2,FALSE)</f>
        <v>Malawi</v>
      </c>
    </row>
    <row r="412" spans="1:4">
      <c r="A412" s="18">
        <v>9</v>
      </c>
      <c r="B412" s="59" t="s">
        <v>1455</v>
      </c>
      <c r="C412" s="58" t="str">
        <f>VLOOKUP(Table4[[#This Row],[iso_code]],iso_code!B:C,2,FALSE)</f>
        <v>MOZ</v>
      </c>
      <c r="D412" s="18" t="str">
        <f>VLOOKUP(Table4[[#This Row],[iso_code]],iso_code!G:H,2,FALSE)</f>
        <v>Mozambique</v>
      </c>
    </row>
    <row r="413" spans="1:4">
      <c r="A413" s="18">
        <v>9</v>
      </c>
      <c r="B413" s="59" t="s">
        <v>2070</v>
      </c>
      <c r="C413" s="58" t="str">
        <f>VLOOKUP(Table4[[#This Row],[iso_code]],iso_code!B:C,2,FALSE)</f>
        <v>NAM</v>
      </c>
      <c r="D413" s="18" t="str">
        <f>VLOOKUP(Table4[[#This Row],[iso_code]],iso_code!G:H,2,FALSE)</f>
        <v>Namibia</v>
      </c>
    </row>
    <row r="414" spans="1:4">
      <c r="A414" s="18">
        <v>9</v>
      </c>
      <c r="B414" s="59" t="s">
        <v>2239</v>
      </c>
      <c r="C414" s="58" t="str">
        <f>VLOOKUP(Table4[[#This Row],[iso_code]],iso_code!B:C,2,FALSE)</f>
        <v>RWA</v>
      </c>
      <c r="D414" s="18" t="str">
        <f>VLOOKUP(Table4[[#This Row],[iso_code]],iso_code!G:H,2,FALSE)</f>
        <v>Rwanda</v>
      </c>
    </row>
    <row r="415" spans="1:4">
      <c r="A415" s="18">
        <v>9</v>
      </c>
      <c r="B415" s="59" t="s">
        <v>612</v>
      </c>
      <c r="C415" s="58" t="str">
        <f>VLOOKUP(Table4[[#This Row],[iso_code]],iso_code!B:C,2,FALSE)</f>
        <v>ZAF</v>
      </c>
      <c r="D415" s="18" t="str">
        <f>VLOOKUP(Table4[[#This Row],[iso_code]],iso_code!G:H,2,FALSE)</f>
        <v>South Africa</v>
      </c>
    </row>
    <row r="416" spans="1:4">
      <c r="A416" s="18">
        <v>9</v>
      </c>
      <c r="B416" s="59" t="s">
        <v>2243</v>
      </c>
      <c r="C416" s="58" t="str">
        <f>VLOOKUP(Table4[[#This Row],[iso_code]],iso_code!B:C,2,FALSE)</f>
        <v>SSD</v>
      </c>
      <c r="D416" s="18" t="str">
        <f>VLOOKUP(Table4[[#This Row],[iso_code]],iso_code!G:H,2,FALSE)</f>
        <v>South Sudan</v>
      </c>
    </row>
    <row r="417" spans="1:4">
      <c r="A417" s="18">
        <v>9</v>
      </c>
      <c r="B417" s="59" t="s">
        <v>2244</v>
      </c>
      <c r="C417" s="58" t="str">
        <f>VLOOKUP(Table4[[#This Row],[iso_code]],iso_code!B:C,2,FALSE)</f>
        <v>SDN</v>
      </c>
      <c r="D417" s="18" t="str">
        <f>VLOOKUP(Table4[[#This Row],[iso_code]],iso_code!G:H,2,FALSE)</f>
        <v>Sudan (the)</v>
      </c>
    </row>
    <row r="418" spans="1:4">
      <c r="A418" s="18">
        <v>9</v>
      </c>
      <c r="B418" s="59" t="s">
        <v>858</v>
      </c>
      <c r="C418" s="58" t="str">
        <f>VLOOKUP(Table4[[#This Row],[iso_code]],iso_code!B:C,2,FALSE)</f>
        <v>TZA</v>
      </c>
      <c r="D418" s="18" t="str">
        <f>VLOOKUP(Table4[[#This Row],[iso_code]],iso_code!G:H,2,FALSE)</f>
        <v>Tanzania, United Republic of</v>
      </c>
    </row>
    <row r="419" spans="1:4">
      <c r="A419" s="18">
        <v>9</v>
      </c>
      <c r="B419" s="59" t="s">
        <v>1467</v>
      </c>
      <c r="C419" s="58" t="str">
        <f>VLOOKUP(Table4[[#This Row],[iso_code]],iso_code!B:C,2,FALSE)</f>
        <v>UGA</v>
      </c>
      <c r="D419" s="18" t="str">
        <f>VLOOKUP(Table4[[#This Row],[iso_code]],iso_code!G:H,2,FALSE)</f>
        <v>Uganda</v>
      </c>
    </row>
    <row r="420" spans="1:4">
      <c r="A420" s="18">
        <v>9</v>
      </c>
      <c r="B420" s="59" t="s">
        <v>747</v>
      </c>
      <c r="C420" s="58" t="str">
        <f>VLOOKUP(Table4[[#This Row],[iso_code]],iso_code!B:C,2,FALSE)</f>
        <v>ZMB</v>
      </c>
      <c r="D420" s="18" t="str">
        <f>VLOOKUP(Table4[[#This Row],[iso_code]],iso_code!G:H,2,FALSE)</f>
        <v>Zambia</v>
      </c>
    </row>
    <row r="421" spans="1:4">
      <c r="A421" s="18">
        <v>9</v>
      </c>
      <c r="B421" s="59" t="s">
        <v>2246</v>
      </c>
      <c r="C421" s="58" t="str">
        <f>VLOOKUP(Table4[[#This Row],[iso_code]],iso_code!B:C,2,FALSE)</f>
        <v>ZWE</v>
      </c>
      <c r="D421" s="18" t="str">
        <f>VLOOKUP(Table4[[#This Row],[iso_code]],iso_code!G:H,2,FALSE)</f>
        <v>Zimbabwe</v>
      </c>
    </row>
    <row r="422" spans="1:4">
      <c r="A422" s="18">
        <v>9</v>
      </c>
      <c r="B422" s="59" t="s">
        <v>2024</v>
      </c>
      <c r="C422" s="58" t="str">
        <f>VLOOKUP(Table4[[#This Row],[iso_code]],iso_code!B:C,2,FALSE)</f>
        <v>COD</v>
      </c>
      <c r="D422" s="18" t="str">
        <f>VLOOKUP(Table4[[#This Row],[iso_code]],iso_code!G:H,2,FALSE)</f>
        <v>Congo (the Democratic Republic of the)</v>
      </c>
    </row>
    <row r="423" spans="1:4">
      <c r="A423" s="18">
        <v>10</v>
      </c>
      <c r="B423" s="54" t="s">
        <v>800</v>
      </c>
      <c r="C423" s="58" t="str">
        <f>VLOOKUP(Table4[[#This Row],[iso_code]],iso_code!B:C,2,FALSE)</f>
        <v>DZA</v>
      </c>
      <c r="D423" s="18" t="str">
        <f>VLOOKUP(Table4[[#This Row],[iso_code]],iso_code!G:H,2,FALSE)</f>
        <v>Algeria</v>
      </c>
    </row>
    <row r="424" spans="1:4">
      <c r="A424" s="18">
        <v>10</v>
      </c>
      <c r="B424" s="54" t="s">
        <v>2220</v>
      </c>
      <c r="C424" s="58" t="str">
        <f>VLOOKUP(Table4[[#This Row],[iso_code]],iso_code!B:C,2,FALSE)</f>
        <v>AGO</v>
      </c>
      <c r="D424" s="18" t="str">
        <f>VLOOKUP(Table4[[#This Row],[iso_code]],iso_code!G:H,2,FALSE)</f>
        <v>Angola</v>
      </c>
    </row>
    <row r="425" spans="1:4">
      <c r="A425" s="18">
        <v>10</v>
      </c>
      <c r="B425" s="54" t="s">
        <v>2221</v>
      </c>
      <c r="C425" s="58" t="str">
        <f>VLOOKUP(Table4[[#This Row],[iso_code]],iso_code!B:C,2,FALSE)</f>
        <v>BEN</v>
      </c>
      <c r="D425" s="18" t="str">
        <f>VLOOKUP(Table4[[#This Row],[iso_code]],iso_code!G:H,2,FALSE)</f>
        <v>Benin</v>
      </c>
    </row>
    <row r="426" spans="1:4">
      <c r="A426" s="18">
        <v>10</v>
      </c>
      <c r="B426" s="54" t="s">
        <v>1829</v>
      </c>
      <c r="C426" s="58" t="str">
        <f>VLOOKUP(Table4[[#This Row],[iso_code]],iso_code!B:C,2,FALSE)</f>
        <v>BWA</v>
      </c>
      <c r="D426" s="18" t="str">
        <f>VLOOKUP(Table4[[#This Row],[iso_code]],iso_code!G:H,2,FALSE)</f>
        <v>Botswana</v>
      </c>
    </row>
    <row r="427" spans="1:4">
      <c r="A427" s="18">
        <v>10</v>
      </c>
      <c r="B427" s="54" t="s">
        <v>2222</v>
      </c>
      <c r="C427" s="58" t="str">
        <f>VLOOKUP(Table4[[#This Row],[iso_code]],iso_code!B:C,2,FALSE)</f>
        <v>BFA</v>
      </c>
      <c r="D427" s="18" t="str">
        <f>VLOOKUP(Table4[[#This Row],[iso_code]],iso_code!G:H,2,FALSE)</f>
        <v>Burkina Faso</v>
      </c>
    </row>
    <row r="428" spans="1:4">
      <c r="A428" s="18">
        <v>10</v>
      </c>
      <c r="B428" s="54" t="s">
        <v>2223</v>
      </c>
      <c r="C428" s="58" t="str">
        <f>VLOOKUP(Table4[[#This Row],[iso_code]],iso_code!B:C,2,FALSE)</f>
        <v>BDI</v>
      </c>
      <c r="D428" s="18" t="str">
        <f>VLOOKUP(Table4[[#This Row],[iso_code]],iso_code!G:H,2,FALSE)</f>
        <v>Burundi</v>
      </c>
    </row>
    <row r="429" spans="1:4">
      <c r="A429" s="18">
        <v>10</v>
      </c>
      <c r="B429" s="54" t="s">
        <v>285</v>
      </c>
      <c r="C429" s="58" t="str">
        <f>VLOOKUP(Table4[[#This Row],[iso_code]],iso_code!B:C,2,FALSE)</f>
        <v>CMR</v>
      </c>
      <c r="D429" s="18" t="str">
        <f>VLOOKUP(Table4[[#This Row],[iso_code]],iso_code!G:H,2,FALSE)</f>
        <v>Cameroon</v>
      </c>
    </row>
    <row r="430" spans="1:4">
      <c r="A430" s="18">
        <v>10</v>
      </c>
      <c r="B430" s="54" t="s">
        <v>1630</v>
      </c>
      <c r="C430" s="58" t="str">
        <f>VLOOKUP(Table4[[#This Row],[iso_code]],iso_code!B:C,2,FALSE)</f>
        <v>CPV</v>
      </c>
      <c r="D430" s="18" t="str">
        <f>VLOOKUP(Table4[[#This Row],[iso_code]],iso_code!G:H,2,FALSE)</f>
        <v>Cabo Verde</v>
      </c>
    </row>
    <row r="431" spans="1:4">
      <c r="A431" s="18">
        <v>10</v>
      </c>
      <c r="B431" s="54" t="s">
        <v>1663</v>
      </c>
      <c r="C431" s="58" t="str">
        <f>VLOOKUP(Table4[[#This Row],[iso_code]],iso_code!B:C,2,FALSE)</f>
        <v>CAF</v>
      </c>
      <c r="D431" s="18" t="str">
        <f>VLOOKUP(Table4[[#This Row],[iso_code]],iso_code!G:H,2,FALSE)</f>
        <v>Central African Republic (the)</v>
      </c>
    </row>
    <row r="432" spans="1:4">
      <c r="A432" s="18">
        <v>10</v>
      </c>
      <c r="B432" s="54" t="s">
        <v>2224</v>
      </c>
      <c r="C432" s="58" t="str">
        <f>VLOOKUP(Table4[[#This Row],[iso_code]],iso_code!B:C,2,FALSE)</f>
        <v>TCD</v>
      </c>
      <c r="D432" s="18" t="str">
        <f>VLOOKUP(Table4[[#This Row],[iso_code]],iso_code!G:H,2,FALSE)</f>
        <v>Chad</v>
      </c>
    </row>
    <row r="433" spans="1:4">
      <c r="A433" s="18">
        <v>10</v>
      </c>
      <c r="B433" s="54" t="s">
        <v>2225</v>
      </c>
      <c r="C433" s="58" t="str">
        <f>VLOOKUP(Table4[[#This Row],[iso_code]],iso_code!B:C,2,FALSE)</f>
        <v>COM</v>
      </c>
      <c r="D433" s="18" t="str">
        <f>VLOOKUP(Table4[[#This Row],[iso_code]],iso_code!G:H,2,FALSE)</f>
        <v>Comoros (the)</v>
      </c>
    </row>
    <row r="434" spans="1:4">
      <c r="A434" s="18">
        <v>10</v>
      </c>
      <c r="B434" s="54" t="s">
        <v>2024</v>
      </c>
      <c r="C434" s="58" t="str">
        <f>VLOOKUP(Table4[[#This Row],[iso_code]],iso_code!B:C,2,FALSE)</f>
        <v>COD</v>
      </c>
      <c r="D434" s="18" t="str">
        <f>VLOOKUP(Table4[[#This Row],[iso_code]],iso_code!G:H,2,FALSE)</f>
        <v>Congo (the Democratic Republic of the)</v>
      </c>
    </row>
    <row r="435" spans="1:4">
      <c r="A435" s="18">
        <v>10</v>
      </c>
      <c r="B435" s="54" t="s">
        <v>2226</v>
      </c>
      <c r="C435" s="58" t="str">
        <f>VLOOKUP(Table4[[#This Row],[iso_code]],iso_code!B:C,2,FALSE)</f>
        <v>COG</v>
      </c>
      <c r="D435" s="18" t="str">
        <f>VLOOKUP(Table4[[#This Row],[iso_code]],iso_code!G:H,2,FALSE)</f>
        <v>Congo (the)</v>
      </c>
    </row>
    <row r="436" spans="1:4">
      <c r="A436" s="18">
        <v>10</v>
      </c>
      <c r="B436" s="54" t="s">
        <v>2234</v>
      </c>
      <c r="C436" s="58" t="str">
        <f>VLOOKUP(Table4[[#This Row],[iso_code]],iso_code!B:C,2,FALSE)</f>
        <v>CIV</v>
      </c>
      <c r="D436" s="18" t="str">
        <f>VLOOKUP(Table4[[#This Row],[iso_code]],iso_code!G:H,2,FALSE)</f>
        <v>Côte d'Ivoire</v>
      </c>
    </row>
    <row r="437" spans="1:4">
      <c r="A437" s="18">
        <v>10</v>
      </c>
      <c r="B437" s="54" t="s">
        <v>2227</v>
      </c>
      <c r="C437" s="58" t="str">
        <f>VLOOKUP(Table4[[#This Row],[iso_code]],iso_code!B:C,2,FALSE)</f>
        <v>DJI</v>
      </c>
      <c r="D437" s="18" t="str">
        <f>VLOOKUP(Table4[[#This Row],[iso_code]],iso_code!G:H,2,FALSE)</f>
        <v>Djibouti</v>
      </c>
    </row>
    <row r="438" spans="1:4">
      <c r="A438" s="18">
        <v>10</v>
      </c>
      <c r="B438" s="54" t="s">
        <v>850</v>
      </c>
      <c r="C438" s="58" t="str">
        <f>VLOOKUP(Table4[[#This Row],[iso_code]],iso_code!B:C,2,FALSE)</f>
        <v>EGY</v>
      </c>
      <c r="D438" s="18" t="str">
        <f>VLOOKUP(Table4[[#This Row],[iso_code]],iso_code!G:H,2,FALSE)</f>
        <v>Egypt</v>
      </c>
    </row>
    <row r="439" spans="1:4">
      <c r="A439" s="18">
        <v>10</v>
      </c>
      <c r="B439" s="54" t="s">
        <v>2228</v>
      </c>
      <c r="C439" s="58" t="str">
        <f>VLOOKUP(Table4[[#This Row],[iso_code]],iso_code!B:C,2,FALSE)</f>
        <v>GNQ</v>
      </c>
      <c r="D439" s="18" t="str">
        <f>VLOOKUP(Table4[[#This Row],[iso_code]],iso_code!G:H,2,FALSE)</f>
        <v>Equatorial Guinea</v>
      </c>
    </row>
    <row r="440" spans="1:4">
      <c r="A440" s="18">
        <v>10</v>
      </c>
      <c r="B440" s="54" t="s">
        <v>2229</v>
      </c>
      <c r="C440" s="58" t="str">
        <f>VLOOKUP(Table4[[#This Row],[iso_code]],iso_code!B:C,2,FALSE)</f>
        <v>ERI</v>
      </c>
      <c r="D440" s="18" t="str">
        <f>VLOOKUP(Table4[[#This Row],[iso_code]],iso_code!G:H,2,FALSE)</f>
        <v>Eritrea</v>
      </c>
    </row>
    <row r="441" spans="1:4">
      <c r="A441" s="18">
        <v>10</v>
      </c>
      <c r="B441" s="54" t="s">
        <v>194</v>
      </c>
      <c r="C441" s="58" t="str">
        <f>VLOOKUP(Table4[[#This Row],[iso_code]],iso_code!B:C,2,FALSE)</f>
        <v>ETH</v>
      </c>
      <c r="D441" s="18" t="str">
        <f>VLOOKUP(Table4[[#This Row],[iso_code]],iso_code!G:H,2,FALSE)</f>
        <v>Ethiopia</v>
      </c>
    </row>
    <row r="442" spans="1:4">
      <c r="A442" s="18">
        <v>10</v>
      </c>
      <c r="B442" s="54" t="s">
        <v>2230</v>
      </c>
      <c r="C442" s="58" t="str">
        <f>VLOOKUP(Table4[[#This Row],[iso_code]],iso_code!B:C,2,FALSE)</f>
        <v>GAB</v>
      </c>
      <c r="D442" s="18" t="str">
        <f>VLOOKUP(Table4[[#This Row],[iso_code]],iso_code!G:H,2,FALSE)</f>
        <v>Gabon</v>
      </c>
    </row>
    <row r="443" spans="1:4">
      <c r="A443" s="18">
        <v>10</v>
      </c>
      <c r="B443" s="54" t="s">
        <v>2231</v>
      </c>
      <c r="C443" s="58" t="str">
        <f>VLOOKUP(Table4[[#This Row],[iso_code]],iso_code!B:C,2,FALSE)</f>
        <v>GMB</v>
      </c>
      <c r="D443" s="18" t="str">
        <f>VLOOKUP(Table4[[#This Row],[iso_code]],iso_code!G:H,2,FALSE)</f>
        <v>Gambia (the)</v>
      </c>
    </row>
    <row r="444" spans="1:4">
      <c r="A444" s="18">
        <v>10</v>
      </c>
      <c r="B444" s="54" t="s">
        <v>250</v>
      </c>
      <c r="C444" s="58" t="str">
        <f>VLOOKUP(Table4[[#This Row],[iso_code]],iso_code!B:C,2,FALSE)</f>
        <v>GHA</v>
      </c>
      <c r="D444" s="18" t="str">
        <f>VLOOKUP(Table4[[#This Row],[iso_code]],iso_code!G:H,2,FALSE)</f>
        <v>Ghana</v>
      </c>
    </row>
    <row r="445" spans="1:4">
      <c r="A445" s="18">
        <v>10</v>
      </c>
      <c r="B445" s="54" t="s">
        <v>2232</v>
      </c>
      <c r="C445" s="58" t="str">
        <f>VLOOKUP(Table4[[#This Row],[iso_code]],iso_code!B:C,2,FALSE)</f>
        <v>GIN</v>
      </c>
      <c r="D445" s="18" t="str">
        <f>VLOOKUP(Table4[[#This Row],[iso_code]],iso_code!G:H,2,FALSE)</f>
        <v>Guinea</v>
      </c>
    </row>
    <row r="446" spans="1:4">
      <c r="A446" s="18">
        <v>10</v>
      </c>
      <c r="B446" s="54" t="s">
        <v>2233</v>
      </c>
      <c r="C446" s="58" t="str">
        <f>VLOOKUP(Table4[[#This Row],[iso_code]],iso_code!B:C,2,FALSE)</f>
        <v>GNB</v>
      </c>
      <c r="D446" s="18" t="str">
        <f>VLOOKUP(Table4[[#This Row],[iso_code]],iso_code!G:H,2,FALSE)</f>
        <v>Guinea-Bissau</v>
      </c>
    </row>
    <row r="447" spans="1:4">
      <c r="A447" s="18">
        <v>10</v>
      </c>
      <c r="B447" s="54" t="s">
        <v>428</v>
      </c>
      <c r="C447" s="58" t="str">
        <f>VLOOKUP(Table4[[#This Row],[iso_code]],iso_code!B:C,2,FALSE)</f>
        <v>KEN</v>
      </c>
      <c r="D447" s="18" t="str">
        <f>VLOOKUP(Table4[[#This Row],[iso_code]],iso_code!G:H,2,FALSE)</f>
        <v>Kenya</v>
      </c>
    </row>
    <row r="448" spans="1:4">
      <c r="A448" s="18">
        <v>10</v>
      </c>
      <c r="B448" s="54" t="s">
        <v>2235</v>
      </c>
      <c r="C448" s="58" t="str">
        <f>VLOOKUP(Table4[[#This Row],[iso_code]],iso_code!B:C,2,FALSE)</f>
        <v>LSO</v>
      </c>
      <c r="D448" s="18" t="str">
        <f>VLOOKUP(Table4[[#This Row],[iso_code]],iso_code!G:H,2,FALSE)</f>
        <v>Lesotho</v>
      </c>
    </row>
    <row r="449" spans="1:4">
      <c r="A449" s="18">
        <v>10</v>
      </c>
      <c r="B449" s="54" t="s">
        <v>2236</v>
      </c>
      <c r="C449" s="58" t="str">
        <f>VLOOKUP(Table4[[#This Row],[iso_code]],iso_code!B:C,2,FALSE)</f>
        <v>LBR</v>
      </c>
      <c r="D449" s="18" t="str">
        <f>VLOOKUP(Table4[[#This Row],[iso_code]],iso_code!G:H,2,FALSE)</f>
        <v>Liberia</v>
      </c>
    </row>
    <row r="450" spans="1:4">
      <c r="A450" s="18">
        <v>10</v>
      </c>
      <c r="B450" s="54" t="s">
        <v>1992</v>
      </c>
      <c r="C450" s="58" t="str">
        <f>VLOOKUP(Table4[[#This Row],[iso_code]],iso_code!B:C,2,FALSE)</f>
        <v>LBY</v>
      </c>
      <c r="D450" s="18" t="str">
        <f>VLOOKUP(Table4[[#This Row],[iso_code]],iso_code!G:H,2,FALSE)</f>
        <v>Libya</v>
      </c>
    </row>
    <row r="451" spans="1:4">
      <c r="A451" s="18">
        <v>10</v>
      </c>
      <c r="B451" s="54" t="s">
        <v>2237</v>
      </c>
      <c r="C451" s="58" t="str">
        <f>VLOOKUP(Table4[[#This Row],[iso_code]],iso_code!B:C,2,FALSE)</f>
        <v>MDG</v>
      </c>
      <c r="D451" s="18" t="str">
        <f>VLOOKUP(Table4[[#This Row],[iso_code]],iso_code!G:H,2,FALSE)</f>
        <v>Madagascar</v>
      </c>
    </row>
    <row r="452" spans="1:4">
      <c r="A452" s="18">
        <v>10</v>
      </c>
      <c r="B452" s="54" t="s">
        <v>1164</v>
      </c>
      <c r="C452" s="58" t="str">
        <f>VLOOKUP(Table4[[#This Row],[iso_code]],iso_code!B:C,2,FALSE)</f>
        <v>MWI</v>
      </c>
      <c r="D452" s="18" t="str">
        <f>VLOOKUP(Table4[[#This Row],[iso_code]],iso_code!G:H,2,FALSE)</f>
        <v>Malawi</v>
      </c>
    </row>
    <row r="453" spans="1:4">
      <c r="A453" s="18">
        <v>10</v>
      </c>
      <c r="B453" s="54" t="s">
        <v>2238</v>
      </c>
      <c r="C453" s="58" t="str">
        <f>VLOOKUP(Table4[[#This Row],[iso_code]],iso_code!B:C,2,FALSE)</f>
        <v>MLI</v>
      </c>
      <c r="D453" s="18" t="str">
        <f>VLOOKUP(Table4[[#This Row],[iso_code]],iso_code!G:H,2,FALSE)</f>
        <v>Mali</v>
      </c>
    </row>
    <row r="454" spans="1:4">
      <c r="A454" s="18">
        <v>10</v>
      </c>
      <c r="B454" s="54" t="s">
        <v>2110</v>
      </c>
      <c r="C454" s="58" t="str">
        <f>VLOOKUP(Table4[[#This Row],[iso_code]],iso_code!B:C,2,FALSE)</f>
        <v>MRT</v>
      </c>
      <c r="D454" s="18" t="str">
        <f>VLOOKUP(Table4[[#This Row],[iso_code]],iso_code!G:H,2,FALSE)</f>
        <v>Mauritania</v>
      </c>
    </row>
    <row r="455" spans="1:4">
      <c r="A455" s="18">
        <v>10</v>
      </c>
      <c r="B455" s="54" t="s">
        <v>970</v>
      </c>
      <c r="C455" s="58" t="str">
        <f>VLOOKUP(Table4[[#This Row],[iso_code]],iso_code!B:C,2,FALSE)</f>
        <v>MUS</v>
      </c>
      <c r="D455" s="18" t="str">
        <f>VLOOKUP(Table4[[#This Row],[iso_code]],iso_code!G:H,2,FALSE)</f>
        <v>Mauritius</v>
      </c>
    </row>
    <row r="456" spans="1:4">
      <c r="A456" s="18">
        <v>10</v>
      </c>
      <c r="B456" s="54" t="s">
        <v>513</v>
      </c>
      <c r="C456" s="58" t="str">
        <f>VLOOKUP(Table4[[#This Row],[iso_code]],iso_code!B:C,2,FALSE)</f>
        <v>MAR</v>
      </c>
      <c r="D456" s="18" t="str">
        <f>VLOOKUP(Table4[[#This Row],[iso_code]],iso_code!G:H,2,FALSE)</f>
        <v>Morocco</v>
      </c>
    </row>
    <row r="457" spans="1:4">
      <c r="A457" s="18">
        <v>10</v>
      </c>
      <c r="B457" s="54" t="s">
        <v>1455</v>
      </c>
      <c r="C457" s="58" t="str">
        <f>VLOOKUP(Table4[[#This Row],[iso_code]],iso_code!B:C,2,FALSE)</f>
        <v>MOZ</v>
      </c>
      <c r="D457" s="18" t="str">
        <f>VLOOKUP(Table4[[#This Row],[iso_code]],iso_code!G:H,2,FALSE)</f>
        <v>Mozambique</v>
      </c>
    </row>
    <row r="458" spans="1:4">
      <c r="A458" s="18">
        <v>10</v>
      </c>
      <c r="B458" s="54" t="s">
        <v>2070</v>
      </c>
      <c r="C458" s="58" t="str">
        <f>VLOOKUP(Table4[[#This Row],[iso_code]],iso_code!B:C,2,FALSE)</f>
        <v>NAM</v>
      </c>
      <c r="D458" s="18" t="str">
        <f>VLOOKUP(Table4[[#This Row],[iso_code]],iso_code!G:H,2,FALSE)</f>
        <v>Namibia</v>
      </c>
    </row>
    <row r="459" spans="1:4">
      <c r="A459" s="18">
        <v>10</v>
      </c>
      <c r="B459" s="54" t="s">
        <v>1005</v>
      </c>
      <c r="C459" s="58" t="str">
        <f>VLOOKUP(Table4[[#This Row],[iso_code]],iso_code!B:C,2,FALSE)</f>
        <v>NER</v>
      </c>
      <c r="D459" s="18" t="str">
        <f>VLOOKUP(Table4[[#This Row],[iso_code]],iso_code!G:H,2,FALSE)</f>
        <v>Niger (the)</v>
      </c>
    </row>
    <row r="460" spans="1:4">
      <c r="A460" s="18">
        <v>10</v>
      </c>
      <c r="B460" s="54" t="s">
        <v>1232</v>
      </c>
      <c r="C460" s="58" t="str">
        <f>VLOOKUP(Table4[[#This Row],[iso_code]],iso_code!B:C,2,FALSE)</f>
        <v>NGA</v>
      </c>
      <c r="D460" s="18" t="str">
        <f>VLOOKUP(Table4[[#This Row],[iso_code]],iso_code!G:H,2,FALSE)</f>
        <v>Nigeria</v>
      </c>
    </row>
    <row r="461" spans="1:4">
      <c r="A461" s="18">
        <v>10</v>
      </c>
      <c r="B461" s="54" t="s">
        <v>2239</v>
      </c>
      <c r="C461" s="58" t="str">
        <f>VLOOKUP(Table4[[#This Row],[iso_code]],iso_code!B:C,2,FALSE)</f>
        <v>RWA</v>
      </c>
      <c r="D461" s="18" t="str">
        <f>VLOOKUP(Table4[[#This Row],[iso_code]],iso_code!G:H,2,FALSE)</f>
        <v>Rwanda</v>
      </c>
    </row>
    <row r="462" spans="1:4">
      <c r="A462" s="18">
        <v>10</v>
      </c>
      <c r="B462" s="54" t="s">
        <v>2240</v>
      </c>
      <c r="C462" s="58" t="str">
        <f>VLOOKUP(Table4[[#This Row],[iso_code]],iso_code!B:C,2,FALSE)</f>
        <v>STP</v>
      </c>
      <c r="D462" s="18" t="str">
        <f>VLOOKUP(Table4[[#This Row],[iso_code]],iso_code!G:H,2,FALSE)</f>
        <v>Sao Tome and Principe</v>
      </c>
    </row>
    <row r="463" spans="1:4">
      <c r="A463" s="18">
        <v>10</v>
      </c>
      <c r="B463" s="54" t="s">
        <v>2241</v>
      </c>
      <c r="C463" s="58" t="str">
        <f>VLOOKUP(Table4[[#This Row],[iso_code]],iso_code!B:C,2,FALSE)</f>
        <v>SYC</v>
      </c>
      <c r="D463" s="18" t="str">
        <f>VLOOKUP(Table4[[#This Row],[iso_code]],iso_code!G:H,2,FALSE)</f>
        <v>Seychelles</v>
      </c>
    </row>
    <row r="464" spans="1:4">
      <c r="A464" s="18">
        <v>10</v>
      </c>
      <c r="B464" s="54" t="s">
        <v>1688</v>
      </c>
      <c r="C464" s="58" t="str">
        <f>VLOOKUP(Table4[[#This Row],[iso_code]],iso_code!B:C,2,FALSE)</f>
        <v>SEN</v>
      </c>
      <c r="D464" s="18" t="str">
        <f>VLOOKUP(Table4[[#This Row],[iso_code]],iso_code!G:H,2,FALSE)</f>
        <v>Senegal</v>
      </c>
    </row>
    <row r="465" spans="1:4">
      <c r="A465" s="18">
        <v>10</v>
      </c>
      <c r="B465" s="54" t="s">
        <v>2094</v>
      </c>
      <c r="C465" s="58" t="str">
        <f>VLOOKUP(Table4[[#This Row],[iso_code]],iso_code!B:C,2,FALSE)</f>
        <v>SLE</v>
      </c>
      <c r="D465" s="18" t="str">
        <f>VLOOKUP(Table4[[#This Row],[iso_code]],iso_code!G:H,2,FALSE)</f>
        <v>Sierra Leone</v>
      </c>
    </row>
    <row r="466" spans="1:4">
      <c r="A466" s="18">
        <v>10</v>
      </c>
      <c r="B466" s="54" t="s">
        <v>2242</v>
      </c>
      <c r="C466" s="58" t="str">
        <f>VLOOKUP(Table4[[#This Row],[iso_code]],iso_code!B:C,2,FALSE)</f>
        <v>SOM</v>
      </c>
      <c r="D466" s="18" t="str">
        <f>VLOOKUP(Table4[[#This Row],[iso_code]],iso_code!G:H,2,FALSE)</f>
        <v>Somalia</v>
      </c>
    </row>
    <row r="467" spans="1:4">
      <c r="A467" s="18">
        <v>10</v>
      </c>
      <c r="B467" s="54" t="s">
        <v>2244</v>
      </c>
      <c r="C467" s="58" t="str">
        <f>VLOOKUP(Table4[[#This Row],[iso_code]],iso_code!B:C,2,FALSE)</f>
        <v>SDN</v>
      </c>
      <c r="D467" s="18" t="str">
        <f>VLOOKUP(Table4[[#This Row],[iso_code]],iso_code!G:H,2,FALSE)</f>
        <v>Sudan (the)</v>
      </c>
    </row>
    <row r="468" spans="1:4">
      <c r="A468" s="18">
        <v>10</v>
      </c>
      <c r="B468" s="54" t="s">
        <v>2245</v>
      </c>
      <c r="C468" s="58" t="str">
        <f>VLOOKUP(Table4[[#This Row],[iso_code]],iso_code!B:C,2,FALSE)</f>
        <v>SWZ</v>
      </c>
      <c r="D468" s="18" t="str">
        <f>VLOOKUP(Table4[[#This Row],[iso_code]],iso_code!G:H,2,FALSE)</f>
        <v>Eswatini</v>
      </c>
    </row>
    <row r="469" spans="1:4">
      <c r="A469" s="18">
        <v>10</v>
      </c>
      <c r="B469" s="54" t="s">
        <v>858</v>
      </c>
      <c r="C469" s="58" t="str">
        <f>VLOOKUP(Table4[[#This Row],[iso_code]],iso_code!B:C,2,FALSE)</f>
        <v>TZA</v>
      </c>
      <c r="D469" s="18" t="str">
        <f>VLOOKUP(Table4[[#This Row],[iso_code]],iso_code!G:H,2,FALSE)</f>
        <v>Tanzania, United Republic of</v>
      </c>
    </row>
    <row r="470" spans="1:4">
      <c r="A470" s="18">
        <v>10</v>
      </c>
      <c r="B470" s="54" t="s">
        <v>2016</v>
      </c>
      <c r="C470" s="58" t="str">
        <f>VLOOKUP(Table4[[#This Row],[iso_code]],iso_code!B:C,2,FALSE)</f>
        <v>TGO</v>
      </c>
      <c r="D470" s="18" t="str">
        <f>VLOOKUP(Table4[[#This Row],[iso_code]],iso_code!G:H,2,FALSE)</f>
        <v>Togo</v>
      </c>
    </row>
    <row r="471" spans="1:4">
      <c r="A471" s="18">
        <v>10</v>
      </c>
      <c r="B471" s="54" t="s">
        <v>952</v>
      </c>
      <c r="C471" s="58" t="str">
        <f>VLOOKUP(Table4[[#This Row],[iso_code]],iso_code!B:C,2,FALSE)</f>
        <v>TUN</v>
      </c>
      <c r="D471" s="18" t="str">
        <f>VLOOKUP(Table4[[#This Row],[iso_code]],iso_code!G:H,2,FALSE)</f>
        <v>Tunisia</v>
      </c>
    </row>
    <row r="472" spans="1:4">
      <c r="A472" s="18">
        <v>10</v>
      </c>
      <c r="B472" s="54" t="s">
        <v>1467</v>
      </c>
      <c r="C472" s="58" t="str">
        <f>VLOOKUP(Table4[[#This Row],[iso_code]],iso_code!B:C,2,FALSE)</f>
        <v>UGA</v>
      </c>
      <c r="D472" s="18" t="str">
        <f>VLOOKUP(Table4[[#This Row],[iso_code]],iso_code!G:H,2,FALSE)</f>
        <v>Uganda</v>
      </c>
    </row>
    <row r="473" spans="1:4">
      <c r="A473" s="18">
        <v>10</v>
      </c>
      <c r="B473" s="54" t="s">
        <v>747</v>
      </c>
      <c r="C473" s="58" t="str">
        <f>VLOOKUP(Table4[[#This Row],[iso_code]],iso_code!B:C,2,FALSE)</f>
        <v>ZMB</v>
      </c>
      <c r="D473" s="18" t="str">
        <f>VLOOKUP(Table4[[#This Row],[iso_code]],iso_code!G:H,2,FALSE)</f>
        <v>Zambia</v>
      </c>
    </row>
    <row r="474" spans="1:4">
      <c r="A474" s="18">
        <v>10</v>
      </c>
      <c r="B474" s="54" t="s">
        <v>2246</v>
      </c>
      <c r="C474" s="58" t="str">
        <f>VLOOKUP(Table4[[#This Row],[iso_code]],iso_code!B:C,2,FALSE)</f>
        <v>ZWE</v>
      </c>
      <c r="D474" s="18" t="str">
        <f>VLOOKUP(Table4[[#This Row],[iso_code]],iso_code!G:H,2,FALSE)</f>
        <v>Zimbabwe</v>
      </c>
    </row>
    <row r="475" spans="1:4">
      <c r="A475" s="18">
        <v>11</v>
      </c>
      <c r="B475" s="54" t="s">
        <v>800</v>
      </c>
      <c r="C475" s="58" t="str">
        <f>VLOOKUP(Table4[[#This Row],[iso_code]],iso_code!B:C,2,FALSE)</f>
        <v>DZA</v>
      </c>
      <c r="D475" s="18" t="str">
        <f>VLOOKUP(Table4[[#This Row],[iso_code]],iso_code!G:H,2,FALSE)</f>
        <v>Algeria</v>
      </c>
    </row>
    <row r="476" spans="1:4">
      <c r="A476" s="18">
        <v>11</v>
      </c>
      <c r="B476" s="54" t="s">
        <v>2220</v>
      </c>
      <c r="C476" s="58" t="str">
        <f>VLOOKUP(Table4[[#This Row],[iso_code]],iso_code!B:C,2,FALSE)</f>
        <v>AGO</v>
      </c>
      <c r="D476" s="18" t="str">
        <f>VLOOKUP(Table4[[#This Row],[iso_code]],iso_code!G:H,2,FALSE)</f>
        <v>Angola</v>
      </c>
    </row>
    <row r="477" spans="1:4">
      <c r="A477" s="18">
        <v>11</v>
      </c>
      <c r="B477" s="54" t="s">
        <v>2221</v>
      </c>
      <c r="C477" s="58" t="str">
        <f>VLOOKUP(Table4[[#This Row],[iso_code]],iso_code!B:C,2,FALSE)</f>
        <v>BEN</v>
      </c>
      <c r="D477" s="18" t="str">
        <f>VLOOKUP(Table4[[#This Row],[iso_code]],iso_code!G:H,2,FALSE)</f>
        <v>Benin</v>
      </c>
    </row>
    <row r="478" spans="1:4">
      <c r="A478" s="18">
        <v>11</v>
      </c>
      <c r="B478" s="54" t="s">
        <v>1829</v>
      </c>
      <c r="C478" s="58" t="str">
        <f>VLOOKUP(Table4[[#This Row],[iso_code]],iso_code!B:C,2,FALSE)</f>
        <v>BWA</v>
      </c>
      <c r="D478" s="18" t="str">
        <f>VLOOKUP(Table4[[#This Row],[iso_code]],iso_code!G:H,2,FALSE)</f>
        <v>Botswana</v>
      </c>
    </row>
    <row r="479" spans="1:4">
      <c r="A479" s="18">
        <v>11</v>
      </c>
      <c r="B479" s="54" t="s">
        <v>2222</v>
      </c>
      <c r="C479" s="58" t="str">
        <f>VLOOKUP(Table4[[#This Row],[iso_code]],iso_code!B:C,2,FALSE)</f>
        <v>BFA</v>
      </c>
      <c r="D479" s="18" t="str">
        <f>VLOOKUP(Table4[[#This Row],[iso_code]],iso_code!G:H,2,FALSE)</f>
        <v>Burkina Faso</v>
      </c>
    </row>
    <row r="480" spans="1:4">
      <c r="A480" s="18">
        <v>11</v>
      </c>
      <c r="B480" s="54" t="s">
        <v>2223</v>
      </c>
      <c r="C480" s="58" t="str">
        <f>VLOOKUP(Table4[[#This Row],[iso_code]],iso_code!B:C,2,FALSE)</f>
        <v>BDI</v>
      </c>
      <c r="D480" s="18" t="str">
        <f>VLOOKUP(Table4[[#This Row],[iso_code]],iso_code!G:H,2,FALSE)</f>
        <v>Burundi</v>
      </c>
    </row>
    <row r="481" spans="1:4">
      <c r="A481" s="18">
        <v>11</v>
      </c>
      <c r="B481" s="54" t="s">
        <v>285</v>
      </c>
      <c r="C481" s="58" t="str">
        <f>VLOOKUP(Table4[[#This Row],[iso_code]],iso_code!B:C,2,FALSE)</f>
        <v>CMR</v>
      </c>
      <c r="D481" s="18" t="str">
        <f>VLOOKUP(Table4[[#This Row],[iso_code]],iso_code!G:H,2,FALSE)</f>
        <v>Cameroon</v>
      </c>
    </row>
    <row r="482" spans="1:4">
      <c r="A482" s="18">
        <v>11</v>
      </c>
      <c r="B482" s="54" t="s">
        <v>1663</v>
      </c>
      <c r="C482" s="58" t="str">
        <f>VLOOKUP(Table4[[#This Row],[iso_code]],iso_code!B:C,2,FALSE)</f>
        <v>CAF</v>
      </c>
      <c r="D482" s="18" t="str">
        <f>VLOOKUP(Table4[[#This Row],[iso_code]],iso_code!G:H,2,FALSE)</f>
        <v>Central African Republic (the)</v>
      </c>
    </row>
    <row r="483" spans="1:4">
      <c r="A483" s="18">
        <v>11</v>
      </c>
      <c r="B483" s="54" t="s">
        <v>2224</v>
      </c>
      <c r="C483" s="58" t="str">
        <f>VLOOKUP(Table4[[#This Row],[iso_code]],iso_code!B:C,2,FALSE)</f>
        <v>TCD</v>
      </c>
      <c r="D483" s="18" t="str">
        <f>VLOOKUP(Table4[[#This Row],[iso_code]],iso_code!G:H,2,FALSE)</f>
        <v>Chad</v>
      </c>
    </row>
    <row r="484" spans="1:4">
      <c r="A484" s="18">
        <v>11</v>
      </c>
      <c r="B484" s="54" t="s">
        <v>2226</v>
      </c>
      <c r="C484" s="58" t="str">
        <f>VLOOKUP(Table4[[#This Row],[iso_code]],iso_code!B:C,2,FALSE)</f>
        <v>COG</v>
      </c>
      <c r="D484" s="18" t="str">
        <f>VLOOKUP(Table4[[#This Row],[iso_code]],iso_code!G:H,2,FALSE)</f>
        <v>Congo (the)</v>
      </c>
    </row>
    <row r="485" spans="1:4">
      <c r="A485" s="18">
        <v>11</v>
      </c>
      <c r="B485" s="54" t="s">
        <v>2024</v>
      </c>
      <c r="C485" s="58" t="str">
        <f>VLOOKUP(Table4[[#This Row],[iso_code]],iso_code!B:C,2,FALSE)</f>
        <v>COD</v>
      </c>
      <c r="D485" s="18" t="str">
        <f>VLOOKUP(Table4[[#This Row],[iso_code]],iso_code!G:H,2,FALSE)</f>
        <v>Congo (the Democratic Republic of the)</v>
      </c>
    </row>
    <row r="486" spans="1:4">
      <c r="A486" s="18">
        <v>11</v>
      </c>
      <c r="B486" s="54" t="s">
        <v>2227</v>
      </c>
      <c r="C486" s="58" t="str">
        <f>VLOOKUP(Table4[[#This Row],[iso_code]],iso_code!B:C,2,FALSE)</f>
        <v>DJI</v>
      </c>
      <c r="D486" s="18" t="str">
        <f>VLOOKUP(Table4[[#This Row],[iso_code]],iso_code!G:H,2,FALSE)</f>
        <v>Djibouti</v>
      </c>
    </row>
    <row r="487" spans="1:4">
      <c r="A487" s="18">
        <v>11</v>
      </c>
      <c r="B487" s="54" t="s">
        <v>850</v>
      </c>
      <c r="C487" s="58" t="str">
        <f>VLOOKUP(Table4[[#This Row],[iso_code]],iso_code!B:C,2,FALSE)</f>
        <v>EGY</v>
      </c>
      <c r="D487" s="18" t="str">
        <f>VLOOKUP(Table4[[#This Row],[iso_code]],iso_code!G:H,2,FALSE)</f>
        <v>Egypt</v>
      </c>
    </row>
    <row r="488" spans="1:4">
      <c r="A488" s="18">
        <v>11</v>
      </c>
      <c r="B488" s="54" t="s">
        <v>2228</v>
      </c>
      <c r="C488" s="58" t="str">
        <f>VLOOKUP(Table4[[#This Row],[iso_code]],iso_code!B:C,2,FALSE)</f>
        <v>GNQ</v>
      </c>
      <c r="D488" s="18" t="str">
        <f>VLOOKUP(Table4[[#This Row],[iso_code]],iso_code!G:H,2,FALSE)</f>
        <v>Equatorial Guinea</v>
      </c>
    </row>
    <row r="489" spans="1:4">
      <c r="A489" s="18">
        <v>11</v>
      </c>
      <c r="B489" s="54" t="s">
        <v>2229</v>
      </c>
      <c r="C489" s="58" t="str">
        <f>VLOOKUP(Table4[[#This Row],[iso_code]],iso_code!B:C,2,FALSE)</f>
        <v>ERI</v>
      </c>
      <c r="D489" s="18" t="str">
        <f>VLOOKUP(Table4[[#This Row],[iso_code]],iso_code!G:H,2,FALSE)</f>
        <v>Eritrea</v>
      </c>
    </row>
    <row r="490" spans="1:4">
      <c r="A490" s="18">
        <v>11</v>
      </c>
      <c r="B490" s="54" t="s">
        <v>194</v>
      </c>
      <c r="C490" s="58" t="str">
        <f>VLOOKUP(Table4[[#This Row],[iso_code]],iso_code!B:C,2,FALSE)</f>
        <v>ETH</v>
      </c>
      <c r="D490" s="18" t="str">
        <f>VLOOKUP(Table4[[#This Row],[iso_code]],iso_code!G:H,2,FALSE)</f>
        <v>Ethiopia</v>
      </c>
    </row>
    <row r="491" spans="1:4">
      <c r="A491" s="18">
        <v>11</v>
      </c>
      <c r="B491" s="54" t="s">
        <v>2230</v>
      </c>
      <c r="C491" s="58" t="str">
        <f>VLOOKUP(Table4[[#This Row],[iso_code]],iso_code!B:C,2,FALSE)</f>
        <v>GAB</v>
      </c>
      <c r="D491" s="18" t="str">
        <f>VLOOKUP(Table4[[#This Row],[iso_code]],iso_code!G:H,2,FALSE)</f>
        <v>Gabon</v>
      </c>
    </row>
    <row r="492" spans="1:4">
      <c r="A492" s="18">
        <v>11</v>
      </c>
      <c r="B492" s="54" t="s">
        <v>2231</v>
      </c>
      <c r="C492" s="58" t="str">
        <f>VLOOKUP(Table4[[#This Row],[iso_code]],iso_code!B:C,2,FALSE)</f>
        <v>GMB</v>
      </c>
      <c r="D492" s="18" t="str">
        <f>VLOOKUP(Table4[[#This Row],[iso_code]],iso_code!G:H,2,FALSE)</f>
        <v>Gambia (the)</v>
      </c>
    </row>
    <row r="493" spans="1:4">
      <c r="A493" s="18">
        <v>11</v>
      </c>
      <c r="B493" s="54" t="s">
        <v>250</v>
      </c>
      <c r="C493" s="58" t="str">
        <f>VLOOKUP(Table4[[#This Row],[iso_code]],iso_code!B:C,2,FALSE)</f>
        <v>GHA</v>
      </c>
      <c r="D493" s="18" t="str">
        <f>VLOOKUP(Table4[[#This Row],[iso_code]],iso_code!G:H,2,FALSE)</f>
        <v>Ghana</v>
      </c>
    </row>
    <row r="494" spans="1:4">
      <c r="A494" s="18">
        <v>11</v>
      </c>
      <c r="B494" s="54" t="s">
        <v>2232</v>
      </c>
      <c r="C494" s="58" t="str">
        <f>VLOOKUP(Table4[[#This Row],[iso_code]],iso_code!B:C,2,FALSE)</f>
        <v>GIN</v>
      </c>
      <c r="D494" s="18" t="str">
        <f>VLOOKUP(Table4[[#This Row],[iso_code]],iso_code!G:H,2,FALSE)</f>
        <v>Guinea</v>
      </c>
    </row>
    <row r="495" spans="1:4">
      <c r="A495" s="18">
        <v>11</v>
      </c>
      <c r="B495" s="54" t="s">
        <v>2233</v>
      </c>
      <c r="C495" s="58" t="str">
        <f>VLOOKUP(Table4[[#This Row],[iso_code]],iso_code!B:C,2,FALSE)</f>
        <v>GNB</v>
      </c>
      <c r="D495" s="18" t="str">
        <f>VLOOKUP(Table4[[#This Row],[iso_code]],iso_code!G:H,2,FALSE)</f>
        <v>Guinea-Bissau</v>
      </c>
    </row>
    <row r="496" spans="1:4">
      <c r="A496" s="18">
        <v>11</v>
      </c>
      <c r="B496" s="54" t="s">
        <v>2234</v>
      </c>
      <c r="C496" s="58" t="str">
        <f>VLOOKUP(Table4[[#This Row],[iso_code]],iso_code!B:C,2,FALSE)</f>
        <v>CIV</v>
      </c>
      <c r="D496" s="18" t="str">
        <f>VLOOKUP(Table4[[#This Row],[iso_code]],iso_code!G:H,2,FALSE)</f>
        <v>Côte d'Ivoire</v>
      </c>
    </row>
    <row r="497" spans="1:4">
      <c r="A497" s="18">
        <v>11</v>
      </c>
      <c r="B497" s="54" t="s">
        <v>428</v>
      </c>
      <c r="C497" s="58" t="str">
        <f>VLOOKUP(Table4[[#This Row],[iso_code]],iso_code!B:C,2,FALSE)</f>
        <v>KEN</v>
      </c>
      <c r="D497" s="18" t="str">
        <f>VLOOKUP(Table4[[#This Row],[iso_code]],iso_code!G:H,2,FALSE)</f>
        <v>Kenya</v>
      </c>
    </row>
    <row r="498" spans="1:4">
      <c r="A498" s="18">
        <v>11</v>
      </c>
      <c r="B498" s="54" t="s">
        <v>2235</v>
      </c>
      <c r="C498" s="58" t="str">
        <f>VLOOKUP(Table4[[#This Row],[iso_code]],iso_code!B:C,2,FALSE)</f>
        <v>LSO</v>
      </c>
      <c r="D498" s="18" t="str">
        <f>VLOOKUP(Table4[[#This Row],[iso_code]],iso_code!G:H,2,FALSE)</f>
        <v>Lesotho</v>
      </c>
    </row>
    <row r="499" spans="1:4">
      <c r="A499" s="18">
        <v>11</v>
      </c>
      <c r="B499" s="54" t="s">
        <v>2236</v>
      </c>
      <c r="C499" s="58" t="str">
        <f>VLOOKUP(Table4[[#This Row],[iso_code]],iso_code!B:C,2,FALSE)</f>
        <v>LBR</v>
      </c>
      <c r="D499" s="18" t="str">
        <f>VLOOKUP(Table4[[#This Row],[iso_code]],iso_code!G:H,2,FALSE)</f>
        <v>Liberia</v>
      </c>
    </row>
    <row r="500" spans="1:4">
      <c r="A500" s="18">
        <v>11</v>
      </c>
      <c r="B500" s="54" t="s">
        <v>1992</v>
      </c>
      <c r="C500" s="58" t="str">
        <f>VLOOKUP(Table4[[#This Row],[iso_code]],iso_code!B:C,2,FALSE)</f>
        <v>LBY</v>
      </c>
      <c r="D500" s="18" t="str">
        <f>VLOOKUP(Table4[[#This Row],[iso_code]],iso_code!G:H,2,FALSE)</f>
        <v>Libya</v>
      </c>
    </row>
    <row r="501" spans="1:4">
      <c r="A501" s="18">
        <v>11</v>
      </c>
      <c r="B501" s="54" t="s">
        <v>2237</v>
      </c>
      <c r="C501" s="58" t="str">
        <f>VLOOKUP(Table4[[#This Row],[iso_code]],iso_code!B:C,2,FALSE)</f>
        <v>MDG</v>
      </c>
      <c r="D501" s="18" t="str">
        <f>VLOOKUP(Table4[[#This Row],[iso_code]],iso_code!G:H,2,FALSE)</f>
        <v>Madagascar</v>
      </c>
    </row>
    <row r="502" spans="1:4">
      <c r="A502" s="18">
        <v>11</v>
      </c>
      <c r="B502" s="54" t="s">
        <v>1164</v>
      </c>
      <c r="C502" s="58" t="str">
        <f>VLOOKUP(Table4[[#This Row],[iso_code]],iso_code!B:C,2,FALSE)</f>
        <v>MWI</v>
      </c>
      <c r="D502" s="18" t="str">
        <f>VLOOKUP(Table4[[#This Row],[iso_code]],iso_code!G:H,2,FALSE)</f>
        <v>Malawi</v>
      </c>
    </row>
    <row r="503" spans="1:4">
      <c r="A503" s="18">
        <v>11</v>
      </c>
      <c r="B503" s="54" t="s">
        <v>2238</v>
      </c>
      <c r="C503" s="58" t="str">
        <f>VLOOKUP(Table4[[#This Row],[iso_code]],iso_code!B:C,2,FALSE)</f>
        <v>MLI</v>
      </c>
      <c r="D503" s="18" t="str">
        <f>VLOOKUP(Table4[[#This Row],[iso_code]],iso_code!G:H,2,FALSE)</f>
        <v>Mali</v>
      </c>
    </row>
    <row r="504" spans="1:4">
      <c r="A504" s="18">
        <v>11</v>
      </c>
      <c r="B504" s="54" t="s">
        <v>2110</v>
      </c>
      <c r="C504" s="58" t="str">
        <f>VLOOKUP(Table4[[#This Row],[iso_code]],iso_code!B:C,2,FALSE)</f>
        <v>MRT</v>
      </c>
      <c r="D504" s="18" t="str">
        <f>VLOOKUP(Table4[[#This Row],[iso_code]],iso_code!G:H,2,FALSE)</f>
        <v>Mauritania</v>
      </c>
    </row>
    <row r="505" spans="1:4">
      <c r="A505" s="18">
        <v>11</v>
      </c>
      <c r="B505" s="54" t="s">
        <v>513</v>
      </c>
      <c r="C505" s="58" t="str">
        <f>VLOOKUP(Table4[[#This Row],[iso_code]],iso_code!B:C,2,FALSE)</f>
        <v>MAR</v>
      </c>
      <c r="D505" s="18" t="str">
        <f>VLOOKUP(Table4[[#This Row],[iso_code]],iso_code!G:H,2,FALSE)</f>
        <v>Morocco</v>
      </c>
    </row>
    <row r="506" spans="1:4">
      <c r="A506" s="18">
        <v>11</v>
      </c>
      <c r="B506" s="54" t="s">
        <v>1455</v>
      </c>
      <c r="C506" s="58" t="str">
        <f>VLOOKUP(Table4[[#This Row],[iso_code]],iso_code!B:C,2,FALSE)</f>
        <v>MOZ</v>
      </c>
      <c r="D506" s="18" t="str">
        <f>VLOOKUP(Table4[[#This Row],[iso_code]],iso_code!G:H,2,FALSE)</f>
        <v>Mozambique</v>
      </c>
    </row>
    <row r="507" spans="1:4">
      <c r="A507" s="18">
        <v>11</v>
      </c>
      <c r="B507" s="54" t="s">
        <v>2070</v>
      </c>
      <c r="C507" s="58" t="str">
        <f>VLOOKUP(Table4[[#This Row],[iso_code]],iso_code!B:C,2,FALSE)</f>
        <v>NAM</v>
      </c>
      <c r="D507" s="18" t="str">
        <f>VLOOKUP(Table4[[#This Row],[iso_code]],iso_code!G:H,2,FALSE)</f>
        <v>Namibia</v>
      </c>
    </row>
    <row r="508" spans="1:4">
      <c r="A508" s="18">
        <v>11</v>
      </c>
      <c r="B508" s="54" t="s">
        <v>1005</v>
      </c>
      <c r="C508" s="58" t="str">
        <f>VLOOKUP(Table4[[#This Row],[iso_code]],iso_code!B:C,2,FALSE)</f>
        <v>NER</v>
      </c>
      <c r="D508" s="18" t="str">
        <f>VLOOKUP(Table4[[#This Row],[iso_code]],iso_code!G:H,2,FALSE)</f>
        <v>Niger (the)</v>
      </c>
    </row>
    <row r="509" spans="1:4">
      <c r="A509" s="18">
        <v>11</v>
      </c>
      <c r="B509" s="54" t="s">
        <v>1232</v>
      </c>
      <c r="C509" s="58" t="str">
        <f>VLOOKUP(Table4[[#This Row],[iso_code]],iso_code!B:C,2,FALSE)</f>
        <v>NGA</v>
      </c>
      <c r="D509" s="18" t="str">
        <f>VLOOKUP(Table4[[#This Row],[iso_code]],iso_code!G:H,2,FALSE)</f>
        <v>Nigeria</v>
      </c>
    </row>
    <row r="510" spans="1:4">
      <c r="A510" s="18">
        <v>11</v>
      </c>
      <c r="B510" s="54" t="s">
        <v>2239</v>
      </c>
      <c r="C510" s="58" t="str">
        <f>VLOOKUP(Table4[[#This Row],[iso_code]],iso_code!B:C,2,FALSE)</f>
        <v>RWA</v>
      </c>
      <c r="D510" s="18" t="str">
        <f>VLOOKUP(Table4[[#This Row],[iso_code]],iso_code!G:H,2,FALSE)</f>
        <v>Rwanda</v>
      </c>
    </row>
    <row r="511" spans="1:4">
      <c r="A511" s="18">
        <v>11</v>
      </c>
      <c r="B511" s="54" t="s">
        <v>1688</v>
      </c>
      <c r="C511" s="58" t="str">
        <f>VLOOKUP(Table4[[#This Row],[iso_code]],iso_code!B:C,2,FALSE)</f>
        <v>SEN</v>
      </c>
      <c r="D511" s="18" t="str">
        <f>VLOOKUP(Table4[[#This Row],[iso_code]],iso_code!G:H,2,FALSE)</f>
        <v>Senegal</v>
      </c>
    </row>
    <row r="512" spans="1:4">
      <c r="A512" s="18">
        <v>11</v>
      </c>
      <c r="B512" s="54" t="s">
        <v>2094</v>
      </c>
      <c r="C512" s="58" t="str">
        <f>VLOOKUP(Table4[[#This Row],[iso_code]],iso_code!B:C,2,FALSE)</f>
        <v>SLE</v>
      </c>
      <c r="D512" s="18" t="str">
        <f>VLOOKUP(Table4[[#This Row],[iso_code]],iso_code!G:H,2,FALSE)</f>
        <v>Sierra Leone</v>
      </c>
    </row>
    <row r="513" spans="1:4">
      <c r="A513" s="18">
        <v>11</v>
      </c>
      <c r="B513" s="54" t="s">
        <v>2242</v>
      </c>
      <c r="C513" s="58" t="str">
        <f>VLOOKUP(Table4[[#This Row],[iso_code]],iso_code!B:C,2,FALSE)</f>
        <v>SOM</v>
      </c>
      <c r="D513" s="18" t="str">
        <f>VLOOKUP(Table4[[#This Row],[iso_code]],iso_code!G:H,2,FALSE)</f>
        <v>Somalia</v>
      </c>
    </row>
    <row r="514" spans="1:4">
      <c r="A514" s="18">
        <v>11</v>
      </c>
      <c r="B514" s="54" t="s">
        <v>612</v>
      </c>
      <c r="C514" s="58" t="str">
        <f>VLOOKUP(Table4[[#This Row],[iso_code]],iso_code!B:C,2,FALSE)</f>
        <v>ZAF</v>
      </c>
      <c r="D514" s="18" t="str">
        <f>VLOOKUP(Table4[[#This Row],[iso_code]],iso_code!G:H,2,FALSE)</f>
        <v>South Africa</v>
      </c>
    </row>
    <row r="515" spans="1:4">
      <c r="A515" s="18">
        <v>11</v>
      </c>
      <c r="B515" s="54" t="s">
        <v>2243</v>
      </c>
      <c r="C515" s="58" t="str">
        <f>VLOOKUP(Table4[[#This Row],[iso_code]],iso_code!B:C,2,FALSE)</f>
        <v>SSD</v>
      </c>
      <c r="D515" s="18" t="str">
        <f>VLOOKUP(Table4[[#This Row],[iso_code]],iso_code!G:H,2,FALSE)</f>
        <v>South Sudan</v>
      </c>
    </row>
    <row r="516" spans="1:4">
      <c r="A516" s="18">
        <v>11</v>
      </c>
      <c r="B516" s="54" t="s">
        <v>2244</v>
      </c>
      <c r="C516" s="58" t="str">
        <f>VLOOKUP(Table4[[#This Row],[iso_code]],iso_code!B:C,2,FALSE)</f>
        <v>SDN</v>
      </c>
      <c r="D516" s="18" t="str">
        <f>VLOOKUP(Table4[[#This Row],[iso_code]],iso_code!G:H,2,FALSE)</f>
        <v>Sudan (the)</v>
      </c>
    </row>
    <row r="517" spans="1:4">
      <c r="A517" s="18">
        <v>11</v>
      </c>
      <c r="B517" s="54" t="s">
        <v>858</v>
      </c>
      <c r="C517" s="58" t="str">
        <f>VLOOKUP(Table4[[#This Row],[iso_code]],iso_code!B:C,2,FALSE)</f>
        <v>TZA</v>
      </c>
      <c r="D517" s="18" t="str">
        <f>VLOOKUP(Table4[[#This Row],[iso_code]],iso_code!G:H,2,FALSE)</f>
        <v>Tanzania, United Republic of</v>
      </c>
    </row>
    <row r="518" spans="1:4">
      <c r="A518" s="18">
        <v>11</v>
      </c>
      <c r="B518" s="54" t="s">
        <v>2016</v>
      </c>
      <c r="C518" s="58" t="str">
        <f>VLOOKUP(Table4[[#This Row],[iso_code]],iso_code!B:C,2,FALSE)</f>
        <v>TGO</v>
      </c>
      <c r="D518" s="18" t="str">
        <f>VLOOKUP(Table4[[#This Row],[iso_code]],iso_code!G:H,2,FALSE)</f>
        <v>Togo</v>
      </c>
    </row>
    <row r="519" spans="1:4">
      <c r="A519" s="18">
        <v>11</v>
      </c>
      <c r="B519" s="54" t="s">
        <v>952</v>
      </c>
      <c r="C519" s="58" t="str">
        <f>VLOOKUP(Table4[[#This Row],[iso_code]],iso_code!B:C,2,FALSE)</f>
        <v>TUN</v>
      </c>
      <c r="D519" s="18" t="str">
        <f>VLOOKUP(Table4[[#This Row],[iso_code]],iso_code!G:H,2,FALSE)</f>
        <v>Tunisia</v>
      </c>
    </row>
    <row r="520" spans="1:4">
      <c r="A520" s="18">
        <v>11</v>
      </c>
      <c r="B520" s="54" t="s">
        <v>1467</v>
      </c>
      <c r="C520" s="58" t="str">
        <f>VLOOKUP(Table4[[#This Row],[iso_code]],iso_code!B:C,2,FALSE)</f>
        <v>UGA</v>
      </c>
      <c r="D520" s="18" t="str">
        <f>VLOOKUP(Table4[[#This Row],[iso_code]],iso_code!G:H,2,FALSE)</f>
        <v>Uganda</v>
      </c>
    </row>
    <row r="521" spans="1:4">
      <c r="A521" s="18">
        <v>11</v>
      </c>
      <c r="B521" s="54" t="s">
        <v>747</v>
      </c>
      <c r="C521" s="58" t="str">
        <f>VLOOKUP(Table4[[#This Row],[iso_code]],iso_code!B:C,2,FALSE)</f>
        <v>ZMB</v>
      </c>
      <c r="D521" s="18" t="str">
        <f>VLOOKUP(Table4[[#This Row],[iso_code]],iso_code!G:H,2,FALSE)</f>
        <v>Zambia</v>
      </c>
    </row>
    <row r="522" spans="1:4">
      <c r="A522" s="18">
        <v>11</v>
      </c>
      <c r="B522" s="54" t="s">
        <v>2246</v>
      </c>
      <c r="C522" s="58" t="str">
        <f>VLOOKUP(Table4[[#This Row],[iso_code]],iso_code!B:C,2,FALSE)</f>
        <v>ZWE</v>
      </c>
      <c r="D522" s="18" t="str">
        <f>VLOOKUP(Table4[[#This Row],[iso_code]],iso_code!G:H,2,FALSE)</f>
        <v>Zimbabwe</v>
      </c>
    </row>
    <row r="523" spans="1:4">
      <c r="A523" s="18">
        <v>12</v>
      </c>
      <c r="B523" s="54" t="s">
        <v>800</v>
      </c>
      <c r="C523" s="58" t="str">
        <f>VLOOKUP(Table4[[#This Row],[iso_code]],iso_code!B:C,2,FALSE)</f>
        <v>DZA</v>
      </c>
      <c r="D523" s="18" t="str">
        <f>VLOOKUP(Table4[[#This Row],[iso_code]],iso_code!G:H,2,FALSE)</f>
        <v>Algeria</v>
      </c>
    </row>
    <row r="524" spans="1:4">
      <c r="A524" s="18">
        <v>13</v>
      </c>
      <c r="B524" s="54" t="s">
        <v>800</v>
      </c>
      <c r="C524" s="58" t="str">
        <f>VLOOKUP(Table4[[#This Row],[iso_code]],iso_code!B:C,2,FALSE)</f>
        <v>DZA</v>
      </c>
      <c r="D524" s="18" t="str">
        <f>VLOOKUP(Table4[[#This Row],[iso_code]],iso_code!G:H,2,FALSE)</f>
        <v>Algeria</v>
      </c>
    </row>
    <row r="525" spans="1:4">
      <c r="A525" s="18">
        <v>14</v>
      </c>
      <c r="B525" s="54" t="s">
        <v>2221</v>
      </c>
      <c r="C525" s="58" t="str">
        <f>VLOOKUP(Table4[[#This Row],[iso_code]],iso_code!B:C,2,FALSE)</f>
        <v>BEN</v>
      </c>
      <c r="D525" s="18" t="str">
        <f>VLOOKUP(Table4[[#This Row],[iso_code]],iso_code!G:H,2,FALSE)</f>
        <v>Benin</v>
      </c>
    </row>
    <row r="526" spans="1:4">
      <c r="A526" s="18">
        <v>15</v>
      </c>
      <c r="B526" s="54" t="s">
        <v>2222</v>
      </c>
      <c r="C526" s="58" t="str">
        <f>VLOOKUP(Table4[[#This Row],[iso_code]],iso_code!B:C,2,FALSE)</f>
        <v>BFA</v>
      </c>
      <c r="D526" s="18" t="str">
        <f>VLOOKUP(Table4[[#This Row],[iso_code]],iso_code!G:H,2,FALSE)</f>
        <v>Burkina Faso</v>
      </c>
    </row>
    <row r="527" spans="1:4">
      <c r="A527" s="18">
        <v>15</v>
      </c>
      <c r="B527" s="54" t="s">
        <v>2234</v>
      </c>
      <c r="C527" s="58" t="str">
        <f>VLOOKUP(Table4[[#This Row],[iso_code]],iso_code!B:C,2,FALSE)</f>
        <v>CIV</v>
      </c>
      <c r="D527" s="18" t="str">
        <f>VLOOKUP(Table4[[#This Row],[iso_code]],iso_code!G:H,2,FALSE)</f>
        <v>Côte d'Ivoire</v>
      </c>
    </row>
    <row r="528" spans="1:4">
      <c r="A528" s="18">
        <v>16</v>
      </c>
      <c r="B528" s="54" t="s">
        <v>1829</v>
      </c>
      <c r="C528" s="58" t="str">
        <f>VLOOKUP(Table4[[#This Row],[iso_code]],iso_code!B:C,2,FALSE)</f>
        <v>BWA</v>
      </c>
      <c r="D528" s="18" t="str">
        <f>VLOOKUP(Table4[[#This Row],[iso_code]],iso_code!G:H,2,FALSE)</f>
        <v>Botswana</v>
      </c>
    </row>
    <row r="529" spans="1:4">
      <c r="A529" s="18">
        <v>17</v>
      </c>
      <c r="B529" s="54" t="s">
        <v>285</v>
      </c>
      <c r="C529" s="58" t="str">
        <f>VLOOKUP(Table4[[#This Row],[iso_code]],iso_code!B:C,2,FALSE)</f>
        <v>CMR</v>
      </c>
      <c r="D529" s="18" t="str">
        <f>VLOOKUP(Table4[[#This Row],[iso_code]],iso_code!G:H,2,FALSE)</f>
        <v>Cameroon</v>
      </c>
    </row>
    <row r="530" spans="1:4">
      <c r="A530" s="18">
        <v>18</v>
      </c>
      <c r="B530" s="54" t="s">
        <v>285</v>
      </c>
      <c r="C530" s="58" t="str">
        <f>VLOOKUP(Table4[[#This Row],[iso_code]],iso_code!B:C,2,FALSE)</f>
        <v>CMR</v>
      </c>
      <c r="D530" s="18" t="str">
        <f>VLOOKUP(Table4[[#This Row],[iso_code]],iso_code!G:H,2,FALSE)</f>
        <v>Cameroon</v>
      </c>
    </row>
    <row r="531" spans="1:4">
      <c r="A531" s="18">
        <v>19</v>
      </c>
      <c r="B531" s="54" t="s">
        <v>2234</v>
      </c>
      <c r="C531" s="58" t="str">
        <f>VLOOKUP(Table4[[#This Row],[iso_code]],iso_code!B:C,2,FALSE)</f>
        <v>CIV</v>
      </c>
      <c r="D531" s="18" t="str">
        <f>VLOOKUP(Table4[[#This Row],[iso_code]],iso_code!G:H,2,FALSE)</f>
        <v>Côte d'Ivoire</v>
      </c>
    </row>
    <row r="532" spans="1:4">
      <c r="A532" s="18">
        <v>20</v>
      </c>
      <c r="B532" s="54" t="s">
        <v>850</v>
      </c>
      <c r="C532" s="58" t="str">
        <f>VLOOKUP(Table4[[#This Row],[iso_code]],iso_code!B:C,2,FALSE)</f>
        <v>EGY</v>
      </c>
      <c r="D532" s="18" t="str">
        <f>VLOOKUP(Table4[[#This Row],[iso_code]],iso_code!G:H,2,FALSE)</f>
        <v>Egypt</v>
      </c>
    </row>
    <row r="533" spans="1:4">
      <c r="A533" s="18">
        <v>21</v>
      </c>
      <c r="B533" s="54" t="s">
        <v>850</v>
      </c>
      <c r="C533" s="58" t="str">
        <f>VLOOKUP(Table4[[#This Row],[iso_code]],iso_code!B:C,2,FALSE)</f>
        <v>EGY</v>
      </c>
      <c r="D533" s="18" t="str">
        <f>VLOOKUP(Table4[[#This Row],[iso_code]],iso_code!G:H,2,FALSE)</f>
        <v>Egypt</v>
      </c>
    </row>
    <row r="534" spans="1:4">
      <c r="A534" s="18">
        <v>22</v>
      </c>
      <c r="B534" s="54" t="s">
        <v>850</v>
      </c>
      <c r="C534" s="58" t="str">
        <f>VLOOKUP(Table4[[#This Row],[iso_code]],iso_code!B:C,2,FALSE)</f>
        <v>EGY</v>
      </c>
      <c r="D534" s="18" t="str">
        <f>VLOOKUP(Table4[[#This Row],[iso_code]],iso_code!G:H,2,FALSE)</f>
        <v>Egypt</v>
      </c>
    </row>
    <row r="535" spans="1:4">
      <c r="A535" s="18">
        <v>23</v>
      </c>
      <c r="B535" s="54" t="s">
        <v>194</v>
      </c>
      <c r="C535" s="58" t="str">
        <f>VLOOKUP(Table4[[#This Row],[iso_code]],iso_code!B:C,2,FALSE)</f>
        <v>ETH</v>
      </c>
      <c r="D535" s="18" t="str">
        <f>VLOOKUP(Table4[[#This Row],[iso_code]],iso_code!G:H,2,FALSE)</f>
        <v>Ethiopia</v>
      </c>
    </row>
    <row r="536" spans="1:4">
      <c r="A536" s="18">
        <v>24</v>
      </c>
      <c r="B536" s="54" t="s">
        <v>194</v>
      </c>
      <c r="C536" s="58" t="str">
        <f>VLOOKUP(Table4[[#This Row],[iso_code]],iso_code!B:C,2,FALSE)</f>
        <v>ETH</v>
      </c>
      <c r="D536" s="18" t="str">
        <f>VLOOKUP(Table4[[#This Row],[iso_code]],iso_code!G:H,2,FALSE)</f>
        <v>Ethiopia</v>
      </c>
    </row>
    <row r="537" spans="1:4">
      <c r="A537" s="18">
        <v>25</v>
      </c>
      <c r="B537" s="54" t="s">
        <v>2231</v>
      </c>
      <c r="C537" s="58" t="str">
        <f>VLOOKUP(Table4[[#This Row],[iso_code]],iso_code!B:C,2,FALSE)</f>
        <v>GMB</v>
      </c>
      <c r="D537" s="18" t="str">
        <f>VLOOKUP(Table4[[#This Row],[iso_code]],iso_code!G:H,2,FALSE)</f>
        <v>Gambia (the)</v>
      </c>
    </row>
    <row r="538" spans="1:4">
      <c r="A538" s="18">
        <v>26</v>
      </c>
      <c r="B538" s="54" t="s">
        <v>250</v>
      </c>
      <c r="C538" s="58" t="str">
        <f>VLOOKUP(Table4[[#This Row],[iso_code]],iso_code!B:C,2,FALSE)</f>
        <v>GHA</v>
      </c>
      <c r="D538" s="18" t="str">
        <f>VLOOKUP(Table4[[#This Row],[iso_code]],iso_code!G:H,2,FALSE)</f>
        <v>Ghana</v>
      </c>
    </row>
    <row r="539" spans="1:4">
      <c r="A539" s="18">
        <v>27</v>
      </c>
      <c r="B539" s="54" t="s">
        <v>250</v>
      </c>
      <c r="C539" s="58" t="str">
        <f>VLOOKUP(Table4[[#This Row],[iso_code]],iso_code!B:C,2,FALSE)</f>
        <v>GHA</v>
      </c>
      <c r="D539" s="18" t="str">
        <f>VLOOKUP(Table4[[#This Row],[iso_code]],iso_code!G:H,2,FALSE)</f>
        <v>Ghana</v>
      </c>
    </row>
    <row r="540" spans="1:4">
      <c r="A540" s="18">
        <v>28</v>
      </c>
      <c r="B540" s="54" t="s">
        <v>250</v>
      </c>
      <c r="C540" s="58" t="str">
        <f>VLOOKUP(Table4[[#This Row],[iso_code]],iso_code!B:C,2,FALSE)</f>
        <v>GHA</v>
      </c>
      <c r="D540" s="18" t="str">
        <f>VLOOKUP(Table4[[#This Row],[iso_code]],iso_code!G:H,2,FALSE)</f>
        <v>Ghana</v>
      </c>
    </row>
    <row r="541" spans="1:4">
      <c r="A541" s="18">
        <v>29</v>
      </c>
      <c r="B541" s="54" t="s">
        <v>428</v>
      </c>
      <c r="C541" s="58" t="str">
        <f>VLOOKUP(Table4[[#This Row],[iso_code]],iso_code!B:C,2,FALSE)</f>
        <v>KEN</v>
      </c>
      <c r="D541" s="18" t="str">
        <f>VLOOKUP(Table4[[#This Row],[iso_code]],iso_code!G:H,2,FALSE)</f>
        <v>Kenya</v>
      </c>
    </row>
    <row r="542" spans="1:4">
      <c r="A542" s="18">
        <v>30</v>
      </c>
      <c r="B542" s="54" t="s">
        <v>428</v>
      </c>
      <c r="C542" s="58" t="str">
        <f>VLOOKUP(Table4[[#This Row],[iso_code]],iso_code!B:C,2,FALSE)</f>
        <v>KEN</v>
      </c>
      <c r="D542" s="18" t="str">
        <f>VLOOKUP(Table4[[#This Row],[iso_code]],iso_code!G:H,2,FALSE)</f>
        <v>Kenya</v>
      </c>
    </row>
    <row r="543" spans="1:4">
      <c r="A543" s="18">
        <v>31</v>
      </c>
      <c r="B543" s="54" t="s">
        <v>428</v>
      </c>
      <c r="C543" s="58" t="str">
        <f>VLOOKUP(Table4[[#This Row],[iso_code]],iso_code!B:C,2,FALSE)</f>
        <v>KEN</v>
      </c>
      <c r="D543" s="18" t="str">
        <f>VLOOKUP(Table4[[#This Row],[iso_code]],iso_code!G:H,2,FALSE)</f>
        <v>Kenya</v>
      </c>
    </row>
    <row r="544" spans="1:4">
      <c r="A544" s="18">
        <v>32</v>
      </c>
      <c r="B544" s="54" t="s">
        <v>428</v>
      </c>
      <c r="C544" s="58" t="str">
        <f>VLOOKUP(Table4[[#This Row],[iso_code]],iso_code!B:C,2,FALSE)</f>
        <v>KEN</v>
      </c>
      <c r="D544" s="18" t="str">
        <f>VLOOKUP(Table4[[#This Row],[iso_code]],iso_code!G:H,2,FALSE)</f>
        <v>Kenya</v>
      </c>
    </row>
    <row r="545" spans="1:4">
      <c r="A545" s="18">
        <v>33</v>
      </c>
      <c r="B545" s="54" t="s">
        <v>428</v>
      </c>
      <c r="C545" s="58" t="str">
        <f>VLOOKUP(Table4[[#This Row],[iso_code]],iso_code!B:C,2,FALSE)</f>
        <v>KEN</v>
      </c>
      <c r="D545" s="18" t="str">
        <f>VLOOKUP(Table4[[#This Row],[iso_code]],iso_code!G:H,2,FALSE)</f>
        <v>Kenya</v>
      </c>
    </row>
    <row r="546" spans="1:4">
      <c r="A546" s="18">
        <v>34</v>
      </c>
      <c r="B546" s="54" t="s">
        <v>428</v>
      </c>
      <c r="C546" s="58" t="str">
        <f>VLOOKUP(Table4[[#This Row],[iso_code]],iso_code!B:C,2,FALSE)</f>
        <v>KEN</v>
      </c>
      <c r="D546" s="18" t="str">
        <f>VLOOKUP(Table4[[#This Row],[iso_code]],iso_code!G:H,2,FALSE)</f>
        <v>Kenya</v>
      </c>
    </row>
    <row r="547" spans="1:4">
      <c r="A547" s="18">
        <v>35</v>
      </c>
      <c r="B547" s="18" t="s">
        <v>513</v>
      </c>
      <c r="C547" s="58" t="str">
        <f>VLOOKUP(Table4[[#This Row],[iso_code]],iso_code!B:C,2,FALSE)</f>
        <v>MAR</v>
      </c>
      <c r="D547" s="18" t="str">
        <f>VLOOKUP(Table4[[#This Row],[iso_code]],iso_code!G:H,2,FALSE)</f>
        <v>Morocco</v>
      </c>
    </row>
    <row r="548" spans="1:4">
      <c r="A548" s="18">
        <v>35</v>
      </c>
      <c r="B548" s="18" t="s">
        <v>800</v>
      </c>
      <c r="C548" s="58" t="str">
        <f>VLOOKUP(Table4[[#This Row],[iso_code]],iso_code!B:C,2,FALSE)</f>
        <v>DZA</v>
      </c>
      <c r="D548" s="18" t="str">
        <f>VLOOKUP(Table4[[#This Row],[iso_code]],iso_code!G:H,2,FALSE)</f>
        <v>Algeria</v>
      </c>
    </row>
    <row r="549" spans="1:4">
      <c r="A549" s="18">
        <v>35</v>
      </c>
      <c r="B549" s="18" t="s">
        <v>952</v>
      </c>
      <c r="C549" s="58" t="str">
        <f>VLOOKUP(Table4[[#This Row],[iso_code]],iso_code!B:C,2,FALSE)</f>
        <v>TUN</v>
      </c>
      <c r="D549" s="18" t="str">
        <f>VLOOKUP(Table4[[#This Row],[iso_code]],iso_code!G:H,2,FALSE)</f>
        <v>Tunisia</v>
      </c>
    </row>
    <row r="550" spans="1:4">
      <c r="A550" s="18">
        <v>36</v>
      </c>
      <c r="B550" s="54" t="s">
        <v>2238</v>
      </c>
      <c r="C550" s="58" t="str">
        <f>VLOOKUP(Table4[[#This Row],[iso_code]],iso_code!B:C,2,FALSE)</f>
        <v>MLI</v>
      </c>
      <c r="D550" s="18" t="str">
        <f>VLOOKUP(Table4[[#This Row],[iso_code]],iso_code!G:H,2,FALSE)</f>
        <v>Mali</v>
      </c>
    </row>
    <row r="551" spans="1:4">
      <c r="A551" s="18">
        <v>37</v>
      </c>
      <c r="B551" s="54" t="s">
        <v>970</v>
      </c>
      <c r="C551" s="58" t="str">
        <f>VLOOKUP(Table4[[#This Row],[iso_code]],iso_code!B:C,2,FALSE)</f>
        <v>MUS</v>
      </c>
      <c r="D551" s="18" t="str">
        <f>VLOOKUP(Table4[[#This Row],[iso_code]],iso_code!G:H,2,FALSE)</f>
        <v>Mauritius</v>
      </c>
    </row>
    <row r="552" spans="1:4">
      <c r="A552" s="18">
        <v>38</v>
      </c>
      <c r="B552" s="54" t="s">
        <v>513</v>
      </c>
      <c r="C552" s="58" t="str">
        <f>VLOOKUP(Table4[[#This Row],[iso_code]],iso_code!B:C,2,FALSE)</f>
        <v>MAR</v>
      </c>
      <c r="D552" s="18" t="str">
        <f>VLOOKUP(Table4[[#This Row],[iso_code]],iso_code!G:H,2,FALSE)</f>
        <v>Morocco</v>
      </c>
    </row>
    <row r="553" spans="1:4">
      <c r="A553" s="18">
        <v>39</v>
      </c>
      <c r="B553" s="54" t="s">
        <v>513</v>
      </c>
      <c r="C553" s="58" t="str">
        <f>VLOOKUP(Table4[[#This Row],[iso_code]],iso_code!B:C,2,FALSE)</f>
        <v>MAR</v>
      </c>
      <c r="D553" s="18" t="str">
        <f>VLOOKUP(Table4[[#This Row],[iso_code]],iso_code!G:H,2,FALSE)</f>
        <v>Morocco</v>
      </c>
    </row>
    <row r="554" spans="1:4">
      <c r="A554" s="18">
        <v>40</v>
      </c>
      <c r="B554" s="54" t="s">
        <v>1455</v>
      </c>
      <c r="C554" s="58" t="str">
        <f>VLOOKUP(Table4[[#This Row],[iso_code]],iso_code!B:C,2,FALSE)</f>
        <v>MOZ</v>
      </c>
      <c r="D554" s="18" t="str">
        <f>VLOOKUP(Table4[[#This Row],[iso_code]],iso_code!G:H,2,FALSE)</f>
        <v>Mozambique</v>
      </c>
    </row>
    <row r="555" spans="1:4">
      <c r="A555" s="18">
        <v>41</v>
      </c>
      <c r="B555" s="54" t="s">
        <v>1232</v>
      </c>
      <c r="C555" s="58" t="str">
        <f>VLOOKUP(Table4[[#This Row],[iso_code]],iso_code!B:C,2,FALSE)</f>
        <v>NGA</v>
      </c>
      <c r="D555" s="18" t="str">
        <f>VLOOKUP(Table4[[#This Row],[iso_code]],iso_code!G:H,2,FALSE)</f>
        <v>Nigeria</v>
      </c>
    </row>
    <row r="556" spans="1:4">
      <c r="A556" s="18">
        <v>42</v>
      </c>
      <c r="B556" s="54" t="s">
        <v>1232</v>
      </c>
      <c r="C556" s="58" t="str">
        <f>VLOOKUP(Table4[[#This Row],[iso_code]],iso_code!B:C,2,FALSE)</f>
        <v>NGA</v>
      </c>
      <c r="D556" s="18" t="str">
        <f>VLOOKUP(Table4[[#This Row],[iso_code]],iso_code!G:H,2,FALSE)</f>
        <v>Nigeria</v>
      </c>
    </row>
    <row r="557" spans="1:4">
      <c r="A557" s="18">
        <v>43</v>
      </c>
      <c r="B557" s="54" t="s">
        <v>1232</v>
      </c>
      <c r="C557" s="58" t="str">
        <f>VLOOKUP(Table4[[#This Row],[iso_code]],iso_code!B:C,2,FALSE)</f>
        <v>NGA</v>
      </c>
      <c r="D557" s="18" t="str">
        <f>VLOOKUP(Table4[[#This Row],[iso_code]],iso_code!G:H,2,FALSE)</f>
        <v>Nigeria</v>
      </c>
    </row>
    <row r="558" spans="1:4">
      <c r="A558" s="18">
        <v>44</v>
      </c>
      <c r="B558" s="54" t="s">
        <v>1232</v>
      </c>
      <c r="C558" s="58" t="str">
        <f>VLOOKUP(Table4[[#This Row],[iso_code]],iso_code!B:C,2,FALSE)</f>
        <v>NGA</v>
      </c>
      <c r="D558" s="18" t="str">
        <f>VLOOKUP(Table4[[#This Row],[iso_code]],iso_code!G:H,2,FALSE)</f>
        <v>Nigeria</v>
      </c>
    </row>
    <row r="559" spans="1:4">
      <c r="A559" s="18">
        <v>45</v>
      </c>
      <c r="B559" s="54" t="s">
        <v>1232</v>
      </c>
      <c r="C559" s="58" t="str">
        <f>VLOOKUP(Table4[[#This Row],[iso_code]],iso_code!B:C,2,FALSE)</f>
        <v>NGA</v>
      </c>
      <c r="D559" s="18" t="str">
        <f>VLOOKUP(Table4[[#This Row],[iso_code]],iso_code!G:H,2,FALSE)</f>
        <v>Nigeria</v>
      </c>
    </row>
    <row r="560" spans="1:4">
      <c r="A560" s="18">
        <v>46</v>
      </c>
      <c r="B560" s="54" t="s">
        <v>1232</v>
      </c>
      <c r="C560" s="58" t="str">
        <f>VLOOKUP(Table4[[#This Row],[iso_code]],iso_code!B:C,2,FALSE)</f>
        <v>NGA</v>
      </c>
      <c r="D560" s="18" t="str">
        <f>VLOOKUP(Table4[[#This Row],[iso_code]],iso_code!G:H,2,FALSE)</f>
        <v>Nigeria</v>
      </c>
    </row>
    <row r="561" spans="1:4">
      <c r="A561" s="18">
        <v>47</v>
      </c>
      <c r="B561" s="54" t="s">
        <v>2239</v>
      </c>
      <c r="C561" s="58" t="str">
        <f>VLOOKUP(Table4[[#This Row],[iso_code]],iso_code!B:C,2,FALSE)</f>
        <v>RWA</v>
      </c>
      <c r="D561" s="18" t="str">
        <f>VLOOKUP(Table4[[#This Row],[iso_code]],iso_code!G:H,2,FALSE)</f>
        <v>Rwanda</v>
      </c>
    </row>
    <row r="562" spans="1:4">
      <c r="A562" s="18">
        <v>48</v>
      </c>
      <c r="B562" s="54" t="s">
        <v>612</v>
      </c>
      <c r="C562" s="58" t="str">
        <f>VLOOKUP(Table4[[#This Row],[iso_code]],iso_code!B:C,2,FALSE)</f>
        <v>ZAF</v>
      </c>
      <c r="D562" s="18" t="str">
        <f>VLOOKUP(Table4[[#This Row],[iso_code]],iso_code!G:H,2,FALSE)</f>
        <v>South Africa</v>
      </c>
    </row>
    <row r="563" spans="1:4">
      <c r="A563" s="18">
        <v>49</v>
      </c>
      <c r="B563" s="54" t="s">
        <v>612</v>
      </c>
      <c r="C563" s="58" t="str">
        <f>VLOOKUP(Table4[[#This Row],[iso_code]],iso_code!B:C,2,FALSE)</f>
        <v>ZAF</v>
      </c>
      <c r="D563" s="18" t="str">
        <f>VLOOKUP(Table4[[#This Row],[iso_code]],iso_code!G:H,2,FALSE)</f>
        <v>South Africa</v>
      </c>
    </row>
    <row r="564" spans="1:4">
      <c r="A564" s="18">
        <v>50</v>
      </c>
      <c r="B564" s="54" t="s">
        <v>612</v>
      </c>
      <c r="C564" s="58" t="str">
        <f>VLOOKUP(Table4[[#This Row],[iso_code]],iso_code!B:C,2,FALSE)</f>
        <v>ZAF</v>
      </c>
      <c r="D564" s="18" t="str">
        <f>VLOOKUP(Table4[[#This Row],[iso_code]],iso_code!G:H,2,FALSE)</f>
        <v>South Africa</v>
      </c>
    </row>
    <row r="565" spans="1:4">
      <c r="A565" s="18">
        <v>51</v>
      </c>
      <c r="B565" s="54" t="s">
        <v>2243</v>
      </c>
      <c r="C565" s="58" t="str">
        <f>VLOOKUP(Table4[[#This Row],[iso_code]],iso_code!B:C,2,FALSE)</f>
        <v>SSD</v>
      </c>
      <c r="D565" s="18" t="str">
        <f>VLOOKUP(Table4[[#This Row],[iso_code]],iso_code!G:H,2,FALSE)</f>
        <v>South Sudan</v>
      </c>
    </row>
    <row r="566" spans="1:4">
      <c r="A566" s="18">
        <v>52</v>
      </c>
      <c r="B566" s="18" t="s">
        <v>2220</v>
      </c>
      <c r="C566" s="58" t="str">
        <f>VLOOKUP(Table4[[#This Row],[iso_code]],iso_code!B:C,2,FALSE)</f>
        <v>AGO</v>
      </c>
      <c r="D566" s="18" t="str">
        <f>VLOOKUP(Table4[[#This Row],[iso_code]],iso_code!G:H,2,FALSE)</f>
        <v>Angola</v>
      </c>
    </row>
    <row r="567" spans="1:4">
      <c r="A567" s="18">
        <v>52</v>
      </c>
      <c r="B567" s="18" t="s">
        <v>2222</v>
      </c>
      <c r="C567" s="58" t="str">
        <f>VLOOKUP(Table4[[#This Row],[iso_code]],iso_code!B:C,2,FALSE)</f>
        <v>BFA</v>
      </c>
      <c r="D567" s="18" t="str">
        <f>VLOOKUP(Table4[[#This Row],[iso_code]],iso_code!G:H,2,FALSE)</f>
        <v>Burkina Faso</v>
      </c>
    </row>
    <row r="568" spans="1:4">
      <c r="A568" s="18">
        <v>52</v>
      </c>
      <c r="B568" s="18" t="s">
        <v>2223</v>
      </c>
      <c r="C568" s="58" t="str">
        <f>VLOOKUP(Table4[[#This Row],[iso_code]],iso_code!B:C,2,FALSE)</f>
        <v>BDI</v>
      </c>
      <c r="D568" s="18" t="str">
        <f>VLOOKUP(Table4[[#This Row],[iso_code]],iso_code!G:H,2,FALSE)</f>
        <v>Burundi</v>
      </c>
    </row>
    <row r="569" spans="1:4">
      <c r="A569" s="18">
        <v>52</v>
      </c>
      <c r="B569" s="18" t="s">
        <v>2221</v>
      </c>
      <c r="C569" s="58" t="str">
        <f>VLOOKUP(Table4[[#This Row],[iso_code]],iso_code!B:C,2,FALSE)</f>
        <v>BEN</v>
      </c>
      <c r="D569" s="18" t="str">
        <f>VLOOKUP(Table4[[#This Row],[iso_code]],iso_code!G:H,2,FALSE)</f>
        <v>Benin</v>
      </c>
    </row>
    <row r="570" spans="1:4">
      <c r="A570" s="18">
        <v>52</v>
      </c>
      <c r="B570" s="18" t="s">
        <v>1829</v>
      </c>
      <c r="C570" s="58" t="str">
        <f>VLOOKUP(Table4[[#This Row],[iso_code]],iso_code!B:C,2,FALSE)</f>
        <v>BWA</v>
      </c>
      <c r="D570" s="18" t="str">
        <f>VLOOKUP(Table4[[#This Row],[iso_code]],iso_code!G:H,2,FALSE)</f>
        <v>Botswana</v>
      </c>
    </row>
    <row r="571" spans="1:4">
      <c r="A571" s="18">
        <v>52</v>
      </c>
      <c r="B571" s="18" t="s">
        <v>2024</v>
      </c>
      <c r="C571" s="58" t="str">
        <f>VLOOKUP(Table4[[#This Row],[iso_code]],iso_code!B:C,2,FALSE)</f>
        <v>COD</v>
      </c>
      <c r="D571" s="18" t="str">
        <f>VLOOKUP(Table4[[#This Row],[iso_code]],iso_code!G:H,2,FALSE)</f>
        <v>Congo (the Democratic Republic of the)</v>
      </c>
    </row>
    <row r="572" spans="1:4">
      <c r="A572" s="18">
        <v>52</v>
      </c>
      <c r="B572" s="18" t="s">
        <v>1663</v>
      </c>
      <c r="C572" s="58" t="str">
        <f>VLOOKUP(Table4[[#This Row],[iso_code]],iso_code!B:C,2,FALSE)</f>
        <v>CAF</v>
      </c>
      <c r="D572" s="18" t="str">
        <f>VLOOKUP(Table4[[#This Row],[iso_code]],iso_code!G:H,2,FALSE)</f>
        <v>Central African Republic (the)</v>
      </c>
    </row>
    <row r="573" spans="1:4">
      <c r="A573" s="18">
        <v>52</v>
      </c>
      <c r="B573" s="18" t="s">
        <v>2226</v>
      </c>
      <c r="C573" s="58" t="str">
        <f>VLOOKUP(Table4[[#This Row],[iso_code]],iso_code!B:C,2,FALSE)</f>
        <v>COG</v>
      </c>
      <c r="D573" s="18" t="str">
        <f>VLOOKUP(Table4[[#This Row],[iso_code]],iso_code!G:H,2,FALSE)</f>
        <v>Congo (the)</v>
      </c>
    </row>
    <row r="574" spans="1:4">
      <c r="A574" s="18">
        <v>52</v>
      </c>
      <c r="B574" s="18" t="s">
        <v>2234</v>
      </c>
      <c r="C574" s="58" t="str">
        <f>VLOOKUP(Table4[[#This Row],[iso_code]],iso_code!B:C,2,FALSE)</f>
        <v>CIV</v>
      </c>
      <c r="D574" s="18" t="str">
        <f>VLOOKUP(Table4[[#This Row],[iso_code]],iso_code!G:H,2,FALSE)</f>
        <v>Côte d'Ivoire</v>
      </c>
    </row>
    <row r="575" spans="1:4">
      <c r="A575" s="18">
        <v>52</v>
      </c>
      <c r="B575" s="18" t="s">
        <v>285</v>
      </c>
      <c r="C575" s="58" t="str">
        <f>VLOOKUP(Table4[[#This Row],[iso_code]],iso_code!B:C,2,FALSE)</f>
        <v>CMR</v>
      </c>
      <c r="D575" s="18" t="str">
        <f>VLOOKUP(Table4[[#This Row],[iso_code]],iso_code!G:H,2,FALSE)</f>
        <v>Cameroon</v>
      </c>
    </row>
    <row r="576" spans="1:4">
      <c r="A576" s="18">
        <v>52</v>
      </c>
      <c r="B576" s="18" t="s">
        <v>2227</v>
      </c>
      <c r="C576" s="58" t="str">
        <f>VLOOKUP(Table4[[#This Row],[iso_code]],iso_code!B:C,2,FALSE)</f>
        <v>DJI</v>
      </c>
      <c r="D576" s="18" t="str">
        <f>VLOOKUP(Table4[[#This Row],[iso_code]],iso_code!G:H,2,FALSE)</f>
        <v>Djibouti</v>
      </c>
    </row>
    <row r="577" spans="1:4">
      <c r="A577" s="18">
        <v>52</v>
      </c>
      <c r="B577" s="18" t="s">
        <v>2229</v>
      </c>
      <c r="C577" s="58" t="str">
        <f>VLOOKUP(Table4[[#This Row],[iso_code]],iso_code!B:C,2,FALSE)</f>
        <v>ERI</v>
      </c>
      <c r="D577" s="18" t="str">
        <f>VLOOKUP(Table4[[#This Row],[iso_code]],iso_code!G:H,2,FALSE)</f>
        <v>Eritrea</v>
      </c>
    </row>
    <row r="578" spans="1:4">
      <c r="A578" s="18">
        <v>52</v>
      </c>
      <c r="B578" s="18" t="s">
        <v>194</v>
      </c>
      <c r="C578" s="58" t="str">
        <f>VLOOKUP(Table4[[#This Row],[iso_code]],iso_code!B:C,2,FALSE)</f>
        <v>ETH</v>
      </c>
      <c r="D578" s="18" t="str">
        <f>VLOOKUP(Table4[[#This Row],[iso_code]],iso_code!G:H,2,FALSE)</f>
        <v>Ethiopia</v>
      </c>
    </row>
    <row r="579" spans="1:4">
      <c r="A579" s="18">
        <v>52</v>
      </c>
      <c r="B579" s="18" t="s">
        <v>2230</v>
      </c>
      <c r="C579" s="58" t="str">
        <f>VLOOKUP(Table4[[#This Row],[iso_code]],iso_code!B:C,2,FALSE)</f>
        <v>GAB</v>
      </c>
      <c r="D579" s="18" t="str">
        <f>VLOOKUP(Table4[[#This Row],[iso_code]],iso_code!G:H,2,FALSE)</f>
        <v>Gabon</v>
      </c>
    </row>
    <row r="580" spans="1:4">
      <c r="A580" s="18">
        <v>52</v>
      </c>
      <c r="B580" s="18" t="s">
        <v>250</v>
      </c>
      <c r="C580" s="58" t="str">
        <f>VLOOKUP(Table4[[#This Row],[iso_code]],iso_code!B:C,2,FALSE)</f>
        <v>GHA</v>
      </c>
      <c r="D580" s="18" t="str">
        <f>VLOOKUP(Table4[[#This Row],[iso_code]],iso_code!G:H,2,FALSE)</f>
        <v>Ghana</v>
      </c>
    </row>
    <row r="581" spans="1:4">
      <c r="A581" s="18">
        <v>52</v>
      </c>
      <c r="B581" s="18" t="s">
        <v>2231</v>
      </c>
      <c r="C581" s="58" t="str">
        <f>VLOOKUP(Table4[[#This Row],[iso_code]],iso_code!B:C,2,FALSE)</f>
        <v>GMB</v>
      </c>
      <c r="D581" s="18" t="str">
        <f>VLOOKUP(Table4[[#This Row],[iso_code]],iso_code!G:H,2,FALSE)</f>
        <v>Gambia (the)</v>
      </c>
    </row>
    <row r="582" spans="1:4">
      <c r="A582" s="18">
        <v>52</v>
      </c>
      <c r="B582" s="18" t="s">
        <v>2232</v>
      </c>
      <c r="C582" s="58" t="str">
        <f>VLOOKUP(Table4[[#This Row],[iso_code]],iso_code!B:C,2,FALSE)</f>
        <v>GIN</v>
      </c>
      <c r="D582" s="18" t="str">
        <f>VLOOKUP(Table4[[#This Row],[iso_code]],iso_code!G:H,2,FALSE)</f>
        <v>Guinea</v>
      </c>
    </row>
    <row r="583" spans="1:4">
      <c r="A583" s="18">
        <v>52</v>
      </c>
      <c r="B583" s="18" t="s">
        <v>2228</v>
      </c>
      <c r="C583" s="58" t="str">
        <f>VLOOKUP(Table4[[#This Row],[iso_code]],iso_code!B:C,2,FALSE)</f>
        <v>GNQ</v>
      </c>
      <c r="D583" s="18" t="str">
        <f>VLOOKUP(Table4[[#This Row],[iso_code]],iso_code!G:H,2,FALSE)</f>
        <v>Equatorial Guinea</v>
      </c>
    </row>
    <row r="584" spans="1:4">
      <c r="A584" s="18">
        <v>52</v>
      </c>
      <c r="B584" s="18" t="s">
        <v>2233</v>
      </c>
      <c r="C584" s="58" t="str">
        <f>VLOOKUP(Table4[[#This Row],[iso_code]],iso_code!B:C,2,FALSE)</f>
        <v>GNB</v>
      </c>
      <c r="D584" s="18" t="str">
        <f>VLOOKUP(Table4[[#This Row],[iso_code]],iso_code!G:H,2,FALSE)</f>
        <v>Guinea-Bissau</v>
      </c>
    </row>
    <row r="585" spans="1:4">
      <c r="A585" s="18">
        <v>52</v>
      </c>
      <c r="B585" s="18" t="s">
        <v>428</v>
      </c>
      <c r="C585" s="58" t="str">
        <f>VLOOKUP(Table4[[#This Row],[iso_code]],iso_code!B:C,2,FALSE)</f>
        <v>KEN</v>
      </c>
      <c r="D585" s="18" t="str">
        <f>VLOOKUP(Table4[[#This Row],[iso_code]],iso_code!G:H,2,FALSE)</f>
        <v>Kenya</v>
      </c>
    </row>
    <row r="586" spans="1:4">
      <c r="A586" s="18">
        <v>52</v>
      </c>
      <c r="B586" s="18" t="s">
        <v>2236</v>
      </c>
      <c r="C586" s="58" t="str">
        <f>VLOOKUP(Table4[[#This Row],[iso_code]],iso_code!B:C,2,FALSE)</f>
        <v>LBR</v>
      </c>
      <c r="D586" s="18" t="str">
        <f>VLOOKUP(Table4[[#This Row],[iso_code]],iso_code!G:H,2,FALSE)</f>
        <v>Liberia</v>
      </c>
    </row>
    <row r="587" spans="1:4">
      <c r="A587" s="18">
        <v>52</v>
      </c>
      <c r="B587" s="18" t="s">
        <v>2235</v>
      </c>
      <c r="C587" s="58" t="str">
        <f>VLOOKUP(Table4[[#This Row],[iso_code]],iso_code!B:C,2,FALSE)</f>
        <v>LSO</v>
      </c>
      <c r="D587" s="18" t="str">
        <f>VLOOKUP(Table4[[#This Row],[iso_code]],iso_code!G:H,2,FALSE)</f>
        <v>Lesotho</v>
      </c>
    </row>
    <row r="588" spans="1:4">
      <c r="A588" s="18">
        <v>52</v>
      </c>
      <c r="B588" s="18" t="s">
        <v>2237</v>
      </c>
      <c r="C588" s="58" t="str">
        <f>VLOOKUP(Table4[[#This Row],[iso_code]],iso_code!B:C,2,FALSE)</f>
        <v>MDG</v>
      </c>
      <c r="D588" s="18" t="str">
        <f>VLOOKUP(Table4[[#This Row],[iso_code]],iso_code!G:H,2,FALSE)</f>
        <v>Madagascar</v>
      </c>
    </row>
    <row r="589" spans="1:4">
      <c r="A589" s="18">
        <v>52</v>
      </c>
      <c r="B589" s="18" t="s">
        <v>2238</v>
      </c>
      <c r="C589" s="58" t="str">
        <f>VLOOKUP(Table4[[#This Row],[iso_code]],iso_code!B:C,2,FALSE)</f>
        <v>MLI</v>
      </c>
      <c r="D589" s="18" t="str">
        <f>VLOOKUP(Table4[[#This Row],[iso_code]],iso_code!G:H,2,FALSE)</f>
        <v>Mali</v>
      </c>
    </row>
    <row r="590" spans="1:4">
      <c r="A590" s="18">
        <v>52</v>
      </c>
      <c r="B590" s="18" t="s">
        <v>2110</v>
      </c>
      <c r="C590" s="58" t="str">
        <f>VLOOKUP(Table4[[#This Row],[iso_code]],iso_code!B:C,2,FALSE)</f>
        <v>MRT</v>
      </c>
      <c r="D590" s="18" t="str">
        <f>VLOOKUP(Table4[[#This Row],[iso_code]],iso_code!G:H,2,FALSE)</f>
        <v>Mauritania</v>
      </c>
    </row>
    <row r="591" spans="1:4">
      <c r="A591" s="18">
        <v>52</v>
      </c>
      <c r="B591" s="18" t="s">
        <v>1164</v>
      </c>
      <c r="C591" s="58" t="str">
        <f>VLOOKUP(Table4[[#This Row],[iso_code]],iso_code!B:C,2,FALSE)</f>
        <v>MWI</v>
      </c>
      <c r="D591" s="18" t="str">
        <f>VLOOKUP(Table4[[#This Row],[iso_code]],iso_code!G:H,2,FALSE)</f>
        <v>Malawi</v>
      </c>
    </row>
    <row r="592" spans="1:4">
      <c r="A592" s="18">
        <v>52</v>
      </c>
      <c r="B592" s="18" t="s">
        <v>1455</v>
      </c>
      <c r="C592" s="58" t="str">
        <f>VLOOKUP(Table4[[#This Row],[iso_code]],iso_code!B:C,2,FALSE)</f>
        <v>MOZ</v>
      </c>
      <c r="D592" s="18" t="str">
        <f>VLOOKUP(Table4[[#This Row],[iso_code]],iso_code!G:H,2,FALSE)</f>
        <v>Mozambique</v>
      </c>
    </row>
    <row r="593" spans="1:4">
      <c r="A593" s="18">
        <v>52</v>
      </c>
      <c r="B593" s="18" t="s">
        <v>2070</v>
      </c>
      <c r="C593" s="58" t="str">
        <f>VLOOKUP(Table4[[#This Row],[iso_code]],iso_code!B:C,2,FALSE)</f>
        <v>NAM</v>
      </c>
      <c r="D593" s="18" t="str">
        <f>VLOOKUP(Table4[[#This Row],[iso_code]],iso_code!G:H,2,FALSE)</f>
        <v>Namibia</v>
      </c>
    </row>
    <row r="594" spans="1:4">
      <c r="A594" s="18">
        <v>52</v>
      </c>
      <c r="B594" s="18" t="s">
        <v>1005</v>
      </c>
      <c r="C594" s="58" t="str">
        <f>VLOOKUP(Table4[[#This Row],[iso_code]],iso_code!B:C,2,FALSE)</f>
        <v>NER</v>
      </c>
      <c r="D594" s="18" t="str">
        <f>VLOOKUP(Table4[[#This Row],[iso_code]],iso_code!G:H,2,FALSE)</f>
        <v>Niger (the)</v>
      </c>
    </row>
    <row r="595" spans="1:4">
      <c r="A595" s="18">
        <v>52</v>
      </c>
      <c r="B595" s="18" t="s">
        <v>1232</v>
      </c>
      <c r="C595" s="58" t="str">
        <f>VLOOKUP(Table4[[#This Row],[iso_code]],iso_code!B:C,2,FALSE)</f>
        <v>NGA</v>
      </c>
      <c r="D595" s="18" t="str">
        <f>VLOOKUP(Table4[[#This Row],[iso_code]],iso_code!G:H,2,FALSE)</f>
        <v>Nigeria</v>
      </c>
    </row>
    <row r="596" spans="1:4">
      <c r="A596" s="18">
        <v>52</v>
      </c>
      <c r="B596" s="18" t="s">
        <v>2239</v>
      </c>
      <c r="C596" s="58" t="str">
        <f>VLOOKUP(Table4[[#This Row],[iso_code]],iso_code!B:C,2,FALSE)</f>
        <v>RWA</v>
      </c>
      <c r="D596" s="18" t="str">
        <f>VLOOKUP(Table4[[#This Row],[iso_code]],iso_code!G:H,2,FALSE)</f>
        <v>Rwanda</v>
      </c>
    </row>
    <row r="597" spans="1:4">
      <c r="A597" s="18">
        <v>52</v>
      </c>
      <c r="B597" s="18" t="s">
        <v>2244</v>
      </c>
      <c r="C597" s="58" t="str">
        <f>VLOOKUP(Table4[[#This Row],[iso_code]],iso_code!B:C,2,FALSE)</f>
        <v>SDN</v>
      </c>
      <c r="D597" s="18" t="str">
        <f>VLOOKUP(Table4[[#This Row],[iso_code]],iso_code!G:H,2,FALSE)</f>
        <v>Sudan (the)</v>
      </c>
    </row>
    <row r="598" spans="1:4">
      <c r="A598" s="18">
        <v>52</v>
      </c>
      <c r="B598" s="18" t="s">
        <v>2094</v>
      </c>
      <c r="C598" s="58" t="str">
        <f>VLOOKUP(Table4[[#This Row],[iso_code]],iso_code!B:C,2,FALSE)</f>
        <v>SLE</v>
      </c>
      <c r="D598" s="18" t="str">
        <f>VLOOKUP(Table4[[#This Row],[iso_code]],iso_code!G:H,2,FALSE)</f>
        <v>Sierra Leone</v>
      </c>
    </row>
    <row r="599" spans="1:4">
      <c r="A599" s="18">
        <v>52</v>
      </c>
      <c r="B599" s="18" t="s">
        <v>1688</v>
      </c>
      <c r="C599" s="58" t="str">
        <f>VLOOKUP(Table4[[#This Row],[iso_code]],iso_code!B:C,2,FALSE)</f>
        <v>SEN</v>
      </c>
      <c r="D599" s="18" t="str">
        <f>VLOOKUP(Table4[[#This Row],[iso_code]],iso_code!G:H,2,FALSE)</f>
        <v>Senegal</v>
      </c>
    </row>
    <row r="600" spans="1:4">
      <c r="A600" s="18">
        <v>52</v>
      </c>
      <c r="B600" s="18" t="s">
        <v>2242</v>
      </c>
      <c r="C600" s="58" t="str">
        <f>VLOOKUP(Table4[[#This Row],[iso_code]],iso_code!B:C,2,FALSE)</f>
        <v>SOM</v>
      </c>
      <c r="D600" s="18" t="str">
        <f>VLOOKUP(Table4[[#This Row],[iso_code]],iso_code!G:H,2,FALSE)</f>
        <v>Somalia</v>
      </c>
    </row>
    <row r="601" spans="1:4">
      <c r="A601" s="18">
        <v>52</v>
      </c>
      <c r="B601" s="18" t="s">
        <v>2243</v>
      </c>
      <c r="C601" s="58" t="str">
        <f>VLOOKUP(Table4[[#This Row],[iso_code]],iso_code!B:C,2,FALSE)</f>
        <v>SSD</v>
      </c>
      <c r="D601" s="18" t="str">
        <f>VLOOKUP(Table4[[#This Row],[iso_code]],iso_code!G:H,2,FALSE)</f>
        <v>South Sudan</v>
      </c>
    </row>
    <row r="602" spans="1:4">
      <c r="A602" s="18">
        <v>52</v>
      </c>
      <c r="B602" s="18" t="s">
        <v>2245</v>
      </c>
      <c r="C602" s="58" t="str">
        <f>VLOOKUP(Table4[[#This Row],[iso_code]],iso_code!B:C,2,FALSE)</f>
        <v>SWZ</v>
      </c>
      <c r="D602" s="18" t="str">
        <f>VLOOKUP(Table4[[#This Row],[iso_code]],iso_code!G:H,2,FALSE)</f>
        <v>Eswatini</v>
      </c>
    </row>
    <row r="603" spans="1:4">
      <c r="A603" s="18">
        <v>52</v>
      </c>
      <c r="B603" s="18" t="s">
        <v>2224</v>
      </c>
      <c r="C603" s="58" t="str">
        <f>VLOOKUP(Table4[[#This Row],[iso_code]],iso_code!B:C,2,FALSE)</f>
        <v>TCD</v>
      </c>
      <c r="D603" s="18" t="str">
        <f>VLOOKUP(Table4[[#This Row],[iso_code]],iso_code!G:H,2,FALSE)</f>
        <v>Chad</v>
      </c>
    </row>
    <row r="604" spans="1:4">
      <c r="A604" s="18">
        <v>52</v>
      </c>
      <c r="B604" s="18" t="s">
        <v>2016</v>
      </c>
      <c r="C604" s="58" t="str">
        <f>VLOOKUP(Table4[[#This Row],[iso_code]],iso_code!B:C,2,FALSE)</f>
        <v>TGO</v>
      </c>
      <c r="D604" s="18" t="str">
        <f>VLOOKUP(Table4[[#This Row],[iso_code]],iso_code!G:H,2,FALSE)</f>
        <v>Togo</v>
      </c>
    </row>
    <row r="605" spans="1:4">
      <c r="A605" s="18">
        <v>52</v>
      </c>
      <c r="B605" s="18" t="s">
        <v>858</v>
      </c>
      <c r="C605" s="58" t="str">
        <f>VLOOKUP(Table4[[#This Row],[iso_code]],iso_code!B:C,2,FALSE)</f>
        <v>TZA</v>
      </c>
      <c r="D605" s="18" t="str">
        <f>VLOOKUP(Table4[[#This Row],[iso_code]],iso_code!G:H,2,FALSE)</f>
        <v>Tanzania, United Republic of</v>
      </c>
    </row>
    <row r="606" spans="1:4">
      <c r="A606" s="18">
        <v>52</v>
      </c>
      <c r="B606" s="18" t="s">
        <v>1467</v>
      </c>
      <c r="C606" s="58" t="str">
        <f>VLOOKUP(Table4[[#This Row],[iso_code]],iso_code!B:C,2,FALSE)</f>
        <v>UGA</v>
      </c>
      <c r="D606" s="18" t="str">
        <f>VLOOKUP(Table4[[#This Row],[iso_code]],iso_code!G:H,2,FALSE)</f>
        <v>Uganda</v>
      </c>
    </row>
    <row r="607" spans="1:4">
      <c r="A607" s="18">
        <v>52</v>
      </c>
      <c r="B607" s="18" t="s">
        <v>612</v>
      </c>
      <c r="C607" s="58" t="str">
        <f>VLOOKUP(Table4[[#This Row],[iso_code]],iso_code!B:C,2,FALSE)</f>
        <v>ZAF</v>
      </c>
      <c r="D607" s="18" t="str">
        <f>VLOOKUP(Table4[[#This Row],[iso_code]],iso_code!G:H,2,FALSE)</f>
        <v>South Africa</v>
      </c>
    </row>
    <row r="608" spans="1:4">
      <c r="A608" s="18">
        <v>52</v>
      </c>
      <c r="B608" s="18" t="s">
        <v>747</v>
      </c>
      <c r="C608" s="58" t="str">
        <f>VLOOKUP(Table4[[#This Row],[iso_code]],iso_code!B:C,2,FALSE)</f>
        <v>ZMB</v>
      </c>
      <c r="D608" s="18" t="str">
        <f>VLOOKUP(Table4[[#This Row],[iso_code]],iso_code!G:H,2,FALSE)</f>
        <v>Zambia</v>
      </c>
    </row>
    <row r="609" spans="1:4">
      <c r="A609" s="18">
        <v>52</v>
      </c>
      <c r="B609" s="18" t="s">
        <v>2246</v>
      </c>
      <c r="C609" s="58" t="str">
        <f>VLOOKUP(Table4[[#This Row],[iso_code]],iso_code!B:C,2,FALSE)</f>
        <v>ZWE</v>
      </c>
      <c r="D609" s="18" t="str">
        <f>VLOOKUP(Table4[[#This Row],[iso_code]],iso_code!G:H,2,FALSE)</f>
        <v>Zimbabwe</v>
      </c>
    </row>
    <row r="610" spans="1:4">
      <c r="A610" s="18">
        <v>53</v>
      </c>
      <c r="B610" s="18" t="s">
        <v>858</v>
      </c>
      <c r="C610" s="58" t="str">
        <f>VLOOKUP(Table4[[#This Row],[iso_code]],iso_code!B:C,2,FALSE)</f>
        <v>TZA</v>
      </c>
      <c r="D610" s="18" t="str">
        <f>VLOOKUP(Table4[[#This Row],[iso_code]],iso_code!G:H,2,FALSE)</f>
        <v>Tanzania, United Republic of</v>
      </c>
    </row>
    <row r="611" spans="1:4">
      <c r="A611" s="18">
        <v>54</v>
      </c>
      <c r="B611" s="18" t="s">
        <v>2016</v>
      </c>
      <c r="C611" s="58" t="str">
        <f>VLOOKUP(Table4[[#This Row],[iso_code]],iso_code!B:C,2,FALSE)</f>
        <v>TGO</v>
      </c>
      <c r="D611" s="18" t="str">
        <f>VLOOKUP(Table4[[#This Row],[iso_code]],iso_code!G:H,2,FALSE)</f>
        <v>Togo</v>
      </c>
    </row>
    <row r="612" spans="1:4">
      <c r="A612" s="18">
        <v>55</v>
      </c>
      <c r="B612" s="18" t="s">
        <v>952</v>
      </c>
      <c r="C612" s="58" t="str">
        <f>VLOOKUP(Table4[[#This Row],[iso_code]],iso_code!B:C,2,FALSE)</f>
        <v>TUN</v>
      </c>
      <c r="D612" s="18" t="str">
        <f>VLOOKUP(Table4[[#This Row],[iso_code]],iso_code!G:H,2,FALSE)</f>
        <v>Tunisia</v>
      </c>
    </row>
    <row r="613" spans="1:4">
      <c r="A613" s="18">
        <v>56</v>
      </c>
      <c r="B613" s="18" t="s">
        <v>952</v>
      </c>
      <c r="C613" s="58" t="str">
        <f>VLOOKUP(Table4[[#This Row],[iso_code]],iso_code!B:C,2,FALSE)</f>
        <v>TUN</v>
      </c>
      <c r="D613" s="18" t="str">
        <f>VLOOKUP(Table4[[#This Row],[iso_code]],iso_code!G:H,2,FALSE)</f>
        <v>Tunisia</v>
      </c>
    </row>
    <row r="614" spans="1:4">
      <c r="A614" s="18">
        <v>57</v>
      </c>
      <c r="B614" s="18" t="s">
        <v>952</v>
      </c>
      <c r="C614" s="58" t="str">
        <f>VLOOKUP(Table4[[#This Row],[iso_code]],iso_code!B:C,2,FALSE)</f>
        <v>TUN</v>
      </c>
      <c r="D614" s="18" t="str">
        <f>VLOOKUP(Table4[[#This Row],[iso_code]],iso_code!G:H,2,FALSE)</f>
        <v>Tunisia</v>
      </c>
    </row>
    <row r="615" spans="1:4" ht="16.25" customHeight="1">
      <c r="A615" s="18">
        <v>58</v>
      </c>
      <c r="B615" s="18" t="s">
        <v>2221</v>
      </c>
      <c r="C615" s="58" t="str">
        <f>VLOOKUP(Table4[[#This Row],[iso_code]],iso_code!B:C,2,FALSE)</f>
        <v>BEN</v>
      </c>
      <c r="D615" s="18" t="str">
        <f>VLOOKUP(Table4[[#This Row],[iso_code]],iso_code!G:H,2,FALSE)</f>
        <v>Benin</v>
      </c>
    </row>
    <row r="616" spans="1:4">
      <c r="A616" s="18">
        <v>58</v>
      </c>
      <c r="B616" s="18" t="s">
        <v>2222</v>
      </c>
      <c r="C616" s="58" t="str">
        <f>VLOOKUP(Table4[[#This Row],[iso_code]],iso_code!B:C,2,FALSE)</f>
        <v>BFA</v>
      </c>
      <c r="D616" s="18" t="str">
        <f>VLOOKUP(Table4[[#This Row],[iso_code]],iso_code!G:H,2,FALSE)</f>
        <v>Burkina Faso</v>
      </c>
    </row>
    <row r="617" spans="1:4">
      <c r="A617" s="18">
        <v>58</v>
      </c>
      <c r="B617" s="18" t="s">
        <v>2234</v>
      </c>
      <c r="C617" s="58" t="str">
        <f>VLOOKUP(Table4[[#This Row],[iso_code]],iso_code!B:C,2,FALSE)</f>
        <v>CIV</v>
      </c>
      <c r="D617" s="18" t="str">
        <f>VLOOKUP(Table4[[#This Row],[iso_code]],iso_code!G:H,2,FALSE)</f>
        <v>Côte d'Ivoire</v>
      </c>
    </row>
    <row r="618" spans="1:4">
      <c r="A618" s="18">
        <v>58</v>
      </c>
      <c r="B618" s="18" t="s">
        <v>2231</v>
      </c>
      <c r="C618" s="58" t="str">
        <f>VLOOKUP(Table4[[#This Row],[iso_code]],iso_code!B:C,2,FALSE)</f>
        <v>GMB</v>
      </c>
      <c r="D618" s="18" t="str">
        <f>VLOOKUP(Table4[[#This Row],[iso_code]],iso_code!G:H,2,FALSE)</f>
        <v>Gambia (the)</v>
      </c>
    </row>
    <row r="619" spans="1:4">
      <c r="A619" s="18">
        <v>58</v>
      </c>
      <c r="B619" s="18" t="s">
        <v>250</v>
      </c>
      <c r="C619" s="58" t="str">
        <f>VLOOKUP(Table4[[#This Row],[iso_code]],iso_code!B:C,2,FALSE)</f>
        <v>GHA</v>
      </c>
      <c r="D619" s="18" t="str">
        <f>VLOOKUP(Table4[[#This Row],[iso_code]],iso_code!G:H,2,FALSE)</f>
        <v>Ghana</v>
      </c>
    </row>
    <row r="620" spans="1:4">
      <c r="A620" s="18">
        <v>58</v>
      </c>
      <c r="B620" s="18" t="s">
        <v>2232</v>
      </c>
      <c r="C620" s="58" t="str">
        <f>VLOOKUP(Table4[[#This Row],[iso_code]],iso_code!B:C,2,FALSE)</f>
        <v>GIN</v>
      </c>
      <c r="D620" s="18" t="str">
        <f>VLOOKUP(Table4[[#This Row],[iso_code]],iso_code!G:H,2,FALSE)</f>
        <v>Guinea</v>
      </c>
    </row>
    <row r="621" spans="1:4">
      <c r="A621" s="18">
        <v>58</v>
      </c>
      <c r="B621" s="18" t="s">
        <v>2233</v>
      </c>
      <c r="C621" s="58" t="str">
        <f>VLOOKUP(Table4[[#This Row],[iso_code]],iso_code!B:C,2,FALSE)</f>
        <v>GNB</v>
      </c>
      <c r="D621" s="18" t="str">
        <f>VLOOKUP(Table4[[#This Row],[iso_code]],iso_code!G:H,2,FALSE)</f>
        <v>Guinea-Bissau</v>
      </c>
    </row>
    <row r="622" spans="1:4">
      <c r="A622" s="18">
        <v>58</v>
      </c>
      <c r="B622" s="18" t="s">
        <v>2236</v>
      </c>
      <c r="C622" s="58" t="str">
        <f>VLOOKUP(Table4[[#This Row],[iso_code]],iso_code!B:C,2,FALSE)</f>
        <v>LBR</v>
      </c>
      <c r="D622" s="18" t="str">
        <f>VLOOKUP(Table4[[#This Row],[iso_code]],iso_code!G:H,2,FALSE)</f>
        <v>Liberia</v>
      </c>
    </row>
    <row r="623" spans="1:4">
      <c r="A623" s="18">
        <v>58</v>
      </c>
      <c r="B623" s="18" t="s">
        <v>2238</v>
      </c>
      <c r="C623" s="58" t="str">
        <f>VLOOKUP(Table4[[#This Row],[iso_code]],iso_code!B:C,2,FALSE)</f>
        <v>MLI</v>
      </c>
      <c r="D623" s="18" t="str">
        <f>VLOOKUP(Table4[[#This Row],[iso_code]],iso_code!G:H,2,FALSE)</f>
        <v>Mali</v>
      </c>
    </row>
    <row r="624" spans="1:4">
      <c r="A624" s="18">
        <v>58</v>
      </c>
      <c r="B624" s="18" t="s">
        <v>1005</v>
      </c>
      <c r="C624" s="58" t="str">
        <f>VLOOKUP(Table4[[#This Row],[iso_code]],iso_code!B:C,2,FALSE)</f>
        <v>NER</v>
      </c>
      <c r="D624" s="18" t="str">
        <f>VLOOKUP(Table4[[#This Row],[iso_code]],iso_code!G:H,2,FALSE)</f>
        <v>Niger (the)</v>
      </c>
    </row>
    <row r="625" spans="1:4">
      <c r="A625" s="18">
        <v>58</v>
      </c>
      <c r="B625" s="18" t="s">
        <v>1232</v>
      </c>
      <c r="C625" s="58" t="str">
        <f>VLOOKUP(Table4[[#This Row],[iso_code]],iso_code!B:C,2,FALSE)</f>
        <v>NGA</v>
      </c>
      <c r="D625" s="18" t="str">
        <f>VLOOKUP(Table4[[#This Row],[iso_code]],iso_code!G:H,2,FALSE)</f>
        <v>Nigeria</v>
      </c>
    </row>
    <row r="626" spans="1:4">
      <c r="A626" s="18">
        <v>58</v>
      </c>
      <c r="B626" s="18" t="s">
        <v>1688</v>
      </c>
      <c r="C626" s="58" t="str">
        <f>VLOOKUP(Table4[[#This Row],[iso_code]],iso_code!B:C,2,FALSE)</f>
        <v>SEN</v>
      </c>
      <c r="D626" s="18" t="str">
        <f>VLOOKUP(Table4[[#This Row],[iso_code]],iso_code!G:H,2,FALSE)</f>
        <v>Senegal</v>
      </c>
    </row>
    <row r="627" spans="1:4">
      <c r="A627" s="18">
        <v>58</v>
      </c>
      <c r="B627" s="18" t="s">
        <v>2094</v>
      </c>
      <c r="C627" s="58" t="str">
        <f>VLOOKUP(Table4[[#This Row],[iso_code]],iso_code!B:C,2,FALSE)</f>
        <v>SLE</v>
      </c>
      <c r="D627" s="18" t="str">
        <f>VLOOKUP(Table4[[#This Row],[iso_code]],iso_code!G:H,2,FALSE)</f>
        <v>Sierra Leone</v>
      </c>
    </row>
    <row r="628" spans="1:4">
      <c r="A628" s="18">
        <v>58</v>
      </c>
      <c r="B628" s="18" t="s">
        <v>2016</v>
      </c>
      <c r="C628" s="58" t="str">
        <f>VLOOKUP(Table4[[#This Row],[iso_code]],iso_code!B:C,2,FALSE)</f>
        <v>TGO</v>
      </c>
      <c r="D628" s="18" t="str">
        <f>VLOOKUP(Table4[[#This Row],[iso_code]],iso_code!G:H,2,FALSE)</f>
        <v>Togo</v>
      </c>
    </row>
    <row r="629" spans="1:4">
      <c r="A629" s="18">
        <v>59</v>
      </c>
      <c r="B629" s="18" t="s">
        <v>2221</v>
      </c>
      <c r="C629" s="58" t="str">
        <f>VLOOKUP(Table4[[#This Row],[iso_code]],iso_code!B:C,2,FALSE)</f>
        <v>BEN</v>
      </c>
      <c r="D629" s="18" t="str">
        <f>VLOOKUP(Table4[[#This Row],[iso_code]],iso_code!G:H,2,FALSE)</f>
        <v>Benin</v>
      </c>
    </row>
    <row r="630" spans="1:4">
      <c r="A630" s="18">
        <v>59</v>
      </c>
      <c r="B630" s="18" t="s">
        <v>2222</v>
      </c>
      <c r="C630" s="58" t="str">
        <f>VLOOKUP(Table4[[#This Row],[iso_code]],iso_code!B:C,2,FALSE)</f>
        <v>BFA</v>
      </c>
      <c r="D630" s="18" t="str">
        <f>VLOOKUP(Table4[[#This Row],[iso_code]],iso_code!G:H,2,FALSE)</f>
        <v>Burkina Faso</v>
      </c>
    </row>
    <row r="631" spans="1:4">
      <c r="A631" s="18">
        <v>59</v>
      </c>
      <c r="B631" s="18" t="s">
        <v>2234</v>
      </c>
      <c r="C631" s="58" t="str">
        <f>VLOOKUP(Table4[[#This Row],[iso_code]],iso_code!B:C,2,FALSE)</f>
        <v>CIV</v>
      </c>
      <c r="D631" s="18" t="str">
        <f>VLOOKUP(Table4[[#This Row],[iso_code]],iso_code!G:H,2,FALSE)</f>
        <v>Côte d'Ivoire</v>
      </c>
    </row>
    <row r="632" spans="1:4">
      <c r="A632" s="18">
        <v>59</v>
      </c>
      <c r="B632" s="18" t="s">
        <v>2231</v>
      </c>
      <c r="C632" s="58" t="str">
        <f>VLOOKUP(Table4[[#This Row],[iso_code]],iso_code!B:C,2,FALSE)</f>
        <v>GMB</v>
      </c>
      <c r="D632" s="18" t="str">
        <f>VLOOKUP(Table4[[#This Row],[iso_code]],iso_code!G:H,2,FALSE)</f>
        <v>Gambia (the)</v>
      </c>
    </row>
    <row r="633" spans="1:4">
      <c r="A633" s="18">
        <v>59</v>
      </c>
      <c r="B633" s="18" t="s">
        <v>250</v>
      </c>
      <c r="C633" s="58" t="str">
        <f>VLOOKUP(Table4[[#This Row],[iso_code]],iso_code!B:C,2,FALSE)</f>
        <v>GHA</v>
      </c>
      <c r="D633" s="18" t="str">
        <f>VLOOKUP(Table4[[#This Row],[iso_code]],iso_code!G:H,2,FALSE)</f>
        <v>Ghana</v>
      </c>
    </row>
    <row r="634" spans="1:4">
      <c r="A634" s="18">
        <v>59</v>
      </c>
      <c r="B634" s="18" t="s">
        <v>2232</v>
      </c>
      <c r="C634" s="58" t="str">
        <f>VLOOKUP(Table4[[#This Row],[iso_code]],iso_code!B:C,2,FALSE)</f>
        <v>GIN</v>
      </c>
      <c r="D634" s="18" t="str">
        <f>VLOOKUP(Table4[[#This Row],[iso_code]],iso_code!G:H,2,FALSE)</f>
        <v>Guinea</v>
      </c>
    </row>
    <row r="635" spans="1:4">
      <c r="A635" s="18">
        <v>59</v>
      </c>
      <c r="B635" s="18" t="s">
        <v>2233</v>
      </c>
      <c r="C635" s="58" t="str">
        <f>VLOOKUP(Table4[[#This Row],[iso_code]],iso_code!B:C,2,FALSE)</f>
        <v>GNB</v>
      </c>
      <c r="D635" s="18" t="str">
        <f>VLOOKUP(Table4[[#This Row],[iso_code]],iso_code!G:H,2,FALSE)</f>
        <v>Guinea-Bissau</v>
      </c>
    </row>
    <row r="636" spans="1:4">
      <c r="A636" s="18">
        <v>59</v>
      </c>
      <c r="B636" s="18" t="s">
        <v>2236</v>
      </c>
      <c r="C636" s="58" t="str">
        <f>VLOOKUP(Table4[[#This Row],[iso_code]],iso_code!B:C,2,FALSE)</f>
        <v>LBR</v>
      </c>
      <c r="D636" s="18" t="str">
        <f>VLOOKUP(Table4[[#This Row],[iso_code]],iso_code!G:H,2,FALSE)</f>
        <v>Liberia</v>
      </c>
    </row>
    <row r="637" spans="1:4">
      <c r="A637" s="18">
        <v>59</v>
      </c>
      <c r="B637" s="18" t="s">
        <v>2238</v>
      </c>
      <c r="C637" s="58" t="str">
        <f>VLOOKUP(Table4[[#This Row],[iso_code]],iso_code!B:C,2,FALSE)</f>
        <v>MLI</v>
      </c>
      <c r="D637" s="18" t="str">
        <f>VLOOKUP(Table4[[#This Row],[iso_code]],iso_code!G:H,2,FALSE)</f>
        <v>Mali</v>
      </c>
    </row>
    <row r="638" spans="1:4">
      <c r="A638" s="18">
        <v>59</v>
      </c>
      <c r="B638" s="18" t="s">
        <v>1005</v>
      </c>
      <c r="C638" s="58" t="str">
        <f>VLOOKUP(Table4[[#This Row],[iso_code]],iso_code!B:C,2,FALSE)</f>
        <v>NER</v>
      </c>
      <c r="D638" s="18" t="str">
        <f>VLOOKUP(Table4[[#This Row],[iso_code]],iso_code!G:H,2,FALSE)</f>
        <v>Niger (the)</v>
      </c>
    </row>
    <row r="639" spans="1:4">
      <c r="A639" s="18">
        <v>59</v>
      </c>
      <c r="B639" s="18" t="s">
        <v>1232</v>
      </c>
      <c r="C639" s="58" t="str">
        <f>VLOOKUP(Table4[[#This Row],[iso_code]],iso_code!B:C,2,FALSE)</f>
        <v>NGA</v>
      </c>
      <c r="D639" s="18" t="str">
        <f>VLOOKUP(Table4[[#This Row],[iso_code]],iso_code!G:H,2,FALSE)</f>
        <v>Nigeria</v>
      </c>
    </row>
    <row r="640" spans="1:4">
      <c r="A640" s="18">
        <v>59</v>
      </c>
      <c r="B640" s="18" t="s">
        <v>1688</v>
      </c>
      <c r="C640" s="58" t="str">
        <f>VLOOKUP(Table4[[#This Row],[iso_code]],iso_code!B:C,2,FALSE)</f>
        <v>SEN</v>
      </c>
      <c r="D640" s="18" t="str">
        <f>VLOOKUP(Table4[[#This Row],[iso_code]],iso_code!G:H,2,FALSE)</f>
        <v>Senegal</v>
      </c>
    </row>
    <row r="641" spans="1:4">
      <c r="A641" s="18">
        <v>59</v>
      </c>
      <c r="B641" s="18" t="s">
        <v>2094</v>
      </c>
      <c r="C641" s="58" t="str">
        <f>VLOOKUP(Table4[[#This Row],[iso_code]],iso_code!B:C,2,FALSE)</f>
        <v>SLE</v>
      </c>
      <c r="D641" s="18" t="str">
        <f>VLOOKUP(Table4[[#This Row],[iso_code]],iso_code!G:H,2,FALSE)</f>
        <v>Sierra Leone</v>
      </c>
    </row>
    <row r="642" spans="1:4">
      <c r="A642" s="18">
        <v>59</v>
      </c>
      <c r="B642" s="18" t="s">
        <v>2016</v>
      </c>
      <c r="C642" s="58" t="str">
        <f>VLOOKUP(Table4[[#This Row],[iso_code]],iso_code!B:C,2,FALSE)</f>
        <v>TGO</v>
      </c>
      <c r="D642" s="18" t="str">
        <f>VLOOKUP(Table4[[#This Row],[iso_code]],iso_code!G:H,2,FALSE)</f>
        <v>Togo</v>
      </c>
    </row>
    <row r="643" spans="1:4">
      <c r="A643" s="18">
        <v>60</v>
      </c>
      <c r="B643" s="18" t="s">
        <v>747</v>
      </c>
      <c r="C643" s="58" t="str">
        <f>VLOOKUP(Table4[[#This Row],[iso_code]],iso_code!B:C,2,FALSE)</f>
        <v>ZMB</v>
      </c>
      <c r="D643" s="18" t="str">
        <f>VLOOKUP(Table4[[#This Row],[iso_code]],iso_code!G:H,2,FALSE)</f>
        <v>Zambia</v>
      </c>
    </row>
    <row r="644" spans="1:4">
      <c r="A644" s="18">
        <v>61</v>
      </c>
      <c r="B644" s="18" t="s">
        <v>747</v>
      </c>
      <c r="C644" s="58" t="str">
        <f>VLOOKUP(Table4[[#This Row],[iso_code]],iso_code!B:C,2,FALSE)</f>
        <v>ZMB</v>
      </c>
      <c r="D644" s="18" t="str">
        <f>VLOOKUP(Table4[[#This Row],[iso_code]],iso_code!G:H,2,FALSE)</f>
        <v>Zambia</v>
      </c>
    </row>
    <row r="645" spans="1:4">
      <c r="A645" s="18">
        <v>62</v>
      </c>
      <c r="B645" s="18" t="s">
        <v>513</v>
      </c>
      <c r="C645" s="58" t="str">
        <f>VLOOKUP(Table4[[#This Row],[iso_code]],iso_code!B:C,2,FALSE)</f>
        <v>MAR</v>
      </c>
      <c r="D645" s="18" t="str">
        <f>VLOOKUP(Table4[[#This Row],[iso_code]],iso_code!G:H,2,FALSE)</f>
        <v>Morocco</v>
      </c>
    </row>
    <row r="646" spans="1:4">
      <c r="A646" s="18">
        <v>63</v>
      </c>
      <c r="B646" s="18" t="s">
        <v>2094</v>
      </c>
      <c r="C646" s="58" t="str">
        <f>VLOOKUP(Table4[[#This Row],[iso_code]],iso_code!B:C,2,FALSE)</f>
        <v>SLE</v>
      </c>
      <c r="D646" s="18" t="str">
        <f>VLOOKUP(Table4[[#This Row],[iso_code]],iso_code!G:H,2,FALSE)</f>
        <v>Sierra Leone</v>
      </c>
    </row>
    <row r="647" spans="1:4">
      <c r="A647" s="18">
        <v>64</v>
      </c>
      <c r="B647" s="18" t="s">
        <v>1467</v>
      </c>
      <c r="C647" s="58" t="str">
        <f>VLOOKUP(Table4[[#This Row],[iso_code]],iso_code!B:C,2,FALSE)</f>
        <v>UGA</v>
      </c>
      <c r="D647" s="18" t="str">
        <f>VLOOKUP(Table4[[#This Row],[iso_code]],iso_code!G:H,2,FALSE)</f>
        <v>Uganda</v>
      </c>
    </row>
    <row r="648" spans="1:4">
      <c r="A648" s="18">
        <v>65</v>
      </c>
      <c r="B648" s="18" t="s">
        <v>2220</v>
      </c>
      <c r="C648" s="58" t="str">
        <f>VLOOKUP(Table4[[#This Row],[iso_code]],iso_code!B:C,2,FALSE)</f>
        <v>AGO</v>
      </c>
      <c r="D648" s="18" t="str">
        <f>VLOOKUP(Table4[[#This Row],[iso_code]],iso_code!G:H,2,FALSE)</f>
        <v>Angola</v>
      </c>
    </row>
    <row r="649" spans="1:4">
      <c r="A649" s="18">
        <v>65</v>
      </c>
      <c r="B649" s="18" t="s">
        <v>1829</v>
      </c>
      <c r="C649" s="58" t="str">
        <f>VLOOKUP(Table4[[#This Row],[iso_code]],iso_code!B:C,2,FALSE)</f>
        <v>BWA</v>
      </c>
      <c r="D649" s="18" t="str">
        <f>VLOOKUP(Table4[[#This Row],[iso_code]],iso_code!G:H,2,FALSE)</f>
        <v>Botswana</v>
      </c>
    </row>
    <row r="650" spans="1:4">
      <c r="A650" s="18">
        <v>65</v>
      </c>
      <c r="B650" s="18" t="s">
        <v>2235</v>
      </c>
      <c r="C650" s="58" t="str">
        <f>VLOOKUP(Table4[[#This Row],[iso_code]],iso_code!B:C,2,FALSE)</f>
        <v>LSO</v>
      </c>
      <c r="D650" s="18" t="str">
        <f>VLOOKUP(Table4[[#This Row],[iso_code]],iso_code!G:H,2,FALSE)</f>
        <v>Lesotho</v>
      </c>
    </row>
    <row r="651" spans="1:4">
      <c r="A651" s="18">
        <v>65</v>
      </c>
      <c r="B651" s="18" t="s">
        <v>1455</v>
      </c>
      <c r="C651" s="58" t="str">
        <f>VLOOKUP(Table4[[#This Row],[iso_code]],iso_code!B:C,2,FALSE)</f>
        <v>MOZ</v>
      </c>
      <c r="D651" s="18" t="str">
        <f>VLOOKUP(Table4[[#This Row],[iso_code]],iso_code!G:H,2,FALSE)</f>
        <v>Mozambique</v>
      </c>
    </row>
    <row r="652" spans="1:4">
      <c r="A652" s="18">
        <v>65</v>
      </c>
      <c r="B652" s="18" t="s">
        <v>2070</v>
      </c>
      <c r="C652" s="58" t="str">
        <f>VLOOKUP(Table4[[#This Row],[iso_code]],iso_code!B:C,2,FALSE)</f>
        <v>NAM</v>
      </c>
      <c r="D652" s="18" t="str">
        <f>VLOOKUP(Table4[[#This Row],[iso_code]],iso_code!G:H,2,FALSE)</f>
        <v>Namibia</v>
      </c>
    </row>
    <row r="653" spans="1:4">
      <c r="A653" s="18">
        <v>65</v>
      </c>
      <c r="B653" s="18" t="s">
        <v>612</v>
      </c>
      <c r="C653" s="58" t="str">
        <f>VLOOKUP(Table4[[#This Row],[iso_code]],iso_code!B:C,2,FALSE)</f>
        <v>ZAF</v>
      </c>
      <c r="D653" s="18" t="str">
        <f>VLOOKUP(Table4[[#This Row],[iso_code]],iso_code!G:H,2,FALSE)</f>
        <v>South Africa</v>
      </c>
    </row>
    <row r="654" spans="1:4">
      <c r="A654" s="18">
        <v>65</v>
      </c>
      <c r="B654" s="18" t="s">
        <v>747</v>
      </c>
      <c r="C654" s="58" t="str">
        <f>VLOOKUP(Table4[[#This Row],[iso_code]],iso_code!B:C,2,FALSE)</f>
        <v>ZMB</v>
      </c>
      <c r="D654" s="18" t="str">
        <f>VLOOKUP(Table4[[#This Row],[iso_code]],iso_code!G:H,2,FALSE)</f>
        <v>Zambia</v>
      </c>
    </row>
    <row r="655" spans="1:4">
      <c r="A655" s="18">
        <v>65</v>
      </c>
      <c r="B655" s="18" t="s">
        <v>2246</v>
      </c>
      <c r="C655" s="58" t="str">
        <f>VLOOKUP(Table4[[#This Row],[iso_code]],iso_code!B:C,2,FALSE)</f>
        <v>ZWE</v>
      </c>
      <c r="D655" s="18" t="str">
        <f>VLOOKUP(Table4[[#This Row],[iso_code]],iso_code!G:H,2,FALSE)</f>
        <v>Zimbabwe</v>
      </c>
    </row>
    <row r="656" spans="1:4">
      <c r="A656" s="18">
        <v>66</v>
      </c>
      <c r="B656" s="18" t="s">
        <v>612</v>
      </c>
      <c r="C656" s="58" t="str">
        <f>VLOOKUP(Table4[[#This Row],[iso_code]],iso_code!B:C,2,FALSE)</f>
        <v>ZAF</v>
      </c>
      <c r="D656" s="18" t="str">
        <f>VLOOKUP(Table4[[#This Row],[iso_code]],iso_code!G:H,2,FALSE)</f>
        <v>South Africa</v>
      </c>
    </row>
    <row r="657" spans="1:4">
      <c r="A657" s="18">
        <v>67</v>
      </c>
      <c r="B657" s="54" t="s">
        <v>800</v>
      </c>
      <c r="C657" s="58" t="str">
        <f>VLOOKUP(Table4[[#This Row],[iso_code]],iso_code!B:C,2,FALSE)</f>
        <v>DZA</v>
      </c>
      <c r="D657" s="18" t="str">
        <f>VLOOKUP(Table4[[#This Row],[iso_code]],iso_code!G:H,2,FALSE)</f>
        <v>Algeria</v>
      </c>
    </row>
    <row r="658" spans="1:4">
      <c r="A658" s="18">
        <v>68</v>
      </c>
      <c r="B658" s="54" t="s">
        <v>250</v>
      </c>
      <c r="C658" s="58" t="str">
        <f>VLOOKUP(Table4[[#This Row],[iso_code]],iso_code!B:C,2,FALSE)</f>
        <v>GHA</v>
      </c>
      <c r="D658" s="18" t="str">
        <f>VLOOKUP(Table4[[#This Row],[iso_code]],iso_code!G:H,2,FALSE)</f>
        <v>Ghana</v>
      </c>
    </row>
    <row r="659" spans="1:4">
      <c r="A659" s="18">
        <v>69</v>
      </c>
      <c r="B659" s="54" t="s">
        <v>428</v>
      </c>
      <c r="C659" s="58" t="str">
        <f>VLOOKUP(Table4[[#This Row],[iso_code]],iso_code!B:C,2,FALSE)</f>
        <v>KEN</v>
      </c>
      <c r="D659" s="18" t="str">
        <f>VLOOKUP(Table4[[#This Row],[iso_code]],iso_code!G:H,2,FALSE)</f>
        <v>Kenya</v>
      </c>
    </row>
    <row r="660" spans="1:4">
      <c r="A660" s="18">
        <v>70</v>
      </c>
      <c r="B660" s="54" t="s">
        <v>800</v>
      </c>
      <c r="C660" s="58" t="str">
        <f>VLOOKUP(Table4[[#This Row],[iso_code]],iso_code!B:C,2,FALSE)</f>
        <v>DZA</v>
      </c>
      <c r="D660" s="18" t="str">
        <f>VLOOKUP(Table4[[#This Row],[iso_code]],iso_code!G:H,2,FALSE)</f>
        <v>Algeria</v>
      </c>
    </row>
    <row r="661" spans="1:4">
      <c r="A661" s="18">
        <v>71</v>
      </c>
      <c r="B661" s="54" t="s">
        <v>1232</v>
      </c>
      <c r="C661" s="58" t="str">
        <f>VLOOKUP(Table4[[#This Row],[iso_code]],iso_code!B:C,2,FALSE)</f>
        <v>NGA</v>
      </c>
      <c r="D661" s="18" t="str">
        <f>VLOOKUP(Table4[[#This Row],[iso_code]],iso_code!G:H,2,FALSE)</f>
        <v>Nigeria</v>
      </c>
    </row>
    <row r="662" spans="1:4">
      <c r="A662" s="18">
        <v>72</v>
      </c>
      <c r="B662" s="54" t="s">
        <v>194</v>
      </c>
      <c r="C662" s="58" t="str">
        <f>VLOOKUP(Table4[[#This Row],[iso_code]],iso_code!B:C,2,FALSE)</f>
        <v>ETH</v>
      </c>
      <c r="D662" s="18" t="str">
        <f>VLOOKUP(Table4[[#This Row],[iso_code]],iso_code!G:H,2,FALSE)</f>
        <v>Ethiopia</v>
      </c>
    </row>
    <row r="663" spans="1:4">
      <c r="A663" s="18">
        <v>73</v>
      </c>
      <c r="B663" s="54" t="s">
        <v>428</v>
      </c>
      <c r="C663" s="58" t="str">
        <f>VLOOKUP(Table4[[#This Row],[iso_code]],iso_code!B:C,2,FALSE)</f>
        <v>KEN</v>
      </c>
      <c r="D663" s="18" t="str">
        <f>VLOOKUP(Table4[[#This Row],[iso_code]],iso_code!G:H,2,FALSE)</f>
        <v>Kenya</v>
      </c>
    </row>
    <row r="664" spans="1:4">
      <c r="A664" s="18">
        <v>74</v>
      </c>
      <c r="B664" s="54" t="s">
        <v>858</v>
      </c>
      <c r="C664" s="58" t="str">
        <f>VLOOKUP(Table4[[#This Row],[iso_code]],iso_code!B:C,2,FALSE)</f>
        <v>TZA</v>
      </c>
      <c r="D664" s="18" t="str">
        <f>VLOOKUP(Table4[[#This Row],[iso_code]],iso_code!G:H,2,FALSE)</f>
        <v>Tanzania, United Republic of</v>
      </c>
    </row>
    <row r="665" spans="1:4">
      <c r="A665" s="18">
        <v>75</v>
      </c>
      <c r="B665" s="54" t="s">
        <v>1467</v>
      </c>
      <c r="C665" s="58" t="str">
        <f>VLOOKUP(Table4[[#This Row],[iso_code]],iso_code!B:C,2,FALSE)</f>
        <v>UGA</v>
      </c>
      <c r="D665" s="18" t="str">
        <f>VLOOKUP(Table4[[#This Row],[iso_code]],iso_code!G:H,2,FALSE)</f>
        <v>Uganda</v>
      </c>
    </row>
    <row r="666" spans="1:4">
      <c r="A666" s="18">
        <v>76</v>
      </c>
      <c r="B666" s="54" t="s">
        <v>2239</v>
      </c>
      <c r="C666" s="58" t="str">
        <f>VLOOKUP(Table4[[#This Row],[iso_code]],iso_code!B:C,2,FALSE)</f>
        <v>RWA</v>
      </c>
      <c r="D666" s="18" t="str">
        <f>VLOOKUP(Table4[[#This Row],[iso_code]],iso_code!G:H,2,FALSE)</f>
        <v>Rwanda</v>
      </c>
    </row>
    <row r="667" spans="1:4">
      <c r="A667" s="18">
        <v>77</v>
      </c>
      <c r="B667" s="54" t="s">
        <v>612</v>
      </c>
      <c r="C667" s="58" t="str">
        <f>VLOOKUP(Table4[[#This Row],[iso_code]],iso_code!B:C,2,FALSE)</f>
        <v>ZAF</v>
      </c>
      <c r="D667" s="18" t="str">
        <f>VLOOKUP(Table4[[#This Row],[iso_code]],iso_code!G:H,2,FALSE)</f>
        <v>South Africa</v>
      </c>
    </row>
    <row r="668" spans="1:4">
      <c r="A668" s="18">
        <v>78</v>
      </c>
      <c r="B668" s="54" t="s">
        <v>513</v>
      </c>
      <c r="C668" s="58" t="str">
        <f>VLOOKUP(Table4[[#This Row],[iso_code]],iso_code!B:C,2,FALSE)</f>
        <v>MAR</v>
      </c>
      <c r="D668" s="18" t="str">
        <f>VLOOKUP(Table4[[#This Row],[iso_code]],iso_code!G:H,2,FALSE)</f>
        <v>Morocco</v>
      </c>
    </row>
    <row r="669" spans="1:4">
      <c r="A669" s="18">
        <v>79</v>
      </c>
      <c r="B669" s="54" t="s">
        <v>850</v>
      </c>
      <c r="C669" s="58" t="str">
        <f>VLOOKUP(Table4[[#This Row],[iso_code]],iso_code!B:C,2,FALSE)</f>
        <v>EGY</v>
      </c>
      <c r="D669" s="18" t="str">
        <f>VLOOKUP(Table4[[#This Row],[iso_code]],iso_code!G:H,2,FALSE)</f>
        <v>Egypt</v>
      </c>
    </row>
    <row r="670" spans="1:4">
      <c r="A670" s="18">
        <v>80</v>
      </c>
      <c r="B670" s="54" t="s">
        <v>513</v>
      </c>
      <c r="C670" s="58" t="str">
        <f>VLOOKUP(Table4[[#This Row],[iso_code]],iso_code!B:C,2,FALSE)</f>
        <v>MAR</v>
      </c>
      <c r="D670" s="18" t="str">
        <f>VLOOKUP(Table4[[#This Row],[iso_code]],iso_code!G:H,2,FALSE)</f>
        <v>Morocco</v>
      </c>
    </row>
    <row r="671" spans="1:4">
      <c r="A671" s="18">
        <v>81</v>
      </c>
      <c r="B671" s="54" t="s">
        <v>194</v>
      </c>
      <c r="C671" s="58" t="str">
        <f>VLOOKUP(Table4[[#This Row],[iso_code]],iso_code!B:C,2,FALSE)</f>
        <v>ETH</v>
      </c>
      <c r="D671" s="18" t="str">
        <f>VLOOKUP(Table4[[#This Row],[iso_code]],iso_code!G:H,2,FALSE)</f>
        <v>Ethiopia</v>
      </c>
    </row>
    <row r="672" spans="1:4">
      <c r="A672" s="18">
        <v>82</v>
      </c>
      <c r="B672" s="54" t="s">
        <v>800</v>
      </c>
      <c r="C672" s="58" t="str">
        <f>VLOOKUP(Table4[[#This Row],[iso_code]],iso_code!B:C,2,FALSE)</f>
        <v>DZA</v>
      </c>
      <c r="D672" s="18" t="str">
        <f>VLOOKUP(Table4[[#This Row],[iso_code]],iso_code!G:H,2,FALSE)</f>
        <v>Algeria</v>
      </c>
    </row>
    <row r="673" spans="1:4">
      <c r="A673" s="18">
        <v>83</v>
      </c>
      <c r="B673" s="54" t="s">
        <v>970</v>
      </c>
      <c r="C673" s="58" t="str">
        <f>VLOOKUP(Table4[[#This Row],[iso_code]],iso_code!B:C,2,FALSE)</f>
        <v>MUS</v>
      </c>
      <c r="D673" s="18" t="str">
        <f>VLOOKUP(Table4[[#This Row],[iso_code]],iso_code!G:H,2,FALSE)</f>
        <v>Mauritius</v>
      </c>
    </row>
    <row r="674" spans="1:4">
      <c r="A674" s="18">
        <v>84</v>
      </c>
      <c r="B674" s="54" t="s">
        <v>513</v>
      </c>
      <c r="C674" s="58" t="str">
        <f>VLOOKUP(Table4[[#This Row],[iso_code]],iso_code!B:C,2,FALSE)</f>
        <v>MAR</v>
      </c>
      <c r="D674" s="18" t="str">
        <f>VLOOKUP(Table4[[#This Row],[iso_code]],iso_code!G:H,2,FALSE)</f>
        <v>Morocco</v>
      </c>
    </row>
    <row r="675" spans="1:4">
      <c r="A675" s="18">
        <v>85</v>
      </c>
      <c r="B675" s="54" t="s">
        <v>1232</v>
      </c>
      <c r="C675" s="58" t="str">
        <f>VLOOKUP(Table4[[#This Row],[iso_code]],iso_code!B:C,2,FALSE)</f>
        <v>NGA</v>
      </c>
      <c r="D675" s="18" t="str">
        <f>VLOOKUP(Table4[[#This Row],[iso_code]],iso_code!G:H,2,FALSE)</f>
        <v>Nigeria</v>
      </c>
    </row>
    <row r="676" spans="1:4">
      <c r="A676" s="18">
        <v>86</v>
      </c>
      <c r="B676" s="54" t="s">
        <v>952</v>
      </c>
      <c r="C676" s="58" t="str">
        <f>VLOOKUP(Table4[[#This Row],[iso_code]],iso_code!B:C,2,FALSE)</f>
        <v>TUN</v>
      </c>
      <c r="D676" s="18" t="str">
        <f>VLOOKUP(Table4[[#This Row],[iso_code]],iso_code!G:H,2,FALSE)</f>
        <v>Tunisia</v>
      </c>
    </row>
    <row r="677" spans="1:4">
      <c r="A677" s="18">
        <v>87</v>
      </c>
      <c r="B677" s="54" t="s">
        <v>2246</v>
      </c>
      <c r="C677" s="58" t="str">
        <f>VLOOKUP(Table4[[#This Row],[iso_code]],iso_code!B:C,2,FALSE)</f>
        <v>ZWE</v>
      </c>
      <c r="D677" s="18" t="str">
        <f>VLOOKUP(Table4[[#This Row],[iso_code]],iso_code!G:H,2,FALSE)</f>
        <v>Zimbabwe</v>
      </c>
    </row>
    <row r="678" spans="1:4">
      <c r="A678" s="18">
        <v>88</v>
      </c>
      <c r="B678" s="54" t="s">
        <v>970</v>
      </c>
      <c r="C678" s="58" t="str">
        <f>VLOOKUP(Table4[[#This Row],[iso_code]],iso_code!B:C,2,FALSE)</f>
        <v>MUS</v>
      </c>
      <c r="D678" s="18" t="str">
        <f>VLOOKUP(Table4[[#This Row],[iso_code]],iso_code!G:H,2,FALSE)</f>
        <v>Mauritius</v>
      </c>
    </row>
    <row r="679" spans="1:4">
      <c r="A679" s="18">
        <v>89</v>
      </c>
      <c r="B679" s="54" t="s">
        <v>1232</v>
      </c>
      <c r="C679" s="58" t="str">
        <f>VLOOKUP(Table4[[#This Row],[iso_code]],iso_code!B:C,2,FALSE)</f>
        <v>NGA</v>
      </c>
      <c r="D679" s="18" t="str">
        <f>VLOOKUP(Table4[[#This Row],[iso_code]],iso_code!G:H,2,FALSE)</f>
        <v>Nigeria</v>
      </c>
    </row>
    <row r="680" spans="1:4">
      <c r="A680" s="18">
        <v>90</v>
      </c>
      <c r="B680" s="54" t="s">
        <v>2237</v>
      </c>
      <c r="C680" s="58" t="str">
        <f>VLOOKUP(Table4[[#This Row],[iso_code]],iso_code!B:C,2,FALSE)</f>
        <v>MDG</v>
      </c>
      <c r="D680" s="18" t="str">
        <f>VLOOKUP(Table4[[#This Row],[iso_code]],iso_code!G:H,2,FALSE)</f>
        <v>Madagascar</v>
      </c>
    </row>
    <row r="681" spans="1:4">
      <c r="A681" s="18">
        <v>91</v>
      </c>
      <c r="B681" s="54" t="s">
        <v>1232</v>
      </c>
      <c r="C681" s="58" t="str">
        <f>VLOOKUP(Table4[[#This Row],[iso_code]],iso_code!B:C,2,FALSE)</f>
        <v>NGA</v>
      </c>
      <c r="D681" s="18" t="str">
        <f>VLOOKUP(Table4[[#This Row],[iso_code]],iso_code!G:H,2,FALSE)</f>
        <v>Nigeria</v>
      </c>
    </row>
    <row r="682" spans="1:4">
      <c r="A682" s="18">
        <v>92</v>
      </c>
      <c r="B682" s="54" t="s">
        <v>1005</v>
      </c>
      <c r="C682" s="58" t="str">
        <f>VLOOKUP(Table4[[#This Row],[iso_code]],iso_code!B:C,2,FALSE)</f>
        <v>NER</v>
      </c>
      <c r="D682" s="18" t="str">
        <f>VLOOKUP(Table4[[#This Row],[iso_code]],iso_code!G:H,2,FALSE)</f>
        <v>Niger (the)</v>
      </c>
    </row>
    <row r="683" spans="1:4">
      <c r="A683" s="18">
        <v>93</v>
      </c>
      <c r="B683" s="54" t="s">
        <v>800</v>
      </c>
      <c r="C683" s="58" t="str">
        <f>VLOOKUP(Table4[[#This Row],[iso_code]],iso_code!B:C,2,FALSE)</f>
        <v>DZA</v>
      </c>
      <c r="D683" s="18" t="str">
        <f>VLOOKUP(Table4[[#This Row],[iso_code]],iso_code!G:H,2,FALSE)</f>
        <v>Algeria</v>
      </c>
    </row>
    <row r="684" spans="1:4">
      <c r="A684" s="18">
        <v>94</v>
      </c>
      <c r="B684" s="54" t="s">
        <v>1232</v>
      </c>
      <c r="C684" s="58" t="str">
        <f>VLOOKUP(Table4[[#This Row],[iso_code]],iso_code!B:C,2,FALSE)</f>
        <v>NGA</v>
      </c>
      <c r="D684" s="18" t="str">
        <f>VLOOKUP(Table4[[#This Row],[iso_code]],iso_code!G:H,2,FALSE)</f>
        <v>Nigeria</v>
      </c>
    </row>
    <row r="685" spans="1:4">
      <c r="A685" s="18">
        <v>95</v>
      </c>
      <c r="B685" s="54" t="s">
        <v>513</v>
      </c>
      <c r="C685" s="58" t="str">
        <f>VLOOKUP(Table4[[#This Row],[iso_code]],iso_code!B:C,2,FALSE)</f>
        <v>MAR</v>
      </c>
      <c r="D685" s="18" t="str">
        <f>VLOOKUP(Table4[[#This Row],[iso_code]],iso_code!G:H,2,FALSE)</f>
        <v>Morocco</v>
      </c>
    </row>
    <row r="686" spans="1:4">
      <c r="A686" s="18">
        <v>96</v>
      </c>
      <c r="B686" s="54" t="s">
        <v>800</v>
      </c>
      <c r="C686" s="58" t="str">
        <f>VLOOKUP(Table4[[#This Row],[iso_code]],iso_code!B:C,2,FALSE)</f>
        <v>DZA</v>
      </c>
      <c r="D686" s="18" t="str">
        <f>VLOOKUP(Table4[[#This Row],[iso_code]],iso_code!G:H,2,FALSE)</f>
        <v>Algeria</v>
      </c>
    </row>
    <row r="687" spans="1:4">
      <c r="A687" s="18">
        <v>97</v>
      </c>
      <c r="B687" s="54" t="s">
        <v>194</v>
      </c>
      <c r="C687" s="58" t="str">
        <f>VLOOKUP(Table4[[#This Row],[iso_code]],iso_code!B:C,2,FALSE)</f>
        <v>ETH</v>
      </c>
      <c r="D687" s="18" t="str">
        <f>VLOOKUP(Table4[[#This Row],[iso_code]],iso_code!G:H,2,FALSE)</f>
        <v>Ethiopia</v>
      </c>
    </row>
    <row r="688" spans="1:4">
      <c r="A688" s="18">
        <v>98</v>
      </c>
      <c r="B688" s="54" t="s">
        <v>850</v>
      </c>
      <c r="C688" s="58" t="str">
        <f>VLOOKUP(Table4[[#This Row],[iso_code]],iso_code!B:C,2,FALSE)</f>
        <v>EGY</v>
      </c>
      <c r="D688" s="18" t="str">
        <f>VLOOKUP(Table4[[#This Row],[iso_code]],iso_code!G:H,2,FALSE)</f>
        <v>Egypt</v>
      </c>
    </row>
    <row r="689" spans="1:4">
      <c r="A689" s="18">
        <v>99</v>
      </c>
      <c r="B689" s="54" t="s">
        <v>2244</v>
      </c>
      <c r="C689" s="58" t="str">
        <f>VLOOKUP(Table4[[#This Row],[iso_code]],iso_code!B:C,2,FALSE)</f>
        <v>SDN</v>
      </c>
      <c r="D689" s="18" t="str">
        <f>VLOOKUP(Table4[[#This Row],[iso_code]],iso_code!G:H,2,FALSE)</f>
        <v>Sudan (the)</v>
      </c>
    </row>
    <row r="690" spans="1:4">
      <c r="A690" s="18">
        <v>100</v>
      </c>
      <c r="B690" s="54" t="s">
        <v>2024</v>
      </c>
      <c r="C690" s="58" t="str">
        <f>VLOOKUP(Table4[[#This Row],[iso_code]],iso_code!B:C,2,FALSE)</f>
        <v>COD</v>
      </c>
      <c r="D690" s="18" t="str">
        <f>VLOOKUP(Table4[[#This Row],[iso_code]],iso_code!G:H,2,FALSE)</f>
        <v>Congo (the Democratic Republic of the)</v>
      </c>
    </row>
    <row r="691" spans="1:4">
      <c r="A691" s="18">
        <v>101</v>
      </c>
      <c r="B691" s="54" t="s">
        <v>1467</v>
      </c>
      <c r="C691" s="58" t="str">
        <f>VLOOKUP(Table4[[#This Row],[iso_code]],iso_code!B:C,2,FALSE)</f>
        <v>UGA</v>
      </c>
      <c r="D691" s="18" t="str">
        <f>VLOOKUP(Table4[[#This Row],[iso_code]],iso_code!G:H,2,FALSE)</f>
        <v>Uganda</v>
      </c>
    </row>
    <row r="692" spans="1:4">
      <c r="A692" s="18">
        <v>102</v>
      </c>
      <c r="B692" s="54" t="s">
        <v>285</v>
      </c>
      <c r="C692" s="58" t="str">
        <f>VLOOKUP(Table4[[#This Row],[iso_code]],iso_code!B:C,2,FALSE)</f>
        <v>CMR</v>
      </c>
      <c r="D692" s="18" t="str">
        <f>VLOOKUP(Table4[[#This Row],[iso_code]],iso_code!G:H,2,FALSE)</f>
        <v>Cameroon</v>
      </c>
    </row>
    <row r="693" spans="1:4">
      <c r="A693" s="18">
        <v>103</v>
      </c>
      <c r="B693" s="54" t="s">
        <v>2024</v>
      </c>
      <c r="C693" s="58" t="str">
        <f>VLOOKUP(Table4[[#This Row],[iso_code]],iso_code!B:C,2,FALSE)</f>
        <v>COD</v>
      </c>
      <c r="D693" s="18" t="str">
        <f>VLOOKUP(Table4[[#This Row],[iso_code]],iso_code!G:H,2,FALSE)</f>
        <v>Congo (the Democratic Republic of the)</v>
      </c>
    </row>
    <row r="694" spans="1:4">
      <c r="A694" s="18">
        <v>104</v>
      </c>
      <c r="B694" s="54" t="s">
        <v>952</v>
      </c>
      <c r="C694" s="58" t="str">
        <f>VLOOKUP(Table4[[#This Row],[iso_code]],iso_code!B:C,2,FALSE)</f>
        <v>TUN</v>
      </c>
      <c r="D694" s="18" t="str">
        <f>VLOOKUP(Table4[[#This Row],[iso_code]],iso_code!G:H,2,FALSE)</f>
        <v>Tunisia</v>
      </c>
    </row>
    <row r="695" spans="1:4">
      <c r="A695" s="18">
        <v>105</v>
      </c>
      <c r="B695" s="54" t="s">
        <v>2244</v>
      </c>
      <c r="C695" s="58" t="str">
        <f>VLOOKUP(Table4[[#This Row],[iso_code]],iso_code!B:C,2,FALSE)</f>
        <v>SDN</v>
      </c>
      <c r="D695" s="18" t="str">
        <f>VLOOKUP(Table4[[#This Row],[iso_code]],iso_code!G:H,2,FALSE)</f>
        <v>Sudan (the)</v>
      </c>
    </row>
    <row r="696" spans="1:4">
      <c r="A696" s="18">
        <v>106</v>
      </c>
      <c r="B696" s="54" t="s">
        <v>800</v>
      </c>
      <c r="C696" s="58" t="str">
        <f>VLOOKUP(Table4[[#This Row],[iso_code]],iso_code!B:C,2,FALSE)</f>
        <v>DZA</v>
      </c>
      <c r="D696" s="18" t="str">
        <f>VLOOKUP(Table4[[#This Row],[iso_code]],iso_code!G:H,2,FALSE)</f>
        <v>Algeria</v>
      </c>
    </row>
    <row r="697" spans="1:4">
      <c r="A697" s="18">
        <v>107</v>
      </c>
      <c r="B697" s="54" t="s">
        <v>612</v>
      </c>
      <c r="C697" s="58" t="str">
        <f>VLOOKUP(Table4[[#This Row],[iso_code]],iso_code!B:C,2,FALSE)</f>
        <v>ZAF</v>
      </c>
      <c r="D697" s="18" t="str">
        <f>VLOOKUP(Table4[[#This Row],[iso_code]],iso_code!G:H,2,FALSE)</f>
        <v>South Africa</v>
      </c>
    </row>
    <row r="698" spans="1:4">
      <c r="A698" s="18">
        <v>108</v>
      </c>
      <c r="B698" s="54" t="s">
        <v>612</v>
      </c>
      <c r="C698" s="58" t="str">
        <f>VLOOKUP(Table4[[#This Row],[iso_code]],iso_code!B:C,2,FALSE)</f>
        <v>ZAF</v>
      </c>
      <c r="D698" s="18" t="str">
        <f>VLOOKUP(Table4[[#This Row],[iso_code]],iso_code!G:H,2,FALSE)</f>
        <v>South Africa</v>
      </c>
    </row>
    <row r="699" spans="1:4">
      <c r="A699" s="18">
        <v>109</v>
      </c>
      <c r="B699" s="54" t="s">
        <v>250</v>
      </c>
      <c r="C699" s="58" t="str">
        <f>VLOOKUP(Table4[[#This Row],[iso_code]],iso_code!B:C,2,FALSE)</f>
        <v>GHA</v>
      </c>
      <c r="D699" s="18" t="str">
        <f>VLOOKUP(Table4[[#This Row],[iso_code]],iso_code!G:H,2,FALSE)</f>
        <v>Ghana</v>
      </c>
    </row>
    <row r="700" spans="1:4">
      <c r="A700" s="18">
        <v>110</v>
      </c>
      <c r="B700" s="54" t="s">
        <v>194</v>
      </c>
      <c r="C700" s="58" t="str">
        <f>VLOOKUP(Table4[[#This Row],[iso_code]],iso_code!B:C,2,FALSE)</f>
        <v>ETH</v>
      </c>
      <c r="D700" s="18" t="str">
        <f>VLOOKUP(Table4[[#This Row],[iso_code]],iso_code!G:H,2,FALSE)</f>
        <v>Ethiopia</v>
      </c>
    </row>
    <row r="701" spans="1:4">
      <c r="A701" s="18">
        <v>111</v>
      </c>
      <c r="B701" s="54" t="s">
        <v>1232</v>
      </c>
      <c r="C701" s="58" t="str">
        <f>VLOOKUP(Table4[[#This Row],[iso_code]],iso_code!B:C,2,FALSE)</f>
        <v>NGA</v>
      </c>
      <c r="D701" s="18" t="str">
        <f>VLOOKUP(Table4[[#This Row],[iso_code]],iso_code!G:H,2,FALSE)</f>
        <v>Nigeria</v>
      </c>
    </row>
    <row r="702" spans="1:4">
      <c r="A702" s="18">
        <v>112</v>
      </c>
      <c r="B702" s="54" t="s">
        <v>1164</v>
      </c>
      <c r="C702" s="58" t="str">
        <f>VLOOKUP(Table4[[#This Row],[iso_code]],iso_code!B:C,2,FALSE)</f>
        <v>MWI</v>
      </c>
      <c r="D702" s="18" t="str">
        <f>VLOOKUP(Table4[[#This Row],[iso_code]],iso_code!G:H,2,FALSE)</f>
        <v>Malawi</v>
      </c>
    </row>
    <row r="703" spans="1:4">
      <c r="A703" s="18">
        <v>113</v>
      </c>
      <c r="B703" s="54" t="s">
        <v>513</v>
      </c>
      <c r="C703" s="58" t="str">
        <f>VLOOKUP(Table4[[#This Row],[iso_code]],iso_code!B:C,2,FALSE)</f>
        <v>MAR</v>
      </c>
      <c r="D703" s="18" t="str">
        <f>VLOOKUP(Table4[[#This Row],[iso_code]],iso_code!G:H,2,FALSE)</f>
        <v>Morocco</v>
      </c>
    </row>
    <row r="704" spans="1:4">
      <c r="A704" s="18">
        <v>114</v>
      </c>
      <c r="B704" s="54" t="s">
        <v>2242</v>
      </c>
      <c r="C704" s="58" t="str">
        <f>VLOOKUP(Table4[[#This Row],[iso_code]],iso_code!B:C,2,FALSE)</f>
        <v>SOM</v>
      </c>
      <c r="D704" s="18" t="str">
        <f>VLOOKUP(Table4[[#This Row],[iso_code]],iso_code!G:H,2,FALSE)</f>
        <v>Somalia</v>
      </c>
    </row>
    <row r="705" spans="1:4">
      <c r="A705" s="18">
        <v>115</v>
      </c>
      <c r="B705" s="54" t="s">
        <v>285</v>
      </c>
      <c r="C705" s="58" t="str">
        <f>VLOOKUP(Table4[[#This Row],[iso_code]],iso_code!B:C,2,FALSE)</f>
        <v>CMR</v>
      </c>
      <c r="D705" s="18" t="str">
        <f>VLOOKUP(Table4[[#This Row],[iso_code]],iso_code!G:H,2,FALSE)</f>
        <v>Cameroon</v>
      </c>
    </row>
    <row r="706" spans="1:4">
      <c r="A706" s="18">
        <v>116</v>
      </c>
      <c r="B706" s="54" t="s">
        <v>194</v>
      </c>
      <c r="C706" s="58" t="str">
        <f>VLOOKUP(Table4[[#This Row],[iso_code]],iso_code!B:C,2,FALSE)</f>
        <v>ETH</v>
      </c>
      <c r="D706" s="18" t="str">
        <f>VLOOKUP(Table4[[#This Row],[iso_code]],iso_code!G:H,2,FALSE)</f>
        <v>Ethiopia</v>
      </c>
    </row>
    <row r="707" spans="1:4">
      <c r="A707" s="18">
        <v>117</v>
      </c>
      <c r="B707" s="54" t="s">
        <v>194</v>
      </c>
      <c r="C707" s="58" t="str">
        <f>VLOOKUP(Table4[[#This Row],[iso_code]],iso_code!B:C,2,FALSE)</f>
        <v>ETH</v>
      </c>
      <c r="D707" s="18" t="str">
        <f>VLOOKUP(Table4[[#This Row],[iso_code]],iso_code!G:H,2,FALSE)</f>
        <v>Ethiopia</v>
      </c>
    </row>
    <row r="708" spans="1:4">
      <c r="A708" s="18">
        <v>118</v>
      </c>
      <c r="B708" s="54" t="s">
        <v>858</v>
      </c>
      <c r="C708" s="58" t="str">
        <f>VLOOKUP(Table4[[#This Row],[iso_code]],iso_code!B:C,2,FALSE)</f>
        <v>TZA</v>
      </c>
      <c r="D708" s="18" t="str">
        <f>VLOOKUP(Table4[[#This Row],[iso_code]],iso_code!G:H,2,FALSE)</f>
        <v>Tanzania, United Republic of</v>
      </c>
    </row>
    <row r="709" spans="1:4">
      <c r="A709" s="18">
        <v>119</v>
      </c>
      <c r="B709" s="54" t="s">
        <v>1232</v>
      </c>
      <c r="C709" s="58" t="str">
        <f>VLOOKUP(Table4[[#This Row],[iso_code]],iso_code!B:C,2,FALSE)</f>
        <v>NGA</v>
      </c>
      <c r="D709" s="18" t="str">
        <f>VLOOKUP(Table4[[#This Row],[iso_code]],iso_code!G:H,2,FALSE)</f>
        <v>Nigeria</v>
      </c>
    </row>
    <row r="710" spans="1:4">
      <c r="A710" s="18">
        <v>120</v>
      </c>
      <c r="B710" s="54" t="s">
        <v>1232</v>
      </c>
      <c r="C710" s="58" t="str">
        <f>VLOOKUP(Table4[[#This Row],[iso_code]],iso_code!B:C,2,FALSE)</f>
        <v>NGA</v>
      </c>
      <c r="D710" s="18" t="str">
        <f>VLOOKUP(Table4[[#This Row],[iso_code]],iso_code!G:H,2,FALSE)</f>
        <v>Nigeria</v>
      </c>
    </row>
    <row r="711" spans="1:4">
      <c r="A711" s="18">
        <v>121</v>
      </c>
      <c r="B711" s="54" t="s">
        <v>800</v>
      </c>
      <c r="C711" s="58" t="str">
        <f>VLOOKUP(Table4[[#This Row],[iso_code]],iso_code!B:C,2,FALSE)</f>
        <v>DZA</v>
      </c>
      <c r="D711" s="18" t="str">
        <f>VLOOKUP(Table4[[#This Row],[iso_code]],iso_code!G:H,2,FALSE)</f>
        <v>Algeria</v>
      </c>
    </row>
    <row r="712" spans="1:4">
      <c r="A712" s="18">
        <v>122</v>
      </c>
      <c r="B712" s="54" t="s">
        <v>194</v>
      </c>
      <c r="C712" s="58" t="str">
        <f>VLOOKUP(Table4[[#This Row],[iso_code]],iso_code!B:C,2,FALSE)</f>
        <v>ETH</v>
      </c>
      <c r="D712" s="18" t="str">
        <f>VLOOKUP(Table4[[#This Row],[iso_code]],iso_code!G:H,2,FALSE)</f>
        <v>Ethiopia</v>
      </c>
    </row>
    <row r="713" spans="1:4">
      <c r="A713" s="18">
        <v>123</v>
      </c>
      <c r="B713" s="54" t="s">
        <v>1232</v>
      </c>
      <c r="C713" s="58" t="str">
        <f>VLOOKUP(Table4[[#This Row],[iso_code]],iso_code!B:C,2,FALSE)</f>
        <v>NGA</v>
      </c>
      <c r="D713" s="18" t="str">
        <f>VLOOKUP(Table4[[#This Row],[iso_code]],iso_code!G:H,2,FALSE)</f>
        <v>Nigeria</v>
      </c>
    </row>
    <row r="714" spans="1:4">
      <c r="A714" s="18">
        <v>124</v>
      </c>
      <c r="B714" s="54" t="s">
        <v>513</v>
      </c>
      <c r="C714" s="58" t="str">
        <f>VLOOKUP(Table4[[#This Row],[iso_code]],iso_code!B:C,2,FALSE)</f>
        <v>MAR</v>
      </c>
      <c r="D714" s="18" t="str">
        <f>VLOOKUP(Table4[[#This Row],[iso_code]],iso_code!G:H,2,FALSE)</f>
        <v>Morocco</v>
      </c>
    </row>
    <row r="715" spans="1:4">
      <c r="A715" s="18">
        <v>125</v>
      </c>
      <c r="B715" s="54" t="s">
        <v>952</v>
      </c>
      <c r="C715" s="58" t="str">
        <f>VLOOKUP(Table4[[#This Row],[iso_code]],iso_code!B:C,2,FALSE)</f>
        <v>TUN</v>
      </c>
      <c r="D715" s="18" t="str">
        <f>VLOOKUP(Table4[[#This Row],[iso_code]],iso_code!G:H,2,FALSE)</f>
        <v>Tunisia</v>
      </c>
    </row>
    <row r="716" spans="1:4">
      <c r="A716" s="18">
        <v>126</v>
      </c>
      <c r="B716" s="54" t="s">
        <v>428</v>
      </c>
      <c r="C716" s="58" t="str">
        <f>VLOOKUP(Table4[[#This Row],[iso_code]],iso_code!B:C,2,FALSE)</f>
        <v>KEN</v>
      </c>
      <c r="D716" s="18" t="str">
        <f>VLOOKUP(Table4[[#This Row],[iso_code]],iso_code!G:H,2,FALSE)</f>
        <v>Kenya</v>
      </c>
    </row>
    <row r="717" spans="1:4">
      <c r="A717" s="18">
        <v>127</v>
      </c>
      <c r="B717" s="54" t="s">
        <v>428</v>
      </c>
      <c r="C717" s="58" t="str">
        <f>VLOOKUP(Table4[[#This Row],[iso_code]],iso_code!B:C,2,FALSE)</f>
        <v>KEN</v>
      </c>
      <c r="D717" s="18" t="str">
        <f>VLOOKUP(Table4[[#This Row],[iso_code]],iso_code!G:H,2,FALSE)</f>
        <v>Kenya</v>
      </c>
    </row>
    <row r="718" spans="1:4">
      <c r="A718" s="18">
        <v>128</v>
      </c>
      <c r="B718" s="54" t="s">
        <v>1232</v>
      </c>
      <c r="C718" s="58" t="str">
        <f>VLOOKUP(Table4[[#This Row],[iso_code]],iso_code!B:C,2,FALSE)</f>
        <v>NGA</v>
      </c>
      <c r="D718" s="18" t="str">
        <f>VLOOKUP(Table4[[#This Row],[iso_code]],iso_code!G:H,2,FALSE)</f>
        <v>Nigeria</v>
      </c>
    </row>
    <row r="719" spans="1:4">
      <c r="A719" s="18">
        <v>129</v>
      </c>
      <c r="B719" s="54" t="s">
        <v>1232</v>
      </c>
      <c r="C719" s="58" t="str">
        <f>VLOOKUP(Table4[[#This Row],[iso_code]],iso_code!B:C,2,FALSE)</f>
        <v>NGA</v>
      </c>
      <c r="D719" s="18" t="str">
        <f>VLOOKUP(Table4[[#This Row],[iso_code]],iso_code!G:H,2,FALSE)</f>
        <v>Nigeria</v>
      </c>
    </row>
    <row r="720" spans="1:4">
      <c r="A720" s="18">
        <v>130</v>
      </c>
      <c r="B720" s="54" t="s">
        <v>612</v>
      </c>
      <c r="C720" s="58" t="str">
        <f>VLOOKUP(Table4[[#This Row],[iso_code]],iso_code!B:C,2,FALSE)</f>
        <v>ZAF</v>
      </c>
      <c r="D720" s="18" t="str">
        <f>VLOOKUP(Table4[[#This Row],[iso_code]],iso_code!G:H,2,FALSE)</f>
        <v>South Africa</v>
      </c>
    </row>
    <row r="721" spans="1:4">
      <c r="A721" s="18">
        <v>131</v>
      </c>
      <c r="B721" s="54" t="s">
        <v>513</v>
      </c>
      <c r="C721" s="58" t="str">
        <f>VLOOKUP(Table4[[#This Row],[iso_code]],iso_code!B:C,2,FALSE)</f>
        <v>MAR</v>
      </c>
      <c r="D721" s="18" t="str">
        <f>VLOOKUP(Table4[[#This Row],[iso_code]],iso_code!G:H,2,FALSE)</f>
        <v>Morocco</v>
      </c>
    </row>
    <row r="722" spans="1:4">
      <c r="A722" s="18">
        <v>132</v>
      </c>
      <c r="B722" s="54" t="s">
        <v>2220</v>
      </c>
      <c r="C722" s="58" t="str">
        <f>VLOOKUP(Table4[[#This Row],[iso_code]],iso_code!B:C,2,FALSE)</f>
        <v>AGO</v>
      </c>
      <c r="D722" s="18" t="str">
        <f>VLOOKUP(Table4[[#This Row],[iso_code]],iso_code!G:H,2,FALSE)</f>
        <v>Angola</v>
      </c>
    </row>
    <row r="723" spans="1:4">
      <c r="A723" s="18">
        <v>133</v>
      </c>
      <c r="B723" s="54" t="s">
        <v>250</v>
      </c>
      <c r="C723" s="58" t="str">
        <f>VLOOKUP(Table4[[#This Row],[iso_code]],iso_code!B:C,2,FALSE)</f>
        <v>GHA</v>
      </c>
      <c r="D723" s="18" t="str">
        <f>VLOOKUP(Table4[[#This Row],[iso_code]],iso_code!G:H,2,FALSE)</f>
        <v>Ghana</v>
      </c>
    </row>
    <row r="724" spans="1:4">
      <c r="A724" s="18">
        <v>134</v>
      </c>
      <c r="B724" s="54" t="s">
        <v>1164</v>
      </c>
      <c r="C724" s="58" t="str">
        <f>VLOOKUP(Table4[[#This Row],[iso_code]],iso_code!B:C,2,FALSE)</f>
        <v>MWI</v>
      </c>
      <c r="D724" s="18" t="str">
        <f>VLOOKUP(Table4[[#This Row],[iso_code]],iso_code!G:H,2,FALSE)</f>
        <v>Malawi</v>
      </c>
    </row>
    <row r="725" spans="1:4">
      <c r="A725" s="18">
        <v>135</v>
      </c>
      <c r="B725" s="54" t="s">
        <v>428</v>
      </c>
      <c r="C725" s="58" t="str">
        <f>VLOOKUP(Table4[[#This Row],[iso_code]],iso_code!B:C,2,FALSE)</f>
        <v>KEN</v>
      </c>
      <c r="D725" s="18" t="str">
        <f>VLOOKUP(Table4[[#This Row],[iso_code]],iso_code!G:H,2,FALSE)</f>
        <v>Kenya</v>
      </c>
    </row>
    <row r="726" spans="1:4">
      <c r="A726" s="18">
        <v>136</v>
      </c>
      <c r="B726" s="54" t="s">
        <v>1455</v>
      </c>
      <c r="C726" s="58" t="str">
        <f>VLOOKUP(Table4[[#This Row],[iso_code]],iso_code!B:C,2,FALSE)</f>
        <v>MOZ</v>
      </c>
      <c r="D726" s="18" t="str">
        <f>VLOOKUP(Table4[[#This Row],[iso_code]],iso_code!G:H,2,FALSE)</f>
        <v>Mozambique</v>
      </c>
    </row>
    <row r="727" spans="1:4">
      <c r="A727" s="18">
        <v>137</v>
      </c>
      <c r="B727" s="54" t="s">
        <v>850</v>
      </c>
      <c r="C727" s="58" t="str">
        <f>VLOOKUP(Table4[[#This Row],[iso_code]],iso_code!B:C,2,FALSE)</f>
        <v>EGY</v>
      </c>
      <c r="D727" s="18" t="str">
        <f>VLOOKUP(Table4[[#This Row],[iso_code]],iso_code!G:H,2,FALSE)</f>
        <v>Egypt</v>
      </c>
    </row>
    <row r="728" spans="1:4">
      <c r="A728" s="18">
        <v>138</v>
      </c>
      <c r="B728" s="54" t="s">
        <v>2094</v>
      </c>
      <c r="C728" s="58" t="str">
        <f>VLOOKUP(Table4[[#This Row],[iso_code]],iso_code!B:C,2,FALSE)</f>
        <v>SLE</v>
      </c>
      <c r="D728" s="18" t="str">
        <f>VLOOKUP(Table4[[#This Row],[iso_code]],iso_code!G:H,2,FALSE)</f>
        <v>Sierra Leone</v>
      </c>
    </row>
    <row r="729" spans="1:4">
      <c r="A729" s="18">
        <v>139</v>
      </c>
      <c r="B729" s="54" t="s">
        <v>513</v>
      </c>
      <c r="C729" s="58" t="str">
        <f>VLOOKUP(Table4[[#This Row],[iso_code]],iso_code!B:C,2,FALSE)</f>
        <v>MAR</v>
      </c>
      <c r="D729" s="18" t="str">
        <f>VLOOKUP(Table4[[#This Row],[iso_code]],iso_code!G:H,2,FALSE)</f>
        <v>Morocco</v>
      </c>
    </row>
    <row r="730" spans="1:4">
      <c r="A730" s="18">
        <v>139</v>
      </c>
      <c r="B730" s="54" t="s">
        <v>952</v>
      </c>
      <c r="C730" s="58" t="str">
        <f>VLOOKUP(Table4[[#This Row],[iso_code]],iso_code!B:C,2,FALSE)</f>
        <v>TUN</v>
      </c>
      <c r="D730" s="18" t="str">
        <f>VLOOKUP(Table4[[#This Row],[iso_code]],iso_code!G:H,2,FALSE)</f>
        <v>Tunisia</v>
      </c>
    </row>
    <row r="731" spans="1:4">
      <c r="A731" s="18">
        <v>139</v>
      </c>
      <c r="B731" s="54" t="s">
        <v>800</v>
      </c>
      <c r="C731" s="58" t="str">
        <f>VLOOKUP(Table4[[#This Row],[iso_code]],iso_code!B:C,2,FALSE)</f>
        <v>DZA</v>
      </c>
      <c r="D731" s="18" t="str">
        <f>VLOOKUP(Table4[[#This Row],[iso_code]],iso_code!G:H,2,FALSE)</f>
        <v>Algeria</v>
      </c>
    </row>
    <row r="732" spans="1:4">
      <c r="A732" s="18">
        <v>140</v>
      </c>
      <c r="B732" s="54" t="s">
        <v>250</v>
      </c>
      <c r="C732" s="58" t="str">
        <f>VLOOKUP(Table4[[#This Row],[iso_code]],iso_code!B:C,2,FALSE)</f>
        <v>GHA</v>
      </c>
      <c r="D732" s="18" t="str">
        <f>VLOOKUP(Table4[[#This Row],[iso_code]],iso_code!G:H,2,FALSE)</f>
        <v>Ghana</v>
      </c>
    </row>
    <row r="733" spans="1:4">
      <c r="A733" s="18">
        <v>141</v>
      </c>
      <c r="B733" s="54" t="s">
        <v>2223</v>
      </c>
      <c r="C733" s="58" t="str">
        <f>VLOOKUP(Table4[[#This Row],[iso_code]],iso_code!B:C,2,FALSE)</f>
        <v>BDI</v>
      </c>
      <c r="D733" s="18" t="str">
        <f>VLOOKUP(Table4[[#This Row],[iso_code]],iso_code!G:H,2,FALSE)</f>
        <v>Burundi</v>
      </c>
    </row>
    <row r="734" spans="1:4">
      <c r="A734" s="18">
        <v>142</v>
      </c>
      <c r="B734" s="54" t="s">
        <v>194</v>
      </c>
      <c r="C734" s="58" t="str">
        <f>VLOOKUP(Table4[[#This Row],[iso_code]],iso_code!B:C,2,FALSE)</f>
        <v>ETH</v>
      </c>
      <c r="D734" s="18" t="str">
        <f>VLOOKUP(Table4[[#This Row],[iso_code]],iso_code!G:H,2,FALSE)</f>
        <v>Ethiopia</v>
      </c>
    </row>
    <row r="735" spans="1:4">
      <c r="A735" s="18">
        <v>143</v>
      </c>
      <c r="B735" s="54" t="s">
        <v>428</v>
      </c>
      <c r="C735" s="58" t="str">
        <f>VLOOKUP(Table4[[#This Row],[iso_code]],iso_code!B:C,2,FALSE)</f>
        <v>KEN</v>
      </c>
      <c r="D735" s="18" t="str">
        <f>VLOOKUP(Table4[[#This Row],[iso_code]],iso_code!G:H,2,FALSE)</f>
        <v>Kenya</v>
      </c>
    </row>
    <row r="736" spans="1:4">
      <c r="A736" s="18">
        <v>144</v>
      </c>
      <c r="B736" s="54" t="s">
        <v>612</v>
      </c>
      <c r="C736" s="58" t="str">
        <f>VLOOKUP(Table4[[#This Row],[iso_code]],iso_code!B:C,2,FALSE)</f>
        <v>ZAF</v>
      </c>
      <c r="D736" s="18" t="str">
        <f>VLOOKUP(Table4[[#This Row],[iso_code]],iso_code!G:H,2,FALSE)</f>
        <v>South Africa</v>
      </c>
    </row>
    <row r="737" spans="1:4">
      <c r="A737" s="18">
        <v>145</v>
      </c>
      <c r="B737" s="54" t="s">
        <v>612</v>
      </c>
      <c r="C737" s="58" t="str">
        <f>VLOOKUP(Table4[[#This Row],[iso_code]],iso_code!B:C,2,FALSE)</f>
        <v>ZAF</v>
      </c>
      <c r="D737" s="18" t="str">
        <f>VLOOKUP(Table4[[#This Row],[iso_code]],iso_code!G:H,2,FALSE)</f>
        <v>South Africa</v>
      </c>
    </row>
    <row r="738" spans="1:4">
      <c r="A738" s="18">
        <v>146</v>
      </c>
      <c r="B738" s="54" t="s">
        <v>428</v>
      </c>
      <c r="C738" s="58" t="str">
        <f>VLOOKUP(Table4[[#This Row],[iso_code]],iso_code!B:C,2,FALSE)</f>
        <v>KEN</v>
      </c>
      <c r="D738" s="18" t="str">
        <f>VLOOKUP(Table4[[#This Row],[iso_code]],iso_code!G:H,2,FALSE)</f>
        <v>Kenya</v>
      </c>
    </row>
    <row r="739" spans="1:4">
      <c r="A739" s="18">
        <v>147</v>
      </c>
      <c r="B739" s="54" t="s">
        <v>1455</v>
      </c>
      <c r="C739" s="58" t="str">
        <f>VLOOKUP(Table4[[#This Row],[iso_code]],iso_code!B:C,2,FALSE)</f>
        <v>MOZ</v>
      </c>
      <c r="D739" s="18" t="str">
        <f>VLOOKUP(Table4[[#This Row],[iso_code]],iso_code!G:H,2,FALSE)</f>
        <v>Mozambique</v>
      </c>
    </row>
    <row r="740" spans="1:4">
      <c r="A740" s="18">
        <v>148</v>
      </c>
      <c r="B740" s="54" t="s">
        <v>1467</v>
      </c>
      <c r="C740" s="58" t="str">
        <f>VLOOKUP(Table4[[#This Row],[iso_code]],iso_code!B:C,2,FALSE)</f>
        <v>UGA</v>
      </c>
      <c r="D740" s="18" t="str">
        <f>VLOOKUP(Table4[[#This Row],[iso_code]],iso_code!G:H,2,FALSE)</f>
        <v>Uganda</v>
      </c>
    </row>
    <row r="741" spans="1:4">
      <c r="A741" s="18">
        <v>149</v>
      </c>
      <c r="B741" s="54" t="s">
        <v>194</v>
      </c>
      <c r="C741" s="58" t="str">
        <f>VLOOKUP(Table4[[#This Row],[iso_code]],iso_code!B:C,2,FALSE)</f>
        <v>ETH</v>
      </c>
      <c r="D741" s="18" t="str">
        <f>VLOOKUP(Table4[[#This Row],[iso_code]],iso_code!G:H,2,FALSE)</f>
        <v>Ethiopia</v>
      </c>
    </row>
    <row r="742" spans="1:4">
      <c r="A742" s="18">
        <v>150</v>
      </c>
      <c r="B742" s="54" t="s">
        <v>1232</v>
      </c>
      <c r="C742" s="58" t="str">
        <f>VLOOKUP(Table4[[#This Row],[iso_code]],iso_code!B:C,2,FALSE)</f>
        <v>NGA</v>
      </c>
      <c r="D742" s="18" t="str">
        <f>VLOOKUP(Table4[[#This Row],[iso_code]],iso_code!G:H,2,FALSE)</f>
        <v>Nigeria</v>
      </c>
    </row>
    <row r="743" spans="1:4">
      <c r="A743" s="18">
        <v>151</v>
      </c>
      <c r="B743" s="54" t="s">
        <v>1232</v>
      </c>
      <c r="C743" s="58" t="str">
        <f>VLOOKUP(Table4[[#This Row],[iso_code]],iso_code!B:C,2,FALSE)</f>
        <v>NGA</v>
      </c>
      <c r="D743" s="18" t="str">
        <f>VLOOKUP(Table4[[#This Row],[iso_code]],iso_code!G:H,2,FALSE)</f>
        <v>Nigeria</v>
      </c>
    </row>
    <row r="744" spans="1:4">
      <c r="A744" s="18">
        <v>152</v>
      </c>
      <c r="B744" s="54" t="s">
        <v>428</v>
      </c>
      <c r="C744" s="58" t="str">
        <f>VLOOKUP(Table4[[#This Row],[iso_code]],iso_code!B:C,2,FALSE)</f>
        <v>KEN</v>
      </c>
      <c r="D744" s="18" t="str">
        <f>VLOOKUP(Table4[[#This Row],[iso_code]],iso_code!G:H,2,FALSE)</f>
        <v>Kenya</v>
      </c>
    </row>
    <row r="745" spans="1:4">
      <c r="A745" s="18">
        <v>153</v>
      </c>
      <c r="B745" s="54" t="s">
        <v>612</v>
      </c>
      <c r="C745" s="58" t="str">
        <f>VLOOKUP(Table4[[#This Row],[iso_code]],iso_code!B:C,2,FALSE)</f>
        <v>ZAF</v>
      </c>
      <c r="D745" s="18" t="str">
        <f>VLOOKUP(Table4[[#This Row],[iso_code]],iso_code!G:H,2,FALSE)</f>
        <v>South Africa</v>
      </c>
    </row>
    <row r="746" spans="1:4">
      <c r="A746" s="18">
        <v>154</v>
      </c>
      <c r="B746" s="54" t="s">
        <v>285</v>
      </c>
      <c r="C746" s="58" t="str">
        <f>VLOOKUP(Table4[[#This Row],[iso_code]],iso_code!B:C,2,FALSE)</f>
        <v>CMR</v>
      </c>
      <c r="D746" s="18" t="str">
        <f>VLOOKUP(Table4[[#This Row],[iso_code]],iso_code!G:H,2,FALSE)</f>
        <v>Cameroon</v>
      </c>
    </row>
    <row r="747" spans="1:4">
      <c r="A747" s="18">
        <v>155</v>
      </c>
      <c r="B747" s="54" t="s">
        <v>194</v>
      </c>
      <c r="C747" s="58" t="str">
        <f>VLOOKUP(Table4[[#This Row],[iso_code]],iso_code!B:C,2,FALSE)</f>
        <v>ETH</v>
      </c>
      <c r="D747" s="18" t="str">
        <f>VLOOKUP(Table4[[#This Row],[iso_code]],iso_code!G:H,2,FALSE)</f>
        <v>Ethiopia</v>
      </c>
    </row>
    <row r="748" spans="1:4">
      <c r="A748" s="18">
        <v>156</v>
      </c>
      <c r="B748" s="54" t="s">
        <v>1232</v>
      </c>
      <c r="C748" s="58" t="str">
        <f>VLOOKUP(Table4[[#This Row],[iso_code]],iso_code!B:C,2,FALSE)</f>
        <v>NGA</v>
      </c>
      <c r="D748" s="18" t="str">
        <f>VLOOKUP(Table4[[#This Row],[iso_code]],iso_code!G:H,2,FALSE)</f>
        <v>Nigeria</v>
      </c>
    </row>
    <row r="749" spans="1:4">
      <c r="A749" s="18">
        <v>157</v>
      </c>
      <c r="B749" s="54" t="s">
        <v>285</v>
      </c>
      <c r="C749" s="58" t="str">
        <f>VLOOKUP(Table4[[#This Row],[iso_code]],iso_code!B:C,2,FALSE)</f>
        <v>CMR</v>
      </c>
      <c r="D749" s="18" t="str">
        <f>VLOOKUP(Table4[[#This Row],[iso_code]],iso_code!G:H,2,FALSE)</f>
        <v>Cameroon</v>
      </c>
    </row>
    <row r="750" spans="1:4">
      <c r="A750" s="18">
        <v>158</v>
      </c>
      <c r="B750" s="54" t="s">
        <v>850</v>
      </c>
      <c r="C750" s="58" t="str">
        <f>VLOOKUP(Table4[[#This Row],[iso_code]],iso_code!B:C,2,FALSE)</f>
        <v>EGY</v>
      </c>
      <c r="D750" s="18" t="str">
        <f>VLOOKUP(Table4[[#This Row],[iso_code]],iso_code!G:H,2,FALSE)</f>
        <v>Egypt</v>
      </c>
    </row>
    <row r="751" spans="1:4">
      <c r="A751" s="18">
        <v>159</v>
      </c>
      <c r="B751" s="54" t="s">
        <v>1467</v>
      </c>
      <c r="C751" s="58" t="str">
        <f>VLOOKUP(Table4[[#This Row],[iso_code]],iso_code!B:C,2,FALSE)</f>
        <v>UGA</v>
      </c>
      <c r="D751" s="18" t="str">
        <f>VLOOKUP(Table4[[#This Row],[iso_code]],iso_code!G:H,2,FALSE)</f>
        <v>Uganda</v>
      </c>
    </row>
    <row r="752" spans="1:4">
      <c r="A752" s="18">
        <v>160</v>
      </c>
      <c r="B752" s="54" t="s">
        <v>194</v>
      </c>
      <c r="C752" s="58" t="str">
        <f>VLOOKUP(Table4[[#This Row],[iso_code]],iso_code!B:C,2,FALSE)</f>
        <v>ETH</v>
      </c>
      <c r="D752" s="18" t="str">
        <f>VLOOKUP(Table4[[#This Row],[iso_code]],iso_code!G:H,2,FALSE)</f>
        <v>Ethiopia</v>
      </c>
    </row>
    <row r="753" spans="1:4">
      <c r="A753" s="18">
        <v>161</v>
      </c>
      <c r="B753" s="54" t="s">
        <v>1005</v>
      </c>
      <c r="C753" s="58" t="str">
        <f>VLOOKUP(Table4[[#This Row],[iso_code]],iso_code!B:C,2,FALSE)</f>
        <v>NER</v>
      </c>
      <c r="D753" s="18" t="str">
        <f>VLOOKUP(Table4[[#This Row],[iso_code]],iso_code!G:H,2,FALSE)</f>
        <v>Niger (the)</v>
      </c>
    </row>
    <row r="754" spans="1:4">
      <c r="A754" s="18">
        <v>162</v>
      </c>
      <c r="B754" s="54" t="s">
        <v>428</v>
      </c>
      <c r="C754" s="58" t="str">
        <f>VLOOKUP(Table4[[#This Row],[iso_code]],iso_code!B:C,2,FALSE)</f>
        <v>KEN</v>
      </c>
      <c r="D754" s="18" t="str">
        <f>VLOOKUP(Table4[[#This Row],[iso_code]],iso_code!G:H,2,FALSE)</f>
        <v>Kenya</v>
      </c>
    </row>
    <row r="755" spans="1:4">
      <c r="A755" s="18">
        <v>163</v>
      </c>
      <c r="B755" s="54" t="s">
        <v>428</v>
      </c>
      <c r="C755" s="58" t="str">
        <f>VLOOKUP(Table4[[#This Row],[iso_code]],iso_code!B:C,2,FALSE)</f>
        <v>KEN</v>
      </c>
      <c r="D755" s="18" t="str">
        <f>VLOOKUP(Table4[[#This Row],[iso_code]],iso_code!G:H,2,FALSE)</f>
        <v>Kenya</v>
      </c>
    </row>
    <row r="756" spans="1:4">
      <c r="A756" s="18">
        <v>164</v>
      </c>
      <c r="B756" s="54" t="s">
        <v>1232</v>
      </c>
      <c r="C756" s="58" t="str">
        <f>VLOOKUP(Table4[[#This Row],[iso_code]],iso_code!B:C,2,FALSE)</f>
        <v>NGA</v>
      </c>
      <c r="D756" s="18" t="str">
        <f>VLOOKUP(Table4[[#This Row],[iso_code]],iso_code!G:H,2,FALSE)</f>
        <v>Nigeria</v>
      </c>
    </row>
    <row r="757" spans="1:4">
      <c r="A757" s="18">
        <v>165</v>
      </c>
      <c r="B757" s="54" t="s">
        <v>1005</v>
      </c>
      <c r="C757" s="58" t="str">
        <f>VLOOKUP(Table4[[#This Row],[iso_code]],iso_code!B:C,2,FALSE)</f>
        <v>NER</v>
      </c>
      <c r="D757" s="18" t="str">
        <f>VLOOKUP(Table4[[#This Row],[iso_code]],iso_code!G:H,2,FALSE)</f>
        <v>Niger (the)</v>
      </c>
    </row>
    <row r="758" spans="1:4">
      <c r="A758" s="18">
        <v>166</v>
      </c>
      <c r="B758" s="54" t="s">
        <v>250</v>
      </c>
      <c r="C758" s="58" t="str">
        <f>VLOOKUP(Table4[[#This Row],[iso_code]],iso_code!B:C,2,FALSE)</f>
        <v>GHA</v>
      </c>
      <c r="D758" s="18" t="str">
        <f>VLOOKUP(Table4[[#This Row],[iso_code]],iso_code!G:H,2,FALSE)</f>
        <v>Ghana</v>
      </c>
    </row>
    <row r="759" spans="1:4">
      <c r="A759" s="18">
        <v>167</v>
      </c>
      <c r="B759" s="54" t="s">
        <v>1630</v>
      </c>
      <c r="C759" s="58" t="str">
        <f>VLOOKUP(Table4[[#This Row],[iso_code]],iso_code!B:C,2,FALSE)</f>
        <v>CPV</v>
      </c>
      <c r="D759" s="18" t="str">
        <f>VLOOKUP(Table4[[#This Row],[iso_code]],iso_code!G:H,2,FALSE)</f>
        <v>Cabo Verde</v>
      </c>
    </row>
    <row r="760" spans="1:4">
      <c r="A760" s="18">
        <v>168</v>
      </c>
      <c r="B760" s="54" t="s">
        <v>612</v>
      </c>
      <c r="C760" s="58" t="str">
        <f>VLOOKUP(Table4[[#This Row],[iso_code]],iso_code!B:C,2,FALSE)</f>
        <v>ZAF</v>
      </c>
      <c r="D760" s="18" t="str">
        <f>VLOOKUP(Table4[[#This Row],[iso_code]],iso_code!G:H,2,FALSE)</f>
        <v>South Africa</v>
      </c>
    </row>
    <row r="761" spans="1:4">
      <c r="A761" s="18">
        <v>169</v>
      </c>
      <c r="B761" s="54" t="s">
        <v>1232</v>
      </c>
      <c r="C761" s="58" t="str">
        <f>VLOOKUP(Table4[[#This Row],[iso_code]],iso_code!B:C,2,FALSE)</f>
        <v>NGA</v>
      </c>
      <c r="D761" s="18" t="str">
        <f>VLOOKUP(Table4[[#This Row],[iso_code]],iso_code!G:H,2,FALSE)</f>
        <v>Nigeria</v>
      </c>
    </row>
    <row r="762" spans="1:4">
      <c r="A762" s="18">
        <v>170</v>
      </c>
      <c r="B762" s="54" t="s">
        <v>1232</v>
      </c>
      <c r="C762" s="58" t="str">
        <f>VLOOKUP(Table4[[#This Row],[iso_code]],iso_code!B:C,2,FALSE)</f>
        <v>NGA</v>
      </c>
      <c r="D762" s="18" t="str">
        <f>VLOOKUP(Table4[[#This Row],[iso_code]],iso_code!G:H,2,FALSE)</f>
        <v>Nigeria</v>
      </c>
    </row>
    <row r="763" spans="1:4">
      <c r="A763" s="18">
        <v>171</v>
      </c>
      <c r="B763" s="54" t="s">
        <v>1663</v>
      </c>
      <c r="C763" s="58" t="str">
        <f>VLOOKUP(Table4[[#This Row],[iso_code]],iso_code!B:C,2,FALSE)</f>
        <v>CAF</v>
      </c>
      <c r="D763" s="18" t="str">
        <f>VLOOKUP(Table4[[#This Row],[iso_code]],iso_code!G:H,2,FALSE)</f>
        <v>Central African Republic (the)</v>
      </c>
    </row>
    <row r="764" spans="1:4">
      <c r="A764" s="18">
        <v>172</v>
      </c>
      <c r="B764" s="54" t="s">
        <v>1232</v>
      </c>
      <c r="C764" s="58" t="str">
        <f>VLOOKUP(Table4[[#This Row],[iso_code]],iso_code!B:C,2,FALSE)</f>
        <v>NGA</v>
      </c>
      <c r="D764" s="18" t="str">
        <f>VLOOKUP(Table4[[#This Row],[iso_code]],iso_code!G:H,2,FALSE)</f>
        <v>Nigeria</v>
      </c>
    </row>
    <row r="765" spans="1:4">
      <c r="A765" s="18">
        <v>173</v>
      </c>
      <c r="B765" s="54" t="s">
        <v>1232</v>
      </c>
      <c r="C765" s="58" t="str">
        <f>VLOOKUP(Table4[[#This Row],[iso_code]],iso_code!B:C,2,FALSE)</f>
        <v>NGA</v>
      </c>
      <c r="D765" s="18" t="str">
        <f>VLOOKUP(Table4[[#This Row],[iso_code]],iso_code!G:H,2,FALSE)</f>
        <v>Nigeria</v>
      </c>
    </row>
    <row r="766" spans="1:4">
      <c r="A766" s="18">
        <v>174</v>
      </c>
      <c r="B766" s="54" t="s">
        <v>1688</v>
      </c>
      <c r="C766" s="58" t="str">
        <f>VLOOKUP(Table4[[#This Row],[iso_code]],iso_code!B:C,2,FALSE)</f>
        <v>SEN</v>
      </c>
      <c r="D766" s="18" t="str">
        <f>VLOOKUP(Table4[[#This Row],[iso_code]],iso_code!G:H,2,FALSE)</f>
        <v>Senegal</v>
      </c>
    </row>
    <row r="767" spans="1:4">
      <c r="A767" s="18">
        <v>175</v>
      </c>
      <c r="B767" s="54" t="s">
        <v>850</v>
      </c>
      <c r="C767" s="58" t="str">
        <f>VLOOKUP(Table4[[#This Row],[iso_code]],iso_code!B:C,2,FALSE)</f>
        <v>EGY</v>
      </c>
      <c r="D767" s="18" t="str">
        <f>VLOOKUP(Table4[[#This Row],[iso_code]],iso_code!G:H,2,FALSE)</f>
        <v>Egypt</v>
      </c>
    </row>
    <row r="768" spans="1:4">
      <c r="A768" s="18">
        <v>176</v>
      </c>
      <c r="B768" s="54" t="s">
        <v>612</v>
      </c>
      <c r="C768" s="58" t="str">
        <f>VLOOKUP(Table4[[#This Row],[iso_code]],iso_code!B:C,2,FALSE)</f>
        <v>ZAF</v>
      </c>
      <c r="D768" s="18" t="str">
        <f>VLOOKUP(Table4[[#This Row],[iso_code]],iso_code!G:H,2,FALSE)</f>
        <v>South Africa</v>
      </c>
    </row>
    <row r="769" spans="1:4">
      <c r="A769" s="18">
        <v>177</v>
      </c>
      <c r="B769" s="54" t="s">
        <v>1232</v>
      </c>
      <c r="C769" s="58" t="str">
        <f>VLOOKUP(Table4[[#This Row],[iso_code]],iso_code!B:C,2,FALSE)</f>
        <v>NGA</v>
      </c>
      <c r="D769" s="18" t="str">
        <f>VLOOKUP(Table4[[#This Row],[iso_code]],iso_code!G:H,2,FALSE)</f>
        <v>Nigeria</v>
      </c>
    </row>
    <row r="770" spans="1:4">
      <c r="A770" s="18">
        <v>178</v>
      </c>
      <c r="B770" s="54" t="s">
        <v>513</v>
      </c>
      <c r="C770" s="58" t="str">
        <f>VLOOKUP(Table4[[#This Row],[iso_code]],iso_code!B:C,2,FALSE)</f>
        <v>MAR</v>
      </c>
      <c r="D770" s="18" t="str">
        <f>VLOOKUP(Table4[[#This Row],[iso_code]],iso_code!G:H,2,FALSE)</f>
        <v>Morocco</v>
      </c>
    </row>
    <row r="771" spans="1:4">
      <c r="A771" s="18">
        <v>179</v>
      </c>
      <c r="B771" s="54" t="s">
        <v>250</v>
      </c>
      <c r="C771" s="58" t="str">
        <f>VLOOKUP(Table4[[#This Row],[iso_code]],iso_code!B:C,2,FALSE)</f>
        <v>GHA</v>
      </c>
      <c r="D771" s="18" t="str">
        <f>VLOOKUP(Table4[[#This Row],[iso_code]],iso_code!G:H,2,FALSE)</f>
        <v>Ghana</v>
      </c>
    </row>
    <row r="772" spans="1:4">
      <c r="A772" s="18">
        <v>180</v>
      </c>
      <c r="B772" s="54" t="s">
        <v>612</v>
      </c>
      <c r="C772" s="58" t="str">
        <f>VLOOKUP(Table4[[#This Row],[iso_code]],iso_code!B:C,2,FALSE)</f>
        <v>ZAF</v>
      </c>
      <c r="D772" s="18" t="str">
        <f>VLOOKUP(Table4[[#This Row],[iso_code]],iso_code!G:H,2,FALSE)</f>
        <v>South Africa</v>
      </c>
    </row>
    <row r="773" spans="1:4">
      <c r="A773" s="18">
        <v>181</v>
      </c>
      <c r="B773" s="54" t="s">
        <v>1232</v>
      </c>
      <c r="C773" s="58" t="str">
        <f>VLOOKUP(Table4[[#This Row],[iso_code]],iso_code!B:C,2,FALSE)</f>
        <v>NGA</v>
      </c>
      <c r="D773" s="18" t="str">
        <f>VLOOKUP(Table4[[#This Row],[iso_code]],iso_code!G:H,2,FALSE)</f>
        <v>Nigeria</v>
      </c>
    </row>
    <row r="774" spans="1:4">
      <c r="A774" s="18">
        <v>182</v>
      </c>
      <c r="B774" s="54" t="s">
        <v>2220</v>
      </c>
      <c r="C774" s="58" t="str">
        <f>VLOOKUP(Table4[[#This Row],[iso_code]],iso_code!B:C,2,FALSE)</f>
        <v>AGO</v>
      </c>
      <c r="D774" s="18" t="str">
        <f>VLOOKUP(Table4[[#This Row],[iso_code]],iso_code!G:H,2,FALSE)</f>
        <v>Angola</v>
      </c>
    </row>
    <row r="775" spans="1:4">
      <c r="A775" s="18">
        <v>182</v>
      </c>
      <c r="B775" s="54" t="s">
        <v>2222</v>
      </c>
      <c r="C775" s="58" t="str">
        <f>VLOOKUP(Table4[[#This Row],[iso_code]],iso_code!B:C,2,FALSE)</f>
        <v>BFA</v>
      </c>
      <c r="D775" s="18" t="str">
        <f>VLOOKUP(Table4[[#This Row],[iso_code]],iso_code!G:H,2,FALSE)</f>
        <v>Burkina Faso</v>
      </c>
    </row>
    <row r="776" spans="1:4">
      <c r="A776" s="18">
        <v>182</v>
      </c>
      <c r="B776" s="54" t="s">
        <v>2223</v>
      </c>
      <c r="C776" s="58" t="str">
        <f>VLOOKUP(Table4[[#This Row],[iso_code]],iso_code!B:C,2,FALSE)</f>
        <v>BDI</v>
      </c>
      <c r="D776" s="18" t="str">
        <f>VLOOKUP(Table4[[#This Row],[iso_code]],iso_code!G:H,2,FALSE)</f>
        <v>Burundi</v>
      </c>
    </row>
    <row r="777" spans="1:4">
      <c r="A777" s="18">
        <v>182</v>
      </c>
      <c r="B777" s="54" t="s">
        <v>2221</v>
      </c>
      <c r="C777" s="58" t="str">
        <f>VLOOKUP(Table4[[#This Row],[iso_code]],iso_code!B:C,2,FALSE)</f>
        <v>BEN</v>
      </c>
      <c r="D777" s="18" t="str">
        <f>VLOOKUP(Table4[[#This Row],[iso_code]],iso_code!G:H,2,FALSE)</f>
        <v>Benin</v>
      </c>
    </row>
    <row r="778" spans="1:4">
      <c r="A778" s="18">
        <v>182</v>
      </c>
      <c r="B778" s="54" t="s">
        <v>1829</v>
      </c>
      <c r="C778" s="58" t="str">
        <f>VLOOKUP(Table4[[#This Row],[iso_code]],iso_code!B:C,2,FALSE)</f>
        <v>BWA</v>
      </c>
      <c r="D778" s="18" t="str">
        <f>VLOOKUP(Table4[[#This Row],[iso_code]],iso_code!G:H,2,FALSE)</f>
        <v>Botswana</v>
      </c>
    </row>
    <row r="779" spans="1:4">
      <c r="A779" s="18">
        <v>182</v>
      </c>
      <c r="B779" s="54" t="s">
        <v>2024</v>
      </c>
      <c r="C779" s="58" t="str">
        <f>VLOOKUP(Table4[[#This Row],[iso_code]],iso_code!B:C,2,FALSE)</f>
        <v>COD</v>
      </c>
      <c r="D779" s="18" t="str">
        <f>VLOOKUP(Table4[[#This Row],[iso_code]],iso_code!G:H,2,FALSE)</f>
        <v>Congo (the Democratic Republic of the)</v>
      </c>
    </row>
    <row r="780" spans="1:4">
      <c r="A780" s="18">
        <v>182</v>
      </c>
      <c r="B780" s="54" t="s">
        <v>1663</v>
      </c>
      <c r="C780" s="58" t="str">
        <f>VLOOKUP(Table4[[#This Row],[iso_code]],iso_code!B:C,2,FALSE)</f>
        <v>CAF</v>
      </c>
      <c r="D780" s="18" t="str">
        <f>VLOOKUP(Table4[[#This Row],[iso_code]],iso_code!G:H,2,FALSE)</f>
        <v>Central African Republic (the)</v>
      </c>
    </row>
    <row r="781" spans="1:4">
      <c r="A781" s="18">
        <v>182</v>
      </c>
      <c r="B781" s="54" t="s">
        <v>2226</v>
      </c>
      <c r="C781" s="58" t="str">
        <f>VLOOKUP(Table4[[#This Row],[iso_code]],iso_code!B:C,2,FALSE)</f>
        <v>COG</v>
      </c>
      <c r="D781" s="18" t="str">
        <f>VLOOKUP(Table4[[#This Row],[iso_code]],iso_code!G:H,2,FALSE)</f>
        <v>Congo (the)</v>
      </c>
    </row>
    <row r="782" spans="1:4">
      <c r="A782" s="18">
        <v>182</v>
      </c>
      <c r="B782" s="54" t="s">
        <v>2234</v>
      </c>
      <c r="C782" s="58" t="str">
        <f>VLOOKUP(Table4[[#This Row],[iso_code]],iso_code!B:C,2,FALSE)</f>
        <v>CIV</v>
      </c>
      <c r="D782" s="18" t="str">
        <f>VLOOKUP(Table4[[#This Row],[iso_code]],iso_code!G:H,2,FALSE)</f>
        <v>Côte d'Ivoire</v>
      </c>
    </row>
    <row r="783" spans="1:4">
      <c r="A783" s="18">
        <v>182</v>
      </c>
      <c r="B783" s="54" t="s">
        <v>285</v>
      </c>
      <c r="C783" s="58" t="str">
        <f>VLOOKUP(Table4[[#This Row],[iso_code]],iso_code!B:C,2,FALSE)</f>
        <v>CMR</v>
      </c>
      <c r="D783" s="18" t="str">
        <f>VLOOKUP(Table4[[#This Row],[iso_code]],iso_code!G:H,2,FALSE)</f>
        <v>Cameroon</v>
      </c>
    </row>
    <row r="784" spans="1:4">
      <c r="A784" s="18">
        <v>182</v>
      </c>
      <c r="B784" s="54" t="s">
        <v>1630</v>
      </c>
      <c r="C784" s="58" t="str">
        <f>VLOOKUP(Table4[[#This Row],[iso_code]],iso_code!B:C,2,FALSE)</f>
        <v>CPV</v>
      </c>
      <c r="D784" s="18" t="str">
        <f>VLOOKUP(Table4[[#This Row],[iso_code]],iso_code!G:H,2,FALSE)</f>
        <v>Cabo Verde</v>
      </c>
    </row>
    <row r="785" spans="1:4">
      <c r="A785" s="18">
        <v>182</v>
      </c>
      <c r="B785" s="54" t="s">
        <v>2227</v>
      </c>
      <c r="C785" s="58" t="str">
        <f>VLOOKUP(Table4[[#This Row],[iso_code]],iso_code!B:C,2,FALSE)</f>
        <v>DJI</v>
      </c>
      <c r="D785" s="18" t="str">
        <f>VLOOKUP(Table4[[#This Row],[iso_code]],iso_code!G:H,2,FALSE)</f>
        <v>Djibouti</v>
      </c>
    </row>
    <row r="786" spans="1:4">
      <c r="A786" s="18">
        <v>182</v>
      </c>
      <c r="B786" s="54" t="s">
        <v>800</v>
      </c>
      <c r="C786" s="58" t="str">
        <f>VLOOKUP(Table4[[#This Row],[iso_code]],iso_code!B:C,2,FALSE)</f>
        <v>DZA</v>
      </c>
      <c r="D786" s="18" t="str">
        <f>VLOOKUP(Table4[[#This Row],[iso_code]],iso_code!G:H,2,FALSE)</f>
        <v>Algeria</v>
      </c>
    </row>
    <row r="787" spans="1:4">
      <c r="A787" s="18">
        <v>182</v>
      </c>
      <c r="B787" s="54" t="s">
        <v>850</v>
      </c>
      <c r="C787" s="58" t="str">
        <f>VLOOKUP(Table4[[#This Row],[iso_code]],iso_code!B:C,2,FALSE)</f>
        <v>EGY</v>
      </c>
      <c r="D787" s="18" t="str">
        <f>VLOOKUP(Table4[[#This Row],[iso_code]],iso_code!G:H,2,FALSE)</f>
        <v>Egypt</v>
      </c>
    </row>
    <row r="788" spans="1:4">
      <c r="A788" s="18">
        <v>182</v>
      </c>
      <c r="B788" s="54" t="s">
        <v>2229</v>
      </c>
      <c r="C788" s="58" t="str">
        <f>VLOOKUP(Table4[[#This Row],[iso_code]],iso_code!B:C,2,FALSE)</f>
        <v>ERI</v>
      </c>
      <c r="D788" s="18" t="str">
        <f>VLOOKUP(Table4[[#This Row],[iso_code]],iso_code!G:H,2,FALSE)</f>
        <v>Eritrea</v>
      </c>
    </row>
    <row r="789" spans="1:4">
      <c r="A789" s="18">
        <v>182</v>
      </c>
      <c r="B789" s="54" t="s">
        <v>194</v>
      </c>
      <c r="C789" s="58" t="str">
        <f>VLOOKUP(Table4[[#This Row],[iso_code]],iso_code!B:C,2,FALSE)</f>
        <v>ETH</v>
      </c>
      <c r="D789" s="18" t="str">
        <f>VLOOKUP(Table4[[#This Row],[iso_code]],iso_code!G:H,2,FALSE)</f>
        <v>Ethiopia</v>
      </c>
    </row>
    <row r="790" spans="1:4">
      <c r="A790" s="18">
        <v>182</v>
      </c>
      <c r="B790" s="54" t="s">
        <v>2230</v>
      </c>
      <c r="C790" s="58" t="str">
        <f>VLOOKUP(Table4[[#This Row],[iso_code]],iso_code!B:C,2,FALSE)</f>
        <v>GAB</v>
      </c>
      <c r="D790" s="18" t="str">
        <f>VLOOKUP(Table4[[#This Row],[iso_code]],iso_code!G:H,2,FALSE)</f>
        <v>Gabon</v>
      </c>
    </row>
    <row r="791" spans="1:4">
      <c r="A791" s="18">
        <v>182</v>
      </c>
      <c r="B791" s="54" t="s">
        <v>250</v>
      </c>
      <c r="C791" s="58" t="str">
        <f>VLOOKUP(Table4[[#This Row],[iso_code]],iso_code!B:C,2,FALSE)</f>
        <v>GHA</v>
      </c>
      <c r="D791" s="18" t="str">
        <f>VLOOKUP(Table4[[#This Row],[iso_code]],iso_code!G:H,2,FALSE)</f>
        <v>Ghana</v>
      </c>
    </row>
    <row r="792" spans="1:4">
      <c r="A792" s="18">
        <v>182</v>
      </c>
      <c r="B792" s="54" t="s">
        <v>2231</v>
      </c>
      <c r="C792" s="58" t="str">
        <f>VLOOKUP(Table4[[#This Row],[iso_code]],iso_code!B:C,2,FALSE)</f>
        <v>GMB</v>
      </c>
      <c r="D792" s="18" t="str">
        <f>VLOOKUP(Table4[[#This Row],[iso_code]],iso_code!G:H,2,FALSE)</f>
        <v>Gambia (the)</v>
      </c>
    </row>
    <row r="793" spans="1:4">
      <c r="A793" s="18">
        <v>182</v>
      </c>
      <c r="B793" s="54" t="s">
        <v>2232</v>
      </c>
      <c r="C793" s="58" t="str">
        <f>VLOOKUP(Table4[[#This Row],[iso_code]],iso_code!B:C,2,FALSE)</f>
        <v>GIN</v>
      </c>
      <c r="D793" s="18" t="str">
        <f>VLOOKUP(Table4[[#This Row],[iso_code]],iso_code!G:H,2,FALSE)</f>
        <v>Guinea</v>
      </c>
    </row>
    <row r="794" spans="1:4">
      <c r="A794" s="18">
        <v>182</v>
      </c>
      <c r="B794" s="54" t="s">
        <v>2228</v>
      </c>
      <c r="C794" s="58" t="str">
        <f>VLOOKUP(Table4[[#This Row],[iso_code]],iso_code!B:C,2,FALSE)</f>
        <v>GNQ</v>
      </c>
      <c r="D794" s="18" t="str">
        <f>VLOOKUP(Table4[[#This Row],[iso_code]],iso_code!G:H,2,FALSE)</f>
        <v>Equatorial Guinea</v>
      </c>
    </row>
    <row r="795" spans="1:4">
      <c r="A795" s="18">
        <v>182</v>
      </c>
      <c r="B795" s="54" t="s">
        <v>2233</v>
      </c>
      <c r="C795" s="58" t="str">
        <f>VLOOKUP(Table4[[#This Row],[iso_code]],iso_code!B:C,2,FALSE)</f>
        <v>GNB</v>
      </c>
      <c r="D795" s="18" t="str">
        <f>VLOOKUP(Table4[[#This Row],[iso_code]],iso_code!G:H,2,FALSE)</f>
        <v>Guinea-Bissau</v>
      </c>
    </row>
    <row r="796" spans="1:4">
      <c r="A796" s="18">
        <v>182</v>
      </c>
      <c r="B796" s="54" t="s">
        <v>428</v>
      </c>
      <c r="C796" s="58" t="str">
        <f>VLOOKUP(Table4[[#This Row],[iso_code]],iso_code!B:C,2,FALSE)</f>
        <v>KEN</v>
      </c>
      <c r="D796" s="18" t="str">
        <f>VLOOKUP(Table4[[#This Row],[iso_code]],iso_code!G:H,2,FALSE)</f>
        <v>Kenya</v>
      </c>
    </row>
    <row r="797" spans="1:4">
      <c r="A797" s="18">
        <v>182</v>
      </c>
      <c r="B797" s="54" t="s">
        <v>2225</v>
      </c>
      <c r="C797" s="58" t="str">
        <f>VLOOKUP(Table4[[#This Row],[iso_code]],iso_code!B:C,2,FALSE)</f>
        <v>COM</v>
      </c>
      <c r="D797" s="18" t="str">
        <f>VLOOKUP(Table4[[#This Row],[iso_code]],iso_code!G:H,2,FALSE)</f>
        <v>Comoros (the)</v>
      </c>
    </row>
    <row r="798" spans="1:4">
      <c r="A798" s="18">
        <v>182</v>
      </c>
      <c r="B798" s="54" t="s">
        <v>2236</v>
      </c>
      <c r="C798" s="58" t="str">
        <f>VLOOKUP(Table4[[#This Row],[iso_code]],iso_code!B:C,2,FALSE)</f>
        <v>LBR</v>
      </c>
      <c r="D798" s="18" t="str">
        <f>VLOOKUP(Table4[[#This Row],[iso_code]],iso_code!G:H,2,FALSE)</f>
        <v>Liberia</v>
      </c>
    </row>
    <row r="799" spans="1:4">
      <c r="A799" s="18">
        <v>182</v>
      </c>
      <c r="B799" s="54" t="s">
        <v>2235</v>
      </c>
      <c r="C799" s="58" t="str">
        <f>VLOOKUP(Table4[[#This Row],[iso_code]],iso_code!B:C,2,FALSE)</f>
        <v>LSO</v>
      </c>
      <c r="D799" s="18" t="str">
        <f>VLOOKUP(Table4[[#This Row],[iso_code]],iso_code!G:H,2,FALSE)</f>
        <v>Lesotho</v>
      </c>
    </row>
    <row r="800" spans="1:4">
      <c r="A800" s="18">
        <v>182</v>
      </c>
      <c r="B800" s="54" t="s">
        <v>1992</v>
      </c>
      <c r="C800" s="58" t="str">
        <f>VLOOKUP(Table4[[#This Row],[iso_code]],iso_code!B:C,2,FALSE)</f>
        <v>LBY</v>
      </c>
      <c r="D800" s="18" t="str">
        <f>VLOOKUP(Table4[[#This Row],[iso_code]],iso_code!G:H,2,FALSE)</f>
        <v>Libya</v>
      </c>
    </row>
    <row r="801" spans="1:4">
      <c r="A801" s="18">
        <v>182</v>
      </c>
      <c r="B801" s="54" t="s">
        <v>513</v>
      </c>
      <c r="C801" s="58" t="str">
        <f>VLOOKUP(Table4[[#This Row],[iso_code]],iso_code!B:C,2,FALSE)</f>
        <v>MAR</v>
      </c>
      <c r="D801" s="18" t="str">
        <f>VLOOKUP(Table4[[#This Row],[iso_code]],iso_code!G:H,2,FALSE)</f>
        <v>Morocco</v>
      </c>
    </row>
    <row r="802" spans="1:4">
      <c r="A802" s="18">
        <v>182</v>
      </c>
      <c r="B802" s="54" t="s">
        <v>2237</v>
      </c>
      <c r="C802" s="58" t="str">
        <f>VLOOKUP(Table4[[#This Row],[iso_code]],iso_code!B:C,2,FALSE)</f>
        <v>MDG</v>
      </c>
      <c r="D802" s="18" t="str">
        <f>VLOOKUP(Table4[[#This Row],[iso_code]],iso_code!G:H,2,FALSE)</f>
        <v>Madagascar</v>
      </c>
    </row>
    <row r="803" spans="1:4">
      <c r="A803" s="18">
        <v>182</v>
      </c>
      <c r="B803" s="54" t="s">
        <v>2238</v>
      </c>
      <c r="C803" s="58" t="str">
        <f>VLOOKUP(Table4[[#This Row],[iso_code]],iso_code!B:C,2,FALSE)</f>
        <v>MLI</v>
      </c>
      <c r="D803" s="18" t="str">
        <f>VLOOKUP(Table4[[#This Row],[iso_code]],iso_code!G:H,2,FALSE)</f>
        <v>Mali</v>
      </c>
    </row>
    <row r="804" spans="1:4">
      <c r="A804" s="18">
        <v>182</v>
      </c>
      <c r="B804" s="54" t="s">
        <v>2110</v>
      </c>
      <c r="C804" s="58" t="str">
        <f>VLOOKUP(Table4[[#This Row],[iso_code]],iso_code!B:C,2,FALSE)</f>
        <v>MRT</v>
      </c>
      <c r="D804" s="18" t="str">
        <f>VLOOKUP(Table4[[#This Row],[iso_code]],iso_code!G:H,2,FALSE)</f>
        <v>Mauritania</v>
      </c>
    </row>
    <row r="805" spans="1:4">
      <c r="A805" s="18">
        <v>182</v>
      </c>
      <c r="B805" s="54" t="s">
        <v>970</v>
      </c>
      <c r="C805" s="58" t="str">
        <f>VLOOKUP(Table4[[#This Row],[iso_code]],iso_code!B:C,2,FALSE)</f>
        <v>MUS</v>
      </c>
      <c r="D805" s="18" t="str">
        <f>VLOOKUP(Table4[[#This Row],[iso_code]],iso_code!G:H,2,FALSE)</f>
        <v>Mauritius</v>
      </c>
    </row>
    <row r="806" spans="1:4">
      <c r="A806" s="18">
        <v>182</v>
      </c>
      <c r="B806" s="54" t="s">
        <v>1164</v>
      </c>
      <c r="C806" s="58" t="str">
        <f>VLOOKUP(Table4[[#This Row],[iso_code]],iso_code!B:C,2,FALSE)</f>
        <v>MWI</v>
      </c>
      <c r="D806" s="18" t="str">
        <f>VLOOKUP(Table4[[#This Row],[iso_code]],iso_code!G:H,2,FALSE)</f>
        <v>Malawi</v>
      </c>
    </row>
    <row r="807" spans="1:4">
      <c r="A807" s="18">
        <v>182</v>
      </c>
      <c r="B807" s="54" t="s">
        <v>1455</v>
      </c>
      <c r="C807" s="58" t="str">
        <f>VLOOKUP(Table4[[#This Row],[iso_code]],iso_code!B:C,2,FALSE)</f>
        <v>MOZ</v>
      </c>
      <c r="D807" s="18" t="str">
        <f>VLOOKUP(Table4[[#This Row],[iso_code]],iso_code!G:H,2,FALSE)</f>
        <v>Mozambique</v>
      </c>
    </row>
    <row r="808" spans="1:4">
      <c r="A808" s="18">
        <v>182</v>
      </c>
      <c r="B808" s="54" t="s">
        <v>2070</v>
      </c>
      <c r="C808" s="58" t="str">
        <f>VLOOKUP(Table4[[#This Row],[iso_code]],iso_code!B:C,2,FALSE)</f>
        <v>NAM</v>
      </c>
      <c r="D808" s="18" t="str">
        <f>VLOOKUP(Table4[[#This Row],[iso_code]],iso_code!G:H,2,FALSE)</f>
        <v>Namibia</v>
      </c>
    </row>
    <row r="809" spans="1:4">
      <c r="A809" s="18">
        <v>182</v>
      </c>
      <c r="B809" s="54" t="s">
        <v>1005</v>
      </c>
      <c r="C809" s="58" t="str">
        <f>VLOOKUP(Table4[[#This Row],[iso_code]],iso_code!B:C,2,FALSE)</f>
        <v>NER</v>
      </c>
      <c r="D809" s="18" t="str">
        <f>VLOOKUP(Table4[[#This Row],[iso_code]],iso_code!G:H,2,FALSE)</f>
        <v>Niger (the)</v>
      </c>
    </row>
    <row r="810" spans="1:4">
      <c r="A810" s="18">
        <v>182</v>
      </c>
      <c r="B810" s="54" t="s">
        <v>1232</v>
      </c>
      <c r="C810" s="58" t="str">
        <f>VLOOKUP(Table4[[#This Row],[iso_code]],iso_code!B:C,2,FALSE)</f>
        <v>NGA</v>
      </c>
      <c r="D810" s="18" t="str">
        <f>VLOOKUP(Table4[[#This Row],[iso_code]],iso_code!G:H,2,FALSE)</f>
        <v>Nigeria</v>
      </c>
    </row>
    <row r="811" spans="1:4">
      <c r="A811" s="18">
        <v>182</v>
      </c>
      <c r="B811" s="54" t="s">
        <v>2239</v>
      </c>
      <c r="C811" s="58" t="str">
        <f>VLOOKUP(Table4[[#This Row],[iso_code]],iso_code!B:C,2,FALSE)</f>
        <v>RWA</v>
      </c>
      <c r="D811" s="18" t="str">
        <f>VLOOKUP(Table4[[#This Row],[iso_code]],iso_code!G:H,2,FALSE)</f>
        <v>Rwanda</v>
      </c>
    </row>
    <row r="812" spans="1:4">
      <c r="A812" s="18">
        <v>182</v>
      </c>
      <c r="B812" s="54" t="s">
        <v>2241</v>
      </c>
      <c r="C812" s="58" t="str">
        <f>VLOOKUP(Table4[[#This Row],[iso_code]],iso_code!B:C,2,FALSE)</f>
        <v>SYC</v>
      </c>
      <c r="D812" s="18" t="str">
        <f>VLOOKUP(Table4[[#This Row],[iso_code]],iso_code!G:H,2,FALSE)</f>
        <v>Seychelles</v>
      </c>
    </row>
    <row r="813" spans="1:4">
      <c r="A813" s="18">
        <v>182</v>
      </c>
      <c r="B813" s="54" t="s">
        <v>2244</v>
      </c>
      <c r="C813" s="58" t="str">
        <f>VLOOKUP(Table4[[#This Row],[iso_code]],iso_code!B:C,2,FALSE)</f>
        <v>SDN</v>
      </c>
      <c r="D813" s="18" t="str">
        <f>VLOOKUP(Table4[[#This Row],[iso_code]],iso_code!G:H,2,FALSE)</f>
        <v>Sudan (the)</v>
      </c>
    </row>
    <row r="814" spans="1:4">
      <c r="A814" s="18">
        <v>182</v>
      </c>
      <c r="B814" s="54" t="s">
        <v>2094</v>
      </c>
      <c r="C814" s="58" t="str">
        <f>VLOOKUP(Table4[[#This Row],[iso_code]],iso_code!B:C,2,FALSE)</f>
        <v>SLE</v>
      </c>
      <c r="D814" s="18" t="str">
        <f>VLOOKUP(Table4[[#This Row],[iso_code]],iso_code!G:H,2,FALSE)</f>
        <v>Sierra Leone</v>
      </c>
    </row>
    <row r="815" spans="1:4">
      <c r="A815" s="18">
        <v>182</v>
      </c>
      <c r="B815" s="54" t="s">
        <v>1688</v>
      </c>
      <c r="C815" s="58" t="str">
        <f>VLOOKUP(Table4[[#This Row],[iso_code]],iso_code!B:C,2,FALSE)</f>
        <v>SEN</v>
      </c>
      <c r="D815" s="18" t="str">
        <f>VLOOKUP(Table4[[#This Row],[iso_code]],iso_code!G:H,2,FALSE)</f>
        <v>Senegal</v>
      </c>
    </row>
    <row r="816" spans="1:4">
      <c r="A816" s="18">
        <v>182</v>
      </c>
      <c r="B816" s="54" t="s">
        <v>2242</v>
      </c>
      <c r="C816" s="58" t="str">
        <f>VLOOKUP(Table4[[#This Row],[iso_code]],iso_code!B:C,2,FALSE)</f>
        <v>SOM</v>
      </c>
      <c r="D816" s="18" t="str">
        <f>VLOOKUP(Table4[[#This Row],[iso_code]],iso_code!G:H,2,FALSE)</f>
        <v>Somalia</v>
      </c>
    </row>
    <row r="817" spans="1:4">
      <c r="A817" s="18">
        <v>182</v>
      </c>
      <c r="B817" s="54" t="s">
        <v>2243</v>
      </c>
      <c r="C817" s="58" t="str">
        <f>VLOOKUP(Table4[[#This Row],[iso_code]],iso_code!B:C,2,FALSE)</f>
        <v>SSD</v>
      </c>
      <c r="D817" s="18" t="str">
        <f>VLOOKUP(Table4[[#This Row],[iso_code]],iso_code!G:H,2,FALSE)</f>
        <v>South Sudan</v>
      </c>
    </row>
    <row r="818" spans="1:4">
      <c r="A818" s="18">
        <v>182</v>
      </c>
      <c r="B818" s="54" t="s">
        <v>2240</v>
      </c>
      <c r="C818" s="58" t="str">
        <f>VLOOKUP(Table4[[#This Row],[iso_code]],iso_code!B:C,2,FALSE)</f>
        <v>STP</v>
      </c>
      <c r="D818" s="18" t="str">
        <f>VLOOKUP(Table4[[#This Row],[iso_code]],iso_code!G:H,2,FALSE)</f>
        <v>Sao Tome and Principe</v>
      </c>
    </row>
    <row r="819" spans="1:4">
      <c r="A819" s="18">
        <v>182</v>
      </c>
      <c r="B819" s="54" t="s">
        <v>2245</v>
      </c>
      <c r="C819" s="58" t="str">
        <f>VLOOKUP(Table4[[#This Row],[iso_code]],iso_code!B:C,2,FALSE)</f>
        <v>SWZ</v>
      </c>
      <c r="D819" s="18" t="str">
        <f>VLOOKUP(Table4[[#This Row],[iso_code]],iso_code!G:H,2,FALSE)</f>
        <v>Eswatini</v>
      </c>
    </row>
    <row r="820" spans="1:4">
      <c r="A820" s="18">
        <v>182</v>
      </c>
      <c r="B820" s="54" t="s">
        <v>2224</v>
      </c>
      <c r="C820" s="58" t="str">
        <f>VLOOKUP(Table4[[#This Row],[iso_code]],iso_code!B:C,2,FALSE)</f>
        <v>TCD</v>
      </c>
      <c r="D820" s="18" t="str">
        <f>VLOOKUP(Table4[[#This Row],[iso_code]],iso_code!G:H,2,FALSE)</f>
        <v>Chad</v>
      </c>
    </row>
    <row r="821" spans="1:4">
      <c r="A821" s="18">
        <v>182</v>
      </c>
      <c r="B821" s="54" t="s">
        <v>2016</v>
      </c>
      <c r="C821" s="58" t="str">
        <f>VLOOKUP(Table4[[#This Row],[iso_code]],iso_code!B:C,2,FALSE)</f>
        <v>TGO</v>
      </c>
      <c r="D821" s="18" t="str">
        <f>VLOOKUP(Table4[[#This Row],[iso_code]],iso_code!G:H,2,FALSE)</f>
        <v>Togo</v>
      </c>
    </row>
    <row r="822" spans="1:4">
      <c r="A822" s="18">
        <v>182</v>
      </c>
      <c r="B822" s="54" t="s">
        <v>952</v>
      </c>
      <c r="C822" s="58" t="str">
        <f>VLOOKUP(Table4[[#This Row],[iso_code]],iso_code!B:C,2,FALSE)</f>
        <v>TUN</v>
      </c>
      <c r="D822" s="18" t="str">
        <f>VLOOKUP(Table4[[#This Row],[iso_code]],iso_code!G:H,2,FALSE)</f>
        <v>Tunisia</v>
      </c>
    </row>
    <row r="823" spans="1:4">
      <c r="A823" s="18">
        <v>182</v>
      </c>
      <c r="B823" s="54" t="s">
        <v>858</v>
      </c>
      <c r="C823" s="58" t="str">
        <f>VLOOKUP(Table4[[#This Row],[iso_code]],iso_code!B:C,2,FALSE)</f>
        <v>TZA</v>
      </c>
      <c r="D823" s="18" t="str">
        <f>VLOOKUP(Table4[[#This Row],[iso_code]],iso_code!G:H,2,FALSE)</f>
        <v>Tanzania, United Republic of</v>
      </c>
    </row>
    <row r="824" spans="1:4">
      <c r="A824" s="18">
        <v>182</v>
      </c>
      <c r="B824" s="54" t="s">
        <v>1467</v>
      </c>
      <c r="C824" s="58" t="str">
        <f>VLOOKUP(Table4[[#This Row],[iso_code]],iso_code!B:C,2,FALSE)</f>
        <v>UGA</v>
      </c>
      <c r="D824" s="18" t="str">
        <f>VLOOKUP(Table4[[#This Row],[iso_code]],iso_code!G:H,2,FALSE)</f>
        <v>Uganda</v>
      </c>
    </row>
    <row r="825" spans="1:4">
      <c r="A825" s="18">
        <v>182</v>
      </c>
      <c r="B825" s="54" t="s">
        <v>612</v>
      </c>
      <c r="C825" s="58" t="str">
        <f>VLOOKUP(Table4[[#This Row],[iso_code]],iso_code!B:C,2,FALSE)</f>
        <v>ZAF</v>
      </c>
      <c r="D825" s="18" t="str">
        <f>VLOOKUP(Table4[[#This Row],[iso_code]],iso_code!G:H,2,FALSE)</f>
        <v>South Africa</v>
      </c>
    </row>
    <row r="826" spans="1:4">
      <c r="A826" s="18">
        <v>182</v>
      </c>
      <c r="B826" s="54" t="s">
        <v>747</v>
      </c>
      <c r="C826" s="58" t="str">
        <f>VLOOKUP(Table4[[#This Row],[iso_code]],iso_code!B:C,2,FALSE)</f>
        <v>ZMB</v>
      </c>
      <c r="D826" s="18" t="str">
        <f>VLOOKUP(Table4[[#This Row],[iso_code]],iso_code!G:H,2,FALSE)</f>
        <v>Zambia</v>
      </c>
    </row>
    <row r="827" spans="1:4">
      <c r="A827" s="18">
        <v>182</v>
      </c>
      <c r="B827" s="54" t="s">
        <v>2246</v>
      </c>
      <c r="C827" s="58" t="str">
        <f>VLOOKUP(Table4[[#This Row],[iso_code]],iso_code!B:C,2,FALSE)</f>
        <v>ZWE</v>
      </c>
      <c r="D827" s="18" t="str">
        <f>VLOOKUP(Table4[[#This Row],[iso_code]],iso_code!G:H,2,FALSE)</f>
        <v>Zimbabwe</v>
      </c>
    </row>
    <row r="828" spans="1:4">
      <c r="A828" s="18">
        <v>183</v>
      </c>
      <c r="B828" s="54" t="s">
        <v>850</v>
      </c>
      <c r="C828" s="58" t="str">
        <f>VLOOKUP(Table4[[#This Row],[iso_code]],iso_code!B:C,2,FALSE)</f>
        <v>EGY</v>
      </c>
      <c r="D828" s="18" t="str">
        <f>VLOOKUP(Table4[[#This Row],[iso_code]],iso_code!G:H,2,FALSE)</f>
        <v>Egypt</v>
      </c>
    </row>
    <row r="829" spans="1:4">
      <c r="A829" s="18">
        <v>184</v>
      </c>
      <c r="B829" s="54" t="s">
        <v>850</v>
      </c>
      <c r="C829" s="58" t="str">
        <f>VLOOKUP(Table4[[#This Row],[iso_code]],iso_code!B:C,2,FALSE)</f>
        <v>EGY</v>
      </c>
      <c r="D829" s="18" t="str">
        <f>VLOOKUP(Table4[[#This Row],[iso_code]],iso_code!G:H,2,FALSE)</f>
        <v>Egypt</v>
      </c>
    </row>
    <row r="830" spans="1:4">
      <c r="A830" s="18">
        <v>185</v>
      </c>
      <c r="B830" s="54" t="s">
        <v>612</v>
      </c>
      <c r="C830" s="58" t="str">
        <f>VLOOKUP(Table4[[#This Row],[iso_code]],iso_code!B:C,2,FALSE)</f>
        <v>ZAF</v>
      </c>
      <c r="D830" s="18" t="str">
        <f>VLOOKUP(Table4[[#This Row],[iso_code]],iso_code!G:H,2,FALSE)</f>
        <v>South Africa</v>
      </c>
    </row>
    <row r="831" spans="1:4">
      <c r="A831" s="18">
        <v>186</v>
      </c>
      <c r="B831" s="54" t="s">
        <v>858</v>
      </c>
      <c r="C831" s="58" t="str">
        <f>VLOOKUP(Table4[[#This Row],[iso_code]],iso_code!B:C,2,FALSE)</f>
        <v>TZA</v>
      </c>
      <c r="D831" s="18" t="str">
        <f>VLOOKUP(Table4[[#This Row],[iso_code]],iso_code!G:H,2,FALSE)</f>
        <v>Tanzania, United Republic of</v>
      </c>
    </row>
    <row r="832" spans="1:4">
      <c r="A832" s="18">
        <v>187</v>
      </c>
      <c r="B832" s="54" t="s">
        <v>285</v>
      </c>
      <c r="C832" s="58" t="str">
        <f>VLOOKUP(Table4[[#This Row],[iso_code]],iso_code!B:C,2,FALSE)</f>
        <v>CMR</v>
      </c>
      <c r="D832" s="18" t="str">
        <f>VLOOKUP(Table4[[#This Row],[iso_code]],iso_code!G:H,2,FALSE)</f>
        <v>Cameroon</v>
      </c>
    </row>
    <row r="833" spans="1:4">
      <c r="A833" s="18">
        <v>188</v>
      </c>
      <c r="B833" s="54" t="s">
        <v>285</v>
      </c>
      <c r="C833" s="58" t="str">
        <f>VLOOKUP(Table4[[#This Row],[iso_code]],iso_code!B:C,2,FALSE)</f>
        <v>CMR</v>
      </c>
      <c r="D833" s="18" t="str">
        <f>VLOOKUP(Table4[[#This Row],[iso_code]],iso_code!G:H,2,FALSE)</f>
        <v>Cameroon</v>
      </c>
    </row>
    <row r="834" spans="1:4">
      <c r="A834" s="18">
        <v>189</v>
      </c>
      <c r="B834" s="54" t="s">
        <v>1829</v>
      </c>
      <c r="C834" s="58" t="str">
        <f>VLOOKUP(Table4[[#This Row],[iso_code]],iso_code!B:C,2,FALSE)</f>
        <v>BWA</v>
      </c>
      <c r="D834" s="18" t="str">
        <f>VLOOKUP(Table4[[#This Row],[iso_code]],iso_code!G:H,2,FALSE)</f>
        <v>Botswana</v>
      </c>
    </row>
    <row r="835" spans="1:4">
      <c r="A835" s="18">
        <v>190</v>
      </c>
      <c r="B835" s="54" t="s">
        <v>1232</v>
      </c>
      <c r="C835" s="58" t="str">
        <f>VLOOKUP(Table4[[#This Row],[iso_code]],iso_code!B:C,2,FALSE)</f>
        <v>NGA</v>
      </c>
      <c r="D835" s="18" t="str">
        <f>VLOOKUP(Table4[[#This Row],[iso_code]],iso_code!G:H,2,FALSE)</f>
        <v>Nigeria</v>
      </c>
    </row>
    <row r="836" spans="1:4">
      <c r="A836" s="18">
        <v>191</v>
      </c>
      <c r="B836" s="54" t="s">
        <v>513</v>
      </c>
      <c r="C836" s="58" t="str">
        <f>VLOOKUP(Table4[[#This Row],[iso_code]],iso_code!B:C,2,FALSE)</f>
        <v>MAR</v>
      </c>
      <c r="D836" s="18" t="str">
        <f>VLOOKUP(Table4[[#This Row],[iso_code]],iso_code!G:H,2,FALSE)</f>
        <v>Morocco</v>
      </c>
    </row>
    <row r="837" spans="1:4">
      <c r="A837" s="18">
        <v>192</v>
      </c>
      <c r="B837" s="54" t="s">
        <v>800</v>
      </c>
      <c r="C837" s="58" t="str">
        <f>VLOOKUP(Table4[[#This Row],[iso_code]],iso_code!B:C,2,FALSE)</f>
        <v>DZA</v>
      </c>
      <c r="D837" s="18" t="str">
        <f>VLOOKUP(Table4[[#This Row],[iso_code]],iso_code!G:H,2,FALSE)</f>
        <v>Algeria</v>
      </c>
    </row>
    <row r="838" spans="1:4">
      <c r="A838" s="18">
        <v>193</v>
      </c>
      <c r="B838" s="54" t="s">
        <v>850</v>
      </c>
      <c r="C838" s="58" t="str">
        <f>VLOOKUP(Table4[[#This Row],[iso_code]],iso_code!B:C,2,FALSE)</f>
        <v>EGY</v>
      </c>
      <c r="D838" s="18" t="str">
        <f>VLOOKUP(Table4[[#This Row],[iso_code]],iso_code!G:H,2,FALSE)</f>
        <v>Egypt</v>
      </c>
    </row>
    <row r="839" spans="1:4">
      <c r="A839" s="18">
        <v>194</v>
      </c>
      <c r="B839" s="54" t="s">
        <v>1829</v>
      </c>
      <c r="C839" s="58" t="str">
        <f>VLOOKUP(Table4[[#This Row],[iso_code]],iso_code!B:C,2,FALSE)</f>
        <v>BWA</v>
      </c>
      <c r="D839" s="18" t="str">
        <f>VLOOKUP(Table4[[#This Row],[iso_code]],iso_code!G:H,2,FALSE)</f>
        <v>Botswana</v>
      </c>
    </row>
    <row r="840" spans="1:4">
      <c r="A840" s="18">
        <v>194</v>
      </c>
      <c r="B840" s="54" t="s">
        <v>1455</v>
      </c>
      <c r="C840" s="58" t="str">
        <f>VLOOKUP(Table4[[#This Row],[iso_code]],iso_code!B:C,2,FALSE)</f>
        <v>MOZ</v>
      </c>
      <c r="D840" s="18" t="str">
        <f>VLOOKUP(Table4[[#This Row],[iso_code]],iso_code!G:H,2,FALSE)</f>
        <v>Mozambique</v>
      </c>
    </row>
    <row r="841" spans="1:4">
      <c r="A841" s="18">
        <v>194</v>
      </c>
      <c r="B841" s="54" t="s">
        <v>2070</v>
      </c>
      <c r="C841" s="58" t="str">
        <f>VLOOKUP(Table4[[#This Row],[iso_code]],iso_code!B:C,2,FALSE)</f>
        <v>NAM</v>
      </c>
      <c r="D841" s="18" t="str">
        <f>VLOOKUP(Table4[[#This Row],[iso_code]],iso_code!G:H,2,FALSE)</f>
        <v>Namibia</v>
      </c>
    </row>
    <row r="842" spans="1:4">
      <c r="A842" s="18">
        <v>194</v>
      </c>
      <c r="B842" s="54" t="s">
        <v>612</v>
      </c>
      <c r="C842" s="58" t="str">
        <f>VLOOKUP(Table4[[#This Row],[iso_code]],iso_code!B:C,2,FALSE)</f>
        <v>ZAF</v>
      </c>
      <c r="D842" s="18" t="str">
        <f>VLOOKUP(Table4[[#This Row],[iso_code]],iso_code!G:H,2,FALSE)</f>
        <v>South Africa</v>
      </c>
    </row>
    <row r="843" spans="1:4">
      <c r="A843" s="18">
        <v>194</v>
      </c>
      <c r="B843" s="54" t="s">
        <v>747</v>
      </c>
      <c r="C843" s="58" t="str">
        <f>VLOOKUP(Table4[[#This Row],[iso_code]],iso_code!B:C,2,FALSE)</f>
        <v>ZMB</v>
      </c>
      <c r="D843" s="18" t="str">
        <f>VLOOKUP(Table4[[#This Row],[iso_code]],iso_code!G:H,2,FALSE)</f>
        <v>Zambia</v>
      </c>
    </row>
    <row r="844" spans="1:4">
      <c r="A844" s="18">
        <v>194</v>
      </c>
      <c r="B844" s="54" t="s">
        <v>2246</v>
      </c>
      <c r="C844" s="58" t="str">
        <f>VLOOKUP(Table4[[#This Row],[iso_code]],iso_code!B:C,2,FALSE)</f>
        <v>ZWE</v>
      </c>
      <c r="D844" s="18" t="str">
        <f>VLOOKUP(Table4[[#This Row],[iso_code]],iso_code!G:H,2,FALSE)</f>
        <v>Zimbabwe</v>
      </c>
    </row>
    <row r="845" spans="1:4">
      <c r="A845" s="18">
        <v>195</v>
      </c>
      <c r="B845" s="54" t="s">
        <v>800</v>
      </c>
      <c r="C845" s="58" t="str">
        <f>VLOOKUP(Table4[[#This Row],[iso_code]],iso_code!B:C,2,FALSE)</f>
        <v>DZA</v>
      </c>
      <c r="D845" s="18" t="str">
        <f>VLOOKUP(Table4[[#This Row],[iso_code]],iso_code!G:H,2,FALSE)</f>
        <v>Algeria</v>
      </c>
    </row>
    <row r="846" spans="1:4">
      <c r="A846" s="18">
        <v>196</v>
      </c>
      <c r="B846" s="54" t="s">
        <v>194</v>
      </c>
      <c r="C846" s="58" t="str">
        <f>VLOOKUP(Table4[[#This Row],[iso_code]],iso_code!B:C,2,FALSE)</f>
        <v>ETH</v>
      </c>
      <c r="D846" s="18" t="str">
        <f>VLOOKUP(Table4[[#This Row],[iso_code]],iso_code!G:H,2,FALSE)</f>
        <v>Ethiopia</v>
      </c>
    </row>
    <row r="847" spans="1:4">
      <c r="A847" s="18">
        <v>197</v>
      </c>
      <c r="B847" s="54" t="s">
        <v>194</v>
      </c>
      <c r="C847" s="58" t="str">
        <f>VLOOKUP(Table4[[#This Row],[iso_code]],iso_code!B:C,2,FALSE)</f>
        <v>ETH</v>
      </c>
      <c r="D847" s="18" t="str">
        <f>VLOOKUP(Table4[[#This Row],[iso_code]],iso_code!G:H,2,FALSE)</f>
        <v>Ethiopia</v>
      </c>
    </row>
    <row r="848" spans="1:4">
      <c r="A848" s="18">
        <v>198</v>
      </c>
      <c r="B848" s="54" t="s">
        <v>1232</v>
      </c>
      <c r="C848" s="58" t="str">
        <f>VLOOKUP(Table4[[#This Row],[iso_code]],iso_code!B:C,2,FALSE)</f>
        <v>NGA</v>
      </c>
      <c r="D848" s="18" t="str">
        <f>VLOOKUP(Table4[[#This Row],[iso_code]],iso_code!G:H,2,FALSE)</f>
        <v>Nigeria</v>
      </c>
    </row>
    <row r="849" spans="1:4">
      <c r="A849" s="18">
        <v>199</v>
      </c>
      <c r="B849" s="54" t="s">
        <v>250</v>
      </c>
      <c r="C849" s="58" t="str">
        <f>VLOOKUP(Table4[[#This Row],[iso_code]],iso_code!B:C,2,FALSE)</f>
        <v>GHA</v>
      </c>
      <c r="D849" s="18" t="str">
        <f>VLOOKUP(Table4[[#This Row],[iso_code]],iso_code!G:H,2,FALSE)</f>
        <v>Ghana</v>
      </c>
    </row>
    <row r="850" spans="1:4">
      <c r="A850" s="18">
        <v>200</v>
      </c>
      <c r="B850" s="54" t="s">
        <v>1232</v>
      </c>
      <c r="C850" s="58" t="str">
        <f>VLOOKUP(Table4[[#This Row],[iso_code]],iso_code!B:C,2,FALSE)</f>
        <v>NGA</v>
      </c>
      <c r="D850" s="18" t="str">
        <f>VLOOKUP(Table4[[#This Row],[iso_code]],iso_code!G:H,2,FALSE)</f>
        <v>Nigeria</v>
      </c>
    </row>
    <row r="851" spans="1:4">
      <c r="A851" s="18">
        <v>201</v>
      </c>
      <c r="B851" s="54" t="s">
        <v>612</v>
      </c>
      <c r="C851" s="58" t="str">
        <f>VLOOKUP(Table4[[#This Row],[iso_code]],iso_code!B:C,2,FALSE)</f>
        <v>ZAF</v>
      </c>
      <c r="D851" s="18" t="str">
        <f>VLOOKUP(Table4[[#This Row],[iso_code]],iso_code!G:H,2,FALSE)</f>
        <v>South Africa</v>
      </c>
    </row>
    <row r="852" spans="1:4">
      <c r="A852" s="18">
        <v>202</v>
      </c>
      <c r="B852" s="54" t="s">
        <v>850</v>
      </c>
      <c r="C852" s="58" t="str">
        <f>VLOOKUP(Table4[[#This Row],[iso_code]],iso_code!B:C,2,FALSE)</f>
        <v>EGY</v>
      </c>
      <c r="D852" s="18" t="str">
        <f>VLOOKUP(Table4[[#This Row],[iso_code]],iso_code!G:H,2,FALSE)</f>
        <v>Egypt</v>
      </c>
    </row>
    <row r="853" spans="1:4">
      <c r="A853" s="18">
        <v>203</v>
      </c>
      <c r="B853" s="54" t="s">
        <v>850</v>
      </c>
      <c r="C853" s="58" t="str">
        <f>VLOOKUP(Table4[[#This Row],[iso_code]],iso_code!B:C,2,FALSE)</f>
        <v>EGY</v>
      </c>
      <c r="D853" s="18" t="str">
        <f>VLOOKUP(Table4[[#This Row],[iso_code]],iso_code!G:H,2,FALSE)</f>
        <v>Egypt</v>
      </c>
    </row>
    <row r="854" spans="1:4">
      <c r="A854" s="18">
        <v>204</v>
      </c>
      <c r="B854" s="54" t="s">
        <v>285</v>
      </c>
      <c r="C854" s="58" t="str">
        <f>VLOOKUP(Table4[[#This Row],[iso_code]],iso_code!B:C,2,FALSE)</f>
        <v>CMR</v>
      </c>
      <c r="D854" s="18" t="str">
        <f>VLOOKUP(Table4[[#This Row],[iso_code]],iso_code!G:H,2,FALSE)</f>
        <v>Cameroon</v>
      </c>
    </row>
    <row r="855" spans="1:4">
      <c r="A855" s="18">
        <v>205</v>
      </c>
      <c r="B855" s="54" t="s">
        <v>194</v>
      </c>
      <c r="C855" s="58" t="str">
        <f>VLOOKUP(Table4[[#This Row],[iso_code]],iso_code!B:C,2,FALSE)</f>
        <v>ETH</v>
      </c>
      <c r="D855" s="18" t="str">
        <f>VLOOKUP(Table4[[#This Row],[iso_code]],iso_code!G:H,2,FALSE)</f>
        <v>Ethiopia</v>
      </c>
    </row>
    <row r="856" spans="1:4">
      <c r="A856" s="18">
        <v>206</v>
      </c>
      <c r="B856" s="54" t="s">
        <v>1232</v>
      </c>
      <c r="C856" s="58" t="str">
        <f>VLOOKUP(Table4[[#This Row],[iso_code]],iso_code!B:C,2,FALSE)</f>
        <v>NGA</v>
      </c>
      <c r="D856" s="18" t="str">
        <f>VLOOKUP(Table4[[#This Row],[iso_code]],iso_code!G:H,2,FALSE)</f>
        <v>Nigeria</v>
      </c>
    </row>
    <row r="857" spans="1:4">
      <c r="A857" s="18">
        <v>206</v>
      </c>
      <c r="B857" s="54" t="s">
        <v>612</v>
      </c>
      <c r="C857" s="58" t="str">
        <f>VLOOKUP(Table4[[#This Row],[iso_code]],iso_code!B:C,2,FALSE)</f>
        <v>ZAF</v>
      </c>
      <c r="D857" s="18" t="str">
        <f>VLOOKUP(Table4[[#This Row],[iso_code]],iso_code!G:H,2,FALSE)</f>
        <v>South Africa</v>
      </c>
    </row>
    <row r="858" spans="1:4">
      <c r="A858" s="18">
        <v>207</v>
      </c>
      <c r="B858" s="54" t="s">
        <v>285</v>
      </c>
      <c r="C858" s="58" t="str">
        <f>VLOOKUP(Table4[[#This Row],[iso_code]],iso_code!B:C,2,FALSE)</f>
        <v>CMR</v>
      </c>
      <c r="D858" s="18" t="str">
        <f>VLOOKUP(Table4[[#This Row],[iso_code]],iso_code!G:H,2,FALSE)</f>
        <v>Cameroon</v>
      </c>
    </row>
    <row r="859" spans="1:4">
      <c r="A859" s="18">
        <v>208</v>
      </c>
      <c r="B859" s="54" t="s">
        <v>1992</v>
      </c>
      <c r="C859" s="58" t="str">
        <f>VLOOKUP(Table4[[#This Row],[iso_code]],iso_code!B:C,2,FALSE)</f>
        <v>LBY</v>
      </c>
      <c r="D859" s="18" t="str">
        <f>VLOOKUP(Table4[[#This Row],[iso_code]],iso_code!G:H,2,FALSE)</f>
        <v>Libya</v>
      </c>
    </row>
    <row r="860" spans="1:4">
      <c r="A860" s="18">
        <v>209</v>
      </c>
      <c r="B860" s="54" t="s">
        <v>285</v>
      </c>
      <c r="C860" s="58" t="str">
        <f>VLOOKUP(Table4[[#This Row],[iso_code]],iso_code!B:C,2,FALSE)</f>
        <v>CMR</v>
      </c>
      <c r="D860" s="18" t="str">
        <f>VLOOKUP(Table4[[#This Row],[iso_code]],iso_code!G:H,2,FALSE)</f>
        <v>Cameroon</v>
      </c>
    </row>
    <row r="861" spans="1:4">
      <c r="A861" s="18">
        <v>210</v>
      </c>
      <c r="B861" s="54" t="s">
        <v>850</v>
      </c>
      <c r="C861" s="58" t="str">
        <f>VLOOKUP(Table4[[#This Row],[iso_code]],iso_code!B:C,2,FALSE)</f>
        <v>EGY</v>
      </c>
      <c r="D861" s="18" t="str">
        <f>VLOOKUP(Table4[[#This Row],[iso_code]],iso_code!G:H,2,FALSE)</f>
        <v>Egypt</v>
      </c>
    </row>
    <row r="862" spans="1:4">
      <c r="A862" s="18">
        <v>211</v>
      </c>
      <c r="B862" s="54" t="s">
        <v>2016</v>
      </c>
      <c r="C862" s="58" t="str">
        <f>VLOOKUP(Table4[[#This Row],[iso_code]],iso_code!B:C,2,FALSE)</f>
        <v>TGO</v>
      </c>
      <c r="D862" s="18" t="str">
        <f>VLOOKUP(Table4[[#This Row],[iso_code]],iso_code!G:H,2,FALSE)</f>
        <v>Togo</v>
      </c>
    </row>
    <row r="863" spans="1:4">
      <c r="A863" s="18">
        <v>212</v>
      </c>
      <c r="B863" s="54" t="s">
        <v>2024</v>
      </c>
      <c r="C863" s="58" t="str">
        <f>VLOOKUP(Table4[[#This Row],[iso_code]],iso_code!B:C,2,FALSE)</f>
        <v>COD</v>
      </c>
      <c r="D863" s="18" t="str">
        <f>VLOOKUP(Table4[[#This Row],[iso_code]],iso_code!G:H,2,FALSE)</f>
        <v>Congo (the Democratic Republic of the)</v>
      </c>
    </row>
    <row r="864" spans="1:4">
      <c r="A864" s="18">
        <v>213</v>
      </c>
      <c r="B864" s="54" t="s">
        <v>194</v>
      </c>
      <c r="C864" s="58" t="str">
        <f>VLOOKUP(Table4[[#This Row],[iso_code]],iso_code!B:C,2,FALSE)</f>
        <v>ETH</v>
      </c>
      <c r="D864" s="18" t="str">
        <f>VLOOKUP(Table4[[#This Row],[iso_code]],iso_code!G:H,2,FALSE)</f>
        <v>Ethiopia</v>
      </c>
    </row>
    <row r="865" spans="1:4">
      <c r="A865" s="18">
        <v>214</v>
      </c>
      <c r="B865" s="54" t="s">
        <v>612</v>
      </c>
      <c r="C865" s="58" t="str">
        <f>VLOOKUP(Table4[[#This Row],[iso_code]],iso_code!B:C,2,FALSE)</f>
        <v>ZAF</v>
      </c>
      <c r="D865" s="18" t="str">
        <f>VLOOKUP(Table4[[#This Row],[iso_code]],iso_code!G:H,2,FALSE)</f>
        <v>South Africa</v>
      </c>
    </row>
    <row r="866" spans="1:4">
      <c r="A866" s="18">
        <v>215</v>
      </c>
      <c r="B866" s="54" t="s">
        <v>850</v>
      </c>
      <c r="C866" s="58" t="str">
        <f>VLOOKUP(Table4[[#This Row],[iso_code]],iso_code!B:C,2,FALSE)</f>
        <v>EGY</v>
      </c>
      <c r="D866" s="18" t="str">
        <f>VLOOKUP(Table4[[#This Row],[iso_code]],iso_code!G:H,2,FALSE)</f>
        <v>Egypt</v>
      </c>
    </row>
    <row r="867" spans="1:4">
      <c r="A867" s="18">
        <v>216</v>
      </c>
      <c r="B867" s="54" t="s">
        <v>1467</v>
      </c>
      <c r="C867" s="58" t="str">
        <f>VLOOKUP(Table4[[#This Row],[iso_code]],iso_code!B:C,2,FALSE)</f>
        <v>UGA</v>
      </c>
      <c r="D867" s="18" t="str">
        <f>VLOOKUP(Table4[[#This Row],[iso_code]],iso_code!G:H,2,FALSE)</f>
        <v>Uganda</v>
      </c>
    </row>
    <row r="868" spans="1:4">
      <c r="A868" s="18">
        <v>217</v>
      </c>
      <c r="B868" s="54" t="s">
        <v>747</v>
      </c>
      <c r="C868" s="58" t="str">
        <f>VLOOKUP(Table4[[#This Row],[iso_code]],iso_code!B:C,2,FALSE)</f>
        <v>ZMB</v>
      </c>
      <c r="D868" s="18" t="str">
        <f>VLOOKUP(Table4[[#This Row],[iso_code]],iso_code!G:H,2,FALSE)</f>
        <v>Zambia</v>
      </c>
    </row>
    <row r="869" spans="1:4">
      <c r="A869" s="18">
        <v>218</v>
      </c>
      <c r="B869" s="54" t="s">
        <v>428</v>
      </c>
      <c r="C869" s="58" t="str">
        <f>VLOOKUP(Table4[[#This Row],[iso_code]],iso_code!B:C,2,FALSE)</f>
        <v>KEN</v>
      </c>
      <c r="D869" s="18" t="str">
        <f>VLOOKUP(Table4[[#This Row],[iso_code]],iso_code!G:H,2,FALSE)</f>
        <v>Kenya</v>
      </c>
    </row>
    <row r="870" spans="1:4">
      <c r="A870" s="18">
        <v>218</v>
      </c>
      <c r="B870" s="54" t="s">
        <v>1467</v>
      </c>
      <c r="C870" s="58" t="str">
        <f>VLOOKUP(Table4[[#This Row],[iso_code]],iso_code!B:C,2,FALSE)</f>
        <v>UGA</v>
      </c>
      <c r="D870" s="18" t="str">
        <f>VLOOKUP(Table4[[#This Row],[iso_code]],iso_code!G:H,2,FALSE)</f>
        <v>Uganda</v>
      </c>
    </row>
    <row r="871" spans="1:4">
      <c r="A871" s="18">
        <v>218</v>
      </c>
      <c r="B871" s="54" t="s">
        <v>858</v>
      </c>
      <c r="C871" s="58" t="str">
        <f>VLOOKUP(Table4[[#This Row],[iso_code]],iso_code!B:C,2,FALSE)</f>
        <v>TZA</v>
      </c>
      <c r="D871" s="18" t="str">
        <f>VLOOKUP(Table4[[#This Row],[iso_code]],iso_code!G:H,2,FALSE)</f>
        <v>Tanzania, United Republic of</v>
      </c>
    </row>
    <row r="872" spans="1:4">
      <c r="A872" s="18">
        <v>218</v>
      </c>
      <c r="B872" s="54" t="s">
        <v>194</v>
      </c>
      <c r="C872" s="58" t="str">
        <f>VLOOKUP(Table4[[#This Row],[iso_code]],iso_code!B:C,2,FALSE)</f>
        <v>ETH</v>
      </c>
      <c r="D872" s="18" t="str">
        <f>VLOOKUP(Table4[[#This Row],[iso_code]],iso_code!G:H,2,FALSE)</f>
        <v>Ethiopia</v>
      </c>
    </row>
    <row r="873" spans="1:4">
      <c r="A873" s="18">
        <v>218</v>
      </c>
      <c r="B873" s="54" t="s">
        <v>2239</v>
      </c>
      <c r="C873" s="58" t="str">
        <f>VLOOKUP(Table4[[#This Row],[iso_code]],iso_code!B:C,2,FALSE)</f>
        <v>RWA</v>
      </c>
      <c r="D873" s="18" t="str">
        <f>VLOOKUP(Table4[[#This Row],[iso_code]],iso_code!G:H,2,FALSE)</f>
        <v>Rwanda</v>
      </c>
    </row>
    <row r="874" spans="1:4">
      <c r="A874" s="18">
        <v>219</v>
      </c>
      <c r="B874" s="54" t="s">
        <v>612</v>
      </c>
      <c r="C874" s="58" t="str">
        <f>VLOOKUP(Table4[[#This Row],[iso_code]],iso_code!B:C,2,FALSE)</f>
        <v>ZAF</v>
      </c>
      <c r="D874" s="18" t="str">
        <f>VLOOKUP(Table4[[#This Row],[iso_code]],iso_code!G:H,2,FALSE)</f>
        <v>South Africa</v>
      </c>
    </row>
    <row r="875" spans="1:4">
      <c r="A875" s="18">
        <v>220</v>
      </c>
      <c r="B875" s="54" t="s">
        <v>2094</v>
      </c>
      <c r="C875" s="58" t="str">
        <f>VLOOKUP(Table4[[#This Row],[iso_code]],iso_code!B:C,2,FALSE)</f>
        <v>SLE</v>
      </c>
      <c r="D875" s="18" t="str">
        <f>VLOOKUP(Table4[[#This Row],[iso_code]],iso_code!G:H,2,FALSE)</f>
        <v>Sierra Leone</v>
      </c>
    </row>
    <row r="876" spans="1:4">
      <c r="A876" s="18">
        <v>221</v>
      </c>
      <c r="B876" s="54" t="s">
        <v>858</v>
      </c>
      <c r="C876" s="58" t="str">
        <f>VLOOKUP(Table4[[#This Row],[iso_code]],iso_code!B:C,2,FALSE)</f>
        <v>TZA</v>
      </c>
      <c r="D876" s="18" t="str">
        <f>VLOOKUP(Table4[[#This Row],[iso_code]],iso_code!G:H,2,FALSE)</f>
        <v>Tanzania, United Republic of</v>
      </c>
    </row>
    <row r="877" spans="1:4">
      <c r="A877" s="18">
        <v>222</v>
      </c>
      <c r="B877" s="54" t="s">
        <v>2110</v>
      </c>
      <c r="C877" s="58" t="str">
        <f>VLOOKUP(Table4[[#This Row],[iso_code]],iso_code!B:C,2,FALSE)</f>
        <v>MRT</v>
      </c>
      <c r="D877" s="18" t="str">
        <f>VLOOKUP(Table4[[#This Row],[iso_code]],iso_code!G:H,2,FALSE)</f>
        <v>Mauritania</v>
      </c>
    </row>
    <row r="878" spans="1:4">
      <c r="A878" s="18">
        <v>223</v>
      </c>
      <c r="B878" s="54" t="s">
        <v>850</v>
      </c>
      <c r="C878" s="58" t="str">
        <f>VLOOKUP(Table4[[#This Row],[iso_code]],iso_code!B:C,2,FALSE)</f>
        <v>EGY</v>
      </c>
      <c r="D878" s="18" t="str">
        <f>VLOOKUP(Table4[[#This Row],[iso_code]],iso_code!G:H,2,FALSE)</f>
        <v>Egypt</v>
      </c>
    </row>
    <row r="879" spans="1:4">
      <c r="A879" s="18">
        <v>224</v>
      </c>
      <c r="B879" s="54" t="s">
        <v>1455</v>
      </c>
      <c r="C879" s="58" t="str">
        <f>VLOOKUP(Table4[[#This Row],[iso_code]],iso_code!B:C,2,FALSE)</f>
        <v>MOZ</v>
      </c>
      <c r="D879" s="18" t="str">
        <f>VLOOKUP(Table4[[#This Row],[iso_code]],iso_code!G:H,2,FALSE)</f>
        <v>Mozambique</v>
      </c>
    </row>
    <row r="880" spans="1:4">
      <c r="A880" s="18">
        <v>225</v>
      </c>
      <c r="B880" s="54" t="s">
        <v>428</v>
      </c>
      <c r="C880" s="58" t="str">
        <f>VLOOKUP(Table4[[#This Row],[iso_code]],iso_code!B:C,2,FALSE)</f>
        <v>KEN</v>
      </c>
      <c r="D880" s="18" t="str">
        <f>VLOOKUP(Table4[[#This Row],[iso_code]],iso_code!G:H,2,FALSE)</f>
        <v>Kenya</v>
      </c>
    </row>
    <row r="881" spans="1:4">
      <c r="A881" s="18">
        <v>226</v>
      </c>
      <c r="B881" s="54" t="s">
        <v>250</v>
      </c>
      <c r="C881" s="58" t="str">
        <f>VLOOKUP(Table4[[#This Row],[iso_code]],iso_code!B:C,2,FALSE)</f>
        <v>GHA</v>
      </c>
      <c r="D881" s="18" t="str">
        <f>VLOOKUP(Table4[[#This Row],[iso_code]],iso_code!G:H,2,FALSE)</f>
        <v>Ghana</v>
      </c>
    </row>
    <row r="882" spans="1:4">
      <c r="A882" s="18">
        <v>227</v>
      </c>
      <c r="B882" s="54" t="s">
        <v>285</v>
      </c>
      <c r="C882" s="58" t="str">
        <f>VLOOKUP(Table4[[#This Row],[iso_code]],iso_code!B:C,2,FALSE)</f>
        <v>CMR</v>
      </c>
      <c r="D882" s="18" t="str">
        <f>VLOOKUP(Table4[[#This Row],[iso_code]],iso_code!G:H,2,FALSE)</f>
        <v>Cameroon</v>
      </c>
    </row>
    <row r="883" spans="1:4">
      <c r="A883" s="18">
        <v>227</v>
      </c>
      <c r="B883" s="54" t="s">
        <v>2224</v>
      </c>
      <c r="C883" s="58" t="str">
        <f>VLOOKUP(Table4[[#This Row],[iso_code]],iso_code!B:C,2,FALSE)</f>
        <v>TCD</v>
      </c>
      <c r="D883" s="18" t="str">
        <f>VLOOKUP(Table4[[#This Row],[iso_code]],iso_code!G:H,2,FALSE)</f>
        <v>Chad</v>
      </c>
    </row>
    <row r="884" spans="1:4">
      <c r="A884" s="18">
        <v>227</v>
      </c>
      <c r="B884" s="54" t="s">
        <v>2228</v>
      </c>
      <c r="C884" s="58" t="str">
        <f>VLOOKUP(Table4[[#This Row],[iso_code]],iso_code!B:C,2,FALSE)</f>
        <v>GNQ</v>
      </c>
      <c r="D884" s="18" t="str">
        <f>VLOOKUP(Table4[[#This Row],[iso_code]],iso_code!G:H,2,FALSE)</f>
        <v>Equatorial Guinea</v>
      </c>
    </row>
    <row r="885" spans="1:4">
      <c r="A885" s="18">
        <v>227</v>
      </c>
      <c r="B885" s="54" t="s">
        <v>2230</v>
      </c>
      <c r="C885" s="58" t="str">
        <f>VLOOKUP(Table4[[#This Row],[iso_code]],iso_code!B:C,2,FALSE)</f>
        <v>GAB</v>
      </c>
      <c r="D885" s="18" t="str">
        <f>VLOOKUP(Table4[[#This Row],[iso_code]],iso_code!G:H,2,FALSE)</f>
        <v>Gabon</v>
      </c>
    </row>
    <row r="886" spans="1:4">
      <c r="A886" s="18">
        <v>227</v>
      </c>
      <c r="B886" s="54" t="s">
        <v>2226</v>
      </c>
      <c r="C886" s="58" t="str">
        <f>VLOOKUP(Table4[[#This Row],[iso_code]],iso_code!B:C,2,FALSE)</f>
        <v>COG</v>
      </c>
      <c r="D886" s="18" t="str">
        <f>VLOOKUP(Table4[[#This Row],[iso_code]],iso_code!G:H,2,FALSE)</f>
        <v>Congo (the)</v>
      </c>
    </row>
    <row r="887" spans="1:4">
      <c r="A887" s="18">
        <v>227</v>
      </c>
      <c r="B887" s="54" t="s">
        <v>1663</v>
      </c>
      <c r="C887" s="58" t="str">
        <f>VLOOKUP(Table4[[#This Row],[iso_code]],iso_code!B:C,2,FALSE)</f>
        <v>CAF</v>
      </c>
      <c r="D887" s="18" t="str">
        <f>VLOOKUP(Table4[[#This Row],[iso_code]],iso_code!G:H,2,FALSE)</f>
        <v>Central African Republic (the)</v>
      </c>
    </row>
    <row r="888" spans="1:4">
      <c r="A888" s="18">
        <v>228</v>
      </c>
      <c r="B888" s="54" t="s">
        <v>2220</v>
      </c>
      <c r="C888" s="58" t="str">
        <f>VLOOKUP(Table4[[#This Row],[iso_code]],iso_code!B:C,2,FALSE)</f>
        <v>AGO</v>
      </c>
      <c r="D888" s="18" t="str">
        <f>VLOOKUP(Table4[[#This Row],[iso_code]],iso_code!G:H,2,FALSE)</f>
        <v>Angola</v>
      </c>
    </row>
    <row r="889" spans="1:4">
      <c r="A889" s="18">
        <v>228</v>
      </c>
      <c r="B889" s="54" t="s">
        <v>1829</v>
      </c>
      <c r="C889" s="58" t="str">
        <f>VLOOKUP(Table4[[#This Row],[iso_code]],iso_code!B:C,2,FALSE)</f>
        <v>BWA</v>
      </c>
      <c r="D889" s="18" t="str">
        <f>VLOOKUP(Table4[[#This Row],[iso_code]],iso_code!G:H,2,FALSE)</f>
        <v>Botswana</v>
      </c>
    </row>
    <row r="890" spans="1:4">
      <c r="A890" s="18">
        <v>228</v>
      </c>
      <c r="B890" s="54" t="s">
        <v>1455</v>
      </c>
      <c r="C890" s="58" t="str">
        <f>VLOOKUP(Table4[[#This Row],[iso_code]],iso_code!B:C,2,FALSE)</f>
        <v>MOZ</v>
      </c>
      <c r="D890" s="18" t="str">
        <f>VLOOKUP(Table4[[#This Row],[iso_code]],iso_code!G:H,2,FALSE)</f>
        <v>Mozambique</v>
      </c>
    </row>
    <row r="891" spans="1:4">
      <c r="A891" s="18">
        <v>228</v>
      </c>
      <c r="B891" s="54" t="s">
        <v>612</v>
      </c>
      <c r="C891" s="58" t="str">
        <f>VLOOKUP(Table4[[#This Row],[iso_code]],iso_code!B:C,2,FALSE)</f>
        <v>ZAF</v>
      </c>
      <c r="D891" s="18" t="str">
        <f>VLOOKUP(Table4[[#This Row],[iso_code]],iso_code!G:H,2,FALSE)</f>
        <v>South Africa</v>
      </c>
    </row>
    <row r="892" spans="1:4">
      <c r="A892" s="18">
        <v>228</v>
      </c>
      <c r="B892" s="54" t="s">
        <v>858</v>
      </c>
      <c r="C892" s="58" t="str">
        <f>VLOOKUP(Table4[[#This Row],[iso_code]],iso_code!B:C,2,FALSE)</f>
        <v>TZA</v>
      </c>
      <c r="D892" s="18" t="str">
        <f>VLOOKUP(Table4[[#This Row],[iso_code]],iso_code!G:H,2,FALSE)</f>
        <v>Tanzania, United Republic of</v>
      </c>
    </row>
    <row r="893" spans="1:4">
      <c r="A893" s="18">
        <v>228</v>
      </c>
      <c r="B893" s="54" t="s">
        <v>747</v>
      </c>
      <c r="C893" s="58" t="str">
        <f>VLOOKUP(Table4[[#This Row],[iso_code]],iso_code!B:C,2,FALSE)</f>
        <v>ZMB</v>
      </c>
      <c r="D893" s="18" t="str">
        <f>VLOOKUP(Table4[[#This Row],[iso_code]],iso_code!G:H,2,FALSE)</f>
        <v>Zambia</v>
      </c>
    </row>
    <row r="894" spans="1:4">
      <c r="A894" s="18">
        <v>228</v>
      </c>
      <c r="B894" s="54" t="s">
        <v>2246</v>
      </c>
      <c r="C894" s="58" t="str">
        <f>VLOOKUP(Table4[[#This Row],[iso_code]],iso_code!B:C,2,FALSE)</f>
        <v>ZWE</v>
      </c>
      <c r="D894" s="18" t="str">
        <f>VLOOKUP(Table4[[#This Row],[iso_code]],iso_code!G:H,2,FALSE)</f>
        <v>Zimbabwe</v>
      </c>
    </row>
    <row r="895" spans="1:4">
      <c r="A895" s="18">
        <v>229</v>
      </c>
      <c r="B895" s="54" t="s">
        <v>250</v>
      </c>
      <c r="C895" s="58" t="str">
        <f>VLOOKUP(Table4[[#This Row],[iso_code]],iso_code!B:C,2,FALSE)</f>
        <v>GHA</v>
      </c>
      <c r="D895" s="18" t="str">
        <f>VLOOKUP(Table4[[#This Row],[iso_code]],iso_code!G:H,2,FALSE)</f>
        <v>Ghana</v>
      </c>
    </row>
    <row r="896" spans="1:4">
      <c r="A896" s="18">
        <v>230</v>
      </c>
      <c r="B896" s="54" t="s">
        <v>1232</v>
      </c>
      <c r="C896" s="58" t="str">
        <f>VLOOKUP(Table4[[#This Row],[iso_code]],iso_code!B:C,2,FALSE)</f>
        <v>NGA</v>
      </c>
      <c r="D896" s="18" t="str">
        <f>VLOOKUP(Table4[[#This Row],[iso_code]],iso_code!G:H,2,FALSE)</f>
        <v>Nigeria</v>
      </c>
    </row>
    <row r="897" spans="1:4">
      <c r="A897" s="18">
        <v>231</v>
      </c>
      <c r="B897" s="54" t="s">
        <v>612</v>
      </c>
      <c r="C897" s="58" t="str">
        <f>VLOOKUP(Table4[[#This Row],[iso_code]],iso_code!B:C,2,FALSE)</f>
        <v>ZAF</v>
      </c>
      <c r="D897" s="18" t="str">
        <f>VLOOKUP(Table4[[#This Row],[iso_code]],iso_code!G:H,2,FALSE)</f>
        <v>South Africa</v>
      </c>
    </row>
    <row r="898" spans="1:4">
      <c r="A898" s="18">
        <v>232</v>
      </c>
      <c r="B898" s="54" t="s">
        <v>858</v>
      </c>
      <c r="C898" s="58" t="str">
        <f>VLOOKUP(Table4[[#This Row],[iso_code]],iso_code!B:C,2,FALSE)</f>
        <v>TZA</v>
      </c>
      <c r="D898" s="18" t="str">
        <f>VLOOKUP(Table4[[#This Row],[iso_code]],iso_code!G:H,2,FALSE)</f>
        <v>Tanzania, United Republic of</v>
      </c>
    </row>
    <row r="899" spans="1:4">
      <c r="A899" s="18">
        <v>233</v>
      </c>
      <c r="B899" s="54" t="s">
        <v>800</v>
      </c>
      <c r="C899" s="58" t="str">
        <f>VLOOKUP(Table4[[#This Row],[iso_code]],iso_code!B:C,2,FALSE)</f>
        <v>DZA</v>
      </c>
      <c r="D899" s="18" t="str">
        <f>VLOOKUP(Table4[[#This Row],[iso_code]],iso_code!G:H,2,FALSE)</f>
        <v>Algeria</v>
      </c>
    </row>
    <row r="900" spans="1:4">
      <c r="A900" s="18">
        <v>234</v>
      </c>
      <c r="B900" s="54" t="s">
        <v>194</v>
      </c>
      <c r="C900" s="58" t="str">
        <f>VLOOKUP(Table4[[#This Row],[iso_code]],iso_code!B:C,2,FALSE)</f>
        <v>ETH</v>
      </c>
      <c r="D900" s="18" t="str">
        <f>VLOOKUP(Table4[[#This Row],[iso_code]],iso_code!G:H,2,FALSE)</f>
        <v>Ethiopia</v>
      </c>
    </row>
    <row r="901" spans="1:4">
      <c r="A901" s="18">
        <v>234</v>
      </c>
      <c r="B901" s="54" t="s">
        <v>250</v>
      </c>
      <c r="C901" s="58" t="str">
        <f>VLOOKUP(Table4[[#This Row],[iso_code]],iso_code!B:C,2,FALSE)</f>
        <v>GHA</v>
      </c>
      <c r="D901" s="18" t="str">
        <f>VLOOKUP(Table4[[#This Row],[iso_code]],iso_code!G:H,2,FALSE)</f>
        <v>Ghana</v>
      </c>
    </row>
    <row r="902" spans="1:4">
      <c r="A902" s="18">
        <v>234</v>
      </c>
      <c r="B902" s="54" t="s">
        <v>428</v>
      </c>
      <c r="C902" s="58" t="str">
        <f>VLOOKUP(Table4[[#This Row],[iso_code]],iso_code!B:C,2,FALSE)</f>
        <v>KEN</v>
      </c>
      <c r="D902" s="18" t="str">
        <f>VLOOKUP(Table4[[#This Row],[iso_code]],iso_code!G:H,2,FALSE)</f>
        <v>Kenya</v>
      </c>
    </row>
    <row r="903" spans="1:4">
      <c r="A903" s="18">
        <v>234</v>
      </c>
      <c r="B903" s="54" t="s">
        <v>1455</v>
      </c>
      <c r="C903" s="58" t="str">
        <f>VLOOKUP(Table4[[#This Row],[iso_code]],iso_code!B:C,2,FALSE)</f>
        <v>MOZ</v>
      </c>
      <c r="D903" s="18" t="str">
        <f>VLOOKUP(Table4[[#This Row],[iso_code]],iso_code!G:H,2,FALSE)</f>
        <v>Mozambique</v>
      </c>
    </row>
    <row r="904" spans="1:4">
      <c r="A904" s="18">
        <v>234</v>
      </c>
      <c r="B904" s="54" t="s">
        <v>1232</v>
      </c>
      <c r="C904" s="58" t="str">
        <f>VLOOKUP(Table4[[#This Row],[iso_code]],iso_code!B:C,2,FALSE)</f>
        <v>NGA</v>
      </c>
      <c r="D904" s="18" t="str">
        <f>VLOOKUP(Table4[[#This Row],[iso_code]],iso_code!G:H,2,FALSE)</f>
        <v>Nigeria</v>
      </c>
    </row>
    <row r="905" spans="1:4">
      <c r="A905" s="18">
        <v>234</v>
      </c>
      <c r="B905" s="54" t="s">
        <v>2239</v>
      </c>
      <c r="C905" s="58" t="str">
        <f>VLOOKUP(Table4[[#This Row],[iso_code]],iso_code!B:C,2,FALSE)</f>
        <v>RWA</v>
      </c>
      <c r="D905" s="18" t="str">
        <f>VLOOKUP(Table4[[#This Row],[iso_code]],iso_code!G:H,2,FALSE)</f>
        <v>Rwanda</v>
      </c>
    </row>
    <row r="906" spans="1:4">
      <c r="A906" s="18">
        <v>234</v>
      </c>
      <c r="B906" s="54" t="s">
        <v>612</v>
      </c>
      <c r="C906" s="58" t="str">
        <f>VLOOKUP(Table4[[#This Row],[iso_code]],iso_code!B:C,2,FALSE)</f>
        <v>ZAF</v>
      </c>
      <c r="D906" s="18" t="str">
        <f>VLOOKUP(Table4[[#This Row],[iso_code]],iso_code!G:H,2,FALSE)</f>
        <v>South Africa</v>
      </c>
    </row>
    <row r="907" spans="1:4">
      <c r="A907" s="18">
        <v>234</v>
      </c>
      <c r="B907" s="54" t="s">
        <v>858</v>
      </c>
      <c r="C907" s="58" t="str">
        <f>VLOOKUP(Table4[[#This Row],[iso_code]],iso_code!B:C,2,FALSE)</f>
        <v>TZA</v>
      </c>
      <c r="D907" s="18" t="str">
        <f>VLOOKUP(Table4[[#This Row],[iso_code]],iso_code!G:H,2,FALSE)</f>
        <v>Tanzania, United Republic of</v>
      </c>
    </row>
    <row r="908" spans="1:4">
      <c r="A908" s="18">
        <v>234</v>
      </c>
      <c r="B908" s="54" t="s">
        <v>1467</v>
      </c>
      <c r="C908" s="58" t="str">
        <f>VLOOKUP(Table4[[#This Row],[iso_code]],iso_code!B:C,2,FALSE)</f>
        <v>UGA</v>
      </c>
      <c r="D908" s="18" t="str">
        <f>VLOOKUP(Table4[[#This Row],[iso_code]],iso_code!G:H,2,FALSE)</f>
        <v>Uganda</v>
      </c>
    </row>
    <row r="909" spans="1:4">
      <c r="A909" s="18">
        <v>234</v>
      </c>
      <c r="B909" s="54" t="s">
        <v>747</v>
      </c>
      <c r="C909" s="58" t="str">
        <f>VLOOKUP(Table4[[#This Row],[iso_code]],iso_code!B:C,2,FALSE)</f>
        <v>ZMB</v>
      </c>
      <c r="D909" s="18" t="str">
        <f>VLOOKUP(Table4[[#This Row],[iso_code]],iso_code!G:H,2,FALSE)</f>
        <v>Zambia</v>
      </c>
    </row>
    <row r="910" spans="1:4">
      <c r="A910" s="18">
        <v>235</v>
      </c>
      <c r="B910" s="54" t="s">
        <v>1232</v>
      </c>
      <c r="C910" s="58" t="str">
        <f>VLOOKUP(Table4[[#This Row],[iso_code]],iso_code!B:C,2,FALSE)</f>
        <v>NGA</v>
      </c>
      <c r="D910" s="18" t="str">
        <f>VLOOKUP(Table4[[#This Row],[iso_code]],iso_code!G:H,2,FALSE)</f>
        <v>Nigeria</v>
      </c>
    </row>
    <row r="911" spans="1:4">
      <c r="A911" s="18">
        <v>236</v>
      </c>
      <c r="B911" s="54" t="s">
        <v>2236</v>
      </c>
      <c r="C911" s="58" t="str">
        <f>VLOOKUP(Table4[[#This Row],[iso_code]],iso_code!B:C,2,FALSE)</f>
        <v>LBR</v>
      </c>
      <c r="D911" s="18" t="str">
        <f>VLOOKUP(Table4[[#This Row],[iso_code]],iso_code!G:H,2,FALSE)</f>
        <v>Liberia</v>
      </c>
    </row>
    <row r="912" spans="1:4">
      <c r="A912" s="18">
        <v>237</v>
      </c>
      <c r="B912" s="54" t="s">
        <v>1232</v>
      </c>
      <c r="C912" s="58" t="str">
        <f>VLOOKUP(Table4[[#This Row],[iso_code]],iso_code!B:C,2,FALSE)</f>
        <v>NGA</v>
      </c>
      <c r="D912" s="18" t="str">
        <f>VLOOKUP(Table4[[#This Row],[iso_code]],iso_code!G:H,2,FALSE)</f>
        <v>Nigeria</v>
      </c>
    </row>
    <row r="913" spans="1:4">
      <c r="A913" s="18">
        <v>238</v>
      </c>
      <c r="B913" s="54" t="s">
        <v>428</v>
      </c>
      <c r="C913" s="58" t="str">
        <f>VLOOKUP(Table4[[#This Row],[iso_code]],iso_code!B:C,2,FALSE)</f>
        <v>KEN</v>
      </c>
      <c r="D913" s="18" t="str">
        <f>VLOOKUP(Table4[[#This Row],[iso_code]],iso_code!G:H,2,FALSE)</f>
        <v>Kenya</v>
      </c>
    </row>
    <row r="914" spans="1:4">
      <c r="A914" s="18">
        <v>239</v>
      </c>
      <c r="B914" s="54" t="s">
        <v>850</v>
      </c>
      <c r="C914" s="58" t="str">
        <f>VLOOKUP(Table4[[#This Row],[iso_code]],iso_code!B:C,2,FALSE)</f>
        <v>EGY</v>
      </c>
      <c r="D914" s="18" t="str">
        <f>VLOOKUP(Table4[[#This Row],[iso_code]],iso_code!G:H,2,FALSE)</f>
        <v>Egypt</v>
      </c>
    </row>
    <row r="915" spans="1:4">
      <c r="A915" s="18">
        <v>240</v>
      </c>
      <c r="B915" s="54" t="s">
        <v>970</v>
      </c>
      <c r="C915" s="58" t="str">
        <f>VLOOKUP(Table4[[#This Row],[iso_code]],iso_code!B:C,2,FALSE)</f>
        <v>MUS</v>
      </c>
      <c r="D915" s="18" t="str">
        <f>VLOOKUP(Table4[[#This Row],[iso_code]],iso_code!G:H,2,FALSE)</f>
        <v>Mauritius</v>
      </c>
    </row>
    <row r="916" spans="1:4">
      <c r="A916" s="18">
        <v>241</v>
      </c>
      <c r="B916" s="54" t="s">
        <v>1688</v>
      </c>
      <c r="C916" s="58" t="str">
        <f>VLOOKUP(Table4[[#This Row],[iso_code]],iso_code!B:C,2,FALSE)</f>
        <v>SEN</v>
      </c>
      <c r="D916" s="18" t="str">
        <f>VLOOKUP(Table4[[#This Row],[iso_code]],iso_code!G:H,2,FALSE)</f>
        <v>Senegal</v>
      </c>
    </row>
    <row r="917" spans="1:4">
      <c r="A917" s="18">
        <v>242</v>
      </c>
      <c r="B917" s="54" t="s">
        <v>194</v>
      </c>
      <c r="C917" s="58" t="str">
        <f>VLOOKUP(Table4[[#This Row],[iso_code]],iso_code!B:C,2,FALSE)</f>
        <v>ETH</v>
      </c>
      <c r="D917" s="18" t="str">
        <f>VLOOKUP(Table4[[#This Row],[iso_code]],iso_code!G:H,2,FALSE)</f>
        <v>Ethiopia</v>
      </c>
    </row>
    <row r="918" spans="1:4">
      <c r="A918" s="18">
        <v>243</v>
      </c>
      <c r="B918" s="54" t="s">
        <v>1232</v>
      </c>
      <c r="C918" s="58" t="str">
        <f>VLOOKUP(Table4[[#This Row],[iso_code]],iso_code!B:C,2,FALSE)</f>
        <v>NGA</v>
      </c>
      <c r="D918" s="18" t="str">
        <f>VLOOKUP(Table4[[#This Row],[iso_code]],iso_code!G:H,2,FALSE)</f>
        <v>Nigeria</v>
      </c>
    </row>
    <row r="919" spans="1:4">
      <c r="A919" s="18">
        <v>244</v>
      </c>
      <c r="B919" s="54" t="s">
        <v>1232</v>
      </c>
      <c r="C919" s="58" t="str">
        <f>VLOOKUP(Table4[[#This Row],[iso_code]],iso_code!B:C,2,FALSE)</f>
        <v>NGA</v>
      </c>
      <c r="D919" s="18" t="str">
        <f>VLOOKUP(Table4[[#This Row],[iso_code]],iso_code!G:H,2,FALSE)</f>
        <v>Nigeria</v>
      </c>
    </row>
    <row r="920" spans="1:4">
      <c r="A920" s="18">
        <v>245</v>
      </c>
      <c r="B920" s="54" t="s">
        <v>1232</v>
      </c>
      <c r="C920" s="58" t="str">
        <f>VLOOKUP(Table4[[#This Row],[iso_code]],iso_code!B:C,2,FALSE)</f>
        <v>NGA</v>
      </c>
      <c r="D920" s="18" t="str">
        <f>VLOOKUP(Table4[[#This Row],[iso_code]],iso_code!G:H,2,FALSE)</f>
        <v>Nigeria</v>
      </c>
    </row>
    <row r="921" spans="1:4">
      <c r="A921" s="18">
        <v>246</v>
      </c>
      <c r="B921" s="54" t="s">
        <v>612</v>
      </c>
      <c r="C921" s="58" t="str">
        <f>VLOOKUP(Table4[[#This Row],[iso_code]],iso_code!B:C,2,FALSE)</f>
        <v>ZAF</v>
      </c>
      <c r="D921" s="18" t="str">
        <f>VLOOKUP(Table4[[#This Row],[iso_code]],iso_code!G:H,2,FALSE)</f>
        <v>South Africa</v>
      </c>
    </row>
    <row r="922" spans="1:4">
      <c r="A922" s="18">
        <v>247</v>
      </c>
      <c r="B922" s="54" t="s">
        <v>250</v>
      </c>
      <c r="C922" s="58" t="str">
        <f>VLOOKUP(Table4[[#This Row],[iso_code]],iso_code!B:C,2,FALSE)</f>
        <v>GHA</v>
      </c>
      <c r="D922" s="18" t="str">
        <f>VLOOKUP(Table4[[#This Row],[iso_code]],iso_code!G:H,2,FALSE)</f>
        <v>Ghana</v>
      </c>
    </row>
    <row r="923" spans="1:4">
      <c r="A923" s="18">
        <v>247</v>
      </c>
      <c r="B923" s="54" t="s">
        <v>285</v>
      </c>
      <c r="C923" s="58" t="str">
        <f>VLOOKUP(Table4[[#This Row],[iso_code]],iso_code!B:C,2,FALSE)</f>
        <v>CMR</v>
      </c>
      <c r="D923" s="18" t="str">
        <f>VLOOKUP(Table4[[#This Row],[iso_code]],iso_code!G:H,2,FALSE)</f>
        <v>Cameroon</v>
      </c>
    </row>
    <row r="924" spans="1:4">
      <c r="A924" s="18">
        <v>248</v>
      </c>
      <c r="B924" s="54" t="s">
        <v>1467</v>
      </c>
      <c r="C924" s="58" t="str">
        <f>VLOOKUP(Table4[[#This Row],[iso_code]],iso_code!B:C,2,FALSE)</f>
        <v>UGA</v>
      </c>
      <c r="D924" s="18" t="str">
        <f>VLOOKUP(Table4[[#This Row],[iso_code]],iso_code!G:H,2,FALSE)</f>
        <v>Uganda</v>
      </c>
    </row>
    <row r="925" spans="1:4">
      <c r="A925" s="18">
        <v>249</v>
      </c>
      <c r="B925" s="54" t="s">
        <v>513</v>
      </c>
      <c r="C925" s="58" t="str">
        <f>VLOOKUP(Table4[[#This Row],[iso_code]],iso_code!B:C,2,FALSE)</f>
        <v>MAR</v>
      </c>
      <c r="D925" s="18" t="str">
        <f>VLOOKUP(Table4[[#This Row],[iso_code]],iso_code!G:H,2,FALSE)</f>
        <v>Morocco</v>
      </c>
    </row>
    <row r="926" spans="1:4">
      <c r="A926" s="18">
        <v>250</v>
      </c>
      <c r="B926" s="54" t="s">
        <v>612</v>
      </c>
      <c r="C926" s="58" t="str">
        <f>VLOOKUP(Table4[[#This Row],[iso_code]],iso_code!B:C,2,FALSE)</f>
        <v>ZAF</v>
      </c>
      <c r="D926" s="18" t="str">
        <f>VLOOKUP(Table4[[#This Row],[iso_code]],iso_code!G:H,2,FALSE)</f>
        <v>South Africa</v>
      </c>
    </row>
    <row r="927" spans="1:4">
      <c r="A927" s="18">
        <v>251</v>
      </c>
      <c r="B927" s="54" t="s">
        <v>1232</v>
      </c>
      <c r="C927" s="58" t="str">
        <f>VLOOKUP(Table4[[#This Row],[iso_code]],iso_code!B:C,2,FALSE)</f>
        <v>NGA</v>
      </c>
      <c r="D927" s="18" t="str">
        <f>VLOOKUP(Table4[[#This Row],[iso_code]],iso_code!G:H,2,FALSE)</f>
        <v>Nigeria</v>
      </c>
    </row>
    <row r="928" spans="1:4">
      <c r="A928" s="18">
        <v>252</v>
      </c>
      <c r="B928" s="54" t="s">
        <v>513</v>
      </c>
      <c r="C928" s="58" t="str">
        <f>VLOOKUP(Table4[[#This Row],[iso_code]],iso_code!B:C,2,FALSE)</f>
        <v>MAR</v>
      </c>
      <c r="D928" s="18" t="str">
        <f>VLOOKUP(Table4[[#This Row],[iso_code]],iso_code!G:H,2,FALSE)</f>
        <v>Morocco</v>
      </c>
    </row>
    <row r="929" spans="1:4">
      <c r="A929" s="18">
        <v>253</v>
      </c>
      <c r="B929" s="54" t="s">
        <v>1232</v>
      </c>
      <c r="C929" s="58" t="str">
        <f>VLOOKUP(Table4[[#This Row],[iso_code]],iso_code!B:C,2,FALSE)</f>
        <v>NGA</v>
      </c>
      <c r="D929" s="18" t="str">
        <f>VLOOKUP(Table4[[#This Row],[iso_code]],iso_code!G:H,2,FALSE)</f>
        <v>Nigeria</v>
      </c>
    </row>
    <row r="930" spans="1:4">
      <c r="A930" s="18">
        <v>254</v>
      </c>
      <c r="B930" s="54" t="s">
        <v>850</v>
      </c>
      <c r="C930" s="58" t="str">
        <f>VLOOKUP(Table4[[#This Row],[iso_code]],iso_code!B:C,2,FALSE)</f>
        <v>EGY</v>
      </c>
      <c r="D930" s="18" t="str">
        <f>VLOOKUP(Table4[[#This Row],[iso_code]],iso_code!G:H,2,FALSE)</f>
        <v>Egypt</v>
      </c>
    </row>
    <row r="931" spans="1:4">
      <c r="A931" s="18">
        <v>255</v>
      </c>
      <c r="B931" s="54" t="s">
        <v>250</v>
      </c>
      <c r="C931" s="58" t="str">
        <f>VLOOKUP(Table4[[#This Row],[iso_code]],iso_code!B:C,2,FALSE)</f>
        <v>GHA</v>
      </c>
      <c r="D931" s="18" t="str">
        <f>VLOOKUP(Table4[[#This Row],[iso_code]],iso_code!G:H,2,FALSE)</f>
        <v>Ghana</v>
      </c>
    </row>
    <row r="932" spans="1:4">
      <c r="A932" s="18">
        <v>256</v>
      </c>
      <c r="B932" s="54" t="s">
        <v>1232</v>
      </c>
      <c r="C932" s="58" t="str">
        <f>VLOOKUP(Table4[[#This Row],[iso_code]],iso_code!B:C,2,FALSE)</f>
        <v>NGA</v>
      </c>
      <c r="D932" s="18" t="str">
        <f>VLOOKUP(Table4[[#This Row],[iso_code]],iso_code!G:H,2,FALSE)</f>
        <v>Nigeria</v>
      </c>
    </row>
    <row r="933" spans="1:4">
      <c r="A933" s="18">
        <v>257</v>
      </c>
      <c r="B933" s="54" t="s">
        <v>1232</v>
      </c>
      <c r="C933" s="58" t="str">
        <f>VLOOKUP(Table4[[#This Row],[iso_code]],iso_code!B:C,2,FALSE)</f>
        <v>NGA</v>
      </c>
      <c r="D933" s="18" t="str">
        <f>VLOOKUP(Table4[[#This Row],[iso_code]],iso_code!G:H,2,FALSE)</f>
        <v>Nigeria</v>
      </c>
    </row>
    <row r="934" spans="1:4">
      <c r="A934" s="18">
        <v>258</v>
      </c>
      <c r="B934" s="54" t="s">
        <v>2234</v>
      </c>
      <c r="C934" s="58" t="str">
        <f>VLOOKUP(Table4[[#This Row],[iso_code]],iso_code!B:C,2,FALSE)</f>
        <v>CIV</v>
      </c>
      <c r="D934" s="18" t="str">
        <f>VLOOKUP(Table4[[#This Row],[iso_code]],iso_code!G:H,2,FALSE)</f>
        <v>Côte d'Ivoire</v>
      </c>
    </row>
    <row r="935" spans="1:4">
      <c r="A935" s="18">
        <v>259</v>
      </c>
      <c r="B935" s="54" t="s">
        <v>2242</v>
      </c>
      <c r="C935" s="58" t="str">
        <f>VLOOKUP(Table4[[#This Row],[iso_code]],iso_code!B:C,2,FALSE)</f>
        <v>SOM</v>
      </c>
      <c r="D935" s="18" t="str">
        <f>VLOOKUP(Table4[[#This Row],[iso_code]],iso_code!G:H,2,FALSE)</f>
        <v>Somalia</v>
      </c>
    </row>
    <row r="936" spans="1:4">
      <c r="A936" s="18">
        <v>260</v>
      </c>
      <c r="B936" s="54" t="s">
        <v>2239</v>
      </c>
      <c r="C936" s="58" t="str">
        <f>VLOOKUP(Table4[[#This Row],[iso_code]],iso_code!B:C,2,FALSE)</f>
        <v>RWA</v>
      </c>
      <c r="D936" s="18" t="str">
        <f>VLOOKUP(Table4[[#This Row],[iso_code]],iso_code!G:H,2,FALSE)</f>
        <v>Rwanda</v>
      </c>
    </row>
    <row r="937" spans="1:4">
      <c r="A937" s="18">
        <v>261</v>
      </c>
      <c r="B937" s="54" t="s">
        <v>1164</v>
      </c>
      <c r="C937" s="58" t="str">
        <f>VLOOKUP(Table4[[#This Row],[iso_code]],iso_code!B:C,2,FALSE)</f>
        <v>MWI</v>
      </c>
      <c r="D937" s="18" t="str">
        <f>VLOOKUP(Table4[[#This Row],[iso_code]],iso_code!G:H,2,FALSE)</f>
        <v>Malawi</v>
      </c>
    </row>
    <row r="938" spans="1:4">
      <c r="A938" s="18">
        <v>262</v>
      </c>
      <c r="B938" s="54" t="s">
        <v>1232</v>
      </c>
      <c r="C938" s="58" t="str">
        <f>VLOOKUP(Table4[[#This Row],[iso_code]],iso_code!B:C,2,FALSE)</f>
        <v>NGA</v>
      </c>
      <c r="D938" s="18" t="str">
        <f>VLOOKUP(Table4[[#This Row],[iso_code]],iso_code!G:H,2,FALSE)</f>
        <v>Nigeria</v>
      </c>
    </row>
    <row r="939" spans="1:4">
      <c r="A939" s="18">
        <v>263</v>
      </c>
      <c r="B939" s="54" t="s">
        <v>850</v>
      </c>
      <c r="C939" s="58" t="str">
        <f>VLOOKUP(Table4[[#This Row],[iso_code]],iso_code!B:C,2,FALSE)</f>
        <v>EGY</v>
      </c>
      <c r="D939" s="18" t="str">
        <f>VLOOKUP(Table4[[#This Row],[iso_code]],iso_code!G:H,2,FALSE)</f>
        <v>Egypt</v>
      </c>
    </row>
    <row r="940" spans="1:4">
      <c r="A940" s="18">
        <v>264</v>
      </c>
      <c r="B940" s="54" t="s">
        <v>2220</v>
      </c>
      <c r="C940" s="58" t="str">
        <f>VLOOKUP(Table4[[#This Row],[iso_code]],iso_code!B:C,2,FALSE)</f>
        <v>AGO</v>
      </c>
      <c r="D940" s="18" t="str">
        <f>VLOOKUP(Table4[[#This Row],[iso_code]],iso_code!G:H,2,FALSE)</f>
        <v>Angola</v>
      </c>
    </row>
    <row r="941" spans="1:4">
      <c r="A941" s="18">
        <v>264</v>
      </c>
      <c r="B941" s="54" t="s">
        <v>2222</v>
      </c>
      <c r="C941" s="58" t="str">
        <f>VLOOKUP(Table4[[#This Row],[iso_code]],iso_code!B:C,2,FALSE)</f>
        <v>BFA</v>
      </c>
      <c r="D941" s="18" t="str">
        <f>VLOOKUP(Table4[[#This Row],[iso_code]],iso_code!G:H,2,FALSE)</f>
        <v>Burkina Faso</v>
      </c>
    </row>
    <row r="942" spans="1:4">
      <c r="A942" s="18">
        <v>264</v>
      </c>
      <c r="B942" s="54" t="s">
        <v>2223</v>
      </c>
      <c r="C942" s="58" t="str">
        <f>VLOOKUP(Table4[[#This Row],[iso_code]],iso_code!B:C,2,FALSE)</f>
        <v>BDI</v>
      </c>
      <c r="D942" s="18" t="str">
        <f>VLOOKUP(Table4[[#This Row],[iso_code]],iso_code!G:H,2,FALSE)</f>
        <v>Burundi</v>
      </c>
    </row>
    <row r="943" spans="1:4">
      <c r="A943" s="18">
        <v>264</v>
      </c>
      <c r="B943" s="54" t="s">
        <v>2221</v>
      </c>
      <c r="C943" s="58" t="str">
        <f>VLOOKUP(Table4[[#This Row],[iso_code]],iso_code!B:C,2,FALSE)</f>
        <v>BEN</v>
      </c>
      <c r="D943" s="18" t="str">
        <f>VLOOKUP(Table4[[#This Row],[iso_code]],iso_code!G:H,2,FALSE)</f>
        <v>Benin</v>
      </c>
    </row>
    <row r="944" spans="1:4">
      <c r="A944" s="18">
        <v>264</v>
      </c>
      <c r="B944" s="54" t="s">
        <v>1829</v>
      </c>
      <c r="C944" s="58" t="str">
        <f>VLOOKUP(Table4[[#This Row],[iso_code]],iso_code!B:C,2,FALSE)</f>
        <v>BWA</v>
      </c>
      <c r="D944" s="18" t="str">
        <f>VLOOKUP(Table4[[#This Row],[iso_code]],iso_code!G:H,2,FALSE)</f>
        <v>Botswana</v>
      </c>
    </row>
    <row r="945" spans="1:4">
      <c r="A945" s="18">
        <v>264</v>
      </c>
      <c r="B945" s="54" t="s">
        <v>2024</v>
      </c>
      <c r="C945" s="58" t="str">
        <f>VLOOKUP(Table4[[#This Row],[iso_code]],iso_code!B:C,2,FALSE)</f>
        <v>COD</v>
      </c>
      <c r="D945" s="18" t="str">
        <f>VLOOKUP(Table4[[#This Row],[iso_code]],iso_code!G:H,2,FALSE)</f>
        <v>Congo (the Democratic Republic of the)</v>
      </c>
    </row>
    <row r="946" spans="1:4">
      <c r="A946" s="18">
        <v>264</v>
      </c>
      <c r="B946" s="54" t="s">
        <v>1663</v>
      </c>
      <c r="C946" s="58" t="str">
        <f>VLOOKUP(Table4[[#This Row],[iso_code]],iso_code!B:C,2,FALSE)</f>
        <v>CAF</v>
      </c>
      <c r="D946" s="18" t="str">
        <f>VLOOKUP(Table4[[#This Row],[iso_code]],iso_code!G:H,2,FALSE)</f>
        <v>Central African Republic (the)</v>
      </c>
    </row>
    <row r="947" spans="1:4">
      <c r="A947" s="18">
        <v>264</v>
      </c>
      <c r="B947" s="54" t="s">
        <v>2226</v>
      </c>
      <c r="C947" s="58" t="str">
        <f>VLOOKUP(Table4[[#This Row],[iso_code]],iso_code!B:C,2,FALSE)</f>
        <v>COG</v>
      </c>
      <c r="D947" s="18" t="str">
        <f>VLOOKUP(Table4[[#This Row],[iso_code]],iso_code!G:H,2,FALSE)</f>
        <v>Congo (the)</v>
      </c>
    </row>
    <row r="948" spans="1:4">
      <c r="A948" s="18">
        <v>264</v>
      </c>
      <c r="B948" s="54" t="s">
        <v>2234</v>
      </c>
      <c r="C948" s="58" t="str">
        <f>VLOOKUP(Table4[[#This Row],[iso_code]],iso_code!B:C,2,FALSE)</f>
        <v>CIV</v>
      </c>
      <c r="D948" s="18" t="str">
        <f>VLOOKUP(Table4[[#This Row],[iso_code]],iso_code!G:H,2,FALSE)</f>
        <v>Côte d'Ivoire</v>
      </c>
    </row>
    <row r="949" spans="1:4">
      <c r="A949" s="18">
        <v>264</v>
      </c>
      <c r="B949" s="54" t="s">
        <v>285</v>
      </c>
      <c r="C949" s="58" t="str">
        <f>VLOOKUP(Table4[[#This Row],[iso_code]],iso_code!B:C,2,FALSE)</f>
        <v>CMR</v>
      </c>
      <c r="D949" s="18" t="str">
        <f>VLOOKUP(Table4[[#This Row],[iso_code]],iso_code!G:H,2,FALSE)</f>
        <v>Cameroon</v>
      </c>
    </row>
    <row r="950" spans="1:4">
      <c r="A950" s="18">
        <v>264</v>
      </c>
      <c r="B950" s="54" t="s">
        <v>1630</v>
      </c>
      <c r="C950" s="58" t="str">
        <f>VLOOKUP(Table4[[#This Row],[iso_code]],iso_code!B:C,2,FALSE)</f>
        <v>CPV</v>
      </c>
      <c r="D950" s="18" t="str">
        <f>VLOOKUP(Table4[[#This Row],[iso_code]],iso_code!G:H,2,FALSE)</f>
        <v>Cabo Verde</v>
      </c>
    </row>
    <row r="951" spans="1:4">
      <c r="A951" s="18">
        <v>264</v>
      </c>
      <c r="B951" s="54" t="s">
        <v>2227</v>
      </c>
      <c r="C951" s="58" t="str">
        <f>VLOOKUP(Table4[[#This Row],[iso_code]],iso_code!B:C,2,FALSE)</f>
        <v>DJI</v>
      </c>
      <c r="D951" s="18" t="str">
        <f>VLOOKUP(Table4[[#This Row],[iso_code]],iso_code!G:H,2,FALSE)</f>
        <v>Djibouti</v>
      </c>
    </row>
    <row r="952" spans="1:4">
      <c r="A952" s="18">
        <v>264</v>
      </c>
      <c r="B952" s="54" t="s">
        <v>800</v>
      </c>
      <c r="C952" s="58" t="str">
        <f>VLOOKUP(Table4[[#This Row],[iso_code]],iso_code!B:C,2,FALSE)</f>
        <v>DZA</v>
      </c>
      <c r="D952" s="18" t="str">
        <f>VLOOKUP(Table4[[#This Row],[iso_code]],iso_code!G:H,2,FALSE)</f>
        <v>Algeria</v>
      </c>
    </row>
    <row r="953" spans="1:4">
      <c r="A953" s="18">
        <v>264</v>
      </c>
      <c r="B953" s="54" t="s">
        <v>850</v>
      </c>
      <c r="C953" s="58" t="str">
        <f>VLOOKUP(Table4[[#This Row],[iso_code]],iso_code!B:C,2,FALSE)</f>
        <v>EGY</v>
      </c>
      <c r="D953" s="18" t="str">
        <f>VLOOKUP(Table4[[#This Row],[iso_code]],iso_code!G:H,2,FALSE)</f>
        <v>Egypt</v>
      </c>
    </row>
    <row r="954" spans="1:4">
      <c r="A954" s="18">
        <v>264</v>
      </c>
      <c r="B954" s="54" t="s">
        <v>2229</v>
      </c>
      <c r="C954" s="58" t="str">
        <f>VLOOKUP(Table4[[#This Row],[iso_code]],iso_code!B:C,2,FALSE)</f>
        <v>ERI</v>
      </c>
      <c r="D954" s="18" t="str">
        <f>VLOOKUP(Table4[[#This Row],[iso_code]],iso_code!G:H,2,FALSE)</f>
        <v>Eritrea</v>
      </c>
    </row>
    <row r="955" spans="1:4">
      <c r="A955" s="18">
        <v>264</v>
      </c>
      <c r="B955" s="54" t="s">
        <v>194</v>
      </c>
      <c r="C955" s="58" t="str">
        <f>VLOOKUP(Table4[[#This Row],[iso_code]],iso_code!B:C,2,FALSE)</f>
        <v>ETH</v>
      </c>
      <c r="D955" s="18" t="str">
        <f>VLOOKUP(Table4[[#This Row],[iso_code]],iso_code!G:H,2,FALSE)</f>
        <v>Ethiopia</v>
      </c>
    </row>
    <row r="956" spans="1:4">
      <c r="A956" s="18">
        <v>264</v>
      </c>
      <c r="B956" s="54" t="s">
        <v>2230</v>
      </c>
      <c r="C956" s="58" t="str">
        <f>VLOOKUP(Table4[[#This Row],[iso_code]],iso_code!B:C,2,FALSE)</f>
        <v>GAB</v>
      </c>
      <c r="D956" s="18" t="str">
        <f>VLOOKUP(Table4[[#This Row],[iso_code]],iso_code!G:H,2,FALSE)</f>
        <v>Gabon</v>
      </c>
    </row>
    <row r="957" spans="1:4">
      <c r="A957" s="18">
        <v>264</v>
      </c>
      <c r="B957" s="54" t="s">
        <v>250</v>
      </c>
      <c r="C957" s="58" t="str">
        <f>VLOOKUP(Table4[[#This Row],[iso_code]],iso_code!B:C,2,FALSE)</f>
        <v>GHA</v>
      </c>
      <c r="D957" s="18" t="str">
        <f>VLOOKUP(Table4[[#This Row],[iso_code]],iso_code!G:H,2,FALSE)</f>
        <v>Ghana</v>
      </c>
    </row>
    <row r="958" spans="1:4">
      <c r="A958" s="18">
        <v>264</v>
      </c>
      <c r="B958" s="54" t="s">
        <v>2231</v>
      </c>
      <c r="C958" s="58" t="str">
        <f>VLOOKUP(Table4[[#This Row],[iso_code]],iso_code!B:C,2,FALSE)</f>
        <v>GMB</v>
      </c>
      <c r="D958" s="18" t="str">
        <f>VLOOKUP(Table4[[#This Row],[iso_code]],iso_code!G:H,2,FALSE)</f>
        <v>Gambia (the)</v>
      </c>
    </row>
    <row r="959" spans="1:4">
      <c r="A959" s="18">
        <v>264</v>
      </c>
      <c r="B959" s="54" t="s">
        <v>2232</v>
      </c>
      <c r="C959" s="58" t="str">
        <f>VLOOKUP(Table4[[#This Row],[iso_code]],iso_code!B:C,2,FALSE)</f>
        <v>GIN</v>
      </c>
      <c r="D959" s="18" t="str">
        <f>VLOOKUP(Table4[[#This Row],[iso_code]],iso_code!G:H,2,FALSE)</f>
        <v>Guinea</v>
      </c>
    </row>
    <row r="960" spans="1:4">
      <c r="A960" s="18">
        <v>264</v>
      </c>
      <c r="B960" s="54" t="s">
        <v>2228</v>
      </c>
      <c r="C960" s="58" t="str">
        <f>VLOOKUP(Table4[[#This Row],[iso_code]],iso_code!B:C,2,FALSE)</f>
        <v>GNQ</v>
      </c>
      <c r="D960" s="18" t="str">
        <f>VLOOKUP(Table4[[#This Row],[iso_code]],iso_code!G:H,2,FALSE)</f>
        <v>Equatorial Guinea</v>
      </c>
    </row>
    <row r="961" spans="1:4">
      <c r="A961" s="18">
        <v>264</v>
      </c>
      <c r="B961" s="54" t="s">
        <v>2233</v>
      </c>
      <c r="C961" s="58" t="str">
        <f>VLOOKUP(Table4[[#This Row],[iso_code]],iso_code!B:C,2,FALSE)</f>
        <v>GNB</v>
      </c>
      <c r="D961" s="18" t="str">
        <f>VLOOKUP(Table4[[#This Row],[iso_code]],iso_code!G:H,2,FALSE)</f>
        <v>Guinea-Bissau</v>
      </c>
    </row>
    <row r="962" spans="1:4">
      <c r="A962" s="18">
        <v>264</v>
      </c>
      <c r="B962" s="54" t="s">
        <v>428</v>
      </c>
      <c r="C962" s="58" t="str">
        <f>VLOOKUP(Table4[[#This Row],[iso_code]],iso_code!B:C,2,FALSE)</f>
        <v>KEN</v>
      </c>
      <c r="D962" s="18" t="str">
        <f>VLOOKUP(Table4[[#This Row],[iso_code]],iso_code!G:H,2,FALSE)</f>
        <v>Kenya</v>
      </c>
    </row>
    <row r="963" spans="1:4">
      <c r="A963" s="18">
        <v>264</v>
      </c>
      <c r="B963" s="54" t="s">
        <v>2225</v>
      </c>
      <c r="C963" s="58" t="str">
        <f>VLOOKUP(Table4[[#This Row],[iso_code]],iso_code!B:C,2,FALSE)</f>
        <v>COM</v>
      </c>
      <c r="D963" s="18" t="str">
        <f>VLOOKUP(Table4[[#This Row],[iso_code]],iso_code!G:H,2,FALSE)</f>
        <v>Comoros (the)</v>
      </c>
    </row>
    <row r="964" spans="1:4">
      <c r="A964" s="18">
        <v>264</v>
      </c>
      <c r="B964" s="54" t="s">
        <v>2236</v>
      </c>
      <c r="C964" s="58" t="str">
        <f>VLOOKUP(Table4[[#This Row],[iso_code]],iso_code!B:C,2,FALSE)</f>
        <v>LBR</v>
      </c>
      <c r="D964" s="18" t="str">
        <f>VLOOKUP(Table4[[#This Row],[iso_code]],iso_code!G:H,2,FALSE)</f>
        <v>Liberia</v>
      </c>
    </row>
    <row r="965" spans="1:4">
      <c r="A965" s="18">
        <v>264</v>
      </c>
      <c r="B965" s="54" t="s">
        <v>2235</v>
      </c>
      <c r="C965" s="58" t="str">
        <f>VLOOKUP(Table4[[#This Row],[iso_code]],iso_code!B:C,2,FALSE)</f>
        <v>LSO</v>
      </c>
      <c r="D965" s="18" t="str">
        <f>VLOOKUP(Table4[[#This Row],[iso_code]],iso_code!G:H,2,FALSE)</f>
        <v>Lesotho</v>
      </c>
    </row>
    <row r="966" spans="1:4">
      <c r="A966" s="18">
        <v>264</v>
      </c>
      <c r="B966" s="54" t="s">
        <v>1992</v>
      </c>
      <c r="C966" s="58" t="str">
        <f>VLOOKUP(Table4[[#This Row],[iso_code]],iso_code!B:C,2,FALSE)</f>
        <v>LBY</v>
      </c>
      <c r="D966" s="18" t="str">
        <f>VLOOKUP(Table4[[#This Row],[iso_code]],iso_code!G:H,2,FALSE)</f>
        <v>Libya</v>
      </c>
    </row>
    <row r="967" spans="1:4">
      <c r="A967" s="18">
        <v>264</v>
      </c>
      <c r="B967" s="54" t="s">
        <v>513</v>
      </c>
      <c r="C967" s="58" t="str">
        <f>VLOOKUP(Table4[[#This Row],[iso_code]],iso_code!B:C,2,FALSE)</f>
        <v>MAR</v>
      </c>
      <c r="D967" s="18" t="str">
        <f>VLOOKUP(Table4[[#This Row],[iso_code]],iso_code!G:H,2,FALSE)</f>
        <v>Morocco</v>
      </c>
    </row>
    <row r="968" spans="1:4">
      <c r="A968" s="18">
        <v>264</v>
      </c>
      <c r="B968" s="54" t="s">
        <v>2237</v>
      </c>
      <c r="C968" s="58" t="str">
        <f>VLOOKUP(Table4[[#This Row],[iso_code]],iso_code!B:C,2,FALSE)</f>
        <v>MDG</v>
      </c>
      <c r="D968" s="18" t="str">
        <f>VLOOKUP(Table4[[#This Row],[iso_code]],iso_code!G:H,2,FALSE)</f>
        <v>Madagascar</v>
      </c>
    </row>
    <row r="969" spans="1:4">
      <c r="A969" s="18">
        <v>264</v>
      </c>
      <c r="B969" s="54" t="s">
        <v>2238</v>
      </c>
      <c r="C969" s="58" t="str">
        <f>VLOOKUP(Table4[[#This Row],[iso_code]],iso_code!B:C,2,FALSE)</f>
        <v>MLI</v>
      </c>
      <c r="D969" s="18" t="str">
        <f>VLOOKUP(Table4[[#This Row],[iso_code]],iso_code!G:H,2,FALSE)</f>
        <v>Mali</v>
      </c>
    </row>
    <row r="970" spans="1:4">
      <c r="A970" s="18">
        <v>264</v>
      </c>
      <c r="B970" s="54" t="s">
        <v>2110</v>
      </c>
      <c r="C970" s="58" t="str">
        <f>VLOOKUP(Table4[[#This Row],[iso_code]],iso_code!B:C,2,FALSE)</f>
        <v>MRT</v>
      </c>
      <c r="D970" s="18" t="str">
        <f>VLOOKUP(Table4[[#This Row],[iso_code]],iso_code!G:H,2,FALSE)</f>
        <v>Mauritania</v>
      </c>
    </row>
    <row r="971" spans="1:4">
      <c r="A971" s="18">
        <v>264</v>
      </c>
      <c r="B971" s="54" t="s">
        <v>970</v>
      </c>
      <c r="C971" s="58" t="str">
        <f>VLOOKUP(Table4[[#This Row],[iso_code]],iso_code!B:C,2,FALSE)</f>
        <v>MUS</v>
      </c>
      <c r="D971" s="18" t="str">
        <f>VLOOKUP(Table4[[#This Row],[iso_code]],iso_code!G:H,2,FALSE)</f>
        <v>Mauritius</v>
      </c>
    </row>
    <row r="972" spans="1:4">
      <c r="A972" s="18">
        <v>264</v>
      </c>
      <c r="B972" s="54" t="s">
        <v>1164</v>
      </c>
      <c r="C972" s="58" t="str">
        <f>VLOOKUP(Table4[[#This Row],[iso_code]],iso_code!B:C,2,FALSE)</f>
        <v>MWI</v>
      </c>
      <c r="D972" s="18" t="str">
        <f>VLOOKUP(Table4[[#This Row],[iso_code]],iso_code!G:H,2,FALSE)</f>
        <v>Malawi</v>
      </c>
    </row>
    <row r="973" spans="1:4">
      <c r="A973" s="18">
        <v>264</v>
      </c>
      <c r="B973" s="54" t="s">
        <v>1455</v>
      </c>
      <c r="C973" s="58" t="str">
        <f>VLOOKUP(Table4[[#This Row],[iso_code]],iso_code!B:C,2,FALSE)</f>
        <v>MOZ</v>
      </c>
      <c r="D973" s="18" t="str">
        <f>VLOOKUP(Table4[[#This Row],[iso_code]],iso_code!G:H,2,FALSE)</f>
        <v>Mozambique</v>
      </c>
    </row>
    <row r="974" spans="1:4">
      <c r="A974" s="18">
        <v>264</v>
      </c>
      <c r="B974" s="54" t="s">
        <v>2070</v>
      </c>
      <c r="C974" s="58" t="str">
        <f>VLOOKUP(Table4[[#This Row],[iso_code]],iso_code!B:C,2,FALSE)</f>
        <v>NAM</v>
      </c>
      <c r="D974" s="18" t="str">
        <f>VLOOKUP(Table4[[#This Row],[iso_code]],iso_code!G:H,2,FALSE)</f>
        <v>Namibia</v>
      </c>
    </row>
    <row r="975" spans="1:4">
      <c r="A975" s="18">
        <v>264</v>
      </c>
      <c r="B975" s="54" t="s">
        <v>1005</v>
      </c>
      <c r="C975" s="58" t="str">
        <f>VLOOKUP(Table4[[#This Row],[iso_code]],iso_code!B:C,2,FALSE)</f>
        <v>NER</v>
      </c>
      <c r="D975" s="18" t="str">
        <f>VLOOKUP(Table4[[#This Row],[iso_code]],iso_code!G:H,2,FALSE)</f>
        <v>Niger (the)</v>
      </c>
    </row>
    <row r="976" spans="1:4">
      <c r="A976" s="18">
        <v>264</v>
      </c>
      <c r="B976" s="54" t="s">
        <v>1232</v>
      </c>
      <c r="C976" s="58" t="str">
        <f>VLOOKUP(Table4[[#This Row],[iso_code]],iso_code!B:C,2,FALSE)</f>
        <v>NGA</v>
      </c>
      <c r="D976" s="18" t="str">
        <f>VLOOKUP(Table4[[#This Row],[iso_code]],iso_code!G:H,2,FALSE)</f>
        <v>Nigeria</v>
      </c>
    </row>
    <row r="977" spans="1:4">
      <c r="A977" s="18">
        <v>264</v>
      </c>
      <c r="B977" s="54" t="s">
        <v>2239</v>
      </c>
      <c r="C977" s="58" t="str">
        <f>VLOOKUP(Table4[[#This Row],[iso_code]],iso_code!B:C,2,FALSE)</f>
        <v>RWA</v>
      </c>
      <c r="D977" s="18" t="str">
        <f>VLOOKUP(Table4[[#This Row],[iso_code]],iso_code!G:H,2,FALSE)</f>
        <v>Rwanda</v>
      </c>
    </row>
    <row r="978" spans="1:4">
      <c r="A978" s="18">
        <v>264</v>
      </c>
      <c r="B978" s="54" t="s">
        <v>2241</v>
      </c>
      <c r="C978" s="58" t="str">
        <f>VLOOKUP(Table4[[#This Row],[iso_code]],iso_code!B:C,2,FALSE)</f>
        <v>SYC</v>
      </c>
      <c r="D978" s="18" t="str">
        <f>VLOOKUP(Table4[[#This Row],[iso_code]],iso_code!G:H,2,FALSE)</f>
        <v>Seychelles</v>
      </c>
    </row>
    <row r="979" spans="1:4">
      <c r="A979" s="18">
        <v>264</v>
      </c>
      <c r="B979" s="54" t="s">
        <v>2244</v>
      </c>
      <c r="C979" s="58" t="str">
        <f>VLOOKUP(Table4[[#This Row],[iso_code]],iso_code!B:C,2,FALSE)</f>
        <v>SDN</v>
      </c>
      <c r="D979" s="18" t="str">
        <f>VLOOKUP(Table4[[#This Row],[iso_code]],iso_code!G:H,2,FALSE)</f>
        <v>Sudan (the)</v>
      </c>
    </row>
    <row r="980" spans="1:4">
      <c r="A980" s="18">
        <v>264</v>
      </c>
      <c r="B980" s="54" t="s">
        <v>2094</v>
      </c>
      <c r="C980" s="58" t="str">
        <f>VLOOKUP(Table4[[#This Row],[iso_code]],iso_code!B:C,2,FALSE)</f>
        <v>SLE</v>
      </c>
      <c r="D980" s="18" t="str">
        <f>VLOOKUP(Table4[[#This Row],[iso_code]],iso_code!G:H,2,FALSE)</f>
        <v>Sierra Leone</v>
      </c>
    </row>
    <row r="981" spans="1:4">
      <c r="A981" s="18">
        <v>264</v>
      </c>
      <c r="B981" s="54" t="s">
        <v>1688</v>
      </c>
      <c r="C981" s="58" t="str">
        <f>VLOOKUP(Table4[[#This Row],[iso_code]],iso_code!B:C,2,FALSE)</f>
        <v>SEN</v>
      </c>
      <c r="D981" s="18" t="str">
        <f>VLOOKUP(Table4[[#This Row],[iso_code]],iso_code!G:H,2,FALSE)</f>
        <v>Senegal</v>
      </c>
    </row>
    <row r="982" spans="1:4">
      <c r="A982" s="18">
        <v>264</v>
      </c>
      <c r="B982" s="54" t="s">
        <v>2242</v>
      </c>
      <c r="C982" s="58" t="str">
        <f>VLOOKUP(Table4[[#This Row],[iso_code]],iso_code!B:C,2,FALSE)</f>
        <v>SOM</v>
      </c>
      <c r="D982" s="18" t="str">
        <f>VLOOKUP(Table4[[#This Row],[iso_code]],iso_code!G:H,2,FALSE)</f>
        <v>Somalia</v>
      </c>
    </row>
    <row r="983" spans="1:4">
      <c r="A983" s="18">
        <v>264</v>
      </c>
      <c r="B983" s="54" t="s">
        <v>2243</v>
      </c>
      <c r="C983" s="58" t="str">
        <f>VLOOKUP(Table4[[#This Row],[iso_code]],iso_code!B:C,2,FALSE)</f>
        <v>SSD</v>
      </c>
      <c r="D983" s="18" t="str">
        <f>VLOOKUP(Table4[[#This Row],[iso_code]],iso_code!G:H,2,FALSE)</f>
        <v>South Sudan</v>
      </c>
    </row>
    <row r="984" spans="1:4">
      <c r="A984" s="18">
        <v>264</v>
      </c>
      <c r="B984" s="54" t="s">
        <v>2240</v>
      </c>
      <c r="C984" s="58" t="str">
        <f>VLOOKUP(Table4[[#This Row],[iso_code]],iso_code!B:C,2,FALSE)</f>
        <v>STP</v>
      </c>
      <c r="D984" s="18" t="str">
        <f>VLOOKUP(Table4[[#This Row],[iso_code]],iso_code!G:H,2,FALSE)</f>
        <v>Sao Tome and Principe</v>
      </c>
    </row>
    <row r="985" spans="1:4">
      <c r="A985" s="18">
        <v>264</v>
      </c>
      <c r="B985" s="54" t="s">
        <v>2245</v>
      </c>
      <c r="C985" s="58" t="str">
        <f>VLOOKUP(Table4[[#This Row],[iso_code]],iso_code!B:C,2,FALSE)</f>
        <v>SWZ</v>
      </c>
      <c r="D985" s="18" t="str">
        <f>VLOOKUP(Table4[[#This Row],[iso_code]],iso_code!G:H,2,FALSE)</f>
        <v>Eswatini</v>
      </c>
    </row>
    <row r="986" spans="1:4">
      <c r="A986" s="18">
        <v>264</v>
      </c>
      <c r="B986" s="54" t="s">
        <v>2224</v>
      </c>
      <c r="C986" s="58" t="str">
        <f>VLOOKUP(Table4[[#This Row],[iso_code]],iso_code!B:C,2,FALSE)</f>
        <v>TCD</v>
      </c>
      <c r="D986" s="18" t="str">
        <f>VLOOKUP(Table4[[#This Row],[iso_code]],iso_code!G:H,2,FALSE)</f>
        <v>Chad</v>
      </c>
    </row>
    <row r="987" spans="1:4">
      <c r="A987" s="18">
        <v>264</v>
      </c>
      <c r="B987" s="54" t="s">
        <v>2016</v>
      </c>
      <c r="C987" s="58" t="str">
        <f>VLOOKUP(Table4[[#This Row],[iso_code]],iso_code!B:C,2,FALSE)</f>
        <v>TGO</v>
      </c>
      <c r="D987" s="18" t="str">
        <f>VLOOKUP(Table4[[#This Row],[iso_code]],iso_code!G:H,2,FALSE)</f>
        <v>Togo</v>
      </c>
    </row>
    <row r="988" spans="1:4">
      <c r="A988" s="18">
        <v>264</v>
      </c>
      <c r="B988" s="54" t="s">
        <v>952</v>
      </c>
      <c r="C988" s="58" t="str">
        <f>VLOOKUP(Table4[[#This Row],[iso_code]],iso_code!B:C,2,FALSE)</f>
        <v>TUN</v>
      </c>
      <c r="D988" s="18" t="str">
        <f>VLOOKUP(Table4[[#This Row],[iso_code]],iso_code!G:H,2,FALSE)</f>
        <v>Tunisia</v>
      </c>
    </row>
    <row r="989" spans="1:4">
      <c r="A989" s="18">
        <v>264</v>
      </c>
      <c r="B989" s="54" t="s">
        <v>858</v>
      </c>
      <c r="C989" s="58" t="str">
        <f>VLOOKUP(Table4[[#This Row],[iso_code]],iso_code!B:C,2,FALSE)</f>
        <v>TZA</v>
      </c>
      <c r="D989" s="18" t="str">
        <f>VLOOKUP(Table4[[#This Row],[iso_code]],iso_code!G:H,2,FALSE)</f>
        <v>Tanzania, United Republic of</v>
      </c>
    </row>
    <row r="990" spans="1:4">
      <c r="A990" s="18">
        <v>264</v>
      </c>
      <c r="B990" s="54" t="s">
        <v>1467</v>
      </c>
      <c r="C990" s="58" t="str">
        <f>VLOOKUP(Table4[[#This Row],[iso_code]],iso_code!B:C,2,FALSE)</f>
        <v>UGA</v>
      </c>
      <c r="D990" s="18" t="str">
        <f>VLOOKUP(Table4[[#This Row],[iso_code]],iso_code!G:H,2,FALSE)</f>
        <v>Uganda</v>
      </c>
    </row>
    <row r="991" spans="1:4">
      <c r="A991" s="18">
        <v>264</v>
      </c>
      <c r="B991" s="54" t="s">
        <v>612</v>
      </c>
      <c r="C991" s="58" t="str">
        <f>VLOOKUP(Table4[[#This Row],[iso_code]],iso_code!B:C,2,FALSE)</f>
        <v>ZAF</v>
      </c>
      <c r="D991" s="18" t="str">
        <f>VLOOKUP(Table4[[#This Row],[iso_code]],iso_code!G:H,2,FALSE)</f>
        <v>South Africa</v>
      </c>
    </row>
    <row r="992" spans="1:4">
      <c r="A992" s="18">
        <v>264</v>
      </c>
      <c r="B992" s="54" t="s">
        <v>747</v>
      </c>
      <c r="C992" s="58" t="str">
        <f>VLOOKUP(Table4[[#This Row],[iso_code]],iso_code!B:C,2,FALSE)</f>
        <v>ZMB</v>
      </c>
      <c r="D992" s="18" t="str">
        <f>VLOOKUP(Table4[[#This Row],[iso_code]],iso_code!G:H,2,FALSE)</f>
        <v>Zambia</v>
      </c>
    </row>
    <row r="993" spans="1:4">
      <c r="A993" s="18">
        <v>264</v>
      </c>
      <c r="B993" s="54" t="s">
        <v>2246</v>
      </c>
      <c r="C993" s="58" t="str">
        <f>VLOOKUP(Table4[[#This Row],[iso_code]],iso_code!B:C,2,FALSE)</f>
        <v>ZWE</v>
      </c>
      <c r="D993" s="18" t="str">
        <f>VLOOKUP(Table4[[#This Row],[iso_code]],iso_code!G:H,2,FALSE)</f>
        <v>Zimbabwe</v>
      </c>
    </row>
    <row r="994" spans="1:4">
      <c r="A994" s="18">
        <v>265</v>
      </c>
      <c r="B994" s="54" t="s">
        <v>1829</v>
      </c>
      <c r="C994" s="58" t="str">
        <f>VLOOKUP(Table4[[#This Row],[iso_code]],iso_code!B:C,2,FALSE)</f>
        <v>BWA</v>
      </c>
      <c r="D994" s="18" t="str">
        <f>VLOOKUP(Table4[[#This Row],[iso_code]],iso_code!G:H,2,FALSE)</f>
        <v>Botswana</v>
      </c>
    </row>
    <row r="995" spans="1:4">
      <c r="A995" s="18">
        <v>266</v>
      </c>
      <c r="B995" s="54" t="s">
        <v>1232</v>
      </c>
      <c r="C995" s="58" t="str">
        <f>VLOOKUP(Table4[[#This Row],[iso_code]],iso_code!B:C,2,FALSE)</f>
        <v>NGA</v>
      </c>
      <c r="D995" s="18" t="str">
        <f>VLOOKUP(Table4[[#This Row],[iso_code]],iso_code!G:H,2,FALSE)</f>
        <v>Nigeria</v>
      </c>
    </row>
    <row r="996" spans="1:4">
      <c r="A996" s="18">
        <v>267</v>
      </c>
      <c r="B996" s="54" t="s">
        <v>250</v>
      </c>
      <c r="C996" s="58" t="str">
        <f>VLOOKUP(Table4[[#This Row],[iso_code]],iso_code!B:C,2,FALSE)</f>
        <v>GHA</v>
      </c>
      <c r="D996" s="18" t="str">
        <f>VLOOKUP(Table4[[#This Row],[iso_code]],iso_code!G:H,2,FALSE)</f>
        <v>Ghana</v>
      </c>
    </row>
    <row r="997" spans="1:4">
      <c r="A997" s="18">
        <v>268</v>
      </c>
      <c r="B997" s="54" t="s">
        <v>428</v>
      </c>
      <c r="C997" s="58" t="str">
        <f>VLOOKUP(Table4[[#This Row],[iso_code]],iso_code!B:C,2,FALSE)</f>
        <v>KEN</v>
      </c>
      <c r="D997" s="18" t="str">
        <f>VLOOKUP(Table4[[#This Row],[iso_code]],iso_code!G:H,2,FALSE)</f>
        <v>Kenya</v>
      </c>
    </row>
    <row r="998" spans="1:4">
      <c r="A998" s="18">
        <v>269</v>
      </c>
      <c r="B998" s="54" t="s">
        <v>194</v>
      </c>
      <c r="C998" s="58" t="str">
        <f>VLOOKUP(Table4[[#This Row],[iso_code]],iso_code!B:C,2,FALSE)</f>
        <v>ETH</v>
      </c>
      <c r="D998" s="18" t="str">
        <f>VLOOKUP(Table4[[#This Row],[iso_code]],iso_code!G:H,2,FALSE)</f>
        <v>Ethiopia</v>
      </c>
    </row>
    <row r="999" spans="1:4">
      <c r="A999" s="18">
        <v>270</v>
      </c>
      <c r="B999" s="54" t="s">
        <v>2224</v>
      </c>
      <c r="C999" s="58" t="str">
        <f>VLOOKUP(Table4[[#This Row],[iso_code]],iso_code!B:C,2,FALSE)</f>
        <v>TCD</v>
      </c>
      <c r="D999" s="18" t="str">
        <f>VLOOKUP(Table4[[#This Row],[iso_code]],iso_code!G:H,2,FALSE)</f>
        <v>Chad</v>
      </c>
    </row>
    <row r="1000" spans="1:4">
      <c r="A1000" s="18">
        <v>271</v>
      </c>
      <c r="B1000" s="54" t="s">
        <v>194</v>
      </c>
      <c r="C1000" s="58" t="str">
        <f>VLOOKUP(Table4[[#This Row],[iso_code]],iso_code!B:C,2,FALSE)</f>
        <v>ETH</v>
      </c>
      <c r="D1000" s="18" t="str">
        <f>VLOOKUP(Table4[[#This Row],[iso_code]],iso_code!G:H,2,FALSE)</f>
        <v>Ethiopia</v>
      </c>
    </row>
    <row r="1001" spans="1:4">
      <c r="A1001" s="18">
        <v>272</v>
      </c>
      <c r="B1001" s="54" t="s">
        <v>1232</v>
      </c>
      <c r="C1001" s="58" t="str">
        <f>VLOOKUP(Table4[[#This Row],[iso_code]],iso_code!B:C,2,FALSE)</f>
        <v>NGA</v>
      </c>
      <c r="D1001" s="18" t="str">
        <f>VLOOKUP(Table4[[#This Row],[iso_code]],iso_code!G:H,2,FALSE)</f>
        <v>Nigeria</v>
      </c>
    </row>
    <row r="1002" spans="1:4">
      <c r="A1002" s="18">
        <v>273</v>
      </c>
      <c r="B1002" s="54" t="s">
        <v>1232</v>
      </c>
      <c r="C1002" s="58" t="str">
        <f>VLOOKUP(Table4[[#This Row],[iso_code]],iso_code!B:C,2,FALSE)</f>
        <v>NGA</v>
      </c>
      <c r="D1002" s="18" t="str">
        <f>VLOOKUP(Table4[[#This Row],[iso_code]],iso_code!G:H,2,FALSE)</f>
        <v>Nigeria</v>
      </c>
    </row>
    <row r="1003" spans="1:4">
      <c r="A1003" s="18">
        <v>274</v>
      </c>
      <c r="B1003" s="54" t="s">
        <v>2070</v>
      </c>
      <c r="C1003" s="58" t="str">
        <f>VLOOKUP(Table4[[#This Row],[iso_code]],iso_code!B:C,2,FALSE)</f>
        <v>NAM</v>
      </c>
      <c r="D1003" s="18" t="str">
        <f>VLOOKUP(Table4[[#This Row],[iso_code]],iso_code!G:H,2,FALSE)</f>
        <v>Namibia</v>
      </c>
    </row>
    <row r="1004" spans="1:4">
      <c r="A1004" s="18">
        <v>275</v>
      </c>
      <c r="B1004" s="54" t="s">
        <v>2239</v>
      </c>
      <c r="C1004" s="58" t="str">
        <f>VLOOKUP(Table4[[#This Row],[iso_code]],iso_code!B:C,2,FALSE)</f>
        <v>RWA</v>
      </c>
      <c r="D1004" s="18" t="str">
        <f>VLOOKUP(Table4[[#This Row],[iso_code]],iso_code!G:H,2,FALSE)</f>
        <v>Rwanda</v>
      </c>
    </row>
    <row r="1005" spans="1:4">
      <c r="A1005" s="18">
        <v>276</v>
      </c>
      <c r="B1005" s="54" t="s">
        <v>513</v>
      </c>
      <c r="C1005" s="58" t="str">
        <f>VLOOKUP(Table4[[#This Row],[iso_code]],iso_code!B:C,2,FALSE)</f>
        <v>MAR</v>
      </c>
      <c r="D1005" s="18" t="str">
        <f>VLOOKUP(Table4[[#This Row],[iso_code]],iso_code!G:H,2,FALSE)</f>
        <v>Morocco</v>
      </c>
    </row>
    <row r="1006" spans="1:4">
      <c r="A1006" s="18">
        <v>277</v>
      </c>
      <c r="B1006" s="54" t="s">
        <v>1232</v>
      </c>
      <c r="C1006" s="58" t="str">
        <f>VLOOKUP(Table4[[#This Row],[iso_code]],iso_code!B:C,2,FALSE)</f>
        <v>NGA</v>
      </c>
      <c r="D1006" s="18" t="str">
        <f>VLOOKUP(Table4[[#This Row],[iso_code]],iso_code!G:H,2,FALSE)</f>
        <v>Nigeria</v>
      </c>
    </row>
    <row r="1007" spans="1:4">
      <c r="A1007" s="18">
        <v>278</v>
      </c>
      <c r="B1007" s="54" t="s">
        <v>800</v>
      </c>
      <c r="C1007" s="58" t="str">
        <f>VLOOKUP(Table4[[#This Row],[iso_code]],iso_code!B:C,2,FALSE)</f>
        <v>DZA</v>
      </c>
      <c r="D1007" s="18" t="str">
        <f>VLOOKUP(Table4[[#This Row],[iso_code]],iso_code!G:H,2,FALSE)</f>
        <v>Algeria</v>
      </c>
    </row>
    <row r="1008" spans="1:4">
      <c r="A1008" s="18">
        <v>278</v>
      </c>
      <c r="B1008" s="54" t="s">
        <v>2220</v>
      </c>
      <c r="C1008" s="58" t="str">
        <f>VLOOKUP(Table4[[#This Row],[iso_code]],iso_code!B:C,2,FALSE)</f>
        <v>AGO</v>
      </c>
      <c r="D1008" s="18" t="str">
        <f>VLOOKUP(Table4[[#This Row],[iso_code]],iso_code!G:H,2,FALSE)</f>
        <v>Angola</v>
      </c>
    </row>
    <row r="1009" spans="1:4">
      <c r="A1009" s="18">
        <v>278</v>
      </c>
      <c r="B1009" s="54" t="s">
        <v>2221</v>
      </c>
      <c r="C1009" s="58" t="str">
        <f>VLOOKUP(Table4[[#This Row],[iso_code]],iso_code!B:C,2,FALSE)</f>
        <v>BEN</v>
      </c>
      <c r="D1009" s="18" t="str">
        <f>VLOOKUP(Table4[[#This Row],[iso_code]],iso_code!G:H,2,FALSE)</f>
        <v>Benin</v>
      </c>
    </row>
    <row r="1010" spans="1:4">
      <c r="A1010" s="18">
        <v>278</v>
      </c>
      <c r="B1010" s="54" t="s">
        <v>1829</v>
      </c>
      <c r="C1010" s="58" t="str">
        <f>VLOOKUP(Table4[[#This Row],[iso_code]],iso_code!B:C,2,FALSE)</f>
        <v>BWA</v>
      </c>
      <c r="D1010" s="18" t="str">
        <f>VLOOKUP(Table4[[#This Row],[iso_code]],iso_code!G:H,2,FALSE)</f>
        <v>Botswana</v>
      </c>
    </row>
    <row r="1011" spans="1:4">
      <c r="A1011" s="18">
        <v>278</v>
      </c>
      <c r="B1011" s="54" t="s">
        <v>2222</v>
      </c>
      <c r="C1011" s="58" t="str">
        <f>VLOOKUP(Table4[[#This Row],[iso_code]],iso_code!B:C,2,FALSE)</f>
        <v>BFA</v>
      </c>
      <c r="D1011" s="18" t="str">
        <f>VLOOKUP(Table4[[#This Row],[iso_code]],iso_code!G:H,2,FALSE)</f>
        <v>Burkina Faso</v>
      </c>
    </row>
    <row r="1012" spans="1:4">
      <c r="A1012" s="18">
        <v>278</v>
      </c>
      <c r="B1012" s="54" t="s">
        <v>2223</v>
      </c>
      <c r="C1012" s="58" t="str">
        <f>VLOOKUP(Table4[[#This Row],[iso_code]],iso_code!B:C,2,FALSE)</f>
        <v>BDI</v>
      </c>
      <c r="D1012" s="18" t="str">
        <f>VLOOKUP(Table4[[#This Row],[iso_code]],iso_code!G:H,2,FALSE)</f>
        <v>Burundi</v>
      </c>
    </row>
    <row r="1013" spans="1:4">
      <c r="A1013" s="18">
        <v>278</v>
      </c>
      <c r="B1013" s="54" t="s">
        <v>285</v>
      </c>
      <c r="C1013" s="58" t="str">
        <f>VLOOKUP(Table4[[#This Row],[iso_code]],iso_code!B:C,2,FALSE)</f>
        <v>CMR</v>
      </c>
      <c r="D1013" s="18" t="str">
        <f>VLOOKUP(Table4[[#This Row],[iso_code]],iso_code!G:H,2,FALSE)</f>
        <v>Cameroon</v>
      </c>
    </row>
    <row r="1014" spans="1:4">
      <c r="A1014" s="18">
        <v>278</v>
      </c>
      <c r="B1014" s="54" t="s">
        <v>1663</v>
      </c>
      <c r="C1014" s="58" t="str">
        <f>VLOOKUP(Table4[[#This Row],[iso_code]],iso_code!B:C,2,FALSE)</f>
        <v>CAF</v>
      </c>
      <c r="D1014" s="18" t="str">
        <f>VLOOKUP(Table4[[#This Row],[iso_code]],iso_code!G:H,2,FALSE)</f>
        <v>Central African Republic (the)</v>
      </c>
    </row>
    <row r="1015" spans="1:4">
      <c r="A1015" s="18">
        <v>278</v>
      </c>
      <c r="B1015" s="54" t="s">
        <v>2224</v>
      </c>
      <c r="C1015" s="58" t="str">
        <f>VLOOKUP(Table4[[#This Row],[iso_code]],iso_code!B:C,2,FALSE)</f>
        <v>TCD</v>
      </c>
      <c r="D1015" s="18" t="str">
        <f>VLOOKUP(Table4[[#This Row],[iso_code]],iso_code!G:H,2,FALSE)</f>
        <v>Chad</v>
      </c>
    </row>
    <row r="1016" spans="1:4">
      <c r="A1016" s="18">
        <v>278</v>
      </c>
      <c r="B1016" s="54" t="s">
        <v>2024</v>
      </c>
      <c r="C1016" s="58" t="str">
        <f>VLOOKUP(Table4[[#This Row],[iso_code]],iso_code!B:C,2,FALSE)</f>
        <v>COD</v>
      </c>
      <c r="D1016" s="18" t="str">
        <f>VLOOKUP(Table4[[#This Row],[iso_code]],iso_code!G:H,2,FALSE)</f>
        <v>Congo (the Democratic Republic of the)</v>
      </c>
    </row>
    <row r="1017" spans="1:4">
      <c r="A1017" s="18">
        <v>278</v>
      </c>
      <c r="B1017" s="54" t="s">
        <v>2227</v>
      </c>
      <c r="C1017" s="58" t="str">
        <f>VLOOKUP(Table4[[#This Row],[iso_code]],iso_code!B:C,2,FALSE)</f>
        <v>DJI</v>
      </c>
      <c r="D1017" s="18" t="str">
        <f>VLOOKUP(Table4[[#This Row],[iso_code]],iso_code!G:H,2,FALSE)</f>
        <v>Djibouti</v>
      </c>
    </row>
    <row r="1018" spans="1:4">
      <c r="A1018" s="18">
        <v>278</v>
      </c>
      <c r="B1018" s="54" t="s">
        <v>850</v>
      </c>
      <c r="C1018" s="58" t="str">
        <f>VLOOKUP(Table4[[#This Row],[iso_code]],iso_code!B:C,2,FALSE)</f>
        <v>EGY</v>
      </c>
      <c r="D1018" s="18" t="str">
        <f>VLOOKUP(Table4[[#This Row],[iso_code]],iso_code!G:H,2,FALSE)</f>
        <v>Egypt</v>
      </c>
    </row>
    <row r="1019" spans="1:4">
      <c r="A1019" s="18">
        <v>278</v>
      </c>
      <c r="B1019" s="54" t="s">
        <v>2228</v>
      </c>
      <c r="C1019" s="58" t="str">
        <f>VLOOKUP(Table4[[#This Row],[iso_code]],iso_code!B:C,2,FALSE)</f>
        <v>GNQ</v>
      </c>
      <c r="D1019" s="18" t="str">
        <f>VLOOKUP(Table4[[#This Row],[iso_code]],iso_code!G:H,2,FALSE)</f>
        <v>Equatorial Guinea</v>
      </c>
    </row>
    <row r="1020" spans="1:4">
      <c r="A1020" s="18">
        <v>278</v>
      </c>
      <c r="B1020" s="54" t="s">
        <v>2229</v>
      </c>
      <c r="C1020" s="58" t="str">
        <f>VLOOKUP(Table4[[#This Row],[iso_code]],iso_code!B:C,2,FALSE)</f>
        <v>ERI</v>
      </c>
      <c r="D1020" s="18" t="str">
        <f>VLOOKUP(Table4[[#This Row],[iso_code]],iso_code!G:H,2,FALSE)</f>
        <v>Eritrea</v>
      </c>
    </row>
    <row r="1021" spans="1:4">
      <c r="A1021" s="18">
        <v>278</v>
      </c>
      <c r="B1021" s="54" t="s">
        <v>194</v>
      </c>
      <c r="C1021" s="58" t="str">
        <f>VLOOKUP(Table4[[#This Row],[iso_code]],iso_code!B:C,2,FALSE)</f>
        <v>ETH</v>
      </c>
      <c r="D1021" s="18" t="str">
        <f>VLOOKUP(Table4[[#This Row],[iso_code]],iso_code!G:H,2,FALSE)</f>
        <v>Ethiopia</v>
      </c>
    </row>
    <row r="1022" spans="1:4">
      <c r="A1022" s="18">
        <v>278</v>
      </c>
      <c r="B1022" s="54" t="s">
        <v>2230</v>
      </c>
      <c r="C1022" s="58" t="str">
        <f>VLOOKUP(Table4[[#This Row],[iso_code]],iso_code!B:C,2,FALSE)</f>
        <v>GAB</v>
      </c>
      <c r="D1022" s="18" t="str">
        <f>VLOOKUP(Table4[[#This Row],[iso_code]],iso_code!G:H,2,FALSE)</f>
        <v>Gabon</v>
      </c>
    </row>
    <row r="1023" spans="1:4">
      <c r="A1023" s="18">
        <v>278</v>
      </c>
      <c r="B1023" s="54" t="s">
        <v>2231</v>
      </c>
      <c r="C1023" s="58" t="str">
        <f>VLOOKUP(Table4[[#This Row],[iso_code]],iso_code!B:C,2,FALSE)</f>
        <v>GMB</v>
      </c>
      <c r="D1023" s="18" t="str">
        <f>VLOOKUP(Table4[[#This Row],[iso_code]],iso_code!G:H,2,FALSE)</f>
        <v>Gambia (the)</v>
      </c>
    </row>
    <row r="1024" spans="1:4">
      <c r="A1024" s="18">
        <v>278</v>
      </c>
      <c r="B1024" s="54" t="s">
        <v>250</v>
      </c>
      <c r="C1024" s="58" t="str">
        <f>VLOOKUP(Table4[[#This Row],[iso_code]],iso_code!B:C,2,FALSE)</f>
        <v>GHA</v>
      </c>
      <c r="D1024" s="18" t="str">
        <f>VLOOKUP(Table4[[#This Row],[iso_code]],iso_code!G:H,2,FALSE)</f>
        <v>Ghana</v>
      </c>
    </row>
    <row r="1025" spans="1:4">
      <c r="A1025" s="18">
        <v>278</v>
      </c>
      <c r="B1025" s="54" t="s">
        <v>2232</v>
      </c>
      <c r="C1025" s="58" t="str">
        <f>VLOOKUP(Table4[[#This Row],[iso_code]],iso_code!B:C,2,FALSE)</f>
        <v>GIN</v>
      </c>
      <c r="D1025" s="18" t="str">
        <f>VLOOKUP(Table4[[#This Row],[iso_code]],iso_code!G:H,2,FALSE)</f>
        <v>Guinea</v>
      </c>
    </row>
    <row r="1026" spans="1:4">
      <c r="A1026" s="18">
        <v>278</v>
      </c>
      <c r="B1026" s="54" t="s">
        <v>2233</v>
      </c>
      <c r="C1026" s="58" t="str">
        <f>VLOOKUP(Table4[[#This Row],[iso_code]],iso_code!B:C,2,FALSE)</f>
        <v>GNB</v>
      </c>
      <c r="D1026" s="18" t="str">
        <f>VLOOKUP(Table4[[#This Row],[iso_code]],iso_code!G:H,2,FALSE)</f>
        <v>Guinea-Bissau</v>
      </c>
    </row>
    <row r="1027" spans="1:4">
      <c r="A1027" s="18">
        <v>278</v>
      </c>
      <c r="B1027" s="54" t="s">
        <v>2234</v>
      </c>
      <c r="C1027" s="58" t="str">
        <f>VLOOKUP(Table4[[#This Row],[iso_code]],iso_code!B:C,2,FALSE)</f>
        <v>CIV</v>
      </c>
      <c r="D1027" s="18" t="str">
        <f>VLOOKUP(Table4[[#This Row],[iso_code]],iso_code!G:H,2,FALSE)</f>
        <v>Côte d'Ivoire</v>
      </c>
    </row>
    <row r="1028" spans="1:4">
      <c r="A1028" s="18">
        <v>278</v>
      </c>
      <c r="B1028" s="54" t="s">
        <v>428</v>
      </c>
      <c r="C1028" s="58" t="str">
        <f>VLOOKUP(Table4[[#This Row],[iso_code]],iso_code!B:C,2,FALSE)</f>
        <v>KEN</v>
      </c>
      <c r="D1028" s="18" t="str">
        <f>VLOOKUP(Table4[[#This Row],[iso_code]],iso_code!G:H,2,FALSE)</f>
        <v>Kenya</v>
      </c>
    </row>
    <row r="1029" spans="1:4">
      <c r="A1029" s="18">
        <v>278</v>
      </c>
      <c r="B1029" s="54" t="s">
        <v>2235</v>
      </c>
      <c r="C1029" s="58" t="str">
        <f>VLOOKUP(Table4[[#This Row],[iso_code]],iso_code!B:C,2,FALSE)</f>
        <v>LSO</v>
      </c>
      <c r="D1029" s="18" t="str">
        <f>VLOOKUP(Table4[[#This Row],[iso_code]],iso_code!G:H,2,FALSE)</f>
        <v>Lesotho</v>
      </c>
    </row>
    <row r="1030" spans="1:4">
      <c r="A1030" s="18">
        <v>278</v>
      </c>
      <c r="B1030" s="54" t="s">
        <v>2236</v>
      </c>
      <c r="C1030" s="58" t="str">
        <f>VLOOKUP(Table4[[#This Row],[iso_code]],iso_code!B:C,2,FALSE)</f>
        <v>LBR</v>
      </c>
      <c r="D1030" s="18" t="str">
        <f>VLOOKUP(Table4[[#This Row],[iso_code]],iso_code!G:H,2,FALSE)</f>
        <v>Liberia</v>
      </c>
    </row>
    <row r="1031" spans="1:4">
      <c r="A1031" s="18">
        <v>278</v>
      </c>
      <c r="B1031" s="54" t="s">
        <v>1992</v>
      </c>
      <c r="C1031" s="58" t="str">
        <f>VLOOKUP(Table4[[#This Row],[iso_code]],iso_code!B:C,2,FALSE)</f>
        <v>LBY</v>
      </c>
      <c r="D1031" s="18" t="str">
        <f>VLOOKUP(Table4[[#This Row],[iso_code]],iso_code!G:H,2,FALSE)</f>
        <v>Libya</v>
      </c>
    </row>
    <row r="1032" spans="1:4">
      <c r="A1032" s="18">
        <v>278</v>
      </c>
      <c r="B1032" s="54" t="s">
        <v>2237</v>
      </c>
      <c r="C1032" s="58" t="str">
        <f>VLOOKUP(Table4[[#This Row],[iso_code]],iso_code!B:C,2,FALSE)</f>
        <v>MDG</v>
      </c>
      <c r="D1032" s="18" t="str">
        <f>VLOOKUP(Table4[[#This Row],[iso_code]],iso_code!G:H,2,FALSE)</f>
        <v>Madagascar</v>
      </c>
    </row>
    <row r="1033" spans="1:4">
      <c r="A1033" s="18">
        <v>278</v>
      </c>
      <c r="B1033" s="54" t="s">
        <v>1164</v>
      </c>
      <c r="C1033" s="58" t="str">
        <f>VLOOKUP(Table4[[#This Row],[iso_code]],iso_code!B:C,2,FALSE)</f>
        <v>MWI</v>
      </c>
      <c r="D1033" s="18" t="str">
        <f>VLOOKUP(Table4[[#This Row],[iso_code]],iso_code!G:H,2,FALSE)</f>
        <v>Malawi</v>
      </c>
    </row>
    <row r="1034" spans="1:4">
      <c r="A1034" s="18">
        <v>278</v>
      </c>
      <c r="B1034" s="54" t="s">
        <v>2238</v>
      </c>
      <c r="C1034" s="58" t="str">
        <f>VLOOKUP(Table4[[#This Row],[iso_code]],iso_code!B:C,2,FALSE)</f>
        <v>MLI</v>
      </c>
      <c r="D1034" s="18" t="str">
        <f>VLOOKUP(Table4[[#This Row],[iso_code]],iso_code!G:H,2,FALSE)</f>
        <v>Mali</v>
      </c>
    </row>
    <row r="1035" spans="1:4">
      <c r="A1035" s="18">
        <v>278</v>
      </c>
      <c r="B1035" s="54" t="s">
        <v>2110</v>
      </c>
      <c r="C1035" s="58" t="str">
        <f>VLOOKUP(Table4[[#This Row],[iso_code]],iso_code!B:C,2,FALSE)</f>
        <v>MRT</v>
      </c>
      <c r="D1035" s="18" t="str">
        <f>VLOOKUP(Table4[[#This Row],[iso_code]],iso_code!G:H,2,FALSE)</f>
        <v>Mauritania</v>
      </c>
    </row>
    <row r="1036" spans="1:4">
      <c r="A1036" s="18">
        <v>278</v>
      </c>
      <c r="B1036" s="54" t="s">
        <v>513</v>
      </c>
      <c r="C1036" s="58" t="str">
        <f>VLOOKUP(Table4[[#This Row],[iso_code]],iso_code!B:C,2,FALSE)</f>
        <v>MAR</v>
      </c>
      <c r="D1036" s="18" t="str">
        <f>VLOOKUP(Table4[[#This Row],[iso_code]],iso_code!G:H,2,FALSE)</f>
        <v>Morocco</v>
      </c>
    </row>
    <row r="1037" spans="1:4">
      <c r="A1037" s="18">
        <v>278</v>
      </c>
      <c r="B1037" s="54" t="s">
        <v>1455</v>
      </c>
      <c r="C1037" s="58" t="str">
        <f>VLOOKUP(Table4[[#This Row],[iso_code]],iso_code!B:C,2,FALSE)</f>
        <v>MOZ</v>
      </c>
      <c r="D1037" s="18" t="str">
        <f>VLOOKUP(Table4[[#This Row],[iso_code]],iso_code!G:H,2,FALSE)</f>
        <v>Mozambique</v>
      </c>
    </row>
    <row r="1038" spans="1:4">
      <c r="A1038" s="18">
        <v>278</v>
      </c>
      <c r="B1038" s="54" t="s">
        <v>2070</v>
      </c>
      <c r="C1038" s="58" t="str">
        <f>VLOOKUP(Table4[[#This Row],[iso_code]],iso_code!B:C,2,FALSE)</f>
        <v>NAM</v>
      </c>
      <c r="D1038" s="18" t="str">
        <f>VLOOKUP(Table4[[#This Row],[iso_code]],iso_code!G:H,2,FALSE)</f>
        <v>Namibia</v>
      </c>
    </row>
    <row r="1039" spans="1:4">
      <c r="A1039" s="18">
        <v>278</v>
      </c>
      <c r="B1039" s="54" t="s">
        <v>1005</v>
      </c>
      <c r="C1039" s="58" t="str">
        <f>VLOOKUP(Table4[[#This Row],[iso_code]],iso_code!B:C,2,FALSE)</f>
        <v>NER</v>
      </c>
      <c r="D1039" s="18" t="str">
        <f>VLOOKUP(Table4[[#This Row],[iso_code]],iso_code!G:H,2,FALSE)</f>
        <v>Niger (the)</v>
      </c>
    </row>
    <row r="1040" spans="1:4">
      <c r="A1040" s="18">
        <v>278</v>
      </c>
      <c r="B1040" s="54" t="s">
        <v>1232</v>
      </c>
      <c r="C1040" s="58" t="str">
        <f>VLOOKUP(Table4[[#This Row],[iso_code]],iso_code!B:C,2,FALSE)</f>
        <v>NGA</v>
      </c>
      <c r="D1040" s="18" t="str">
        <f>VLOOKUP(Table4[[#This Row],[iso_code]],iso_code!G:H,2,FALSE)</f>
        <v>Nigeria</v>
      </c>
    </row>
    <row r="1041" spans="1:4">
      <c r="A1041" s="18">
        <v>278</v>
      </c>
      <c r="B1041" s="54" t="s">
        <v>2226</v>
      </c>
      <c r="C1041" s="58" t="str">
        <f>VLOOKUP(Table4[[#This Row],[iso_code]],iso_code!B:C,2,FALSE)</f>
        <v>COG</v>
      </c>
      <c r="D1041" s="18" t="str">
        <f>VLOOKUP(Table4[[#This Row],[iso_code]],iso_code!G:H,2,FALSE)</f>
        <v>Congo (the)</v>
      </c>
    </row>
    <row r="1042" spans="1:4">
      <c r="A1042" s="18">
        <v>278</v>
      </c>
      <c r="B1042" s="54" t="s">
        <v>2239</v>
      </c>
      <c r="C1042" s="58" t="str">
        <f>VLOOKUP(Table4[[#This Row],[iso_code]],iso_code!B:C,2,FALSE)</f>
        <v>RWA</v>
      </c>
      <c r="D1042" s="18" t="str">
        <f>VLOOKUP(Table4[[#This Row],[iso_code]],iso_code!G:H,2,FALSE)</f>
        <v>Rwanda</v>
      </c>
    </row>
    <row r="1043" spans="1:4">
      <c r="A1043" s="18">
        <v>278</v>
      </c>
      <c r="B1043" s="54" t="s">
        <v>1688</v>
      </c>
      <c r="C1043" s="58" t="str">
        <f>VLOOKUP(Table4[[#This Row],[iso_code]],iso_code!B:C,2,FALSE)</f>
        <v>SEN</v>
      </c>
      <c r="D1043" s="18" t="str">
        <f>VLOOKUP(Table4[[#This Row],[iso_code]],iso_code!G:H,2,FALSE)</f>
        <v>Senegal</v>
      </c>
    </row>
    <row r="1044" spans="1:4">
      <c r="A1044" s="18">
        <v>278</v>
      </c>
      <c r="B1044" s="54" t="s">
        <v>2094</v>
      </c>
      <c r="C1044" s="58" t="str">
        <f>VLOOKUP(Table4[[#This Row],[iso_code]],iso_code!B:C,2,FALSE)</f>
        <v>SLE</v>
      </c>
      <c r="D1044" s="18" t="str">
        <f>VLOOKUP(Table4[[#This Row],[iso_code]],iso_code!G:H,2,FALSE)</f>
        <v>Sierra Leone</v>
      </c>
    </row>
    <row r="1045" spans="1:4">
      <c r="A1045" s="18">
        <v>278</v>
      </c>
      <c r="B1045" s="54" t="s">
        <v>2242</v>
      </c>
      <c r="C1045" s="58" t="str">
        <f>VLOOKUP(Table4[[#This Row],[iso_code]],iso_code!B:C,2,FALSE)</f>
        <v>SOM</v>
      </c>
      <c r="D1045" s="18" t="str">
        <f>VLOOKUP(Table4[[#This Row],[iso_code]],iso_code!G:H,2,FALSE)</f>
        <v>Somalia</v>
      </c>
    </row>
    <row r="1046" spans="1:4">
      <c r="A1046" s="18">
        <v>278</v>
      </c>
      <c r="B1046" s="54" t="s">
        <v>612</v>
      </c>
      <c r="C1046" s="58" t="str">
        <f>VLOOKUP(Table4[[#This Row],[iso_code]],iso_code!B:C,2,FALSE)</f>
        <v>ZAF</v>
      </c>
      <c r="D1046" s="18" t="str">
        <f>VLOOKUP(Table4[[#This Row],[iso_code]],iso_code!G:H,2,FALSE)</f>
        <v>South Africa</v>
      </c>
    </row>
    <row r="1047" spans="1:4">
      <c r="A1047" s="18">
        <v>278</v>
      </c>
      <c r="B1047" s="54" t="s">
        <v>2244</v>
      </c>
      <c r="C1047" s="58" t="str">
        <f>VLOOKUP(Table4[[#This Row],[iso_code]],iso_code!B:C,2,FALSE)</f>
        <v>SDN</v>
      </c>
      <c r="D1047" s="18" t="str">
        <f>VLOOKUP(Table4[[#This Row],[iso_code]],iso_code!G:H,2,FALSE)</f>
        <v>Sudan (the)</v>
      </c>
    </row>
    <row r="1048" spans="1:4">
      <c r="A1048" s="18">
        <v>278</v>
      </c>
      <c r="B1048" s="54" t="s">
        <v>2245</v>
      </c>
      <c r="C1048" s="58" t="str">
        <f>VLOOKUP(Table4[[#This Row],[iso_code]],iso_code!B:C,2,FALSE)</f>
        <v>SWZ</v>
      </c>
      <c r="D1048" s="18" t="str">
        <f>VLOOKUP(Table4[[#This Row],[iso_code]],iso_code!G:H,2,FALSE)</f>
        <v>Eswatini</v>
      </c>
    </row>
    <row r="1049" spans="1:4">
      <c r="A1049" s="18">
        <v>278</v>
      </c>
      <c r="B1049" s="54" t="s">
        <v>2016</v>
      </c>
      <c r="C1049" s="58" t="str">
        <f>VLOOKUP(Table4[[#This Row],[iso_code]],iso_code!B:C,2,FALSE)</f>
        <v>TGO</v>
      </c>
      <c r="D1049" s="18" t="str">
        <f>VLOOKUP(Table4[[#This Row],[iso_code]],iso_code!G:H,2,FALSE)</f>
        <v>Togo</v>
      </c>
    </row>
    <row r="1050" spans="1:4">
      <c r="A1050" s="18">
        <v>278</v>
      </c>
      <c r="B1050" s="54" t="s">
        <v>952</v>
      </c>
      <c r="C1050" s="58" t="str">
        <f>VLOOKUP(Table4[[#This Row],[iso_code]],iso_code!B:C,2,FALSE)</f>
        <v>TUN</v>
      </c>
      <c r="D1050" s="18" t="str">
        <f>VLOOKUP(Table4[[#This Row],[iso_code]],iso_code!G:H,2,FALSE)</f>
        <v>Tunisia</v>
      </c>
    </row>
    <row r="1051" spans="1:4">
      <c r="A1051" s="18">
        <v>278</v>
      </c>
      <c r="B1051" s="54" t="s">
        <v>1467</v>
      </c>
      <c r="C1051" s="58" t="str">
        <f>VLOOKUP(Table4[[#This Row],[iso_code]],iso_code!B:C,2,FALSE)</f>
        <v>UGA</v>
      </c>
      <c r="D1051" s="18" t="str">
        <f>VLOOKUP(Table4[[#This Row],[iso_code]],iso_code!G:H,2,FALSE)</f>
        <v>Uganda</v>
      </c>
    </row>
    <row r="1052" spans="1:4">
      <c r="A1052" s="18">
        <v>278</v>
      </c>
      <c r="B1052" s="54" t="s">
        <v>858</v>
      </c>
      <c r="C1052" s="58" t="str">
        <f>VLOOKUP(Table4[[#This Row],[iso_code]],iso_code!B:C,2,FALSE)</f>
        <v>TZA</v>
      </c>
      <c r="D1052" s="18" t="str">
        <f>VLOOKUP(Table4[[#This Row],[iso_code]],iso_code!G:H,2,FALSE)</f>
        <v>Tanzania, United Republic of</v>
      </c>
    </row>
    <row r="1053" spans="1:4">
      <c r="A1053" s="18">
        <v>278</v>
      </c>
      <c r="B1053" s="54" t="s">
        <v>747</v>
      </c>
      <c r="C1053" s="58" t="str">
        <f>VLOOKUP(Table4[[#This Row],[iso_code]],iso_code!B:C,2,FALSE)</f>
        <v>ZMB</v>
      </c>
      <c r="D1053" s="18" t="str">
        <f>VLOOKUP(Table4[[#This Row],[iso_code]],iso_code!G:H,2,FALSE)</f>
        <v>Zambia</v>
      </c>
    </row>
    <row r="1054" spans="1:4">
      <c r="A1054" s="18">
        <v>278</v>
      </c>
      <c r="B1054" s="54" t="s">
        <v>2246</v>
      </c>
      <c r="C1054" s="58" t="str">
        <f>VLOOKUP(Table4[[#This Row],[iso_code]],iso_code!B:C,2,FALSE)</f>
        <v>ZWE</v>
      </c>
      <c r="D1054" s="18" t="str">
        <f>VLOOKUP(Table4[[#This Row],[iso_code]],iso_code!G:H,2,FALSE)</f>
        <v>Zimbabwe</v>
      </c>
    </row>
    <row r="1055" spans="1:4">
      <c r="A1055" s="18">
        <v>279</v>
      </c>
      <c r="B1055" s="54" t="s">
        <v>194</v>
      </c>
      <c r="C1055" s="58" t="str">
        <f>VLOOKUP(Table4[[#This Row],[iso_code]],iso_code!B:C,2,FALSE)</f>
        <v>ETH</v>
      </c>
      <c r="D1055" s="18" t="str">
        <f>VLOOKUP(Table4[[#This Row],[iso_code]],iso_code!G:H,2,FALSE)</f>
        <v>Ethiopia</v>
      </c>
    </row>
    <row r="1056" spans="1:4">
      <c r="A1056" s="18">
        <v>280</v>
      </c>
      <c r="B1056" s="54" t="s">
        <v>2244</v>
      </c>
      <c r="C1056" s="58" t="str">
        <f>VLOOKUP(Table4[[#This Row],[iso_code]],iso_code!B:C,2,FALSE)</f>
        <v>SDN</v>
      </c>
      <c r="D1056" s="18" t="str">
        <f>VLOOKUP(Table4[[#This Row],[iso_code]],iso_code!G:H,2,FALSE)</f>
        <v>Sudan (the)</v>
      </c>
    </row>
    <row r="1057" spans="1:4">
      <c r="A1057" s="18">
        <v>281</v>
      </c>
      <c r="B1057" s="54" t="s">
        <v>1232</v>
      </c>
      <c r="C1057" s="58" t="str">
        <f>VLOOKUP(Table4[[#This Row],[iso_code]],iso_code!B:C,2,FALSE)</f>
        <v>NGA</v>
      </c>
      <c r="D1057" s="18" t="str">
        <f>VLOOKUP(Table4[[#This Row],[iso_code]],iso_code!G:H,2,FALSE)</f>
        <v>Nigeria</v>
      </c>
    </row>
    <row r="1058" spans="1:4">
      <c r="A1058" s="18">
        <v>282</v>
      </c>
      <c r="B1058" s="54" t="s">
        <v>850</v>
      </c>
      <c r="C1058" s="58" t="str">
        <f>VLOOKUP(Table4[[#This Row],[iso_code]],iso_code!B:C,2,FALSE)</f>
        <v>EGY</v>
      </c>
      <c r="D1058" s="18" t="str">
        <f>VLOOKUP(Table4[[#This Row],[iso_code]],iso_code!G:H,2,FALSE)</f>
        <v>Egypt</v>
      </c>
    </row>
    <row r="1059" spans="1:4">
      <c r="A1059" s="18">
        <v>283</v>
      </c>
      <c r="B1059" s="54" t="s">
        <v>428</v>
      </c>
      <c r="C1059" s="58" t="str">
        <f>VLOOKUP(Table4[[#This Row],[iso_code]],iso_code!B:C,2,FALSE)</f>
        <v>KEN</v>
      </c>
      <c r="D1059" s="18" t="str">
        <f>VLOOKUP(Table4[[#This Row],[iso_code]],iso_code!G:H,2,FALSE)</f>
        <v>Kenya</v>
      </c>
    </row>
    <row r="1060" spans="1:4">
      <c r="A1060" s="18">
        <v>284</v>
      </c>
      <c r="B1060" s="54" t="s">
        <v>1992</v>
      </c>
      <c r="C1060" s="58" t="str">
        <f>VLOOKUP(Table4[[#This Row],[iso_code]],iso_code!B:C,2,FALSE)</f>
        <v>LBY</v>
      </c>
      <c r="D1060" s="18" t="str">
        <f>VLOOKUP(Table4[[#This Row],[iso_code]],iso_code!G:H,2,FALSE)</f>
        <v>Libya</v>
      </c>
    </row>
    <row r="1061" spans="1:4">
      <c r="A1061" s="18">
        <v>285</v>
      </c>
      <c r="B1061" s="54" t="s">
        <v>1992</v>
      </c>
      <c r="C1061" s="58" t="str">
        <f>VLOOKUP(Table4[[#This Row],[iso_code]],iso_code!B:C,2,FALSE)</f>
        <v>LBY</v>
      </c>
      <c r="D1061" s="18" t="str">
        <f>VLOOKUP(Table4[[#This Row],[iso_code]],iso_code!G:H,2,FALSE)</f>
        <v>Libya</v>
      </c>
    </row>
    <row r="1062" spans="1:4">
      <c r="A1062" s="18">
        <v>286</v>
      </c>
      <c r="B1062" s="54" t="s">
        <v>1232</v>
      </c>
      <c r="C1062" s="58" t="str">
        <f>VLOOKUP(Table4[[#This Row],[iso_code]],iso_code!B:C,2,FALSE)</f>
        <v>NGA</v>
      </c>
      <c r="D1062" s="18" t="str">
        <f>VLOOKUP(Table4[[#This Row],[iso_code]],iso_code!G:H,2,FALSE)</f>
        <v>Nigeria</v>
      </c>
    </row>
    <row r="1063" spans="1:4">
      <c r="A1063" s="18">
        <v>287</v>
      </c>
      <c r="B1063" s="54" t="s">
        <v>800</v>
      </c>
      <c r="C1063" s="58" t="str">
        <f>VLOOKUP(Table4[[#This Row],[iso_code]],iso_code!B:C,2,FALSE)</f>
        <v>DZA</v>
      </c>
      <c r="D1063" s="18" t="str">
        <f>VLOOKUP(Table4[[#This Row],[iso_code]],iso_code!G:H,2,FALSE)</f>
        <v>Algeria</v>
      </c>
    </row>
    <row r="1064" spans="1:4">
      <c r="A1064" s="18">
        <v>288</v>
      </c>
      <c r="B1064" s="54" t="s">
        <v>1232</v>
      </c>
      <c r="C1064" s="58" t="str">
        <f>VLOOKUP(Table4[[#This Row],[iso_code]],iso_code!B:C,2,FALSE)</f>
        <v>NGA</v>
      </c>
      <c r="D1064" s="18" t="str">
        <f>VLOOKUP(Table4[[#This Row],[iso_code]],iso_code!G:H,2,FALSE)</f>
        <v>Nigeria</v>
      </c>
    </row>
    <row r="1065" spans="1:4">
      <c r="A1065" s="18">
        <v>289</v>
      </c>
      <c r="B1065" s="54" t="s">
        <v>612</v>
      </c>
      <c r="C1065" s="58" t="str">
        <f>VLOOKUP(Table4[[#This Row],[iso_code]],iso_code!B:C,2,FALSE)</f>
        <v>ZAF</v>
      </c>
      <c r="D1065" s="18" t="str">
        <f>VLOOKUP(Table4[[#This Row],[iso_code]],iso_code!G:H,2,FALSE)</f>
        <v>South Africa</v>
      </c>
    </row>
    <row r="1066" spans="1:4">
      <c r="A1066" s="18">
        <v>290</v>
      </c>
      <c r="B1066" s="54" t="s">
        <v>250</v>
      </c>
      <c r="C1066" s="58" t="str">
        <f>VLOOKUP(Table4[[#This Row],[iso_code]],iso_code!B:C,2,FALSE)</f>
        <v>GHA</v>
      </c>
      <c r="D1066" s="18" t="str">
        <f>VLOOKUP(Table4[[#This Row],[iso_code]],iso_code!G:H,2,FALSE)</f>
        <v>Ghana</v>
      </c>
    </row>
    <row r="1067" spans="1:4">
      <c r="A1067" s="18">
        <v>290</v>
      </c>
      <c r="B1067" s="54" t="s">
        <v>2222</v>
      </c>
      <c r="C1067" s="58" t="str">
        <f>VLOOKUP(Table4[[#This Row],[iso_code]],iso_code!B:C,2,FALSE)</f>
        <v>BFA</v>
      </c>
      <c r="D1067" s="18" t="str">
        <f>VLOOKUP(Table4[[#This Row],[iso_code]],iso_code!G:H,2,FALSE)</f>
        <v>Burkina Faso</v>
      </c>
    </row>
    <row r="1068" spans="1:4">
      <c r="A1068" s="18">
        <v>291</v>
      </c>
      <c r="B1068" s="54" t="s">
        <v>194</v>
      </c>
      <c r="C1068" s="58" t="str">
        <f>VLOOKUP(Table4[[#This Row],[iso_code]],iso_code!B:C,2,FALSE)</f>
        <v>ETH</v>
      </c>
      <c r="D1068" s="18" t="str">
        <f>VLOOKUP(Table4[[#This Row],[iso_code]],iso_code!G:H,2,FALSE)</f>
        <v>Ethiopia</v>
      </c>
    </row>
    <row r="1069" spans="1:4">
      <c r="A1069" s="18">
        <v>292</v>
      </c>
      <c r="B1069" s="54" t="s">
        <v>194</v>
      </c>
      <c r="C1069" s="58" t="str">
        <f>VLOOKUP(Table4[[#This Row],[iso_code]],iso_code!B:C,2,FALSE)</f>
        <v>ETH</v>
      </c>
      <c r="D1069" s="18" t="str">
        <f>VLOOKUP(Table4[[#This Row],[iso_code]],iso_code!G:H,2,FALSE)</f>
        <v>Ethiopia</v>
      </c>
    </row>
    <row r="1070" spans="1:4">
      <c r="A1070" s="18">
        <v>293</v>
      </c>
      <c r="B1070" s="54" t="s">
        <v>2246</v>
      </c>
      <c r="C1070" s="58" t="str">
        <f>VLOOKUP(Table4[[#This Row],[iso_code]],iso_code!B:C,2,FALSE)</f>
        <v>ZWE</v>
      </c>
      <c r="D1070" s="18" t="str">
        <f>VLOOKUP(Table4[[#This Row],[iso_code]],iso_code!G:H,2,FALSE)</f>
        <v>Zimbabwe</v>
      </c>
    </row>
    <row r="1071" spans="1:4">
      <c r="A1071" s="18">
        <v>294</v>
      </c>
      <c r="B1071" s="54" t="s">
        <v>747</v>
      </c>
      <c r="C1071" s="58" t="str">
        <f>VLOOKUP(Table4[[#This Row],[iso_code]],iso_code!B:C,2,FALSE)</f>
        <v>ZMB</v>
      </c>
      <c r="D1071" s="18" t="str">
        <f>VLOOKUP(Table4[[#This Row],[iso_code]],iso_code!G:H,2,FALSE)</f>
        <v>Zambia</v>
      </c>
    </row>
    <row r="1072" spans="1:4">
      <c r="A1072" s="18">
        <v>295</v>
      </c>
      <c r="B1072" s="54" t="s">
        <v>850</v>
      </c>
      <c r="C1072" s="58" t="str">
        <f>VLOOKUP(Table4[[#This Row],[iso_code]],iso_code!B:C,2,FALSE)</f>
        <v>EGY</v>
      </c>
      <c r="D1072" s="18" t="str">
        <f>VLOOKUP(Table4[[#This Row],[iso_code]],iso_code!G:H,2,FALSE)</f>
        <v>Egypt</v>
      </c>
    </row>
    <row r="1073" spans="1:4">
      <c r="A1073" s="18">
        <v>296</v>
      </c>
      <c r="B1073" s="54" t="s">
        <v>2223</v>
      </c>
      <c r="C1073" s="58" t="str">
        <f>VLOOKUP(Table4[[#This Row],[iso_code]],iso_code!B:C,2,FALSE)</f>
        <v>BDI</v>
      </c>
      <c r="D1073" s="18" t="str">
        <f>VLOOKUP(Table4[[#This Row],[iso_code]],iso_code!G:H,2,FALSE)</f>
        <v>Burundi</v>
      </c>
    </row>
    <row r="1074" spans="1:4">
      <c r="A1074" s="18">
        <v>297</v>
      </c>
      <c r="B1074" s="54" t="s">
        <v>1232</v>
      </c>
      <c r="C1074" s="58" t="str">
        <f>VLOOKUP(Table4[[#This Row],[iso_code]],iso_code!B:C,2,FALSE)</f>
        <v>NGA</v>
      </c>
      <c r="D1074" s="18" t="str">
        <f>VLOOKUP(Table4[[#This Row],[iso_code]],iso_code!G:H,2,FALSE)</f>
        <v>Nigeria</v>
      </c>
    </row>
    <row r="1075" spans="1:4">
      <c r="A1075" s="18">
        <v>298</v>
      </c>
      <c r="B1075" s="54" t="s">
        <v>1164</v>
      </c>
      <c r="C1075" s="58" t="str">
        <f>VLOOKUP(Table4[[#This Row],[iso_code]],iso_code!B:C,2,FALSE)</f>
        <v>MWI</v>
      </c>
      <c r="D1075" s="18" t="str">
        <f>VLOOKUP(Table4[[#This Row],[iso_code]],iso_code!G:H,2,FALSE)</f>
        <v>Malawi</v>
      </c>
    </row>
    <row r="1076" spans="1:4">
      <c r="A1076" s="18">
        <v>299</v>
      </c>
      <c r="B1076" s="54" t="s">
        <v>194</v>
      </c>
      <c r="C1076" s="58" t="str">
        <f>VLOOKUP(Table4[[#This Row],[iso_code]],iso_code!B:C,2,FALSE)</f>
        <v>ETH</v>
      </c>
      <c r="D1076" s="18" t="str">
        <f>VLOOKUP(Table4[[#This Row],[iso_code]],iso_code!G:H,2,FALSE)</f>
        <v>Ethiopia</v>
      </c>
    </row>
    <row r="1077" spans="1:4">
      <c r="A1077" s="18">
        <v>300</v>
      </c>
      <c r="B1077" s="54" t="s">
        <v>850</v>
      </c>
      <c r="C1077" s="58" t="str">
        <f>VLOOKUP(Table4[[#This Row],[iso_code]],iso_code!B:C,2,FALSE)</f>
        <v>EGY</v>
      </c>
      <c r="D1077" s="18" t="str">
        <f>VLOOKUP(Table4[[#This Row],[iso_code]],iso_code!G:H,2,FALSE)</f>
        <v>Egypt</v>
      </c>
    </row>
    <row r="1078" spans="1:4">
      <c r="A1078" s="18">
        <v>301</v>
      </c>
      <c r="B1078" s="54" t="s">
        <v>1232</v>
      </c>
      <c r="C1078" s="58" t="str">
        <f>VLOOKUP(Table4[[#This Row],[iso_code]],iso_code!B:C,2,FALSE)</f>
        <v>NGA</v>
      </c>
      <c r="D1078" s="18" t="str">
        <f>VLOOKUP(Table4[[#This Row],[iso_code]],iso_code!G:H,2,FALSE)</f>
        <v>Nigeria</v>
      </c>
    </row>
    <row r="1079" spans="1:4">
      <c r="A1079" s="18">
        <v>302</v>
      </c>
      <c r="B1079" s="54" t="s">
        <v>2224</v>
      </c>
      <c r="C1079" s="58" t="str">
        <f>VLOOKUP(Table4[[#This Row],[iso_code]],iso_code!B:C,2,FALSE)</f>
        <v>TCD</v>
      </c>
      <c r="D1079" s="18" t="str">
        <f>VLOOKUP(Table4[[#This Row],[iso_code]],iso_code!G:H,2,FALSE)</f>
        <v>Chad</v>
      </c>
    </row>
    <row r="1080" spans="1:4">
      <c r="A1080" s="18">
        <v>302</v>
      </c>
      <c r="B1080" s="54" t="s">
        <v>2244</v>
      </c>
      <c r="C1080" s="58" t="str">
        <f>VLOOKUP(Table4[[#This Row],[iso_code]],iso_code!B:C,2,FALSE)</f>
        <v>SDN</v>
      </c>
      <c r="D1080" s="18" t="str">
        <f>VLOOKUP(Table4[[#This Row],[iso_code]],iso_code!G:H,2,FALSE)</f>
        <v>Sudan (the)</v>
      </c>
    </row>
    <row r="1081" spans="1:4">
      <c r="A1081" s="18">
        <v>303</v>
      </c>
      <c r="B1081" s="54" t="s">
        <v>513</v>
      </c>
      <c r="C1081" s="58" t="str">
        <f>VLOOKUP(Table4[[#This Row],[iso_code]],iso_code!B:C,2,FALSE)</f>
        <v>MAR</v>
      </c>
      <c r="D1081" s="18" t="str">
        <f>VLOOKUP(Table4[[#This Row],[iso_code]],iso_code!G:H,2,FALSE)</f>
        <v>Morocco</v>
      </c>
    </row>
    <row r="1082" spans="1:4">
      <c r="A1082" s="18">
        <v>304</v>
      </c>
      <c r="B1082" s="54" t="s">
        <v>1232</v>
      </c>
      <c r="C1082" s="58" t="str">
        <f>VLOOKUP(Table4[[#This Row],[iso_code]],iso_code!B:C,2,FALSE)</f>
        <v>NGA</v>
      </c>
      <c r="D1082" s="18" t="str">
        <f>VLOOKUP(Table4[[#This Row],[iso_code]],iso_code!G:H,2,FALSE)</f>
        <v>Nigeria</v>
      </c>
    </row>
    <row r="1083" spans="1:4">
      <c r="A1083" s="18">
        <v>305</v>
      </c>
      <c r="B1083" s="54" t="s">
        <v>285</v>
      </c>
      <c r="C1083" s="58" t="str">
        <f>VLOOKUP(Table4[[#This Row],[iso_code]],iso_code!B:C,2,FALSE)</f>
        <v>CMR</v>
      </c>
      <c r="D1083" s="18" t="str">
        <f>VLOOKUP(Table4[[#This Row],[iso_code]],iso_code!G:H,2,FALSE)</f>
        <v>Cameroon</v>
      </c>
    </row>
    <row r="1084" spans="1:4">
      <c r="A1084" s="18">
        <v>306</v>
      </c>
      <c r="B1084" s="54" t="s">
        <v>2239</v>
      </c>
      <c r="C1084" s="58" t="str">
        <f>VLOOKUP(Table4[[#This Row],[iso_code]],iso_code!B:C,2,FALSE)</f>
        <v>RWA</v>
      </c>
      <c r="D1084" s="18" t="str">
        <f>VLOOKUP(Table4[[#This Row],[iso_code]],iso_code!G:H,2,FALSE)</f>
        <v>Rwanda</v>
      </c>
    </row>
    <row r="1085" spans="1:4">
      <c r="A1085" s="18">
        <v>307</v>
      </c>
      <c r="B1085" s="54" t="s">
        <v>2237</v>
      </c>
      <c r="C1085" s="58" t="str">
        <f>VLOOKUP(Table4[[#This Row],[iso_code]],iso_code!B:C,2,FALSE)</f>
        <v>MDG</v>
      </c>
      <c r="D1085" s="18" t="str">
        <f>VLOOKUP(Table4[[#This Row],[iso_code]],iso_code!G:H,2,FALSE)</f>
        <v>Madagascar</v>
      </c>
    </row>
    <row r="1086" spans="1:4">
      <c r="A1086" s="18">
        <v>308</v>
      </c>
      <c r="B1086" s="54" t="s">
        <v>1232</v>
      </c>
      <c r="C1086" s="58" t="str">
        <f>VLOOKUP(Table4[[#This Row],[iso_code]],iso_code!B:C,2,FALSE)</f>
        <v>NGA</v>
      </c>
      <c r="D1086" s="18" t="str">
        <f>VLOOKUP(Table4[[#This Row],[iso_code]],iso_code!G:H,2,FALSE)</f>
        <v>Nigeria</v>
      </c>
    </row>
    <row r="1087" spans="1:4">
      <c r="A1087" s="18">
        <v>309</v>
      </c>
      <c r="B1087" s="54" t="s">
        <v>250</v>
      </c>
      <c r="C1087" s="58" t="str">
        <f>VLOOKUP(Table4[[#This Row],[iso_code]],iso_code!B:C,2,FALSE)</f>
        <v>GHA</v>
      </c>
      <c r="D1087" s="18" t="str">
        <f>VLOOKUP(Table4[[#This Row],[iso_code]],iso_code!G:H,2,FALSE)</f>
        <v>Ghana</v>
      </c>
    </row>
    <row r="1088" spans="1:4">
      <c r="A1088" s="18">
        <v>310</v>
      </c>
      <c r="B1088" s="54" t="s">
        <v>858</v>
      </c>
      <c r="C1088" s="58" t="str">
        <f>VLOOKUP(Table4[[#This Row],[iso_code]],iso_code!B:C,2,FALSE)</f>
        <v>TZA</v>
      </c>
      <c r="D1088" s="18" t="str">
        <f>VLOOKUP(Table4[[#This Row],[iso_code]],iso_code!G:H,2,FALSE)</f>
        <v>Tanzania, United Republic of</v>
      </c>
    </row>
    <row r="1089" spans="1:4">
      <c r="A1089" s="18">
        <v>311</v>
      </c>
      <c r="B1089" s="54" t="s">
        <v>194</v>
      </c>
      <c r="C1089" s="58" t="str">
        <f>VLOOKUP(Table4[[#This Row],[iso_code]],iso_code!B:C,2,FALSE)</f>
        <v>ETH</v>
      </c>
      <c r="D1089" s="18" t="str">
        <f>VLOOKUP(Table4[[#This Row],[iso_code]],iso_code!G:H,2,FALSE)</f>
        <v>Ethiopia</v>
      </c>
    </row>
    <row r="1090" spans="1:4">
      <c r="A1090" s="18">
        <v>312</v>
      </c>
      <c r="B1090" s="54" t="s">
        <v>194</v>
      </c>
      <c r="C1090" s="58" t="str">
        <f>VLOOKUP(Table4[[#This Row],[iso_code]],iso_code!B:C,2,FALSE)</f>
        <v>ETH</v>
      </c>
      <c r="D1090" s="18" t="str">
        <f>VLOOKUP(Table4[[#This Row],[iso_code]],iso_code!G:H,2,FALSE)</f>
        <v>Ethiopia</v>
      </c>
    </row>
    <row r="1091" spans="1:4">
      <c r="A1091" s="18">
        <v>313</v>
      </c>
      <c r="B1091" s="54" t="s">
        <v>2242</v>
      </c>
      <c r="C1091" s="58" t="str">
        <f>VLOOKUP(Table4[[#This Row],[iso_code]],iso_code!B:C,2,FALSE)</f>
        <v>SOM</v>
      </c>
      <c r="D1091" s="18" t="str">
        <f>VLOOKUP(Table4[[#This Row],[iso_code]],iso_code!G:H,2,FALSE)</f>
        <v>Somalia</v>
      </c>
    </row>
    <row r="1092" spans="1:4">
      <c r="A1092" s="18">
        <v>314</v>
      </c>
      <c r="B1092" s="54" t="s">
        <v>194</v>
      </c>
      <c r="C1092" s="58" t="str">
        <f>VLOOKUP(Table4[[#This Row],[iso_code]],iso_code!B:C,2,FALSE)</f>
        <v>ETH</v>
      </c>
      <c r="D1092" s="18" t="str">
        <f>VLOOKUP(Table4[[#This Row],[iso_code]],iso_code!G:H,2,FALSE)</f>
        <v>Ethiopia</v>
      </c>
    </row>
    <row r="1093" spans="1:4">
      <c r="A1093" s="18">
        <v>315</v>
      </c>
      <c r="B1093" s="54" t="s">
        <v>194</v>
      </c>
      <c r="C1093" s="58" t="str">
        <f>VLOOKUP(Table4[[#This Row],[iso_code]],iso_code!B:C,2,FALSE)</f>
        <v>ETH</v>
      </c>
      <c r="D1093" s="18" t="str">
        <f>VLOOKUP(Table4[[#This Row],[iso_code]],iso_code!G:H,2,FALSE)</f>
        <v>Ethiopia</v>
      </c>
    </row>
    <row r="1094" spans="1:4">
      <c r="A1094" s="18">
        <v>316</v>
      </c>
      <c r="B1094" s="54" t="s">
        <v>1232</v>
      </c>
      <c r="C1094" s="58" t="str">
        <f>VLOOKUP(Table4[[#This Row],[iso_code]],iso_code!B:C,2,FALSE)</f>
        <v>NGA</v>
      </c>
      <c r="D1094" s="18" t="str">
        <f>VLOOKUP(Table4[[#This Row],[iso_code]],iso_code!G:H,2,FALSE)</f>
        <v>Nigeria</v>
      </c>
    </row>
    <row r="1095" spans="1:4">
      <c r="A1095" s="18">
        <v>317</v>
      </c>
      <c r="B1095" s="54" t="s">
        <v>2231</v>
      </c>
      <c r="C1095" s="58" t="str">
        <f>VLOOKUP(Table4[[#This Row],[iso_code]],iso_code!B:C,2,FALSE)</f>
        <v>GMB</v>
      </c>
      <c r="D1095" s="18" t="str">
        <f>VLOOKUP(Table4[[#This Row],[iso_code]],iso_code!G:H,2,FALSE)</f>
        <v>Gambia (the)</v>
      </c>
    </row>
    <row r="1096" spans="1:4">
      <c r="A1096" s="18">
        <v>318</v>
      </c>
      <c r="B1096" s="54" t="s">
        <v>194</v>
      </c>
      <c r="C1096" s="58" t="str">
        <f>VLOOKUP(Table4[[#This Row],[iso_code]],iso_code!B:C,2,FALSE)</f>
        <v>ETH</v>
      </c>
      <c r="D1096" s="18" t="str">
        <f>VLOOKUP(Table4[[#This Row],[iso_code]],iso_code!G:H,2,FALSE)</f>
        <v>Ethiopia</v>
      </c>
    </row>
    <row r="1097" spans="1:4">
      <c r="A1097" s="18">
        <v>319</v>
      </c>
      <c r="B1097" s="54" t="s">
        <v>2225</v>
      </c>
      <c r="C1097" s="58" t="str">
        <f>VLOOKUP(Table4[[#This Row],[iso_code]],iso_code!B:C,2,FALSE)</f>
        <v>COM</v>
      </c>
      <c r="D1097" s="18" t="str">
        <f>VLOOKUP(Table4[[#This Row],[iso_code]],iso_code!G:H,2,FALSE)</f>
        <v>Comoros (the)</v>
      </c>
    </row>
    <row r="1098" spans="1:4">
      <c r="A1098" s="18">
        <v>320</v>
      </c>
      <c r="B1098" s="54" t="s">
        <v>250</v>
      </c>
      <c r="C1098" s="58" t="str">
        <f>VLOOKUP(Table4[[#This Row],[iso_code]],iso_code!B:C,2,FALSE)</f>
        <v>GHA</v>
      </c>
      <c r="D1098" s="18" t="str">
        <f>VLOOKUP(Table4[[#This Row],[iso_code]],iso_code!G:H,2,FALSE)</f>
        <v>Ghana</v>
      </c>
    </row>
    <row r="1099" spans="1:4">
      <c r="A1099" s="18">
        <v>321</v>
      </c>
      <c r="B1099" s="54" t="s">
        <v>850</v>
      </c>
      <c r="C1099" s="58" t="str">
        <f>VLOOKUP(Table4[[#This Row],[iso_code]],iso_code!B:C,2,FALSE)</f>
        <v>EGY</v>
      </c>
      <c r="D1099" s="18" t="str">
        <f>VLOOKUP(Table4[[#This Row],[iso_code]],iso_code!G:H,2,FALSE)</f>
        <v>Egypt</v>
      </c>
    </row>
    <row r="1100" spans="1:4">
      <c r="A1100" s="18">
        <v>322</v>
      </c>
      <c r="B1100" s="54" t="s">
        <v>428</v>
      </c>
      <c r="C1100" s="58" t="str">
        <f>VLOOKUP(Table4[[#This Row],[iso_code]],iso_code!B:C,2,FALSE)</f>
        <v>KEN</v>
      </c>
      <c r="D1100" s="18" t="str">
        <f>VLOOKUP(Table4[[#This Row],[iso_code]],iso_code!G:H,2,FALSE)</f>
        <v>Kenya</v>
      </c>
    </row>
    <row r="1101" spans="1:4">
      <c r="A1101" s="18">
        <v>323</v>
      </c>
      <c r="B1101" s="54" t="s">
        <v>1232</v>
      </c>
      <c r="C1101" s="58" t="str">
        <f>VLOOKUP(Table4[[#This Row],[iso_code]],iso_code!B:C,2,FALSE)</f>
        <v>NGA</v>
      </c>
      <c r="D1101" s="18" t="str">
        <f>VLOOKUP(Table4[[#This Row],[iso_code]],iso_code!G:H,2,FALSE)</f>
        <v>Nigeria</v>
      </c>
    </row>
    <row r="1102" spans="1:4">
      <c r="A1102" s="18">
        <v>324</v>
      </c>
      <c r="B1102" s="54" t="s">
        <v>2244</v>
      </c>
      <c r="C1102" s="58" t="str">
        <f>VLOOKUP(Table4[[#This Row],[iso_code]],iso_code!B:C,2,FALSE)</f>
        <v>SDN</v>
      </c>
      <c r="D1102" s="18" t="str">
        <f>VLOOKUP(Table4[[#This Row],[iso_code]],iso_code!G:H,2,FALSE)</f>
        <v>Sudan (the)</v>
      </c>
    </row>
    <row r="1103" spans="1:4">
      <c r="A1103" s="18">
        <v>325</v>
      </c>
      <c r="B1103" s="54" t="s">
        <v>1232</v>
      </c>
      <c r="C1103" s="58" t="str">
        <f>VLOOKUP(Table4[[#This Row],[iso_code]],iso_code!B:C,2,FALSE)</f>
        <v>NGA</v>
      </c>
      <c r="D1103" s="18" t="str">
        <f>VLOOKUP(Table4[[#This Row],[iso_code]],iso_code!G:H,2,FALSE)</f>
        <v>Nigeria</v>
      </c>
    </row>
    <row r="1104" spans="1:4">
      <c r="A1104" s="18">
        <v>326</v>
      </c>
      <c r="B1104" s="54" t="s">
        <v>1232</v>
      </c>
      <c r="C1104" s="58" t="str">
        <f>VLOOKUP(Table4[[#This Row],[iso_code]],iso_code!B:C,2,FALSE)</f>
        <v>NGA</v>
      </c>
      <c r="D1104" s="18" t="str">
        <f>VLOOKUP(Table4[[#This Row],[iso_code]],iso_code!G:H,2,FALSE)</f>
        <v>Nigeria</v>
      </c>
    </row>
    <row r="1105" spans="1:4">
      <c r="A1105" s="18">
        <v>327</v>
      </c>
      <c r="B1105" s="54" t="s">
        <v>1232</v>
      </c>
      <c r="C1105" s="58" t="str">
        <f>VLOOKUP(Table4[[#This Row],[iso_code]],iso_code!B:C,2,FALSE)</f>
        <v>NGA</v>
      </c>
      <c r="D1105" s="18" t="str">
        <f>VLOOKUP(Table4[[#This Row],[iso_code]],iso_code!G:H,2,FALSE)</f>
        <v>Nigeria</v>
      </c>
    </row>
    <row r="1106" spans="1:4">
      <c r="A1106" s="18">
        <v>328</v>
      </c>
      <c r="B1106" s="54" t="s">
        <v>1688</v>
      </c>
      <c r="C1106" s="58" t="str">
        <f>VLOOKUP(Table4[[#This Row],[iso_code]],iso_code!B:C,2,FALSE)</f>
        <v>SEN</v>
      </c>
      <c r="D1106" s="18" t="str">
        <f>VLOOKUP(Table4[[#This Row],[iso_code]],iso_code!G:H,2,FALSE)</f>
        <v>Senegal</v>
      </c>
    </row>
    <row r="1107" spans="1:4">
      <c r="A1107" s="18">
        <v>329</v>
      </c>
      <c r="B1107" s="54" t="s">
        <v>194</v>
      </c>
      <c r="C1107" s="58" t="str">
        <f>VLOOKUP(Table4[[#This Row],[iso_code]],iso_code!B:C,2,FALSE)</f>
        <v>ETH</v>
      </c>
      <c r="D1107" s="18" t="str">
        <f>VLOOKUP(Table4[[#This Row],[iso_code]],iso_code!G:H,2,FALSE)</f>
        <v>Ethiopia</v>
      </c>
    </row>
    <row r="1108" spans="1:4">
      <c r="A1108" s="18">
        <v>330</v>
      </c>
      <c r="B1108" s="54" t="s">
        <v>1232</v>
      </c>
      <c r="C1108" s="58" t="str">
        <f>VLOOKUP(Table4[[#This Row],[iso_code]],iso_code!B:C,2,FALSE)</f>
        <v>NGA</v>
      </c>
      <c r="D1108" s="18" t="str">
        <f>VLOOKUP(Table4[[#This Row],[iso_code]],iso_code!G:H,2,FALSE)</f>
        <v>Nigeria</v>
      </c>
    </row>
    <row r="1109" spans="1:4">
      <c r="A1109" s="18">
        <v>331</v>
      </c>
      <c r="B1109" s="54" t="s">
        <v>612</v>
      </c>
      <c r="C1109" s="58" t="str">
        <f>VLOOKUP(Table4[[#This Row],[iso_code]],iso_code!B:C,2,FALSE)</f>
        <v>ZAF</v>
      </c>
      <c r="D1109" s="18" t="str">
        <f>VLOOKUP(Table4[[#This Row],[iso_code]],iso_code!G:H,2,FALSE)</f>
        <v>South Africa</v>
      </c>
    </row>
    <row r="1110" spans="1:4">
      <c r="A1110" s="18">
        <v>332</v>
      </c>
      <c r="B1110" s="54" t="s">
        <v>612</v>
      </c>
      <c r="C1110" s="58" t="str">
        <f>VLOOKUP(Table4[[#This Row],[iso_code]],iso_code!B:C,2,FALSE)</f>
        <v>ZAF</v>
      </c>
      <c r="D1110" s="18" t="str">
        <f>VLOOKUP(Table4[[#This Row],[iso_code]],iso_code!G:H,2,FALSE)</f>
        <v>South Africa</v>
      </c>
    </row>
    <row r="1111" spans="1:4">
      <c r="A1111" s="18">
        <v>332</v>
      </c>
      <c r="B1111" s="54" t="s">
        <v>1829</v>
      </c>
      <c r="C1111" s="58" t="str">
        <f>VLOOKUP(Table4[[#This Row],[iso_code]],iso_code!B:C,2,FALSE)</f>
        <v>BWA</v>
      </c>
      <c r="D1111" s="18" t="str">
        <f>VLOOKUP(Table4[[#This Row],[iso_code]],iso_code!G:H,2,FALSE)</f>
        <v>Botswana</v>
      </c>
    </row>
    <row r="1112" spans="1:4">
      <c r="A1112" s="18">
        <v>333</v>
      </c>
      <c r="B1112" s="54" t="s">
        <v>285</v>
      </c>
      <c r="C1112" s="58" t="str">
        <f>VLOOKUP(Table4[[#This Row],[iso_code]],iso_code!B:C,2,FALSE)</f>
        <v>CMR</v>
      </c>
      <c r="D1112" s="18" t="str">
        <f>VLOOKUP(Table4[[#This Row],[iso_code]],iso_code!G:H,2,FALSE)</f>
        <v>Cameroon</v>
      </c>
    </row>
    <row r="1113" spans="1:4">
      <c r="A1113" s="18">
        <v>334</v>
      </c>
      <c r="B1113" s="54" t="s">
        <v>1232</v>
      </c>
      <c r="C1113" s="58" t="str">
        <f>VLOOKUP(Table4[[#This Row],[iso_code]],iso_code!B:C,2,FALSE)</f>
        <v>NGA</v>
      </c>
      <c r="D1113" s="18" t="str">
        <f>VLOOKUP(Table4[[#This Row],[iso_code]],iso_code!G:H,2,FALSE)</f>
        <v>Nigeria</v>
      </c>
    </row>
    <row r="1114" spans="1:4">
      <c r="A1114" s="18">
        <v>335</v>
      </c>
      <c r="B1114" s="54" t="s">
        <v>194</v>
      </c>
      <c r="C1114" s="58" t="str">
        <f>VLOOKUP(Table4[[#This Row],[iso_code]],iso_code!B:C,2,FALSE)</f>
        <v>ETH</v>
      </c>
      <c r="D1114" s="18" t="str">
        <f>VLOOKUP(Table4[[#This Row],[iso_code]],iso_code!G:H,2,FALSE)</f>
        <v>Ethiopia</v>
      </c>
    </row>
    <row r="1115" spans="1:4">
      <c r="A1115" s="18">
        <v>336</v>
      </c>
      <c r="B1115" s="54" t="s">
        <v>2239</v>
      </c>
      <c r="C1115" s="58" t="str">
        <f>VLOOKUP(Table4[[#This Row],[iso_code]],iso_code!B:C,2,FALSE)</f>
        <v>RWA</v>
      </c>
      <c r="D1115" s="18" t="str">
        <f>VLOOKUP(Table4[[#This Row],[iso_code]],iso_code!G:H,2,FALSE)</f>
        <v>Rwanda</v>
      </c>
    </row>
    <row r="1116" spans="1:4">
      <c r="A1116" s="18">
        <v>337</v>
      </c>
      <c r="B1116" s="54" t="s">
        <v>1232</v>
      </c>
      <c r="C1116" s="58" t="str">
        <f>VLOOKUP(Table4[[#This Row],[iso_code]],iso_code!B:C,2,FALSE)</f>
        <v>NGA</v>
      </c>
      <c r="D1116" s="18" t="str">
        <f>VLOOKUP(Table4[[#This Row],[iso_code]],iso_code!G:H,2,FALSE)</f>
        <v>Nigeria</v>
      </c>
    </row>
    <row r="1117" spans="1:4">
      <c r="A1117" s="18">
        <v>338</v>
      </c>
      <c r="B1117" s="54" t="s">
        <v>194</v>
      </c>
      <c r="C1117" s="58" t="str">
        <f>VLOOKUP(Table4[[#This Row],[iso_code]],iso_code!B:C,2,FALSE)</f>
        <v>ETH</v>
      </c>
      <c r="D1117" s="18" t="str">
        <f>VLOOKUP(Table4[[#This Row],[iso_code]],iso_code!G:H,2,FALSE)</f>
        <v>Ethiopia</v>
      </c>
    </row>
    <row r="1118" spans="1:4">
      <c r="A1118" s="18">
        <v>339</v>
      </c>
      <c r="B1118" s="54" t="s">
        <v>250</v>
      </c>
      <c r="C1118" s="58" t="str">
        <f>VLOOKUP(Table4[[#This Row],[iso_code]],iso_code!B:C,2,FALSE)</f>
        <v>GHA</v>
      </c>
      <c r="D1118" s="18" t="str">
        <f>VLOOKUP(Table4[[#This Row],[iso_code]],iso_code!G:H,2,FALSE)</f>
        <v>Ghana</v>
      </c>
    </row>
    <row r="1119" spans="1:4">
      <c r="A1119" s="18">
        <v>340</v>
      </c>
      <c r="B1119" s="54" t="s">
        <v>1232</v>
      </c>
      <c r="C1119" s="58" t="str">
        <f>VLOOKUP(Table4[[#This Row],[iso_code]],iso_code!B:C,2,FALSE)</f>
        <v>NGA</v>
      </c>
      <c r="D1119" s="18" t="str">
        <f>VLOOKUP(Table4[[#This Row],[iso_code]],iso_code!G:H,2,FALSE)</f>
        <v>Nigeria</v>
      </c>
    </row>
    <row r="1120" spans="1:4">
      <c r="A1120" s="18">
        <v>341</v>
      </c>
      <c r="B1120" s="54" t="s">
        <v>2239</v>
      </c>
      <c r="C1120" s="58" t="str">
        <f>VLOOKUP(Table4[[#This Row],[iso_code]],iso_code!B:C,2,FALSE)</f>
        <v>RWA</v>
      </c>
      <c r="D1120" s="18" t="str">
        <f>VLOOKUP(Table4[[#This Row],[iso_code]],iso_code!G:H,2,FALSE)</f>
        <v>Rwanda</v>
      </c>
    </row>
    <row r="1121" spans="1:4">
      <c r="A1121" s="18">
        <v>342</v>
      </c>
      <c r="B1121" s="54" t="s">
        <v>850</v>
      </c>
      <c r="C1121" s="58" t="str">
        <f>VLOOKUP(Table4[[#This Row],[iso_code]],iso_code!B:C,2,FALSE)</f>
        <v>EGY</v>
      </c>
      <c r="D1121" s="18" t="str">
        <f>VLOOKUP(Table4[[#This Row],[iso_code]],iso_code!G:H,2,FALSE)</f>
        <v>Egypt</v>
      </c>
    </row>
    <row r="1122" spans="1:4">
      <c r="A1122" s="18">
        <v>343</v>
      </c>
      <c r="B1122" s="54" t="s">
        <v>1992</v>
      </c>
      <c r="C1122" s="58" t="str">
        <f>VLOOKUP(Table4[[#This Row],[iso_code]],iso_code!B:C,2,FALSE)</f>
        <v>LBY</v>
      </c>
      <c r="D1122" s="18" t="str">
        <f>VLOOKUP(Table4[[#This Row],[iso_code]],iso_code!G:H,2,FALSE)</f>
        <v>Libya</v>
      </c>
    </row>
    <row r="1123" spans="1:4">
      <c r="A1123" s="18">
        <v>344</v>
      </c>
      <c r="B1123" s="54" t="s">
        <v>1232</v>
      </c>
      <c r="C1123" s="58" t="str">
        <f>VLOOKUP(Table4[[#This Row],[iso_code]],iso_code!B:C,2,FALSE)</f>
        <v>NGA</v>
      </c>
      <c r="D1123" s="18" t="str">
        <f>VLOOKUP(Table4[[#This Row],[iso_code]],iso_code!G:H,2,FALSE)</f>
        <v>Nigeria</v>
      </c>
    </row>
    <row r="1124" spans="1:4">
      <c r="A1124" s="18">
        <v>345</v>
      </c>
      <c r="B1124" s="54" t="s">
        <v>1232</v>
      </c>
      <c r="C1124" s="58" t="str">
        <f>VLOOKUP(Table4[[#This Row],[iso_code]],iso_code!B:C,2,FALSE)</f>
        <v>NGA</v>
      </c>
      <c r="D1124" s="18" t="str">
        <f>VLOOKUP(Table4[[#This Row],[iso_code]],iso_code!G:H,2,FALSE)</f>
        <v>Nigeria</v>
      </c>
    </row>
    <row r="1125" spans="1:4">
      <c r="A1125" s="18">
        <v>346</v>
      </c>
      <c r="B1125" s="54" t="s">
        <v>850</v>
      </c>
      <c r="C1125" s="58" t="str">
        <f>VLOOKUP(Table4[[#This Row],[iso_code]],iso_code!B:C,2,FALSE)</f>
        <v>EGY</v>
      </c>
      <c r="D1125" s="18" t="str">
        <f>VLOOKUP(Table4[[#This Row],[iso_code]],iso_code!G:H,2,FALSE)</f>
        <v>Egypt</v>
      </c>
    </row>
    <row r="1126" spans="1:4">
      <c r="A1126" s="18">
        <v>347</v>
      </c>
      <c r="B1126" s="54" t="s">
        <v>850</v>
      </c>
      <c r="C1126" s="58" t="str">
        <f>VLOOKUP(Table4[[#This Row],[iso_code]],iso_code!B:C,2,FALSE)</f>
        <v>EGY</v>
      </c>
      <c r="D1126" s="18" t="str">
        <f>VLOOKUP(Table4[[#This Row],[iso_code]],iso_code!G:H,2,FALSE)</f>
        <v>Egypt</v>
      </c>
    </row>
    <row r="1127" spans="1:4">
      <c r="A1127" s="18">
        <v>348</v>
      </c>
      <c r="B1127" s="54" t="s">
        <v>952</v>
      </c>
      <c r="C1127" s="58" t="str">
        <f>VLOOKUP(Table4[[#This Row],[iso_code]],iso_code!B:C,2,FALSE)</f>
        <v>TUN</v>
      </c>
      <c r="D1127" s="18" t="str">
        <f>VLOOKUP(Table4[[#This Row],[iso_code]],iso_code!G:H,2,FALSE)</f>
        <v>Tunisia</v>
      </c>
    </row>
    <row r="1128" spans="1:4">
      <c r="A1128" s="18">
        <v>349</v>
      </c>
      <c r="B1128" s="54" t="s">
        <v>1232</v>
      </c>
      <c r="C1128" s="58" t="str">
        <f>VLOOKUP(Table4[[#This Row],[iso_code]],iso_code!B:C,2,FALSE)</f>
        <v>NGA</v>
      </c>
      <c r="D1128" s="18" t="str">
        <f>VLOOKUP(Table4[[#This Row],[iso_code]],iso_code!G:H,2,FALSE)</f>
        <v>Nigeria</v>
      </c>
    </row>
    <row r="1129" spans="1:4">
      <c r="A1129" s="18">
        <v>350</v>
      </c>
      <c r="B1129" s="54" t="s">
        <v>850</v>
      </c>
      <c r="C1129" s="58" t="str">
        <f>VLOOKUP(Table4[[#This Row],[iso_code]],iso_code!B:C,2,FALSE)</f>
        <v>EGY</v>
      </c>
      <c r="D1129" s="18" t="str">
        <f>VLOOKUP(Table4[[#This Row],[iso_code]],iso_code!G:H,2,FALSE)</f>
        <v>Egypt</v>
      </c>
    </row>
    <row r="1130" spans="1:4">
      <c r="A1130" s="18">
        <v>351</v>
      </c>
      <c r="B1130" s="54" t="s">
        <v>1232</v>
      </c>
      <c r="C1130" s="58" t="str">
        <f>VLOOKUP(Table4[[#This Row],[iso_code]],iso_code!B:C,2,FALSE)</f>
        <v>NGA</v>
      </c>
      <c r="D1130" s="18" t="str">
        <f>VLOOKUP(Table4[[#This Row],[iso_code]],iso_code!G:H,2,FALSE)</f>
        <v>Nigeria</v>
      </c>
    </row>
    <row r="1131" spans="1:4">
      <c r="A1131" s="18">
        <v>352</v>
      </c>
      <c r="B1131" s="54" t="s">
        <v>1232</v>
      </c>
      <c r="C1131" s="58" t="str">
        <f>VLOOKUP(Table4[[#This Row],[iso_code]],iso_code!B:C,2,FALSE)</f>
        <v>NGA</v>
      </c>
      <c r="D1131" s="18" t="str">
        <f>VLOOKUP(Table4[[#This Row],[iso_code]],iso_code!G:H,2,FALSE)</f>
        <v>Nigeria</v>
      </c>
    </row>
    <row r="1132" spans="1:4">
      <c r="A1132" s="18">
        <v>353</v>
      </c>
      <c r="B1132" s="54" t="s">
        <v>1232</v>
      </c>
      <c r="C1132" s="58" t="str">
        <f>VLOOKUP(Table4[[#This Row],[iso_code]],iso_code!B:C,2,FALSE)</f>
        <v>NGA</v>
      </c>
      <c r="D1132" s="18" t="str">
        <f>VLOOKUP(Table4[[#This Row],[iso_code]],iso_code!G:H,2,FALSE)</f>
        <v>Nigeria</v>
      </c>
    </row>
    <row r="1133" spans="1:4">
      <c r="A1133" s="18">
        <v>354</v>
      </c>
      <c r="B1133" s="54" t="s">
        <v>2239</v>
      </c>
      <c r="C1133" s="58" t="str">
        <f>VLOOKUP(Table4[[#This Row],[iso_code]],iso_code!B:C,2,FALSE)</f>
        <v>RWA</v>
      </c>
      <c r="D1133" s="18" t="str">
        <f>VLOOKUP(Table4[[#This Row],[iso_code]],iso_code!G:H,2,FALSE)</f>
        <v>Rwanda</v>
      </c>
    </row>
    <row r="1134" spans="1:4">
      <c r="A1134" s="18">
        <v>355</v>
      </c>
      <c r="B1134" s="54" t="s">
        <v>2244</v>
      </c>
      <c r="C1134" s="58" t="str">
        <f>VLOOKUP(Table4[[#This Row],[iso_code]],iso_code!B:C,2,FALSE)</f>
        <v>SDN</v>
      </c>
      <c r="D1134" s="18" t="str">
        <f>VLOOKUP(Table4[[#This Row],[iso_code]],iso_code!G:H,2,FALSE)</f>
        <v>Sudan (the)</v>
      </c>
    </row>
    <row r="1135" spans="1:4">
      <c r="A1135" s="18">
        <v>356</v>
      </c>
      <c r="B1135" s="54" t="s">
        <v>612</v>
      </c>
      <c r="C1135" s="58" t="str">
        <f>VLOOKUP(Table4[[#This Row],[iso_code]],iso_code!B:C,2,FALSE)</f>
        <v>ZAF</v>
      </c>
      <c r="D1135" s="18" t="str">
        <f>VLOOKUP(Table4[[#This Row],[iso_code]],iso_code!G:H,2,FALSE)</f>
        <v>South Africa</v>
      </c>
    </row>
    <row r="1136" spans="1:4">
      <c r="A1136" s="18">
        <v>357</v>
      </c>
      <c r="B1136" s="54" t="s">
        <v>800</v>
      </c>
      <c r="C1136" s="58" t="str">
        <f>VLOOKUP(Table4[[#This Row],[iso_code]],iso_code!B:C,2,FALSE)</f>
        <v>DZA</v>
      </c>
      <c r="D1136" s="18" t="str">
        <f>VLOOKUP(Table4[[#This Row],[iso_code]],iso_code!G:H,2,FALSE)</f>
        <v>Algeria</v>
      </c>
    </row>
    <row r="1137" spans="1:4">
      <c r="A1137" s="18">
        <v>358</v>
      </c>
      <c r="B1137" s="54" t="s">
        <v>285</v>
      </c>
      <c r="C1137" s="58" t="str">
        <f>VLOOKUP(Table4[[#This Row],[iso_code]],iso_code!B:C,2,FALSE)</f>
        <v>CMR</v>
      </c>
      <c r="D1137" s="18" t="str">
        <f>VLOOKUP(Table4[[#This Row],[iso_code]],iso_code!G:H,2,FALSE)</f>
        <v>Cameroon</v>
      </c>
    </row>
    <row r="1138" spans="1:4">
      <c r="A1138" s="18">
        <v>359</v>
      </c>
      <c r="B1138" s="54" t="s">
        <v>1232</v>
      </c>
      <c r="C1138" s="58" t="str">
        <f>VLOOKUP(Table4[[#This Row],[iso_code]],iso_code!B:C,2,FALSE)</f>
        <v>NGA</v>
      </c>
      <c r="D1138" s="18" t="str">
        <f>VLOOKUP(Table4[[#This Row],[iso_code]],iso_code!G:H,2,FALSE)</f>
        <v>Nigeria</v>
      </c>
    </row>
    <row r="1139" spans="1:4">
      <c r="A1139" s="18">
        <v>360</v>
      </c>
      <c r="B1139" s="54" t="s">
        <v>1232</v>
      </c>
      <c r="C1139" s="58" t="str">
        <f>VLOOKUP(Table4[[#This Row],[iso_code]],iso_code!B:C,2,FALSE)</f>
        <v>NGA</v>
      </c>
      <c r="D1139" s="18" t="str">
        <f>VLOOKUP(Table4[[#This Row],[iso_code]],iso_code!G:H,2,FALSE)</f>
        <v>Nigeria</v>
      </c>
    </row>
    <row r="1140" spans="1:4">
      <c r="A1140" s="18">
        <v>361</v>
      </c>
      <c r="B1140" s="54" t="s">
        <v>1232</v>
      </c>
      <c r="C1140" s="58" t="str">
        <f>VLOOKUP(Table4[[#This Row],[iso_code]],iso_code!B:C,2,FALSE)</f>
        <v>NGA</v>
      </c>
      <c r="D1140" s="18" t="str">
        <f>VLOOKUP(Table4[[#This Row],[iso_code]],iso_code!G:H,2,FALSE)</f>
        <v>Nigeria</v>
      </c>
    </row>
    <row r="1141" spans="1:4">
      <c r="A1141" s="18">
        <v>362</v>
      </c>
      <c r="B1141" s="54" t="s">
        <v>2238</v>
      </c>
      <c r="C1141" s="58" t="str">
        <f>VLOOKUP(Table4[[#This Row],[iso_code]],iso_code!B:C,2,FALSE)</f>
        <v>MLI</v>
      </c>
      <c r="D1141" s="18" t="str">
        <f>VLOOKUP(Table4[[#This Row],[iso_code]],iso_code!G:H,2,FALSE)</f>
        <v>Mali</v>
      </c>
    </row>
    <row r="1142" spans="1:4">
      <c r="A1142" s="18">
        <v>363</v>
      </c>
      <c r="B1142" s="54" t="s">
        <v>2016</v>
      </c>
      <c r="C1142" s="58" t="str">
        <f>VLOOKUP(Table4[[#This Row],[iso_code]],iso_code!B:C,2,FALSE)</f>
        <v>TGO</v>
      </c>
      <c r="D1142" s="18" t="str">
        <f>VLOOKUP(Table4[[#This Row],[iso_code]],iso_code!G:H,2,FALSE)</f>
        <v>Togo</v>
      </c>
    </row>
    <row r="1143" spans="1:4">
      <c r="A1143" s="18">
        <v>364</v>
      </c>
      <c r="B1143" s="54" t="s">
        <v>612</v>
      </c>
      <c r="C1143" s="58" t="str">
        <f>VLOOKUP(Table4[[#This Row],[iso_code]],iso_code!B:C,2,FALSE)</f>
        <v>ZAF</v>
      </c>
      <c r="D1143" s="18" t="str">
        <f>VLOOKUP(Table4[[#This Row],[iso_code]],iso_code!G:H,2,FALSE)</f>
        <v>South Africa</v>
      </c>
    </row>
    <row r="1144" spans="1:4">
      <c r="A1144" s="18">
        <v>365</v>
      </c>
      <c r="B1144" s="54" t="s">
        <v>800</v>
      </c>
      <c r="C1144" s="58" t="str">
        <f>VLOOKUP(Table4[[#This Row],[iso_code]],iso_code!B:C,2,FALSE)</f>
        <v>DZA</v>
      </c>
      <c r="D1144" s="18" t="str">
        <f>VLOOKUP(Table4[[#This Row],[iso_code]],iso_code!G:H,2,FALSE)</f>
        <v>Algeria</v>
      </c>
    </row>
    <row r="1145" spans="1:4">
      <c r="A1145" s="18">
        <v>366</v>
      </c>
      <c r="B1145" s="54" t="s">
        <v>612</v>
      </c>
      <c r="C1145" s="58" t="str">
        <f>VLOOKUP(Table4[[#This Row],[iso_code]],iso_code!B:C,2,FALSE)</f>
        <v>ZAF</v>
      </c>
      <c r="D1145" s="18" t="str">
        <f>VLOOKUP(Table4[[#This Row],[iso_code]],iso_code!G:H,2,FALSE)</f>
        <v>South Africa</v>
      </c>
    </row>
    <row r="1146" spans="1:4">
      <c r="A1146" s="18">
        <v>367</v>
      </c>
      <c r="B1146" s="54" t="s">
        <v>194</v>
      </c>
      <c r="C1146" s="58" t="str">
        <f>VLOOKUP(Table4[[#This Row],[iso_code]],iso_code!B:C,2,FALSE)</f>
        <v>ETH</v>
      </c>
      <c r="D1146" s="18" t="str">
        <f>VLOOKUP(Table4[[#This Row],[iso_code]],iso_code!G:H,2,FALSE)</f>
        <v>Ethiopia</v>
      </c>
    </row>
    <row r="1147" spans="1:4">
      <c r="A1147" s="18">
        <v>368</v>
      </c>
      <c r="B1147" s="54" t="s">
        <v>250</v>
      </c>
      <c r="C1147" s="58" t="str">
        <f>VLOOKUP(Table4[[#This Row],[iso_code]],iso_code!B:C,2,FALSE)</f>
        <v>GHA</v>
      </c>
      <c r="D1147" s="18" t="str">
        <f>VLOOKUP(Table4[[#This Row],[iso_code]],iso_code!G:H,2,FALSE)</f>
        <v>Ghana</v>
      </c>
    </row>
    <row r="1148" spans="1:4">
      <c r="A1148" s="18">
        <v>369</v>
      </c>
      <c r="B1148" s="54" t="s">
        <v>612</v>
      </c>
      <c r="C1148" s="58" t="str">
        <f>VLOOKUP(Table4[[#This Row],[iso_code]],iso_code!B:C,2,FALSE)</f>
        <v>ZAF</v>
      </c>
      <c r="D1148" s="18" t="str">
        <f>VLOOKUP(Table4[[#This Row],[iso_code]],iso_code!G:H,2,FALSE)</f>
        <v>South Africa</v>
      </c>
    </row>
    <row r="1149" spans="1:4">
      <c r="A1149" s="18">
        <v>369</v>
      </c>
      <c r="B1149" s="54" t="s">
        <v>2235</v>
      </c>
      <c r="C1149" s="58" t="str">
        <f>VLOOKUP(Table4[[#This Row],[iso_code]],iso_code!B:C,2,FALSE)</f>
        <v>LSO</v>
      </c>
      <c r="D1149" s="18" t="str">
        <f>VLOOKUP(Table4[[#This Row],[iso_code]],iso_code!G:H,2,FALSE)</f>
        <v>Lesotho</v>
      </c>
    </row>
    <row r="1150" spans="1:4">
      <c r="A1150" s="18">
        <v>370</v>
      </c>
      <c r="B1150" s="54" t="s">
        <v>952</v>
      </c>
      <c r="C1150" s="58" t="str">
        <f>VLOOKUP(Table4[[#This Row],[iso_code]],iso_code!B:C,2,FALSE)</f>
        <v>TUN</v>
      </c>
      <c r="D1150" s="18" t="str">
        <f>VLOOKUP(Table4[[#This Row],[iso_code]],iso_code!G:H,2,FALSE)</f>
        <v>Tunisia</v>
      </c>
    </row>
    <row r="1151" spans="1:4">
      <c r="A1151" s="18">
        <v>371</v>
      </c>
      <c r="B1151" s="54" t="s">
        <v>513</v>
      </c>
      <c r="C1151" s="58" t="str">
        <f>VLOOKUP(Table4[[#This Row],[iso_code]],iso_code!B:C,2,FALSE)</f>
        <v>MAR</v>
      </c>
      <c r="D1151" s="18" t="str">
        <f>VLOOKUP(Table4[[#This Row],[iso_code]],iso_code!G:H,2,FALSE)</f>
        <v>Morocco</v>
      </c>
    </row>
    <row r="1152" spans="1:4">
      <c r="A1152" s="18">
        <v>372</v>
      </c>
      <c r="B1152" s="54" t="s">
        <v>1232</v>
      </c>
      <c r="C1152" s="58" t="str">
        <f>VLOOKUP(Table4[[#This Row],[iso_code]],iso_code!B:C,2,FALSE)</f>
        <v>NGA</v>
      </c>
      <c r="D1152" s="18" t="str">
        <f>VLOOKUP(Table4[[#This Row],[iso_code]],iso_code!G:H,2,FALSE)</f>
        <v>Nigeria</v>
      </c>
    </row>
    <row r="1153" spans="1:4">
      <c r="A1153" s="18">
        <v>373</v>
      </c>
      <c r="B1153" s="54" t="s">
        <v>850</v>
      </c>
      <c r="C1153" s="58" t="str">
        <f>VLOOKUP(Table4[[#This Row],[iso_code]],iso_code!B:C,2,FALSE)</f>
        <v>EGY</v>
      </c>
      <c r="D1153" s="18" t="str">
        <f>VLOOKUP(Table4[[#This Row],[iso_code]],iso_code!G:H,2,FALSE)</f>
        <v>Egypt</v>
      </c>
    </row>
    <row r="1154" spans="1:4">
      <c r="A1154" s="18">
        <v>374</v>
      </c>
      <c r="B1154" s="54" t="s">
        <v>747</v>
      </c>
      <c r="C1154" s="58" t="str">
        <f>VLOOKUP(Table4[[#This Row],[iso_code]],iso_code!B:C,2,FALSE)</f>
        <v>ZMB</v>
      </c>
      <c r="D1154" s="18" t="str">
        <f>VLOOKUP(Table4[[#This Row],[iso_code]],iso_code!G:H,2,FALSE)</f>
        <v>Zambia</v>
      </c>
    </row>
    <row r="1155" spans="1:4">
      <c r="A1155" s="18">
        <v>375</v>
      </c>
      <c r="B1155" s="54" t="s">
        <v>1232</v>
      </c>
      <c r="C1155" s="58" t="str">
        <f>VLOOKUP(Table4[[#This Row],[iso_code]],iso_code!B:C,2,FALSE)</f>
        <v>NGA</v>
      </c>
      <c r="D1155" s="18" t="str">
        <f>VLOOKUP(Table4[[#This Row],[iso_code]],iso_code!G:H,2,FALSE)</f>
        <v>Nigeria</v>
      </c>
    </row>
    <row r="1156" spans="1:4">
      <c r="A1156" s="18">
        <v>376</v>
      </c>
      <c r="B1156" s="54" t="s">
        <v>1992</v>
      </c>
      <c r="C1156" s="58" t="str">
        <f>VLOOKUP(Table4[[#This Row],[iso_code]],iso_code!B:C,2,FALSE)</f>
        <v>LBY</v>
      </c>
      <c r="D1156" s="18" t="str">
        <f>VLOOKUP(Table4[[#This Row],[iso_code]],iso_code!G:H,2,FALSE)</f>
        <v>Libya</v>
      </c>
    </row>
    <row r="1157" spans="1:4">
      <c r="A1157" s="18">
        <v>377</v>
      </c>
      <c r="B1157" s="54" t="s">
        <v>428</v>
      </c>
      <c r="C1157" s="58" t="str">
        <f>VLOOKUP(Table4[[#This Row],[iso_code]],iso_code!B:C,2,FALSE)</f>
        <v>KEN</v>
      </c>
      <c r="D1157" s="18" t="str">
        <f>VLOOKUP(Table4[[#This Row],[iso_code]],iso_code!G:H,2,FALSE)</f>
        <v>Kenya</v>
      </c>
    </row>
    <row r="1158" spans="1:4">
      <c r="A1158" s="18">
        <v>378</v>
      </c>
      <c r="B1158" s="54" t="s">
        <v>1232</v>
      </c>
      <c r="C1158" s="58" t="str">
        <f>VLOOKUP(Table4[[#This Row],[iso_code]],iso_code!B:C,2,FALSE)</f>
        <v>NGA</v>
      </c>
      <c r="D1158" s="18" t="str">
        <f>VLOOKUP(Table4[[#This Row],[iso_code]],iso_code!G:H,2,FALSE)</f>
        <v>Nigeria</v>
      </c>
    </row>
    <row r="1159" spans="1:4">
      <c r="A1159" s="18">
        <v>379</v>
      </c>
      <c r="B1159" s="54" t="s">
        <v>2221</v>
      </c>
      <c r="C1159" s="58" t="str">
        <f>VLOOKUP(Table4[[#This Row],[iso_code]],iso_code!B:C,2,FALSE)</f>
        <v>BEN</v>
      </c>
      <c r="D1159" s="18" t="str">
        <f>VLOOKUP(Table4[[#This Row],[iso_code]],iso_code!G:H,2,FALSE)</f>
        <v>Benin</v>
      </c>
    </row>
    <row r="1160" spans="1:4">
      <c r="A1160" s="18">
        <v>380</v>
      </c>
      <c r="B1160" s="54" t="s">
        <v>1232</v>
      </c>
      <c r="C1160" s="58" t="str">
        <f>VLOOKUP(Table4[[#This Row],[iso_code]],iso_code!B:C,2,FALSE)</f>
        <v>NGA</v>
      </c>
      <c r="D1160" s="18" t="str">
        <f>VLOOKUP(Table4[[#This Row],[iso_code]],iso_code!G:H,2,FALSE)</f>
        <v>Nigeria</v>
      </c>
    </row>
    <row r="1161" spans="1:4">
      <c r="A1161" s="18">
        <v>381</v>
      </c>
      <c r="B1161" s="54" t="s">
        <v>1232</v>
      </c>
      <c r="C1161" s="58" t="str">
        <f>VLOOKUP(Table4[[#This Row],[iso_code]],iso_code!B:C,2,FALSE)</f>
        <v>NGA</v>
      </c>
      <c r="D1161" s="18" t="str">
        <f>VLOOKUP(Table4[[#This Row],[iso_code]],iso_code!G:H,2,FALSE)</f>
        <v>Nigeria</v>
      </c>
    </row>
    <row r="1162" spans="1:4">
      <c r="A1162" s="18">
        <v>382</v>
      </c>
      <c r="B1162" s="54" t="s">
        <v>194</v>
      </c>
      <c r="C1162" s="58" t="str">
        <f>VLOOKUP(Table4[[#This Row],[iso_code]],iso_code!B:C,2,FALSE)</f>
        <v>ETH</v>
      </c>
      <c r="D1162" s="18" t="str">
        <f>VLOOKUP(Table4[[#This Row],[iso_code]],iso_code!G:H,2,FALSE)</f>
        <v>Ethiopia</v>
      </c>
    </row>
    <row r="1163" spans="1:4">
      <c r="A1163" s="18">
        <v>383</v>
      </c>
      <c r="B1163" s="54" t="s">
        <v>952</v>
      </c>
      <c r="C1163" s="58" t="str">
        <f>VLOOKUP(Table4[[#This Row],[iso_code]],iso_code!B:C,2,FALSE)</f>
        <v>TUN</v>
      </c>
      <c r="D1163" s="18" t="str">
        <f>VLOOKUP(Table4[[#This Row],[iso_code]],iso_code!G:H,2,FALSE)</f>
        <v>Tunisia</v>
      </c>
    </row>
    <row r="1164" spans="1:4">
      <c r="A1164" s="18">
        <v>384</v>
      </c>
      <c r="B1164" s="54" t="s">
        <v>1232</v>
      </c>
      <c r="C1164" s="58" t="str">
        <f>VLOOKUP(Table4[[#This Row],[iso_code]],iso_code!B:C,2,FALSE)</f>
        <v>NGA</v>
      </c>
      <c r="D1164" s="18" t="str">
        <f>VLOOKUP(Table4[[#This Row],[iso_code]],iso_code!G:H,2,FALSE)</f>
        <v>Nigeria</v>
      </c>
    </row>
    <row r="1165" spans="1:4">
      <c r="A1165" s="18">
        <v>385</v>
      </c>
      <c r="B1165" s="54" t="s">
        <v>428</v>
      </c>
      <c r="C1165" s="58" t="str">
        <f>VLOOKUP(Table4[[#This Row],[iso_code]],iso_code!B:C,2,FALSE)</f>
        <v>KEN</v>
      </c>
      <c r="D1165" s="18" t="str">
        <f>VLOOKUP(Table4[[#This Row],[iso_code]],iso_code!G:H,2,FALSE)</f>
        <v>Kenya</v>
      </c>
    </row>
    <row r="1166" spans="1:4">
      <c r="A1166" s="18">
        <v>386</v>
      </c>
      <c r="B1166" s="54" t="s">
        <v>800</v>
      </c>
      <c r="C1166" s="58" t="str">
        <f>VLOOKUP(Table4[[#This Row],[iso_code]],iso_code!B:C,2,FALSE)</f>
        <v>DZA</v>
      </c>
      <c r="D1166" s="18" t="str">
        <f>VLOOKUP(Table4[[#This Row],[iso_code]],iso_code!G:H,2,FALSE)</f>
        <v>Algeria</v>
      </c>
    </row>
    <row r="1167" spans="1:4">
      <c r="A1167" s="18">
        <v>387</v>
      </c>
      <c r="B1167" s="54" t="s">
        <v>194</v>
      </c>
      <c r="C1167" s="58" t="str">
        <f>VLOOKUP(Table4[[#This Row],[iso_code]],iso_code!B:C,2,FALSE)</f>
        <v>ETH</v>
      </c>
      <c r="D1167" s="18" t="str">
        <f>VLOOKUP(Table4[[#This Row],[iso_code]],iso_code!G:H,2,FALSE)</f>
        <v>Ethiopia</v>
      </c>
    </row>
    <row r="1168" spans="1:4">
      <c r="A1168" s="18">
        <v>388</v>
      </c>
      <c r="B1168" s="54" t="s">
        <v>800</v>
      </c>
      <c r="C1168" s="58" t="str">
        <f>VLOOKUP(Table4[[#This Row],[iso_code]],iso_code!B:C,2,FALSE)</f>
        <v>DZA</v>
      </c>
      <c r="D1168" s="18" t="str">
        <f>VLOOKUP(Table4[[#This Row],[iso_code]],iso_code!G:H,2,FALSE)</f>
        <v>Algeria</v>
      </c>
    </row>
    <row r="1169" spans="1:4">
      <c r="A1169" s="18">
        <v>389</v>
      </c>
      <c r="B1169" s="54" t="s">
        <v>2235</v>
      </c>
      <c r="C1169" s="58" t="str">
        <f>VLOOKUP(Table4[[#This Row],[iso_code]],iso_code!B:C,2,FALSE)</f>
        <v>LSO</v>
      </c>
      <c r="D1169" s="18" t="str">
        <f>VLOOKUP(Table4[[#This Row],[iso_code]],iso_code!G:H,2,FALSE)</f>
        <v>Lesotho</v>
      </c>
    </row>
    <row r="1170" spans="1:4">
      <c r="A1170" s="18">
        <v>390</v>
      </c>
      <c r="B1170" s="54" t="s">
        <v>194</v>
      </c>
      <c r="C1170" s="58" t="str">
        <f>VLOOKUP(Table4[[#This Row],[iso_code]],iso_code!B:C,2,FALSE)</f>
        <v>ETH</v>
      </c>
      <c r="D1170" s="18" t="str">
        <f>VLOOKUP(Table4[[#This Row],[iso_code]],iso_code!G:H,2,FALSE)</f>
        <v>Ethiopia</v>
      </c>
    </row>
    <row r="1171" spans="1:4">
      <c r="A1171" s="18">
        <v>391</v>
      </c>
      <c r="B1171" s="54" t="s">
        <v>970</v>
      </c>
      <c r="C1171" s="58" t="str">
        <f>VLOOKUP(Table4[[#This Row],[iso_code]],iso_code!B:C,2,FALSE)</f>
        <v>MUS</v>
      </c>
      <c r="D1171" s="18" t="str">
        <f>VLOOKUP(Table4[[#This Row],[iso_code]],iso_code!G:H,2,FALSE)</f>
        <v>Mauritius</v>
      </c>
    </row>
    <row r="1172" spans="1:4">
      <c r="A1172" s="18">
        <v>392</v>
      </c>
      <c r="B1172" s="54" t="s">
        <v>2244</v>
      </c>
      <c r="C1172" s="58" t="str">
        <f>VLOOKUP(Table4[[#This Row],[iso_code]],iso_code!B:C,2,FALSE)</f>
        <v>SDN</v>
      </c>
      <c r="D1172" s="18" t="str">
        <f>VLOOKUP(Table4[[#This Row],[iso_code]],iso_code!G:H,2,FALSE)</f>
        <v>Sudan (the)</v>
      </c>
    </row>
    <row r="1173" spans="1:4">
      <c r="A1173" s="18">
        <v>393</v>
      </c>
      <c r="B1173" s="54" t="s">
        <v>1232</v>
      </c>
      <c r="C1173" s="58" t="str">
        <f>VLOOKUP(Table4[[#This Row],[iso_code]],iso_code!B:C,2,FALSE)</f>
        <v>NGA</v>
      </c>
      <c r="D1173" s="18" t="str">
        <f>VLOOKUP(Table4[[#This Row],[iso_code]],iso_code!G:H,2,FALSE)</f>
        <v>Nigeria</v>
      </c>
    </row>
    <row r="1174" spans="1:4">
      <c r="A1174" s="18">
        <v>394</v>
      </c>
      <c r="B1174" s="54" t="s">
        <v>612</v>
      </c>
      <c r="C1174" s="58" t="str">
        <f>VLOOKUP(Table4[[#This Row],[iso_code]],iso_code!B:C,2,FALSE)</f>
        <v>ZAF</v>
      </c>
      <c r="D1174" s="18" t="str">
        <f>VLOOKUP(Table4[[#This Row],[iso_code]],iso_code!G:H,2,FALSE)</f>
        <v>South Africa</v>
      </c>
    </row>
    <row r="1175" spans="1:4">
      <c r="A1175" s="18">
        <v>395</v>
      </c>
      <c r="B1175" s="54" t="s">
        <v>1232</v>
      </c>
      <c r="C1175" s="58" t="str">
        <f>VLOOKUP(Table4[[#This Row],[iso_code]],iso_code!B:C,2,FALSE)</f>
        <v>NGA</v>
      </c>
      <c r="D1175" s="18" t="str">
        <f>VLOOKUP(Table4[[#This Row],[iso_code]],iso_code!G:H,2,FALSE)</f>
        <v>Nigeria</v>
      </c>
    </row>
    <row r="1176" spans="1:4">
      <c r="A1176" s="18">
        <v>396</v>
      </c>
      <c r="B1176" s="54" t="s">
        <v>513</v>
      </c>
      <c r="C1176" s="58" t="str">
        <f>VLOOKUP(Table4[[#This Row],[iso_code]],iso_code!B:C,2,FALSE)</f>
        <v>MAR</v>
      </c>
      <c r="D1176" s="18" t="str">
        <f>VLOOKUP(Table4[[#This Row],[iso_code]],iso_code!G:H,2,FALSE)</f>
        <v>Morocco</v>
      </c>
    </row>
    <row r="1177" spans="1:4">
      <c r="A1177" s="18">
        <v>397</v>
      </c>
      <c r="B1177" s="54" t="s">
        <v>2227</v>
      </c>
      <c r="C1177" s="58" t="str">
        <f>VLOOKUP(Table4[[#This Row],[iso_code]],iso_code!B:C,2,FALSE)</f>
        <v>DJI</v>
      </c>
      <c r="D1177" s="18" t="str">
        <f>VLOOKUP(Table4[[#This Row],[iso_code]],iso_code!G:H,2,FALSE)</f>
        <v>Djibouti</v>
      </c>
    </row>
    <row r="1178" spans="1:4">
      <c r="A1178" s="18">
        <v>398</v>
      </c>
      <c r="B1178" s="54" t="s">
        <v>1232</v>
      </c>
      <c r="C1178" s="58" t="str">
        <f>VLOOKUP(Table4[[#This Row],[iso_code]],iso_code!B:C,2,FALSE)</f>
        <v>NGA</v>
      </c>
      <c r="D1178" s="18" t="str">
        <f>VLOOKUP(Table4[[#This Row],[iso_code]],iso_code!G:H,2,FALSE)</f>
        <v>Nigeria</v>
      </c>
    </row>
    <row r="1179" spans="1:4">
      <c r="A1179" s="18">
        <v>399</v>
      </c>
      <c r="B1179" s="54" t="s">
        <v>250</v>
      </c>
      <c r="C1179" s="58" t="str">
        <f>VLOOKUP(Table4[[#This Row],[iso_code]],iso_code!B:C,2,FALSE)</f>
        <v>GHA</v>
      </c>
      <c r="D1179" s="18" t="str">
        <f>VLOOKUP(Table4[[#This Row],[iso_code]],iso_code!G:H,2,FALSE)</f>
        <v>Ghana</v>
      </c>
    </row>
    <row r="1180" spans="1:4">
      <c r="A1180" s="18">
        <v>400</v>
      </c>
      <c r="B1180" s="54" t="s">
        <v>428</v>
      </c>
      <c r="C1180" s="58" t="str">
        <f>VLOOKUP(Table4[[#This Row],[iso_code]],iso_code!B:C,2,FALSE)</f>
        <v>KEN</v>
      </c>
      <c r="D1180" s="18" t="str">
        <f>VLOOKUP(Table4[[#This Row],[iso_code]],iso_code!G:H,2,FALSE)</f>
        <v>Kenya</v>
      </c>
    </row>
    <row r="1181" spans="1:4">
      <c r="A1181" s="18">
        <v>401</v>
      </c>
      <c r="B1181" s="54" t="s">
        <v>612</v>
      </c>
      <c r="C1181" s="58" t="str">
        <f>VLOOKUP(Table4[[#This Row],[iso_code]],iso_code!B:C,2,FALSE)</f>
        <v>ZAF</v>
      </c>
      <c r="D1181" s="18" t="str">
        <f>VLOOKUP(Table4[[#This Row],[iso_code]],iso_code!G:H,2,FALSE)</f>
        <v>South Africa</v>
      </c>
    </row>
    <row r="1182" spans="1:4">
      <c r="A1182" s="18">
        <v>402</v>
      </c>
      <c r="B1182" s="54" t="s">
        <v>194</v>
      </c>
      <c r="C1182" s="58" t="str">
        <f>VLOOKUP(Table4[[#This Row],[iso_code]],iso_code!B:C,2,FALSE)</f>
        <v>ETH</v>
      </c>
      <c r="D1182" s="18" t="str">
        <f>VLOOKUP(Table4[[#This Row],[iso_code]],iso_code!G:H,2,FALSE)</f>
        <v>Ethiopia</v>
      </c>
    </row>
    <row r="1183" spans="1:4">
      <c r="A1183" s="18">
        <v>403</v>
      </c>
      <c r="B1183" s="54" t="s">
        <v>1232</v>
      </c>
      <c r="C1183" s="58" t="str">
        <f>VLOOKUP(Table4[[#This Row],[iso_code]],iso_code!B:C,2,FALSE)</f>
        <v>NGA</v>
      </c>
      <c r="D1183" s="18" t="str">
        <f>VLOOKUP(Table4[[#This Row],[iso_code]],iso_code!G:H,2,FALSE)</f>
        <v>Nigeria</v>
      </c>
    </row>
    <row r="1184" spans="1:4">
      <c r="A1184" s="18">
        <v>404</v>
      </c>
      <c r="B1184" s="54" t="s">
        <v>800</v>
      </c>
      <c r="C1184" s="58" t="str">
        <f>VLOOKUP(Table4[[#This Row],[iso_code]],iso_code!B:C,2,FALSE)</f>
        <v>DZA</v>
      </c>
      <c r="D1184" s="18" t="str">
        <f>VLOOKUP(Table4[[#This Row],[iso_code]],iso_code!G:H,2,FALSE)</f>
        <v>Algeria</v>
      </c>
    </row>
    <row r="1185" spans="1:4">
      <c r="A1185" s="18">
        <v>405</v>
      </c>
      <c r="B1185" s="54" t="s">
        <v>1232</v>
      </c>
      <c r="C1185" s="58" t="str">
        <f>VLOOKUP(Table4[[#This Row],[iso_code]],iso_code!B:C,2,FALSE)</f>
        <v>NGA</v>
      </c>
      <c r="D1185" s="18" t="str">
        <f>VLOOKUP(Table4[[#This Row],[iso_code]],iso_code!G:H,2,FALSE)</f>
        <v>Nigeria</v>
      </c>
    </row>
    <row r="1186" spans="1:4">
      <c r="A1186" s="18">
        <v>406</v>
      </c>
      <c r="B1186" s="54" t="s">
        <v>747</v>
      </c>
      <c r="C1186" s="58" t="str">
        <f>VLOOKUP(Table4[[#This Row],[iso_code]],iso_code!B:C,2,FALSE)</f>
        <v>ZMB</v>
      </c>
      <c r="D1186" s="18" t="str">
        <f>VLOOKUP(Table4[[#This Row],[iso_code]],iso_code!G:H,2,FALSE)</f>
        <v>Zambia</v>
      </c>
    </row>
    <row r="1187" spans="1:4">
      <c r="A1187" s="18">
        <v>407</v>
      </c>
      <c r="B1187" s="54" t="s">
        <v>194</v>
      </c>
      <c r="C1187" s="58" t="str">
        <f>VLOOKUP(Table4[[#This Row],[iso_code]],iso_code!B:C,2,FALSE)</f>
        <v>ETH</v>
      </c>
      <c r="D1187" s="18" t="str">
        <f>VLOOKUP(Table4[[#This Row],[iso_code]],iso_code!G:H,2,FALSE)</f>
        <v>Ethiopia</v>
      </c>
    </row>
    <row r="1188" spans="1:4">
      <c r="A1188" s="18">
        <v>408</v>
      </c>
      <c r="B1188" s="54" t="s">
        <v>1232</v>
      </c>
      <c r="C1188" s="58" t="str">
        <f>VLOOKUP(Table4[[#This Row],[iso_code]],iso_code!B:C,2,FALSE)</f>
        <v>NGA</v>
      </c>
      <c r="D1188" s="18" t="str">
        <f>VLOOKUP(Table4[[#This Row],[iso_code]],iso_code!G:H,2,FALSE)</f>
        <v>Nigeria</v>
      </c>
    </row>
    <row r="1189" spans="1:4">
      <c r="A1189" s="18">
        <v>409</v>
      </c>
      <c r="B1189" s="54" t="s">
        <v>800</v>
      </c>
      <c r="C1189" s="58" t="str">
        <f>VLOOKUP(Table4[[#This Row],[iso_code]],iso_code!B:C,2,FALSE)</f>
        <v>DZA</v>
      </c>
      <c r="D1189" s="18" t="str">
        <f>VLOOKUP(Table4[[#This Row],[iso_code]],iso_code!G:H,2,FALSE)</f>
        <v>Algeria</v>
      </c>
    </row>
    <row r="1190" spans="1:4">
      <c r="A1190" s="18">
        <v>410</v>
      </c>
      <c r="B1190" s="54" t="s">
        <v>800</v>
      </c>
      <c r="C1190" s="58" t="str">
        <f>VLOOKUP(Table4[[#This Row],[iso_code]],iso_code!B:C,2,FALSE)</f>
        <v>DZA</v>
      </c>
      <c r="D1190" s="18" t="str">
        <f>VLOOKUP(Table4[[#This Row],[iso_code]],iso_code!G:H,2,FALSE)</f>
        <v>Algeria</v>
      </c>
    </row>
    <row r="1191" spans="1:4">
      <c r="A1191" s="18">
        <v>411</v>
      </c>
      <c r="B1191" s="54" t="s">
        <v>850</v>
      </c>
      <c r="C1191" s="58" t="str">
        <f>VLOOKUP(Table4[[#This Row],[iso_code]],iso_code!B:C,2,FALSE)</f>
        <v>EGY</v>
      </c>
      <c r="D1191" s="18" t="str">
        <f>VLOOKUP(Table4[[#This Row],[iso_code]],iso_code!G:H,2,FALSE)</f>
        <v>Egypt</v>
      </c>
    </row>
    <row r="1192" spans="1:4">
      <c r="A1192" s="18">
        <v>412</v>
      </c>
      <c r="B1192" s="54" t="s">
        <v>428</v>
      </c>
      <c r="C1192" s="58" t="str">
        <f>VLOOKUP(Table4[[#This Row],[iso_code]],iso_code!B:C,2,FALSE)</f>
        <v>KEN</v>
      </c>
      <c r="D1192" s="18" t="str">
        <f>VLOOKUP(Table4[[#This Row],[iso_code]],iso_code!G:H,2,FALSE)</f>
        <v>Kenya</v>
      </c>
    </row>
    <row r="1193" spans="1:4">
      <c r="A1193" s="18">
        <v>413</v>
      </c>
      <c r="B1193" s="54" t="s">
        <v>285</v>
      </c>
      <c r="C1193" s="58" t="str">
        <f>VLOOKUP(Table4[[#This Row],[iso_code]],iso_code!B:C,2,FALSE)</f>
        <v>CMR</v>
      </c>
      <c r="D1193" s="18" t="str">
        <f>VLOOKUP(Table4[[#This Row],[iso_code]],iso_code!G:H,2,FALSE)</f>
        <v>Cameroon</v>
      </c>
    </row>
    <row r="1194" spans="1:4">
      <c r="A1194" s="18">
        <v>414</v>
      </c>
      <c r="B1194" s="54" t="s">
        <v>2221</v>
      </c>
      <c r="C1194" s="58" t="str">
        <f>VLOOKUP(Table4[[#This Row],[iso_code]],iso_code!B:C,2,FALSE)</f>
        <v>BEN</v>
      </c>
      <c r="D1194" s="18" t="str">
        <f>VLOOKUP(Table4[[#This Row],[iso_code]],iso_code!G:H,2,FALSE)</f>
        <v>Benin</v>
      </c>
    </row>
    <row r="1195" spans="1:4">
      <c r="A1195" s="18">
        <v>414</v>
      </c>
      <c r="B1195" s="54" t="s">
        <v>2222</v>
      </c>
      <c r="C1195" s="58" t="str">
        <f>VLOOKUP(Table4[[#This Row],[iso_code]],iso_code!B:C,2,FALSE)</f>
        <v>BFA</v>
      </c>
      <c r="D1195" s="18" t="str">
        <f>VLOOKUP(Table4[[#This Row],[iso_code]],iso_code!G:H,2,FALSE)</f>
        <v>Burkina Faso</v>
      </c>
    </row>
    <row r="1196" spans="1:4">
      <c r="A1196" s="18">
        <v>414</v>
      </c>
      <c r="B1196" s="54" t="s">
        <v>250</v>
      </c>
      <c r="C1196" s="58" t="str">
        <f>VLOOKUP(Table4[[#This Row],[iso_code]],iso_code!B:C,2,FALSE)</f>
        <v>GHA</v>
      </c>
      <c r="D1196" s="18" t="str">
        <f>VLOOKUP(Table4[[#This Row],[iso_code]],iso_code!G:H,2,FALSE)</f>
        <v>Ghana</v>
      </c>
    </row>
    <row r="1197" spans="1:4">
      <c r="A1197" s="18">
        <v>414</v>
      </c>
      <c r="B1197" s="54" t="s">
        <v>2232</v>
      </c>
      <c r="C1197" s="58" t="str">
        <f>VLOOKUP(Table4[[#This Row],[iso_code]],iso_code!B:C,2,FALSE)</f>
        <v>GIN</v>
      </c>
      <c r="D1197" s="18" t="str">
        <f>VLOOKUP(Table4[[#This Row],[iso_code]],iso_code!G:H,2,FALSE)</f>
        <v>Guinea</v>
      </c>
    </row>
    <row r="1198" spans="1:4">
      <c r="A1198" s="18">
        <v>414</v>
      </c>
      <c r="B1198" s="54" t="s">
        <v>2233</v>
      </c>
      <c r="C1198" s="58" t="str">
        <f>VLOOKUP(Table4[[#This Row],[iso_code]],iso_code!B:C,2,FALSE)</f>
        <v>GNB</v>
      </c>
      <c r="D1198" s="18" t="str">
        <f>VLOOKUP(Table4[[#This Row],[iso_code]],iso_code!G:H,2,FALSE)</f>
        <v>Guinea-Bissau</v>
      </c>
    </row>
    <row r="1199" spans="1:4">
      <c r="A1199" s="18">
        <v>414</v>
      </c>
      <c r="B1199" s="54" t="s">
        <v>2234</v>
      </c>
      <c r="C1199" s="58" t="str">
        <f>VLOOKUP(Table4[[#This Row],[iso_code]],iso_code!B:C,2,FALSE)</f>
        <v>CIV</v>
      </c>
      <c r="D1199" s="18" t="str">
        <f>VLOOKUP(Table4[[#This Row],[iso_code]],iso_code!G:H,2,FALSE)</f>
        <v>Côte d'Ivoire</v>
      </c>
    </row>
    <row r="1200" spans="1:4">
      <c r="A1200" s="18">
        <v>414</v>
      </c>
      <c r="B1200" s="54" t="s">
        <v>2238</v>
      </c>
      <c r="C1200" s="58" t="str">
        <f>VLOOKUP(Table4[[#This Row],[iso_code]],iso_code!B:C,2,FALSE)</f>
        <v>MLI</v>
      </c>
      <c r="D1200" s="18" t="str">
        <f>VLOOKUP(Table4[[#This Row],[iso_code]],iso_code!G:H,2,FALSE)</f>
        <v>Mali</v>
      </c>
    </row>
    <row r="1201" spans="1:4">
      <c r="A1201" s="18">
        <v>414</v>
      </c>
      <c r="B1201" s="54" t="s">
        <v>1005</v>
      </c>
      <c r="C1201" s="58" t="str">
        <f>VLOOKUP(Table4[[#This Row],[iso_code]],iso_code!B:C,2,FALSE)</f>
        <v>NER</v>
      </c>
      <c r="D1201" s="18" t="str">
        <f>VLOOKUP(Table4[[#This Row],[iso_code]],iso_code!G:H,2,FALSE)</f>
        <v>Niger (the)</v>
      </c>
    </row>
    <row r="1202" spans="1:4">
      <c r="A1202" s="18">
        <v>414</v>
      </c>
      <c r="B1202" s="54" t="s">
        <v>1232</v>
      </c>
      <c r="C1202" s="58" t="str">
        <f>VLOOKUP(Table4[[#This Row],[iso_code]],iso_code!B:C,2,FALSE)</f>
        <v>NGA</v>
      </c>
      <c r="D1202" s="18" t="str">
        <f>VLOOKUP(Table4[[#This Row],[iso_code]],iso_code!G:H,2,FALSE)</f>
        <v>Nigeria</v>
      </c>
    </row>
    <row r="1203" spans="1:4">
      <c r="A1203" s="18">
        <v>414</v>
      </c>
      <c r="B1203" s="54" t="s">
        <v>2231</v>
      </c>
      <c r="C1203" s="58" t="str">
        <f>VLOOKUP(Table4[[#This Row],[iso_code]],iso_code!B:C,2,FALSE)</f>
        <v>GMB</v>
      </c>
      <c r="D1203" s="18" t="str">
        <f>VLOOKUP(Table4[[#This Row],[iso_code]],iso_code!G:H,2,FALSE)</f>
        <v>Gambia (the)</v>
      </c>
    </row>
    <row r="1204" spans="1:4">
      <c r="A1204" s="18">
        <v>414</v>
      </c>
      <c r="B1204" s="54" t="s">
        <v>2016</v>
      </c>
      <c r="C1204" s="58" t="str">
        <f>VLOOKUP(Table4[[#This Row],[iso_code]],iso_code!B:C,2,FALSE)</f>
        <v>TGO</v>
      </c>
      <c r="D1204" s="18" t="str">
        <f>VLOOKUP(Table4[[#This Row],[iso_code]],iso_code!G:H,2,FALSE)</f>
        <v>Togo</v>
      </c>
    </row>
    <row r="1205" spans="1:4">
      <c r="A1205" s="18">
        <v>414</v>
      </c>
      <c r="B1205" s="54" t="s">
        <v>1688</v>
      </c>
      <c r="C1205" s="58" t="str">
        <f>VLOOKUP(Table4[[#This Row],[iso_code]],iso_code!B:C,2,FALSE)</f>
        <v>SEN</v>
      </c>
      <c r="D1205" s="18" t="str">
        <f>VLOOKUP(Table4[[#This Row],[iso_code]],iso_code!G:H,2,FALSE)</f>
        <v>Senegal</v>
      </c>
    </row>
    <row r="1206" spans="1:4">
      <c r="A1206" s="18">
        <v>414</v>
      </c>
      <c r="B1206" s="54" t="s">
        <v>2094</v>
      </c>
      <c r="C1206" s="58" t="str">
        <f>VLOOKUP(Table4[[#This Row],[iso_code]],iso_code!B:C,2,FALSE)</f>
        <v>SLE</v>
      </c>
      <c r="D1206" s="18" t="str">
        <f>VLOOKUP(Table4[[#This Row],[iso_code]],iso_code!G:H,2,FALSE)</f>
        <v>Sierra Leone</v>
      </c>
    </row>
    <row r="1207" spans="1:4">
      <c r="A1207" s="18">
        <v>415</v>
      </c>
      <c r="B1207" s="54" t="s">
        <v>612</v>
      </c>
      <c r="C1207" s="58" t="str">
        <f>VLOOKUP(Table4[[#This Row],[iso_code]],iso_code!B:C,2,FALSE)</f>
        <v>ZAF</v>
      </c>
      <c r="D1207" s="18" t="str">
        <f>VLOOKUP(Table4[[#This Row],[iso_code]],iso_code!G:H,2,FALSE)</f>
        <v>South Africa</v>
      </c>
    </row>
    <row r="1208" spans="1:4">
      <c r="A1208" s="18">
        <v>415</v>
      </c>
      <c r="B1208" s="54" t="s">
        <v>850</v>
      </c>
      <c r="C1208" s="58" t="str">
        <f>VLOOKUP(Table4[[#This Row],[iso_code]],iso_code!B:C,2,FALSE)</f>
        <v>EGY</v>
      </c>
      <c r="D1208" s="18" t="str">
        <f>VLOOKUP(Table4[[#This Row],[iso_code]],iso_code!G:H,2,FALSE)</f>
        <v>Egypt</v>
      </c>
    </row>
    <row r="1209" spans="1:4">
      <c r="A1209" s="18">
        <v>415</v>
      </c>
      <c r="B1209" s="54" t="s">
        <v>800</v>
      </c>
      <c r="C1209" s="58" t="str">
        <f>VLOOKUP(Table4[[#This Row],[iso_code]],iso_code!B:C,2,FALSE)</f>
        <v>DZA</v>
      </c>
      <c r="D1209" s="18" t="str">
        <f>VLOOKUP(Table4[[#This Row],[iso_code]],iso_code!G:H,2,FALSE)</f>
        <v>Algeria</v>
      </c>
    </row>
    <row r="1210" spans="1:4">
      <c r="A1210" s="18">
        <v>415</v>
      </c>
      <c r="B1210" s="54" t="s">
        <v>1005</v>
      </c>
      <c r="C1210" s="58" t="str">
        <f>VLOOKUP(Table4[[#This Row],[iso_code]],iso_code!B:C,2,FALSE)</f>
        <v>NER</v>
      </c>
      <c r="D1210" s="18" t="str">
        <f>VLOOKUP(Table4[[#This Row],[iso_code]],iso_code!G:H,2,FALSE)</f>
        <v>Niger (the)</v>
      </c>
    </row>
    <row r="1211" spans="1:4">
      <c r="A1211" s="18">
        <v>415</v>
      </c>
      <c r="B1211" s="54" t="s">
        <v>2224</v>
      </c>
      <c r="C1211" s="58" t="str">
        <f>VLOOKUP(Table4[[#This Row],[iso_code]],iso_code!B:C,2,FALSE)</f>
        <v>TCD</v>
      </c>
      <c r="D1211" s="18" t="str">
        <f>VLOOKUP(Table4[[#This Row],[iso_code]],iso_code!G:H,2,FALSE)</f>
        <v>Chad</v>
      </c>
    </row>
    <row r="1212" spans="1:4">
      <c r="A1212" s="18">
        <v>415</v>
      </c>
      <c r="B1212" s="54" t="s">
        <v>513</v>
      </c>
      <c r="C1212" s="58" t="str">
        <f>VLOOKUP(Table4[[#This Row],[iso_code]],iso_code!B:C,2,FALSE)</f>
        <v>MAR</v>
      </c>
      <c r="D1212" s="18" t="str">
        <f>VLOOKUP(Table4[[#This Row],[iso_code]],iso_code!G:H,2,FALSE)</f>
        <v>Morocco</v>
      </c>
    </row>
    <row r="1213" spans="1:4">
      <c r="A1213" s="18">
        <v>416</v>
      </c>
      <c r="B1213" s="54" t="s">
        <v>2024</v>
      </c>
      <c r="C1213" s="58" t="str">
        <f>VLOOKUP(Table4[[#This Row],[iso_code]],iso_code!B:C,2,FALSE)</f>
        <v>COD</v>
      </c>
      <c r="D1213" s="18" t="str">
        <f>VLOOKUP(Table4[[#This Row],[iso_code]],iso_code!G:H,2,FALSE)</f>
        <v>Congo (the Democratic Republic of the)</v>
      </c>
    </row>
    <row r="1214" spans="1:4">
      <c r="A1214" s="18">
        <v>417</v>
      </c>
      <c r="B1214" s="54" t="s">
        <v>2222</v>
      </c>
      <c r="C1214" s="58" t="str">
        <f>VLOOKUP(Table4[[#This Row],[iso_code]],iso_code!B:C,2,FALSE)</f>
        <v>BFA</v>
      </c>
      <c r="D1214" s="18" t="str">
        <f>VLOOKUP(Table4[[#This Row],[iso_code]],iso_code!G:H,2,FALSE)</f>
        <v>Burkina Faso</v>
      </c>
    </row>
    <row r="1215" spans="1:4">
      <c r="A1215" s="18">
        <v>418</v>
      </c>
      <c r="B1215" s="54" t="s">
        <v>747</v>
      </c>
      <c r="C1215" s="58" t="str">
        <f>VLOOKUP(Table4[[#This Row],[iso_code]],iso_code!B:C,2,FALSE)</f>
        <v>ZMB</v>
      </c>
      <c r="D1215" s="18" t="str">
        <f>VLOOKUP(Table4[[#This Row],[iso_code]],iso_code!G:H,2,FALSE)</f>
        <v>Zambia</v>
      </c>
    </row>
    <row r="1216" spans="1:4">
      <c r="A1216" s="18">
        <v>419</v>
      </c>
      <c r="B1216" s="54" t="s">
        <v>1232</v>
      </c>
      <c r="C1216" s="58" t="str">
        <f>VLOOKUP(Table4[[#This Row],[iso_code]],iso_code!B:C,2,FALSE)</f>
        <v>NGA</v>
      </c>
      <c r="D1216" s="18" t="str">
        <f>VLOOKUP(Table4[[#This Row],[iso_code]],iso_code!G:H,2,FALSE)</f>
        <v>Nigeria</v>
      </c>
    </row>
    <row r="1217" spans="1:4">
      <c r="A1217" s="18">
        <v>420</v>
      </c>
      <c r="B1217" s="54" t="s">
        <v>513</v>
      </c>
      <c r="C1217" s="58" t="str">
        <f>VLOOKUP(Table4[[#This Row],[iso_code]],iso_code!B:C,2,FALSE)</f>
        <v>MAR</v>
      </c>
      <c r="D1217" s="18" t="str">
        <f>VLOOKUP(Table4[[#This Row],[iso_code]],iso_code!G:H,2,FALSE)</f>
        <v>Morocco</v>
      </c>
    </row>
    <row r="1218" spans="1:4">
      <c r="A1218" s="18">
        <v>421</v>
      </c>
      <c r="B1218" s="54" t="s">
        <v>1232</v>
      </c>
      <c r="C1218" s="58" t="str">
        <f>VLOOKUP(Table4[[#This Row],[iso_code]],iso_code!B:C,2,FALSE)</f>
        <v>NGA</v>
      </c>
      <c r="D1218" s="18" t="str">
        <f>VLOOKUP(Table4[[#This Row],[iso_code]],iso_code!G:H,2,FALSE)</f>
        <v>Nigeria</v>
      </c>
    </row>
    <row r="1219" spans="1:4">
      <c r="A1219" s="18">
        <v>422</v>
      </c>
      <c r="B1219" s="54" t="s">
        <v>2222</v>
      </c>
      <c r="C1219" s="58" t="str">
        <f>VLOOKUP(Table4[[#This Row],[iso_code]],iso_code!B:C,2,FALSE)</f>
        <v>BFA</v>
      </c>
      <c r="D1219" s="18" t="str">
        <f>VLOOKUP(Table4[[#This Row],[iso_code]],iso_code!G:H,2,FALSE)</f>
        <v>Burkina Faso</v>
      </c>
    </row>
    <row r="1220" spans="1:4">
      <c r="A1220" s="18">
        <v>422</v>
      </c>
      <c r="B1220" s="54" t="s">
        <v>2234</v>
      </c>
      <c r="C1220" s="58" t="str">
        <f>VLOOKUP(Table4[[#This Row],[iso_code]],iso_code!B:C,2,FALSE)</f>
        <v>CIV</v>
      </c>
      <c r="D1220" s="18" t="str">
        <f>VLOOKUP(Table4[[#This Row],[iso_code]],iso_code!G:H,2,FALSE)</f>
        <v>Côte d'Ivoire</v>
      </c>
    </row>
    <row r="1221" spans="1:4">
      <c r="A1221" s="18">
        <v>422</v>
      </c>
      <c r="B1221" s="54" t="s">
        <v>250</v>
      </c>
      <c r="C1221" s="58" t="str">
        <f>VLOOKUP(Table4[[#This Row],[iso_code]],iso_code!B:C,2,FALSE)</f>
        <v>GHA</v>
      </c>
      <c r="D1221" s="18" t="str">
        <f>VLOOKUP(Table4[[#This Row],[iso_code]],iso_code!G:H,2,FALSE)</f>
        <v>Ghana</v>
      </c>
    </row>
    <row r="1222" spans="1:4">
      <c r="A1222" s="18">
        <v>422</v>
      </c>
      <c r="B1222" s="54" t="s">
        <v>2238</v>
      </c>
      <c r="C1222" s="58" t="str">
        <f>VLOOKUP(Table4[[#This Row],[iso_code]],iso_code!B:C,2,FALSE)</f>
        <v>MLI</v>
      </c>
      <c r="D1222" s="18" t="str">
        <f>VLOOKUP(Table4[[#This Row],[iso_code]],iso_code!G:H,2,FALSE)</f>
        <v>Mali</v>
      </c>
    </row>
    <row r="1223" spans="1:4">
      <c r="A1223" s="18">
        <v>423</v>
      </c>
      <c r="B1223" s="54" t="s">
        <v>2241</v>
      </c>
      <c r="C1223" s="58" t="str">
        <f>VLOOKUP(Table4[[#This Row],[iso_code]],iso_code!B:C,2,FALSE)</f>
        <v>SYC</v>
      </c>
      <c r="D1223" s="18" t="str">
        <f>VLOOKUP(Table4[[#This Row],[iso_code]],iso_code!G:H,2,FALSE)</f>
        <v>Seychelles</v>
      </c>
    </row>
    <row r="1224" spans="1:4">
      <c r="A1224" s="18">
        <v>424</v>
      </c>
      <c r="B1224" s="54" t="s">
        <v>1455</v>
      </c>
      <c r="C1224" s="58" t="str">
        <f>VLOOKUP(Table4[[#This Row],[iso_code]],iso_code!B:C,2,FALSE)</f>
        <v>MOZ</v>
      </c>
      <c r="D1224" s="18" t="str">
        <f>VLOOKUP(Table4[[#This Row],[iso_code]],iso_code!G:H,2,FALSE)</f>
        <v>Mozambique</v>
      </c>
    </row>
    <row r="1225" spans="1:4">
      <c r="A1225" s="18">
        <v>425</v>
      </c>
      <c r="B1225" s="54" t="s">
        <v>513</v>
      </c>
      <c r="C1225" s="58" t="str">
        <f>VLOOKUP(Table4[[#This Row],[iso_code]],iso_code!B:C,2,FALSE)</f>
        <v>MAR</v>
      </c>
      <c r="D1225" s="18" t="str">
        <f>VLOOKUP(Table4[[#This Row],[iso_code]],iso_code!G:H,2,FALSE)</f>
        <v>Morocco</v>
      </c>
    </row>
    <row r="1226" spans="1:4">
      <c r="A1226" s="18">
        <v>426</v>
      </c>
      <c r="B1226" s="54" t="s">
        <v>1164</v>
      </c>
      <c r="C1226" s="58" t="str">
        <f>VLOOKUP(Table4[[#This Row],[iso_code]],iso_code!B:C,2,FALSE)</f>
        <v>MWI</v>
      </c>
      <c r="D1226" s="18" t="str">
        <f>VLOOKUP(Table4[[#This Row],[iso_code]],iso_code!G:H,2,FALSE)</f>
        <v>Malawi</v>
      </c>
    </row>
    <row r="1227" spans="1:4">
      <c r="A1227" s="18">
        <v>427</v>
      </c>
      <c r="B1227" s="54" t="s">
        <v>1992</v>
      </c>
      <c r="C1227" s="58" t="str">
        <f>VLOOKUP(Table4[[#This Row],[iso_code]],iso_code!B:C,2,FALSE)</f>
        <v>LBY</v>
      </c>
      <c r="D1227" s="18" t="str">
        <f>VLOOKUP(Table4[[#This Row],[iso_code]],iso_code!G:H,2,FALSE)</f>
        <v>Libya</v>
      </c>
    </row>
    <row r="1228" spans="1:4">
      <c r="A1228" s="18">
        <v>428</v>
      </c>
      <c r="B1228" s="54" t="s">
        <v>428</v>
      </c>
      <c r="C1228" s="58" t="str">
        <f>VLOOKUP(Table4[[#This Row],[iso_code]],iso_code!B:C,2,FALSE)</f>
        <v>KEN</v>
      </c>
      <c r="D1228" s="18" t="str">
        <f>VLOOKUP(Table4[[#This Row],[iso_code]],iso_code!G:H,2,FALSE)</f>
        <v>Kenya</v>
      </c>
    </row>
    <row r="1229" spans="1:4">
      <c r="A1229" s="18">
        <v>429</v>
      </c>
      <c r="B1229" s="54" t="s">
        <v>194</v>
      </c>
      <c r="C1229" s="58" t="str">
        <f>VLOOKUP(Table4[[#This Row],[iso_code]],iso_code!B:C,2,FALSE)</f>
        <v>ETH</v>
      </c>
      <c r="D1229" s="18" t="str">
        <f>VLOOKUP(Table4[[#This Row],[iso_code]],iso_code!G:H,2,FALSE)</f>
        <v>Ethiopia</v>
      </c>
    </row>
    <row r="1230" spans="1:4">
      <c r="A1230" s="18">
        <v>430</v>
      </c>
      <c r="B1230" s="54" t="s">
        <v>194</v>
      </c>
      <c r="C1230" s="58" t="str">
        <f>VLOOKUP(Table4[[#This Row],[iso_code]],iso_code!B:C,2,FALSE)</f>
        <v>ETH</v>
      </c>
      <c r="D1230" s="18" t="str">
        <f>VLOOKUP(Table4[[#This Row],[iso_code]],iso_code!G:H,2,FALSE)</f>
        <v>Ethiopia</v>
      </c>
    </row>
    <row r="1231" spans="1:4">
      <c r="A1231" s="18">
        <v>431</v>
      </c>
      <c r="B1231" s="54" t="s">
        <v>1232</v>
      </c>
      <c r="C1231" s="58" t="str">
        <f>VLOOKUP(Table4[[#This Row],[iso_code]],iso_code!B:C,2,FALSE)</f>
        <v>NGA</v>
      </c>
      <c r="D1231" s="18" t="str">
        <f>VLOOKUP(Table4[[#This Row],[iso_code]],iso_code!G:H,2,FALSE)</f>
        <v>Nigeria</v>
      </c>
    </row>
    <row r="1232" spans="1:4">
      <c r="A1232" s="18">
        <v>432</v>
      </c>
      <c r="B1232" s="54" t="s">
        <v>800</v>
      </c>
      <c r="C1232" s="58" t="str">
        <f>VLOOKUP(Table4[[#This Row],[iso_code]],iso_code!B:C,2,FALSE)</f>
        <v>DZA</v>
      </c>
      <c r="D1232" s="18" t="str">
        <f>VLOOKUP(Table4[[#This Row],[iso_code]],iso_code!G:H,2,FALSE)</f>
        <v>Algeria</v>
      </c>
    </row>
    <row r="1233" spans="1:4">
      <c r="A1233" s="18">
        <v>433</v>
      </c>
      <c r="B1233" s="54" t="s">
        <v>2239</v>
      </c>
      <c r="C1233" s="58" t="str">
        <f>VLOOKUP(Table4[[#This Row],[iso_code]],iso_code!B:C,2,FALSE)</f>
        <v>RWA</v>
      </c>
      <c r="D1233" s="18" t="str">
        <f>VLOOKUP(Table4[[#This Row],[iso_code]],iso_code!G:H,2,FALSE)</f>
        <v>Rwanda</v>
      </c>
    </row>
    <row r="1234" spans="1:4">
      <c r="A1234" s="18">
        <v>434</v>
      </c>
      <c r="B1234" s="54" t="s">
        <v>612</v>
      </c>
      <c r="C1234" s="58" t="str">
        <f>VLOOKUP(Table4[[#This Row],[iso_code]],iso_code!B:C,2,FALSE)</f>
        <v>ZAF</v>
      </c>
      <c r="D1234" s="18" t="str">
        <f>VLOOKUP(Table4[[#This Row],[iso_code]],iso_code!G:H,2,FALSE)</f>
        <v>South Africa</v>
      </c>
    </row>
    <row r="1235" spans="1:4">
      <c r="A1235" s="18">
        <v>435</v>
      </c>
      <c r="B1235" s="54" t="s">
        <v>850</v>
      </c>
      <c r="C1235" s="58" t="str">
        <f>VLOOKUP(Table4[[#This Row],[iso_code]],iso_code!B:C,2,FALSE)</f>
        <v>EGY</v>
      </c>
      <c r="D1235" s="18" t="str">
        <f>VLOOKUP(Table4[[#This Row],[iso_code]],iso_code!G:H,2,FALSE)</f>
        <v>Egypt</v>
      </c>
    </row>
    <row r="1236" spans="1:4">
      <c r="A1236" s="18">
        <v>436</v>
      </c>
      <c r="B1236" s="54" t="s">
        <v>513</v>
      </c>
      <c r="C1236" s="58" t="str">
        <f>VLOOKUP(Table4[[#This Row],[iso_code]],iso_code!B:C,2,FALSE)</f>
        <v>MAR</v>
      </c>
      <c r="D1236" s="18" t="str">
        <f>VLOOKUP(Table4[[#This Row],[iso_code]],iso_code!G:H,2,FALSE)</f>
        <v>Morocco</v>
      </c>
    </row>
    <row r="1237" spans="1:4">
      <c r="A1237" s="18">
        <v>437</v>
      </c>
      <c r="B1237" s="54" t="s">
        <v>800</v>
      </c>
      <c r="C1237" s="58" t="str">
        <f>VLOOKUP(Table4[[#This Row],[iso_code]],iso_code!B:C,2,FALSE)</f>
        <v>DZA</v>
      </c>
      <c r="D1237" s="18" t="str">
        <f>VLOOKUP(Table4[[#This Row],[iso_code]],iso_code!G:H,2,FALSE)</f>
        <v>Algeria</v>
      </c>
    </row>
    <row r="1238" spans="1:4">
      <c r="A1238" s="18">
        <v>438</v>
      </c>
      <c r="B1238" s="54" t="s">
        <v>2243</v>
      </c>
      <c r="C1238" s="58" t="str">
        <f>VLOOKUP(Table4[[#This Row],[iso_code]],iso_code!B:C,2,FALSE)</f>
        <v>SSD</v>
      </c>
      <c r="D1238" s="18" t="str">
        <f>VLOOKUP(Table4[[#This Row],[iso_code]],iso_code!G:H,2,FALSE)</f>
        <v>South Sudan</v>
      </c>
    </row>
    <row r="1239" spans="1:4">
      <c r="A1239" s="18">
        <v>439</v>
      </c>
      <c r="B1239" s="54" t="s">
        <v>850</v>
      </c>
      <c r="C1239" s="58" t="str">
        <f>VLOOKUP(Table4[[#This Row],[iso_code]],iso_code!B:C,2,FALSE)</f>
        <v>EGY</v>
      </c>
      <c r="D1239" s="18" t="str">
        <f>VLOOKUP(Table4[[#This Row],[iso_code]],iso_code!G:H,2,FALSE)</f>
        <v>Egypt</v>
      </c>
    </row>
    <row r="1240" spans="1:4">
      <c r="A1240" s="18">
        <v>440</v>
      </c>
      <c r="B1240" s="54" t="s">
        <v>850</v>
      </c>
      <c r="C1240" s="58" t="str">
        <f>VLOOKUP(Table4[[#This Row],[iso_code]],iso_code!B:C,2,FALSE)</f>
        <v>EGY</v>
      </c>
      <c r="D1240" s="18" t="str">
        <f>VLOOKUP(Table4[[#This Row],[iso_code]],iso_code!G:H,2,FALSE)</f>
        <v>Egypt</v>
      </c>
    </row>
    <row r="1241" spans="1:4">
      <c r="A1241" s="18">
        <v>441</v>
      </c>
      <c r="B1241" s="54" t="s">
        <v>194</v>
      </c>
      <c r="C1241" s="58" t="str">
        <f>VLOOKUP(Table4[[#This Row],[iso_code]],iso_code!B:C,2,FALSE)</f>
        <v>ETH</v>
      </c>
      <c r="D1241" s="18" t="str">
        <f>VLOOKUP(Table4[[#This Row],[iso_code]],iso_code!G:H,2,FALSE)</f>
        <v>Ethiopia</v>
      </c>
    </row>
    <row r="1242" spans="1:4">
      <c r="A1242" s="18">
        <v>442</v>
      </c>
      <c r="B1242" s="54" t="s">
        <v>194</v>
      </c>
      <c r="C1242" s="58" t="str">
        <f>VLOOKUP(Table4[[#This Row],[iso_code]],iso_code!B:C,2,FALSE)</f>
        <v>ETH</v>
      </c>
      <c r="D1242" s="18" t="str">
        <f>VLOOKUP(Table4[[#This Row],[iso_code]],iso_code!G:H,2,FALSE)</f>
        <v>Ethiopia</v>
      </c>
    </row>
    <row r="1243" spans="1:4">
      <c r="A1243" s="18">
        <v>443</v>
      </c>
      <c r="B1243" s="54" t="s">
        <v>1232</v>
      </c>
      <c r="C1243" s="58" t="str">
        <f>VLOOKUP(Table4[[#This Row],[iso_code]],iso_code!B:C,2,FALSE)</f>
        <v>NGA</v>
      </c>
      <c r="D1243" s="18" t="str">
        <f>VLOOKUP(Table4[[#This Row],[iso_code]],iso_code!G:H,2,FALSE)</f>
        <v>Nigeria</v>
      </c>
    </row>
    <row r="1244" spans="1:4">
      <c r="A1244" s="18">
        <v>444</v>
      </c>
      <c r="B1244" s="54" t="s">
        <v>1232</v>
      </c>
      <c r="C1244" s="58" t="str">
        <f>VLOOKUP(Table4[[#This Row],[iso_code]],iso_code!B:C,2,FALSE)</f>
        <v>NGA</v>
      </c>
      <c r="D1244" s="18" t="str">
        <f>VLOOKUP(Table4[[#This Row],[iso_code]],iso_code!G:H,2,FALSE)</f>
        <v>Nigeria</v>
      </c>
    </row>
    <row r="1245" spans="1:4">
      <c r="A1245" s="18">
        <v>445</v>
      </c>
      <c r="B1245" s="54" t="s">
        <v>850</v>
      </c>
      <c r="C1245" s="58" t="str">
        <f>VLOOKUP(Table4[[#This Row],[iso_code]],iso_code!B:C,2,FALSE)</f>
        <v>EGY</v>
      </c>
      <c r="D1245" s="18" t="str">
        <f>VLOOKUP(Table4[[#This Row],[iso_code]],iso_code!G:H,2,FALSE)</f>
        <v>Egypt</v>
      </c>
    </row>
    <row r="1246" spans="1:4">
      <c r="A1246" s="18">
        <v>446</v>
      </c>
      <c r="B1246" s="54" t="s">
        <v>800</v>
      </c>
      <c r="C1246" s="58" t="str">
        <f>VLOOKUP(Table4[[#This Row],[iso_code]],iso_code!B:C,2,FALSE)</f>
        <v>DZA</v>
      </c>
      <c r="D1246" s="18" t="str">
        <f>VLOOKUP(Table4[[#This Row],[iso_code]],iso_code!G:H,2,FALSE)</f>
        <v>Algeria</v>
      </c>
    </row>
    <row r="1247" spans="1:4">
      <c r="A1247" s="18">
        <v>447</v>
      </c>
      <c r="B1247" s="54" t="s">
        <v>513</v>
      </c>
      <c r="C1247" s="58" t="str">
        <f>VLOOKUP(Table4[[#This Row],[iso_code]],iso_code!B:C,2,FALSE)</f>
        <v>MAR</v>
      </c>
      <c r="D1247" s="18" t="str">
        <f>VLOOKUP(Table4[[#This Row],[iso_code]],iso_code!G:H,2,FALSE)</f>
        <v>Morocco</v>
      </c>
    </row>
    <row r="1248" spans="1:4">
      <c r="A1248" s="18">
        <v>448</v>
      </c>
      <c r="B1248" s="54" t="s">
        <v>800</v>
      </c>
      <c r="C1248" s="58" t="str">
        <f>VLOOKUP(Table4[[#This Row],[iso_code]],iso_code!B:C,2,FALSE)</f>
        <v>DZA</v>
      </c>
      <c r="D1248" s="18" t="str">
        <f>VLOOKUP(Table4[[#This Row],[iso_code]],iso_code!G:H,2,FALSE)</f>
        <v>Algeria</v>
      </c>
    </row>
    <row r="1249" spans="1:4">
      <c r="A1249" s="18">
        <v>449</v>
      </c>
      <c r="B1249" s="54" t="s">
        <v>800</v>
      </c>
      <c r="C1249" s="58" t="str">
        <f>VLOOKUP(Table4[[#This Row],[iso_code]],iso_code!B:C,2,FALSE)</f>
        <v>DZA</v>
      </c>
      <c r="D1249" s="18" t="str">
        <f>VLOOKUP(Table4[[#This Row],[iso_code]],iso_code!G:H,2,FALSE)</f>
        <v>Algeria</v>
      </c>
    </row>
    <row r="1250" spans="1:4">
      <c r="A1250" s="18">
        <v>450</v>
      </c>
      <c r="B1250" s="54" t="s">
        <v>1232</v>
      </c>
      <c r="C1250" s="58" t="str">
        <f>VLOOKUP(Table4[[#This Row],[iso_code]],iso_code!B:C,2,FALSE)</f>
        <v>NGA</v>
      </c>
      <c r="D1250" s="18" t="str">
        <f>VLOOKUP(Table4[[#This Row],[iso_code]],iso_code!G:H,2,FALSE)</f>
        <v>Nigeria</v>
      </c>
    </row>
    <row r="1251" spans="1:4">
      <c r="A1251" s="18">
        <v>451</v>
      </c>
      <c r="B1251" s="54" t="s">
        <v>1232</v>
      </c>
      <c r="C1251" s="58" t="str">
        <f>VLOOKUP(Table4[[#This Row],[iso_code]],iso_code!B:C,2,FALSE)</f>
        <v>NGA</v>
      </c>
      <c r="D1251" s="18" t="str">
        <f>VLOOKUP(Table4[[#This Row],[iso_code]],iso_code!G:H,2,FALSE)</f>
        <v>Nigeria</v>
      </c>
    </row>
    <row r="1252" spans="1:4">
      <c r="A1252" s="18">
        <v>452</v>
      </c>
      <c r="B1252" s="54" t="s">
        <v>250</v>
      </c>
      <c r="C1252" s="58" t="str">
        <f>VLOOKUP(Table4[[#This Row],[iso_code]],iso_code!B:C,2,FALSE)</f>
        <v>GHA</v>
      </c>
      <c r="D1252" s="18" t="str">
        <f>VLOOKUP(Table4[[#This Row],[iso_code]],iso_code!G:H,2,FALSE)</f>
        <v>Ghana</v>
      </c>
    </row>
    <row r="1253" spans="1:4">
      <c r="A1253" s="18">
        <v>453</v>
      </c>
      <c r="B1253" s="54" t="s">
        <v>2222</v>
      </c>
      <c r="C1253" s="58" t="str">
        <f>VLOOKUP(Table4[[#This Row],[iso_code]],iso_code!B:C,2,FALSE)</f>
        <v>BFA</v>
      </c>
      <c r="D1253" s="18" t="str">
        <f>VLOOKUP(Table4[[#This Row],[iso_code]],iso_code!G:H,2,FALSE)</f>
        <v>Burkina Faso</v>
      </c>
    </row>
    <row r="1254" spans="1:4">
      <c r="A1254" s="18">
        <v>454</v>
      </c>
      <c r="B1254" s="54" t="s">
        <v>1992</v>
      </c>
      <c r="C1254" s="58" t="str">
        <f>VLOOKUP(Table4[[#This Row],[iso_code]],iso_code!B:C,2,FALSE)</f>
        <v>LBY</v>
      </c>
      <c r="D1254" s="18" t="str">
        <f>VLOOKUP(Table4[[#This Row],[iso_code]],iso_code!G:H,2,FALSE)</f>
        <v>Libya</v>
      </c>
    </row>
    <row r="1255" spans="1:4">
      <c r="A1255" s="18">
        <v>455</v>
      </c>
      <c r="B1255" s="54" t="s">
        <v>285</v>
      </c>
      <c r="C1255" s="58" t="str">
        <f>VLOOKUP(Table4[[#This Row],[iso_code]],iso_code!B:C,2,FALSE)</f>
        <v>CMR</v>
      </c>
      <c r="D1255" s="18" t="str">
        <f>VLOOKUP(Table4[[#This Row],[iso_code]],iso_code!G:H,2,FALSE)</f>
        <v>Cameroon</v>
      </c>
    </row>
    <row r="1256" spans="1:4">
      <c r="A1256" s="18">
        <v>456</v>
      </c>
      <c r="B1256" s="54" t="s">
        <v>2244</v>
      </c>
      <c r="C1256" s="58" t="str">
        <f>VLOOKUP(Table4[[#This Row],[iso_code]],iso_code!B:C,2,FALSE)</f>
        <v>SDN</v>
      </c>
      <c r="D1256" s="18" t="str">
        <f>VLOOKUP(Table4[[#This Row],[iso_code]],iso_code!G:H,2,FALSE)</f>
        <v>Sudan (the)</v>
      </c>
    </row>
    <row r="1257" spans="1:4">
      <c r="A1257" s="18">
        <v>457</v>
      </c>
      <c r="B1257" s="54" t="s">
        <v>850</v>
      </c>
      <c r="C1257" s="58" t="str">
        <f>VLOOKUP(Table4[[#This Row],[iso_code]],iso_code!B:C,2,FALSE)</f>
        <v>EGY</v>
      </c>
      <c r="D1257" s="18" t="str">
        <f>VLOOKUP(Table4[[#This Row],[iso_code]],iso_code!G:H,2,FALSE)</f>
        <v>Egypt</v>
      </c>
    </row>
    <row r="1258" spans="1:4">
      <c r="A1258" s="18">
        <v>458</v>
      </c>
      <c r="B1258" s="54" t="s">
        <v>513</v>
      </c>
      <c r="C1258" s="58" t="str">
        <f>VLOOKUP(Table4[[#This Row],[iso_code]],iso_code!B:C,2,FALSE)</f>
        <v>MAR</v>
      </c>
      <c r="D1258" s="18" t="str">
        <f>VLOOKUP(Table4[[#This Row],[iso_code]],iso_code!G:H,2,FALSE)</f>
        <v>Morocco</v>
      </c>
    </row>
    <row r="1259" spans="1:4">
      <c r="A1259" s="18">
        <v>459</v>
      </c>
      <c r="B1259" s="54" t="s">
        <v>250</v>
      </c>
      <c r="C1259" s="58" t="str">
        <f>VLOOKUP(Table4[[#This Row],[iso_code]],iso_code!B:C,2,FALSE)</f>
        <v>GHA</v>
      </c>
      <c r="D1259" s="18" t="str">
        <f>VLOOKUP(Table4[[#This Row],[iso_code]],iso_code!G:H,2,FALSE)</f>
        <v>Ghana</v>
      </c>
    </row>
    <row r="1260" spans="1:4">
      <c r="A1260" s="18">
        <v>460</v>
      </c>
      <c r="B1260" s="54" t="s">
        <v>800</v>
      </c>
      <c r="C1260" s="58" t="str">
        <f>VLOOKUP(Table4[[#This Row],[iso_code]],iso_code!B:C,2,FALSE)</f>
        <v>DZA</v>
      </c>
      <c r="D1260" s="18" t="str">
        <f>VLOOKUP(Table4[[#This Row],[iso_code]],iso_code!G:H,2,FALSE)</f>
        <v>Algeria</v>
      </c>
    </row>
    <row r="1261" spans="1:4">
      <c r="A1261" s="18">
        <v>461</v>
      </c>
      <c r="B1261" s="54" t="s">
        <v>1232</v>
      </c>
      <c r="C1261" s="58" t="str">
        <f>VLOOKUP(Table4[[#This Row],[iso_code]],iso_code!B:C,2,FALSE)</f>
        <v>NGA</v>
      </c>
      <c r="D1261" s="18" t="str">
        <f>VLOOKUP(Table4[[#This Row],[iso_code]],iso_code!G:H,2,FALSE)</f>
        <v>Nigeria</v>
      </c>
    </row>
    <row r="1262" spans="1:4">
      <c r="A1262" s="18">
        <v>462</v>
      </c>
      <c r="B1262" s="54" t="s">
        <v>850</v>
      </c>
      <c r="C1262" s="58" t="str">
        <f>VLOOKUP(Table4[[#This Row],[iso_code]],iso_code!B:C,2,FALSE)</f>
        <v>EGY</v>
      </c>
      <c r="D1262" s="18" t="str">
        <f>VLOOKUP(Table4[[#This Row],[iso_code]],iso_code!G:H,2,FALSE)</f>
        <v>Egypt</v>
      </c>
    </row>
    <row r="1263" spans="1:4">
      <c r="A1263" s="18">
        <v>463</v>
      </c>
      <c r="B1263" s="54" t="s">
        <v>800</v>
      </c>
      <c r="C1263" s="58" t="str">
        <f>VLOOKUP(Table4[[#This Row],[iso_code]],iso_code!B:C,2,FALSE)</f>
        <v>DZA</v>
      </c>
      <c r="D1263" s="18" t="str">
        <f>VLOOKUP(Table4[[#This Row],[iso_code]],iso_code!G:H,2,FALSE)</f>
        <v>Algeria</v>
      </c>
    </row>
    <row r="1264" spans="1:4">
      <c r="A1264" s="18">
        <v>464</v>
      </c>
      <c r="B1264" s="54" t="s">
        <v>612</v>
      </c>
      <c r="C1264" s="58" t="str">
        <f>VLOOKUP(Table4[[#This Row],[iso_code]],iso_code!B:C,2,FALSE)</f>
        <v>ZAF</v>
      </c>
      <c r="D1264" s="18" t="str">
        <f>VLOOKUP(Table4[[#This Row],[iso_code]],iso_code!G:H,2,FALSE)</f>
        <v>South Africa</v>
      </c>
    </row>
    <row r="1265" spans="1:4">
      <c r="A1265" s="18">
        <v>465</v>
      </c>
      <c r="B1265" s="54" t="s">
        <v>1232</v>
      </c>
      <c r="C1265" s="58" t="str">
        <f>VLOOKUP(Table4[[#This Row],[iso_code]],iso_code!B:C,2,FALSE)</f>
        <v>NGA</v>
      </c>
      <c r="D1265" s="18" t="str">
        <f>VLOOKUP(Table4[[#This Row],[iso_code]],iso_code!G:H,2,FALSE)</f>
        <v>Nigeria</v>
      </c>
    </row>
    <row r="1266" spans="1:4">
      <c r="A1266" s="18">
        <v>466</v>
      </c>
      <c r="B1266" s="54" t="s">
        <v>1992</v>
      </c>
      <c r="C1266" s="58" t="str">
        <f>VLOOKUP(Table4[[#This Row],[iso_code]],iso_code!B:C,2,FALSE)</f>
        <v>LBY</v>
      </c>
      <c r="D1266" s="18" t="str">
        <f>VLOOKUP(Table4[[#This Row],[iso_code]],iso_code!G:H,2,FALSE)</f>
        <v>Libya</v>
      </c>
    </row>
    <row r="1267" spans="1:4">
      <c r="A1267" s="18">
        <v>467</v>
      </c>
      <c r="B1267" s="54" t="s">
        <v>250</v>
      </c>
      <c r="C1267" s="58" t="str">
        <f>VLOOKUP(Table4[[#This Row],[iso_code]],iso_code!B:C,2,FALSE)</f>
        <v>GHA</v>
      </c>
      <c r="D1267" s="18" t="str">
        <f>VLOOKUP(Table4[[#This Row],[iso_code]],iso_code!G:H,2,FALSE)</f>
        <v>Ghana</v>
      </c>
    </row>
    <row r="1268" spans="1:4">
      <c r="A1268" s="18">
        <v>468</v>
      </c>
      <c r="B1268" s="54" t="s">
        <v>250</v>
      </c>
      <c r="C1268" s="58" t="str">
        <f>VLOOKUP(Table4[[#This Row],[iso_code]],iso_code!B:C,2,FALSE)</f>
        <v>GHA</v>
      </c>
      <c r="D1268" s="18" t="str">
        <f>VLOOKUP(Table4[[#This Row],[iso_code]],iso_code!G:H,2,FALSE)</f>
        <v>Ghana</v>
      </c>
    </row>
    <row r="1269" spans="1:4">
      <c r="A1269" s="18">
        <v>469</v>
      </c>
      <c r="B1269" s="54" t="s">
        <v>1663</v>
      </c>
      <c r="C1269" s="58" t="str">
        <f>VLOOKUP(Table4[[#This Row],[iso_code]],iso_code!B:C,2,FALSE)</f>
        <v>CAF</v>
      </c>
      <c r="D1269" s="18" t="str">
        <f>VLOOKUP(Table4[[#This Row],[iso_code]],iso_code!G:H,2,FALSE)</f>
        <v>Central African Republic (the)</v>
      </c>
    </row>
    <row r="1270" spans="1:4">
      <c r="A1270" s="18">
        <v>470</v>
      </c>
      <c r="B1270" s="54" t="s">
        <v>1232</v>
      </c>
      <c r="C1270" s="58" t="str">
        <f>VLOOKUP(Table4[[#This Row],[iso_code]],iso_code!B:C,2,FALSE)</f>
        <v>NGA</v>
      </c>
      <c r="D1270" s="18" t="str">
        <f>VLOOKUP(Table4[[#This Row],[iso_code]],iso_code!G:H,2,FALSE)</f>
        <v>Nigeria</v>
      </c>
    </row>
    <row r="1271" spans="1:4">
      <c r="A1271" s="18">
        <v>471</v>
      </c>
      <c r="B1271" s="54" t="s">
        <v>850</v>
      </c>
      <c r="C1271" s="58" t="str">
        <f>VLOOKUP(Table4[[#This Row],[iso_code]],iso_code!B:C,2,FALSE)</f>
        <v>EGY</v>
      </c>
      <c r="D1271" s="18" t="str">
        <f>VLOOKUP(Table4[[#This Row],[iso_code]],iso_code!G:H,2,FALSE)</f>
        <v>Egypt</v>
      </c>
    </row>
    <row r="1272" spans="1:4">
      <c r="A1272" s="18">
        <v>472</v>
      </c>
      <c r="B1272" s="54" t="s">
        <v>194</v>
      </c>
      <c r="C1272" s="58" t="str">
        <f>VLOOKUP(Table4[[#This Row],[iso_code]],iso_code!B:C,2,FALSE)</f>
        <v>ETH</v>
      </c>
      <c r="D1272" s="18" t="str">
        <f>VLOOKUP(Table4[[#This Row],[iso_code]],iso_code!G:H,2,FALSE)</f>
        <v>Ethiopia</v>
      </c>
    </row>
    <row r="1273" spans="1:4">
      <c r="A1273" s="18">
        <v>473</v>
      </c>
      <c r="B1273" s="54" t="s">
        <v>2244</v>
      </c>
      <c r="C1273" s="58" t="str">
        <f>VLOOKUP(Table4[[#This Row],[iso_code]],iso_code!B:C,2,FALSE)</f>
        <v>SDN</v>
      </c>
      <c r="D1273" s="18" t="str">
        <f>VLOOKUP(Table4[[#This Row],[iso_code]],iso_code!G:H,2,FALSE)</f>
        <v>Sudan (the)</v>
      </c>
    </row>
    <row r="1274" spans="1:4">
      <c r="A1274" s="18">
        <v>474</v>
      </c>
      <c r="B1274" s="54" t="s">
        <v>1232</v>
      </c>
      <c r="C1274" s="58" t="str">
        <f>VLOOKUP(Table4[[#This Row],[iso_code]],iso_code!B:C,2,FALSE)</f>
        <v>NGA</v>
      </c>
      <c r="D1274" s="18" t="str">
        <f>VLOOKUP(Table4[[#This Row],[iso_code]],iso_code!G:H,2,FALSE)</f>
        <v>Nigeria</v>
      </c>
    </row>
    <row r="1275" spans="1:4">
      <c r="A1275" s="18">
        <v>475</v>
      </c>
      <c r="B1275" s="54" t="s">
        <v>194</v>
      </c>
      <c r="C1275" s="58" t="str">
        <f>VLOOKUP(Table4[[#This Row],[iso_code]],iso_code!B:C,2,FALSE)</f>
        <v>ETH</v>
      </c>
      <c r="D1275" s="18" t="str">
        <f>VLOOKUP(Table4[[#This Row],[iso_code]],iso_code!G:H,2,FALSE)</f>
        <v>Ethiopia</v>
      </c>
    </row>
    <row r="1276" spans="1:4">
      <c r="A1276" s="18">
        <v>476</v>
      </c>
      <c r="B1276" s="54" t="s">
        <v>1467</v>
      </c>
      <c r="C1276" s="58" t="str">
        <f>VLOOKUP(Table4[[#This Row],[iso_code]],iso_code!B:C,2,FALSE)</f>
        <v>UGA</v>
      </c>
      <c r="D1276" s="18" t="str">
        <f>VLOOKUP(Table4[[#This Row],[iso_code]],iso_code!G:H,2,FALSE)</f>
        <v>Uganda</v>
      </c>
    </row>
    <row r="1277" spans="1:4">
      <c r="A1277" s="18">
        <v>477</v>
      </c>
      <c r="B1277" s="54" t="s">
        <v>1232</v>
      </c>
      <c r="C1277" s="58" t="str">
        <f>VLOOKUP(Table4[[#This Row],[iso_code]],iso_code!B:C,2,FALSE)</f>
        <v>NGA</v>
      </c>
      <c r="D1277" s="18" t="str">
        <f>VLOOKUP(Table4[[#This Row],[iso_code]],iso_code!G:H,2,FALSE)</f>
        <v>Nigeria</v>
      </c>
    </row>
    <row r="1278" spans="1:4">
      <c r="A1278" s="18">
        <v>478</v>
      </c>
      <c r="B1278" s="54" t="s">
        <v>1232</v>
      </c>
      <c r="C1278" s="58" t="str">
        <f>VLOOKUP(Table4[[#This Row],[iso_code]],iso_code!B:C,2,FALSE)</f>
        <v>NGA</v>
      </c>
      <c r="D1278" s="18" t="str">
        <f>VLOOKUP(Table4[[#This Row],[iso_code]],iso_code!G:H,2,FALSE)</f>
        <v>Nigeria</v>
      </c>
    </row>
    <row r="1279" spans="1:4">
      <c r="A1279" s="18">
        <v>479</v>
      </c>
      <c r="B1279" s="54" t="s">
        <v>1232</v>
      </c>
      <c r="C1279" s="58" t="str">
        <f>VLOOKUP(Table4[[#This Row],[iso_code]],iso_code!B:C,2,FALSE)</f>
        <v>NGA</v>
      </c>
      <c r="D1279" s="18" t="str">
        <f>VLOOKUP(Table4[[#This Row],[iso_code]],iso_code!G:H,2,FALSE)</f>
        <v>Nigeria</v>
      </c>
    </row>
    <row r="1280" spans="1:4">
      <c r="A1280" s="18">
        <v>480</v>
      </c>
      <c r="B1280" s="54" t="s">
        <v>1992</v>
      </c>
      <c r="C1280" s="58" t="str">
        <f>VLOOKUP(Table4[[#This Row],[iso_code]],iso_code!B:C,2,FALSE)</f>
        <v>LBY</v>
      </c>
      <c r="D1280" s="18" t="str">
        <f>VLOOKUP(Table4[[#This Row],[iso_code]],iso_code!G:H,2,FALSE)</f>
        <v>Libya</v>
      </c>
    </row>
    <row r="1281" spans="1:4">
      <c r="A1281" s="18">
        <v>481</v>
      </c>
      <c r="B1281" s="54" t="s">
        <v>1232</v>
      </c>
      <c r="C1281" s="58" t="str">
        <f>VLOOKUP(Table4[[#This Row],[iso_code]],iso_code!B:C,2,FALSE)</f>
        <v>NGA</v>
      </c>
      <c r="D1281" s="18" t="str">
        <f>VLOOKUP(Table4[[#This Row],[iso_code]],iso_code!G:H,2,FALSE)</f>
        <v>Nigeria</v>
      </c>
    </row>
    <row r="1282" spans="1:4">
      <c r="A1282" s="18">
        <v>482</v>
      </c>
      <c r="B1282" s="54" t="s">
        <v>194</v>
      </c>
      <c r="C1282" s="58" t="str">
        <f>VLOOKUP(Table4[[#This Row],[iso_code]],iso_code!B:C,2,FALSE)</f>
        <v>ETH</v>
      </c>
      <c r="D1282" s="18" t="str">
        <f>VLOOKUP(Table4[[#This Row],[iso_code]],iso_code!G:H,2,FALSE)</f>
        <v>Ethiopia</v>
      </c>
    </row>
    <row r="1283" spans="1:4">
      <c r="A1283" s="18">
        <v>483</v>
      </c>
      <c r="B1283" s="54" t="s">
        <v>250</v>
      </c>
      <c r="C1283" s="58" t="str">
        <f>VLOOKUP(Table4[[#This Row],[iso_code]],iso_code!B:C,2,FALSE)</f>
        <v>GHA</v>
      </c>
      <c r="D1283" s="18" t="str">
        <f>VLOOKUP(Table4[[#This Row],[iso_code]],iso_code!G:H,2,FALSE)</f>
        <v>Ghana</v>
      </c>
    </row>
    <row r="1284" spans="1:4">
      <c r="A1284" s="18">
        <v>484</v>
      </c>
      <c r="B1284" s="54" t="s">
        <v>612</v>
      </c>
      <c r="C1284" s="58" t="str">
        <f>VLOOKUP(Table4[[#This Row],[iso_code]],iso_code!B:C,2,FALSE)</f>
        <v>ZAF</v>
      </c>
      <c r="D1284" s="18" t="str">
        <f>VLOOKUP(Table4[[#This Row],[iso_code]],iso_code!G:H,2,FALSE)</f>
        <v>South Africa</v>
      </c>
    </row>
    <row r="1285" spans="1:4">
      <c r="A1285" s="18">
        <v>485</v>
      </c>
      <c r="B1285" s="54" t="s">
        <v>1455</v>
      </c>
      <c r="C1285" s="58" t="str">
        <f>VLOOKUP(Table4[[#This Row],[iso_code]],iso_code!B:C,2,FALSE)</f>
        <v>MOZ</v>
      </c>
      <c r="D1285" s="18" t="str">
        <f>VLOOKUP(Table4[[#This Row],[iso_code]],iso_code!G:H,2,FALSE)</f>
        <v>Mozambique</v>
      </c>
    </row>
    <row r="1286" spans="1:4">
      <c r="A1286" s="18">
        <v>486</v>
      </c>
      <c r="B1286" s="54" t="s">
        <v>1232</v>
      </c>
      <c r="C1286" s="58" t="str">
        <f>VLOOKUP(Table4[[#This Row],[iso_code]],iso_code!B:C,2,FALSE)</f>
        <v>NGA</v>
      </c>
      <c r="D1286" s="18" t="str">
        <f>VLOOKUP(Table4[[#This Row],[iso_code]],iso_code!G:H,2,FALSE)</f>
        <v>Nigeria</v>
      </c>
    </row>
    <row r="1287" spans="1:4">
      <c r="A1287" s="18">
        <v>487</v>
      </c>
      <c r="B1287" s="54" t="s">
        <v>250</v>
      </c>
      <c r="C1287" s="58" t="str">
        <f>VLOOKUP(Table4[[#This Row],[iso_code]],iso_code!B:C,2,FALSE)</f>
        <v>GHA</v>
      </c>
      <c r="D1287" s="18" t="str">
        <f>VLOOKUP(Table4[[#This Row],[iso_code]],iso_code!G:H,2,FALSE)</f>
        <v>Ghana</v>
      </c>
    </row>
    <row r="1288" spans="1:4">
      <c r="A1288" s="18">
        <v>488</v>
      </c>
      <c r="B1288" s="54" t="s">
        <v>1232</v>
      </c>
      <c r="C1288" s="58" t="str">
        <f>VLOOKUP(Table4[[#This Row],[iso_code]],iso_code!B:C,2,FALSE)</f>
        <v>NGA</v>
      </c>
      <c r="D1288" s="18" t="str">
        <f>VLOOKUP(Table4[[#This Row],[iso_code]],iso_code!G:H,2,FALSE)</f>
        <v>Nigeria</v>
      </c>
    </row>
    <row r="1289" spans="1:4">
      <c r="A1289" s="18">
        <v>489</v>
      </c>
      <c r="B1289" s="54" t="s">
        <v>428</v>
      </c>
      <c r="C1289" s="58" t="str">
        <f>VLOOKUP(Table4[[#This Row],[iso_code]],iso_code!B:C,2,FALSE)</f>
        <v>KEN</v>
      </c>
      <c r="D1289" s="18" t="str">
        <f>VLOOKUP(Table4[[#This Row],[iso_code]],iso_code!G:H,2,FALSE)</f>
        <v>Kenya</v>
      </c>
    </row>
    <row r="1290" spans="1:4">
      <c r="A1290" s="18">
        <v>490</v>
      </c>
      <c r="B1290" s="54" t="s">
        <v>612</v>
      </c>
      <c r="C1290" s="58" t="str">
        <f>VLOOKUP(Table4[[#This Row],[iso_code]],iso_code!B:C,2,FALSE)</f>
        <v>ZAF</v>
      </c>
      <c r="D1290" s="18" t="str">
        <f>VLOOKUP(Table4[[#This Row],[iso_code]],iso_code!G:H,2,FALSE)</f>
        <v>South Africa</v>
      </c>
    </row>
    <row r="1291" spans="1:4">
      <c r="A1291" s="18">
        <v>491</v>
      </c>
      <c r="B1291" s="54" t="s">
        <v>747</v>
      </c>
      <c r="C1291" s="58" t="str">
        <f>VLOOKUP(Table4[[#This Row],[iso_code]],iso_code!B:C,2,FALSE)</f>
        <v>ZMB</v>
      </c>
      <c r="D1291" s="18" t="str">
        <f>VLOOKUP(Table4[[#This Row],[iso_code]],iso_code!G:H,2,FALSE)</f>
        <v>Zambia</v>
      </c>
    </row>
    <row r="1292" spans="1:4">
      <c r="A1292" s="18">
        <v>492</v>
      </c>
      <c r="B1292" s="54" t="s">
        <v>800</v>
      </c>
      <c r="C1292" s="58" t="str">
        <f>VLOOKUP(Table4[[#This Row],[iso_code]],iso_code!B:C,2,FALSE)</f>
        <v>DZA</v>
      </c>
      <c r="D1292" s="18" t="str">
        <f>VLOOKUP(Table4[[#This Row],[iso_code]],iso_code!G:H,2,FALSE)</f>
        <v>Algeria</v>
      </c>
    </row>
    <row r="1293" spans="1:4">
      <c r="A1293" s="18">
        <v>493</v>
      </c>
      <c r="B1293" s="54" t="s">
        <v>2238</v>
      </c>
      <c r="C1293" s="58" t="str">
        <f>VLOOKUP(Table4[[#This Row],[iso_code]],iso_code!B:C,2,FALSE)</f>
        <v>MLI</v>
      </c>
      <c r="D1293" s="18" t="str">
        <f>VLOOKUP(Table4[[#This Row],[iso_code]],iso_code!G:H,2,FALSE)</f>
        <v>Mali</v>
      </c>
    </row>
    <row r="1294" spans="1:4">
      <c r="A1294" s="18">
        <v>494</v>
      </c>
      <c r="B1294" s="54" t="s">
        <v>1630</v>
      </c>
      <c r="C1294" s="58" t="str">
        <f>VLOOKUP(Table4[[#This Row],[iso_code]],iso_code!B:C,2,FALSE)</f>
        <v>CPV</v>
      </c>
      <c r="D1294" s="18" t="str">
        <f>VLOOKUP(Table4[[#This Row],[iso_code]],iso_code!G:H,2,FALSE)</f>
        <v>Cabo Verde</v>
      </c>
    </row>
    <row r="1295" spans="1:4">
      <c r="A1295" s="18">
        <v>495</v>
      </c>
      <c r="B1295" s="54" t="s">
        <v>800</v>
      </c>
      <c r="C1295" s="58" t="str">
        <f>VLOOKUP(Table4[[#This Row],[iso_code]],iso_code!B:C,2,FALSE)</f>
        <v>DZA</v>
      </c>
      <c r="D1295" s="18" t="str">
        <f>VLOOKUP(Table4[[#This Row],[iso_code]],iso_code!G:H,2,FALSE)</f>
        <v>Algeria</v>
      </c>
    </row>
    <row r="1296" spans="1:4">
      <c r="A1296" s="18">
        <v>496</v>
      </c>
      <c r="B1296" s="54" t="s">
        <v>612</v>
      </c>
      <c r="C1296" s="58" t="str">
        <f>VLOOKUP(Table4[[#This Row],[iso_code]],iso_code!B:C,2,FALSE)</f>
        <v>ZAF</v>
      </c>
      <c r="D1296" s="18" t="str">
        <f>VLOOKUP(Table4[[#This Row],[iso_code]],iso_code!G:H,2,FALSE)</f>
        <v>South Africa</v>
      </c>
    </row>
    <row r="1297" spans="1:4">
      <c r="A1297" s="18">
        <v>497</v>
      </c>
      <c r="B1297" s="54" t="s">
        <v>800</v>
      </c>
      <c r="C1297" s="58" t="str">
        <f>VLOOKUP(Table4[[#This Row],[iso_code]],iso_code!B:C,2,FALSE)</f>
        <v>DZA</v>
      </c>
      <c r="D1297" s="18" t="str">
        <f>VLOOKUP(Table4[[#This Row],[iso_code]],iso_code!G:H,2,FALSE)</f>
        <v>Algeria</v>
      </c>
    </row>
    <row r="1298" spans="1:4">
      <c r="A1298" s="18">
        <v>498</v>
      </c>
      <c r="B1298" s="54" t="s">
        <v>2221</v>
      </c>
      <c r="C1298" s="58" t="str">
        <f>VLOOKUP(Table4[[#This Row],[iso_code]],iso_code!B:C,2,FALSE)</f>
        <v>BEN</v>
      </c>
      <c r="D1298" s="18" t="str">
        <f>VLOOKUP(Table4[[#This Row],[iso_code]],iso_code!G:H,2,FALSE)</f>
        <v>Benin</v>
      </c>
    </row>
    <row r="1299" spans="1:4">
      <c r="A1299" s="18">
        <v>499</v>
      </c>
      <c r="B1299" s="54" t="s">
        <v>1232</v>
      </c>
      <c r="C1299" s="58" t="str">
        <f>VLOOKUP(Table4[[#This Row],[iso_code]],iso_code!B:C,2,FALSE)</f>
        <v>NGA</v>
      </c>
      <c r="D1299" s="18" t="str">
        <f>VLOOKUP(Table4[[#This Row],[iso_code]],iso_code!G:H,2,FALSE)</f>
        <v>Nigeria</v>
      </c>
    </row>
    <row r="1300" spans="1:4">
      <c r="A1300" s="18">
        <v>500</v>
      </c>
      <c r="B1300" s="54" t="s">
        <v>250</v>
      </c>
      <c r="C1300" s="58" t="str">
        <f>VLOOKUP(Table4[[#This Row],[iso_code]],iso_code!B:C,2,FALSE)</f>
        <v>GHA</v>
      </c>
      <c r="D1300" s="18" t="str">
        <f>VLOOKUP(Table4[[#This Row],[iso_code]],iso_code!G:H,2,FALSE)</f>
        <v>Ghana</v>
      </c>
    </row>
    <row r="1301" spans="1:4">
      <c r="A1301" s="18">
        <v>501</v>
      </c>
      <c r="B1301" s="54" t="s">
        <v>513</v>
      </c>
      <c r="C1301" s="58" t="str">
        <f>VLOOKUP(Table4[[#This Row],[iso_code]],iso_code!B:C,2,FALSE)</f>
        <v>MAR</v>
      </c>
      <c r="D1301" s="18" t="str">
        <f>VLOOKUP(Table4[[#This Row],[iso_code]],iso_code!G:H,2,FALSE)</f>
        <v>Morocco</v>
      </c>
    </row>
    <row r="1302" spans="1:4">
      <c r="A1302" s="18">
        <v>502</v>
      </c>
      <c r="B1302" s="54" t="s">
        <v>194</v>
      </c>
      <c r="C1302" s="58" t="str">
        <f>VLOOKUP(Table4[[#This Row],[iso_code]],iso_code!B:C,2,FALSE)</f>
        <v>ETH</v>
      </c>
      <c r="D1302" s="18" t="str">
        <f>VLOOKUP(Table4[[#This Row],[iso_code]],iso_code!G:H,2,FALSE)</f>
        <v>Ethiopia</v>
      </c>
    </row>
    <row r="1303" spans="1:4">
      <c r="A1303" s="18">
        <v>503</v>
      </c>
      <c r="B1303" s="54" t="s">
        <v>850</v>
      </c>
      <c r="C1303" s="58" t="str">
        <f>VLOOKUP(Table4[[#This Row],[iso_code]],iso_code!B:C,2,FALSE)</f>
        <v>EGY</v>
      </c>
      <c r="D1303" s="18" t="str">
        <f>VLOOKUP(Table4[[#This Row],[iso_code]],iso_code!G:H,2,FALSE)</f>
        <v>Egypt</v>
      </c>
    </row>
    <row r="1304" spans="1:4">
      <c r="A1304" s="18">
        <v>503</v>
      </c>
      <c r="B1304" s="54" t="s">
        <v>2237</v>
      </c>
      <c r="C1304" s="58" t="str">
        <f>VLOOKUP(Table4[[#This Row],[iso_code]],iso_code!B:C,2,FALSE)</f>
        <v>MDG</v>
      </c>
      <c r="D1304" s="18" t="str">
        <f>VLOOKUP(Table4[[#This Row],[iso_code]],iso_code!G:H,2,FALSE)</f>
        <v>Madagascar</v>
      </c>
    </row>
    <row r="1305" spans="1:4">
      <c r="A1305" s="18">
        <v>503</v>
      </c>
      <c r="B1305" s="54" t="s">
        <v>970</v>
      </c>
      <c r="C1305" s="58" t="str">
        <f>VLOOKUP(Table4[[#This Row],[iso_code]],iso_code!B:C,2,FALSE)</f>
        <v>MUS</v>
      </c>
      <c r="D1305" s="18" t="str">
        <f>VLOOKUP(Table4[[#This Row],[iso_code]],iso_code!G:H,2,FALSE)</f>
        <v>Mauritius</v>
      </c>
    </row>
    <row r="1306" spans="1:4">
      <c r="A1306" s="18">
        <v>503</v>
      </c>
      <c r="B1306" s="54" t="s">
        <v>2246</v>
      </c>
      <c r="C1306" s="58" t="str">
        <f>VLOOKUP(Table4[[#This Row],[iso_code]],iso_code!B:C,2,FALSE)</f>
        <v>ZWE</v>
      </c>
      <c r="D1306" s="18" t="str">
        <f>VLOOKUP(Table4[[#This Row],[iso_code]],iso_code!G:H,2,FALSE)</f>
        <v>Zimbabwe</v>
      </c>
    </row>
    <row r="1307" spans="1:4">
      <c r="A1307" s="18">
        <v>504</v>
      </c>
      <c r="B1307" s="54" t="s">
        <v>250</v>
      </c>
      <c r="C1307" s="58" t="str">
        <f>VLOOKUP(Table4[[#This Row],[iso_code]],iso_code!B:C,2,FALSE)</f>
        <v>GHA</v>
      </c>
      <c r="D1307" s="18" t="str">
        <f>VLOOKUP(Table4[[#This Row],[iso_code]],iso_code!G:H,2,FALSE)</f>
        <v>Ghana</v>
      </c>
    </row>
    <row r="1308" spans="1:4">
      <c r="A1308" s="18">
        <v>505</v>
      </c>
      <c r="B1308" s="54" t="s">
        <v>2220</v>
      </c>
      <c r="C1308" s="58" t="str">
        <f>VLOOKUP(Table4[[#This Row],[iso_code]],iso_code!B:C,2,FALSE)</f>
        <v>AGO</v>
      </c>
      <c r="D1308" s="18" t="str">
        <f>VLOOKUP(Table4[[#This Row],[iso_code]],iso_code!G:H,2,FALSE)</f>
        <v>Angola</v>
      </c>
    </row>
    <row r="1309" spans="1:4">
      <c r="A1309" s="18">
        <v>505</v>
      </c>
      <c r="B1309" s="54" t="s">
        <v>2222</v>
      </c>
      <c r="C1309" s="58" t="str">
        <f>VLOOKUP(Table4[[#This Row],[iso_code]],iso_code!B:C,2,FALSE)</f>
        <v>BFA</v>
      </c>
      <c r="D1309" s="18" t="str">
        <f>VLOOKUP(Table4[[#This Row],[iso_code]],iso_code!G:H,2,FALSE)</f>
        <v>Burkina Faso</v>
      </c>
    </row>
    <row r="1310" spans="1:4">
      <c r="A1310" s="18">
        <v>505</v>
      </c>
      <c r="B1310" s="54" t="s">
        <v>2223</v>
      </c>
      <c r="C1310" s="58" t="str">
        <f>VLOOKUP(Table4[[#This Row],[iso_code]],iso_code!B:C,2,FALSE)</f>
        <v>BDI</v>
      </c>
      <c r="D1310" s="18" t="str">
        <f>VLOOKUP(Table4[[#This Row],[iso_code]],iso_code!G:H,2,FALSE)</f>
        <v>Burundi</v>
      </c>
    </row>
    <row r="1311" spans="1:4">
      <c r="A1311" s="18">
        <v>505</v>
      </c>
      <c r="B1311" s="54" t="s">
        <v>2221</v>
      </c>
      <c r="C1311" s="58" t="str">
        <f>VLOOKUP(Table4[[#This Row],[iso_code]],iso_code!B:C,2,FALSE)</f>
        <v>BEN</v>
      </c>
      <c r="D1311" s="18" t="str">
        <f>VLOOKUP(Table4[[#This Row],[iso_code]],iso_code!G:H,2,FALSE)</f>
        <v>Benin</v>
      </c>
    </row>
    <row r="1312" spans="1:4">
      <c r="A1312" s="18">
        <v>505</v>
      </c>
      <c r="B1312" s="54" t="s">
        <v>1829</v>
      </c>
      <c r="C1312" s="58" t="str">
        <f>VLOOKUP(Table4[[#This Row],[iso_code]],iso_code!B:C,2,FALSE)</f>
        <v>BWA</v>
      </c>
      <c r="D1312" s="18" t="str">
        <f>VLOOKUP(Table4[[#This Row],[iso_code]],iso_code!G:H,2,FALSE)</f>
        <v>Botswana</v>
      </c>
    </row>
    <row r="1313" spans="1:4">
      <c r="A1313" s="18">
        <v>505</v>
      </c>
      <c r="B1313" s="54" t="s">
        <v>2024</v>
      </c>
      <c r="C1313" s="58" t="str">
        <f>VLOOKUP(Table4[[#This Row],[iso_code]],iso_code!B:C,2,FALSE)</f>
        <v>COD</v>
      </c>
      <c r="D1313" s="18" t="str">
        <f>VLOOKUP(Table4[[#This Row],[iso_code]],iso_code!G:H,2,FALSE)</f>
        <v>Congo (the Democratic Republic of the)</v>
      </c>
    </row>
    <row r="1314" spans="1:4">
      <c r="A1314" s="18">
        <v>505</v>
      </c>
      <c r="B1314" s="54" t="s">
        <v>1663</v>
      </c>
      <c r="C1314" s="58" t="str">
        <f>VLOOKUP(Table4[[#This Row],[iso_code]],iso_code!B:C,2,FALSE)</f>
        <v>CAF</v>
      </c>
      <c r="D1314" s="18" t="str">
        <f>VLOOKUP(Table4[[#This Row],[iso_code]],iso_code!G:H,2,FALSE)</f>
        <v>Central African Republic (the)</v>
      </c>
    </row>
    <row r="1315" spans="1:4">
      <c r="A1315" s="18">
        <v>505</v>
      </c>
      <c r="B1315" s="54" t="s">
        <v>2226</v>
      </c>
      <c r="C1315" s="58" t="str">
        <f>VLOOKUP(Table4[[#This Row],[iso_code]],iso_code!B:C,2,FALSE)</f>
        <v>COG</v>
      </c>
      <c r="D1315" s="18" t="str">
        <f>VLOOKUP(Table4[[#This Row],[iso_code]],iso_code!G:H,2,FALSE)</f>
        <v>Congo (the)</v>
      </c>
    </row>
    <row r="1316" spans="1:4">
      <c r="A1316" s="18">
        <v>505</v>
      </c>
      <c r="B1316" s="54" t="s">
        <v>2234</v>
      </c>
      <c r="C1316" s="58" t="str">
        <f>VLOOKUP(Table4[[#This Row],[iso_code]],iso_code!B:C,2,FALSE)</f>
        <v>CIV</v>
      </c>
      <c r="D1316" s="18" t="str">
        <f>VLOOKUP(Table4[[#This Row],[iso_code]],iso_code!G:H,2,FALSE)</f>
        <v>Côte d'Ivoire</v>
      </c>
    </row>
    <row r="1317" spans="1:4">
      <c r="A1317" s="18">
        <v>505</v>
      </c>
      <c r="B1317" s="54" t="s">
        <v>285</v>
      </c>
      <c r="C1317" s="58" t="str">
        <f>VLOOKUP(Table4[[#This Row],[iso_code]],iso_code!B:C,2,FALSE)</f>
        <v>CMR</v>
      </c>
      <c r="D1317" s="18" t="str">
        <f>VLOOKUP(Table4[[#This Row],[iso_code]],iso_code!G:H,2,FALSE)</f>
        <v>Cameroon</v>
      </c>
    </row>
    <row r="1318" spans="1:4">
      <c r="A1318" s="18">
        <v>505</v>
      </c>
      <c r="B1318" s="54" t="s">
        <v>1630</v>
      </c>
      <c r="C1318" s="58" t="str">
        <f>VLOOKUP(Table4[[#This Row],[iso_code]],iso_code!B:C,2,FALSE)</f>
        <v>CPV</v>
      </c>
      <c r="D1318" s="18" t="str">
        <f>VLOOKUP(Table4[[#This Row],[iso_code]],iso_code!G:H,2,FALSE)</f>
        <v>Cabo Verde</v>
      </c>
    </row>
    <row r="1319" spans="1:4">
      <c r="A1319" s="18">
        <v>505</v>
      </c>
      <c r="B1319" s="54" t="s">
        <v>2227</v>
      </c>
      <c r="C1319" s="58" t="str">
        <f>VLOOKUP(Table4[[#This Row],[iso_code]],iso_code!B:C,2,FALSE)</f>
        <v>DJI</v>
      </c>
      <c r="D1319" s="18" t="str">
        <f>VLOOKUP(Table4[[#This Row],[iso_code]],iso_code!G:H,2,FALSE)</f>
        <v>Djibouti</v>
      </c>
    </row>
    <row r="1320" spans="1:4">
      <c r="A1320" s="18">
        <v>505</v>
      </c>
      <c r="B1320" s="54" t="s">
        <v>800</v>
      </c>
      <c r="C1320" s="58" t="str">
        <f>VLOOKUP(Table4[[#This Row],[iso_code]],iso_code!B:C,2,FALSE)</f>
        <v>DZA</v>
      </c>
      <c r="D1320" s="18" t="str">
        <f>VLOOKUP(Table4[[#This Row],[iso_code]],iso_code!G:H,2,FALSE)</f>
        <v>Algeria</v>
      </c>
    </row>
    <row r="1321" spans="1:4">
      <c r="A1321" s="18">
        <v>505</v>
      </c>
      <c r="B1321" s="54" t="s">
        <v>850</v>
      </c>
      <c r="C1321" s="58" t="str">
        <f>VLOOKUP(Table4[[#This Row],[iso_code]],iso_code!B:C,2,FALSE)</f>
        <v>EGY</v>
      </c>
      <c r="D1321" s="18" t="str">
        <f>VLOOKUP(Table4[[#This Row],[iso_code]],iso_code!G:H,2,FALSE)</f>
        <v>Egypt</v>
      </c>
    </row>
    <row r="1322" spans="1:4">
      <c r="A1322" s="18">
        <v>505</v>
      </c>
      <c r="B1322" s="54" t="s">
        <v>2229</v>
      </c>
      <c r="C1322" s="58" t="str">
        <f>VLOOKUP(Table4[[#This Row],[iso_code]],iso_code!B:C,2,FALSE)</f>
        <v>ERI</v>
      </c>
      <c r="D1322" s="18" t="str">
        <f>VLOOKUP(Table4[[#This Row],[iso_code]],iso_code!G:H,2,FALSE)</f>
        <v>Eritrea</v>
      </c>
    </row>
    <row r="1323" spans="1:4">
      <c r="A1323" s="18">
        <v>505</v>
      </c>
      <c r="B1323" s="54" t="s">
        <v>194</v>
      </c>
      <c r="C1323" s="58" t="str">
        <f>VLOOKUP(Table4[[#This Row],[iso_code]],iso_code!B:C,2,FALSE)</f>
        <v>ETH</v>
      </c>
      <c r="D1323" s="18" t="str">
        <f>VLOOKUP(Table4[[#This Row],[iso_code]],iso_code!G:H,2,FALSE)</f>
        <v>Ethiopia</v>
      </c>
    </row>
    <row r="1324" spans="1:4">
      <c r="A1324" s="18">
        <v>505</v>
      </c>
      <c r="B1324" s="54" t="s">
        <v>2230</v>
      </c>
      <c r="C1324" s="58" t="str">
        <f>VLOOKUP(Table4[[#This Row],[iso_code]],iso_code!B:C,2,FALSE)</f>
        <v>GAB</v>
      </c>
      <c r="D1324" s="18" t="str">
        <f>VLOOKUP(Table4[[#This Row],[iso_code]],iso_code!G:H,2,FALSE)</f>
        <v>Gabon</v>
      </c>
    </row>
    <row r="1325" spans="1:4">
      <c r="A1325" s="18">
        <v>505</v>
      </c>
      <c r="B1325" s="54" t="s">
        <v>250</v>
      </c>
      <c r="C1325" s="58" t="str">
        <f>VLOOKUP(Table4[[#This Row],[iso_code]],iso_code!B:C,2,FALSE)</f>
        <v>GHA</v>
      </c>
      <c r="D1325" s="18" t="str">
        <f>VLOOKUP(Table4[[#This Row],[iso_code]],iso_code!G:H,2,FALSE)</f>
        <v>Ghana</v>
      </c>
    </row>
    <row r="1326" spans="1:4">
      <c r="A1326" s="18">
        <v>505</v>
      </c>
      <c r="B1326" s="54" t="s">
        <v>2231</v>
      </c>
      <c r="C1326" s="58" t="str">
        <f>VLOOKUP(Table4[[#This Row],[iso_code]],iso_code!B:C,2,FALSE)</f>
        <v>GMB</v>
      </c>
      <c r="D1326" s="18" t="str">
        <f>VLOOKUP(Table4[[#This Row],[iso_code]],iso_code!G:H,2,FALSE)</f>
        <v>Gambia (the)</v>
      </c>
    </row>
    <row r="1327" spans="1:4">
      <c r="A1327" s="18">
        <v>505</v>
      </c>
      <c r="B1327" s="54" t="s">
        <v>2232</v>
      </c>
      <c r="C1327" s="58" t="str">
        <f>VLOOKUP(Table4[[#This Row],[iso_code]],iso_code!B:C,2,FALSE)</f>
        <v>GIN</v>
      </c>
      <c r="D1327" s="18" t="str">
        <f>VLOOKUP(Table4[[#This Row],[iso_code]],iso_code!G:H,2,FALSE)</f>
        <v>Guinea</v>
      </c>
    </row>
    <row r="1328" spans="1:4">
      <c r="A1328" s="18">
        <v>505</v>
      </c>
      <c r="B1328" s="54" t="s">
        <v>2228</v>
      </c>
      <c r="C1328" s="58" t="str">
        <f>VLOOKUP(Table4[[#This Row],[iso_code]],iso_code!B:C,2,FALSE)</f>
        <v>GNQ</v>
      </c>
      <c r="D1328" s="18" t="str">
        <f>VLOOKUP(Table4[[#This Row],[iso_code]],iso_code!G:H,2,FALSE)</f>
        <v>Equatorial Guinea</v>
      </c>
    </row>
    <row r="1329" spans="1:4">
      <c r="A1329" s="18">
        <v>505</v>
      </c>
      <c r="B1329" s="54" t="s">
        <v>2233</v>
      </c>
      <c r="C1329" s="58" t="str">
        <f>VLOOKUP(Table4[[#This Row],[iso_code]],iso_code!B:C,2,FALSE)</f>
        <v>GNB</v>
      </c>
      <c r="D1329" s="18" t="str">
        <f>VLOOKUP(Table4[[#This Row],[iso_code]],iso_code!G:H,2,FALSE)</f>
        <v>Guinea-Bissau</v>
      </c>
    </row>
    <row r="1330" spans="1:4">
      <c r="A1330" s="18">
        <v>505</v>
      </c>
      <c r="B1330" s="54" t="s">
        <v>428</v>
      </c>
      <c r="C1330" s="58" t="str">
        <f>VLOOKUP(Table4[[#This Row],[iso_code]],iso_code!B:C,2,FALSE)</f>
        <v>KEN</v>
      </c>
      <c r="D1330" s="18" t="str">
        <f>VLOOKUP(Table4[[#This Row],[iso_code]],iso_code!G:H,2,FALSE)</f>
        <v>Kenya</v>
      </c>
    </row>
    <row r="1331" spans="1:4">
      <c r="A1331" s="18">
        <v>505</v>
      </c>
      <c r="B1331" s="54" t="s">
        <v>2225</v>
      </c>
      <c r="C1331" s="58" t="str">
        <f>VLOOKUP(Table4[[#This Row],[iso_code]],iso_code!B:C,2,FALSE)</f>
        <v>COM</v>
      </c>
      <c r="D1331" s="18" t="str">
        <f>VLOOKUP(Table4[[#This Row],[iso_code]],iso_code!G:H,2,FALSE)</f>
        <v>Comoros (the)</v>
      </c>
    </row>
    <row r="1332" spans="1:4">
      <c r="A1332" s="18">
        <v>505</v>
      </c>
      <c r="B1332" s="54" t="s">
        <v>2236</v>
      </c>
      <c r="C1332" s="58" t="str">
        <f>VLOOKUP(Table4[[#This Row],[iso_code]],iso_code!B:C,2,FALSE)</f>
        <v>LBR</v>
      </c>
      <c r="D1332" s="18" t="str">
        <f>VLOOKUP(Table4[[#This Row],[iso_code]],iso_code!G:H,2,FALSE)</f>
        <v>Liberia</v>
      </c>
    </row>
    <row r="1333" spans="1:4">
      <c r="A1333" s="18">
        <v>505</v>
      </c>
      <c r="B1333" s="54" t="s">
        <v>2235</v>
      </c>
      <c r="C1333" s="58" t="str">
        <f>VLOOKUP(Table4[[#This Row],[iso_code]],iso_code!B:C,2,FALSE)</f>
        <v>LSO</v>
      </c>
      <c r="D1333" s="18" t="str">
        <f>VLOOKUP(Table4[[#This Row],[iso_code]],iso_code!G:H,2,FALSE)</f>
        <v>Lesotho</v>
      </c>
    </row>
    <row r="1334" spans="1:4">
      <c r="A1334" s="18">
        <v>505</v>
      </c>
      <c r="B1334" s="54" t="s">
        <v>1992</v>
      </c>
      <c r="C1334" s="58" t="str">
        <f>VLOOKUP(Table4[[#This Row],[iso_code]],iso_code!B:C,2,FALSE)</f>
        <v>LBY</v>
      </c>
      <c r="D1334" s="18" t="str">
        <f>VLOOKUP(Table4[[#This Row],[iso_code]],iso_code!G:H,2,FALSE)</f>
        <v>Libya</v>
      </c>
    </row>
    <row r="1335" spans="1:4">
      <c r="A1335" s="18">
        <v>505</v>
      </c>
      <c r="B1335" s="54" t="s">
        <v>513</v>
      </c>
      <c r="C1335" s="58" t="str">
        <f>VLOOKUP(Table4[[#This Row],[iso_code]],iso_code!B:C,2,FALSE)</f>
        <v>MAR</v>
      </c>
      <c r="D1335" s="18" t="str">
        <f>VLOOKUP(Table4[[#This Row],[iso_code]],iso_code!G:H,2,FALSE)</f>
        <v>Morocco</v>
      </c>
    </row>
    <row r="1336" spans="1:4">
      <c r="A1336" s="18">
        <v>505</v>
      </c>
      <c r="B1336" s="54" t="s">
        <v>2237</v>
      </c>
      <c r="C1336" s="58" t="str">
        <f>VLOOKUP(Table4[[#This Row],[iso_code]],iso_code!B:C,2,FALSE)</f>
        <v>MDG</v>
      </c>
      <c r="D1336" s="18" t="str">
        <f>VLOOKUP(Table4[[#This Row],[iso_code]],iso_code!G:H,2,FALSE)</f>
        <v>Madagascar</v>
      </c>
    </row>
    <row r="1337" spans="1:4">
      <c r="A1337" s="18">
        <v>505</v>
      </c>
      <c r="B1337" s="54" t="s">
        <v>2238</v>
      </c>
      <c r="C1337" s="58" t="str">
        <f>VLOOKUP(Table4[[#This Row],[iso_code]],iso_code!B:C,2,FALSE)</f>
        <v>MLI</v>
      </c>
      <c r="D1337" s="18" t="str">
        <f>VLOOKUP(Table4[[#This Row],[iso_code]],iso_code!G:H,2,FALSE)</f>
        <v>Mali</v>
      </c>
    </row>
    <row r="1338" spans="1:4">
      <c r="A1338" s="18">
        <v>505</v>
      </c>
      <c r="B1338" s="54" t="s">
        <v>2110</v>
      </c>
      <c r="C1338" s="58" t="str">
        <f>VLOOKUP(Table4[[#This Row],[iso_code]],iso_code!B:C,2,FALSE)</f>
        <v>MRT</v>
      </c>
      <c r="D1338" s="18" t="str">
        <f>VLOOKUP(Table4[[#This Row],[iso_code]],iso_code!G:H,2,FALSE)</f>
        <v>Mauritania</v>
      </c>
    </row>
    <row r="1339" spans="1:4">
      <c r="A1339" s="18">
        <v>505</v>
      </c>
      <c r="B1339" s="54" t="s">
        <v>970</v>
      </c>
      <c r="C1339" s="58" t="str">
        <f>VLOOKUP(Table4[[#This Row],[iso_code]],iso_code!B:C,2,FALSE)</f>
        <v>MUS</v>
      </c>
      <c r="D1339" s="18" t="str">
        <f>VLOOKUP(Table4[[#This Row],[iso_code]],iso_code!G:H,2,FALSE)</f>
        <v>Mauritius</v>
      </c>
    </row>
    <row r="1340" spans="1:4">
      <c r="A1340" s="18">
        <v>505</v>
      </c>
      <c r="B1340" s="54" t="s">
        <v>1164</v>
      </c>
      <c r="C1340" s="58" t="str">
        <f>VLOOKUP(Table4[[#This Row],[iso_code]],iso_code!B:C,2,FALSE)</f>
        <v>MWI</v>
      </c>
      <c r="D1340" s="18" t="str">
        <f>VLOOKUP(Table4[[#This Row],[iso_code]],iso_code!G:H,2,FALSE)</f>
        <v>Malawi</v>
      </c>
    </row>
    <row r="1341" spans="1:4">
      <c r="A1341" s="18">
        <v>505</v>
      </c>
      <c r="B1341" s="54" t="s">
        <v>1455</v>
      </c>
      <c r="C1341" s="58" t="str">
        <f>VLOOKUP(Table4[[#This Row],[iso_code]],iso_code!B:C,2,FALSE)</f>
        <v>MOZ</v>
      </c>
      <c r="D1341" s="18" t="str">
        <f>VLOOKUP(Table4[[#This Row],[iso_code]],iso_code!G:H,2,FALSE)</f>
        <v>Mozambique</v>
      </c>
    </row>
    <row r="1342" spans="1:4">
      <c r="A1342" s="18">
        <v>505</v>
      </c>
      <c r="B1342" s="54" t="s">
        <v>2070</v>
      </c>
      <c r="C1342" s="58" t="str">
        <f>VLOOKUP(Table4[[#This Row],[iso_code]],iso_code!B:C,2,FALSE)</f>
        <v>NAM</v>
      </c>
      <c r="D1342" s="18" t="str">
        <f>VLOOKUP(Table4[[#This Row],[iso_code]],iso_code!G:H,2,FALSE)</f>
        <v>Namibia</v>
      </c>
    </row>
    <row r="1343" spans="1:4">
      <c r="A1343" s="18">
        <v>505</v>
      </c>
      <c r="B1343" s="54" t="s">
        <v>1005</v>
      </c>
      <c r="C1343" s="58" t="str">
        <f>VLOOKUP(Table4[[#This Row],[iso_code]],iso_code!B:C,2,FALSE)</f>
        <v>NER</v>
      </c>
      <c r="D1343" s="18" t="str">
        <f>VLOOKUP(Table4[[#This Row],[iso_code]],iso_code!G:H,2,FALSE)</f>
        <v>Niger (the)</v>
      </c>
    </row>
    <row r="1344" spans="1:4">
      <c r="A1344" s="18">
        <v>505</v>
      </c>
      <c r="B1344" s="54" t="s">
        <v>1232</v>
      </c>
      <c r="C1344" s="58" t="str">
        <f>VLOOKUP(Table4[[#This Row],[iso_code]],iso_code!B:C,2,FALSE)</f>
        <v>NGA</v>
      </c>
      <c r="D1344" s="18" t="str">
        <f>VLOOKUP(Table4[[#This Row],[iso_code]],iso_code!G:H,2,FALSE)</f>
        <v>Nigeria</v>
      </c>
    </row>
    <row r="1345" spans="1:4">
      <c r="A1345" s="18">
        <v>505</v>
      </c>
      <c r="B1345" s="54" t="s">
        <v>2239</v>
      </c>
      <c r="C1345" s="58" t="str">
        <f>VLOOKUP(Table4[[#This Row],[iso_code]],iso_code!B:C,2,FALSE)</f>
        <v>RWA</v>
      </c>
      <c r="D1345" s="18" t="str">
        <f>VLOOKUP(Table4[[#This Row],[iso_code]],iso_code!G:H,2,FALSE)</f>
        <v>Rwanda</v>
      </c>
    </row>
    <row r="1346" spans="1:4">
      <c r="A1346" s="18">
        <v>505</v>
      </c>
      <c r="B1346" s="54" t="s">
        <v>2241</v>
      </c>
      <c r="C1346" s="58" t="str">
        <f>VLOOKUP(Table4[[#This Row],[iso_code]],iso_code!B:C,2,FALSE)</f>
        <v>SYC</v>
      </c>
      <c r="D1346" s="18" t="str">
        <f>VLOOKUP(Table4[[#This Row],[iso_code]],iso_code!G:H,2,FALSE)</f>
        <v>Seychelles</v>
      </c>
    </row>
    <row r="1347" spans="1:4">
      <c r="A1347" s="18">
        <v>505</v>
      </c>
      <c r="B1347" s="54" t="s">
        <v>2244</v>
      </c>
      <c r="C1347" s="58" t="str">
        <f>VLOOKUP(Table4[[#This Row],[iso_code]],iso_code!B:C,2,FALSE)</f>
        <v>SDN</v>
      </c>
      <c r="D1347" s="18" t="str">
        <f>VLOOKUP(Table4[[#This Row],[iso_code]],iso_code!G:H,2,FALSE)</f>
        <v>Sudan (the)</v>
      </c>
    </row>
    <row r="1348" spans="1:4">
      <c r="A1348" s="18">
        <v>505</v>
      </c>
      <c r="B1348" s="54" t="s">
        <v>2094</v>
      </c>
      <c r="C1348" s="58" t="str">
        <f>VLOOKUP(Table4[[#This Row],[iso_code]],iso_code!B:C,2,FALSE)</f>
        <v>SLE</v>
      </c>
      <c r="D1348" s="18" t="str">
        <f>VLOOKUP(Table4[[#This Row],[iso_code]],iso_code!G:H,2,FALSE)</f>
        <v>Sierra Leone</v>
      </c>
    </row>
    <row r="1349" spans="1:4">
      <c r="A1349" s="18">
        <v>505</v>
      </c>
      <c r="B1349" s="54" t="s">
        <v>1688</v>
      </c>
      <c r="C1349" s="58" t="str">
        <f>VLOOKUP(Table4[[#This Row],[iso_code]],iso_code!B:C,2,FALSE)</f>
        <v>SEN</v>
      </c>
      <c r="D1349" s="18" t="str">
        <f>VLOOKUP(Table4[[#This Row],[iso_code]],iso_code!G:H,2,FALSE)</f>
        <v>Senegal</v>
      </c>
    </row>
    <row r="1350" spans="1:4">
      <c r="A1350" s="18">
        <v>505</v>
      </c>
      <c r="B1350" s="54" t="s">
        <v>2242</v>
      </c>
      <c r="C1350" s="58" t="str">
        <f>VLOOKUP(Table4[[#This Row],[iso_code]],iso_code!B:C,2,FALSE)</f>
        <v>SOM</v>
      </c>
      <c r="D1350" s="18" t="str">
        <f>VLOOKUP(Table4[[#This Row],[iso_code]],iso_code!G:H,2,FALSE)</f>
        <v>Somalia</v>
      </c>
    </row>
    <row r="1351" spans="1:4">
      <c r="A1351" s="18">
        <v>505</v>
      </c>
      <c r="B1351" s="54" t="s">
        <v>2243</v>
      </c>
      <c r="C1351" s="58" t="str">
        <f>VLOOKUP(Table4[[#This Row],[iso_code]],iso_code!B:C,2,FALSE)</f>
        <v>SSD</v>
      </c>
      <c r="D1351" s="18" t="str">
        <f>VLOOKUP(Table4[[#This Row],[iso_code]],iso_code!G:H,2,FALSE)</f>
        <v>South Sudan</v>
      </c>
    </row>
    <row r="1352" spans="1:4">
      <c r="A1352" s="18">
        <v>505</v>
      </c>
      <c r="B1352" s="54" t="s">
        <v>2240</v>
      </c>
      <c r="C1352" s="58" t="str">
        <f>VLOOKUP(Table4[[#This Row],[iso_code]],iso_code!B:C,2,FALSE)</f>
        <v>STP</v>
      </c>
      <c r="D1352" s="18" t="str">
        <f>VLOOKUP(Table4[[#This Row],[iso_code]],iso_code!G:H,2,FALSE)</f>
        <v>Sao Tome and Principe</v>
      </c>
    </row>
    <row r="1353" spans="1:4">
      <c r="A1353" s="18">
        <v>505</v>
      </c>
      <c r="B1353" s="54" t="s">
        <v>2245</v>
      </c>
      <c r="C1353" s="58" t="str">
        <f>VLOOKUP(Table4[[#This Row],[iso_code]],iso_code!B:C,2,FALSE)</f>
        <v>SWZ</v>
      </c>
      <c r="D1353" s="18" t="str">
        <f>VLOOKUP(Table4[[#This Row],[iso_code]],iso_code!G:H,2,FALSE)</f>
        <v>Eswatini</v>
      </c>
    </row>
    <row r="1354" spans="1:4">
      <c r="A1354" s="18">
        <v>505</v>
      </c>
      <c r="B1354" s="54" t="s">
        <v>2224</v>
      </c>
      <c r="C1354" s="58" t="str">
        <f>VLOOKUP(Table4[[#This Row],[iso_code]],iso_code!B:C,2,FALSE)</f>
        <v>TCD</v>
      </c>
      <c r="D1354" s="18" t="str">
        <f>VLOOKUP(Table4[[#This Row],[iso_code]],iso_code!G:H,2,FALSE)</f>
        <v>Chad</v>
      </c>
    </row>
    <row r="1355" spans="1:4">
      <c r="A1355" s="18">
        <v>505</v>
      </c>
      <c r="B1355" s="54" t="s">
        <v>2016</v>
      </c>
      <c r="C1355" s="58" t="str">
        <f>VLOOKUP(Table4[[#This Row],[iso_code]],iso_code!B:C,2,FALSE)</f>
        <v>TGO</v>
      </c>
      <c r="D1355" s="18" t="str">
        <f>VLOOKUP(Table4[[#This Row],[iso_code]],iso_code!G:H,2,FALSE)</f>
        <v>Togo</v>
      </c>
    </row>
    <row r="1356" spans="1:4">
      <c r="A1356" s="18">
        <v>505</v>
      </c>
      <c r="B1356" s="54" t="s">
        <v>952</v>
      </c>
      <c r="C1356" s="58" t="str">
        <f>VLOOKUP(Table4[[#This Row],[iso_code]],iso_code!B:C,2,FALSE)</f>
        <v>TUN</v>
      </c>
      <c r="D1356" s="18" t="str">
        <f>VLOOKUP(Table4[[#This Row],[iso_code]],iso_code!G:H,2,FALSE)</f>
        <v>Tunisia</v>
      </c>
    </row>
    <row r="1357" spans="1:4">
      <c r="A1357" s="18">
        <v>505</v>
      </c>
      <c r="B1357" s="54" t="s">
        <v>858</v>
      </c>
      <c r="C1357" s="58" t="str">
        <f>VLOOKUP(Table4[[#This Row],[iso_code]],iso_code!B:C,2,FALSE)</f>
        <v>TZA</v>
      </c>
      <c r="D1357" s="18" t="str">
        <f>VLOOKUP(Table4[[#This Row],[iso_code]],iso_code!G:H,2,FALSE)</f>
        <v>Tanzania, United Republic of</v>
      </c>
    </row>
    <row r="1358" spans="1:4">
      <c r="A1358" s="18">
        <v>505</v>
      </c>
      <c r="B1358" s="54" t="s">
        <v>1467</v>
      </c>
      <c r="C1358" s="58" t="str">
        <f>VLOOKUP(Table4[[#This Row],[iso_code]],iso_code!B:C,2,FALSE)</f>
        <v>UGA</v>
      </c>
      <c r="D1358" s="18" t="str">
        <f>VLOOKUP(Table4[[#This Row],[iso_code]],iso_code!G:H,2,FALSE)</f>
        <v>Uganda</v>
      </c>
    </row>
    <row r="1359" spans="1:4">
      <c r="A1359" s="18">
        <v>505</v>
      </c>
      <c r="B1359" s="54" t="s">
        <v>612</v>
      </c>
      <c r="C1359" s="58" t="str">
        <f>VLOOKUP(Table4[[#This Row],[iso_code]],iso_code!B:C,2,FALSE)</f>
        <v>ZAF</v>
      </c>
      <c r="D1359" s="18" t="str">
        <f>VLOOKUP(Table4[[#This Row],[iso_code]],iso_code!G:H,2,FALSE)</f>
        <v>South Africa</v>
      </c>
    </row>
    <row r="1360" spans="1:4">
      <c r="A1360" s="18">
        <v>505</v>
      </c>
      <c r="B1360" s="54" t="s">
        <v>747</v>
      </c>
      <c r="C1360" s="58" t="str">
        <f>VLOOKUP(Table4[[#This Row],[iso_code]],iso_code!B:C,2,FALSE)</f>
        <v>ZMB</v>
      </c>
      <c r="D1360" s="18" t="str">
        <f>VLOOKUP(Table4[[#This Row],[iso_code]],iso_code!G:H,2,FALSE)</f>
        <v>Zambia</v>
      </c>
    </row>
    <row r="1361" spans="1:4">
      <c r="A1361" s="18">
        <v>505</v>
      </c>
      <c r="B1361" s="54" t="s">
        <v>2246</v>
      </c>
      <c r="C1361" s="58" t="str">
        <f>VLOOKUP(Table4[[#This Row],[iso_code]],iso_code!B:C,2,FALSE)</f>
        <v>ZWE</v>
      </c>
      <c r="D1361" s="18" t="str">
        <f>VLOOKUP(Table4[[#This Row],[iso_code]],iso_code!G:H,2,FALSE)</f>
        <v>Zimbabwe</v>
      </c>
    </row>
    <row r="1362" spans="1:4">
      <c r="A1362" s="18">
        <v>506</v>
      </c>
      <c r="B1362" s="54" t="s">
        <v>428</v>
      </c>
      <c r="C1362" s="58" t="str">
        <f>VLOOKUP(Table4[[#This Row],[iso_code]],iso_code!B:C,2,FALSE)</f>
        <v>KEN</v>
      </c>
      <c r="D1362" s="18" t="str">
        <f>VLOOKUP(Table4[[#This Row],[iso_code]],iso_code!G:H,2,FALSE)</f>
        <v>Kenya</v>
      </c>
    </row>
    <row r="1363" spans="1:4">
      <c r="A1363" s="18">
        <v>507</v>
      </c>
      <c r="B1363" s="54" t="s">
        <v>858</v>
      </c>
      <c r="C1363" s="58" t="str">
        <f>VLOOKUP(Table4[[#This Row],[iso_code]],iso_code!B:C,2,FALSE)</f>
        <v>TZA</v>
      </c>
      <c r="D1363" s="18" t="str">
        <f>VLOOKUP(Table4[[#This Row],[iso_code]],iso_code!G:H,2,FALSE)</f>
        <v>Tanzania, United Republic of</v>
      </c>
    </row>
    <row r="1364" spans="1:4">
      <c r="A1364" s="18">
        <v>508</v>
      </c>
      <c r="B1364" s="54" t="s">
        <v>1232</v>
      </c>
      <c r="C1364" s="58" t="str">
        <f>VLOOKUP(Table4[[#This Row],[iso_code]],iso_code!B:C,2,FALSE)</f>
        <v>NGA</v>
      </c>
      <c r="D1364" s="18" t="str">
        <f>VLOOKUP(Table4[[#This Row],[iso_code]],iso_code!G:H,2,FALSE)</f>
        <v>Nigeria</v>
      </c>
    </row>
    <row r="1365" spans="1:4">
      <c r="A1365" s="18">
        <v>509</v>
      </c>
      <c r="B1365" s="54" t="s">
        <v>800</v>
      </c>
      <c r="C1365" s="58" t="str">
        <f>VLOOKUP(Table4[[#This Row],[iso_code]],iso_code!B:C,2,FALSE)</f>
        <v>DZA</v>
      </c>
      <c r="D1365" s="18" t="str">
        <f>VLOOKUP(Table4[[#This Row],[iso_code]],iso_code!G:H,2,FALSE)</f>
        <v>Algeria</v>
      </c>
    </row>
    <row r="1366" spans="1:4">
      <c r="A1366" s="18">
        <v>510</v>
      </c>
      <c r="B1366" s="54" t="s">
        <v>194</v>
      </c>
      <c r="C1366" s="58" t="str">
        <f>VLOOKUP(Table4[[#This Row],[iso_code]],iso_code!B:C,2,FALSE)</f>
        <v>ETH</v>
      </c>
      <c r="D1366" s="18" t="str">
        <f>VLOOKUP(Table4[[#This Row],[iso_code]],iso_code!G:H,2,FALSE)</f>
        <v>Ethiopia</v>
      </c>
    </row>
    <row r="1367" spans="1:4">
      <c r="A1367" s="18">
        <v>511</v>
      </c>
      <c r="B1367" s="54" t="s">
        <v>2110</v>
      </c>
      <c r="C1367" s="58" t="str">
        <f>VLOOKUP(Table4[[#This Row],[iso_code]],iso_code!B:C,2,FALSE)</f>
        <v>MRT</v>
      </c>
      <c r="D1367" s="18" t="str">
        <f>VLOOKUP(Table4[[#This Row],[iso_code]],iso_code!G:H,2,FALSE)</f>
        <v>Mauritania</v>
      </c>
    </row>
    <row r="1368" spans="1:4">
      <c r="A1368" s="18">
        <v>512</v>
      </c>
      <c r="B1368" s="54" t="s">
        <v>1232</v>
      </c>
      <c r="C1368" s="58" t="str">
        <f>VLOOKUP(Table4[[#This Row],[iso_code]],iso_code!B:C,2,FALSE)</f>
        <v>NGA</v>
      </c>
      <c r="D1368" s="18" t="str">
        <f>VLOOKUP(Table4[[#This Row],[iso_code]],iso_code!G:H,2,FALSE)</f>
        <v>Nigeria</v>
      </c>
    </row>
    <row r="1369" spans="1:4">
      <c r="A1369" s="18">
        <v>513</v>
      </c>
      <c r="B1369" s="54" t="s">
        <v>850</v>
      </c>
      <c r="C1369" s="58" t="str">
        <f>VLOOKUP(Table4[[#This Row],[iso_code]],iso_code!B:C,2,FALSE)</f>
        <v>EGY</v>
      </c>
      <c r="D1369" s="18" t="str">
        <f>VLOOKUP(Table4[[#This Row],[iso_code]],iso_code!G:H,2,FALSE)</f>
        <v>Egypt</v>
      </c>
    </row>
    <row r="1370" spans="1:4">
      <c r="A1370" s="18">
        <v>514</v>
      </c>
      <c r="B1370" s="54" t="s">
        <v>513</v>
      </c>
      <c r="C1370" s="58" t="str">
        <f>VLOOKUP(Table4[[#This Row],[iso_code]],iso_code!B:C,2,FALSE)</f>
        <v>MAR</v>
      </c>
      <c r="D1370" s="18" t="str">
        <f>VLOOKUP(Table4[[#This Row],[iso_code]],iso_code!G:H,2,FALSE)</f>
        <v>Morocco</v>
      </c>
    </row>
    <row r="1371" spans="1:4">
      <c r="A1371" s="18">
        <v>515</v>
      </c>
      <c r="B1371" s="54" t="s">
        <v>2221</v>
      </c>
      <c r="C1371" s="58" t="str">
        <f>VLOOKUP(Table4[[#This Row],[iso_code]],iso_code!B:C,2,FALSE)</f>
        <v>BEN</v>
      </c>
      <c r="D1371" s="18" t="str">
        <f>VLOOKUP(Table4[[#This Row],[iso_code]],iso_code!G:H,2,FALSE)</f>
        <v>Benin</v>
      </c>
    </row>
    <row r="1372" spans="1:4">
      <c r="A1372" s="18">
        <v>515</v>
      </c>
      <c r="B1372" s="54" t="s">
        <v>2222</v>
      </c>
      <c r="C1372" s="58" t="str">
        <f>VLOOKUP(Table4[[#This Row],[iso_code]],iso_code!B:C,2,FALSE)</f>
        <v>BFA</v>
      </c>
      <c r="D1372" s="18" t="str">
        <f>VLOOKUP(Table4[[#This Row],[iso_code]],iso_code!G:H,2,FALSE)</f>
        <v>Burkina Faso</v>
      </c>
    </row>
    <row r="1373" spans="1:4">
      <c r="A1373" s="18">
        <v>515</v>
      </c>
      <c r="B1373" s="54" t="s">
        <v>2234</v>
      </c>
      <c r="C1373" s="58" t="str">
        <f>VLOOKUP(Table4[[#This Row],[iso_code]],iso_code!B:C,2,FALSE)</f>
        <v>CIV</v>
      </c>
      <c r="D1373" s="18" t="str">
        <f>VLOOKUP(Table4[[#This Row],[iso_code]],iso_code!G:H,2,FALSE)</f>
        <v>Côte d'Ivoire</v>
      </c>
    </row>
    <row r="1374" spans="1:4">
      <c r="A1374" s="18">
        <v>515</v>
      </c>
      <c r="B1374" s="54" t="s">
        <v>2231</v>
      </c>
      <c r="C1374" s="58" t="str">
        <f>VLOOKUP(Table4[[#This Row],[iso_code]],iso_code!B:C,2,FALSE)</f>
        <v>GMB</v>
      </c>
      <c r="D1374" s="18" t="str">
        <f>VLOOKUP(Table4[[#This Row],[iso_code]],iso_code!G:H,2,FALSE)</f>
        <v>Gambia (the)</v>
      </c>
    </row>
    <row r="1375" spans="1:4">
      <c r="A1375" s="18">
        <v>515</v>
      </c>
      <c r="B1375" s="54" t="s">
        <v>250</v>
      </c>
      <c r="C1375" s="58" t="str">
        <f>VLOOKUP(Table4[[#This Row],[iso_code]],iso_code!B:C,2,FALSE)</f>
        <v>GHA</v>
      </c>
      <c r="D1375" s="18" t="str">
        <f>VLOOKUP(Table4[[#This Row],[iso_code]],iso_code!G:H,2,FALSE)</f>
        <v>Ghana</v>
      </c>
    </row>
    <row r="1376" spans="1:4">
      <c r="A1376" s="18">
        <v>515</v>
      </c>
      <c r="B1376" s="54" t="s">
        <v>2232</v>
      </c>
      <c r="C1376" s="58" t="str">
        <f>VLOOKUP(Table4[[#This Row],[iso_code]],iso_code!B:C,2,FALSE)</f>
        <v>GIN</v>
      </c>
      <c r="D1376" s="18" t="str">
        <f>VLOOKUP(Table4[[#This Row],[iso_code]],iso_code!G:H,2,FALSE)</f>
        <v>Guinea</v>
      </c>
    </row>
    <row r="1377" spans="1:4">
      <c r="A1377" s="18">
        <v>515</v>
      </c>
      <c r="B1377" s="54" t="s">
        <v>2233</v>
      </c>
      <c r="C1377" s="58" t="str">
        <f>VLOOKUP(Table4[[#This Row],[iso_code]],iso_code!B:C,2,FALSE)</f>
        <v>GNB</v>
      </c>
      <c r="D1377" s="18" t="str">
        <f>VLOOKUP(Table4[[#This Row],[iso_code]],iso_code!G:H,2,FALSE)</f>
        <v>Guinea-Bissau</v>
      </c>
    </row>
    <row r="1378" spans="1:4">
      <c r="A1378" s="18">
        <v>515</v>
      </c>
      <c r="B1378" s="54" t="s">
        <v>2236</v>
      </c>
      <c r="C1378" s="58" t="str">
        <f>VLOOKUP(Table4[[#This Row],[iso_code]],iso_code!B:C,2,FALSE)</f>
        <v>LBR</v>
      </c>
      <c r="D1378" s="18" t="str">
        <f>VLOOKUP(Table4[[#This Row],[iso_code]],iso_code!G:H,2,FALSE)</f>
        <v>Liberia</v>
      </c>
    </row>
    <row r="1379" spans="1:4">
      <c r="A1379" s="18">
        <v>515</v>
      </c>
      <c r="B1379" s="54" t="s">
        <v>2238</v>
      </c>
      <c r="C1379" s="58" t="str">
        <f>VLOOKUP(Table4[[#This Row],[iso_code]],iso_code!B:C,2,FALSE)</f>
        <v>MLI</v>
      </c>
      <c r="D1379" s="18" t="str">
        <f>VLOOKUP(Table4[[#This Row],[iso_code]],iso_code!G:H,2,FALSE)</f>
        <v>Mali</v>
      </c>
    </row>
    <row r="1380" spans="1:4">
      <c r="A1380" s="18">
        <v>515</v>
      </c>
      <c r="B1380" s="54" t="s">
        <v>1005</v>
      </c>
      <c r="C1380" s="58" t="str">
        <f>VLOOKUP(Table4[[#This Row],[iso_code]],iso_code!B:C,2,FALSE)</f>
        <v>NER</v>
      </c>
      <c r="D1380" s="18" t="str">
        <f>VLOOKUP(Table4[[#This Row],[iso_code]],iso_code!G:H,2,FALSE)</f>
        <v>Niger (the)</v>
      </c>
    </row>
    <row r="1381" spans="1:4">
      <c r="A1381" s="18">
        <v>515</v>
      </c>
      <c r="B1381" s="54" t="s">
        <v>1232</v>
      </c>
      <c r="C1381" s="58" t="str">
        <f>VLOOKUP(Table4[[#This Row],[iso_code]],iso_code!B:C,2,FALSE)</f>
        <v>NGA</v>
      </c>
      <c r="D1381" s="18" t="str">
        <f>VLOOKUP(Table4[[#This Row],[iso_code]],iso_code!G:H,2,FALSE)</f>
        <v>Nigeria</v>
      </c>
    </row>
    <row r="1382" spans="1:4">
      <c r="A1382" s="18">
        <v>515</v>
      </c>
      <c r="B1382" s="54" t="s">
        <v>1688</v>
      </c>
      <c r="C1382" s="58" t="str">
        <f>VLOOKUP(Table4[[#This Row],[iso_code]],iso_code!B:C,2,FALSE)</f>
        <v>SEN</v>
      </c>
      <c r="D1382" s="18" t="str">
        <f>VLOOKUP(Table4[[#This Row],[iso_code]],iso_code!G:H,2,FALSE)</f>
        <v>Senegal</v>
      </c>
    </row>
    <row r="1383" spans="1:4">
      <c r="A1383" s="18">
        <v>515</v>
      </c>
      <c r="B1383" s="54" t="s">
        <v>2094</v>
      </c>
      <c r="C1383" s="58" t="str">
        <f>VLOOKUP(Table4[[#This Row],[iso_code]],iso_code!B:C,2,FALSE)</f>
        <v>SLE</v>
      </c>
      <c r="D1383" s="18" t="str">
        <f>VLOOKUP(Table4[[#This Row],[iso_code]],iso_code!G:H,2,FALSE)</f>
        <v>Sierra Leone</v>
      </c>
    </row>
    <row r="1384" spans="1:4">
      <c r="A1384" s="18">
        <v>515</v>
      </c>
      <c r="B1384" s="54" t="s">
        <v>2016</v>
      </c>
      <c r="C1384" s="58" t="str">
        <f>VLOOKUP(Table4[[#This Row],[iso_code]],iso_code!B:C,2,FALSE)</f>
        <v>TGO</v>
      </c>
      <c r="D1384" s="18" t="str">
        <f>VLOOKUP(Table4[[#This Row],[iso_code]],iso_code!G:H,2,FALSE)</f>
        <v>Togo</v>
      </c>
    </row>
    <row r="1385" spans="1:4">
      <c r="A1385" s="18">
        <v>516</v>
      </c>
      <c r="B1385" s="54" t="s">
        <v>428</v>
      </c>
      <c r="C1385" s="58" t="str">
        <f>VLOOKUP(Table4[[#This Row],[iso_code]],iso_code!B:C,2,FALSE)</f>
        <v>KEN</v>
      </c>
      <c r="D1385" s="18" t="str">
        <f>VLOOKUP(Table4[[#This Row],[iso_code]],iso_code!G:H,2,FALSE)</f>
        <v>Kenya</v>
      </c>
    </row>
    <row r="1386" spans="1:4">
      <c r="A1386" s="18">
        <v>517</v>
      </c>
      <c r="B1386" s="54" t="s">
        <v>2220</v>
      </c>
      <c r="C1386" s="58" t="str">
        <f>VLOOKUP(Table4[[#This Row],[iso_code]],iso_code!B:C,2,FALSE)</f>
        <v>AGO</v>
      </c>
      <c r="D1386" s="18" t="str">
        <f>VLOOKUP(Table4[[#This Row],[iso_code]],iso_code!G:H,2,FALSE)</f>
        <v>Angola</v>
      </c>
    </row>
    <row r="1387" spans="1:4">
      <c r="A1387" s="18">
        <v>517</v>
      </c>
      <c r="B1387" s="54" t="s">
        <v>2221</v>
      </c>
      <c r="C1387" s="58" t="str">
        <f>VLOOKUP(Table4[[#This Row],[iso_code]],iso_code!B:C,2,FALSE)</f>
        <v>BEN</v>
      </c>
      <c r="D1387" s="18" t="str">
        <f>VLOOKUP(Table4[[#This Row],[iso_code]],iso_code!G:H,2,FALSE)</f>
        <v>Benin</v>
      </c>
    </row>
    <row r="1388" spans="1:4">
      <c r="A1388" s="18">
        <v>517</v>
      </c>
      <c r="B1388" s="54" t="s">
        <v>1829</v>
      </c>
      <c r="C1388" s="58" t="str">
        <f>VLOOKUP(Table4[[#This Row],[iso_code]],iso_code!B:C,2,FALSE)</f>
        <v>BWA</v>
      </c>
      <c r="D1388" s="18" t="str">
        <f>VLOOKUP(Table4[[#This Row],[iso_code]],iso_code!G:H,2,FALSE)</f>
        <v>Botswana</v>
      </c>
    </row>
    <row r="1389" spans="1:4">
      <c r="A1389" s="18">
        <v>517</v>
      </c>
      <c r="B1389" s="54" t="s">
        <v>2222</v>
      </c>
      <c r="C1389" s="58" t="str">
        <f>VLOOKUP(Table4[[#This Row],[iso_code]],iso_code!B:C,2,FALSE)</f>
        <v>BFA</v>
      </c>
      <c r="D1389" s="18" t="str">
        <f>VLOOKUP(Table4[[#This Row],[iso_code]],iso_code!G:H,2,FALSE)</f>
        <v>Burkina Faso</v>
      </c>
    </row>
    <row r="1390" spans="1:4">
      <c r="A1390" s="18">
        <v>517</v>
      </c>
      <c r="B1390" s="54" t="s">
        <v>2223</v>
      </c>
      <c r="C1390" s="58" t="str">
        <f>VLOOKUP(Table4[[#This Row],[iso_code]],iso_code!B:C,2,FALSE)</f>
        <v>BDI</v>
      </c>
      <c r="D1390" s="18" t="str">
        <f>VLOOKUP(Table4[[#This Row],[iso_code]],iso_code!G:H,2,FALSE)</f>
        <v>Burundi</v>
      </c>
    </row>
    <row r="1391" spans="1:4">
      <c r="A1391" s="18">
        <v>517</v>
      </c>
      <c r="B1391" s="54" t="s">
        <v>285</v>
      </c>
      <c r="C1391" s="58" t="str">
        <f>VLOOKUP(Table4[[#This Row],[iso_code]],iso_code!B:C,2,FALSE)</f>
        <v>CMR</v>
      </c>
      <c r="D1391" s="18" t="str">
        <f>VLOOKUP(Table4[[#This Row],[iso_code]],iso_code!G:H,2,FALSE)</f>
        <v>Cameroon</v>
      </c>
    </row>
    <row r="1392" spans="1:4">
      <c r="A1392" s="18">
        <v>517</v>
      </c>
      <c r="B1392" s="54" t="s">
        <v>1663</v>
      </c>
      <c r="C1392" s="58" t="str">
        <f>VLOOKUP(Table4[[#This Row],[iso_code]],iso_code!B:C,2,FALSE)</f>
        <v>CAF</v>
      </c>
      <c r="D1392" s="18" t="str">
        <f>VLOOKUP(Table4[[#This Row],[iso_code]],iso_code!G:H,2,FALSE)</f>
        <v>Central African Republic (the)</v>
      </c>
    </row>
    <row r="1393" spans="1:4">
      <c r="A1393" s="18">
        <v>517</v>
      </c>
      <c r="B1393" s="54" t="s">
        <v>2224</v>
      </c>
      <c r="C1393" s="58" t="str">
        <f>VLOOKUP(Table4[[#This Row],[iso_code]],iso_code!B:C,2,FALSE)</f>
        <v>TCD</v>
      </c>
      <c r="D1393" s="18" t="str">
        <f>VLOOKUP(Table4[[#This Row],[iso_code]],iso_code!G:H,2,FALSE)</f>
        <v>Chad</v>
      </c>
    </row>
    <row r="1394" spans="1:4">
      <c r="A1394" s="18">
        <v>517</v>
      </c>
      <c r="B1394" s="54" t="s">
        <v>2234</v>
      </c>
      <c r="C1394" s="58" t="str">
        <f>VLOOKUP(Table4[[#This Row],[iso_code]],iso_code!B:C,2,FALSE)</f>
        <v>CIV</v>
      </c>
      <c r="D1394" s="18" t="str">
        <f>VLOOKUP(Table4[[#This Row],[iso_code]],iso_code!G:H,2,FALSE)</f>
        <v>Côte d'Ivoire</v>
      </c>
    </row>
    <row r="1395" spans="1:4">
      <c r="A1395" s="18">
        <v>517</v>
      </c>
      <c r="B1395" s="54" t="s">
        <v>2227</v>
      </c>
      <c r="C1395" s="58" t="str">
        <f>VLOOKUP(Table4[[#This Row],[iso_code]],iso_code!B:C,2,FALSE)</f>
        <v>DJI</v>
      </c>
      <c r="D1395" s="18" t="str">
        <f>VLOOKUP(Table4[[#This Row],[iso_code]],iso_code!G:H,2,FALSE)</f>
        <v>Djibouti</v>
      </c>
    </row>
    <row r="1396" spans="1:4">
      <c r="A1396" s="18">
        <v>517</v>
      </c>
      <c r="B1396" s="54" t="s">
        <v>2024</v>
      </c>
      <c r="C1396" s="58" t="str">
        <f>VLOOKUP(Table4[[#This Row],[iso_code]],iso_code!B:C,2,FALSE)</f>
        <v>COD</v>
      </c>
      <c r="D1396" s="18" t="str">
        <f>VLOOKUP(Table4[[#This Row],[iso_code]],iso_code!G:H,2,FALSE)</f>
        <v>Congo (the Democratic Republic of the)</v>
      </c>
    </row>
    <row r="1397" spans="1:4">
      <c r="A1397" s="18">
        <v>517</v>
      </c>
      <c r="B1397" s="54" t="s">
        <v>2228</v>
      </c>
      <c r="C1397" s="58" t="str">
        <f>VLOOKUP(Table4[[#This Row],[iso_code]],iso_code!B:C,2,FALSE)</f>
        <v>GNQ</v>
      </c>
      <c r="D1397" s="18" t="str">
        <f>VLOOKUP(Table4[[#This Row],[iso_code]],iso_code!G:H,2,FALSE)</f>
        <v>Equatorial Guinea</v>
      </c>
    </row>
    <row r="1398" spans="1:4">
      <c r="A1398" s="18">
        <v>517</v>
      </c>
      <c r="B1398" s="54" t="s">
        <v>2229</v>
      </c>
      <c r="C1398" s="58" t="str">
        <f>VLOOKUP(Table4[[#This Row],[iso_code]],iso_code!B:C,2,FALSE)</f>
        <v>ERI</v>
      </c>
      <c r="D1398" s="18" t="str">
        <f>VLOOKUP(Table4[[#This Row],[iso_code]],iso_code!G:H,2,FALSE)</f>
        <v>Eritrea</v>
      </c>
    </row>
    <row r="1399" spans="1:4">
      <c r="A1399" s="18">
        <v>517</v>
      </c>
      <c r="B1399" s="54" t="s">
        <v>194</v>
      </c>
      <c r="C1399" s="58" t="str">
        <f>VLOOKUP(Table4[[#This Row],[iso_code]],iso_code!B:C,2,FALSE)</f>
        <v>ETH</v>
      </c>
      <c r="D1399" s="18" t="str">
        <f>VLOOKUP(Table4[[#This Row],[iso_code]],iso_code!G:H,2,FALSE)</f>
        <v>Ethiopia</v>
      </c>
    </row>
    <row r="1400" spans="1:4">
      <c r="A1400" s="18">
        <v>517</v>
      </c>
      <c r="B1400" s="54" t="s">
        <v>2230</v>
      </c>
      <c r="C1400" s="58" t="str">
        <f>VLOOKUP(Table4[[#This Row],[iso_code]],iso_code!B:C,2,FALSE)</f>
        <v>GAB</v>
      </c>
      <c r="D1400" s="18" t="str">
        <f>VLOOKUP(Table4[[#This Row],[iso_code]],iso_code!G:H,2,FALSE)</f>
        <v>Gabon</v>
      </c>
    </row>
    <row r="1401" spans="1:4">
      <c r="A1401" s="18">
        <v>517</v>
      </c>
      <c r="B1401" s="54" t="s">
        <v>2231</v>
      </c>
      <c r="C1401" s="58" t="str">
        <f>VLOOKUP(Table4[[#This Row],[iso_code]],iso_code!B:C,2,FALSE)</f>
        <v>GMB</v>
      </c>
      <c r="D1401" s="18" t="str">
        <f>VLOOKUP(Table4[[#This Row],[iso_code]],iso_code!G:H,2,FALSE)</f>
        <v>Gambia (the)</v>
      </c>
    </row>
    <row r="1402" spans="1:4">
      <c r="A1402" s="18">
        <v>517</v>
      </c>
      <c r="B1402" s="54" t="s">
        <v>250</v>
      </c>
      <c r="C1402" s="58" t="str">
        <f>VLOOKUP(Table4[[#This Row],[iso_code]],iso_code!B:C,2,FALSE)</f>
        <v>GHA</v>
      </c>
      <c r="D1402" s="18" t="str">
        <f>VLOOKUP(Table4[[#This Row],[iso_code]],iso_code!G:H,2,FALSE)</f>
        <v>Ghana</v>
      </c>
    </row>
    <row r="1403" spans="1:4">
      <c r="A1403" s="18">
        <v>517</v>
      </c>
      <c r="B1403" s="54" t="s">
        <v>2232</v>
      </c>
      <c r="C1403" s="58" t="str">
        <f>VLOOKUP(Table4[[#This Row],[iso_code]],iso_code!B:C,2,FALSE)</f>
        <v>GIN</v>
      </c>
      <c r="D1403" s="18" t="str">
        <f>VLOOKUP(Table4[[#This Row],[iso_code]],iso_code!G:H,2,FALSE)</f>
        <v>Guinea</v>
      </c>
    </row>
    <row r="1404" spans="1:4">
      <c r="A1404" s="18">
        <v>517</v>
      </c>
      <c r="B1404" s="54" t="s">
        <v>2233</v>
      </c>
      <c r="C1404" s="58" t="str">
        <f>VLOOKUP(Table4[[#This Row],[iso_code]],iso_code!B:C,2,FALSE)</f>
        <v>GNB</v>
      </c>
      <c r="D1404" s="18" t="str">
        <f>VLOOKUP(Table4[[#This Row],[iso_code]],iso_code!G:H,2,FALSE)</f>
        <v>Guinea-Bissau</v>
      </c>
    </row>
    <row r="1405" spans="1:4">
      <c r="A1405" s="18">
        <v>517</v>
      </c>
      <c r="B1405" s="54" t="s">
        <v>428</v>
      </c>
      <c r="C1405" s="58" t="str">
        <f>VLOOKUP(Table4[[#This Row],[iso_code]],iso_code!B:C,2,FALSE)</f>
        <v>KEN</v>
      </c>
      <c r="D1405" s="18" t="str">
        <f>VLOOKUP(Table4[[#This Row],[iso_code]],iso_code!G:H,2,FALSE)</f>
        <v>Kenya</v>
      </c>
    </row>
    <row r="1406" spans="1:4">
      <c r="A1406" s="18">
        <v>517</v>
      </c>
      <c r="B1406" s="54" t="s">
        <v>2235</v>
      </c>
      <c r="C1406" s="58" t="str">
        <f>VLOOKUP(Table4[[#This Row],[iso_code]],iso_code!B:C,2,FALSE)</f>
        <v>LSO</v>
      </c>
      <c r="D1406" s="18" t="str">
        <f>VLOOKUP(Table4[[#This Row],[iso_code]],iso_code!G:H,2,FALSE)</f>
        <v>Lesotho</v>
      </c>
    </row>
    <row r="1407" spans="1:4">
      <c r="A1407" s="18">
        <v>517</v>
      </c>
      <c r="B1407" s="54" t="s">
        <v>2236</v>
      </c>
      <c r="C1407" s="58" t="str">
        <f>VLOOKUP(Table4[[#This Row],[iso_code]],iso_code!B:C,2,FALSE)</f>
        <v>LBR</v>
      </c>
      <c r="D1407" s="18" t="str">
        <f>VLOOKUP(Table4[[#This Row],[iso_code]],iso_code!G:H,2,FALSE)</f>
        <v>Liberia</v>
      </c>
    </row>
    <row r="1408" spans="1:4">
      <c r="A1408" s="18">
        <v>517</v>
      </c>
      <c r="B1408" s="54" t="s">
        <v>2237</v>
      </c>
      <c r="C1408" s="58" t="str">
        <f>VLOOKUP(Table4[[#This Row],[iso_code]],iso_code!B:C,2,FALSE)</f>
        <v>MDG</v>
      </c>
      <c r="D1408" s="18" t="str">
        <f>VLOOKUP(Table4[[#This Row],[iso_code]],iso_code!G:H,2,FALSE)</f>
        <v>Madagascar</v>
      </c>
    </row>
    <row r="1409" spans="1:4">
      <c r="A1409" s="18">
        <v>517</v>
      </c>
      <c r="B1409" s="54" t="s">
        <v>1164</v>
      </c>
      <c r="C1409" s="58" t="str">
        <f>VLOOKUP(Table4[[#This Row],[iso_code]],iso_code!B:C,2,FALSE)</f>
        <v>MWI</v>
      </c>
      <c r="D1409" s="18" t="str">
        <f>VLOOKUP(Table4[[#This Row],[iso_code]],iso_code!G:H,2,FALSE)</f>
        <v>Malawi</v>
      </c>
    </row>
    <row r="1410" spans="1:4">
      <c r="A1410" s="18">
        <v>517</v>
      </c>
      <c r="B1410" s="54" t="s">
        <v>2238</v>
      </c>
      <c r="C1410" s="58" t="str">
        <f>VLOOKUP(Table4[[#This Row],[iso_code]],iso_code!B:C,2,FALSE)</f>
        <v>MLI</v>
      </c>
      <c r="D1410" s="18" t="str">
        <f>VLOOKUP(Table4[[#This Row],[iso_code]],iso_code!G:H,2,FALSE)</f>
        <v>Mali</v>
      </c>
    </row>
    <row r="1411" spans="1:4">
      <c r="A1411" s="18">
        <v>517</v>
      </c>
      <c r="B1411" s="54" t="s">
        <v>2110</v>
      </c>
      <c r="C1411" s="58" t="str">
        <f>VLOOKUP(Table4[[#This Row],[iso_code]],iso_code!B:C,2,FALSE)</f>
        <v>MRT</v>
      </c>
      <c r="D1411" s="18" t="str">
        <f>VLOOKUP(Table4[[#This Row],[iso_code]],iso_code!G:H,2,FALSE)</f>
        <v>Mauritania</v>
      </c>
    </row>
    <row r="1412" spans="1:4">
      <c r="A1412" s="18">
        <v>517</v>
      </c>
      <c r="B1412" s="54" t="s">
        <v>1455</v>
      </c>
      <c r="C1412" s="58" t="str">
        <f>VLOOKUP(Table4[[#This Row],[iso_code]],iso_code!B:C,2,FALSE)</f>
        <v>MOZ</v>
      </c>
      <c r="D1412" s="18" t="str">
        <f>VLOOKUP(Table4[[#This Row],[iso_code]],iso_code!G:H,2,FALSE)</f>
        <v>Mozambique</v>
      </c>
    </row>
    <row r="1413" spans="1:4">
      <c r="A1413" s="18">
        <v>517</v>
      </c>
      <c r="B1413" s="54" t="s">
        <v>2070</v>
      </c>
      <c r="C1413" s="58" t="str">
        <f>VLOOKUP(Table4[[#This Row],[iso_code]],iso_code!B:C,2,FALSE)</f>
        <v>NAM</v>
      </c>
      <c r="D1413" s="18" t="str">
        <f>VLOOKUP(Table4[[#This Row],[iso_code]],iso_code!G:H,2,FALSE)</f>
        <v>Namibia</v>
      </c>
    </row>
    <row r="1414" spans="1:4">
      <c r="A1414" s="18">
        <v>517</v>
      </c>
      <c r="B1414" s="54" t="s">
        <v>1005</v>
      </c>
      <c r="C1414" s="58" t="str">
        <f>VLOOKUP(Table4[[#This Row],[iso_code]],iso_code!B:C,2,FALSE)</f>
        <v>NER</v>
      </c>
      <c r="D1414" s="18" t="str">
        <f>VLOOKUP(Table4[[#This Row],[iso_code]],iso_code!G:H,2,FALSE)</f>
        <v>Niger (the)</v>
      </c>
    </row>
    <row r="1415" spans="1:4">
      <c r="A1415" s="18">
        <v>517</v>
      </c>
      <c r="B1415" s="54" t="s">
        <v>1232</v>
      </c>
      <c r="C1415" s="58" t="str">
        <f>VLOOKUP(Table4[[#This Row],[iso_code]],iso_code!B:C,2,FALSE)</f>
        <v>NGA</v>
      </c>
      <c r="D1415" s="18" t="str">
        <f>VLOOKUP(Table4[[#This Row],[iso_code]],iso_code!G:H,2,FALSE)</f>
        <v>Nigeria</v>
      </c>
    </row>
    <row r="1416" spans="1:4">
      <c r="A1416" s="18">
        <v>517</v>
      </c>
      <c r="B1416" s="54" t="s">
        <v>2226</v>
      </c>
      <c r="C1416" s="58" t="str">
        <f>VLOOKUP(Table4[[#This Row],[iso_code]],iso_code!B:C,2,FALSE)</f>
        <v>COG</v>
      </c>
      <c r="D1416" s="18" t="str">
        <f>VLOOKUP(Table4[[#This Row],[iso_code]],iso_code!G:H,2,FALSE)</f>
        <v>Congo (the)</v>
      </c>
    </row>
    <row r="1417" spans="1:4">
      <c r="A1417" s="18">
        <v>517</v>
      </c>
      <c r="B1417" s="54" t="s">
        <v>2239</v>
      </c>
      <c r="C1417" s="58" t="str">
        <f>VLOOKUP(Table4[[#This Row],[iso_code]],iso_code!B:C,2,FALSE)</f>
        <v>RWA</v>
      </c>
      <c r="D1417" s="18" t="str">
        <f>VLOOKUP(Table4[[#This Row],[iso_code]],iso_code!G:H,2,FALSE)</f>
        <v>Rwanda</v>
      </c>
    </row>
    <row r="1418" spans="1:4">
      <c r="A1418" s="18">
        <v>517</v>
      </c>
      <c r="B1418" s="54" t="s">
        <v>1688</v>
      </c>
      <c r="C1418" s="58" t="str">
        <f>VLOOKUP(Table4[[#This Row],[iso_code]],iso_code!B:C,2,FALSE)</f>
        <v>SEN</v>
      </c>
      <c r="D1418" s="18" t="str">
        <f>VLOOKUP(Table4[[#This Row],[iso_code]],iso_code!G:H,2,FALSE)</f>
        <v>Senegal</v>
      </c>
    </row>
    <row r="1419" spans="1:4">
      <c r="A1419" s="18">
        <v>517</v>
      </c>
      <c r="B1419" s="54" t="s">
        <v>2094</v>
      </c>
      <c r="C1419" s="58" t="str">
        <f>VLOOKUP(Table4[[#This Row],[iso_code]],iso_code!B:C,2,FALSE)</f>
        <v>SLE</v>
      </c>
      <c r="D1419" s="18" t="str">
        <f>VLOOKUP(Table4[[#This Row],[iso_code]],iso_code!G:H,2,FALSE)</f>
        <v>Sierra Leone</v>
      </c>
    </row>
    <row r="1420" spans="1:4">
      <c r="A1420" s="18">
        <v>517</v>
      </c>
      <c r="B1420" s="54" t="s">
        <v>2242</v>
      </c>
      <c r="C1420" s="58" t="str">
        <f>VLOOKUP(Table4[[#This Row],[iso_code]],iso_code!B:C,2,FALSE)</f>
        <v>SOM</v>
      </c>
      <c r="D1420" s="18" t="str">
        <f>VLOOKUP(Table4[[#This Row],[iso_code]],iso_code!G:H,2,FALSE)</f>
        <v>Somalia</v>
      </c>
    </row>
    <row r="1421" spans="1:4">
      <c r="A1421" s="18">
        <v>517</v>
      </c>
      <c r="B1421" s="54" t="s">
        <v>612</v>
      </c>
      <c r="C1421" s="58" t="str">
        <f>VLOOKUP(Table4[[#This Row],[iso_code]],iso_code!B:C,2,FALSE)</f>
        <v>ZAF</v>
      </c>
      <c r="D1421" s="18" t="str">
        <f>VLOOKUP(Table4[[#This Row],[iso_code]],iso_code!G:H,2,FALSE)</f>
        <v>South Africa</v>
      </c>
    </row>
    <row r="1422" spans="1:4">
      <c r="A1422" s="18">
        <v>517</v>
      </c>
      <c r="B1422" s="54" t="s">
        <v>2243</v>
      </c>
      <c r="C1422" s="58" t="str">
        <f>VLOOKUP(Table4[[#This Row],[iso_code]],iso_code!B:C,2,FALSE)</f>
        <v>SSD</v>
      </c>
      <c r="D1422" s="18" t="str">
        <f>VLOOKUP(Table4[[#This Row],[iso_code]],iso_code!G:H,2,FALSE)</f>
        <v>South Sudan</v>
      </c>
    </row>
    <row r="1423" spans="1:4">
      <c r="A1423" s="18">
        <v>517</v>
      </c>
      <c r="B1423" s="54" t="s">
        <v>2244</v>
      </c>
      <c r="C1423" s="58" t="str">
        <f>VLOOKUP(Table4[[#This Row],[iso_code]],iso_code!B:C,2,FALSE)</f>
        <v>SDN</v>
      </c>
      <c r="D1423" s="18" t="str">
        <f>VLOOKUP(Table4[[#This Row],[iso_code]],iso_code!G:H,2,FALSE)</f>
        <v>Sudan (the)</v>
      </c>
    </row>
    <row r="1424" spans="1:4">
      <c r="A1424" s="18">
        <v>517</v>
      </c>
      <c r="B1424" s="54" t="s">
        <v>858</v>
      </c>
      <c r="C1424" s="58" t="str">
        <f>VLOOKUP(Table4[[#This Row],[iso_code]],iso_code!B:C,2,FALSE)</f>
        <v>TZA</v>
      </c>
      <c r="D1424" s="18" t="str">
        <f>VLOOKUP(Table4[[#This Row],[iso_code]],iso_code!G:H,2,FALSE)</f>
        <v>Tanzania, United Republic of</v>
      </c>
    </row>
    <row r="1425" spans="1:4">
      <c r="A1425" s="18">
        <v>517</v>
      </c>
      <c r="B1425" s="54" t="s">
        <v>2016</v>
      </c>
      <c r="C1425" s="58" t="str">
        <f>VLOOKUP(Table4[[#This Row],[iso_code]],iso_code!B:C,2,FALSE)</f>
        <v>TGO</v>
      </c>
      <c r="D1425" s="18" t="str">
        <f>VLOOKUP(Table4[[#This Row],[iso_code]],iso_code!G:H,2,FALSE)</f>
        <v>Togo</v>
      </c>
    </row>
    <row r="1426" spans="1:4">
      <c r="A1426" s="18">
        <v>517</v>
      </c>
      <c r="B1426" s="54" t="s">
        <v>1467</v>
      </c>
      <c r="C1426" s="58" t="str">
        <f>VLOOKUP(Table4[[#This Row],[iso_code]],iso_code!B:C,2,FALSE)</f>
        <v>UGA</v>
      </c>
      <c r="D1426" s="18" t="str">
        <f>VLOOKUP(Table4[[#This Row],[iso_code]],iso_code!G:H,2,FALSE)</f>
        <v>Uganda</v>
      </c>
    </row>
    <row r="1427" spans="1:4">
      <c r="A1427" s="18">
        <v>517</v>
      </c>
      <c r="B1427" s="54" t="s">
        <v>747</v>
      </c>
      <c r="C1427" s="58" t="str">
        <f>VLOOKUP(Table4[[#This Row],[iso_code]],iso_code!B:C,2,FALSE)</f>
        <v>ZMB</v>
      </c>
      <c r="D1427" s="18" t="str">
        <f>VLOOKUP(Table4[[#This Row],[iso_code]],iso_code!G:H,2,FALSE)</f>
        <v>Zambia</v>
      </c>
    </row>
    <row r="1428" spans="1:4">
      <c r="A1428" s="18">
        <v>517</v>
      </c>
      <c r="B1428" s="54" t="s">
        <v>2246</v>
      </c>
      <c r="C1428" s="58" t="str">
        <f>VLOOKUP(Table4[[#This Row],[iso_code]],iso_code!B:C,2,FALSE)</f>
        <v>ZWE</v>
      </c>
      <c r="D1428" s="18" t="str">
        <f>VLOOKUP(Table4[[#This Row],[iso_code]],iso_code!G:H,2,FALSE)</f>
        <v>Zimbabwe</v>
      </c>
    </row>
    <row r="1429" spans="1:4">
      <c r="A1429" s="18">
        <v>518</v>
      </c>
      <c r="B1429" s="54" t="s">
        <v>612</v>
      </c>
      <c r="C1429" s="58" t="str">
        <f>VLOOKUP(Table4[[#This Row],[iso_code]],iso_code!B:C,2,FALSE)</f>
        <v>ZAF</v>
      </c>
      <c r="D1429" s="18" t="str">
        <f>VLOOKUP(Table4[[#This Row],[iso_code]],iso_code!G:H,2,FALSE)</f>
        <v>South Africa</v>
      </c>
    </row>
    <row r="1430" spans="1:4">
      <c r="A1430" s="18">
        <v>519</v>
      </c>
      <c r="B1430" s="54" t="s">
        <v>194</v>
      </c>
      <c r="C1430" s="58" t="str">
        <f>VLOOKUP(Table4[[#This Row],[iso_code]],iso_code!B:C,2,FALSE)</f>
        <v>ETH</v>
      </c>
      <c r="D1430" s="18" t="str">
        <f>VLOOKUP(Table4[[#This Row],[iso_code]],iso_code!G:H,2,FALSE)</f>
        <v>Ethiopia</v>
      </c>
    </row>
    <row r="1431" spans="1:4">
      <c r="A1431" s="18">
        <v>520</v>
      </c>
      <c r="B1431" s="54" t="s">
        <v>1455</v>
      </c>
      <c r="C1431" s="58" t="str">
        <f>VLOOKUP(Table4[[#This Row],[iso_code]],iso_code!B:C,2,FALSE)</f>
        <v>MOZ</v>
      </c>
      <c r="D1431" s="18" t="str">
        <f>VLOOKUP(Table4[[#This Row],[iso_code]],iso_code!G:H,2,FALSE)</f>
        <v>Mozambique</v>
      </c>
    </row>
    <row r="1432" spans="1:4">
      <c r="A1432" s="18">
        <v>520</v>
      </c>
      <c r="B1432" s="54" t="s">
        <v>858</v>
      </c>
      <c r="C1432" s="58" t="str">
        <f>VLOOKUP(Table4[[#This Row],[iso_code]],iso_code!B:C,2,FALSE)</f>
        <v>TZA</v>
      </c>
      <c r="D1432" s="18" t="str">
        <f>VLOOKUP(Table4[[#This Row],[iso_code]],iso_code!G:H,2,FALSE)</f>
        <v>Tanzania, United Republic of</v>
      </c>
    </row>
    <row r="1433" spans="1:4">
      <c r="A1433" s="18">
        <v>520</v>
      </c>
      <c r="B1433" s="54" t="s">
        <v>747</v>
      </c>
      <c r="C1433" s="58" t="str">
        <f>VLOOKUP(Table4[[#This Row],[iso_code]],iso_code!B:C,2,FALSE)</f>
        <v>ZMB</v>
      </c>
      <c r="D1433" s="18" t="str">
        <f>VLOOKUP(Table4[[#This Row],[iso_code]],iso_code!G:H,2,FALSE)</f>
        <v>Zambia</v>
      </c>
    </row>
    <row r="1434" spans="1:4">
      <c r="A1434" s="18">
        <v>521</v>
      </c>
      <c r="B1434" s="54" t="s">
        <v>2222</v>
      </c>
      <c r="C1434" s="58" t="str">
        <f>VLOOKUP(Table4[[#This Row],[iso_code]],iso_code!B:C,2,FALSE)</f>
        <v>BFA</v>
      </c>
      <c r="D1434" s="18" t="str">
        <f>VLOOKUP(Table4[[#This Row],[iso_code]],iso_code!G:H,2,FALSE)</f>
        <v>Burkina Faso</v>
      </c>
    </row>
    <row r="1435" spans="1:4">
      <c r="A1435" s="18">
        <v>522</v>
      </c>
      <c r="B1435" s="54" t="s">
        <v>2024</v>
      </c>
      <c r="C1435" s="58" t="str">
        <f>VLOOKUP(Table4[[#This Row],[iso_code]],iso_code!B:C,2,FALSE)</f>
        <v>COD</v>
      </c>
      <c r="D1435" s="18" t="str">
        <f>VLOOKUP(Table4[[#This Row],[iso_code]],iso_code!G:H,2,FALSE)</f>
        <v>Congo (the Democratic Republic of the)</v>
      </c>
    </row>
    <row r="1436" spans="1:4">
      <c r="A1436" s="18">
        <v>523</v>
      </c>
      <c r="B1436" s="54" t="s">
        <v>2220</v>
      </c>
      <c r="C1436" s="58" t="str">
        <f>VLOOKUP(Table4[[#This Row],[iso_code]],iso_code!B:C,2,FALSE)</f>
        <v>AGO</v>
      </c>
      <c r="D1436" s="18" t="str">
        <f>VLOOKUP(Table4[[#This Row],[iso_code]],iso_code!G:H,2,FALSE)</f>
        <v>Angola</v>
      </c>
    </row>
    <row r="1437" spans="1:4">
      <c r="A1437" s="18">
        <v>523</v>
      </c>
      <c r="B1437" s="54" t="s">
        <v>2222</v>
      </c>
      <c r="C1437" s="58" t="str">
        <f>VLOOKUP(Table4[[#This Row],[iso_code]],iso_code!B:C,2,FALSE)</f>
        <v>BFA</v>
      </c>
      <c r="D1437" s="18" t="str">
        <f>VLOOKUP(Table4[[#This Row],[iso_code]],iso_code!G:H,2,FALSE)</f>
        <v>Burkina Faso</v>
      </c>
    </row>
    <row r="1438" spans="1:4">
      <c r="A1438" s="18">
        <v>523</v>
      </c>
      <c r="B1438" s="54" t="s">
        <v>2223</v>
      </c>
      <c r="C1438" s="58" t="str">
        <f>VLOOKUP(Table4[[#This Row],[iso_code]],iso_code!B:C,2,FALSE)</f>
        <v>BDI</v>
      </c>
      <c r="D1438" s="18" t="str">
        <f>VLOOKUP(Table4[[#This Row],[iso_code]],iso_code!G:H,2,FALSE)</f>
        <v>Burundi</v>
      </c>
    </row>
    <row r="1439" spans="1:4">
      <c r="A1439" s="18">
        <v>523</v>
      </c>
      <c r="B1439" s="54" t="s">
        <v>2221</v>
      </c>
      <c r="C1439" s="58" t="str">
        <f>VLOOKUP(Table4[[#This Row],[iso_code]],iso_code!B:C,2,FALSE)</f>
        <v>BEN</v>
      </c>
      <c r="D1439" s="18" t="str">
        <f>VLOOKUP(Table4[[#This Row],[iso_code]],iso_code!G:H,2,FALSE)</f>
        <v>Benin</v>
      </c>
    </row>
    <row r="1440" spans="1:4">
      <c r="A1440" s="18">
        <v>523</v>
      </c>
      <c r="B1440" s="54" t="s">
        <v>1829</v>
      </c>
      <c r="C1440" s="58" t="str">
        <f>VLOOKUP(Table4[[#This Row],[iso_code]],iso_code!B:C,2,FALSE)</f>
        <v>BWA</v>
      </c>
      <c r="D1440" s="18" t="str">
        <f>VLOOKUP(Table4[[#This Row],[iso_code]],iso_code!G:H,2,FALSE)</f>
        <v>Botswana</v>
      </c>
    </row>
    <row r="1441" spans="1:4">
      <c r="A1441" s="18">
        <v>523</v>
      </c>
      <c r="B1441" s="54" t="s">
        <v>2024</v>
      </c>
      <c r="C1441" s="58" t="str">
        <f>VLOOKUP(Table4[[#This Row],[iso_code]],iso_code!B:C,2,FALSE)</f>
        <v>COD</v>
      </c>
      <c r="D1441" s="18" t="str">
        <f>VLOOKUP(Table4[[#This Row],[iso_code]],iso_code!G:H,2,FALSE)</f>
        <v>Congo (the Democratic Republic of the)</v>
      </c>
    </row>
    <row r="1442" spans="1:4">
      <c r="A1442" s="18">
        <v>523</v>
      </c>
      <c r="B1442" s="54" t="s">
        <v>1663</v>
      </c>
      <c r="C1442" s="58" t="str">
        <f>VLOOKUP(Table4[[#This Row],[iso_code]],iso_code!B:C,2,FALSE)</f>
        <v>CAF</v>
      </c>
      <c r="D1442" s="18" t="str">
        <f>VLOOKUP(Table4[[#This Row],[iso_code]],iso_code!G:H,2,FALSE)</f>
        <v>Central African Republic (the)</v>
      </c>
    </row>
    <row r="1443" spans="1:4">
      <c r="A1443" s="18">
        <v>523</v>
      </c>
      <c r="B1443" s="54" t="s">
        <v>2226</v>
      </c>
      <c r="C1443" s="58" t="str">
        <f>VLOOKUP(Table4[[#This Row],[iso_code]],iso_code!B:C,2,FALSE)</f>
        <v>COG</v>
      </c>
      <c r="D1443" s="18" t="str">
        <f>VLOOKUP(Table4[[#This Row],[iso_code]],iso_code!G:H,2,FALSE)</f>
        <v>Congo (the)</v>
      </c>
    </row>
    <row r="1444" spans="1:4">
      <c r="A1444" s="18">
        <v>523</v>
      </c>
      <c r="B1444" s="54" t="s">
        <v>2234</v>
      </c>
      <c r="C1444" s="58" t="str">
        <f>VLOOKUP(Table4[[#This Row],[iso_code]],iso_code!B:C,2,FALSE)</f>
        <v>CIV</v>
      </c>
      <c r="D1444" s="18" t="str">
        <f>VLOOKUP(Table4[[#This Row],[iso_code]],iso_code!G:H,2,FALSE)</f>
        <v>Côte d'Ivoire</v>
      </c>
    </row>
    <row r="1445" spans="1:4">
      <c r="A1445" s="18">
        <v>523</v>
      </c>
      <c r="B1445" s="54" t="s">
        <v>285</v>
      </c>
      <c r="C1445" s="58" t="str">
        <f>VLOOKUP(Table4[[#This Row],[iso_code]],iso_code!B:C,2,FALSE)</f>
        <v>CMR</v>
      </c>
      <c r="D1445" s="18" t="str">
        <f>VLOOKUP(Table4[[#This Row],[iso_code]],iso_code!G:H,2,FALSE)</f>
        <v>Cameroon</v>
      </c>
    </row>
    <row r="1446" spans="1:4">
      <c r="A1446" s="18">
        <v>523</v>
      </c>
      <c r="B1446" s="54" t="s">
        <v>2227</v>
      </c>
      <c r="C1446" s="58" t="str">
        <f>VLOOKUP(Table4[[#This Row],[iso_code]],iso_code!B:C,2,FALSE)</f>
        <v>DJI</v>
      </c>
      <c r="D1446" s="18" t="str">
        <f>VLOOKUP(Table4[[#This Row],[iso_code]],iso_code!G:H,2,FALSE)</f>
        <v>Djibouti</v>
      </c>
    </row>
    <row r="1447" spans="1:4">
      <c r="A1447" s="18">
        <v>523</v>
      </c>
      <c r="B1447" s="54" t="s">
        <v>800</v>
      </c>
      <c r="C1447" s="58" t="str">
        <f>VLOOKUP(Table4[[#This Row],[iso_code]],iso_code!B:C,2,FALSE)</f>
        <v>DZA</v>
      </c>
      <c r="D1447" s="18" t="str">
        <f>VLOOKUP(Table4[[#This Row],[iso_code]],iso_code!G:H,2,FALSE)</f>
        <v>Algeria</v>
      </c>
    </row>
    <row r="1448" spans="1:4">
      <c r="A1448" s="18">
        <v>523</v>
      </c>
      <c r="B1448" s="54" t="s">
        <v>850</v>
      </c>
      <c r="C1448" s="58" t="str">
        <f>VLOOKUP(Table4[[#This Row],[iso_code]],iso_code!B:C,2,FALSE)</f>
        <v>EGY</v>
      </c>
      <c r="D1448" s="18" t="str">
        <f>VLOOKUP(Table4[[#This Row],[iso_code]],iso_code!G:H,2,FALSE)</f>
        <v>Egypt</v>
      </c>
    </row>
    <row r="1449" spans="1:4">
      <c r="A1449" s="18">
        <v>523</v>
      </c>
      <c r="B1449" s="54" t="s">
        <v>2229</v>
      </c>
      <c r="C1449" s="58" t="str">
        <f>VLOOKUP(Table4[[#This Row],[iso_code]],iso_code!B:C,2,FALSE)</f>
        <v>ERI</v>
      </c>
      <c r="D1449" s="18" t="str">
        <f>VLOOKUP(Table4[[#This Row],[iso_code]],iso_code!G:H,2,FALSE)</f>
        <v>Eritrea</v>
      </c>
    </row>
    <row r="1450" spans="1:4">
      <c r="A1450" s="18">
        <v>523</v>
      </c>
      <c r="B1450" s="54" t="s">
        <v>194</v>
      </c>
      <c r="C1450" s="58" t="str">
        <f>VLOOKUP(Table4[[#This Row],[iso_code]],iso_code!B:C,2,FALSE)</f>
        <v>ETH</v>
      </c>
      <c r="D1450" s="18" t="str">
        <f>VLOOKUP(Table4[[#This Row],[iso_code]],iso_code!G:H,2,FALSE)</f>
        <v>Ethiopia</v>
      </c>
    </row>
    <row r="1451" spans="1:4">
      <c r="A1451" s="18">
        <v>523</v>
      </c>
      <c r="B1451" s="54" t="s">
        <v>2230</v>
      </c>
      <c r="C1451" s="58" t="str">
        <f>VLOOKUP(Table4[[#This Row],[iso_code]],iso_code!B:C,2,FALSE)</f>
        <v>GAB</v>
      </c>
      <c r="D1451" s="18" t="str">
        <f>VLOOKUP(Table4[[#This Row],[iso_code]],iso_code!G:H,2,FALSE)</f>
        <v>Gabon</v>
      </c>
    </row>
    <row r="1452" spans="1:4">
      <c r="A1452" s="18">
        <v>523</v>
      </c>
      <c r="B1452" s="54" t="s">
        <v>250</v>
      </c>
      <c r="C1452" s="58" t="str">
        <f>VLOOKUP(Table4[[#This Row],[iso_code]],iso_code!B:C,2,FALSE)</f>
        <v>GHA</v>
      </c>
      <c r="D1452" s="18" t="str">
        <f>VLOOKUP(Table4[[#This Row],[iso_code]],iso_code!G:H,2,FALSE)</f>
        <v>Ghana</v>
      </c>
    </row>
    <row r="1453" spans="1:4">
      <c r="A1453" s="18">
        <v>523</v>
      </c>
      <c r="B1453" s="54" t="s">
        <v>2231</v>
      </c>
      <c r="C1453" s="58" t="str">
        <f>VLOOKUP(Table4[[#This Row],[iso_code]],iso_code!B:C,2,FALSE)</f>
        <v>GMB</v>
      </c>
      <c r="D1453" s="18" t="str">
        <f>VLOOKUP(Table4[[#This Row],[iso_code]],iso_code!G:H,2,FALSE)</f>
        <v>Gambia (the)</v>
      </c>
    </row>
    <row r="1454" spans="1:4">
      <c r="A1454" s="18">
        <v>523</v>
      </c>
      <c r="B1454" s="54" t="s">
        <v>2232</v>
      </c>
      <c r="C1454" s="58" t="str">
        <f>VLOOKUP(Table4[[#This Row],[iso_code]],iso_code!B:C,2,FALSE)</f>
        <v>GIN</v>
      </c>
      <c r="D1454" s="18" t="str">
        <f>VLOOKUP(Table4[[#This Row],[iso_code]],iso_code!G:H,2,FALSE)</f>
        <v>Guinea</v>
      </c>
    </row>
    <row r="1455" spans="1:4">
      <c r="A1455" s="18">
        <v>523</v>
      </c>
      <c r="B1455" s="54" t="s">
        <v>2228</v>
      </c>
      <c r="C1455" s="58" t="str">
        <f>VLOOKUP(Table4[[#This Row],[iso_code]],iso_code!B:C,2,FALSE)</f>
        <v>GNQ</v>
      </c>
      <c r="D1455" s="18" t="str">
        <f>VLOOKUP(Table4[[#This Row],[iso_code]],iso_code!G:H,2,FALSE)</f>
        <v>Equatorial Guinea</v>
      </c>
    </row>
    <row r="1456" spans="1:4">
      <c r="A1456" s="18">
        <v>523</v>
      </c>
      <c r="B1456" s="54" t="s">
        <v>2233</v>
      </c>
      <c r="C1456" s="58" t="str">
        <f>VLOOKUP(Table4[[#This Row],[iso_code]],iso_code!B:C,2,FALSE)</f>
        <v>GNB</v>
      </c>
      <c r="D1456" s="18" t="str">
        <f>VLOOKUP(Table4[[#This Row],[iso_code]],iso_code!G:H,2,FALSE)</f>
        <v>Guinea-Bissau</v>
      </c>
    </row>
    <row r="1457" spans="1:4">
      <c r="A1457" s="18">
        <v>523</v>
      </c>
      <c r="B1457" s="54" t="s">
        <v>428</v>
      </c>
      <c r="C1457" s="58" t="str">
        <f>VLOOKUP(Table4[[#This Row],[iso_code]],iso_code!B:C,2,FALSE)</f>
        <v>KEN</v>
      </c>
      <c r="D1457" s="18" t="str">
        <f>VLOOKUP(Table4[[#This Row],[iso_code]],iso_code!G:H,2,FALSE)</f>
        <v>Kenya</v>
      </c>
    </row>
    <row r="1458" spans="1:4">
      <c r="A1458" s="18">
        <v>523</v>
      </c>
      <c r="B1458" s="54" t="s">
        <v>2236</v>
      </c>
      <c r="C1458" s="58" t="str">
        <f>VLOOKUP(Table4[[#This Row],[iso_code]],iso_code!B:C,2,FALSE)</f>
        <v>LBR</v>
      </c>
      <c r="D1458" s="18" t="str">
        <f>VLOOKUP(Table4[[#This Row],[iso_code]],iso_code!G:H,2,FALSE)</f>
        <v>Liberia</v>
      </c>
    </row>
    <row r="1459" spans="1:4">
      <c r="A1459" s="18">
        <v>523</v>
      </c>
      <c r="B1459" s="54" t="s">
        <v>2235</v>
      </c>
      <c r="C1459" s="58" t="str">
        <f>VLOOKUP(Table4[[#This Row],[iso_code]],iso_code!B:C,2,FALSE)</f>
        <v>LSO</v>
      </c>
      <c r="D1459" s="18" t="str">
        <f>VLOOKUP(Table4[[#This Row],[iso_code]],iso_code!G:H,2,FALSE)</f>
        <v>Lesotho</v>
      </c>
    </row>
    <row r="1460" spans="1:4">
      <c r="A1460" s="18">
        <v>523</v>
      </c>
      <c r="B1460" s="54" t="s">
        <v>1992</v>
      </c>
      <c r="C1460" s="58" t="str">
        <f>VLOOKUP(Table4[[#This Row],[iso_code]],iso_code!B:C,2,FALSE)</f>
        <v>LBY</v>
      </c>
      <c r="D1460" s="18" t="str">
        <f>VLOOKUP(Table4[[#This Row],[iso_code]],iso_code!G:H,2,FALSE)</f>
        <v>Libya</v>
      </c>
    </row>
    <row r="1461" spans="1:4">
      <c r="A1461" s="18">
        <v>523</v>
      </c>
      <c r="B1461" s="54" t="s">
        <v>513</v>
      </c>
      <c r="C1461" s="58" t="str">
        <f>VLOOKUP(Table4[[#This Row],[iso_code]],iso_code!B:C,2,FALSE)</f>
        <v>MAR</v>
      </c>
      <c r="D1461" s="18" t="str">
        <f>VLOOKUP(Table4[[#This Row],[iso_code]],iso_code!G:H,2,FALSE)</f>
        <v>Morocco</v>
      </c>
    </row>
    <row r="1462" spans="1:4">
      <c r="A1462" s="18">
        <v>523</v>
      </c>
      <c r="B1462" s="54" t="s">
        <v>2238</v>
      </c>
      <c r="C1462" s="58" t="str">
        <f>VLOOKUP(Table4[[#This Row],[iso_code]],iso_code!B:C,2,FALSE)</f>
        <v>MLI</v>
      </c>
      <c r="D1462" s="18" t="str">
        <f>VLOOKUP(Table4[[#This Row],[iso_code]],iso_code!G:H,2,FALSE)</f>
        <v>Mali</v>
      </c>
    </row>
    <row r="1463" spans="1:4">
      <c r="A1463" s="18">
        <v>523</v>
      </c>
      <c r="B1463" s="54" t="s">
        <v>2110</v>
      </c>
      <c r="C1463" s="58" t="str">
        <f>VLOOKUP(Table4[[#This Row],[iso_code]],iso_code!B:C,2,FALSE)</f>
        <v>MRT</v>
      </c>
      <c r="D1463" s="18" t="str">
        <f>VLOOKUP(Table4[[#This Row],[iso_code]],iso_code!G:H,2,FALSE)</f>
        <v>Mauritania</v>
      </c>
    </row>
    <row r="1464" spans="1:4">
      <c r="A1464" s="18">
        <v>523</v>
      </c>
      <c r="B1464" s="54" t="s">
        <v>1164</v>
      </c>
      <c r="C1464" s="58" t="str">
        <f>VLOOKUP(Table4[[#This Row],[iso_code]],iso_code!B:C,2,FALSE)</f>
        <v>MWI</v>
      </c>
      <c r="D1464" s="18" t="str">
        <f>VLOOKUP(Table4[[#This Row],[iso_code]],iso_code!G:H,2,FALSE)</f>
        <v>Malawi</v>
      </c>
    </row>
    <row r="1465" spans="1:4">
      <c r="A1465" s="18">
        <v>523</v>
      </c>
      <c r="B1465" s="54" t="s">
        <v>1455</v>
      </c>
      <c r="C1465" s="58" t="str">
        <f>VLOOKUP(Table4[[#This Row],[iso_code]],iso_code!B:C,2,FALSE)</f>
        <v>MOZ</v>
      </c>
      <c r="D1465" s="18" t="str">
        <f>VLOOKUP(Table4[[#This Row],[iso_code]],iso_code!G:H,2,FALSE)</f>
        <v>Mozambique</v>
      </c>
    </row>
    <row r="1466" spans="1:4">
      <c r="A1466" s="18">
        <v>523</v>
      </c>
      <c r="B1466" s="54" t="s">
        <v>2070</v>
      </c>
      <c r="C1466" s="58" t="str">
        <f>VLOOKUP(Table4[[#This Row],[iso_code]],iso_code!B:C,2,FALSE)</f>
        <v>NAM</v>
      </c>
      <c r="D1466" s="18" t="str">
        <f>VLOOKUP(Table4[[#This Row],[iso_code]],iso_code!G:H,2,FALSE)</f>
        <v>Namibia</v>
      </c>
    </row>
    <row r="1467" spans="1:4">
      <c r="A1467" s="18">
        <v>523</v>
      </c>
      <c r="B1467" s="54" t="s">
        <v>1005</v>
      </c>
      <c r="C1467" s="58" t="str">
        <f>VLOOKUP(Table4[[#This Row],[iso_code]],iso_code!B:C,2,FALSE)</f>
        <v>NER</v>
      </c>
      <c r="D1467" s="18" t="str">
        <f>VLOOKUP(Table4[[#This Row],[iso_code]],iso_code!G:H,2,FALSE)</f>
        <v>Niger (the)</v>
      </c>
    </row>
    <row r="1468" spans="1:4">
      <c r="A1468" s="18">
        <v>523</v>
      </c>
      <c r="B1468" s="54" t="s">
        <v>1232</v>
      </c>
      <c r="C1468" s="58" t="str">
        <f>VLOOKUP(Table4[[#This Row],[iso_code]],iso_code!B:C,2,FALSE)</f>
        <v>NGA</v>
      </c>
      <c r="D1468" s="18" t="str">
        <f>VLOOKUP(Table4[[#This Row],[iso_code]],iso_code!G:H,2,FALSE)</f>
        <v>Nigeria</v>
      </c>
    </row>
    <row r="1469" spans="1:4">
      <c r="A1469" s="18">
        <v>523</v>
      </c>
      <c r="B1469" s="54" t="s">
        <v>2239</v>
      </c>
      <c r="C1469" s="58" t="str">
        <f>VLOOKUP(Table4[[#This Row],[iso_code]],iso_code!B:C,2,FALSE)</f>
        <v>RWA</v>
      </c>
      <c r="D1469" s="18" t="str">
        <f>VLOOKUP(Table4[[#This Row],[iso_code]],iso_code!G:H,2,FALSE)</f>
        <v>Rwanda</v>
      </c>
    </row>
    <row r="1470" spans="1:4">
      <c r="A1470" s="18">
        <v>523</v>
      </c>
      <c r="B1470" s="54" t="s">
        <v>2244</v>
      </c>
      <c r="C1470" s="58" t="str">
        <f>VLOOKUP(Table4[[#This Row],[iso_code]],iso_code!B:C,2,FALSE)</f>
        <v>SDN</v>
      </c>
      <c r="D1470" s="18" t="str">
        <f>VLOOKUP(Table4[[#This Row],[iso_code]],iso_code!G:H,2,FALSE)</f>
        <v>Sudan (the)</v>
      </c>
    </row>
    <row r="1471" spans="1:4">
      <c r="A1471" s="18">
        <v>523</v>
      </c>
      <c r="B1471" s="54" t="s">
        <v>2094</v>
      </c>
      <c r="C1471" s="58" t="str">
        <f>VLOOKUP(Table4[[#This Row],[iso_code]],iso_code!B:C,2,FALSE)</f>
        <v>SLE</v>
      </c>
      <c r="D1471" s="18" t="str">
        <f>VLOOKUP(Table4[[#This Row],[iso_code]],iso_code!G:H,2,FALSE)</f>
        <v>Sierra Leone</v>
      </c>
    </row>
    <row r="1472" spans="1:4">
      <c r="A1472" s="18">
        <v>523</v>
      </c>
      <c r="B1472" s="54" t="s">
        <v>1688</v>
      </c>
      <c r="C1472" s="58" t="str">
        <f>VLOOKUP(Table4[[#This Row],[iso_code]],iso_code!B:C,2,FALSE)</f>
        <v>SEN</v>
      </c>
      <c r="D1472" s="18" t="str">
        <f>VLOOKUP(Table4[[#This Row],[iso_code]],iso_code!G:H,2,FALSE)</f>
        <v>Senegal</v>
      </c>
    </row>
    <row r="1473" spans="1:4">
      <c r="A1473" s="18">
        <v>523</v>
      </c>
      <c r="B1473" s="54" t="s">
        <v>2242</v>
      </c>
      <c r="C1473" s="58" t="str">
        <f>VLOOKUP(Table4[[#This Row],[iso_code]],iso_code!B:C,2,FALSE)</f>
        <v>SOM</v>
      </c>
      <c r="D1473" s="18" t="str">
        <f>VLOOKUP(Table4[[#This Row],[iso_code]],iso_code!G:H,2,FALSE)</f>
        <v>Somalia</v>
      </c>
    </row>
    <row r="1474" spans="1:4">
      <c r="A1474" s="18">
        <v>523</v>
      </c>
      <c r="B1474" s="54" t="s">
        <v>2243</v>
      </c>
      <c r="C1474" s="58" t="str">
        <f>VLOOKUP(Table4[[#This Row],[iso_code]],iso_code!B:C,2,FALSE)</f>
        <v>SSD</v>
      </c>
      <c r="D1474" s="18" t="str">
        <f>VLOOKUP(Table4[[#This Row],[iso_code]],iso_code!G:H,2,FALSE)</f>
        <v>South Sudan</v>
      </c>
    </row>
    <row r="1475" spans="1:4">
      <c r="A1475" s="18">
        <v>523</v>
      </c>
      <c r="B1475" s="54" t="s">
        <v>2245</v>
      </c>
      <c r="C1475" s="58" t="str">
        <f>VLOOKUP(Table4[[#This Row],[iso_code]],iso_code!B:C,2,FALSE)</f>
        <v>SWZ</v>
      </c>
      <c r="D1475" s="18" t="str">
        <f>VLOOKUP(Table4[[#This Row],[iso_code]],iso_code!G:H,2,FALSE)</f>
        <v>Eswatini</v>
      </c>
    </row>
    <row r="1476" spans="1:4">
      <c r="A1476" s="18">
        <v>523</v>
      </c>
      <c r="B1476" s="54" t="s">
        <v>2224</v>
      </c>
      <c r="C1476" s="58" t="str">
        <f>VLOOKUP(Table4[[#This Row],[iso_code]],iso_code!B:C,2,FALSE)</f>
        <v>TCD</v>
      </c>
      <c r="D1476" s="18" t="str">
        <f>VLOOKUP(Table4[[#This Row],[iso_code]],iso_code!G:H,2,FALSE)</f>
        <v>Chad</v>
      </c>
    </row>
    <row r="1477" spans="1:4">
      <c r="A1477" s="18">
        <v>523</v>
      </c>
      <c r="B1477" s="54" t="s">
        <v>2016</v>
      </c>
      <c r="C1477" s="58" t="str">
        <f>VLOOKUP(Table4[[#This Row],[iso_code]],iso_code!B:C,2,FALSE)</f>
        <v>TGO</v>
      </c>
      <c r="D1477" s="18" t="str">
        <f>VLOOKUP(Table4[[#This Row],[iso_code]],iso_code!G:H,2,FALSE)</f>
        <v>Togo</v>
      </c>
    </row>
    <row r="1478" spans="1:4">
      <c r="A1478" s="18">
        <v>523</v>
      </c>
      <c r="B1478" s="54" t="s">
        <v>952</v>
      </c>
      <c r="C1478" s="58" t="str">
        <f>VLOOKUP(Table4[[#This Row],[iso_code]],iso_code!B:C,2,FALSE)</f>
        <v>TUN</v>
      </c>
      <c r="D1478" s="18" t="str">
        <f>VLOOKUP(Table4[[#This Row],[iso_code]],iso_code!G:H,2,FALSE)</f>
        <v>Tunisia</v>
      </c>
    </row>
    <row r="1479" spans="1:4">
      <c r="A1479" s="18">
        <v>523</v>
      </c>
      <c r="B1479" s="54" t="s">
        <v>858</v>
      </c>
      <c r="C1479" s="58" t="str">
        <f>VLOOKUP(Table4[[#This Row],[iso_code]],iso_code!B:C,2,FALSE)</f>
        <v>TZA</v>
      </c>
      <c r="D1479" s="18" t="str">
        <f>VLOOKUP(Table4[[#This Row],[iso_code]],iso_code!G:H,2,FALSE)</f>
        <v>Tanzania, United Republic of</v>
      </c>
    </row>
    <row r="1480" spans="1:4">
      <c r="A1480" s="18">
        <v>523</v>
      </c>
      <c r="B1480" s="54" t="s">
        <v>1467</v>
      </c>
      <c r="C1480" s="58" t="str">
        <f>VLOOKUP(Table4[[#This Row],[iso_code]],iso_code!B:C,2,FALSE)</f>
        <v>UGA</v>
      </c>
      <c r="D1480" s="18" t="str">
        <f>VLOOKUP(Table4[[#This Row],[iso_code]],iso_code!G:H,2,FALSE)</f>
        <v>Uganda</v>
      </c>
    </row>
    <row r="1481" spans="1:4">
      <c r="A1481" s="18">
        <v>523</v>
      </c>
      <c r="B1481" s="54" t="s">
        <v>612</v>
      </c>
      <c r="C1481" s="58" t="str">
        <f>VLOOKUP(Table4[[#This Row],[iso_code]],iso_code!B:C,2,FALSE)</f>
        <v>ZAF</v>
      </c>
      <c r="D1481" s="18" t="str">
        <f>VLOOKUP(Table4[[#This Row],[iso_code]],iso_code!G:H,2,FALSE)</f>
        <v>South Africa</v>
      </c>
    </row>
    <row r="1482" spans="1:4">
      <c r="A1482" s="18">
        <v>523</v>
      </c>
      <c r="B1482" s="54" t="s">
        <v>747</v>
      </c>
      <c r="C1482" s="58" t="str">
        <f>VLOOKUP(Table4[[#This Row],[iso_code]],iso_code!B:C,2,FALSE)</f>
        <v>ZMB</v>
      </c>
      <c r="D1482" s="18" t="str">
        <f>VLOOKUP(Table4[[#This Row],[iso_code]],iso_code!G:H,2,FALSE)</f>
        <v>Zambia</v>
      </c>
    </row>
    <row r="1483" spans="1:4">
      <c r="A1483" s="18">
        <v>523</v>
      </c>
      <c r="B1483" s="54" t="s">
        <v>2246</v>
      </c>
      <c r="C1483" s="58" t="str">
        <f>VLOOKUP(Table4[[#This Row],[iso_code]],iso_code!B:C,2,FALSE)</f>
        <v>ZWE</v>
      </c>
      <c r="D1483" s="18" t="str">
        <f>VLOOKUP(Table4[[#This Row],[iso_code]],iso_code!G:H,2,FALSE)</f>
        <v>Zimbabwe</v>
      </c>
    </row>
    <row r="1484" spans="1:4">
      <c r="A1484" s="18">
        <v>524</v>
      </c>
      <c r="B1484" s="54" t="s">
        <v>428</v>
      </c>
      <c r="C1484" s="58" t="str">
        <f>VLOOKUP(Table4[[#This Row],[iso_code]],iso_code!B:C,2,FALSE)</f>
        <v>KEN</v>
      </c>
      <c r="D1484" s="18" t="str">
        <f>VLOOKUP(Table4[[#This Row],[iso_code]],iso_code!G:H,2,FALSE)</f>
        <v>Kenya</v>
      </c>
    </row>
    <row r="1485" spans="1:4">
      <c r="A1485" s="18">
        <v>525</v>
      </c>
      <c r="B1485" s="54" t="s">
        <v>612</v>
      </c>
      <c r="C1485" s="58" t="str">
        <f>VLOOKUP(Table4[[#This Row],[iso_code]],iso_code!B:C,2,FALSE)</f>
        <v>ZAF</v>
      </c>
      <c r="D1485" s="18" t="str">
        <f>VLOOKUP(Table4[[#This Row],[iso_code]],iso_code!G:H,2,FALSE)</f>
        <v>South Africa</v>
      </c>
    </row>
    <row r="1486" spans="1:4">
      <c r="A1486" s="18">
        <v>526</v>
      </c>
      <c r="B1486" s="54" t="s">
        <v>2221</v>
      </c>
      <c r="C1486" s="58" t="str">
        <f>VLOOKUP(Table4[[#This Row],[iso_code]],iso_code!B:C,2,FALSE)</f>
        <v>BEN</v>
      </c>
      <c r="D1486" s="18" t="str">
        <f>VLOOKUP(Table4[[#This Row],[iso_code]],iso_code!G:H,2,FALSE)</f>
        <v>Benin</v>
      </c>
    </row>
    <row r="1487" spans="1:4">
      <c r="A1487" s="18">
        <v>526</v>
      </c>
      <c r="B1487" s="54" t="s">
        <v>2222</v>
      </c>
      <c r="C1487" s="58" t="str">
        <f>VLOOKUP(Table4[[#This Row],[iso_code]],iso_code!B:C,2,FALSE)</f>
        <v>BFA</v>
      </c>
      <c r="D1487" s="18" t="str">
        <f>VLOOKUP(Table4[[#This Row],[iso_code]],iso_code!G:H,2,FALSE)</f>
        <v>Burkina Faso</v>
      </c>
    </row>
    <row r="1488" spans="1:4">
      <c r="A1488" s="18">
        <v>526</v>
      </c>
      <c r="B1488" s="54" t="s">
        <v>2234</v>
      </c>
      <c r="C1488" s="58" t="str">
        <f>VLOOKUP(Table4[[#This Row],[iso_code]],iso_code!B:C,2,FALSE)</f>
        <v>CIV</v>
      </c>
      <c r="D1488" s="18" t="str">
        <f>VLOOKUP(Table4[[#This Row],[iso_code]],iso_code!G:H,2,FALSE)</f>
        <v>Côte d'Ivoire</v>
      </c>
    </row>
    <row r="1489" spans="1:4">
      <c r="A1489" s="18">
        <v>526</v>
      </c>
      <c r="B1489" s="54" t="s">
        <v>2231</v>
      </c>
      <c r="C1489" s="58" t="str">
        <f>VLOOKUP(Table4[[#This Row],[iso_code]],iso_code!B:C,2,FALSE)</f>
        <v>GMB</v>
      </c>
      <c r="D1489" s="18" t="str">
        <f>VLOOKUP(Table4[[#This Row],[iso_code]],iso_code!G:H,2,FALSE)</f>
        <v>Gambia (the)</v>
      </c>
    </row>
    <row r="1490" spans="1:4">
      <c r="A1490" s="18">
        <v>526</v>
      </c>
      <c r="B1490" s="54" t="s">
        <v>250</v>
      </c>
      <c r="C1490" s="58" t="str">
        <f>VLOOKUP(Table4[[#This Row],[iso_code]],iso_code!B:C,2,FALSE)</f>
        <v>GHA</v>
      </c>
      <c r="D1490" s="18" t="str">
        <f>VLOOKUP(Table4[[#This Row],[iso_code]],iso_code!G:H,2,FALSE)</f>
        <v>Ghana</v>
      </c>
    </row>
    <row r="1491" spans="1:4">
      <c r="A1491" s="18">
        <v>526</v>
      </c>
      <c r="B1491" s="54" t="s">
        <v>2232</v>
      </c>
      <c r="C1491" s="58" t="str">
        <f>VLOOKUP(Table4[[#This Row],[iso_code]],iso_code!B:C,2,FALSE)</f>
        <v>GIN</v>
      </c>
      <c r="D1491" s="18" t="str">
        <f>VLOOKUP(Table4[[#This Row],[iso_code]],iso_code!G:H,2,FALSE)</f>
        <v>Guinea</v>
      </c>
    </row>
    <row r="1492" spans="1:4">
      <c r="A1492" s="18">
        <v>526</v>
      </c>
      <c r="B1492" s="54" t="s">
        <v>2233</v>
      </c>
      <c r="C1492" s="58" t="str">
        <f>VLOOKUP(Table4[[#This Row],[iso_code]],iso_code!B:C,2,FALSE)</f>
        <v>GNB</v>
      </c>
      <c r="D1492" s="18" t="str">
        <f>VLOOKUP(Table4[[#This Row],[iso_code]],iso_code!G:H,2,FALSE)</f>
        <v>Guinea-Bissau</v>
      </c>
    </row>
    <row r="1493" spans="1:4">
      <c r="A1493" s="18">
        <v>526</v>
      </c>
      <c r="B1493" s="54" t="s">
        <v>2236</v>
      </c>
      <c r="C1493" s="58" t="str">
        <f>VLOOKUP(Table4[[#This Row],[iso_code]],iso_code!B:C,2,FALSE)</f>
        <v>LBR</v>
      </c>
      <c r="D1493" s="18" t="str">
        <f>VLOOKUP(Table4[[#This Row],[iso_code]],iso_code!G:H,2,FALSE)</f>
        <v>Liberia</v>
      </c>
    </row>
    <row r="1494" spans="1:4">
      <c r="A1494" s="18">
        <v>526</v>
      </c>
      <c r="B1494" s="54" t="s">
        <v>2238</v>
      </c>
      <c r="C1494" s="58" t="str">
        <f>VLOOKUP(Table4[[#This Row],[iso_code]],iso_code!B:C,2,FALSE)</f>
        <v>MLI</v>
      </c>
      <c r="D1494" s="18" t="str">
        <f>VLOOKUP(Table4[[#This Row],[iso_code]],iso_code!G:H,2,FALSE)</f>
        <v>Mali</v>
      </c>
    </row>
    <row r="1495" spans="1:4">
      <c r="A1495" s="18">
        <v>526</v>
      </c>
      <c r="B1495" s="54" t="s">
        <v>1005</v>
      </c>
      <c r="C1495" s="58" t="str">
        <f>VLOOKUP(Table4[[#This Row],[iso_code]],iso_code!B:C,2,FALSE)</f>
        <v>NER</v>
      </c>
      <c r="D1495" s="18" t="str">
        <f>VLOOKUP(Table4[[#This Row],[iso_code]],iso_code!G:H,2,FALSE)</f>
        <v>Niger (the)</v>
      </c>
    </row>
    <row r="1496" spans="1:4">
      <c r="A1496" s="18">
        <v>526</v>
      </c>
      <c r="B1496" s="54" t="s">
        <v>1232</v>
      </c>
      <c r="C1496" s="58" t="str">
        <f>VLOOKUP(Table4[[#This Row],[iso_code]],iso_code!B:C,2,FALSE)</f>
        <v>NGA</v>
      </c>
      <c r="D1496" s="18" t="str">
        <f>VLOOKUP(Table4[[#This Row],[iso_code]],iso_code!G:H,2,FALSE)</f>
        <v>Nigeria</v>
      </c>
    </row>
    <row r="1497" spans="1:4">
      <c r="A1497" s="18">
        <v>526</v>
      </c>
      <c r="B1497" s="54" t="s">
        <v>1688</v>
      </c>
      <c r="C1497" s="58" t="str">
        <f>VLOOKUP(Table4[[#This Row],[iso_code]],iso_code!B:C,2,FALSE)</f>
        <v>SEN</v>
      </c>
      <c r="D1497" s="18" t="str">
        <f>VLOOKUP(Table4[[#This Row],[iso_code]],iso_code!G:H,2,FALSE)</f>
        <v>Senegal</v>
      </c>
    </row>
    <row r="1498" spans="1:4">
      <c r="A1498" s="18">
        <v>526</v>
      </c>
      <c r="B1498" s="54" t="s">
        <v>2094</v>
      </c>
      <c r="C1498" s="58" t="str">
        <f>VLOOKUP(Table4[[#This Row],[iso_code]],iso_code!B:C,2,FALSE)</f>
        <v>SLE</v>
      </c>
      <c r="D1498" s="18" t="str">
        <f>VLOOKUP(Table4[[#This Row],[iso_code]],iso_code!G:H,2,FALSE)</f>
        <v>Sierra Leone</v>
      </c>
    </row>
    <row r="1499" spans="1:4">
      <c r="A1499" s="18">
        <v>526</v>
      </c>
      <c r="B1499" s="54" t="s">
        <v>2016</v>
      </c>
      <c r="C1499" s="58" t="str">
        <f>VLOOKUP(Table4[[#This Row],[iso_code]],iso_code!B:C,2,FALSE)</f>
        <v>TGO</v>
      </c>
      <c r="D1499" s="18" t="str">
        <f>VLOOKUP(Table4[[#This Row],[iso_code]],iso_code!G:H,2,FALSE)</f>
        <v>Togo</v>
      </c>
    </row>
    <row r="1500" spans="1:4">
      <c r="A1500" s="18">
        <v>527</v>
      </c>
      <c r="B1500" s="54" t="s">
        <v>800</v>
      </c>
      <c r="C1500" s="58" t="str">
        <f>VLOOKUP(Table4[[#This Row],[iso_code]],iso_code!B:C,2,FALSE)</f>
        <v>DZA</v>
      </c>
      <c r="D1500" s="18" t="str">
        <f>VLOOKUP(Table4[[#This Row],[iso_code]],iso_code!G:H,2,FALSE)</f>
        <v>Algeria</v>
      </c>
    </row>
    <row r="1501" spans="1:4">
      <c r="A1501" s="18">
        <v>528</v>
      </c>
      <c r="B1501" s="54" t="s">
        <v>1232</v>
      </c>
      <c r="C1501" s="58" t="str">
        <f>VLOOKUP(Table4[[#This Row],[iso_code]],iso_code!B:C,2,FALSE)</f>
        <v>NGA</v>
      </c>
      <c r="D1501" s="18" t="str">
        <f>VLOOKUP(Table4[[#This Row],[iso_code]],iso_code!G:H,2,FALSE)</f>
        <v>Nigeria</v>
      </c>
    </row>
    <row r="1502" spans="1:4">
      <c r="A1502" s="18">
        <v>529</v>
      </c>
      <c r="B1502" s="54" t="s">
        <v>428</v>
      </c>
      <c r="C1502" s="58" t="str">
        <f>VLOOKUP(Table4[[#This Row],[iso_code]],iso_code!B:C,2,FALSE)</f>
        <v>KEN</v>
      </c>
      <c r="D1502" s="18" t="str">
        <f>VLOOKUP(Table4[[#This Row],[iso_code]],iso_code!G:H,2,FALSE)</f>
        <v>Kenya</v>
      </c>
    </row>
    <row r="1503" spans="1:4">
      <c r="A1503" s="18">
        <v>530</v>
      </c>
      <c r="B1503" s="54" t="s">
        <v>194</v>
      </c>
      <c r="C1503" s="58" t="str">
        <f>VLOOKUP(Table4[[#This Row],[iso_code]],iso_code!B:C,2,FALSE)</f>
        <v>ETH</v>
      </c>
      <c r="D1503" s="18" t="str">
        <f>VLOOKUP(Table4[[#This Row],[iso_code]],iso_code!G:H,2,FALSE)</f>
        <v>Ethiopia</v>
      </c>
    </row>
    <row r="1504" spans="1:4">
      <c r="A1504" s="18">
        <v>531</v>
      </c>
      <c r="B1504" s="54" t="s">
        <v>1232</v>
      </c>
      <c r="C1504" s="58" t="str">
        <f>VLOOKUP(Table4[[#This Row],[iso_code]],iso_code!B:C,2,FALSE)</f>
        <v>NGA</v>
      </c>
      <c r="D1504" s="18" t="str">
        <f>VLOOKUP(Table4[[#This Row],[iso_code]],iso_code!G:H,2,FALSE)</f>
        <v>Nigeria</v>
      </c>
    </row>
    <row r="1505" spans="1:4">
      <c r="A1505" s="18">
        <v>532</v>
      </c>
      <c r="B1505" s="54" t="s">
        <v>2242</v>
      </c>
      <c r="C1505" s="58" t="str">
        <f>VLOOKUP(Table4[[#This Row],[iso_code]],iso_code!B:C,2,FALSE)</f>
        <v>SOM</v>
      </c>
      <c r="D1505" s="18" t="str">
        <f>VLOOKUP(Table4[[#This Row],[iso_code]],iso_code!G:H,2,FALSE)</f>
        <v>Somalia</v>
      </c>
    </row>
    <row r="1506" spans="1:4">
      <c r="A1506" s="18">
        <v>533</v>
      </c>
      <c r="B1506" s="54" t="s">
        <v>970</v>
      </c>
      <c r="C1506" s="58" t="str">
        <f>VLOOKUP(Table4[[#This Row],[iso_code]],iso_code!B:C,2,FALSE)</f>
        <v>MUS</v>
      </c>
      <c r="D1506" s="18" t="str">
        <f>VLOOKUP(Table4[[#This Row],[iso_code]],iso_code!G:H,2,FALSE)</f>
        <v>Mauritius</v>
      </c>
    </row>
    <row r="1507" spans="1:4">
      <c r="A1507" s="18">
        <v>534</v>
      </c>
      <c r="B1507" s="54" t="s">
        <v>250</v>
      </c>
      <c r="C1507" s="58" t="str">
        <f>VLOOKUP(Table4[[#This Row],[iso_code]],iso_code!B:C,2,FALSE)</f>
        <v>GHA</v>
      </c>
      <c r="D1507" s="18" t="str">
        <f>VLOOKUP(Table4[[#This Row],[iso_code]],iso_code!G:H,2,FALSE)</f>
        <v>Ghana</v>
      </c>
    </row>
    <row r="1508" spans="1:4">
      <c r="A1508" s="18">
        <v>535</v>
      </c>
      <c r="B1508" s="54" t="s">
        <v>800</v>
      </c>
      <c r="C1508" s="58" t="str">
        <f>VLOOKUP(Table4[[#This Row],[iso_code]],iso_code!B:C,2,FALSE)</f>
        <v>DZA</v>
      </c>
      <c r="D1508" s="18" t="str">
        <f>VLOOKUP(Table4[[#This Row],[iso_code]],iso_code!G:H,2,FALSE)</f>
        <v>Algeria</v>
      </c>
    </row>
    <row r="1509" spans="1:4">
      <c r="A1509" s="18">
        <v>536</v>
      </c>
      <c r="B1509" s="54" t="s">
        <v>250</v>
      </c>
      <c r="C1509" s="58" t="str">
        <f>VLOOKUP(Table4[[#This Row],[iso_code]],iso_code!B:C,2,FALSE)</f>
        <v>GHA</v>
      </c>
      <c r="D1509" s="18" t="str">
        <f>VLOOKUP(Table4[[#This Row],[iso_code]],iso_code!G:H,2,FALSE)</f>
        <v>Ghana</v>
      </c>
    </row>
    <row r="1510" spans="1:4">
      <c r="A1510" s="18">
        <v>536</v>
      </c>
      <c r="B1510" s="54" t="s">
        <v>1232</v>
      </c>
      <c r="C1510" s="58" t="str">
        <f>VLOOKUP(Table4[[#This Row],[iso_code]],iso_code!B:C,2,FALSE)</f>
        <v>NGA</v>
      </c>
      <c r="D1510" s="18" t="str">
        <f>VLOOKUP(Table4[[#This Row],[iso_code]],iso_code!G:H,2,FALSE)</f>
        <v>Nigeria</v>
      </c>
    </row>
    <row r="1511" spans="1:4">
      <c r="A1511" s="18">
        <v>537</v>
      </c>
      <c r="B1511" s="54" t="s">
        <v>2016</v>
      </c>
      <c r="C1511" s="58" t="str">
        <f>VLOOKUP(Table4[[#This Row],[iso_code]],iso_code!B:C,2,FALSE)</f>
        <v>TGO</v>
      </c>
      <c r="D1511" s="18" t="str">
        <f>VLOOKUP(Table4[[#This Row],[iso_code]],iso_code!G:H,2,FALSE)</f>
        <v>Togo</v>
      </c>
    </row>
    <row r="1512" spans="1:4">
      <c r="A1512" s="18">
        <v>538</v>
      </c>
      <c r="B1512" s="54" t="s">
        <v>612</v>
      </c>
      <c r="C1512" s="58" t="str">
        <f>VLOOKUP(Table4[[#This Row],[iso_code]],iso_code!B:C,2,FALSE)</f>
        <v>ZAF</v>
      </c>
      <c r="D1512" s="18" t="str">
        <f>VLOOKUP(Table4[[#This Row],[iso_code]],iso_code!G:H,2,FALSE)</f>
        <v>South Africa</v>
      </c>
    </row>
    <row r="1513" spans="1:4">
      <c r="A1513" s="18">
        <v>539</v>
      </c>
      <c r="B1513" s="54" t="s">
        <v>194</v>
      </c>
      <c r="C1513" s="58" t="str">
        <f>VLOOKUP(Table4[[#This Row],[iso_code]],iso_code!B:C,2,FALSE)</f>
        <v>ETH</v>
      </c>
      <c r="D1513" s="18" t="str">
        <f>VLOOKUP(Table4[[#This Row],[iso_code]],iso_code!G:H,2,FALSE)</f>
        <v>Ethiopia</v>
      </c>
    </row>
    <row r="1514" spans="1:4">
      <c r="A1514" s="18">
        <v>540</v>
      </c>
      <c r="B1514" s="54" t="s">
        <v>194</v>
      </c>
      <c r="C1514" s="58" t="str">
        <f>VLOOKUP(Table4[[#This Row],[iso_code]],iso_code!B:C,2,FALSE)</f>
        <v>ETH</v>
      </c>
      <c r="D1514" s="18" t="str">
        <f>VLOOKUP(Table4[[#This Row],[iso_code]],iso_code!G:H,2,FALSE)</f>
        <v>Ethiopia</v>
      </c>
    </row>
    <row r="1515" spans="1:4">
      <c r="A1515" s="18">
        <v>541</v>
      </c>
      <c r="B1515" s="54" t="s">
        <v>2223</v>
      </c>
      <c r="C1515" s="58" t="str">
        <f>VLOOKUP(Table4[[#This Row],[iso_code]],iso_code!B:C,2,FALSE)</f>
        <v>BDI</v>
      </c>
      <c r="D1515" s="18" t="str">
        <f>VLOOKUP(Table4[[#This Row],[iso_code]],iso_code!G:H,2,FALSE)</f>
        <v>Burundi</v>
      </c>
    </row>
    <row r="1516" spans="1:4">
      <c r="A1516" s="18">
        <v>541</v>
      </c>
      <c r="B1516" s="54" t="s">
        <v>2024</v>
      </c>
      <c r="C1516" s="58" t="str">
        <f>VLOOKUP(Table4[[#This Row],[iso_code]],iso_code!B:C,2,FALSE)</f>
        <v>COD</v>
      </c>
      <c r="D1516" s="18" t="str">
        <f>VLOOKUP(Table4[[#This Row],[iso_code]],iso_code!G:H,2,FALSE)</f>
        <v>Congo (the Democratic Republic of the)</v>
      </c>
    </row>
    <row r="1517" spans="1:4">
      <c r="A1517" s="18">
        <v>541</v>
      </c>
      <c r="B1517" s="54" t="s">
        <v>428</v>
      </c>
      <c r="C1517" s="58" t="str">
        <f>VLOOKUP(Table4[[#This Row],[iso_code]],iso_code!B:C,2,FALSE)</f>
        <v>KEN</v>
      </c>
      <c r="D1517" s="18" t="str">
        <f>VLOOKUP(Table4[[#This Row],[iso_code]],iso_code!G:H,2,FALSE)</f>
        <v>Kenya</v>
      </c>
    </row>
    <row r="1518" spans="1:4">
      <c r="A1518" s="18">
        <v>541</v>
      </c>
      <c r="B1518" s="54" t="s">
        <v>2239</v>
      </c>
      <c r="C1518" s="58" t="str">
        <f>VLOOKUP(Table4[[#This Row],[iso_code]],iso_code!B:C,2,FALSE)</f>
        <v>RWA</v>
      </c>
      <c r="D1518" s="18" t="str">
        <f>VLOOKUP(Table4[[#This Row],[iso_code]],iso_code!G:H,2,FALSE)</f>
        <v>Rwanda</v>
      </c>
    </row>
    <row r="1519" spans="1:4">
      <c r="A1519" s="18">
        <v>541</v>
      </c>
      <c r="B1519" s="54" t="s">
        <v>858</v>
      </c>
      <c r="C1519" s="58" t="str">
        <f>VLOOKUP(Table4[[#This Row],[iso_code]],iso_code!B:C,2,FALSE)</f>
        <v>TZA</v>
      </c>
      <c r="D1519" s="18" t="str">
        <f>VLOOKUP(Table4[[#This Row],[iso_code]],iso_code!G:H,2,FALSE)</f>
        <v>Tanzania, United Republic of</v>
      </c>
    </row>
    <row r="1520" spans="1:4">
      <c r="A1520" s="18">
        <v>541</v>
      </c>
      <c r="B1520" s="54" t="s">
        <v>1467</v>
      </c>
      <c r="C1520" s="58" t="str">
        <f>VLOOKUP(Table4[[#This Row],[iso_code]],iso_code!B:C,2,FALSE)</f>
        <v>UGA</v>
      </c>
      <c r="D1520" s="18" t="str">
        <f>VLOOKUP(Table4[[#This Row],[iso_code]],iso_code!G:H,2,FALSE)</f>
        <v>Uganda</v>
      </c>
    </row>
    <row r="1521" spans="1:4">
      <c r="A1521" s="18">
        <v>542</v>
      </c>
      <c r="B1521" s="54" t="s">
        <v>952</v>
      </c>
      <c r="C1521" s="58" t="str">
        <f>VLOOKUP(Table4[[#This Row],[iso_code]],iso_code!B:C,2,FALSE)</f>
        <v>TUN</v>
      </c>
      <c r="D1521" s="18" t="str">
        <f>VLOOKUP(Table4[[#This Row],[iso_code]],iso_code!G:H,2,FALSE)</f>
        <v>Tunisia</v>
      </c>
    </row>
    <row r="1522" spans="1:4">
      <c r="A1522" s="18">
        <v>543</v>
      </c>
      <c r="B1522" s="54" t="s">
        <v>858</v>
      </c>
      <c r="C1522" s="58" t="str">
        <f>VLOOKUP(Table4[[#This Row],[iso_code]],iso_code!B:C,2,FALSE)</f>
        <v>TZA</v>
      </c>
      <c r="D1522" s="18" t="str">
        <f>VLOOKUP(Table4[[#This Row],[iso_code]],iso_code!G:H,2,FALSE)</f>
        <v>Tanzania, United Republic of</v>
      </c>
    </row>
    <row r="1523" spans="1:4">
      <c r="A1523" s="18">
        <v>544</v>
      </c>
      <c r="B1523" s="54" t="s">
        <v>2246</v>
      </c>
      <c r="C1523" s="58" t="str">
        <f>VLOOKUP(Table4[[#This Row],[iso_code]],iso_code!B:C,2,FALSE)</f>
        <v>ZWE</v>
      </c>
      <c r="D1523" s="18" t="str">
        <f>VLOOKUP(Table4[[#This Row],[iso_code]],iso_code!G:H,2,FALSE)</f>
        <v>Zimbabwe</v>
      </c>
    </row>
    <row r="1524" spans="1:4">
      <c r="A1524" s="18">
        <v>545</v>
      </c>
      <c r="B1524" s="54" t="s">
        <v>2220</v>
      </c>
      <c r="C1524" s="58" t="str">
        <f>VLOOKUP(Table4[[#This Row],[iso_code]],iso_code!B:C,2,FALSE)</f>
        <v>AGO</v>
      </c>
      <c r="D1524" s="18" t="str">
        <f>VLOOKUP(Table4[[#This Row],[iso_code]],iso_code!G:H,2,FALSE)</f>
        <v>Angola</v>
      </c>
    </row>
    <row r="1525" spans="1:4">
      <c r="A1525" s="18">
        <v>545</v>
      </c>
      <c r="B1525" s="54" t="s">
        <v>2222</v>
      </c>
      <c r="C1525" s="58" t="str">
        <f>VLOOKUP(Table4[[#This Row],[iso_code]],iso_code!B:C,2,FALSE)</f>
        <v>BFA</v>
      </c>
      <c r="D1525" s="18" t="str">
        <f>VLOOKUP(Table4[[#This Row],[iso_code]],iso_code!G:H,2,FALSE)</f>
        <v>Burkina Faso</v>
      </c>
    </row>
    <row r="1526" spans="1:4">
      <c r="A1526" s="18">
        <v>545</v>
      </c>
      <c r="B1526" s="54" t="s">
        <v>2223</v>
      </c>
      <c r="C1526" s="58" t="str">
        <f>VLOOKUP(Table4[[#This Row],[iso_code]],iso_code!B:C,2,FALSE)</f>
        <v>BDI</v>
      </c>
      <c r="D1526" s="18" t="str">
        <f>VLOOKUP(Table4[[#This Row],[iso_code]],iso_code!G:H,2,FALSE)</f>
        <v>Burundi</v>
      </c>
    </row>
    <row r="1527" spans="1:4">
      <c r="A1527" s="18">
        <v>545</v>
      </c>
      <c r="B1527" s="54" t="s">
        <v>2221</v>
      </c>
      <c r="C1527" s="58" t="str">
        <f>VLOOKUP(Table4[[#This Row],[iso_code]],iso_code!B:C,2,FALSE)</f>
        <v>BEN</v>
      </c>
      <c r="D1527" s="18" t="str">
        <f>VLOOKUP(Table4[[#This Row],[iso_code]],iso_code!G:H,2,FALSE)</f>
        <v>Benin</v>
      </c>
    </row>
    <row r="1528" spans="1:4">
      <c r="A1528" s="18">
        <v>545</v>
      </c>
      <c r="B1528" s="54" t="s">
        <v>1829</v>
      </c>
      <c r="C1528" s="58" t="str">
        <f>VLOOKUP(Table4[[#This Row],[iso_code]],iso_code!B:C,2,FALSE)</f>
        <v>BWA</v>
      </c>
      <c r="D1528" s="18" t="str">
        <f>VLOOKUP(Table4[[#This Row],[iso_code]],iso_code!G:H,2,FALSE)</f>
        <v>Botswana</v>
      </c>
    </row>
    <row r="1529" spans="1:4">
      <c r="A1529" s="18">
        <v>545</v>
      </c>
      <c r="B1529" s="54" t="s">
        <v>2024</v>
      </c>
      <c r="C1529" s="58" t="str">
        <f>VLOOKUP(Table4[[#This Row],[iso_code]],iso_code!B:C,2,FALSE)</f>
        <v>COD</v>
      </c>
      <c r="D1529" s="18" t="str">
        <f>VLOOKUP(Table4[[#This Row],[iso_code]],iso_code!G:H,2,FALSE)</f>
        <v>Congo (the Democratic Republic of the)</v>
      </c>
    </row>
    <row r="1530" spans="1:4">
      <c r="A1530" s="18">
        <v>545</v>
      </c>
      <c r="B1530" s="54" t="s">
        <v>1663</v>
      </c>
      <c r="C1530" s="58" t="str">
        <f>VLOOKUP(Table4[[#This Row],[iso_code]],iso_code!B:C,2,FALSE)</f>
        <v>CAF</v>
      </c>
      <c r="D1530" s="18" t="str">
        <f>VLOOKUP(Table4[[#This Row],[iso_code]],iso_code!G:H,2,FALSE)</f>
        <v>Central African Republic (the)</v>
      </c>
    </row>
    <row r="1531" spans="1:4">
      <c r="A1531" s="18">
        <v>545</v>
      </c>
      <c r="B1531" s="54" t="s">
        <v>2226</v>
      </c>
      <c r="C1531" s="58" t="str">
        <f>VLOOKUP(Table4[[#This Row],[iso_code]],iso_code!B:C,2,FALSE)</f>
        <v>COG</v>
      </c>
      <c r="D1531" s="18" t="str">
        <f>VLOOKUP(Table4[[#This Row],[iso_code]],iso_code!G:H,2,FALSE)</f>
        <v>Congo (the)</v>
      </c>
    </row>
    <row r="1532" spans="1:4">
      <c r="A1532" s="18">
        <v>545</v>
      </c>
      <c r="B1532" s="54" t="s">
        <v>2234</v>
      </c>
      <c r="C1532" s="58" t="str">
        <f>VLOOKUP(Table4[[#This Row],[iso_code]],iso_code!B:C,2,FALSE)</f>
        <v>CIV</v>
      </c>
      <c r="D1532" s="18" t="str">
        <f>VLOOKUP(Table4[[#This Row],[iso_code]],iso_code!G:H,2,FALSE)</f>
        <v>Côte d'Ivoire</v>
      </c>
    </row>
    <row r="1533" spans="1:4">
      <c r="A1533" s="18">
        <v>545</v>
      </c>
      <c r="B1533" s="54" t="s">
        <v>285</v>
      </c>
      <c r="C1533" s="58" t="str">
        <f>VLOOKUP(Table4[[#This Row],[iso_code]],iso_code!B:C,2,FALSE)</f>
        <v>CMR</v>
      </c>
      <c r="D1533" s="18" t="str">
        <f>VLOOKUP(Table4[[#This Row],[iso_code]],iso_code!G:H,2,FALSE)</f>
        <v>Cameroon</v>
      </c>
    </row>
    <row r="1534" spans="1:4">
      <c r="A1534" s="18">
        <v>545</v>
      </c>
      <c r="B1534" s="54" t="s">
        <v>2227</v>
      </c>
      <c r="C1534" s="58" t="str">
        <f>VLOOKUP(Table4[[#This Row],[iso_code]],iso_code!B:C,2,FALSE)</f>
        <v>DJI</v>
      </c>
      <c r="D1534" s="18" t="str">
        <f>VLOOKUP(Table4[[#This Row],[iso_code]],iso_code!G:H,2,FALSE)</f>
        <v>Djibouti</v>
      </c>
    </row>
    <row r="1535" spans="1:4">
      <c r="A1535" s="18">
        <v>545</v>
      </c>
      <c r="B1535" s="54" t="s">
        <v>800</v>
      </c>
      <c r="C1535" s="58" t="str">
        <f>VLOOKUP(Table4[[#This Row],[iso_code]],iso_code!B:C,2,FALSE)</f>
        <v>DZA</v>
      </c>
      <c r="D1535" s="18" t="str">
        <f>VLOOKUP(Table4[[#This Row],[iso_code]],iso_code!G:H,2,FALSE)</f>
        <v>Algeria</v>
      </c>
    </row>
    <row r="1536" spans="1:4">
      <c r="A1536" s="18">
        <v>545</v>
      </c>
      <c r="B1536" s="54" t="s">
        <v>850</v>
      </c>
      <c r="C1536" s="58" t="str">
        <f>VLOOKUP(Table4[[#This Row],[iso_code]],iso_code!B:C,2,FALSE)</f>
        <v>EGY</v>
      </c>
      <c r="D1536" s="18" t="str">
        <f>VLOOKUP(Table4[[#This Row],[iso_code]],iso_code!G:H,2,FALSE)</f>
        <v>Egypt</v>
      </c>
    </row>
    <row r="1537" spans="1:4">
      <c r="A1537" s="18">
        <v>545</v>
      </c>
      <c r="B1537" s="54" t="s">
        <v>2229</v>
      </c>
      <c r="C1537" s="58" t="str">
        <f>VLOOKUP(Table4[[#This Row],[iso_code]],iso_code!B:C,2,FALSE)</f>
        <v>ERI</v>
      </c>
      <c r="D1537" s="18" t="str">
        <f>VLOOKUP(Table4[[#This Row],[iso_code]],iso_code!G:H,2,FALSE)</f>
        <v>Eritrea</v>
      </c>
    </row>
    <row r="1538" spans="1:4">
      <c r="A1538" s="18">
        <v>545</v>
      </c>
      <c r="B1538" s="54" t="s">
        <v>194</v>
      </c>
      <c r="C1538" s="58" t="str">
        <f>VLOOKUP(Table4[[#This Row],[iso_code]],iso_code!B:C,2,FALSE)</f>
        <v>ETH</v>
      </c>
      <c r="D1538" s="18" t="str">
        <f>VLOOKUP(Table4[[#This Row],[iso_code]],iso_code!G:H,2,FALSE)</f>
        <v>Ethiopia</v>
      </c>
    </row>
    <row r="1539" spans="1:4">
      <c r="A1539" s="18">
        <v>545</v>
      </c>
      <c r="B1539" s="54" t="s">
        <v>2230</v>
      </c>
      <c r="C1539" s="58" t="str">
        <f>VLOOKUP(Table4[[#This Row],[iso_code]],iso_code!B:C,2,FALSE)</f>
        <v>GAB</v>
      </c>
      <c r="D1539" s="18" t="str">
        <f>VLOOKUP(Table4[[#This Row],[iso_code]],iso_code!G:H,2,FALSE)</f>
        <v>Gabon</v>
      </c>
    </row>
    <row r="1540" spans="1:4">
      <c r="A1540" s="18">
        <v>545</v>
      </c>
      <c r="B1540" s="54" t="s">
        <v>250</v>
      </c>
      <c r="C1540" s="58" t="str">
        <f>VLOOKUP(Table4[[#This Row],[iso_code]],iso_code!B:C,2,FALSE)</f>
        <v>GHA</v>
      </c>
      <c r="D1540" s="18" t="str">
        <f>VLOOKUP(Table4[[#This Row],[iso_code]],iso_code!G:H,2,FALSE)</f>
        <v>Ghana</v>
      </c>
    </row>
    <row r="1541" spans="1:4">
      <c r="A1541" s="18">
        <v>545</v>
      </c>
      <c r="B1541" s="54" t="s">
        <v>2231</v>
      </c>
      <c r="C1541" s="58" t="str">
        <f>VLOOKUP(Table4[[#This Row],[iso_code]],iso_code!B:C,2,FALSE)</f>
        <v>GMB</v>
      </c>
      <c r="D1541" s="18" t="str">
        <f>VLOOKUP(Table4[[#This Row],[iso_code]],iso_code!G:H,2,FALSE)</f>
        <v>Gambia (the)</v>
      </c>
    </row>
    <row r="1542" spans="1:4">
      <c r="A1542" s="18">
        <v>545</v>
      </c>
      <c r="B1542" s="54" t="s">
        <v>2232</v>
      </c>
      <c r="C1542" s="58" t="str">
        <f>VLOOKUP(Table4[[#This Row],[iso_code]],iso_code!B:C,2,FALSE)</f>
        <v>GIN</v>
      </c>
      <c r="D1542" s="18" t="str">
        <f>VLOOKUP(Table4[[#This Row],[iso_code]],iso_code!G:H,2,FALSE)</f>
        <v>Guinea</v>
      </c>
    </row>
    <row r="1543" spans="1:4">
      <c r="A1543" s="18">
        <v>545</v>
      </c>
      <c r="B1543" s="54" t="s">
        <v>2228</v>
      </c>
      <c r="C1543" s="58" t="str">
        <f>VLOOKUP(Table4[[#This Row],[iso_code]],iso_code!B:C,2,FALSE)</f>
        <v>GNQ</v>
      </c>
      <c r="D1543" s="18" t="str">
        <f>VLOOKUP(Table4[[#This Row],[iso_code]],iso_code!G:H,2,FALSE)</f>
        <v>Equatorial Guinea</v>
      </c>
    </row>
    <row r="1544" spans="1:4">
      <c r="A1544" s="18">
        <v>545</v>
      </c>
      <c r="B1544" s="54" t="s">
        <v>2233</v>
      </c>
      <c r="C1544" s="58" t="str">
        <f>VLOOKUP(Table4[[#This Row],[iso_code]],iso_code!B:C,2,FALSE)</f>
        <v>GNB</v>
      </c>
      <c r="D1544" s="18" t="str">
        <f>VLOOKUP(Table4[[#This Row],[iso_code]],iso_code!G:H,2,FALSE)</f>
        <v>Guinea-Bissau</v>
      </c>
    </row>
    <row r="1545" spans="1:4">
      <c r="A1545" s="18">
        <v>545</v>
      </c>
      <c r="B1545" s="54" t="s">
        <v>428</v>
      </c>
      <c r="C1545" s="58" t="str">
        <f>VLOOKUP(Table4[[#This Row],[iso_code]],iso_code!B:C,2,FALSE)</f>
        <v>KEN</v>
      </c>
      <c r="D1545" s="18" t="str">
        <f>VLOOKUP(Table4[[#This Row],[iso_code]],iso_code!G:H,2,FALSE)</f>
        <v>Kenya</v>
      </c>
    </row>
    <row r="1546" spans="1:4">
      <c r="A1546" s="18">
        <v>545</v>
      </c>
      <c r="B1546" s="54" t="s">
        <v>2236</v>
      </c>
      <c r="C1546" s="58" t="str">
        <f>VLOOKUP(Table4[[#This Row],[iso_code]],iso_code!B:C,2,FALSE)</f>
        <v>LBR</v>
      </c>
      <c r="D1546" s="18" t="str">
        <f>VLOOKUP(Table4[[#This Row],[iso_code]],iso_code!G:H,2,FALSE)</f>
        <v>Liberia</v>
      </c>
    </row>
    <row r="1547" spans="1:4">
      <c r="A1547" s="18">
        <v>545</v>
      </c>
      <c r="B1547" s="54" t="s">
        <v>2235</v>
      </c>
      <c r="C1547" s="58" t="str">
        <f>VLOOKUP(Table4[[#This Row],[iso_code]],iso_code!B:C,2,FALSE)</f>
        <v>LSO</v>
      </c>
      <c r="D1547" s="18" t="str">
        <f>VLOOKUP(Table4[[#This Row],[iso_code]],iso_code!G:H,2,FALSE)</f>
        <v>Lesotho</v>
      </c>
    </row>
    <row r="1548" spans="1:4">
      <c r="A1548" s="18">
        <v>545</v>
      </c>
      <c r="B1548" s="54" t="s">
        <v>1992</v>
      </c>
      <c r="C1548" s="58" t="str">
        <f>VLOOKUP(Table4[[#This Row],[iso_code]],iso_code!B:C,2,FALSE)</f>
        <v>LBY</v>
      </c>
      <c r="D1548" s="18" t="str">
        <f>VLOOKUP(Table4[[#This Row],[iso_code]],iso_code!G:H,2,FALSE)</f>
        <v>Libya</v>
      </c>
    </row>
    <row r="1549" spans="1:4">
      <c r="A1549" s="18">
        <v>545</v>
      </c>
      <c r="B1549" s="54" t="s">
        <v>513</v>
      </c>
      <c r="C1549" s="58" t="str">
        <f>VLOOKUP(Table4[[#This Row],[iso_code]],iso_code!B:C,2,FALSE)</f>
        <v>MAR</v>
      </c>
      <c r="D1549" s="18" t="str">
        <f>VLOOKUP(Table4[[#This Row],[iso_code]],iso_code!G:H,2,FALSE)</f>
        <v>Morocco</v>
      </c>
    </row>
    <row r="1550" spans="1:4">
      <c r="A1550" s="18">
        <v>545</v>
      </c>
      <c r="B1550" s="54" t="s">
        <v>2238</v>
      </c>
      <c r="C1550" s="58" t="str">
        <f>VLOOKUP(Table4[[#This Row],[iso_code]],iso_code!B:C,2,FALSE)</f>
        <v>MLI</v>
      </c>
      <c r="D1550" s="18" t="str">
        <f>VLOOKUP(Table4[[#This Row],[iso_code]],iso_code!G:H,2,FALSE)</f>
        <v>Mali</v>
      </c>
    </row>
    <row r="1551" spans="1:4">
      <c r="A1551" s="18">
        <v>545</v>
      </c>
      <c r="B1551" s="54" t="s">
        <v>2110</v>
      </c>
      <c r="C1551" s="58" t="str">
        <f>VLOOKUP(Table4[[#This Row],[iso_code]],iso_code!B:C,2,FALSE)</f>
        <v>MRT</v>
      </c>
      <c r="D1551" s="18" t="str">
        <f>VLOOKUP(Table4[[#This Row],[iso_code]],iso_code!G:H,2,FALSE)</f>
        <v>Mauritania</v>
      </c>
    </row>
    <row r="1552" spans="1:4">
      <c r="A1552" s="18">
        <v>545</v>
      </c>
      <c r="B1552" s="54" t="s">
        <v>1164</v>
      </c>
      <c r="C1552" s="58" t="str">
        <f>VLOOKUP(Table4[[#This Row],[iso_code]],iso_code!B:C,2,FALSE)</f>
        <v>MWI</v>
      </c>
      <c r="D1552" s="18" t="str">
        <f>VLOOKUP(Table4[[#This Row],[iso_code]],iso_code!G:H,2,FALSE)</f>
        <v>Malawi</v>
      </c>
    </row>
    <row r="1553" spans="1:4">
      <c r="A1553" s="18">
        <v>545</v>
      </c>
      <c r="B1553" s="54" t="s">
        <v>1455</v>
      </c>
      <c r="C1553" s="58" t="str">
        <f>VLOOKUP(Table4[[#This Row],[iso_code]],iso_code!B:C,2,FALSE)</f>
        <v>MOZ</v>
      </c>
      <c r="D1553" s="18" t="str">
        <f>VLOOKUP(Table4[[#This Row],[iso_code]],iso_code!G:H,2,FALSE)</f>
        <v>Mozambique</v>
      </c>
    </row>
    <row r="1554" spans="1:4">
      <c r="A1554" s="18">
        <v>545</v>
      </c>
      <c r="B1554" s="54" t="s">
        <v>2070</v>
      </c>
      <c r="C1554" s="58" t="str">
        <f>VLOOKUP(Table4[[#This Row],[iso_code]],iso_code!B:C,2,FALSE)</f>
        <v>NAM</v>
      </c>
      <c r="D1554" s="18" t="str">
        <f>VLOOKUP(Table4[[#This Row],[iso_code]],iso_code!G:H,2,FALSE)</f>
        <v>Namibia</v>
      </c>
    </row>
    <row r="1555" spans="1:4">
      <c r="A1555" s="18">
        <v>545</v>
      </c>
      <c r="B1555" s="54" t="s">
        <v>1005</v>
      </c>
      <c r="C1555" s="58" t="str">
        <f>VLOOKUP(Table4[[#This Row],[iso_code]],iso_code!B:C,2,FALSE)</f>
        <v>NER</v>
      </c>
      <c r="D1555" s="18" t="str">
        <f>VLOOKUP(Table4[[#This Row],[iso_code]],iso_code!G:H,2,FALSE)</f>
        <v>Niger (the)</v>
      </c>
    </row>
    <row r="1556" spans="1:4">
      <c r="A1556" s="18">
        <v>545</v>
      </c>
      <c r="B1556" s="54" t="s">
        <v>1232</v>
      </c>
      <c r="C1556" s="58" t="str">
        <f>VLOOKUP(Table4[[#This Row],[iso_code]],iso_code!B:C,2,FALSE)</f>
        <v>NGA</v>
      </c>
      <c r="D1556" s="18" t="str">
        <f>VLOOKUP(Table4[[#This Row],[iso_code]],iso_code!G:H,2,FALSE)</f>
        <v>Nigeria</v>
      </c>
    </row>
    <row r="1557" spans="1:4">
      <c r="A1557" s="18">
        <v>545</v>
      </c>
      <c r="B1557" s="54" t="s">
        <v>2239</v>
      </c>
      <c r="C1557" s="58" t="str">
        <f>VLOOKUP(Table4[[#This Row],[iso_code]],iso_code!B:C,2,FALSE)</f>
        <v>RWA</v>
      </c>
      <c r="D1557" s="18" t="str">
        <f>VLOOKUP(Table4[[#This Row],[iso_code]],iso_code!G:H,2,FALSE)</f>
        <v>Rwanda</v>
      </c>
    </row>
    <row r="1558" spans="1:4">
      <c r="A1558" s="18">
        <v>545</v>
      </c>
      <c r="B1558" s="54" t="s">
        <v>2244</v>
      </c>
      <c r="C1558" s="58" t="str">
        <f>VLOOKUP(Table4[[#This Row],[iso_code]],iso_code!B:C,2,FALSE)</f>
        <v>SDN</v>
      </c>
      <c r="D1558" s="18" t="str">
        <f>VLOOKUP(Table4[[#This Row],[iso_code]],iso_code!G:H,2,FALSE)</f>
        <v>Sudan (the)</v>
      </c>
    </row>
    <row r="1559" spans="1:4">
      <c r="A1559" s="18">
        <v>545</v>
      </c>
      <c r="B1559" s="54" t="s">
        <v>2094</v>
      </c>
      <c r="C1559" s="58" t="str">
        <f>VLOOKUP(Table4[[#This Row],[iso_code]],iso_code!B:C,2,FALSE)</f>
        <v>SLE</v>
      </c>
      <c r="D1559" s="18" t="str">
        <f>VLOOKUP(Table4[[#This Row],[iso_code]],iso_code!G:H,2,FALSE)</f>
        <v>Sierra Leone</v>
      </c>
    </row>
    <row r="1560" spans="1:4">
      <c r="A1560" s="18">
        <v>545</v>
      </c>
      <c r="B1560" s="54" t="s">
        <v>1688</v>
      </c>
      <c r="C1560" s="58" t="str">
        <f>VLOOKUP(Table4[[#This Row],[iso_code]],iso_code!B:C,2,FALSE)</f>
        <v>SEN</v>
      </c>
      <c r="D1560" s="18" t="str">
        <f>VLOOKUP(Table4[[#This Row],[iso_code]],iso_code!G:H,2,FALSE)</f>
        <v>Senegal</v>
      </c>
    </row>
    <row r="1561" spans="1:4">
      <c r="A1561" s="18">
        <v>545</v>
      </c>
      <c r="B1561" s="54" t="s">
        <v>2242</v>
      </c>
      <c r="C1561" s="58" t="str">
        <f>VLOOKUP(Table4[[#This Row],[iso_code]],iso_code!B:C,2,FALSE)</f>
        <v>SOM</v>
      </c>
      <c r="D1561" s="18" t="str">
        <f>VLOOKUP(Table4[[#This Row],[iso_code]],iso_code!G:H,2,FALSE)</f>
        <v>Somalia</v>
      </c>
    </row>
    <row r="1562" spans="1:4">
      <c r="A1562" s="18">
        <v>545</v>
      </c>
      <c r="B1562" s="54" t="s">
        <v>2245</v>
      </c>
      <c r="C1562" s="58" t="str">
        <f>VLOOKUP(Table4[[#This Row],[iso_code]],iso_code!B:C,2,FALSE)</f>
        <v>SWZ</v>
      </c>
      <c r="D1562" s="18" t="str">
        <f>VLOOKUP(Table4[[#This Row],[iso_code]],iso_code!G:H,2,FALSE)</f>
        <v>Eswatini</v>
      </c>
    </row>
    <row r="1563" spans="1:4">
      <c r="A1563" s="18">
        <v>545</v>
      </c>
      <c r="B1563" s="54" t="s">
        <v>2224</v>
      </c>
      <c r="C1563" s="58" t="str">
        <f>VLOOKUP(Table4[[#This Row],[iso_code]],iso_code!B:C,2,FALSE)</f>
        <v>TCD</v>
      </c>
      <c r="D1563" s="18" t="str">
        <f>VLOOKUP(Table4[[#This Row],[iso_code]],iso_code!G:H,2,FALSE)</f>
        <v>Chad</v>
      </c>
    </row>
    <row r="1564" spans="1:4">
      <c r="A1564" s="18">
        <v>545</v>
      </c>
      <c r="B1564" s="54" t="s">
        <v>2016</v>
      </c>
      <c r="C1564" s="58" t="str">
        <f>VLOOKUP(Table4[[#This Row],[iso_code]],iso_code!B:C,2,FALSE)</f>
        <v>TGO</v>
      </c>
      <c r="D1564" s="18" t="str">
        <f>VLOOKUP(Table4[[#This Row],[iso_code]],iso_code!G:H,2,FALSE)</f>
        <v>Togo</v>
      </c>
    </row>
    <row r="1565" spans="1:4">
      <c r="A1565" s="18">
        <v>545</v>
      </c>
      <c r="B1565" s="54" t="s">
        <v>952</v>
      </c>
      <c r="C1565" s="58" t="str">
        <f>VLOOKUP(Table4[[#This Row],[iso_code]],iso_code!B:C,2,FALSE)</f>
        <v>TUN</v>
      </c>
      <c r="D1565" s="18" t="str">
        <f>VLOOKUP(Table4[[#This Row],[iso_code]],iso_code!G:H,2,FALSE)</f>
        <v>Tunisia</v>
      </c>
    </row>
    <row r="1566" spans="1:4">
      <c r="A1566" s="18">
        <v>545</v>
      </c>
      <c r="B1566" s="54" t="s">
        <v>858</v>
      </c>
      <c r="C1566" s="58" t="str">
        <f>VLOOKUP(Table4[[#This Row],[iso_code]],iso_code!B:C,2,FALSE)</f>
        <v>TZA</v>
      </c>
      <c r="D1566" s="18" t="str">
        <f>VLOOKUP(Table4[[#This Row],[iso_code]],iso_code!G:H,2,FALSE)</f>
        <v>Tanzania, United Republic of</v>
      </c>
    </row>
    <row r="1567" spans="1:4">
      <c r="A1567" s="18">
        <v>545</v>
      </c>
      <c r="B1567" s="54" t="s">
        <v>1467</v>
      </c>
      <c r="C1567" s="58" t="str">
        <f>VLOOKUP(Table4[[#This Row],[iso_code]],iso_code!B:C,2,FALSE)</f>
        <v>UGA</v>
      </c>
      <c r="D1567" s="18" t="str">
        <f>VLOOKUP(Table4[[#This Row],[iso_code]],iso_code!G:H,2,FALSE)</f>
        <v>Uganda</v>
      </c>
    </row>
    <row r="1568" spans="1:4">
      <c r="A1568" s="18">
        <v>545</v>
      </c>
      <c r="B1568" s="54" t="s">
        <v>612</v>
      </c>
      <c r="C1568" s="58" t="str">
        <f>VLOOKUP(Table4[[#This Row],[iso_code]],iso_code!B:C,2,FALSE)</f>
        <v>ZAF</v>
      </c>
      <c r="D1568" s="18" t="str">
        <f>VLOOKUP(Table4[[#This Row],[iso_code]],iso_code!G:H,2,FALSE)</f>
        <v>South Africa</v>
      </c>
    </row>
    <row r="1569" spans="1:4">
      <c r="A1569" s="18">
        <v>545</v>
      </c>
      <c r="B1569" s="54" t="s">
        <v>747</v>
      </c>
      <c r="C1569" s="58" t="str">
        <f>VLOOKUP(Table4[[#This Row],[iso_code]],iso_code!B:C,2,FALSE)</f>
        <v>ZMB</v>
      </c>
      <c r="D1569" s="18" t="str">
        <f>VLOOKUP(Table4[[#This Row],[iso_code]],iso_code!G:H,2,FALSE)</f>
        <v>Zambia</v>
      </c>
    </row>
    <row r="1570" spans="1:4">
      <c r="A1570" s="18">
        <v>545</v>
      </c>
      <c r="B1570" s="54" t="s">
        <v>2246</v>
      </c>
      <c r="C1570" s="58" t="str">
        <f>VLOOKUP(Table4[[#This Row],[iso_code]],iso_code!B:C,2,FALSE)</f>
        <v>ZWE</v>
      </c>
      <c r="D1570" s="18" t="str">
        <f>VLOOKUP(Table4[[#This Row],[iso_code]],iso_code!G:H,2,FALSE)</f>
        <v>Zimbabwe</v>
      </c>
    </row>
    <row r="1571" spans="1:4">
      <c r="A1571" s="18">
        <v>546</v>
      </c>
      <c r="B1571" s="54" t="s">
        <v>250</v>
      </c>
      <c r="C1571" s="58" t="str">
        <f>VLOOKUP(Table4[[#This Row],[iso_code]],iso_code!B:C,2,FALSE)</f>
        <v>GHA</v>
      </c>
      <c r="D1571" s="18" t="str">
        <f>VLOOKUP(Table4[[#This Row],[iso_code]],iso_code!G:H,2,FALSE)</f>
        <v>Ghana</v>
      </c>
    </row>
    <row r="1572" spans="1:4">
      <c r="A1572" s="18">
        <v>547</v>
      </c>
      <c r="B1572" s="54" t="s">
        <v>2070</v>
      </c>
      <c r="C1572" s="58" t="str">
        <f>VLOOKUP(Table4[[#This Row],[iso_code]],iso_code!B:C,2,FALSE)</f>
        <v>NAM</v>
      </c>
      <c r="D1572" s="18" t="str">
        <f>VLOOKUP(Table4[[#This Row],[iso_code]],iso_code!G:H,2,FALSE)</f>
        <v>Namibia</v>
      </c>
    </row>
    <row r="1573" spans="1:4">
      <c r="A1573" s="18">
        <v>548</v>
      </c>
      <c r="B1573" s="54" t="s">
        <v>858</v>
      </c>
      <c r="C1573" s="58" t="str">
        <f>VLOOKUP(Table4[[#This Row],[iso_code]],iso_code!B:C,2,FALSE)</f>
        <v>TZA</v>
      </c>
      <c r="D1573" s="18" t="str">
        <f>VLOOKUP(Table4[[#This Row],[iso_code]],iso_code!G:H,2,FALSE)</f>
        <v>Tanzania, United Republic of</v>
      </c>
    </row>
    <row r="1574" spans="1:4">
      <c r="A1574" s="18">
        <v>549</v>
      </c>
      <c r="B1574" s="54" t="s">
        <v>428</v>
      </c>
      <c r="C1574" s="58" t="str">
        <f>VLOOKUP(Table4[[#This Row],[iso_code]],iso_code!B:C,2,FALSE)</f>
        <v>KEN</v>
      </c>
      <c r="D1574" s="18" t="str">
        <f>VLOOKUP(Table4[[#This Row],[iso_code]],iso_code!G:H,2,FALSE)</f>
        <v>Kenya</v>
      </c>
    </row>
    <row r="1575" spans="1:4">
      <c r="A1575" s="18">
        <v>549</v>
      </c>
      <c r="B1575" s="54" t="s">
        <v>2233</v>
      </c>
      <c r="C1575" s="58" t="str">
        <f>VLOOKUP(Table4[[#This Row],[iso_code]],iso_code!B:C,2,FALSE)</f>
        <v>GNB</v>
      </c>
      <c r="D1575" s="18" t="str">
        <f>VLOOKUP(Table4[[#This Row],[iso_code]],iso_code!G:H,2,FALSE)</f>
        <v>Guinea-Bissau</v>
      </c>
    </row>
    <row r="1576" spans="1:4">
      <c r="A1576" s="18">
        <v>550</v>
      </c>
      <c r="B1576" s="54" t="s">
        <v>850</v>
      </c>
      <c r="C1576" s="58" t="str">
        <f>VLOOKUP(Table4[[#This Row],[iso_code]],iso_code!B:C,2,FALSE)</f>
        <v>EGY</v>
      </c>
      <c r="D1576" s="18" t="str">
        <f>VLOOKUP(Table4[[#This Row],[iso_code]],iso_code!G:H,2,FALSE)</f>
        <v>Egypt</v>
      </c>
    </row>
    <row r="1577" spans="1:4">
      <c r="A1577" s="18">
        <v>551</v>
      </c>
      <c r="B1577" s="54" t="s">
        <v>1232</v>
      </c>
      <c r="C1577" s="58" t="str">
        <f>VLOOKUP(Table4[[#This Row],[iso_code]],iso_code!B:C,2,FALSE)</f>
        <v>NGA</v>
      </c>
      <c r="D1577" s="18" t="str">
        <f>VLOOKUP(Table4[[#This Row],[iso_code]],iso_code!G:H,2,FALSE)</f>
        <v>Nigeria</v>
      </c>
    </row>
    <row r="1578" spans="1:4">
      <c r="A1578" s="18">
        <v>552</v>
      </c>
      <c r="B1578" s="54" t="s">
        <v>2220</v>
      </c>
      <c r="C1578" s="58" t="str">
        <f>VLOOKUP(Table4[[#This Row],[iso_code]],iso_code!B:C,2,FALSE)</f>
        <v>AGO</v>
      </c>
      <c r="D1578" s="18" t="str">
        <f>VLOOKUP(Table4[[#This Row],[iso_code]],iso_code!G:H,2,FALSE)</f>
        <v>Angola</v>
      </c>
    </row>
    <row r="1579" spans="1:4">
      <c r="A1579" s="18">
        <v>552</v>
      </c>
      <c r="B1579" s="54" t="s">
        <v>1829</v>
      </c>
      <c r="C1579" s="58" t="str">
        <f>VLOOKUP(Table4[[#This Row],[iso_code]],iso_code!B:C,2,FALSE)</f>
        <v>BWA</v>
      </c>
      <c r="D1579" s="18" t="str">
        <f>VLOOKUP(Table4[[#This Row],[iso_code]],iso_code!G:H,2,FALSE)</f>
        <v>Botswana</v>
      </c>
    </row>
    <row r="1580" spans="1:4">
      <c r="A1580" s="18">
        <v>552</v>
      </c>
      <c r="B1580" s="54" t="s">
        <v>2235</v>
      </c>
      <c r="C1580" s="58" t="str">
        <f>VLOOKUP(Table4[[#This Row],[iso_code]],iso_code!B:C,2,FALSE)</f>
        <v>LSO</v>
      </c>
      <c r="D1580" s="18" t="str">
        <f>VLOOKUP(Table4[[#This Row],[iso_code]],iso_code!G:H,2,FALSE)</f>
        <v>Lesotho</v>
      </c>
    </row>
    <row r="1581" spans="1:4">
      <c r="A1581" s="18">
        <v>552</v>
      </c>
      <c r="B1581" s="54" t="s">
        <v>1164</v>
      </c>
      <c r="C1581" s="58" t="str">
        <f>VLOOKUP(Table4[[#This Row],[iso_code]],iso_code!B:C,2,FALSE)</f>
        <v>MWI</v>
      </c>
      <c r="D1581" s="18" t="str">
        <f>VLOOKUP(Table4[[#This Row],[iso_code]],iso_code!G:H,2,FALSE)</f>
        <v>Malawi</v>
      </c>
    </row>
    <row r="1582" spans="1:4">
      <c r="A1582" s="18">
        <v>552</v>
      </c>
      <c r="B1582" s="54" t="s">
        <v>1455</v>
      </c>
      <c r="C1582" s="58" t="str">
        <f>VLOOKUP(Table4[[#This Row],[iso_code]],iso_code!B:C,2,FALSE)</f>
        <v>MOZ</v>
      </c>
      <c r="D1582" s="18" t="str">
        <f>VLOOKUP(Table4[[#This Row],[iso_code]],iso_code!G:H,2,FALSE)</f>
        <v>Mozambique</v>
      </c>
    </row>
    <row r="1583" spans="1:4">
      <c r="A1583" s="18">
        <v>552</v>
      </c>
      <c r="B1583" s="54" t="s">
        <v>2070</v>
      </c>
      <c r="C1583" s="58" t="str">
        <f>VLOOKUP(Table4[[#This Row],[iso_code]],iso_code!B:C,2,FALSE)</f>
        <v>NAM</v>
      </c>
      <c r="D1583" s="18" t="str">
        <f>VLOOKUP(Table4[[#This Row],[iso_code]],iso_code!G:H,2,FALSE)</f>
        <v>Namibia</v>
      </c>
    </row>
    <row r="1584" spans="1:4">
      <c r="A1584" s="18">
        <v>552</v>
      </c>
      <c r="B1584" s="54" t="s">
        <v>612</v>
      </c>
      <c r="C1584" s="58" t="str">
        <f>VLOOKUP(Table4[[#This Row],[iso_code]],iso_code!B:C,2,FALSE)</f>
        <v>ZAF</v>
      </c>
      <c r="D1584" s="18" t="str">
        <f>VLOOKUP(Table4[[#This Row],[iso_code]],iso_code!G:H,2,FALSE)</f>
        <v>South Africa</v>
      </c>
    </row>
    <row r="1585" spans="1:4">
      <c r="A1585" s="18">
        <v>552</v>
      </c>
      <c r="B1585" s="54" t="s">
        <v>2245</v>
      </c>
      <c r="C1585" s="58" t="str">
        <f>VLOOKUP(Table4[[#This Row],[iso_code]],iso_code!B:C,2,FALSE)</f>
        <v>SWZ</v>
      </c>
      <c r="D1585" s="18" t="str">
        <f>VLOOKUP(Table4[[#This Row],[iso_code]],iso_code!G:H,2,FALSE)</f>
        <v>Eswatini</v>
      </c>
    </row>
    <row r="1586" spans="1:4">
      <c r="A1586" s="18">
        <v>552</v>
      </c>
      <c r="B1586" s="54" t="s">
        <v>747</v>
      </c>
      <c r="C1586" s="58" t="str">
        <f>VLOOKUP(Table4[[#This Row],[iso_code]],iso_code!B:C,2,FALSE)</f>
        <v>ZMB</v>
      </c>
      <c r="D1586" s="18" t="str">
        <f>VLOOKUP(Table4[[#This Row],[iso_code]],iso_code!G:H,2,FALSE)</f>
        <v>Zambia</v>
      </c>
    </row>
    <row r="1587" spans="1:4">
      <c r="A1587" s="18">
        <v>552</v>
      </c>
      <c r="B1587" s="54" t="s">
        <v>2246</v>
      </c>
      <c r="C1587" s="58" t="str">
        <f>VLOOKUP(Table4[[#This Row],[iso_code]],iso_code!B:C,2,FALSE)</f>
        <v>ZWE</v>
      </c>
      <c r="D1587" s="18" t="str">
        <f>VLOOKUP(Table4[[#This Row],[iso_code]],iso_code!G:H,2,FALSE)</f>
        <v>Zimbabwe</v>
      </c>
    </row>
    <row r="1588" spans="1:4">
      <c r="A1588" s="18">
        <v>552</v>
      </c>
      <c r="B1588" s="54" t="s">
        <v>2223</v>
      </c>
      <c r="C1588" s="58" t="str">
        <f>VLOOKUP(Table4[[#This Row],[iso_code]],iso_code!B:C,2,FALSE)</f>
        <v>BDI</v>
      </c>
      <c r="D1588" s="18" t="str">
        <f>VLOOKUP(Table4[[#This Row],[iso_code]],iso_code!G:H,2,FALSE)</f>
        <v>Burundi</v>
      </c>
    </row>
    <row r="1589" spans="1:4">
      <c r="A1589" s="18">
        <v>552</v>
      </c>
      <c r="B1589" s="54" t="s">
        <v>2227</v>
      </c>
      <c r="C1589" s="58" t="str">
        <f>VLOOKUP(Table4[[#This Row],[iso_code]],iso_code!B:C,2,FALSE)</f>
        <v>DJI</v>
      </c>
      <c r="D1589" s="18" t="str">
        <f>VLOOKUP(Table4[[#This Row],[iso_code]],iso_code!G:H,2,FALSE)</f>
        <v>Djibouti</v>
      </c>
    </row>
    <row r="1590" spans="1:4">
      <c r="A1590" s="18">
        <v>552</v>
      </c>
      <c r="B1590" s="54" t="s">
        <v>850</v>
      </c>
      <c r="C1590" s="58" t="str">
        <f>VLOOKUP(Table4[[#This Row],[iso_code]],iso_code!B:C,2,FALSE)</f>
        <v>EGY</v>
      </c>
      <c r="D1590" s="18" t="str">
        <f>VLOOKUP(Table4[[#This Row],[iso_code]],iso_code!G:H,2,FALSE)</f>
        <v>Egypt</v>
      </c>
    </row>
    <row r="1591" spans="1:4">
      <c r="A1591" s="18">
        <v>552</v>
      </c>
      <c r="B1591" s="54" t="s">
        <v>194</v>
      </c>
      <c r="C1591" s="58" t="str">
        <f>VLOOKUP(Table4[[#This Row],[iso_code]],iso_code!B:C,2,FALSE)</f>
        <v>ETH</v>
      </c>
      <c r="D1591" s="18" t="str">
        <f>VLOOKUP(Table4[[#This Row],[iso_code]],iso_code!G:H,2,FALSE)</f>
        <v>Ethiopia</v>
      </c>
    </row>
    <row r="1592" spans="1:4">
      <c r="A1592" s="18">
        <v>552</v>
      </c>
      <c r="B1592" s="54" t="s">
        <v>428</v>
      </c>
      <c r="C1592" s="58" t="str">
        <f>VLOOKUP(Table4[[#This Row],[iso_code]],iso_code!B:C,2,FALSE)</f>
        <v>KEN</v>
      </c>
      <c r="D1592" s="18" t="str">
        <f>VLOOKUP(Table4[[#This Row],[iso_code]],iso_code!G:H,2,FALSE)</f>
        <v>Kenya</v>
      </c>
    </row>
    <row r="1593" spans="1:4">
      <c r="A1593" s="18">
        <v>552</v>
      </c>
      <c r="B1593" s="54" t="s">
        <v>2239</v>
      </c>
      <c r="C1593" s="58" t="str">
        <f>VLOOKUP(Table4[[#This Row],[iso_code]],iso_code!B:C,2,FALSE)</f>
        <v>RWA</v>
      </c>
      <c r="D1593" s="18" t="str">
        <f>VLOOKUP(Table4[[#This Row],[iso_code]],iso_code!G:H,2,FALSE)</f>
        <v>Rwanda</v>
      </c>
    </row>
    <row r="1594" spans="1:4">
      <c r="A1594" s="18">
        <v>552</v>
      </c>
      <c r="B1594" s="54" t="s">
        <v>2244</v>
      </c>
      <c r="C1594" s="58" t="str">
        <f>VLOOKUP(Table4[[#This Row],[iso_code]],iso_code!B:C,2,FALSE)</f>
        <v>SDN</v>
      </c>
      <c r="D1594" s="18" t="str">
        <f>VLOOKUP(Table4[[#This Row],[iso_code]],iso_code!G:H,2,FALSE)</f>
        <v>Sudan (the)</v>
      </c>
    </row>
    <row r="1595" spans="1:4">
      <c r="A1595" s="18">
        <v>552</v>
      </c>
      <c r="B1595" s="54" t="s">
        <v>2243</v>
      </c>
      <c r="C1595" s="58" t="str">
        <f>VLOOKUP(Table4[[#This Row],[iso_code]],iso_code!B:C,2,FALSE)</f>
        <v>SSD</v>
      </c>
      <c r="D1595" s="18" t="str">
        <f>VLOOKUP(Table4[[#This Row],[iso_code]],iso_code!G:H,2,FALSE)</f>
        <v>South Sudan</v>
      </c>
    </row>
    <row r="1596" spans="1:4">
      <c r="A1596" s="18">
        <v>552</v>
      </c>
      <c r="B1596" s="54" t="s">
        <v>858</v>
      </c>
      <c r="C1596" s="58" t="str">
        <f>VLOOKUP(Table4[[#This Row],[iso_code]],iso_code!B:C,2,FALSE)</f>
        <v>TZA</v>
      </c>
      <c r="D1596" s="18" t="str">
        <f>VLOOKUP(Table4[[#This Row],[iso_code]],iso_code!G:H,2,FALSE)</f>
        <v>Tanzania, United Republic of</v>
      </c>
    </row>
    <row r="1597" spans="1:4">
      <c r="A1597" s="18">
        <v>552</v>
      </c>
      <c r="B1597" s="54" t="s">
        <v>1467</v>
      </c>
      <c r="C1597" s="58" t="str">
        <f>VLOOKUP(Table4[[#This Row],[iso_code]],iso_code!B:C,2,FALSE)</f>
        <v>UGA</v>
      </c>
      <c r="D1597" s="18" t="str">
        <f>VLOOKUP(Table4[[#This Row],[iso_code]],iso_code!G:H,2,FALSE)</f>
        <v>Uganda</v>
      </c>
    </row>
    <row r="1598" spans="1:4">
      <c r="A1598" s="18">
        <v>552</v>
      </c>
      <c r="B1598" s="54" t="s">
        <v>2222</v>
      </c>
      <c r="C1598" s="58" t="str">
        <f>VLOOKUP(Table4[[#This Row],[iso_code]],iso_code!B:C,2,FALSE)</f>
        <v>BFA</v>
      </c>
      <c r="D1598" s="18" t="str">
        <f>VLOOKUP(Table4[[#This Row],[iso_code]],iso_code!G:H,2,FALSE)</f>
        <v>Burkina Faso</v>
      </c>
    </row>
    <row r="1599" spans="1:4">
      <c r="A1599" s="18">
        <v>552</v>
      </c>
      <c r="B1599" s="54" t="s">
        <v>2234</v>
      </c>
      <c r="C1599" s="58" t="str">
        <f>VLOOKUP(Table4[[#This Row],[iso_code]],iso_code!B:C,2,FALSE)</f>
        <v>CIV</v>
      </c>
      <c r="D1599" s="18" t="str">
        <f>VLOOKUP(Table4[[#This Row],[iso_code]],iso_code!G:H,2,FALSE)</f>
        <v>Côte d'Ivoire</v>
      </c>
    </row>
    <row r="1600" spans="1:4">
      <c r="A1600" s="18">
        <v>552</v>
      </c>
      <c r="B1600" s="54" t="s">
        <v>2231</v>
      </c>
      <c r="C1600" s="58" t="str">
        <f>VLOOKUP(Table4[[#This Row],[iso_code]],iso_code!B:C,2,FALSE)</f>
        <v>GMB</v>
      </c>
      <c r="D1600" s="18" t="str">
        <f>VLOOKUP(Table4[[#This Row],[iso_code]],iso_code!G:H,2,FALSE)</f>
        <v>Gambia (the)</v>
      </c>
    </row>
    <row r="1601" spans="1:4">
      <c r="A1601" s="18">
        <v>552</v>
      </c>
      <c r="B1601" s="54" t="s">
        <v>250</v>
      </c>
      <c r="C1601" s="58" t="str">
        <f>VLOOKUP(Table4[[#This Row],[iso_code]],iso_code!B:C,2,FALSE)</f>
        <v>GHA</v>
      </c>
      <c r="D1601" s="18" t="str">
        <f>VLOOKUP(Table4[[#This Row],[iso_code]],iso_code!G:H,2,FALSE)</f>
        <v>Ghana</v>
      </c>
    </row>
    <row r="1602" spans="1:4">
      <c r="A1602" s="18">
        <v>552</v>
      </c>
      <c r="B1602" s="54" t="s">
        <v>2232</v>
      </c>
      <c r="C1602" s="58" t="str">
        <f>VLOOKUP(Table4[[#This Row],[iso_code]],iso_code!B:C,2,FALSE)</f>
        <v>GIN</v>
      </c>
      <c r="D1602" s="18" t="str">
        <f>VLOOKUP(Table4[[#This Row],[iso_code]],iso_code!G:H,2,FALSE)</f>
        <v>Guinea</v>
      </c>
    </row>
    <row r="1603" spans="1:4">
      <c r="A1603" s="18">
        <v>552</v>
      </c>
      <c r="B1603" s="54" t="s">
        <v>2233</v>
      </c>
      <c r="C1603" s="58" t="str">
        <f>VLOOKUP(Table4[[#This Row],[iso_code]],iso_code!B:C,2,FALSE)</f>
        <v>GNB</v>
      </c>
      <c r="D1603" s="18" t="str">
        <f>VLOOKUP(Table4[[#This Row],[iso_code]],iso_code!G:H,2,FALSE)</f>
        <v>Guinea-Bissau</v>
      </c>
    </row>
    <row r="1604" spans="1:4">
      <c r="A1604" s="18">
        <v>552</v>
      </c>
      <c r="B1604" s="54" t="s">
        <v>2236</v>
      </c>
      <c r="C1604" s="58" t="str">
        <f>VLOOKUP(Table4[[#This Row],[iso_code]],iso_code!B:C,2,FALSE)</f>
        <v>LBR</v>
      </c>
      <c r="D1604" s="18" t="str">
        <f>VLOOKUP(Table4[[#This Row],[iso_code]],iso_code!G:H,2,FALSE)</f>
        <v>Liberia</v>
      </c>
    </row>
    <row r="1605" spans="1:4">
      <c r="A1605" s="18">
        <v>552</v>
      </c>
      <c r="B1605" s="54" t="s">
        <v>2238</v>
      </c>
      <c r="C1605" s="58" t="str">
        <f>VLOOKUP(Table4[[#This Row],[iso_code]],iso_code!B:C,2,FALSE)</f>
        <v>MLI</v>
      </c>
      <c r="D1605" s="18" t="str">
        <f>VLOOKUP(Table4[[#This Row],[iso_code]],iso_code!G:H,2,FALSE)</f>
        <v>Mali</v>
      </c>
    </row>
    <row r="1606" spans="1:4">
      <c r="A1606" s="18">
        <v>552</v>
      </c>
      <c r="B1606" s="54" t="s">
        <v>1005</v>
      </c>
      <c r="C1606" s="58" t="str">
        <f>VLOOKUP(Table4[[#This Row],[iso_code]],iso_code!B:C,2,FALSE)</f>
        <v>NER</v>
      </c>
      <c r="D1606" s="18" t="str">
        <f>VLOOKUP(Table4[[#This Row],[iso_code]],iso_code!G:H,2,FALSE)</f>
        <v>Niger (the)</v>
      </c>
    </row>
    <row r="1607" spans="1:4">
      <c r="A1607" s="18">
        <v>552</v>
      </c>
      <c r="B1607" s="54" t="s">
        <v>1232</v>
      </c>
      <c r="C1607" s="58" t="str">
        <f>VLOOKUP(Table4[[#This Row],[iso_code]],iso_code!B:C,2,FALSE)</f>
        <v>NGA</v>
      </c>
      <c r="D1607" s="18" t="str">
        <f>VLOOKUP(Table4[[#This Row],[iso_code]],iso_code!G:H,2,FALSE)</f>
        <v>Nigeria</v>
      </c>
    </row>
    <row r="1608" spans="1:4">
      <c r="A1608" s="18">
        <v>552</v>
      </c>
      <c r="B1608" s="54" t="s">
        <v>1688</v>
      </c>
      <c r="C1608" s="58" t="str">
        <f>VLOOKUP(Table4[[#This Row],[iso_code]],iso_code!B:C,2,FALSE)</f>
        <v>SEN</v>
      </c>
      <c r="D1608" s="18" t="str">
        <f>VLOOKUP(Table4[[#This Row],[iso_code]],iso_code!G:H,2,FALSE)</f>
        <v>Senegal</v>
      </c>
    </row>
    <row r="1609" spans="1:4">
      <c r="A1609" s="18">
        <v>552</v>
      </c>
      <c r="B1609" s="54" t="s">
        <v>2094</v>
      </c>
      <c r="C1609" s="58" t="str">
        <f>VLOOKUP(Table4[[#This Row],[iso_code]],iso_code!B:C,2,FALSE)</f>
        <v>SLE</v>
      </c>
      <c r="D1609" s="18" t="str">
        <f>VLOOKUP(Table4[[#This Row],[iso_code]],iso_code!G:H,2,FALSE)</f>
        <v>Sierra Leone</v>
      </c>
    </row>
    <row r="1610" spans="1:4">
      <c r="A1610" s="18">
        <v>552</v>
      </c>
      <c r="B1610" s="54" t="s">
        <v>2016</v>
      </c>
      <c r="C1610" s="58" t="str">
        <f>VLOOKUP(Table4[[#This Row],[iso_code]],iso_code!B:C,2,FALSE)</f>
        <v>TGO</v>
      </c>
      <c r="D1610" s="18" t="str">
        <f>VLOOKUP(Table4[[#This Row],[iso_code]],iso_code!G:H,2,FALSE)</f>
        <v>Togo</v>
      </c>
    </row>
    <row r="1611" spans="1:4">
      <c r="A1611" s="18">
        <v>552</v>
      </c>
      <c r="B1611" s="54" t="s">
        <v>2221</v>
      </c>
      <c r="C1611" s="58" t="str">
        <f>VLOOKUP(Table4[[#This Row],[iso_code]],iso_code!B:C,2,FALSE)</f>
        <v>BEN</v>
      </c>
      <c r="D1611" s="18" t="str">
        <f>VLOOKUP(Table4[[#This Row],[iso_code]],iso_code!G:H,2,FALSE)</f>
        <v>Benin</v>
      </c>
    </row>
    <row r="1612" spans="1:4">
      <c r="A1612" s="18">
        <v>552</v>
      </c>
      <c r="B1612" s="54" t="s">
        <v>285</v>
      </c>
      <c r="C1612" s="58" t="str">
        <f>VLOOKUP(Table4[[#This Row],[iso_code]],iso_code!B:C,2,FALSE)</f>
        <v>CMR</v>
      </c>
      <c r="D1612" s="18" t="str">
        <f>VLOOKUP(Table4[[#This Row],[iso_code]],iso_code!G:H,2,FALSE)</f>
        <v>Cameroon</v>
      </c>
    </row>
    <row r="1613" spans="1:4">
      <c r="A1613" s="18">
        <v>552</v>
      </c>
      <c r="B1613" s="54" t="s">
        <v>1663</v>
      </c>
      <c r="C1613" s="58" t="str">
        <f>VLOOKUP(Table4[[#This Row],[iso_code]],iso_code!B:C,2,FALSE)</f>
        <v>CAF</v>
      </c>
      <c r="D1613" s="18" t="str">
        <f>VLOOKUP(Table4[[#This Row],[iso_code]],iso_code!G:H,2,FALSE)</f>
        <v>Central African Republic (the)</v>
      </c>
    </row>
    <row r="1614" spans="1:4">
      <c r="A1614" s="18">
        <v>552</v>
      </c>
      <c r="B1614" s="54" t="s">
        <v>2224</v>
      </c>
      <c r="C1614" s="58" t="str">
        <f>VLOOKUP(Table4[[#This Row],[iso_code]],iso_code!B:C,2,FALSE)</f>
        <v>TCD</v>
      </c>
      <c r="D1614" s="18" t="str">
        <f>VLOOKUP(Table4[[#This Row],[iso_code]],iso_code!G:H,2,FALSE)</f>
        <v>Chad</v>
      </c>
    </row>
    <row r="1615" spans="1:4">
      <c r="A1615" s="18">
        <v>552</v>
      </c>
      <c r="B1615" s="54" t="s">
        <v>2226</v>
      </c>
      <c r="C1615" s="58" t="str">
        <f>VLOOKUP(Table4[[#This Row],[iso_code]],iso_code!B:C,2,FALSE)</f>
        <v>COG</v>
      </c>
      <c r="D1615" s="18" t="str">
        <f>VLOOKUP(Table4[[#This Row],[iso_code]],iso_code!G:H,2,FALSE)</f>
        <v>Congo (the)</v>
      </c>
    </row>
    <row r="1616" spans="1:4">
      <c r="A1616" s="18">
        <v>552</v>
      </c>
      <c r="B1616" s="54" t="s">
        <v>2024</v>
      </c>
      <c r="C1616" s="58" t="str">
        <f>VLOOKUP(Table4[[#This Row],[iso_code]],iso_code!B:C,2,FALSE)</f>
        <v>COD</v>
      </c>
      <c r="D1616" s="18" t="str">
        <f>VLOOKUP(Table4[[#This Row],[iso_code]],iso_code!G:H,2,FALSE)</f>
        <v>Congo (the Democratic Republic of the)</v>
      </c>
    </row>
    <row r="1617" spans="1:4">
      <c r="A1617" s="18">
        <v>552</v>
      </c>
      <c r="B1617" s="54" t="s">
        <v>2228</v>
      </c>
      <c r="C1617" s="58" t="str">
        <f>VLOOKUP(Table4[[#This Row],[iso_code]],iso_code!B:C,2,FALSE)</f>
        <v>GNQ</v>
      </c>
      <c r="D1617" s="18" t="str">
        <f>VLOOKUP(Table4[[#This Row],[iso_code]],iso_code!G:H,2,FALSE)</f>
        <v>Equatorial Guinea</v>
      </c>
    </row>
    <row r="1618" spans="1:4">
      <c r="A1618" s="18">
        <v>552</v>
      </c>
      <c r="B1618" s="54" t="s">
        <v>2230</v>
      </c>
      <c r="C1618" s="58" t="str">
        <f>VLOOKUP(Table4[[#This Row],[iso_code]],iso_code!B:C,2,FALSE)</f>
        <v>GAB</v>
      </c>
      <c r="D1618" s="18" t="str">
        <f>VLOOKUP(Table4[[#This Row],[iso_code]],iso_code!G:H,2,FALSE)</f>
        <v>Gabon</v>
      </c>
    </row>
    <row r="1619" spans="1:4">
      <c r="A1619" s="18">
        <v>553</v>
      </c>
      <c r="B1619" s="54" t="s">
        <v>858</v>
      </c>
      <c r="C1619" s="58" t="str">
        <f>VLOOKUP(Table4[[#This Row],[iso_code]],iso_code!B:C,2,FALSE)</f>
        <v>TZA</v>
      </c>
      <c r="D1619" s="18" t="str">
        <f>VLOOKUP(Table4[[#This Row],[iso_code]],iso_code!G:H,2,FALSE)</f>
        <v>Tanzania, United Republic of</v>
      </c>
    </row>
    <row r="1620" spans="1:4">
      <c r="A1620" s="18">
        <v>554</v>
      </c>
      <c r="B1620" s="54" t="s">
        <v>2220</v>
      </c>
      <c r="C1620" s="58" t="str">
        <f>VLOOKUP(Table4[[#This Row],[iso_code]],iso_code!B:C,2,FALSE)</f>
        <v>AGO</v>
      </c>
      <c r="D1620" s="18" t="str">
        <f>VLOOKUP(Table4[[#This Row],[iso_code]],iso_code!G:H,2,FALSE)</f>
        <v>Angola</v>
      </c>
    </row>
    <row r="1621" spans="1:4">
      <c r="A1621" s="18">
        <v>554</v>
      </c>
      <c r="B1621" s="54" t="s">
        <v>1829</v>
      </c>
      <c r="C1621" s="58" t="str">
        <f>VLOOKUP(Table4[[#This Row],[iso_code]],iso_code!B:C,2,FALSE)</f>
        <v>BWA</v>
      </c>
      <c r="D1621" s="18" t="str">
        <f>VLOOKUP(Table4[[#This Row],[iso_code]],iso_code!G:H,2,FALSE)</f>
        <v>Botswana</v>
      </c>
    </row>
    <row r="1622" spans="1:4">
      <c r="A1622" s="18">
        <v>554</v>
      </c>
      <c r="B1622" s="54" t="s">
        <v>2024</v>
      </c>
      <c r="C1622" s="58" t="str">
        <f>VLOOKUP(Table4[[#This Row],[iso_code]],iso_code!B:C,2,FALSE)</f>
        <v>COD</v>
      </c>
      <c r="D1622" s="18" t="str">
        <f>VLOOKUP(Table4[[#This Row],[iso_code]],iso_code!G:H,2,FALSE)</f>
        <v>Congo (the Democratic Republic of the)</v>
      </c>
    </row>
    <row r="1623" spans="1:4">
      <c r="A1623" s="18">
        <v>554</v>
      </c>
      <c r="B1623" s="54" t="s">
        <v>2235</v>
      </c>
      <c r="C1623" s="58" t="str">
        <f>VLOOKUP(Table4[[#This Row],[iso_code]],iso_code!B:C,2,FALSE)</f>
        <v>LSO</v>
      </c>
      <c r="D1623" s="18" t="str">
        <f>VLOOKUP(Table4[[#This Row],[iso_code]],iso_code!G:H,2,FALSE)</f>
        <v>Lesotho</v>
      </c>
    </row>
    <row r="1624" spans="1:4">
      <c r="A1624" s="18">
        <v>554</v>
      </c>
      <c r="B1624" s="54" t="s">
        <v>1164</v>
      </c>
      <c r="C1624" s="58" t="str">
        <f>VLOOKUP(Table4[[#This Row],[iso_code]],iso_code!B:C,2,FALSE)</f>
        <v>MWI</v>
      </c>
      <c r="D1624" s="18" t="str">
        <f>VLOOKUP(Table4[[#This Row],[iso_code]],iso_code!G:H,2,FALSE)</f>
        <v>Malawi</v>
      </c>
    </row>
    <row r="1625" spans="1:4">
      <c r="A1625" s="18">
        <v>554</v>
      </c>
      <c r="B1625" s="54" t="s">
        <v>1455</v>
      </c>
      <c r="C1625" s="58" t="str">
        <f>VLOOKUP(Table4[[#This Row],[iso_code]],iso_code!B:C,2,FALSE)</f>
        <v>MOZ</v>
      </c>
      <c r="D1625" s="18" t="str">
        <f>VLOOKUP(Table4[[#This Row],[iso_code]],iso_code!G:H,2,FALSE)</f>
        <v>Mozambique</v>
      </c>
    </row>
    <row r="1626" spans="1:4">
      <c r="A1626" s="18">
        <v>554</v>
      </c>
      <c r="B1626" s="54" t="s">
        <v>2070</v>
      </c>
      <c r="C1626" s="58" t="str">
        <f>VLOOKUP(Table4[[#This Row],[iso_code]],iso_code!B:C,2,FALSE)</f>
        <v>NAM</v>
      </c>
      <c r="D1626" s="18" t="str">
        <f>VLOOKUP(Table4[[#This Row],[iso_code]],iso_code!G:H,2,FALSE)</f>
        <v>Namibia</v>
      </c>
    </row>
    <row r="1627" spans="1:4">
      <c r="A1627" s="18">
        <v>554</v>
      </c>
      <c r="B1627" s="54" t="s">
        <v>612</v>
      </c>
      <c r="C1627" s="58" t="str">
        <f>VLOOKUP(Table4[[#This Row],[iso_code]],iso_code!B:C,2,FALSE)</f>
        <v>ZAF</v>
      </c>
      <c r="D1627" s="18" t="str">
        <f>VLOOKUP(Table4[[#This Row],[iso_code]],iso_code!G:H,2,FALSE)</f>
        <v>South Africa</v>
      </c>
    </row>
    <row r="1628" spans="1:4">
      <c r="A1628" s="18">
        <v>554</v>
      </c>
      <c r="B1628" s="54" t="s">
        <v>2245</v>
      </c>
      <c r="C1628" s="58" t="str">
        <f>VLOOKUP(Table4[[#This Row],[iso_code]],iso_code!B:C,2,FALSE)</f>
        <v>SWZ</v>
      </c>
      <c r="D1628" s="18" t="str">
        <f>VLOOKUP(Table4[[#This Row],[iso_code]],iso_code!G:H,2,FALSE)</f>
        <v>Eswatini</v>
      </c>
    </row>
    <row r="1629" spans="1:4">
      <c r="A1629" s="18">
        <v>554</v>
      </c>
      <c r="B1629" s="54" t="s">
        <v>858</v>
      </c>
      <c r="C1629" s="58" t="str">
        <f>VLOOKUP(Table4[[#This Row],[iso_code]],iso_code!B:C,2,FALSE)</f>
        <v>TZA</v>
      </c>
      <c r="D1629" s="18" t="str">
        <f>VLOOKUP(Table4[[#This Row],[iso_code]],iso_code!G:H,2,FALSE)</f>
        <v>Tanzania, United Republic of</v>
      </c>
    </row>
    <row r="1630" spans="1:4">
      <c r="A1630" s="18">
        <v>554</v>
      </c>
      <c r="B1630" s="54" t="s">
        <v>747</v>
      </c>
      <c r="C1630" s="58" t="str">
        <f>VLOOKUP(Table4[[#This Row],[iso_code]],iso_code!B:C,2,FALSE)</f>
        <v>ZMB</v>
      </c>
      <c r="D1630" s="18" t="str">
        <f>VLOOKUP(Table4[[#This Row],[iso_code]],iso_code!G:H,2,FALSE)</f>
        <v>Zambia</v>
      </c>
    </row>
    <row r="1631" spans="1:4">
      <c r="A1631" s="18">
        <v>554</v>
      </c>
      <c r="B1631" s="54" t="s">
        <v>2246</v>
      </c>
      <c r="C1631" s="58" t="str">
        <f>VLOOKUP(Table4[[#This Row],[iso_code]],iso_code!B:C,2,FALSE)</f>
        <v>ZWE</v>
      </c>
      <c r="D1631" s="18" t="str">
        <f>VLOOKUP(Table4[[#This Row],[iso_code]],iso_code!G:H,2,FALSE)</f>
        <v>Zimbabwe</v>
      </c>
    </row>
    <row r="1632" spans="1:4">
      <c r="A1632" s="18">
        <v>555</v>
      </c>
      <c r="B1632" s="54" t="s">
        <v>1232</v>
      </c>
      <c r="C1632" s="58" t="str">
        <f>VLOOKUP(Table4[[#This Row],[iso_code]],iso_code!B:C,2,FALSE)</f>
        <v>NGA</v>
      </c>
      <c r="D1632" s="18" t="str">
        <f>VLOOKUP(Table4[[#This Row],[iso_code]],iso_code!G:H,2,FALSE)</f>
        <v>Nigeria</v>
      </c>
    </row>
    <row r="1633" spans="1:4">
      <c r="A1633" s="18">
        <v>556</v>
      </c>
      <c r="B1633" s="54" t="s">
        <v>194</v>
      </c>
      <c r="C1633" s="58" t="str">
        <f>VLOOKUP(Table4[[#This Row],[iso_code]],iso_code!B:C,2,FALSE)</f>
        <v>ETH</v>
      </c>
      <c r="D1633" s="18" t="str">
        <f>VLOOKUP(Table4[[#This Row],[iso_code]],iso_code!G:H,2,FALSE)</f>
        <v>Ethiopia</v>
      </c>
    </row>
    <row r="1634" spans="1:4">
      <c r="A1634" s="18">
        <v>557</v>
      </c>
      <c r="B1634" s="54" t="s">
        <v>2235</v>
      </c>
      <c r="C1634" s="58" t="str">
        <f>VLOOKUP(Table4[[#This Row],[iso_code]],iso_code!B:C,2,FALSE)</f>
        <v>LSO</v>
      </c>
      <c r="D1634" s="18" t="str">
        <f>VLOOKUP(Table4[[#This Row],[iso_code]],iso_code!G:H,2,FALSE)</f>
        <v>Lesotho</v>
      </c>
    </row>
    <row r="1635" spans="1:4">
      <c r="A1635" s="18">
        <v>558</v>
      </c>
      <c r="B1635" s="54" t="s">
        <v>250</v>
      </c>
      <c r="C1635" s="58" t="str">
        <f>VLOOKUP(Table4[[#This Row],[iso_code]],iso_code!B:C,2,FALSE)</f>
        <v>GHA</v>
      </c>
      <c r="D1635" s="18" t="str">
        <f>VLOOKUP(Table4[[#This Row],[iso_code]],iso_code!G:H,2,FALSE)</f>
        <v>Ghana</v>
      </c>
    </row>
    <row r="1636" spans="1:4">
      <c r="A1636" s="18">
        <v>559</v>
      </c>
      <c r="B1636" s="54" t="s">
        <v>250</v>
      </c>
      <c r="C1636" s="58" t="str">
        <f>VLOOKUP(Table4[[#This Row],[iso_code]],iso_code!B:C,2,FALSE)</f>
        <v>GHA</v>
      </c>
      <c r="D1636" s="18" t="str">
        <f>VLOOKUP(Table4[[#This Row],[iso_code]],iso_code!G:H,2,FALSE)</f>
        <v>Ghana</v>
      </c>
    </row>
    <row r="1637" spans="1:4">
      <c r="A1637" s="18">
        <v>560</v>
      </c>
      <c r="B1637" s="54" t="s">
        <v>2220</v>
      </c>
      <c r="C1637" s="58" t="str">
        <f>VLOOKUP(Table4[[#This Row],[iso_code]],iso_code!B:C,2,FALSE)</f>
        <v>AGO</v>
      </c>
      <c r="D1637" s="18" t="str">
        <f>VLOOKUP(Table4[[#This Row],[iso_code]],iso_code!G:H,2,FALSE)</f>
        <v>Angola</v>
      </c>
    </row>
    <row r="1638" spans="1:4">
      <c r="A1638" s="18">
        <v>561</v>
      </c>
      <c r="B1638" s="54" t="s">
        <v>1688</v>
      </c>
      <c r="C1638" s="58" t="str">
        <f>VLOOKUP(Table4[[#This Row],[iso_code]],iso_code!B:C,2,FALSE)</f>
        <v>SEN</v>
      </c>
      <c r="D1638" s="18" t="str">
        <f>VLOOKUP(Table4[[#This Row],[iso_code]],iso_code!G:H,2,FALSE)</f>
        <v>Senegal</v>
      </c>
    </row>
    <row r="1639" spans="1:4">
      <c r="A1639" s="18">
        <v>562</v>
      </c>
      <c r="B1639" s="54" t="s">
        <v>285</v>
      </c>
      <c r="C1639" s="58" t="str">
        <f>VLOOKUP(Table4[[#This Row],[iso_code]],iso_code!B:C,2,FALSE)</f>
        <v>CMR</v>
      </c>
      <c r="D1639" s="18" t="str">
        <f>VLOOKUP(Table4[[#This Row],[iso_code]],iso_code!G:H,2,FALSE)</f>
        <v>Cameroon</v>
      </c>
    </row>
    <row r="1640" spans="1:4">
      <c r="A1640" s="18">
        <v>563</v>
      </c>
      <c r="B1640" s="54" t="s">
        <v>1232</v>
      </c>
      <c r="C1640" s="58" t="str">
        <f>VLOOKUP(Table4[[#This Row],[iso_code]],iso_code!B:C,2,FALSE)</f>
        <v>NGA</v>
      </c>
      <c r="D1640" s="18" t="str">
        <f>VLOOKUP(Table4[[#This Row],[iso_code]],iso_code!G:H,2,FALSE)</f>
        <v>Nigeria</v>
      </c>
    </row>
    <row r="1641" spans="1:4">
      <c r="A1641" s="18">
        <v>564</v>
      </c>
      <c r="B1641" s="54" t="s">
        <v>1232</v>
      </c>
      <c r="C1641" s="58" t="str">
        <f>VLOOKUP(Table4[[#This Row],[iso_code]],iso_code!B:C,2,FALSE)</f>
        <v>NGA</v>
      </c>
      <c r="D1641" s="18" t="str">
        <f>VLOOKUP(Table4[[#This Row],[iso_code]],iso_code!G:H,2,FALSE)</f>
        <v>Nigeria</v>
      </c>
    </row>
    <row r="1642" spans="1:4">
      <c r="A1642" s="18">
        <v>565</v>
      </c>
      <c r="B1642" s="54" t="s">
        <v>285</v>
      </c>
      <c r="C1642" s="58" t="str">
        <f>VLOOKUP(Table4[[#This Row],[iso_code]],iso_code!B:C,2,FALSE)</f>
        <v>CMR</v>
      </c>
      <c r="D1642" s="18" t="str">
        <f>VLOOKUP(Table4[[#This Row],[iso_code]],iso_code!G:H,2,FALSE)</f>
        <v>Cameroon</v>
      </c>
    </row>
    <row r="1643" spans="1:4">
      <c r="A1643" s="18">
        <v>566</v>
      </c>
      <c r="B1643" s="54" t="s">
        <v>850</v>
      </c>
      <c r="C1643" s="58" t="str">
        <f>VLOOKUP(Table4[[#This Row],[iso_code]],iso_code!B:C,2,FALSE)</f>
        <v>EGY</v>
      </c>
      <c r="D1643" s="18" t="str">
        <f>VLOOKUP(Table4[[#This Row],[iso_code]],iso_code!G:H,2,FALSE)</f>
        <v>Egypt</v>
      </c>
    </row>
    <row r="1644" spans="1:4">
      <c r="A1644" s="18">
        <v>567</v>
      </c>
      <c r="B1644" s="54" t="s">
        <v>1232</v>
      </c>
      <c r="C1644" s="58" t="str">
        <f>VLOOKUP(Table4[[#This Row],[iso_code]],iso_code!B:C,2,FALSE)</f>
        <v>NGA</v>
      </c>
      <c r="D1644" s="18" t="str">
        <f>VLOOKUP(Table4[[#This Row],[iso_code]],iso_code!G:H,2,FALSE)</f>
        <v>Nigeria</v>
      </c>
    </row>
    <row r="1645" spans="1:4">
      <c r="A1645" s="18">
        <v>568</v>
      </c>
      <c r="B1645" s="54" t="s">
        <v>1232</v>
      </c>
      <c r="C1645" s="58" t="str">
        <f>VLOOKUP(Table4[[#This Row],[iso_code]],iso_code!B:C,2,FALSE)</f>
        <v>NGA</v>
      </c>
      <c r="D1645" s="18" t="str">
        <f>VLOOKUP(Table4[[#This Row],[iso_code]],iso_code!G:H,2,FALSE)</f>
        <v>Nigeria</v>
      </c>
    </row>
    <row r="1646" spans="1:4">
      <c r="A1646" s="18">
        <v>569</v>
      </c>
      <c r="B1646" s="54" t="s">
        <v>1232</v>
      </c>
      <c r="C1646" s="58" t="str">
        <f>VLOOKUP(Table4[[#This Row],[iso_code]],iso_code!B:C,2,FALSE)</f>
        <v>NGA</v>
      </c>
      <c r="D1646" s="18" t="str">
        <f>VLOOKUP(Table4[[#This Row],[iso_code]],iso_code!G:H,2,FALSE)</f>
        <v>Nigeria</v>
      </c>
    </row>
    <row r="1647" spans="1:4">
      <c r="A1647" s="18">
        <v>570</v>
      </c>
      <c r="B1647" s="54" t="s">
        <v>850</v>
      </c>
      <c r="C1647" s="58" t="str">
        <f>VLOOKUP(Table4[[#This Row],[iso_code]],iso_code!B:C,2,FALSE)</f>
        <v>EGY</v>
      </c>
      <c r="D1647" s="18" t="str">
        <f>VLOOKUP(Table4[[#This Row],[iso_code]],iso_code!G:H,2,FALSE)</f>
        <v>Egypt</v>
      </c>
    </row>
    <row r="1648" spans="1:4">
      <c r="A1648" s="18">
        <v>571</v>
      </c>
      <c r="B1648" s="54" t="s">
        <v>1630</v>
      </c>
      <c r="C1648" s="58" t="str">
        <f>VLOOKUP(Table4[[#This Row],[iso_code]],iso_code!B:C,2,FALSE)</f>
        <v>CPV</v>
      </c>
      <c r="D1648" s="18" t="str">
        <f>VLOOKUP(Table4[[#This Row],[iso_code]],iso_code!G:H,2,FALSE)</f>
        <v>Cabo Verde</v>
      </c>
    </row>
    <row r="1649" spans="1:4">
      <c r="A1649" s="18">
        <v>572</v>
      </c>
      <c r="B1649" s="54" t="s">
        <v>800</v>
      </c>
      <c r="C1649" s="58" t="str">
        <f>VLOOKUP(Table4[[#This Row],[iso_code]],iso_code!B:C,2,FALSE)</f>
        <v>DZA</v>
      </c>
      <c r="D1649" s="18" t="str">
        <f>VLOOKUP(Table4[[#This Row],[iso_code]],iso_code!G:H,2,FALSE)</f>
        <v>Algeria</v>
      </c>
    </row>
    <row r="1650" spans="1:4">
      <c r="A1650" s="18">
        <v>573</v>
      </c>
      <c r="B1650" s="54" t="s">
        <v>850</v>
      </c>
      <c r="C1650" s="58" t="str">
        <f>VLOOKUP(Table4[[#This Row],[iso_code]],iso_code!B:C,2,FALSE)</f>
        <v>EGY</v>
      </c>
      <c r="D1650" s="18" t="str">
        <f>VLOOKUP(Table4[[#This Row],[iso_code]],iso_code!G:H,2,FALSE)</f>
        <v>Egypt</v>
      </c>
    </row>
    <row r="1651" spans="1:4">
      <c r="A1651" s="18">
        <v>574</v>
      </c>
      <c r="B1651" s="54" t="s">
        <v>858</v>
      </c>
      <c r="C1651" s="58" t="str">
        <f>VLOOKUP(Table4[[#This Row],[iso_code]],iso_code!B:C,2,FALSE)</f>
        <v>TZA</v>
      </c>
      <c r="D1651" s="18" t="str">
        <f>VLOOKUP(Table4[[#This Row],[iso_code]],iso_code!G:H,2,FALSE)</f>
        <v>Tanzania, United Republic of</v>
      </c>
    </row>
    <row r="1652" spans="1:4">
      <c r="A1652" s="18">
        <v>575</v>
      </c>
      <c r="B1652" s="54" t="s">
        <v>1232</v>
      </c>
      <c r="C1652" s="58" t="str">
        <f>VLOOKUP(Table4[[#This Row],[iso_code]],iso_code!B:C,2,FALSE)</f>
        <v>NGA</v>
      </c>
      <c r="D1652" s="18" t="str">
        <f>VLOOKUP(Table4[[#This Row],[iso_code]],iso_code!G:H,2,FALSE)</f>
        <v>Nigeria</v>
      </c>
    </row>
    <row r="1653" spans="1:4">
      <c r="A1653" s="18">
        <v>576</v>
      </c>
      <c r="B1653" s="54" t="s">
        <v>2222</v>
      </c>
      <c r="C1653" s="58" t="str">
        <f>VLOOKUP(Table4[[#This Row],[iso_code]],iso_code!B:C,2,FALSE)</f>
        <v>BFA</v>
      </c>
      <c r="D1653" s="18" t="str">
        <f>VLOOKUP(Table4[[#This Row],[iso_code]],iso_code!G:H,2,FALSE)</f>
        <v>Burkina Faso</v>
      </c>
    </row>
    <row r="1654" spans="1:4">
      <c r="A1654" s="18">
        <v>577</v>
      </c>
      <c r="B1654" s="54" t="s">
        <v>428</v>
      </c>
      <c r="C1654" s="58" t="str">
        <f>VLOOKUP(Table4[[#This Row],[iso_code]],iso_code!B:C,2,FALSE)</f>
        <v>KEN</v>
      </c>
      <c r="D1654" s="18" t="str">
        <f>VLOOKUP(Table4[[#This Row],[iso_code]],iso_code!G:H,2,FALSE)</f>
        <v>Kenya</v>
      </c>
    </row>
    <row r="1655" spans="1:4">
      <c r="A1655" s="18">
        <v>578</v>
      </c>
      <c r="B1655" s="54" t="s">
        <v>428</v>
      </c>
      <c r="C1655" s="58" t="str">
        <f>VLOOKUP(Table4[[#This Row],[iso_code]],iso_code!B:C,2,FALSE)</f>
        <v>KEN</v>
      </c>
      <c r="D1655" s="18" t="str">
        <f>VLOOKUP(Table4[[#This Row],[iso_code]],iso_code!G:H,2,FALSE)</f>
        <v>Kenya</v>
      </c>
    </row>
    <row r="1656" spans="1:4">
      <c r="A1656" s="18">
        <v>579</v>
      </c>
      <c r="B1656" s="54" t="s">
        <v>428</v>
      </c>
      <c r="C1656" s="58" t="str">
        <f>VLOOKUP(Table4[[#This Row],[iso_code]],iso_code!B:C,2,FALSE)</f>
        <v>KEN</v>
      </c>
      <c r="D1656" s="18" t="str">
        <f>VLOOKUP(Table4[[#This Row],[iso_code]],iso_code!G:H,2,FALSE)</f>
        <v>Kenya</v>
      </c>
    </row>
    <row r="1657" spans="1:4">
      <c r="A1657" s="18">
        <v>580</v>
      </c>
      <c r="B1657" s="54" t="s">
        <v>428</v>
      </c>
      <c r="C1657" s="58" t="str">
        <f>VLOOKUP(Table4[[#This Row],[iso_code]],iso_code!B:C,2,FALSE)</f>
        <v>KEN</v>
      </c>
      <c r="D1657" s="18" t="str">
        <f>VLOOKUP(Table4[[#This Row],[iso_code]],iso_code!G:H,2,FALSE)</f>
        <v>Kenya</v>
      </c>
    </row>
    <row r="1658" spans="1:4">
      <c r="A1658" s="18">
        <v>581</v>
      </c>
      <c r="B1658" s="54" t="s">
        <v>194</v>
      </c>
      <c r="C1658" s="58" t="str">
        <f>VLOOKUP(Table4[[#This Row],[iso_code]],iso_code!B:C,2,FALSE)</f>
        <v>ETH</v>
      </c>
      <c r="D1658" s="18" t="str">
        <f>VLOOKUP(Table4[[#This Row],[iso_code]],iso_code!G:H,2,FALSE)</f>
        <v>Ethiopia</v>
      </c>
    </row>
    <row r="1659" spans="1:4">
      <c r="A1659" s="18">
        <v>581</v>
      </c>
      <c r="B1659" s="54" t="s">
        <v>428</v>
      </c>
      <c r="C1659" s="58" t="str">
        <f>VLOOKUP(Table4[[#This Row],[iso_code]],iso_code!B:C,2,FALSE)</f>
        <v>KEN</v>
      </c>
      <c r="D1659" s="18" t="str">
        <f>VLOOKUP(Table4[[#This Row],[iso_code]],iso_code!G:H,2,FALSE)</f>
        <v>Kenya</v>
      </c>
    </row>
    <row r="1660" spans="1:4">
      <c r="A1660" s="18">
        <v>581</v>
      </c>
      <c r="B1660" s="54" t="s">
        <v>2238</v>
      </c>
      <c r="C1660" s="58" t="str">
        <f>VLOOKUP(Table4[[#This Row],[iso_code]],iso_code!B:C,2,FALSE)</f>
        <v>MLI</v>
      </c>
      <c r="D1660" s="18" t="str">
        <f>VLOOKUP(Table4[[#This Row],[iso_code]],iso_code!G:H,2,FALSE)</f>
        <v>Mali</v>
      </c>
    </row>
    <row r="1661" spans="1:4">
      <c r="A1661" s="18">
        <v>581</v>
      </c>
      <c r="B1661" s="54" t="s">
        <v>1455</v>
      </c>
      <c r="C1661" s="58" t="str">
        <f>VLOOKUP(Table4[[#This Row],[iso_code]],iso_code!B:C,2,FALSE)</f>
        <v>MOZ</v>
      </c>
      <c r="D1661" s="18" t="str">
        <f>VLOOKUP(Table4[[#This Row],[iso_code]],iso_code!G:H,2,FALSE)</f>
        <v>Mozambique</v>
      </c>
    </row>
    <row r="1662" spans="1:4">
      <c r="A1662" s="18">
        <v>581</v>
      </c>
      <c r="B1662" s="54" t="s">
        <v>1005</v>
      </c>
      <c r="C1662" s="58" t="str">
        <f>VLOOKUP(Table4[[#This Row],[iso_code]],iso_code!B:C,2,FALSE)</f>
        <v>NER</v>
      </c>
      <c r="D1662" s="18" t="str">
        <f>VLOOKUP(Table4[[#This Row],[iso_code]],iso_code!G:H,2,FALSE)</f>
        <v>Niger (the)</v>
      </c>
    </row>
    <row r="1663" spans="1:4">
      <c r="A1663" s="18">
        <v>581</v>
      </c>
      <c r="B1663" s="54" t="s">
        <v>1232</v>
      </c>
      <c r="C1663" s="58" t="str">
        <f>VLOOKUP(Table4[[#This Row],[iso_code]],iso_code!B:C,2,FALSE)</f>
        <v>NGA</v>
      </c>
      <c r="D1663" s="18" t="str">
        <f>VLOOKUP(Table4[[#This Row],[iso_code]],iso_code!G:H,2,FALSE)</f>
        <v>Nigeria</v>
      </c>
    </row>
    <row r="1664" spans="1:4">
      <c r="A1664" s="18">
        <v>581</v>
      </c>
      <c r="B1664" s="54" t="s">
        <v>2239</v>
      </c>
      <c r="C1664" s="58" t="str">
        <f>VLOOKUP(Table4[[#This Row],[iso_code]],iso_code!B:C,2,FALSE)</f>
        <v>RWA</v>
      </c>
      <c r="D1664" s="18" t="str">
        <f>VLOOKUP(Table4[[#This Row],[iso_code]],iso_code!G:H,2,FALSE)</f>
        <v>Rwanda</v>
      </c>
    </row>
    <row r="1665" spans="1:4">
      <c r="A1665" s="18">
        <v>581</v>
      </c>
      <c r="B1665" s="54" t="s">
        <v>2244</v>
      </c>
      <c r="C1665" s="58" t="str">
        <f>VLOOKUP(Table4[[#This Row],[iso_code]],iso_code!B:C,2,FALSE)</f>
        <v>SDN</v>
      </c>
      <c r="D1665" s="18" t="str">
        <f>VLOOKUP(Table4[[#This Row],[iso_code]],iso_code!G:H,2,FALSE)</f>
        <v>Sudan (the)</v>
      </c>
    </row>
    <row r="1666" spans="1:4">
      <c r="A1666" s="18">
        <v>581</v>
      </c>
      <c r="B1666" s="54" t="s">
        <v>2224</v>
      </c>
      <c r="C1666" s="58" t="str">
        <f>VLOOKUP(Table4[[#This Row],[iso_code]],iso_code!B:C,2,FALSE)</f>
        <v>TCD</v>
      </c>
      <c r="D1666" s="18" t="str">
        <f>VLOOKUP(Table4[[#This Row],[iso_code]],iso_code!G:H,2,FALSE)</f>
        <v>Chad</v>
      </c>
    </row>
    <row r="1667" spans="1:4">
      <c r="A1667" s="18">
        <v>581</v>
      </c>
      <c r="B1667" s="54" t="s">
        <v>858</v>
      </c>
      <c r="C1667" s="58" t="str">
        <f>VLOOKUP(Table4[[#This Row],[iso_code]],iso_code!B:C,2,FALSE)</f>
        <v>TZA</v>
      </c>
      <c r="D1667" s="18" t="str">
        <f>VLOOKUP(Table4[[#This Row],[iso_code]],iso_code!G:H,2,FALSE)</f>
        <v>Tanzania, United Republic of</v>
      </c>
    </row>
    <row r="1668" spans="1:4">
      <c r="A1668" s="18">
        <v>581</v>
      </c>
      <c r="B1668" s="54" t="s">
        <v>1467</v>
      </c>
      <c r="C1668" s="58" t="str">
        <f>VLOOKUP(Table4[[#This Row],[iso_code]],iso_code!B:C,2,FALSE)</f>
        <v>UGA</v>
      </c>
      <c r="D1668" s="18" t="str">
        <f>VLOOKUP(Table4[[#This Row],[iso_code]],iso_code!G:H,2,FALSE)</f>
        <v>Uganda</v>
      </c>
    </row>
    <row r="1669" spans="1:4">
      <c r="A1669" s="18">
        <v>581</v>
      </c>
      <c r="B1669" s="54" t="s">
        <v>612</v>
      </c>
      <c r="C1669" s="58" t="str">
        <f>VLOOKUP(Table4[[#This Row],[iso_code]],iso_code!B:C,2,FALSE)</f>
        <v>ZAF</v>
      </c>
      <c r="D1669" s="18" t="str">
        <f>VLOOKUP(Table4[[#This Row],[iso_code]],iso_code!G:H,2,FALSE)</f>
        <v>South Africa</v>
      </c>
    </row>
    <row r="1670" spans="1:4">
      <c r="A1670" s="18">
        <v>582</v>
      </c>
      <c r="B1670" s="54" t="s">
        <v>850</v>
      </c>
      <c r="C1670" s="58" t="str">
        <f>VLOOKUP(Table4[[#This Row],[iso_code]],iso_code!B:C,2,FALSE)</f>
        <v>EGY</v>
      </c>
      <c r="D1670" s="18" t="str">
        <f>VLOOKUP(Table4[[#This Row],[iso_code]],iso_code!G:H,2,FALSE)</f>
        <v>Egypt</v>
      </c>
    </row>
    <row r="1671" spans="1:4">
      <c r="A1671" s="18">
        <v>583</v>
      </c>
      <c r="B1671" s="54" t="s">
        <v>2244</v>
      </c>
      <c r="C1671" s="58" t="str">
        <f>VLOOKUP(Table4[[#This Row],[iso_code]],iso_code!B:C,2,FALSE)</f>
        <v>SDN</v>
      </c>
      <c r="D1671" s="18" t="str">
        <f>VLOOKUP(Table4[[#This Row],[iso_code]],iso_code!G:H,2,FALSE)</f>
        <v>Sudan (the)</v>
      </c>
    </row>
    <row r="1672" spans="1:4">
      <c r="A1672" s="18">
        <v>584</v>
      </c>
      <c r="B1672" s="54" t="s">
        <v>1232</v>
      </c>
      <c r="C1672" s="58" t="str">
        <f>VLOOKUP(Table4[[#This Row],[iso_code]],iso_code!B:C,2,FALSE)</f>
        <v>NGA</v>
      </c>
      <c r="D1672" s="18" t="str">
        <f>VLOOKUP(Table4[[#This Row],[iso_code]],iso_code!G:H,2,FALSE)</f>
        <v>Nigeria</v>
      </c>
    </row>
    <row r="1673" spans="1:4">
      <c r="A1673" s="18">
        <v>585</v>
      </c>
      <c r="B1673" s="54" t="s">
        <v>850</v>
      </c>
      <c r="C1673" s="58" t="str">
        <f>VLOOKUP(Table4[[#This Row],[iso_code]],iso_code!B:C,2,FALSE)</f>
        <v>EGY</v>
      </c>
      <c r="D1673" s="18" t="str">
        <f>VLOOKUP(Table4[[#This Row],[iso_code]],iso_code!G:H,2,FALSE)</f>
        <v>Egypt</v>
      </c>
    </row>
    <row r="1674" spans="1:4">
      <c r="A1674" s="18">
        <v>586</v>
      </c>
      <c r="B1674" s="54" t="s">
        <v>428</v>
      </c>
      <c r="C1674" s="58" t="str">
        <f>VLOOKUP(Table4[[#This Row],[iso_code]],iso_code!B:C,2,FALSE)</f>
        <v>KEN</v>
      </c>
      <c r="D1674" s="18" t="str">
        <f>VLOOKUP(Table4[[#This Row],[iso_code]],iso_code!G:H,2,FALSE)</f>
        <v>Kenya</v>
      </c>
    </row>
    <row r="1675" spans="1:4">
      <c r="A1675" s="18">
        <v>587</v>
      </c>
      <c r="B1675" s="54" t="s">
        <v>194</v>
      </c>
      <c r="C1675" s="58" t="str">
        <f>VLOOKUP(Table4[[#This Row],[iso_code]],iso_code!B:C,2,FALSE)</f>
        <v>ETH</v>
      </c>
      <c r="D1675" s="18" t="str">
        <f>VLOOKUP(Table4[[#This Row],[iso_code]],iso_code!G:H,2,FALSE)</f>
        <v>Ethiopia</v>
      </c>
    </row>
    <row r="1676" spans="1:4">
      <c r="A1676" s="18">
        <v>588</v>
      </c>
      <c r="B1676" s="54" t="s">
        <v>1232</v>
      </c>
      <c r="C1676" s="58" t="str">
        <f>VLOOKUP(Table4[[#This Row],[iso_code]],iso_code!B:C,2,FALSE)</f>
        <v>NGA</v>
      </c>
      <c r="D1676" s="18" t="str">
        <f>VLOOKUP(Table4[[#This Row],[iso_code]],iso_code!G:H,2,FALSE)</f>
        <v>Nigeria</v>
      </c>
    </row>
    <row r="1677" spans="1:4">
      <c r="A1677" s="18">
        <v>589</v>
      </c>
      <c r="B1677" s="54" t="s">
        <v>1232</v>
      </c>
      <c r="C1677" s="58" t="str">
        <f>VLOOKUP(Table4[[#This Row],[iso_code]],iso_code!B:C,2,FALSE)</f>
        <v>NGA</v>
      </c>
      <c r="D1677" s="18" t="str">
        <f>VLOOKUP(Table4[[#This Row],[iso_code]],iso_code!G:H,2,FALSE)</f>
        <v>Nigeria</v>
      </c>
    </row>
    <row r="1678" spans="1:4">
      <c r="A1678" s="18">
        <v>590</v>
      </c>
      <c r="B1678" s="54" t="s">
        <v>1232</v>
      </c>
      <c r="C1678" s="58" t="str">
        <f>VLOOKUP(Table4[[#This Row],[iso_code]],iso_code!B:C,2,FALSE)</f>
        <v>NGA</v>
      </c>
      <c r="D1678" s="18" t="str">
        <f>VLOOKUP(Table4[[#This Row],[iso_code]],iso_code!G:H,2,FALSE)</f>
        <v>Nigeria</v>
      </c>
    </row>
    <row r="1679" spans="1:4">
      <c r="A1679" s="18">
        <v>591</v>
      </c>
      <c r="B1679" s="54" t="s">
        <v>850</v>
      </c>
      <c r="C1679" s="58" t="str">
        <f>VLOOKUP(Table4[[#This Row],[iso_code]],iso_code!B:C,2,FALSE)</f>
        <v>EGY</v>
      </c>
      <c r="D1679" s="18" t="str">
        <f>VLOOKUP(Table4[[#This Row],[iso_code]],iso_code!G:H,2,FALSE)</f>
        <v>Egypt</v>
      </c>
    </row>
    <row r="1680" spans="1:4">
      <c r="A1680" s="18">
        <v>592</v>
      </c>
      <c r="B1680" s="54" t="s">
        <v>612</v>
      </c>
      <c r="C1680" s="58" t="str">
        <f>VLOOKUP(Table4[[#This Row],[iso_code]],iso_code!B:C,2,FALSE)</f>
        <v>ZAF</v>
      </c>
      <c r="D1680" s="18" t="str">
        <f>VLOOKUP(Table4[[#This Row],[iso_code]],iso_code!G:H,2,FALSE)</f>
        <v>South Africa</v>
      </c>
    </row>
    <row r="1681" spans="1:4">
      <c r="A1681" s="18">
        <v>593</v>
      </c>
      <c r="B1681" s="54" t="s">
        <v>1455</v>
      </c>
      <c r="C1681" s="58" t="str">
        <f>VLOOKUP(Table4[[#This Row],[iso_code]],iso_code!B:C,2,FALSE)</f>
        <v>MOZ</v>
      </c>
      <c r="D1681" s="18" t="str">
        <f>VLOOKUP(Table4[[#This Row],[iso_code]],iso_code!G:H,2,FALSE)</f>
        <v>Mozambique</v>
      </c>
    </row>
    <row r="1682" spans="1:4">
      <c r="A1682" s="18">
        <v>594</v>
      </c>
      <c r="B1682" s="54" t="s">
        <v>612</v>
      </c>
      <c r="C1682" s="58" t="str">
        <f>VLOOKUP(Table4[[#This Row],[iso_code]],iso_code!B:C,2,FALSE)</f>
        <v>ZAF</v>
      </c>
      <c r="D1682" s="18" t="str">
        <f>VLOOKUP(Table4[[#This Row],[iso_code]],iso_code!G:H,2,FALSE)</f>
        <v>South Africa</v>
      </c>
    </row>
    <row r="1683" spans="1:4">
      <c r="A1683" s="18">
        <v>595</v>
      </c>
      <c r="B1683" s="54" t="s">
        <v>612</v>
      </c>
      <c r="C1683" s="58" t="str">
        <f>VLOOKUP(Table4[[#This Row],[iso_code]],iso_code!B:C,2,FALSE)</f>
        <v>ZAF</v>
      </c>
      <c r="D1683" s="18" t="str">
        <f>VLOOKUP(Table4[[#This Row],[iso_code]],iso_code!G:H,2,FALSE)</f>
        <v>South Africa</v>
      </c>
    </row>
    <row r="1684" spans="1:4">
      <c r="A1684" s="18">
        <v>596</v>
      </c>
      <c r="B1684" s="54" t="s">
        <v>513</v>
      </c>
      <c r="C1684" s="58" t="str">
        <f>VLOOKUP(Table4[[#This Row],[iso_code]],iso_code!B:C,2,FALSE)</f>
        <v>MAR</v>
      </c>
      <c r="D1684" s="18" t="str">
        <f>VLOOKUP(Table4[[#This Row],[iso_code]],iso_code!G:H,2,FALSE)</f>
        <v>Morocco</v>
      </c>
    </row>
    <row r="1685" spans="1:4">
      <c r="A1685" s="18">
        <v>597</v>
      </c>
      <c r="B1685" s="54" t="s">
        <v>800</v>
      </c>
      <c r="C1685" s="58" t="str">
        <f>VLOOKUP(Table4[[#This Row],[iso_code]],iso_code!B:C,2,FALSE)</f>
        <v>DZA</v>
      </c>
      <c r="D1685" s="18" t="str">
        <f>VLOOKUP(Table4[[#This Row],[iso_code]],iso_code!G:H,2,FALSE)</f>
        <v>Algeria</v>
      </c>
    </row>
    <row r="1686" spans="1:4">
      <c r="A1686" s="18">
        <v>598</v>
      </c>
      <c r="B1686" s="54" t="s">
        <v>2239</v>
      </c>
      <c r="C1686" s="58" t="str">
        <f>VLOOKUP(Table4[[#This Row],[iso_code]],iso_code!B:C,2,FALSE)</f>
        <v>RWA</v>
      </c>
      <c r="D1686" s="18" t="str">
        <f>VLOOKUP(Table4[[#This Row],[iso_code]],iso_code!G:H,2,FALSE)</f>
        <v>Rwanda</v>
      </c>
    </row>
    <row r="1687" spans="1:4">
      <c r="A1687" s="18">
        <v>599</v>
      </c>
      <c r="B1687" s="54" t="s">
        <v>612</v>
      </c>
      <c r="C1687" s="58" t="str">
        <f>VLOOKUP(Table4[[#This Row],[iso_code]],iso_code!B:C,2,FALSE)</f>
        <v>ZAF</v>
      </c>
      <c r="D1687" s="18" t="str">
        <f>VLOOKUP(Table4[[#This Row],[iso_code]],iso_code!G:H,2,FALSE)</f>
        <v>South Africa</v>
      </c>
    </row>
    <row r="1688" spans="1:4">
      <c r="A1688" s="18">
        <v>600</v>
      </c>
      <c r="B1688" s="54" t="s">
        <v>194</v>
      </c>
      <c r="C1688" s="58" t="str">
        <f>VLOOKUP(Table4[[#This Row],[iso_code]],iso_code!B:C,2,FALSE)</f>
        <v>ETH</v>
      </c>
      <c r="D1688" s="18" t="str">
        <f>VLOOKUP(Table4[[#This Row],[iso_code]],iso_code!G:H,2,FALSE)</f>
        <v>Ethiopia</v>
      </c>
    </row>
    <row r="1689" spans="1:4">
      <c r="A1689" s="18">
        <v>601</v>
      </c>
      <c r="B1689" s="54" t="s">
        <v>1232</v>
      </c>
      <c r="C1689" s="58" t="str">
        <f>VLOOKUP(Table4[[#This Row],[iso_code]],iso_code!B:C,2,FALSE)</f>
        <v>NGA</v>
      </c>
      <c r="D1689" s="18" t="str">
        <f>VLOOKUP(Table4[[#This Row],[iso_code]],iso_code!G:H,2,FALSE)</f>
        <v>Nigeria</v>
      </c>
    </row>
    <row r="1690" spans="1:4">
      <c r="A1690" s="18">
        <v>602</v>
      </c>
      <c r="B1690" s="54" t="s">
        <v>858</v>
      </c>
      <c r="C1690" s="58" t="str">
        <f>VLOOKUP(Table4[[#This Row],[iso_code]],iso_code!B:C,2,FALSE)</f>
        <v>TZA</v>
      </c>
      <c r="D1690" s="18" t="str">
        <f>VLOOKUP(Table4[[#This Row],[iso_code]],iso_code!G:H,2,FALSE)</f>
        <v>Tanzania, United Republic of</v>
      </c>
    </row>
    <row r="1691" spans="1:4">
      <c r="A1691" s="18">
        <v>603</v>
      </c>
      <c r="B1691" s="54" t="s">
        <v>1232</v>
      </c>
      <c r="C1691" s="58" t="str">
        <f>VLOOKUP(Table4[[#This Row],[iso_code]],iso_code!B:C,2,FALSE)</f>
        <v>NGA</v>
      </c>
      <c r="D1691" s="18" t="str">
        <f>VLOOKUP(Table4[[#This Row],[iso_code]],iso_code!G:H,2,FALSE)</f>
        <v>Nigeria</v>
      </c>
    </row>
    <row r="1692" spans="1:4">
      <c r="A1692" s="18">
        <v>604</v>
      </c>
      <c r="B1692" s="54" t="s">
        <v>1232</v>
      </c>
      <c r="C1692" s="58" t="str">
        <f>VLOOKUP(Table4[[#This Row],[iso_code]],iso_code!B:C,2,FALSE)</f>
        <v>NGA</v>
      </c>
      <c r="D1692" s="18" t="str">
        <f>VLOOKUP(Table4[[#This Row],[iso_code]],iso_code!G:H,2,FALSE)</f>
        <v>Nigeria</v>
      </c>
    </row>
    <row r="1693" spans="1:4">
      <c r="A1693" s="18">
        <v>605</v>
      </c>
      <c r="B1693" s="54" t="s">
        <v>1829</v>
      </c>
      <c r="C1693" s="58" t="str">
        <f>VLOOKUP(Table4[[#This Row],[iso_code]],iso_code!B:C,2,FALSE)</f>
        <v>BWA</v>
      </c>
      <c r="D1693" s="18" t="str">
        <f>VLOOKUP(Table4[[#This Row],[iso_code]],iso_code!G:H,2,FALSE)</f>
        <v>Botswana</v>
      </c>
    </row>
    <row r="1694" spans="1:4">
      <c r="A1694" s="18">
        <v>605</v>
      </c>
      <c r="B1694" s="54" t="s">
        <v>1455</v>
      </c>
      <c r="C1694" s="58" t="str">
        <f>VLOOKUP(Table4[[#This Row],[iso_code]],iso_code!B:C,2,FALSE)</f>
        <v>MOZ</v>
      </c>
      <c r="D1694" s="18" t="str">
        <f>VLOOKUP(Table4[[#This Row],[iso_code]],iso_code!G:H,2,FALSE)</f>
        <v>Mozambique</v>
      </c>
    </row>
    <row r="1695" spans="1:4">
      <c r="A1695" s="18">
        <v>605</v>
      </c>
      <c r="B1695" s="54" t="s">
        <v>2070</v>
      </c>
      <c r="C1695" s="58" t="str">
        <f>VLOOKUP(Table4[[#This Row],[iso_code]],iso_code!B:C,2,FALSE)</f>
        <v>NAM</v>
      </c>
      <c r="D1695" s="18" t="str">
        <f>VLOOKUP(Table4[[#This Row],[iso_code]],iso_code!G:H,2,FALSE)</f>
        <v>Namibia</v>
      </c>
    </row>
    <row r="1696" spans="1:4">
      <c r="A1696" s="18">
        <v>605</v>
      </c>
      <c r="B1696" s="54" t="s">
        <v>612</v>
      </c>
      <c r="C1696" s="58" t="str">
        <f>VLOOKUP(Table4[[#This Row],[iso_code]],iso_code!B:C,2,FALSE)</f>
        <v>ZAF</v>
      </c>
      <c r="D1696" s="18" t="str">
        <f>VLOOKUP(Table4[[#This Row],[iso_code]],iso_code!G:H,2,FALSE)</f>
        <v>South Africa</v>
      </c>
    </row>
    <row r="1697" spans="1:4">
      <c r="A1697" s="18">
        <v>605</v>
      </c>
      <c r="B1697" s="54" t="s">
        <v>747</v>
      </c>
      <c r="C1697" s="58" t="str">
        <f>VLOOKUP(Table4[[#This Row],[iso_code]],iso_code!B:C,2,FALSE)</f>
        <v>ZMB</v>
      </c>
      <c r="D1697" s="18" t="str">
        <f>VLOOKUP(Table4[[#This Row],[iso_code]],iso_code!G:H,2,FALSE)</f>
        <v>Zambia</v>
      </c>
    </row>
    <row r="1698" spans="1:4">
      <c r="A1698" s="18">
        <v>605</v>
      </c>
      <c r="B1698" s="54" t="s">
        <v>2246</v>
      </c>
      <c r="C1698" s="58" t="str">
        <f>VLOOKUP(Table4[[#This Row],[iso_code]],iso_code!B:C,2,FALSE)</f>
        <v>ZWE</v>
      </c>
      <c r="D1698" s="18" t="str">
        <f>VLOOKUP(Table4[[#This Row],[iso_code]],iso_code!G:H,2,FALSE)</f>
        <v>Zimbabwe</v>
      </c>
    </row>
    <row r="1699" spans="1:4">
      <c r="A1699" s="18">
        <v>606</v>
      </c>
      <c r="B1699" s="54" t="s">
        <v>2220</v>
      </c>
      <c r="C1699" s="58" t="str">
        <f>VLOOKUP(Table4[[#This Row],[iso_code]],iso_code!B:C,2,FALSE)</f>
        <v>AGO</v>
      </c>
      <c r="D1699" s="18" t="str">
        <f>VLOOKUP(Table4[[#This Row],[iso_code]],iso_code!G:H,2,FALSE)</f>
        <v>Angola</v>
      </c>
    </row>
    <row r="1700" spans="1:4">
      <c r="A1700" s="18">
        <v>606</v>
      </c>
      <c r="B1700" s="54" t="s">
        <v>2222</v>
      </c>
      <c r="C1700" s="58" t="str">
        <f>VLOOKUP(Table4[[#This Row],[iso_code]],iso_code!B:C,2,FALSE)</f>
        <v>BFA</v>
      </c>
      <c r="D1700" s="18" t="str">
        <f>VLOOKUP(Table4[[#This Row],[iso_code]],iso_code!G:H,2,FALSE)</f>
        <v>Burkina Faso</v>
      </c>
    </row>
    <row r="1701" spans="1:4">
      <c r="A1701" s="18">
        <v>606</v>
      </c>
      <c r="B1701" s="54" t="s">
        <v>2223</v>
      </c>
      <c r="C1701" s="58" t="str">
        <f>VLOOKUP(Table4[[#This Row],[iso_code]],iso_code!B:C,2,FALSE)</f>
        <v>BDI</v>
      </c>
      <c r="D1701" s="18" t="str">
        <f>VLOOKUP(Table4[[#This Row],[iso_code]],iso_code!G:H,2,FALSE)</f>
        <v>Burundi</v>
      </c>
    </row>
    <row r="1702" spans="1:4">
      <c r="A1702" s="18">
        <v>606</v>
      </c>
      <c r="B1702" s="54" t="s">
        <v>2221</v>
      </c>
      <c r="C1702" s="58" t="str">
        <f>VLOOKUP(Table4[[#This Row],[iso_code]],iso_code!B:C,2,FALSE)</f>
        <v>BEN</v>
      </c>
      <c r="D1702" s="18" t="str">
        <f>VLOOKUP(Table4[[#This Row],[iso_code]],iso_code!G:H,2,FALSE)</f>
        <v>Benin</v>
      </c>
    </row>
    <row r="1703" spans="1:4">
      <c r="A1703" s="18">
        <v>606</v>
      </c>
      <c r="B1703" s="54" t="s">
        <v>1829</v>
      </c>
      <c r="C1703" s="58" t="str">
        <f>VLOOKUP(Table4[[#This Row],[iso_code]],iso_code!B:C,2,FALSE)</f>
        <v>BWA</v>
      </c>
      <c r="D1703" s="18" t="str">
        <f>VLOOKUP(Table4[[#This Row],[iso_code]],iso_code!G:H,2,FALSE)</f>
        <v>Botswana</v>
      </c>
    </row>
    <row r="1704" spans="1:4">
      <c r="A1704" s="18">
        <v>606</v>
      </c>
      <c r="B1704" s="54" t="s">
        <v>2024</v>
      </c>
      <c r="C1704" s="58" t="str">
        <f>VLOOKUP(Table4[[#This Row],[iso_code]],iso_code!B:C,2,FALSE)</f>
        <v>COD</v>
      </c>
      <c r="D1704" s="18" t="str">
        <f>VLOOKUP(Table4[[#This Row],[iso_code]],iso_code!G:H,2,FALSE)</f>
        <v>Congo (the Democratic Republic of the)</v>
      </c>
    </row>
    <row r="1705" spans="1:4">
      <c r="A1705" s="18">
        <v>606</v>
      </c>
      <c r="B1705" s="54" t="s">
        <v>1663</v>
      </c>
      <c r="C1705" s="58" t="str">
        <f>VLOOKUP(Table4[[#This Row],[iso_code]],iso_code!B:C,2,FALSE)</f>
        <v>CAF</v>
      </c>
      <c r="D1705" s="18" t="str">
        <f>VLOOKUP(Table4[[#This Row],[iso_code]],iso_code!G:H,2,FALSE)</f>
        <v>Central African Republic (the)</v>
      </c>
    </row>
    <row r="1706" spans="1:4">
      <c r="A1706" s="18">
        <v>606</v>
      </c>
      <c r="B1706" s="54" t="s">
        <v>2226</v>
      </c>
      <c r="C1706" s="58" t="str">
        <f>VLOOKUP(Table4[[#This Row],[iso_code]],iso_code!B:C,2,FALSE)</f>
        <v>COG</v>
      </c>
      <c r="D1706" s="18" t="str">
        <f>VLOOKUP(Table4[[#This Row],[iso_code]],iso_code!G:H,2,FALSE)</f>
        <v>Congo (the)</v>
      </c>
    </row>
    <row r="1707" spans="1:4">
      <c r="A1707" s="18">
        <v>606</v>
      </c>
      <c r="B1707" s="54" t="s">
        <v>2234</v>
      </c>
      <c r="C1707" s="58" t="str">
        <f>VLOOKUP(Table4[[#This Row],[iso_code]],iso_code!B:C,2,FALSE)</f>
        <v>CIV</v>
      </c>
      <c r="D1707" s="18" t="str">
        <f>VLOOKUP(Table4[[#This Row],[iso_code]],iso_code!G:H,2,FALSE)</f>
        <v>Côte d'Ivoire</v>
      </c>
    </row>
    <row r="1708" spans="1:4">
      <c r="A1708" s="18">
        <v>606</v>
      </c>
      <c r="B1708" s="54" t="s">
        <v>285</v>
      </c>
      <c r="C1708" s="58" t="str">
        <f>VLOOKUP(Table4[[#This Row],[iso_code]],iso_code!B:C,2,FALSE)</f>
        <v>CMR</v>
      </c>
      <c r="D1708" s="18" t="str">
        <f>VLOOKUP(Table4[[#This Row],[iso_code]],iso_code!G:H,2,FALSE)</f>
        <v>Cameroon</v>
      </c>
    </row>
    <row r="1709" spans="1:4">
      <c r="A1709" s="18">
        <v>606</v>
      </c>
      <c r="B1709" s="54" t="s">
        <v>1630</v>
      </c>
      <c r="C1709" s="58" t="str">
        <f>VLOOKUP(Table4[[#This Row],[iso_code]],iso_code!B:C,2,FALSE)</f>
        <v>CPV</v>
      </c>
      <c r="D1709" s="18" t="str">
        <f>VLOOKUP(Table4[[#This Row],[iso_code]],iso_code!G:H,2,FALSE)</f>
        <v>Cabo Verde</v>
      </c>
    </row>
    <row r="1710" spans="1:4">
      <c r="A1710" s="18">
        <v>606</v>
      </c>
      <c r="B1710" s="54" t="s">
        <v>2227</v>
      </c>
      <c r="C1710" s="58" t="str">
        <f>VLOOKUP(Table4[[#This Row],[iso_code]],iso_code!B:C,2,FALSE)</f>
        <v>DJI</v>
      </c>
      <c r="D1710" s="18" t="str">
        <f>VLOOKUP(Table4[[#This Row],[iso_code]],iso_code!G:H,2,FALSE)</f>
        <v>Djibouti</v>
      </c>
    </row>
    <row r="1711" spans="1:4">
      <c r="A1711" s="18">
        <v>606</v>
      </c>
      <c r="B1711" s="54" t="s">
        <v>2229</v>
      </c>
      <c r="C1711" s="58" t="str">
        <f>VLOOKUP(Table4[[#This Row],[iso_code]],iso_code!B:C,2,FALSE)</f>
        <v>ERI</v>
      </c>
      <c r="D1711" s="18" t="str">
        <f>VLOOKUP(Table4[[#This Row],[iso_code]],iso_code!G:H,2,FALSE)</f>
        <v>Eritrea</v>
      </c>
    </row>
    <row r="1712" spans="1:4">
      <c r="A1712" s="18">
        <v>606</v>
      </c>
      <c r="B1712" s="54" t="s">
        <v>194</v>
      </c>
      <c r="C1712" s="58" t="str">
        <f>VLOOKUP(Table4[[#This Row],[iso_code]],iso_code!B:C,2,FALSE)</f>
        <v>ETH</v>
      </c>
      <c r="D1712" s="18" t="str">
        <f>VLOOKUP(Table4[[#This Row],[iso_code]],iso_code!G:H,2,FALSE)</f>
        <v>Ethiopia</v>
      </c>
    </row>
    <row r="1713" spans="1:4">
      <c r="A1713" s="18">
        <v>606</v>
      </c>
      <c r="B1713" s="54" t="s">
        <v>2230</v>
      </c>
      <c r="C1713" s="58" t="str">
        <f>VLOOKUP(Table4[[#This Row],[iso_code]],iso_code!B:C,2,FALSE)</f>
        <v>GAB</v>
      </c>
      <c r="D1713" s="18" t="str">
        <f>VLOOKUP(Table4[[#This Row],[iso_code]],iso_code!G:H,2,FALSE)</f>
        <v>Gabon</v>
      </c>
    </row>
    <row r="1714" spans="1:4">
      <c r="A1714" s="18">
        <v>606</v>
      </c>
      <c r="B1714" s="54" t="s">
        <v>250</v>
      </c>
      <c r="C1714" s="58" t="str">
        <f>VLOOKUP(Table4[[#This Row],[iso_code]],iso_code!B:C,2,FALSE)</f>
        <v>GHA</v>
      </c>
      <c r="D1714" s="18" t="str">
        <f>VLOOKUP(Table4[[#This Row],[iso_code]],iso_code!G:H,2,FALSE)</f>
        <v>Ghana</v>
      </c>
    </row>
    <row r="1715" spans="1:4">
      <c r="A1715" s="18">
        <v>606</v>
      </c>
      <c r="B1715" s="54" t="s">
        <v>2231</v>
      </c>
      <c r="C1715" s="58" t="str">
        <f>VLOOKUP(Table4[[#This Row],[iso_code]],iso_code!B:C,2,FALSE)</f>
        <v>GMB</v>
      </c>
      <c r="D1715" s="18" t="str">
        <f>VLOOKUP(Table4[[#This Row],[iso_code]],iso_code!G:H,2,FALSE)</f>
        <v>Gambia (the)</v>
      </c>
    </row>
    <row r="1716" spans="1:4">
      <c r="A1716" s="18">
        <v>606</v>
      </c>
      <c r="B1716" s="54" t="s">
        <v>2232</v>
      </c>
      <c r="C1716" s="58" t="str">
        <f>VLOOKUP(Table4[[#This Row],[iso_code]],iso_code!B:C,2,FALSE)</f>
        <v>GIN</v>
      </c>
      <c r="D1716" s="18" t="str">
        <f>VLOOKUP(Table4[[#This Row],[iso_code]],iso_code!G:H,2,FALSE)</f>
        <v>Guinea</v>
      </c>
    </row>
    <row r="1717" spans="1:4">
      <c r="A1717" s="18">
        <v>606</v>
      </c>
      <c r="B1717" s="54" t="s">
        <v>2228</v>
      </c>
      <c r="C1717" s="58" t="str">
        <f>VLOOKUP(Table4[[#This Row],[iso_code]],iso_code!B:C,2,FALSE)</f>
        <v>GNQ</v>
      </c>
      <c r="D1717" s="18" t="str">
        <f>VLOOKUP(Table4[[#This Row],[iso_code]],iso_code!G:H,2,FALSE)</f>
        <v>Equatorial Guinea</v>
      </c>
    </row>
    <row r="1718" spans="1:4">
      <c r="A1718" s="18">
        <v>606</v>
      </c>
      <c r="B1718" s="54" t="s">
        <v>2233</v>
      </c>
      <c r="C1718" s="58" t="str">
        <f>VLOOKUP(Table4[[#This Row],[iso_code]],iso_code!B:C,2,FALSE)</f>
        <v>GNB</v>
      </c>
      <c r="D1718" s="18" t="str">
        <f>VLOOKUP(Table4[[#This Row],[iso_code]],iso_code!G:H,2,FALSE)</f>
        <v>Guinea-Bissau</v>
      </c>
    </row>
    <row r="1719" spans="1:4">
      <c r="A1719" s="18">
        <v>606</v>
      </c>
      <c r="B1719" s="54" t="s">
        <v>428</v>
      </c>
      <c r="C1719" s="58" t="str">
        <f>VLOOKUP(Table4[[#This Row],[iso_code]],iso_code!B:C,2,FALSE)</f>
        <v>KEN</v>
      </c>
      <c r="D1719" s="18" t="str">
        <f>VLOOKUP(Table4[[#This Row],[iso_code]],iso_code!G:H,2,FALSE)</f>
        <v>Kenya</v>
      </c>
    </row>
    <row r="1720" spans="1:4">
      <c r="A1720" s="18">
        <v>606</v>
      </c>
      <c r="B1720" s="54" t="s">
        <v>2225</v>
      </c>
      <c r="C1720" s="58" t="str">
        <f>VLOOKUP(Table4[[#This Row],[iso_code]],iso_code!B:C,2,FALSE)</f>
        <v>COM</v>
      </c>
      <c r="D1720" s="18" t="str">
        <f>VLOOKUP(Table4[[#This Row],[iso_code]],iso_code!G:H,2,FALSE)</f>
        <v>Comoros (the)</v>
      </c>
    </row>
    <row r="1721" spans="1:4">
      <c r="A1721" s="18">
        <v>606</v>
      </c>
      <c r="B1721" s="54" t="s">
        <v>2236</v>
      </c>
      <c r="C1721" s="58" t="str">
        <f>VLOOKUP(Table4[[#This Row],[iso_code]],iso_code!B:C,2,FALSE)</f>
        <v>LBR</v>
      </c>
      <c r="D1721" s="18" t="str">
        <f>VLOOKUP(Table4[[#This Row],[iso_code]],iso_code!G:H,2,FALSE)</f>
        <v>Liberia</v>
      </c>
    </row>
    <row r="1722" spans="1:4">
      <c r="A1722" s="18">
        <v>606</v>
      </c>
      <c r="B1722" s="54" t="s">
        <v>2235</v>
      </c>
      <c r="C1722" s="58" t="str">
        <f>VLOOKUP(Table4[[#This Row],[iso_code]],iso_code!B:C,2,FALSE)</f>
        <v>LSO</v>
      </c>
      <c r="D1722" s="18" t="str">
        <f>VLOOKUP(Table4[[#This Row],[iso_code]],iso_code!G:H,2,FALSE)</f>
        <v>Lesotho</v>
      </c>
    </row>
    <row r="1723" spans="1:4">
      <c r="A1723" s="18">
        <v>606</v>
      </c>
      <c r="B1723" s="54" t="s">
        <v>2237</v>
      </c>
      <c r="C1723" s="58" t="str">
        <f>VLOOKUP(Table4[[#This Row],[iso_code]],iso_code!B:C,2,FALSE)</f>
        <v>MDG</v>
      </c>
      <c r="D1723" s="18" t="str">
        <f>VLOOKUP(Table4[[#This Row],[iso_code]],iso_code!G:H,2,FALSE)</f>
        <v>Madagascar</v>
      </c>
    </row>
    <row r="1724" spans="1:4">
      <c r="A1724" s="18">
        <v>606</v>
      </c>
      <c r="B1724" s="54" t="s">
        <v>2238</v>
      </c>
      <c r="C1724" s="58" t="str">
        <f>VLOOKUP(Table4[[#This Row],[iso_code]],iso_code!B:C,2,FALSE)</f>
        <v>MLI</v>
      </c>
      <c r="D1724" s="18" t="str">
        <f>VLOOKUP(Table4[[#This Row],[iso_code]],iso_code!G:H,2,FALSE)</f>
        <v>Mali</v>
      </c>
    </row>
    <row r="1725" spans="1:4">
      <c r="A1725" s="18">
        <v>606</v>
      </c>
      <c r="B1725" s="54" t="s">
        <v>2110</v>
      </c>
      <c r="C1725" s="58" t="str">
        <f>VLOOKUP(Table4[[#This Row],[iso_code]],iso_code!B:C,2,FALSE)</f>
        <v>MRT</v>
      </c>
      <c r="D1725" s="18" t="str">
        <f>VLOOKUP(Table4[[#This Row],[iso_code]],iso_code!G:H,2,FALSE)</f>
        <v>Mauritania</v>
      </c>
    </row>
    <row r="1726" spans="1:4">
      <c r="A1726" s="18">
        <v>606</v>
      </c>
      <c r="B1726" s="54" t="s">
        <v>970</v>
      </c>
      <c r="C1726" s="58" t="str">
        <f>VLOOKUP(Table4[[#This Row],[iso_code]],iso_code!B:C,2,FALSE)</f>
        <v>MUS</v>
      </c>
      <c r="D1726" s="18" t="str">
        <f>VLOOKUP(Table4[[#This Row],[iso_code]],iso_code!G:H,2,FALSE)</f>
        <v>Mauritius</v>
      </c>
    </row>
    <row r="1727" spans="1:4">
      <c r="A1727" s="18">
        <v>606</v>
      </c>
      <c r="B1727" s="54" t="s">
        <v>1164</v>
      </c>
      <c r="C1727" s="58" t="str">
        <f>VLOOKUP(Table4[[#This Row],[iso_code]],iso_code!B:C,2,FALSE)</f>
        <v>MWI</v>
      </c>
      <c r="D1727" s="18" t="str">
        <f>VLOOKUP(Table4[[#This Row],[iso_code]],iso_code!G:H,2,FALSE)</f>
        <v>Malawi</v>
      </c>
    </row>
    <row r="1728" spans="1:4">
      <c r="A1728" s="18">
        <v>606</v>
      </c>
      <c r="B1728" s="54" t="s">
        <v>1455</v>
      </c>
      <c r="C1728" s="58" t="str">
        <f>VLOOKUP(Table4[[#This Row],[iso_code]],iso_code!B:C,2,FALSE)</f>
        <v>MOZ</v>
      </c>
      <c r="D1728" s="18" t="str">
        <f>VLOOKUP(Table4[[#This Row],[iso_code]],iso_code!G:H,2,FALSE)</f>
        <v>Mozambique</v>
      </c>
    </row>
    <row r="1729" spans="1:4">
      <c r="A1729" s="18">
        <v>606</v>
      </c>
      <c r="B1729" s="54" t="s">
        <v>2070</v>
      </c>
      <c r="C1729" s="58" t="str">
        <f>VLOOKUP(Table4[[#This Row],[iso_code]],iso_code!B:C,2,FALSE)</f>
        <v>NAM</v>
      </c>
      <c r="D1729" s="18" t="str">
        <f>VLOOKUP(Table4[[#This Row],[iso_code]],iso_code!G:H,2,FALSE)</f>
        <v>Namibia</v>
      </c>
    </row>
    <row r="1730" spans="1:4">
      <c r="A1730" s="18">
        <v>606</v>
      </c>
      <c r="B1730" s="54" t="s">
        <v>1005</v>
      </c>
      <c r="C1730" s="58" t="str">
        <f>VLOOKUP(Table4[[#This Row],[iso_code]],iso_code!B:C,2,FALSE)</f>
        <v>NER</v>
      </c>
      <c r="D1730" s="18" t="str">
        <f>VLOOKUP(Table4[[#This Row],[iso_code]],iso_code!G:H,2,FALSE)</f>
        <v>Niger (the)</v>
      </c>
    </row>
    <row r="1731" spans="1:4">
      <c r="A1731" s="18">
        <v>606</v>
      </c>
      <c r="B1731" s="54" t="s">
        <v>1232</v>
      </c>
      <c r="C1731" s="58" t="str">
        <f>VLOOKUP(Table4[[#This Row],[iso_code]],iso_code!B:C,2,FALSE)</f>
        <v>NGA</v>
      </c>
      <c r="D1731" s="18" t="str">
        <f>VLOOKUP(Table4[[#This Row],[iso_code]],iso_code!G:H,2,FALSE)</f>
        <v>Nigeria</v>
      </c>
    </row>
    <row r="1732" spans="1:4">
      <c r="A1732" s="18">
        <v>606</v>
      </c>
      <c r="B1732" s="54" t="s">
        <v>2239</v>
      </c>
      <c r="C1732" s="58" t="str">
        <f>VLOOKUP(Table4[[#This Row],[iso_code]],iso_code!B:C,2,FALSE)</f>
        <v>RWA</v>
      </c>
      <c r="D1732" s="18" t="str">
        <f>VLOOKUP(Table4[[#This Row],[iso_code]],iso_code!G:H,2,FALSE)</f>
        <v>Rwanda</v>
      </c>
    </row>
    <row r="1733" spans="1:4">
      <c r="A1733" s="18">
        <v>606</v>
      </c>
      <c r="B1733" s="54" t="s">
        <v>2241</v>
      </c>
      <c r="C1733" s="58" t="str">
        <f>VLOOKUP(Table4[[#This Row],[iso_code]],iso_code!B:C,2,FALSE)</f>
        <v>SYC</v>
      </c>
      <c r="D1733" s="18" t="str">
        <f>VLOOKUP(Table4[[#This Row],[iso_code]],iso_code!G:H,2,FALSE)</f>
        <v>Seychelles</v>
      </c>
    </row>
    <row r="1734" spans="1:4">
      <c r="A1734" s="18">
        <v>606</v>
      </c>
      <c r="B1734" s="54" t="s">
        <v>2244</v>
      </c>
      <c r="C1734" s="58" t="str">
        <f>VLOOKUP(Table4[[#This Row],[iso_code]],iso_code!B:C,2,FALSE)</f>
        <v>SDN</v>
      </c>
      <c r="D1734" s="18" t="str">
        <f>VLOOKUP(Table4[[#This Row],[iso_code]],iso_code!G:H,2,FALSE)</f>
        <v>Sudan (the)</v>
      </c>
    </row>
    <row r="1735" spans="1:4">
      <c r="A1735" s="18">
        <v>606</v>
      </c>
      <c r="B1735" s="54" t="s">
        <v>2094</v>
      </c>
      <c r="C1735" s="58" t="str">
        <f>VLOOKUP(Table4[[#This Row],[iso_code]],iso_code!B:C,2,FALSE)</f>
        <v>SLE</v>
      </c>
      <c r="D1735" s="18" t="str">
        <f>VLOOKUP(Table4[[#This Row],[iso_code]],iso_code!G:H,2,FALSE)</f>
        <v>Sierra Leone</v>
      </c>
    </row>
    <row r="1736" spans="1:4">
      <c r="A1736" s="18">
        <v>606</v>
      </c>
      <c r="B1736" s="54" t="s">
        <v>1688</v>
      </c>
      <c r="C1736" s="58" t="str">
        <f>VLOOKUP(Table4[[#This Row],[iso_code]],iso_code!B:C,2,FALSE)</f>
        <v>SEN</v>
      </c>
      <c r="D1736" s="18" t="str">
        <f>VLOOKUP(Table4[[#This Row],[iso_code]],iso_code!G:H,2,FALSE)</f>
        <v>Senegal</v>
      </c>
    </row>
    <row r="1737" spans="1:4">
      <c r="A1737" s="18">
        <v>606</v>
      </c>
      <c r="B1737" s="54" t="s">
        <v>2242</v>
      </c>
      <c r="C1737" s="58" t="str">
        <f>VLOOKUP(Table4[[#This Row],[iso_code]],iso_code!B:C,2,FALSE)</f>
        <v>SOM</v>
      </c>
      <c r="D1737" s="18" t="str">
        <f>VLOOKUP(Table4[[#This Row],[iso_code]],iso_code!G:H,2,FALSE)</f>
        <v>Somalia</v>
      </c>
    </row>
    <row r="1738" spans="1:4">
      <c r="A1738" s="18">
        <v>606</v>
      </c>
      <c r="B1738" s="54" t="s">
        <v>2243</v>
      </c>
      <c r="C1738" s="58" t="str">
        <f>VLOOKUP(Table4[[#This Row],[iso_code]],iso_code!B:C,2,FALSE)</f>
        <v>SSD</v>
      </c>
      <c r="D1738" s="18" t="str">
        <f>VLOOKUP(Table4[[#This Row],[iso_code]],iso_code!G:H,2,FALSE)</f>
        <v>South Sudan</v>
      </c>
    </row>
    <row r="1739" spans="1:4">
      <c r="A1739" s="18">
        <v>606</v>
      </c>
      <c r="B1739" s="54" t="s">
        <v>2240</v>
      </c>
      <c r="C1739" s="58" t="str">
        <f>VLOOKUP(Table4[[#This Row],[iso_code]],iso_code!B:C,2,FALSE)</f>
        <v>STP</v>
      </c>
      <c r="D1739" s="18" t="str">
        <f>VLOOKUP(Table4[[#This Row],[iso_code]],iso_code!G:H,2,FALSE)</f>
        <v>Sao Tome and Principe</v>
      </c>
    </row>
    <row r="1740" spans="1:4">
      <c r="A1740" s="18">
        <v>606</v>
      </c>
      <c r="B1740" s="54" t="s">
        <v>2245</v>
      </c>
      <c r="C1740" s="58" t="str">
        <f>VLOOKUP(Table4[[#This Row],[iso_code]],iso_code!B:C,2,FALSE)</f>
        <v>SWZ</v>
      </c>
      <c r="D1740" s="18" t="str">
        <f>VLOOKUP(Table4[[#This Row],[iso_code]],iso_code!G:H,2,FALSE)</f>
        <v>Eswatini</v>
      </c>
    </row>
    <row r="1741" spans="1:4">
      <c r="A1741" s="18">
        <v>606</v>
      </c>
      <c r="B1741" s="54" t="s">
        <v>2224</v>
      </c>
      <c r="C1741" s="58" t="str">
        <f>VLOOKUP(Table4[[#This Row],[iso_code]],iso_code!B:C,2,FALSE)</f>
        <v>TCD</v>
      </c>
      <c r="D1741" s="18" t="str">
        <f>VLOOKUP(Table4[[#This Row],[iso_code]],iso_code!G:H,2,FALSE)</f>
        <v>Chad</v>
      </c>
    </row>
    <row r="1742" spans="1:4">
      <c r="A1742" s="18">
        <v>606</v>
      </c>
      <c r="B1742" s="54" t="s">
        <v>2016</v>
      </c>
      <c r="C1742" s="58" t="str">
        <f>VLOOKUP(Table4[[#This Row],[iso_code]],iso_code!B:C,2,FALSE)</f>
        <v>TGO</v>
      </c>
      <c r="D1742" s="18" t="str">
        <f>VLOOKUP(Table4[[#This Row],[iso_code]],iso_code!G:H,2,FALSE)</f>
        <v>Togo</v>
      </c>
    </row>
    <row r="1743" spans="1:4">
      <c r="A1743" s="18">
        <v>606</v>
      </c>
      <c r="B1743" s="54" t="s">
        <v>858</v>
      </c>
      <c r="C1743" s="58" t="str">
        <f>VLOOKUP(Table4[[#This Row],[iso_code]],iso_code!B:C,2,FALSE)</f>
        <v>TZA</v>
      </c>
      <c r="D1743" s="18" t="str">
        <f>VLOOKUP(Table4[[#This Row],[iso_code]],iso_code!G:H,2,FALSE)</f>
        <v>Tanzania, United Republic of</v>
      </c>
    </row>
    <row r="1744" spans="1:4">
      <c r="A1744" s="18">
        <v>606</v>
      </c>
      <c r="B1744" s="54" t="s">
        <v>1467</v>
      </c>
      <c r="C1744" s="58" t="str">
        <f>VLOOKUP(Table4[[#This Row],[iso_code]],iso_code!B:C,2,FALSE)</f>
        <v>UGA</v>
      </c>
      <c r="D1744" s="18" t="str">
        <f>VLOOKUP(Table4[[#This Row],[iso_code]],iso_code!G:H,2,FALSE)</f>
        <v>Uganda</v>
      </c>
    </row>
    <row r="1745" spans="1:4">
      <c r="A1745" s="18">
        <v>606</v>
      </c>
      <c r="B1745" s="54" t="s">
        <v>612</v>
      </c>
      <c r="C1745" s="58" t="str">
        <f>VLOOKUP(Table4[[#This Row],[iso_code]],iso_code!B:C,2,FALSE)</f>
        <v>ZAF</v>
      </c>
      <c r="D1745" s="18" t="str">
        <f>VLOOKUP(Table4[[#This Row],[iso_code]],iso_code!G:H,2,FALSE)</f>
        <v>South Africa</v>
      </c>
    </row>
    <row r="1746" spans="1:4">
      <c r="A1746" s="18">
        <v>606</v>
      </c>
      <c r="B1746" s="54" t="s">
        <v>747</v>
      </c>
      <c r="C1746" s="58" t="str">
        <f>VLOOKUP(Table4[[#This Row],[iso_code]],iso_code!B:C,2,FALSE)</f>
        <v>ZMB</v>
      </c>
      <c r="D1746" s="18" t="str">
        <f>VLOOKUP(Table4[[#This Row],[iso_code]],iso_code!G:H,2,FALSE)</f>
        <v>Zambia</v>
      </c>
    </row>
    <row r="1747" spans="1:4">
      <c r="A1747" s="18">
        <v>606</v>
      </c>
      <c r="B1747" s="54" t="s">
        <v>2246</v>
      </c>
      <c r="C1747" s="58" t="str">
        <f>VLOOKUP(Table4[[#This Row],[iso_code]],iso_code!B:C,2,FALSE)</f>
        <v>ZWE</v>
      </c>
      <c r="D1747" s="18" t="str">
        <f>VLOOKUP(Table4[[#This Row],[iso_code]],iso_code!G:H,2,FALSE)</f>
        <v>Zimbabwe</v>
      </c>
    </row>
    <row r="1748" spans="1:4">
      <c r="A1748" s="18">
        <v>607</v>
      </c>
      <c r="B1748" s="54" t="s">
        <v>1164</v>
      </c>
      <c r="C1748" s="58" t="str">
        <f>VLOOKUP(Table4[[#This Row],[iso_code]],iso_code!B:C,2,FALSE)</f>
        <v>MWI</v>
      </c>
      <c r="D1748" s="18" t="str">
        <f>VLOOKUP(Table4[[#This Row],[iso_code]],iso_code!G:H,2,FALSE)</f>
        <v>Malawi</v>
      </c>
    </row>
    <row r="1749" spans="1:4">
      <c r="A1749" s="18">
        <v>608</v>
      </c>
      <c r="B1749" s="54" t="s">
        <v>428</v>
      </c>
      <c r="C1749" s="58" t="str">
        <f>VLOOKUP(Table4[[#This Row],[iso_code]],iso_code!B:C,2,FALSE)</f>
        <v>KEN</v>
      </c>
      <c r="D1749" s="18" t="str">
        <f>VLOOKUP(Table4[[#This Row],[iso_code]],iso_code!G:H,2,FALSE)</f>
        <v>Kenya</v>
      </c>
    </row>
    <row r="1750" spans="1:4">
      <c r="A1750" s="18">
        <v>609</v>
      </c>
      <c r="B1750" s="54" t="s">
        <v>1232</v>
      </c>
      <c r="C1750" s="58" t="str">
        <f>VLOOKUP(Table4[[#This Row],[iso_code]],iso_code!B:C,2,FALSE)</f>
        <v>NGA</v>
      </c>
      <c r="D1750" s="18" t="str">
        <f>VLOOKUP(Table4[[#This Row],[iso_code]],iso_code!G:H,2,FALSE)</f>
        <v>Nigeria</v>
      </c>
    </row>
    <row r="1751" spans="1:4">
      <c r="A1751" s="18">
        <v>610</v>
      </c>
      <c r="B1751" s="54" t="s">
        <v>250</v>
      </c>
      <c r="C1751" s="58" t="str">
        <f>VLOOKUP(Table4[[#This Row],[iso_code]],iso_code!B:C,2,FALSE)</f>
        <v>GHA</v>
      </c>
      <c r="D1751" s="18" t="str">
        <f>VLOOKUP(Table4[[#This Row],[iso_code]],iso_code!G:H,2,FALSE)</f>
        <v>Ghana</v>
      </c>
    </row>
    <row r="1752" spans="1:4">
      <c r="A1752" s="18">
        <v>611</v>
      </c>
      <c r="B1752" s="54" t="s">
        <v>250</v>
      </c>
      <c r="C1752" s="58" t="str">
        <f>VLOOKUP(Table4[[#This Row],[iso_code]],iso_code!B:C,2,FALSE)</f>
        <v>GHA</v>
      </c>
      <c r="D1752" s="18" t="str">
        <f>VLOOKUP(Table4[[#This Row],[iso_code]],iso_code!G:H,2,FALSE)</f>
        <v>Ghana</v>
      </c>
    </row>
    <row r="1753" spans="1:4">
      <c r="A1753" s="18">
        <v>612</v>
      </c>
      <c r="B1753" s="54" t="s">
        <v>952</v>
      </c>
      <c r="C1753" s="58" t="str">
        <f>VLOOKUP(Table4[[#This Row],[iso_code]],iso_code!B:C,2,FALSE)</f>
        <v>TUN</v>
      </c>
      <c r="D1753" s="18" t="str">
        <f>VLOOKUP(Table4[[#This Row],[iso_code]],iso_code!G:H,2,FALSE)</f>
        <v>Tunisia</v>
      </c>
    </row>
    <row r="1754" spans="1:4">
      <c r="A1754" s="18">
        <v>613</v>
      </c>
      <c r="B1754" s="54" t="s">
        <v>194</v>
      </c>
      <c r="C1754" s="58" t="str">
        <f>VLOOKUP(Table4[[#This Row],[iso_code]],iso_code!B:C,2,FALSE)</f>
        <v>ETH</v>
      </c>
      <c r="D1754" s="18" t="str">
        <f>VLOOKUP(Table4[[#This Row],[iso_code]],iso_code!G:H,2,FALSE)</f>
        <v>Ethiopia</v>
      </c>
    </row>
    <row r="1755" spans="1:4">
      <c r="A1755" s="18">
        <v>614</v>
      </c>
      <c r="B1755" s="54" t="s">
        <v>1630</v>
      </c>
      <c r="C1755" s="58" t="str">
        <f>VLOOKUP(Table4[[#This Row],[iso_code]],iso_code!B:C,2,FALSE)</f>
        <v>CPV</v>
      </c>
      <c r="D1755" s="18" t="str">
        <f>VLOOKUP(Table4[[#This Row],[iso_code]],iso_code!G:H,2,FALSE)</f>
        <v>Cabo Verde</v>
      </c>
    </row>
    <row r="1756" spans="1:4">
      <c r="A1756" s="18">
        <v>615</v>
      </c>
      <c r="B1756" s="54" t="s">
        <v>428</v>
      </c>
      <c r="C1756" s="58" t="str">
        <f>VLOOKUP(Table4[[#This Row],[iso_code]],iso_code!B:C,2,FALSE)</f>
        <v>KEN</v>
      </c>
      <c r="D1756" s="18" t="str">
        <f>VLOOKUP(Table4[[#This Row],[iso_code]],iso_code!G:H,2,FALSE)</f>
        <v>Kenya</v>
      </c>
    </row>
    <row r="1757" spans="1:4">
      <c r="A1757" s="18">
        <v>616</v>
      </c>
      <c r="B1757" s="54" t="s">
        <v>850</v>
      </c>
      <c r="C1757" s="58" t="str">
        <f>VLOOKUP(Table4[[#This Row],[iso_code]],iso_code!B:C,2,FALSE)</f>
        <v>EGY</v>
      </c>
      <c r="D1757" s="18" t="str">
        <f>VLOOKUP(Table4[[#This Row],[iso_code]],iso_code!G:H,2,FALSE)</f>
        <v>Egypt</v>
      </c>
    </row>
    <row r="1758" spans="1:4">
      <c r="A1758" s="18">
        <v>617</v>
      </c>
      <c r="B1758" s="54" t="s">
        <v>250</v>
      </c>
      <c r="C1758" s="58" t="str">
        <f>VLOOKUP(Table4[[#This Row],[iso_code]],iso_code!B:C,2,FALSE)</f>
        <v>GHA</v>
      </c>
      <c r="D1758" s="18" t="str">
        <f>VLOOKUP(Table4[[#This Row],[iso_code]],iso_code!G:H,2,FALSE)</f>
        <v>Ghana</v>
      </c>
    </row>
    <row r="1759" spans="1:4">
      <c r="A1759" s="18">
        <v>618</v>
      </c>
      <c r="B1759" s="54" t="s">
        <v>2222</v>
      </c>
      <c r="C1759" s="58" t="str">
        <f>VLOOKUP(Table4[[#This Row],[iso_code]],iso_code!B:C,2,FALSE)</f>
        <v>BFA</v>
      </c>
      <c r="D1759" s="18" t="str">
        <f>VLOOKUP(Table4[[#This Row],[iso_code]],iso_code!G:H,2,FALSE)</f>
        <v>Burkina Faso</v>
      </c>
    </row>
    <row r="1760" spans="1:4">
      <c r="A1760" s="18">
        <v>619</v>
      </c>
      <c r="B1760" s="54" t="s">
        <v>858</v>
      </c>
      <c r="C1760" s="58" t="str">
        <f>VLOOKUP(Table4[[#This Row],[iso_code]],iso_code!B:C,2,FALSE)</f>
        <v>TZA</v>
      </c>
      <c r="D1760" s="18" t="str">
        <f>VLOOKUP(Table4[[#This Row],[iso_code]],iso_code!G:H,2,FALSE)</f>
        <v>Tanzania, United Republic of</v>
      </c>
    </row>
    <row r="1761" spans="1:4">
      <c r="A1761" s="18">
        <v>620</v>
      </c>
      <c r="B1761" s="54" t="s">
        <v>2024</v>
      </c>
      <c r="C1761" s="58" t="str">
        <f>VLOOKUP(Table4[[#This Row],[iso_code]],iso_code!B:C,2,FALSE)</f>
        <v>COD</v>
      </c>
      <c r="D1761" s="18" t="str">
        <f>VLOOKUP(Table4[[#This Row],[iso_code]],iso_code!G:H,2,FALSE)</f>
        <v>Congo (the Democratic Republic of the)</v>
      </c>
    </row>
    <row r="1762" spans="1:4">
      <c r="A1762" s="18">
        <v>621</v>
      </c>
      <c r="B1762" s="54" t="s">
        <v>1455</v>
      </c>
      <c r="C1762" s="58" t="str">
        <f>VLOOKUP(Table4[[#This Row],[iso_code]],iso_code!B:C,2,FALSE)</f>
        <v>MOZ</v>
      </c>
      <c r="D1762" s="18" t="str">
        <f>VLOOKUP(Table4[[#This Row],[iso_code]],iso_code!G:H,2,FALSE)</f>
        <v>Mozambique</v>
      </c>
    </row>
    <row r="1763" spans="1:4">
      <c r="A1763" s="18">
        <v>622</v>
      </c>
      <c r="B1763" s="54" t="s">
        <v>1232</v>
      </c>
      <c r="C1763" s="58" t="str">
        <f>VLOOKUP(Table4[[#This Row],[iso_code]],iso_code!B:C,2,FALSE)</f>
        <v>NGA</v>
      </c>
      <c r="D1763" s="18" t="str">
        <f>VLOOKUP(Table4[[#This Row],[iso_code]],iso_code!G:H,2,FALSE)</f>
        <v>Nigeria</v>
      </c>
    </row>
    <row r="1764" spans="1:4">
      <c r="A1764" s="18">
        <v>623</v>
      </c>
      <c r="B1764" s="54" t="s">
        <v>800</v>
      </c>
      <c r="C1764" s="58" t="str">
        <f>VLOOKUP(Table4[[#This Row],[iso_code]],iso_code!B:C,2,FALSE)</f>
        <v>DZA</v>
      </c>
      <c r="D1764" s="18" t="str">
        <f>VLOOKUP(Table4[[#This Row],[iso_code]],iso_code!G:H,2,FALSE)</f>
        <v>Algeria</v>
      </c>
    </row>
    <row r="1765" spans="1:4">
      <c r="A1765" s="18">
        <v>624</v>
      </c>
      <c r="B1765" s="54" t="s">
        <v>858</v>
      </c>
      <c r="C1765" s="58" t="str">
        <f>VLOOKUP(Table4[[#This Row],[iso_code]],iso_code!B:C,2,FALSE)</f>
        <v>TZA</v>
      </c>
      <c r="D1765" s="18" t="str">
        <f>VLOOKUP(Table4[[#This Row],[iso_code]],iso_code!G:H,2,FALSE)</f>
        <v>Tanzania, United Republic of</v>
      </c>
    </row>
    <row r="1766" spans="1:4">
      <c r="A1766" s="18">
        <v>625</v>
      </c>
      <c r="B1766" s="54" t="s">
        <v>952</v>
      </c>
      <c r="C1766" s="58" t="str">
        <f>VLOOKUP(Table4[[#This Row],[iso_code]],iso_code!B:C,2,FALSE)</f>
        <v>TUN</v>
      </c>
      <c r="D1766" s="18" t="str">
        <f>VLOOKUP(Table4[[#This Row],[iso_code]],iso_code!G:H,2,FALSE)</f>
        <v>Tunisia</v>
      </c>
    </row>
    <row r="1767" spans="1:4">
      <c r="A1767" s="18">
        <v>626</v>
      </c>
      <c r="B1767" s="54" t="s">
        <v>285</v>
      </c>
      <c r="C1767" s="58" t="str">
        <f>VLOOKUP(Table4[[#This Row],[iso_code]],iso_code!B:C,2,FALSE)</f>
        <v>CMR</v>
      </c>
      <c r="D1767" s="18" t="str">
        <f>VLOOKUP(Table4[[#This Row],[iso_code]],iso_code!G:H,2,FALSE)</f>
        <v>Cameroon</v>
      </c>
    </row>
    <row r="1768" spans="1:4">
      <c r="A1768" s="18">
        <v>627</v>
      </c>
      <c r="B1768" s="54" t="s">
        <v>800</v>
      </c>
      <c r="C1768" s="58" t="str">
        <f>VLOOKUP(Table4[[#This Row],[iso_code]],iso_code!B:C,2,FALSE)</f>
        <v>DZA</v>
      </c>
      <c r="D1768" s="18" t="str">
        <f>VLOOKUP(Table4[[#This Row],[iso_code]],iso_code!G:H,2,FALSE)</f>
        <v>Algeria</v>
      </c>
    </row>
    <row r="1769" spans="1:4">
      <c r="A1769" s="18">
        <v>628</v>
      </c>
      <c r="B1769" s="54" t="s">
        <v>800</v>
      </c>
      <c r="C1769" s="58" t="str">
        <f>VLOOKUP(Table4[[#This Row],[iso_code]],iso_code!B:C,2,FALSE)</f>
        <v>DZA</v>
      </c>
      <c r="D1769" s="18" t="str">
        <f>VLOOKUP(Table4[[#This Row],[iso_code]],iso_code!G:H,2,FALSE)</f>
        <v>Algeria</v>
      </c>
    </row>
    <row r="1770" spans="1:4">
      <c r="A1770" s="18">
        <v>629</v>
      </c>
      <c r="B1770" s="54" t="s">
        <v>2221</v>
      </c>
      <c r="C1770" s="58" t="str">
        <f>VLOOKUP(Table4[[#This Row],[iso_code]],iso_code!B:C,2,FALSE)</f>
        <v>BEN</v>
      </c>
      <c r="D1770" s="18" t="str">
        <f>VLOOKUP(Table4[[#This Row],[iso_code]],iso_code!G:H,2,FALSE)</f>
        <v>Benin</v>
      </c>
    </row>
    <row r="1771" spans="1:4">
      <c r="A1771" s="18">
        <v>629</v>
      </c>
      <c r="B1771" s="54" t="s">
        <v>2222</v>
      </c>
      <c r="C1771" s="58" t="str">
        <f>VLOOKUP(Table4[[#This Row],[iso_code]],iso_code!B:C,2,FALSE)</f>
        <v>BFA</v>
      </c>
      <c r="D1771" s="18" t="str">
        <f>VLOOKUP(Table4[[#This Row],[iso_code]],iso_code!G:H,2,FALSE)</f>
        <v>Burkina Faso</v>
      </c>
    </row>
    <row r="1772" spans="1:4">
      <c r="A1772" s="18">
        <v>629</v>
      </c>
      <c r="B1772" s="54" t="s">
        <v>2234</v>
      </c>
      <c r="C1772" s="58" t="str">
        <f>VLOOKUP(Table4[[#This Row],[iso_code]],iso_code!B:C,2,FALSE)</f>
        <v>CIV</v>
      </c>
      <c r="D1772" s="18" t="str">
        <f>VLOOKUP(Table4[[#This Row],[iso_code]],iso_code!G:H,2,FALSE)</f>
        <v>Côte d'Ivoire</v>
      </c>
    </row>
    <row r="1773" spans="1:4">
      <c r="A1773" s="18">
        <v>629</v>
      </c>
      <c r="B1773" s="54" t="s">
        <v>2231</v>
      </c>
      <c r="C1773" s="58" t="str">
        <f>VLOOKUP(Table4[[#This Row],[iso_code]],iso_code!B:C,2,FALSE)</f>
        <v>GMB</v>
      </c>
      <c r="D1773" s="18" t="str">
        <f>VLOOKUP(Table4[[#This Row],[iso_code]],iso_code!G:H,2,FALSE)</f>
        <v>Gambia (the)</v>
      </c>
    </row>
    <row r="1774" spans="1:4">
      <c r="A1774" s="18">
        <v>629</v>
      </c>
      <c r="B1774" s="54" t="s">
        <v>250</v>
      </c>
      <c r="C1774" s="58" t="str">
        <f>VLOOKUP(Table4[[#This Row],[iso_code]],iso_code!B:C,2,FALSE)</f>
        <v>GHA</v>
      </c>
      <c r="D1774" s="18" t="str">
        <f>VLOOKUP(Table4[[#This Row],[iso_code]],iso_code!G:H,2,FALSE)</f>
        <v>Ghana</v>
      </c>
    </row>
    <row r="1775" spans="1:4">
      <c r="A1775" s="18">
        <v>629</v>
      </c>
      <c r="B1775" s="54" t="s">
        <v>2232</v>
      </c>
      <c r="C1775" s="58" t="str">
        <f>VLOOKUP(Table4[[#This Row],[iso_code]],iso_code!B:C,2,FALSE)</f>
        <v>GIN</v>
      </c>
      <c r="D1775" s="18" t="str">
        <f>VLOOKUP(Table4[[#This Row],[iso_code]],iso_code!G:H,2,FALSE)</f>
        <v>Guinea</v>
      </c>
    </row>
    <row r="1776" spans="1:4">
      <c r="A1776" s="18">
        <v>629</v>
      </c>
      <c r="B1776" s="54" t="s">
        <v>2233</v>
      </c>
      <c r="C1776" s="58" t="str">
        <f>VLOOKUP(Table4[[#This Row],[iso_code]],iso_code!B:C,2,FALSE)</f>
        <v>GNB</v>
      </c>
      <c r="D1776" s="18" t="str">
        <f>VLOOKUP(Table4[[#This Row],[iso_code]],iso_code!G:H,2,FALSE)</f>
        <v>Guinea-Bissau</v>
      </c>
    </row>
    <row r="1777" spans="1:4">
      <c r="A1777" s="18">
        <v>629</v>
      </c>
      <c r="B1777" s="54" t="s">
        <v>2236</v>
      </c>
      <c r="C1777" s="58" t="str">
        <f>VLOOKUP(Table4[[#This Row],[iso_code]],iso_code!B:C,2,FALSE)</f>
        <v>LBR</v>
      </c>
      <c r="D1777" s="18" t="str">
        <f>VLOOKUP(Table4[[#This Row],[iso_code]],iso_code!G:H,2,FALSE)</f>
        <v>Liberia</v>
      </c>
    </row>
    <row r="1778" spans="1:4">
      <c r="A1778" s="18">
        <v>629</v>
      </c>
      <c r="B1778" s="54" t="s">
        <v>2238</v>
      </c>
      <c r="C1778" s="58" t="str">
        <f>VLOOKUP(Table4[[#This Row],[iso_code]],iso_code!B:C,2,FALSE)</f>
        <v>MLI</v>
      </c>
      <c r="D1778" s="18" t="str">
        <f>VLOOKUP(Table4[[#This Row],[iso_code]],iso_code!G:H,2,FALSE)</f>
        <v>Mali</v>
      </c>
    </row>
    <row r="1779" spans="1:4">
      <c r="A1779" s="18">
        <v>629</v>
      </c>
      <c r="B1779" s="54" t="s">
        <v>1005</v>
      </c>
      <c r="C1779" s="58" t="str">
        <f>VLOOKUP(Table4[[#This Row],[iso_code]],iso_code!B:C,2,FALSE)</f>
        <v>NER</v>
      </c>
      <c r="D1779" s="18" t="str">
        <f>VLOOKUP(Table4[[#This Row],[iso_code]],iso_code!G:H,2,FALSE)</f>
        <v>Niger (the)</v>
      </c>
    </row>
    <row r="1780" spans="1:4">
      <c r="A1780" s="18">
        <v>629</v>
      </c>
      <c r="B1780" s="54" t="s">
        <v>1232</v>
      </c>
      <c r="C1780" s="58" t="str">
        <f>VLOOKUP(Table4[[#This Row],[iso_code]],iso_code!B:C,2,FALSE)</f>
        <v>NGA</v>
      </c>
      <c r="D1780" s="18" t="str">
        <f>VLOOKUP(Table4[[#This Row],[iso_code]],iso_code!G:H,2,FALSE)</f>
        <v>Nigeria</v>
      </c>
    </row>
    <row r="1781" spans="1:4">
      <c r="A1781" s="18">
        <v>629</v>
      </c>
      <c r="B1781" s="54" t="s">
        <v>1688</v>
      </c>
      <c r="C1781" s="58" t="str">
        <f>VLOOKUP(Table4[[#This Row],[iso_code]],iso_code!B:C,2,FALSE)</f>
        <v>SEN</v>
      </c>
      <c r="D1781" s="18" t="str">
        <f>VLOOKUP(Table4[[#This Row],[iso_code]],iso_code!G:H,2,FALSE)</f>
        <v>Senegal</v>
      </c>
    </row>
    <row r="1782" spans="1:4">
      <c r="A1782" s="18">
        <v>629</v>
      </c>
      <c r="B1782" s="54" t="s">
        <v>2094</v>
      </c>
      <c r="C1782" s="58" t="str">
        <f>VLOOKUP(Table4[[#This Row],[iso_code]],iso_code!B:C,2,FALSE)</f>
        <v>SLE</v>
      </c>
      <c r="D1782" s="18" t="str">
        <f>VLOOKUP(Table4[[#This Row],[iso_code]],iso_code!G:H,2,FALSE)</f>
        <v>Sierra Leone</v>
      </c>
    </row>
    <row r="1783" spans="1:4">
      <c r="A1783" s="18">
        <v>629</v>
      </c>
      <c r="B1783" s="54" t="s">
        <v>2016</v>
      </c>
      <c r="C1783" s="58" t="str">
        <f>VLOOKUP(Table4[[#This Row],[iso_code]],iso_code!B:C,2,FALSE)</f>
        <v>TGO</v>
      </c>
      <c r="D1783" s="18" t="str">
        <f>VLOOKUP(Table4[[#This Row],[iso_code]],iso_code!G:H,2,FALSE)</f>
        <v>Togo</v>
      </c>
    </row>
    <row r="1784" spans="1:4">
      <c r="A1784" s="18">
        <v>630</v>
      </c>
      <c r="B1784" s="54" t="s">
        <v>428</v>
      </c>
      <c r="C1784" s="58" t="str">
        <f>VLOOKUP(Table4[[#This Row],[iso_code]],iso_code!B:C,2,FALSE)</f>
        <v>KEN</v>
      </c>
      <c r="D1784" s="18" t="str">
        <f>VLOOKUP(Table4[[#This Row],[iso_code]],iso_code!G:H,2,FALSE)</f>
        <v>Kenya</v>
      </c>
    </row>
    <row r="1785" spans="1:4">
      <c r="A1785" s="18">
        <v>631</v>
      </c>
      <c r="B1785" s="54" t="s">
        <v>1232</v>
      </c>
      <c r="C1785" s="58" t="str">
        <f>VLOOKUP(Table4[[#This Row],[iso_code]],iso_code!B:C,2,FALSE)</f>
        <v>NGA</v>
      </c>
      <c r="D1785" s="18" t="str">
        <f>VLOOKUP(Table4[[#This Row],[iso_code]],iso_code!G:H,2,FALSE)</f>
        <v>Nigeria</v>
      </c>
    </row>
    <row r="1786" spans="1:4">
      <c r="A1786" s="18">
        <v>632</v>
      </c>
      <c r="B1786" s="54" t="s">
        <v>2231</v>
      </c>
      <c r="C1786" s="58" t="str">
        <f>VLOOKUP(Table4[[#This Row],[iso_code]],iso_code!B:C,2,FALSE)</f>
        <v>GMB</v>
      </c>
      <c r="D1786" s="18" t="str">
        <f>VLOOKUP(Table4[[#This Row],[iso_code]],iso_code!G:H,2,FALSE)</f>
        <v>Gambia (the)</v>
      </c>
    </row>
    <row r="1787" spans="1:4">
      <c r="A1787" s="18">
        <v>633</v>
      </c>
      <c r="B1787" s="54" t="s">
        <v>194</v>
      </c>
      <c r="C1787" s="58" t="str">
        <f>VLOOKUP(Table4[[#This Row],[iso_code]],iso_code!B:C,2,FALSE)</f>
        <v>ETH</v>
      </c>
      <c r="D1787" s="18" t="str">
        <f>VLOOKUP(Table4[[#This Row],[iso_code]],iso_code!G:H,2,FALSE)</f>
        <v>Ethiopia</v>
      </c>
    </row>
    <row r="1788" spans="1:4">
      <c r="A1788" s="18">
        <v>634</v>
      </c>
      <c r="B1788" s="54" t="s">
        <v>850</v>
      </c>
      <c r="C1788" s="58" t="str">
        <f>VLOOKUP(Table4[[#This Row],[iso_code]],iso_code!B:C,2,FALSE)</f>
        <v>EGY</v>
      </c>
      <c r="D1788" s="18" t="str">
        <f>VLOOKUP(Table4[[#This Row],[iso_code]],iso_code!G:H,2,FALSE)</f>
        <v>Egypt</v>
      </c>
    </row>
    <row r="1789" spans="1:4">
      <c r="A1789" s="18">
        <v>634</v>
      </c>
      <c r="B1789" s="54" t="s">
        <v>194</v>
      </c>
      <c r="C1789" s="58" t="str">
        <f>VLOOKUP(Table4[[#This Row],[iso_code]],iso_code!B:C,2,FALSE)</f>
        <v>ETH</v>
      </c>
      <c r="D1789" s="18" t="str">
        <f>VLOOKUP(Table4[[#This Row],[iso_code]],iso_code!G:H,2,FALSE)</f>
        <v>Ethiopia</v>
      </c>
    </row>
    <row r="1790" spans="1:4">
      <c r="A1790" s="18">
        <v>634</v>
      </c>
      <c r="B1790" s="54" t="s">
        <v>2244</v>
      </c>
      <c r="C1790" s="58" t="str">
        <f>VLOOKUP(Table4[[#This Row],[iso_code]],iso_code!B:C,2,FALSE)</f>
        <v>SDN</v>
      </c>
      <c r="D1790" s="18" t="str">
        <f>VLOOKUP(Table4[[#This Row],[iso_code]],iso_code!G:H,2,FALSE)</f>
        <v>Sudan (the)</v>
      </c>
    </row>
    <row r="1791" spans="1:4">
      <c r="A1791" s="18">
        <v>635</v>
      </c>
      <c r="B1791" s="54" t="s">
        <v>2238</v>
      </c>
      <c r="C1791" s="58" t="str">
        <f>VLOOKUP(Table4[[#This Row],[iso_code]],iso_code!B:C,2,FALSE)</f>
        <v>MLI</v>
      </c>
      <c r="D1791" s="18" t="str">
        <f>VLOOKUP(Table4[[#This Row],[iso_code]],iso_code!G:H,2,FALSE)</f>
        <v>Mali</v>
      </c>
    </row>
    <row r="1792" spans="1:4">
      <c r="A1792" s="18">
        <v>636</v>
      </c>
      <c r="B1792" s="54" t="s">
        <v>194</v>
      </c>
      <c r="C1792" s="58" t="str">
        <f>VLOOKUP(Table4[[#This Row],[iso_code]],iso_code!B:C,2,FALSE)</f>
        <v>ETH</v>
      </c>
      <c r="D1792" s="18" t="str">
        <f>VLOOKUP(Table4[[#This Row],[iso_code]],iso_code!G:H,2,FALSE)</f>
        <v>Ethiopia</v>
      </c>
    </row>
    <row r="1793" spans="1:4">
      <c r="A1793" s="18">
        <v>637</v>
      </c>
      <c r="B1793" s="54" t="s">
        <v>194</v>
      </c>
      <c r="C1793" s="58" t="str">
        <f>VLOOKUP(Table4[[#This Row],[iso_code]],iso_code!B:C,2,FALSE)</f>
        <v>ETH</v>
      </c>
      <c r="D1793" s="18" t="str">
        <f>VLOOKUP(Table4[[#This Row],[iso_code]],iso_code!G:H,2,FALSE)</f>
        <v>Ethiopia</v>
      </c>
    </row>
    <row r="1794" spans="1:4">
      <c r="A1794" s="18">
        <v>638</v>
      </c>
      <c r="B1794" s="54" t="s">
        <v>2094</v>
      </c>
      <c r="C1794" s="58" t="str">
        <f>VLOOKUP(Table4[[#This Row],[iso_code]],iso_code!B:C,2,FALSE)</f>
        <v>SLE</v>
      </c>
      <c r="D1794" s="18" t="str">
        <f>VLOOKUP(Table4[[#This Row],[iso_code]],iso_code!G:H,2,FALSE)</f>
        <v>Sierra Leone</v>
      </c>
    </row>
    <row r="1795" spans="1:4">
      <c r="A1795" s="18">
        <v>639</v>
      </c>
      <c r="B1795" s="54" t="s">
        <v>2094</v>
      </c>
      <c r="C1795" s="58" t="str">
        <f>VLOOKUP(Table4[[#This Row],[iso_code]],iso_code!B:C,2,FALSE)</f>
        <v>SLE</v>
      </c>
      <c r="D1795" s="18" t="str">
        <f>VLOOKUP(Table4[[#This Row],[iso_code]],iso_code!G:H,2,FALSE)</f>
        <v>Sierra Leone</v>
      </c>
    </row>
    <row r="1796" spans="1:4">
      <c r="A1796" s="18">
        <v>640</v>
      </c>
      <c r="B1796" s="54" t="s">
        <v>194</v>
      </c>
      <c r="C1796" s="58" t="str">
        <f>VLOOKUP(Table4[[#This Row],[iso_code]],iso_code!B:C,2,FALSE)</f>
        <v>ETH</v>
      </c>
      <c r="D1796" s="18" t="str">
        <f>VLOOKUP(Table4[[#This Row],[iso_code]],iso_code!G:H,2,FALSE)</f>
        <v>Ethiopia</v>
      </c>
    </row>
    <row r="1797" spans="1:4">
      <c r="A1797" s="18">
        <v>641</v>
      </c>
      <c r="B1797" s="54" t="s">
        <v>850</v>
      </c>
      <c r="C1797" s="58" t="str">
        <f>VLOOKUP(Table4[[#This Row],[iso_code]],iso_code!B:C,2,FALSE)</f>
        <v>EGY</v>
      </c>
      <c r="D1797" s="18" t="str">
        <f>VLOOKUP(Table4[[#This Row],[iso_code]],iso_code!G:H,2,FALSE)</f>
        <v>Egypt</v>
      </c>
    </row>
    <row r="1798" spans="1:4">
      <c r="A1798" s="18">
        <v>642</v>
      </c>
      <c r="B1798" s="54" t="s">
        <v>850</v>
      </c>
      <c r="C1798" s="58" t="str">
        <f>VLOOKUP(Table4[[#This Row],[iso_code]],iso_code!B:C,2,FALSE)</f>
        <v>EGY</v>
      </c>
      <c r="D1798" s="18" t="str">
        <f>VLOOKUP(Table4[[#This Row],[iso_code]],iso_code!G:H,2,FALSE)</f>
        <v>Egypt</v>
      </c>
    </row>
    <row r="1799" spans="1:4">
      <c r="A1799" s="18">
        <v>643</v>
      </c>
      <c r="B1799" s="54" t="s">
        <v>1232</v>
      </c>
      <c r="C1799" s="58" t="str">
        <f>VLOOKUP(Table4[[#This Row],[iso_code]],iso_code!B:C,2,FALSE)</f>
        <v>NGA</v>
      </c>
      <c r="D1799" s="18" t="str">
        <f>VLOOKUP(Table4[[#This Row],[iso_code]],iso_code!G:H,2,FALSE)</f>
        <v>Nigeria</v>
      </c>
    </row>
    <row r="1800" spans="1:4">
      <c r="A1800" s="18">
        <v>644</v>
      </c>
      <c r="B1800" s="54" t="s">
        <v>2227</v>
      </c>
      <c r="C1800" s="58" t="str">
        <f>VLOOKUP(Table4[[#This Row],[iso_code]],iso_code!B:C,2,FALSE)</f>
        <v>DJI</v>
      </c>
      <c r="D1800" s="18" t="str">
        <f>VLOOKUP(Table4[[#This Row],[iso_code]],iso_code!G:H,2,FALSE)</f>
        <v>Djibouti</v>
      </c>
    </row>
    <row r="1801" spans="1:4">
      <c r="A1801" s="18">
        <v>645</v>
      </c>
      <c r="B1801" s="54" t="s">
        <v>1688</v>
      </c>
      <c r="C1801" s="58" t="str">
        <f>VLOOKUP(Table4[[#This Row],[iso_code]],iso_code!B:C,2,FALSE)</f>
        <v>SEN</v>
      </c>
      <c r="D1801" s="18" t="str">
        <f>VLOOKUP(Table4[[#This Row],[iso_code]],iso_code!G:H,2,FALSE)</f>
        <v>Senegal</v>
      </c>
    </row>
    <row r="1802" spans="1:4">
      <c r="A1802" s="18">
        <v>646</v>
      </c>
      <c r="B1802" s="54" t="s">
        <v>1467</v>
      </c>
      <c r="C1802" s="58" t="str">
        <f>VLOOKUP(Table4[[#This Row],[iso_code]],iso_code!B:C,2,FALSE)</f>
        <v>UGA</v>
      </c>
      <c r="D1802" s="18" t="str">
        <f>VLOOKUP(Table4[[#This Row],[iso_code]],iso_code!G:H,2,FALSE)</f>
        <v>Uganda</v>
      </c>
    </row>
    <row r="1803" spans="1:4">
      <c r="A1803" s="18">
        <v>647</v>
      </c>
      <c r="B1803" s="54" t="s">
        <v>513</v>
      </c>
      <c r="C1803" s="58" t="str">
        <f>VLOOKUP(Table4[[#This Row],[iso_code]],iso_code!B:C,2,FALSE)</f>
        <v>MAR</v>
      </c>
      <c r="D1803" s="18" t="str">
        <f>VLOOKUP(Table4[[#This Row],[iso_code]],iso_code!G:H,2,FALSE)</f>
        <v>Morocco</v>
      </c>
    </row>
    <row r="1804" spans="1:4">
      <c r="A1804" s="18">
        <v>648</v>
      </c>
      <c r="B1804" s="54" t="s">
        <v>1232</v>
      </c>
      <c r="C1804" s="58" t="str">
        <f>VLOOKUP(Table4[[#This Row],[iso_code]],iso_code!B:C,2,FALSE)</f>
        <v>NGA</v>
      </c>
      <c r="D1804" s="18" t="str">
        <f>VLOOKUP(Table4[[#This Row],[iso_code]],iso_code!G:H,2,FALSE)</f>
        <v>Nigeria</v>
      </c>
    </row>
    <row r="1805" spans="1:4">
      <c r="A1805" s="18">
        <v>649</v>
      </c>
      <c r="B1805" s="54" t="s">
        <v>800</v>
      </c>
      <c r="C1805" s="58" t="str">
        <f>VLOOKUP(Table4[[#This Row],[iso_code]],iso_code!B:C,2,FALSE)</f>
        <v>DZA</v>
      </c>
      <c r="D1805" s="18" t="str">
        <f>VLOOKUP(Table4[[#This Row],[iso_code]],iso_code!G:H,2,FALSE)</f>
        <v>Algeria</v>
      </c>
    </row>
    <row r="1806" spans="1:4">
      <c r="A1806" s="18">
        <v>649</v>
      </c>
      <c r="B1806" s="54" t="s">
        <v>2220</v>
      </c>
      <c r="C1806" s="58" t="str">
        <f>VLOOKUP(Table4[[#This Row],[iso_code]],iso_code!B:C,2,FALSE)</f>
        <v>AGO</v>
      </c>
      <c r="D1806" s="18" t="str">
        <f>VLOOKUP(Table4[[#This Row],[iso_code]],iso_code!G:H,2,FALSE)</f>
        <v>Angola</v>
      </c>
    </row>
    <row r="1807" spans="1:4">
      <c r="A1807" s="18">
        <v>649</v>
      </c>
      <c r="B1807" s="54" t="s">
        <v>2221</v>
      </c>
      <c r="C1807" s="58" t="str">
        <f>VLOOKUP(Table4[[#This Row],[iso_code]],iso_code!B:C,2,FALSE)</f>
        <v>BEN</v>
      </c>
      <c r="D1807" s="18" t="str">
        <f>VLOOKUP(Table4[[#This Row],[iso_code]],iso_code!G:H,2,FALSE)</f>
        <v>Benin</v>
      </c>
    </row>
    <row r="1808" spans="1:4">
      <c r="A1808" s="18">
        <v>649</v>
      </c>
      <c r="B1808" s="54" t="s">
        <v>2222</v>
      </c>
      <c r="C1808" s="58" t="str">
        <f>VLOOKUP(Table4[[#This Row],[iso_code]],iso_code!B:C,2,FALSE)</f>
        <v>BFA</v>
      </c>
      <c r="D1808" s="18" t="str">
        <f>VLOOKUP(Table4[[#This Row],[iso_code]],iso_code!G:H,2,FALSE)</f>
        <v>Burkina Faso</v>
      </c>
    </row>
    <row r="1809" spans="1:4">
      <c r="A1809" s="18">
        <v>649</v>
      </c>
      <c r="B1809" s="54" t="s">
        <v>1630</v>
      </c>
      <c r="C1809" s="58" t="str">
        <f>VLOOKUP(Table4[[#This Row],[iso_code]],iso_code!B:C,2,FALSE)</f>
        <v>CPV</v>
      </c>
      <c r="D1809" s="18" t="str">
        <f>VLOOKUP(Table4[[#This Row],[iso_code]],iso_code!G:H,2,FALSE)</f>
        <v>Cabo Verde</v>
      </c>
    </row>
    <row r="1810" spans="1:4">
      <c r="A1810" s="18">
        <v>649</v>
      </c>
      <c r="B1810" s="54" t="s">
        <v>2224</v>
      </c>
      <c r="C1810" s="58" t="str">
        <f>VLOOKUP(Table4[[#This Row],[iso_code]],iso_code!B:C,2,FALSE)</f>
        <v>TCD</v>
      </c>
      <c r="D1810" s="18" t="str">
        <f>VLOOKUP(Table4[[#This Row],[iso_code]],iso_code!G:H,2,FALSE)</f>
        <v>Chad</v>
      </c>
    </row>
    <row r="1811" spans="1:4">
      <c r="A1811" s="18">
        <v>649</v>
      </c>
      <c r="B1811" s="54" t="s">
        <v>2226</v>
      </c>
      <c r="C1811" s="58" t="str">
        <f>VLOOKUP(Table4[[#This Row],[iso_code]],iso_code!B:C,2,FALSE)</f>
        <v>COG</v>
      </c>
      <c r="D1811" s="18" t="str">
        <f>VLOOKUP(Table4[[#This Row],[iso_code]],iso_code!G:H,2,FALSE)</f>
        <v>Congo (the)</v>
      </c>
    </row>
    <row r="1812" spans="1:4">
      <c r="A1812" s="18">
        <v>649</v>
      </c>
      <c r="B1812" s="54" t="s">
        <v>2227</v>
      </c>
      <c r="C1812" s="58" t="str">
        <f>VLOOKUP(Table4[[#This Row],[iso_code]],iso_code!B:C,2,FALSE)</f>
        <v>DJI</v>
      </c>
      <c r="D1812" s="18" t="str">
        <f>VLOOKUP(Table4[[#This Row],[iso_code]],iso_code!G:H,2,FALSE)</f>
        <v>Djibouti</v>
      </c>
    </row>
    <row r="1813" spans="1:4">
      <c r="A1813" s="18">
        <v>649</v>
      </c>
      <c r="B1813" s="54" t="s">
        <v>850</v>
      </c>
      <c r="C1813" s="58" t="str">
        <f>VLOOKUP(Table4[[#This Row],[iso_code]],iso_code!B:C,2,FALSE)</f>
        <v>EGY</v>
      </c>
      <c r="D1813" s="18" t="str">
        <f>VLOOKUP(Table4[[#This Row],[iso_code]],iso_code!G:H,2,FALSE)</f>
        <v>Egypt</v>
      </c>
    </row>
    <row r="1814" spans="1:4">
      <c r="A1814" s="18">
        <v>649</v>
      </c>
      <c r="B1814" s="54" t="s">
        <v>2229</v>
      </c>
      <c r="C1814" s="58" t="str">
        <f>VLOOKUP(Table4[[#This Row],[iso_code]],iso_code!B:C,2,FALSE)</f>
        <v>ERI</v>
      </c>
      <c r="D1814" s="18" t="str">
        <f>VLOOKUP(Table4[[#This Row],[iso_code]],iso_code!G:H,2,FALSE)</f>
        <v>Eritrea</v>
      </c>
    </row>
    <row r="1815" spans="1:4">
      <c r="A1815" s="18">
        <v>649</v>
      </c>
      <c r="B1815" s="54" t="s">
        <v>194</v>
      </c>
      <c r="C1815" s="58" t="str">
        <f>VLOOKUP(Table4[[#This Row],[iso_code]],iso_code!B:C,2,FALSE)</f>
        <v>ETH</v>
      </c>
      <c r="D1815" s="18" t="str">
        <f>VLOOKUP(Table4[[#This Row],[iso_code]],iso_code!G:H,2,FALSE)</f>
        <v>Ethiopia</v>
      </c>
    </row>
    <row r="1816" spans="1:4">
      <c r="A1816" s="18">
        <v>649</v>
      </c>
      <c r="B1816" s="54" t="s">
        <v>2231</v>
      </c>
      <c r="C1816" s="58" t="str">
        <f>VLOOKUP(Table4[[#This Row],[iso_code]],iso_code!B:C,2,FALSE)</f>
        <v>GMB</v>
      </c>
      <c r="D1816" s="18" t="str">
        <f>VLOOKUP(Table4[[#This Row],[iso_code]],iso_code!G:H,2,FALSE)</f>
        <v>Gambia (the)</v>
      </c>
    </row>
    <row r="1817" spans="1:4">
      <c r="A1817" s="18">
        <v>649</v>
      </c>
      <c r="B1817" s="54" t="s">
        <v>2232</v>
      </c>
      <c r="C1817" s="58" t="str">
        <f>VLOOKUP(Table4[[#This Row],[iso_code]],iso_code!B:C,2,FALSE)</f>
        <v>GIN</v>
      </c>
      <c r="D1817" s="18" t="str">
        <f>VLOOKUP(Table4[[#This Row],[iso_code]],iso_code!G:H,2,FALSE)</f>
        <v>Guinea</v>
      </c>
    </row>
    <row r="1818" spans="1:4">
      <c r="A1818" s="18">
        <v>649</v>
      </c>
      <c r="B1818" s="54" t="s">
        <v>428</v>
      </c>
      <c r="C1818" s="58" t="str">
        <f>VLOOKUP(Table4[[#This Row],[iso_code]],iso_code!B:C,2,FALSE)</f>
        <v>KEN</v>
      </c>
      <c r="D1818" s="18" t="str">
        <f>VLOOKUP(Table4[[#This Row],[iso_code]],iso_code!G:H,2,FALSE)</f>
        <v>Kenya</v>
      </c>
    </row>
    <row r="1819" spans="1:4">
      <c r="A1819" s="18">
        <v>649</v>
      </c>
      <c r="B1819" s="54" t="s">
        <v>2235</v>
      </c>
      <c r="C1819" s="58" t="str">
        <f>VLOOKUP(Table4[[#This Row],[iso_code]],iso_code!B:C,2,FALSE)</f>
        <v>LSO</v>
      </c>
      <c r="D1819" s="18" t="str">
        <f>VLOOKUP(Table4[[#This Row],[iso_code]],iso_code!G:H,2,FALSE)</f>
        <v>Lesotho</v>
      </c>
    </row>
    <row r="1820" spans="1:4">
      <c r="A1820" s="18">
        <v>649</v>
      </c>
      <c r="B1820" s="54" t="s">
        <v>1164</v>
      </c>
      <c r="C1820" s="58" t="str">
        <f>VLOOKUP(Table4[[#This Row],[iso_code]],iso_code!B:C,2,FALSE)</f>
        <v>MWI</v>
      </c>
      <c r="D1820" s="18" t="str">
        <f>VLOOKUP(Table4[[#This Row],[iso_code]],iso_code!G:H,2,FALSE)</f>
        <v>Malawi</v>
      </c>
    </row>
    <row r="1821" spans="1:4">
      <c r="A1821" s="18">
        <v>649</v>
      </c>
      <c r="B1821" s="54" t="s">
        <v>2110</v>
      </c>
      <c r="C1821" s="58" t="str">
        <f>VLOOKUP(Table4[[#This Row],[iso_code]],iso_code!B:C,2,FALSE)</f>
        <v>MRT</v>
      </c>
      <c r="D1821" s="18" t="str">
        <f>VLOOKUP(Table4[[#This Row],[iso_code]],iso_code!G:H,2,FALSE)</f>
        <v>Mauritania</v>
      </c>
    </row>
    <row r="1822" spans="1:4">
      <c r="A1822" s="18">
        <v>649</v>
      </c>
      <c r="B1822" s="54" t="s">
        <v>513</v>
      </c>
      <c r="C1822" s="58" t="str">
        <f>VLOOKUP(Table4[[#This Row],[iso_code]],iso_code!B:C,2,FALSE)</f>
        <v>MAR</v>
      </c>
      <c r="D1822" s="18" t="str">
        <f>VLOOKUP(Table4[[#This Row],[iso_code]],iso_code!G:H,2,FALSE)</f>
        <v>Morocco</v>
      </c>
    </row>
    <row r="1823" spans="1:4">
      <c r="A1823" s="18">
        <v>649</v>
      </c>
      <c r="B1823" s="54" t="s">
        <v>1005</v>
      </c>
      <c r="C1823" s="58" t="str">
        <f>VLOOKUP(Table4[[#This Row],[iso_code]],iso_code!B:C,2,FALSE)</f>
        <v>NER</v>
      </c>
      <c r="D1823" s="18" t="str">
        <f>VLOOKUP(Table4[[#This Row],[iso_code]],iso_code!G:H,2,FALSE)</f>
        <v>Niger (the)</v>
      </c>
    </row>
    <row r="1824" spans="1:4">
      <c r="A1824" s="18">
        <v>649</v>
      </c>
      <c r="B1824" s="54" t="s">
        <v>1232</v>
      </c>
      <c r="C1824" s="58" t="str">
        <f>VLOOKUP(Table4[[#This Row],[iso_code]],iso_code!B:C,2,FALSE)</f>
        <v>NGA</v>
      </c>
      <c r="D1824" s="18" t="str">
        <f>VLOOKUP(Table4[[#This Row],[iso_code]],iso_code!G:H,2,FALSE)</f>
        <v>Nigeria</v>
      </c>
    </row>
    <row r="1825" spans="1:4">
      <c r="A1825" s="18">
        <v>649</v>
      </c>
      <c r="B1825" s="54" t="s">
        <v>1688</v>
      </c>
      <c r="C1825" s="58" t="str">
        <f>VLOOKUP(Table4[[#This Row],[iso_code]],iso_code!B:C,2,FALSE)</f>
        <v>SEN</v>
      </c>
      <c r="D1825" s="18" t="str">
        <f>VLOOKUP(Table4[[#This Row],[iso_code]],iso_code!G:H,2,FALSE)</f>
        <v>Senegal</v>
      </c>
    </row>
    <row r="1826" spans="1:4">
      <c r="A1826" s="18">
        <v>649</v>
      </c>
      <c r="B1826" s="54" t="s">
        <v>2241</v>
      </c>
      <c r="C1826" s="58" t="str">
        <f>VLOOKUP(Table4[[#This Row],[iso_code]],iso_code!B:C,2,FALSE)</f>
        <v>SYC</v>
      </c>
      <c r="D1826" s="18" t="str">
        <f>VLOOKUP(Table4[[#This Row],[iso_code]],iso_code!G:H,2,FALSE)</f>
        <v>Seychelles</v>
      </c>
    </row>
    <row r="1827" spans="1:4">
      <c r="A1827" s="18">
        <v>649</v>
      </c>
      <c r="B1827" s="54" t="s">
        <v>2242</v>
      </c>
      <c r="C1827" s="58" t="str">
        <f>VLOOKUP(Table4[[#This Row],[iso_code]],iso_code!B:C,2,FALSE)</f>
        <v>SOM</v>
      </c>
      <c r="D1827" s="18" t="str">
        <f>VLOOKUP(Table4[[#This Row],[iso_code]],iso_code!G:H,2,FALSE)</f>
        <v>Somalia</v>
      </c>
    </row>
    <row r="1828" spans="1:4">
      <c r="A1828" s="18">
        <v>649</v>
      </c>
      <c r="B1828" s="54" t="s">
        <v>612</v>
      </c>
      <c r="C1828" s="58" t="str">
        <f>VLOOKUP(Table4[[#This Row],[iso_code]],iso_code!B:C,2,FALSE)</f>
        <v>ZAF</v>
      </c>
      <c r="D1828" s="18" t="str">
        <f>VLOOKUP(Table4[[#This Row],[iso_code]],iso_code!G:H,2,FALSE)</f>
        <v>South Africa</v>
      </c>
    </row>
    <row r="1829" spans="1:4">
      <c r="A1829" s="18">
        <v>649</v>
      </c>
      <c r="B1829" s="54" t="s">
        <v>858</v>
      </c>
      <c r="C1829" s="58" t="str">
        <f>VLOOKUP(Table4[[#This Row],[iso_code]],iso_code!B:C,2,FALSE)</f>
        <v>TZA</v>
      </c>
      <c r="D1829" s="18" t="str">
        <f>VLOOKUP(Table4[[#This Row],[iso_code]],iso_code!G:H,2,FALSE)</f>
        <v>Tanzania, United Republic of</v>
      </c>
    </row>
    <row r="1830" spans="1:4">
      <c r="A1830" s="18">
        <v>649</v>
      </c>
      <c r="B1830" s="54" t="s">
        <v>952</v>
      </c>
      <c r="C1830" s="58" t="str">
        <f>VLOOKUP(Table4[[#This Row],[iso_code]],iso_code!B:C,2,FALSE)</f>
        <v>TUN</v>
      </c>
      <c r="D1830" s="18" t="str">
        <f>VLOOKUP(Table4[[#This Row],[iso_code]],iso_code!G:H,2,FALSE)</f>
        <v>Tunisia</v>
      </c>
    </row>
    <row r="1831" spans="1:4">
      <c r="A1831" s="18">
        <v>649</v>
      </c>
      <c r="B1831" s="54" t="s">
        <v>1467</v>
      </c>
      <c r="C1831" s="58" t="str">
        <f>VLOOKUP(Table4[[#This Row],[iso_code]],iso_code!B:C,2,FALSE)</f>
        <v>UGA</v>
      </c>
      <c r="D1831" s="18" t="str">
        <f>VLOOKUP(Table4[[#This Row],[iso_code]],iso_code!G:H,2,FALSE)</f>
        <v>Uganda</v>
      </c>
    </row>
    <row r="1832" spans="1:4">
      <c r="A1832" s="18">
        <v>649</v>
      </c>
      <c r="B1832" s="54" t="s">
        <v>2246</v>
      </c>
      <c r="C1832" s="58" t="str">
        <f>VLOOKUP(Table4[[#This Row],[iso_code]],iso_code!B:C,2,FALSE)</f>
        <v>ZWE</v>
      </c>
      <c r="D1832" s="18" t="str">
        <f>VLOOKUP(Table4[[#This Row],[iso_code]],iso_code!G:H,2,FALSE)</f>
        <v>Zimbabwe</v>
      </c>
    </row>
    <row r="1833" spans="1:4">
      <c r="A1833" s="18">
        <v>650</v>
      </c>
      <c r="B1833" s="54" t="s">
        <v>194</v>
      </c>
      <c r="C1833" s="58" t="str">
        <f>VLOOKUP(Table4[[#This Row],[iso_code]],iso_code!B:C,2,FALSE)</f>
        <v>ETH</v>
      </c>
      <c r="D1833" s="18" t="str">
        <f>VLOOKUP(Table4[[#This Row],[iso_code]],iso_code!G:H,2,FALSE)</f>
        <v>Ethiopia</v>
      </c>
    </row>
    <row r="1834" spans="1:4">
      <c r="A1834" s="18">
        <v>651</v>
      </c>
      <c r="B1834" s="54" t="s">
        <v>1467</v>
      </c>
      <c r="C1834" s="58" t="str">
        <f>VLOOKUP(Table4[[#This Row],[iso_code]],iso_code!B:C,2,FALSE)</f>
        <v>UGA</v>
      </c>
      <c r="D1834" s="18" t="str">
        <f>VLOOKUP(Table4[[#This Row],[iso_code]],iso_code!G:H,2,FALSE)</f>
        <v>Uganda</v>
      </c>
    </row>
    <row r="1835" spans="1:4">
      <c r="A1835" s="18">
        <v>652</v>
      </c>
      <c r="B1835" s="54" t="s">
        <v>428</v>
      </c>
      <c r="C1835" s="58" t="str">
        <f>VLOOKUP(Table4[[#This Row],[iso_code]],iso_code!B:C,2,FALSE)</f>
        <v>KEN</v>
      </c>
      <c r="D1835" s="18" t="str">
        <f>VLOOKUP(Table4[[#This Row],[iso_code]],iso_code!G:H,2,FALSE)</f>
        <v>Kenya</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754"/>
  <sheetViews>
    <sheetView topLeftCell="A696" workbookViewId="0">
      <selection activeCell="B421" sqref="B421"/>
    </sheetView>
  </sheetViews>
  <sheetFormatPr baseColWidth="10" defaultColWidth="9" defaultRowHeight="15"/>
  <cols>
    <col min="1" max="1" width="10.83203125" bestFit="1" customWidth="1"/>
    <col min="2" max="2" width="13.33203125" customWidth="1"/>
  </cols>
  <sheetData>
    <row r="1" spans="1:2">
      <c r="A1" t="s">
        <v>0</v>
      </c>
      <c r="B1" t="s">
        <v>2247</v>
      </c>
    </row>
    <row r="2" spans="1:2">
      <c r="A2">
        <v>1</v>
      </c>
      <c r="B2" t="s">
        <v>243</v>
      </c>
    </row>
    <row r="3" spans="1:2">
      <c r="A3">
        <v>1</v>
      </c>
      <c r="B3" t="s">
        <v>315</v>
      </c>
    </row>
    <row r="4" spans="1:2">
      <c r="A4">
        <v>1</v>
      </c>
      <c r="B4" t="s">
        <v>266</v>
      </c>
    </row>
    <row r="5" spans="1:2">
      <c r="A5">
        <v>1</v>
      </c>
      <c r="B5" t="s">
        <v>279</v>
      </c>
    </row>
    <row r="6" spans="1:2">
      <c r="A6">
        <v>1</v>
      </c>
      <c r="B6" t="s">
        <v>218</v>
      </c>
    </row>
    <row r="7" spans="1:2">
      <c r="A7">
        <v>2</v>
      </c>
      <c r="B7" t="s">
        <v>243</v>
      </c>
    </row>
    <row r="8" spans="1:2">
      <c r="A8">
        <v>2</v>
      </c>
      <c r="B8" t="s">
        <v>315</v>
      </c>
    </row>
    <row r="9" spans="1:2">
      <c r="A9">
        <v>2</v>
      </c>
      <c r="B9" t="s">
        <v>266</v>
      </c>
    </row>
    <row r="10" spans="1:2">
      <c r="A10">
        <v>2</v>
      </c>
      <c r="B10" t="s">
        <v>279</v>
      </c>
    </row>
    <row r="11" spans="1:2">
      <c r="A11">
        <v>2</v>
      </c>
      <c r="B11" t="s">
        <v>218</v>
      </c>
    </row>
    <row r="12" spans="1:2">
      <c r="A12">
        <v>3</v>
      </c>
      <c r="B12" t="s">
        <v>243</v>
      </c>
    </row>
    <row r="13" spans="1:2">
      <c r="A13">
        <v>3</v>
      </c>
      <c r="B13" t="s">
        <v>315</v>
      </c>
    </row>
    <row r="14" spans="1:2">
      <c r="A14">
        <v>3</v>
      </c>
      <c r="B14" t="s">
        <v>266</v>
      </c>
    </row>
    <row r="15" spans="1:2">
      <c r="A15">
        <v>3</v>
      </c>
      <c r="B15" t="s">
        <v>279</v>
      </c>
    </row>
    <row r="16" spans="1:2">
      <c r="A16">
        <v>3</v>
      </c>
      <c r="B16" t="s">
        <v>218</v>
      </c>
    </row>
    <row r="17" spans="1:2">
      <c r="A17">
        <v>4</v>
      </c>
      <c r="B17" t="s">
        <v>243</v>
      </c>
    </row>
    <row r="18" spans="1:2">
      <c r="A18">
        <v>4</v>
      </c>
      <c r="B18" t="s">
        <v>315</v>
      </c>
    </row>
    <row r="19" spans="1:2">
      <c r="A19">
        <v>4</v>
      </c>
      <c r="B19" t="s">
        <v>266</v>
      </c>
    </row>
    <row r="20" spans="1:2">
      <c r="A20">
        <v>4</v>
      </c>
      <c r="B20" t="s">
        <v>279</v>
      </c>
    </row>
    <row r="21" spans="1:2">
      <c r="A21">
        <v>4</v>
      </c>
      <c r="B21" t="s">
        <v>218</v>
      </c>
    </row>
    <row r="22" spans="1:2">
      <c r="A22">
        <v>5</v>
      </c>
      <c r="B22" t="s">
        <v>243</v>
      </c>
    </row>
    <row r="23" spans="1:2">
      <c r="A23">
        <v>5</v>
      </c>
      <c r="B23" t="s">
        <v>315</v>
      </c>
    </row>
    <row r="24" spans="1:2">
      <c r="A24">
        <v>5</v>
      </c>
      <c r="B24" t="s">
        <v>266</v>
      </c>
    </row>
    <row r="25" spans="1:2">
      <c r="A25">
        <v>5</v>
      </c>
      <c r="B25" t="s">
        <v>279</v>
      </c>
    </row>
    <row r="26" spans="1:2">
      <c r="A26">
        <v>5</v>
      </c>
      <c r="B26" t="s">
        <v>218</v>
      </c>
    </row>
    <row r="27" spans="1:2">
      <c r="A27">
        <v>6</v>
      </c>
      <c r="B27" t="s">
        <v>243</v>
      </c>
    </row>
    <row r="28" spans="1:2">
      <c r="A28">
        <v>6</v>
      </c>
      <c r="B28" t="s">
        <v>315</v>
      </c>
    </row>
    <row r="29" spans="1:2">
      <c r="A29">
        <v>6</v>
      </c>
      <c r="B29" t="s">
        <v>266</v>
      </c>
    </row>
    <row r="30" spans="1:2">
      <c r="A30">
        <v>6</v>
      </c>
      <c r="B30" t="s">
        <v>279</v>
      </c>
    </row>
    <row r="31" spans="1:2">
      <c r="A31">
        <v>6</v>
      </c>
      <c r="B31" t="s">
        <v>218</v>
      </c>
    </row>
    <row r="32" spans="1:2">
      <c r="A32">
        <v>7</v>
      </c>
      <c r="B32" t="s">
        <v>243</v>
      </c>
    </row>
    <row r="33" spans="1:2">
      <c r="A33">
        <v>7</v>
      </c>
      <c r="B33" t="s">
        <v>315</v>
      </c>
    </row>
    <row r="34" spans="1:2">
      <c r="A34">
        <v>7</v>
      </c>
      <c r="B34" t="s">
        <v>266</v>
      </c>
    </row>
    <row r="35" spans="1:2">
      <c r="A35">
        <v>7</v>
      </c>
      <c r="B35" t="s">
        <v>279</v>
      </c>
    </row>
    <row r="36" spans="1:2">
      <c r="A36">
        <v>7</v>
      </c>
      <c r="B36" t="s">
        <v>218</v>
      </c>
    </row>
    <row r="37" spans="1:2">
      <c r="A37">
        <v>8</v>
      </c>
      <c r="B37" t="s">
        <v>243</v>
      </c>
    </row>
    <row r="38" spans="1:2">
      <c r="A38">
        <v>8</v>
      </c>
      <c r="B38" t="s">
        <v>315</v>
      </c>
    </row>
    <row r="39" spans="1:2">
      <c r="A39">
        <v>8</v>
      </c>
      <c r="B39" t="s">
        <v>266</v>
      </c>
    </row>
    <row r="40" spans="1:2">
      <c r="A40">
        <v>8</v>
      </c>
      <c r="B40" t="s">
        <v>279</v>
      </c>
    </row>
    <row r="41" spans="1:2">
      <c r="A41">
        <v>8</v>
      </c>
      <c r="B41" t="s">
        <v>218</v>
      </c>
    </row>
    <row r="42" spans="1:2">
      <c r="A42">
        <v>9</v>
      </c>
      <c r="B42" t="s">
        <v>315</v>
      </c>
    </row>
    <row r="43" spans="1:2">
      <c r="A43">
        <v>9</v>
      </c>
      <c r="B43" t="s">
        <v>266</v>
      </c>
    </row>
    <row r="44" spans="1:2">
      <c r="A44">
        <v>10</v>
      </c>
      <c r="B44" t="s">
        <v>243</v>
      </c>
    </row>
    <row r="45" spans="1:2">
      <c r="A45">
        <v>10</v>
      </c>
      <c r="B45" t="s">
        <v>315</v>
      </c>
    </row>
    <row r="46" spans="1:2">
      <c r="A46">
        <v>10</v>
      </c>
      <c r="B46" t="s">
        <v>266</v>
      </c>
    </row>
    <row r="47" spans="1:2">
      <c r="A47">
        <v>10</v>
      </c>
      <c r="B47" t="s">
        <v>279</v>
      </c>
    </row>
    <row r="48" spans="1:2">
      <c r="A48">
        <v>10</v>
      </c>
      <c r="B48" t="s">
        <v>218</v>
      </c>
    </row>
    <row r="49" spans="1:2">
      <c r="A49">
        <v>11</v>
      </c>
      <c r="B49" t="s">
        <v>243</v>
      </c>
    </row>
    <row r="50" spans="1:2">
      <c r="A50">
        <v>11</v>
      </c>
      <c r="B50" t="s">
        <v>315</v>
      </c>
    </row>
    <row r="51" spans="1:2">
      <c r="A51">
        <v>11</v>
      </c>
      <c r="B51" t="s">
        <v>266</v>
      </c>
    </row>
    <row r="52" spans="1:2">
      <c r="A52">
        <v>11</v>
      </c>
      <c r="B52" t="s">
        <v>279</v>
      </c>
    </row>
    <row r="53" spans="1:2">
      <c r="A53">
        <v>11</v>
      </c>
      <c r="B53" t="s">
        <v>218</v>
      </c>
    </row>
    <row r="54" spans="1:2">
      <c r="A54">
        <v>12</v>
      </c>
      <c r="B54" t="s">
        <v>218</v>
      </c>
    </row>
    <row r="55" spans="1:2">
      <c r="A55">
        <v>13</v>
      </c>
      <c r="B55" t="s">
        <v>218</v>
      </c>
    </row>
    <row r="56" spans="1:2">
      <c r="A56">
        <v>14</v>
      </c>
      <c r="B56" t="s">
        <v>243</v>
      </c>
    </row>
    <row r="57" spans="1:2">
      <c r="A57">
        <v>15</v>
      </c>
      <c r="B57" t="s">
        <v>243</v>
      </c>
    </row>
    <row r="58" spans="1:2">
      <c r="A58">
        <v>16</v>
      </c>
      <c r="B58" t="s">
        <v>266</v>
      </c>
    </row>
    <row r="59" spans="1:2">
      <c r="A59">
        <v>17</v>
      </c>
      <c r="B59" t="s">
        <v>279</v>
      </c>
    </row>
    <row r="60" spans="1:2">
      <c r="A60">
        <v>18</v>
      </c>
      <c r="B60" t="s">
        <v>279</v>
      </c>
    </row>
    <row r="61" spans="1:2">
      <c r="A61">
        <v>19</v>
      </c>
      <c r="B61" t="s">
        <v>243</v>
      </c>
    </row>
    <row r="62" spans="1:2">
      <c r="A62">
        <v>20</v>
      </c>
      <c r="B62" t="s">
        <v>315</v>
      </c>
    </row>
    <row r="63" spans="1:2">
      <c r="A63">
        <v>21</v>
      </c>
      <c r="B63" t="s">
        <v>315</v>
      </c>
    </row>
    <row r="64" spans="1:2">
      <c r="A64">
        <v>22</v>
      </c>
      <c r="B64" t="s">
        <v>315</v>
      </c>
    </row>
    <row r="65" spans="1:2">
      <c r="A65">
        <v>23</v>
      </c>
      <c r="B65" t="s">
        <v>315</v>
      </c>
    </row>
    <row r="66" spans="1:2">
      <c r="A66">
        <v>24</v>
      </c>
      <c r="B66" t="s">
        <v>315</v>
      </c>
    </row>
    <row r="67" spans="1:2">
      <c r="A67">
        <v>25</v>
      </c>
      <c r="B67" t="s">
        <v>243</v>
      </c>
    </row>
    <row r="68" spans="1:2">
      <c r="A68">
        <v>26</v>
      </c>
      <c r="B68" t="s">
        <v>243</v>
      </c>
    </row>
    <row r="69" spans="1:2">
      <c r="A69">
        <v>27</v>
      </c>
      <c r="B69" t="s">
        <v>243</v>
      </c>
    </row>
    <row r="70" spans="1:2">
      <c r="A70">
        <v>28</v>
      </c>
      <c r="B70" t="s">
        <v>243</v>
      </c>
    </row>
    <row r="71" spans="1:2">
      <c r="A71">
        <v>29</v>
      </c>
      <c r="B71" t="s">
        <v>315</v>
      </c>
    </row>
    <row r="72" spans="1:2">
      <c r="A72">
        <v>30</v>
      </c>
      <c r="B72" t="s">
        <v>315</v>
      </c>
    </row>
    <row r="73" spans="1:2">
      <c r="A73">
        <v>31</v>
      </c>
      <c r="B73" t="s">
        <v>315</v>
      </c>
    </row>
    <row r="74" spans="1:2">
      <c r="A74">
        <v>32</v>
      </c>
      <c r="B74" t="s">
        <v>315</v>
      </c>
    </row>
    <row r="75" spans="1:2">
      <c r="A75">
        <v>33</v>
      </c>
      <c r="B75" t="s">
        <v>315</v>
      </c>
    </row>
    <row r="76" spans="1:2">
      <c r="A76">
        <v>34</v>
      </c>
      <c r="B76" t="s">
        <v>315</v>
      </c>
    </row>
    <row r="77" spans="1:2">
      <c r="A77">
        <v>35</v>
      </c>
      <c r="B77" t="s">
        <v>218</v>
      </c>
    </row>
    <row r="78" spans="1:2">
      <c r="A78">
        <v>36</v>
      </c>
      <c r="B78" t="s">
        <v>243</v>
      </c>
    </row>
    <row r="79" spans="1:2">
      <c r="A79">
        <v>37</v>
      </c>
      <c r="B79" t="s">
        <v>315</v>
      </c>
    </row>
    <row r="80" spans="1:2">
      <c r="A80">
        <v>38</v>
      </c>
      <c r="B80" t="s">
        <v>218</v>
      </c>
    </row>
    <row r="81" spans="1:2">
      <c r="A81">
        <v>39</v>
      </c>
      <c r="B81" t="s">
        <v>218</v>
      </c>
    </row>
    <row r="82" spans="1:2">
      <c r="A82">
        <v>40</v>
      </c>
      <c r="B82" t="s">
        <v>266</v>
      </c>
    </row>
    <row r="83" spans="1:2">
      <c r="A83">
        <v>41</v>
      </c>
      <c r="B83" t="s">
        <v>243</v>
      </c>
    </row>
    <row r="84" spans="1:2">
      <c r="A84">
        <v>42</v>
      </c>
      <c r="B84" t="s">
        <v>243</v>
      </c>
    </row>
    <row r="85" spans="1:2">
      <c r="A85">
        <v>43</v>
      </c>
      <c r="B85" t="s">
        <v>243</v>
      </c>
    </row>
    <row r="86" spans="1:2">
      <c r="A86">
        <v>44</v>
      </c>
      <c r="B86" t="s">
        <v>243</v>
      </c>
    </row>
    <row r="87" spans="1:2">
      <c r="A87">
        <v>45</v>
      </c>
      <c r="B87" t="s">
        <v>243</v>
      </c>
    </row>
    <row r="88" spans="1:2">
      <c r="A88">
        <v>46</v>
      </c>
      <c r="B88" t="s">
        <v>243</v>
      </c>
    </row>
    <row r="89" spans="1:2">
      <c r="A89">
        <v>47</v>
      </c>
      <c r="B89" t="s">
        <v>315</v>
      </c>
    </row>
    <row r="90" spans="1:2">
      <c r="A90">
        <v>48</v>
      </c>
      <c r="B90" t="s">
        <v>266</v>
      </c>
    </row>
    <row r="91" spans="1:2">
      <c r="A91">
        <v>49</v>
      </c>
      <c r="B91" t="s">
        <v>266</v>
      </c>
    </row>
    <row r="92" spans="1:2">
      <c r="A92">
        <v>50</v>
      </c>
      <c r="B92" t="s">
        <v>266</v>
      </c>
    </row>
    <row r="93" spans="1:2">
      <c r="A93">
        <v>51</v>
      </c>
      <c r="B93" t="s">
        <v>315</v>
      </c>
    </row>
    <row r="94" spans="1:2">
      <c r="A94">
        <v>52</v>
      </c>
      <c r="B94" t="s">
        <v>243</v>
      </c>
    </row>
    <row r="95" spans="1:2">
      <c r="A95">
        <v>52</v>
      </c>
      <c r="B95" t="s">
        <v>315</v>
      </c>
    </row>
    <row r="96" spans="1:2">
      <c r="A96">
        <v>52</v>
      </c>
      <c r="B96" t="s">
        <v>266</v>
      </c>
    </row>
    <row r="97" spans="1:2">
      <c r="A97">
        <v>52</v>
      </c>
      <c r="B97" t="s">
        <v>279</v>
      </c>
    </row>
    <row r="98" spans="1:2">
      <c r="A98">
        <v>53</v>
      </c>
      <c r="B98" t="s">
        <v>315</v>
      </c>
    </row>
    <row r="99" spans="1:2">
      <c r="A99">
        <v>54</v>
      </c>
      <c r="B99" t="s">
        <v>243</v>
      </c>
    </row>
    <row r="100" spans="1:2">
      <c r="A100">
        <v>55</v>
      </c>
      <c r="B100" t="s">
        <v>218</v>
      </c>
    </row>
    <row r="101" spans="1:2">
      <c r="A101">
        <v>56</v>
      </c>
      <c r="B101" t="s">
        <v>218</v>
      </c>
    </row>
    <row r="102" spans="1:2">
      <c r="A102">
        <v>57</v>
      </c>
      <c r="B102" t="s">
        <v>218</v>
      </c>
    </row>
    <row r="103" spans="1:2">
      <c r="A103">
        <v>58</v>
      </c>
      <c r="B103" t="s">
        <v>243</v>
      </c>
    </row>
    <row r="104" spans="1:2">
      <c r="A104">
        <v>59</v>
      </c>
      <c r="B104" t="s">
        <v>243</v>
      </c>
    </row>
    <row r="105" spans="1:2">
      <c r="A105">
        <v>60</v>
      </c>
      <c r="B105" t="s">
        <v>266</v>
      </c>
    </row>
    <row r="106" spans="1:2">
      <c r="A106">
        <v>61</v>
      </c>
      <c r="B106" t="s">
        <v>266</v>
      </c>
    </row>
    <row r="107" spans="1:2">
      <c r="A107">
        <v>62</v>
      </c>
      <c r="B107" t="s">
        <v>218</v>
      </c>
    </row>
    <row r="108" spans="1:2">
      <c r="A108">
        <v>63</v>
      </c>
      <c r="B108" t="s">
        <v>243</v>
      </c>
    </row>
    <row r="109" spans="1:2">
      <c r="A109">
        <v>64</v>
      </c>
      <c r="B109" t="s">
        <v>315</v>
      </c>
    </row>
    <row r="110" spans="1:2">
      <c r="A110">
        <v>65</v>
      </c>
      <c r="B110" t="s">
        <v>266</v>
      </c>
    </row>
    <row r="111" spans="1:2">
      <c r="A111">
        <v>66</v>
      </c>
      <c r="B111" t="s">
        <v>266</v>
      </c>
    </row>
    <row r="112" spans="1:2">
      <c r="A112">
        <v>67</v>
      </c>
      <c r="B112" t="s">
        <v>218</v>
      </c>
    </row>
    <row r="113" spans="1:2">
      <c r="A113">
        <v>68</v>
      </c>
      <c r="B113" t="s">
        <v>243</v>
      </c>
    </row>
    <row r="114" spans="1:2">
      <c r="A114">
        <v>69</v>
      </c>
      <c r="B114" t="s">
        <v>315</v>
      </c>
    </row>
    <row r="115" spans="1:2">
      <c r="A115">
        <v>70</v>
      </c>
      <c r="B115" t="s">
        <v>218</v>
      </c>
    </row>
    <row r="116" spans="1:2">
      <c r="A116">
        <v>71</v>
      </c>
      <c r="B116" t="s">
        <v>243</v>
      </c>
    </row>
    <row r="117" spans="1:2">
      <c r="A117">
        <v>72</v>
      </c>
      <c r="B117" t="s">
        <v>315</v>
      </c>
    </row>
    <row r="118" spans="1:2">
      <c r="A118">
        <v>73</v>
      </c>
      <c r="B118" t="s">
        <v>315</v>
      </c>
    </row>
    <row r="119" spans="1:2">
      <c r="A119">
        <v>74</v>
      </c>
      <c r="B119" t="s">
        <v>315</v>
      </c>
    </row>
    <row r="120" spans="1:2">
      <c r="A120">
        <v>75</v>
      </c>
      <c r="B120" t="s">
        <v>315</v>
      </c>
    </row>
    <row r="121" spans="1:2">
      <c r="A121">
        <v>76</v>
      </c>
      <c r="B121" t="s">
        <v>315</v>
      </c>
    </row>
    <row r="122" spans="1:2">
      <c r="A122">
        <v>77</v>
      </c>
      <c r="B122" t="s">
        <v>266</v>
      </c>
    </row>
    <row r="123" spans="1:2">
      <c r="A123">
        <v>78</v>
      </c>
      <c r="B123" t="s">
        <v>218</v>
      </c>
    </row>
    <row r="124" spans="1:2">
      <c r="A124">
        <v>79</v>
      </c>
      <c r="B124" t="s">
        <v>315</v>
      </c>
    </row>
    <row r="125" spans="1:2">
      <c r="A125">
        <v>80</v>
      </c>
      <c r="B125" t="s">
        <v>218</v>
      </c>
    </row>
    <row r="126" spans="1:2">
      <c r="A126">
        <v>81</v>
      </c>
      <c r="B126" t="s">
        <v>315</v>
      </c>
    </row>
    <row r="127" spans="1:2">
      <c r="A127">
        <v>82</v>
      </c>
      <c r="B127" t="s">
        <v>218</v>
      </c>
    </row>
    <row r="128" spans="1:2">
      <c r="A128">
        <v>83</v>
      </c>
      <c r="B128" t="s">
        <v>315</v>
      </c>
    </row>
    <row r="129" spans="1:2">
      <c r="A129">
        <v>84</v>
      </c>
      <c r="B129" t="s">
        <v>218</v>
      </c>
    </row>
    <row r="130" spans="1:2">
      <c r="A130">
        <v>85</v>
      </c>
      <c r="B130" t="s">
        <v>243</v>
      </c>
    </row>
    <row r="131" spans="1:2">
      <c r="A131">
        <v>86</v>
      </c>
      <c r="B131" t="s">
        <v>218</v>
      </c>
    </row>
    <row r="132" spans="1:2">
      <c r="A132">
        <v>87</v>
      </c>
      <c r="B132" t="s">
        <v>266</v>
      </c>
    </row>
    <row r="133" spans="1:2">
      <c r="A133">
        <v>88</v>
      </c>
      <c r="B133" t="s">
        <v>315</v>
      </c>
    </row>
    <row r="134" spans="1:2">
      <c r="A134">
        <v>89</v>
      </c>
      <c r="B134" t="s">
        <v>243</v>
      </c>
    </row>
    <row r="135" spans="1:2">
      <c r="A135">
        <v>90</v>
      </c>
      <c r="B135" t="s">
        <v>315</v>
      </c>
    </row>
    <row r="136" spans="1:2">
      <c r="A136">
        <v>91</v>
      </c>
      <c r="B136" t="s">
        <v>243</v>
      </c>
    </row>
    <row r="137" spans="1:2">
      <c r="A137">
        <v>92</v>
      </c>
      <c r="B137" t="s">
        <v>243</v>
      </c>
    </row>
    <row r="138" spans="1:2">
      <c r="A138">
        <v>93</v>
      </c>
      <c r="B138" t="s">
        <v>218</v>
      </c>
    </row>
    <row r="139" spans="1:2">
      <c r="A139">
        <v>94</v>
      </c>
      <c r="B139" t="s">
        <v>243</v>
      </c>
    </row>
    <row r="140" spans="1:2">
      <c r="A140">
        <v>95</v>
      </c>
      <c r="B140" t="s">
        <v>218</v>
      </c>
    </row>
    <row r="141" spans="1:2">
      <c r="A141">
        <v>96</v>
      </c>
      <c r="B141" t="s">
        <v>218</v>
      </c>
    </row>
    <row r="142" spans="1:2">
      <c r="A142">
        <v>97</v>
      </c>
      <c r="B142" t="s">
        <v>315</v>
      </c>
    </row>
    <row r="143" spans="1:2">
      <c r="A143">
        <v>98</v>
      </c>
      <c r="B143" t="s">
        <v>315</v>
      </c>
    </row>
    <row r="144" spans="1:2">
      <c r="A144">
        <v>99</v>
      </c>
      <c r="B144" t="s">
        <v>315</v>
      </c>
    </row>
    <row r="145" spans="1:2">
      <c r="A145">
        <v>100</v>
      </c>
      <c r="B145" t="s">
        <v>266</v>
      </c>
    </row>
    <row r="146" spans="1:2">
      <c r="A146">
        <v>101</v>
      </c>
      <c r="B146" t="s">
        <v>315</v>
      </c>
    </row>
    <row r="147" spans="1:2">
      <c r="A147">
        <v>102</v>
      </c>
      <c r="B147" t="s">
        <v>279</v>
      </c>
    </row>
    <row r="148" spans="1:2">
      <c r="A148">
        <v>103</v>
      </c>
      <c r="B148" t="s">
        <v>266</v>
      </c>
    </row>
    <row r="149" spans="1:2">
      <c r="A149">
        <v>104</v>
      </c>
      <c r="B149" t="s">
        <v>218</v>
      </c>
    </row>
    <row r="150" spans="1:2">
      <c r="A150">
        <v>105</v>
      </c>
      <c r="B150" t="s">
        <v>315</v>
      </c>
    </row>
    <row r="151" spans="1:2">
      <c r="A151">
        <v>106</v>
      </c>
      <c r="B151" t="s">
        <v>218</v>
      </c>
    </row>
    <row r="152" spans="1:2">
      <c r="A152">
        <v>107</v>
      </c>
      <c r="B152" t="s">
        <v>266</v>
      </c>
    </row>
    <row r="153" spans="1:2">
      <c r="A153">
        <v>108</v>
      </c>
      <c r="B153" t="s">
        <v>266</v>
      </c>
    </row>
    <row r="154" spans="1:2">
      <c r="A154">
        <v>109</v>
      </c>
      <c r="B154" t="s">
        <v>243</v>
      </c>
    </row>
    <row r="155" spans="1:2">
      <c r="A155">
        <v>110</v>
      </c>
      <c r="B155" t="s">
        <v>315</v>
      </c>
    </row>
    <row r="156" spans="1:2">
      <c r="A156">
        <v>111</v>
      </c>
      <c r="B156" t="s">
        <v>243</v>
      </c>
    </row>
    <row r="157" spans="1:2">
      <c r="A157">
        <v>112</v>
      </c>
      <c r="B157" t="s">
        <v>266</v>
      </c>
    </row>
    <row r="158" spans="1:2">
      <c r="A158">
        <v>113</v>
      </c>
      <c r="B158" t="s">
        <v>218</v>
      </c>
    </row>
    <row r="159" spans="1:2">
      <c r="A159">
        <v>114</v>
      </c>
      <c r="B159" t="s">
        <v>315</v>
      </c>
    </row>
    <row r="160" spans="1:2">
      <c r="A160">
        <v>115</v>
      </c>
      <c r="B160" t="s">
        <v>279</v>
      </c>
    </row>
    <row r="161" spans="1:2">
      <c r="A161">
        <v>116</v>
      </c>
      <c r="B161" t="s">
        <v>315</v>
      </c>
    </row>
    <row r="162" spans="1:2">
      <c r="A162">
        <v>117</v>
      </c>
      <c r="B162" t="s">
        <v>315</v>
      </c>
    </row>
    <row r="163" spans="1:2">
      <c r="A163">
        <v>118</v>
      </c>
      <c r="B163" t="s">
        <v>315</v>
      </c>
    </row>
    <row r="164" spans="1:2">
      <c r="A164">
        <v>119</v>
      </c>
      <c r="B164" t="s">
        <v>243</v>
      </c>
    </row>
    <row r="165" spans="1:2">
      <c r="A165">
        <v>120</v>
      </c>
      <c r="B165" t="s">
        <v>243</v>
      </c>
    </row>
    <row r="166" spans="1:2">
      <c r="A166">
        <v>121</v>
      </c>
      <c r="B166" t="s">
        <v>218</v>
      </c>
    </row>
    <row r="167" spans="1:2">
      <c r="A167">
        <v>122</v>
      </c>
      <c r="B167" t="s">
        <v>315</v>
      </c>
    </row>
    <row r="168" spans="1:2">
      <c r="A168">
        <v>123</v>
      </c>
      <c r="B168" t="s">
        <v>243</v>
      </c>
    </row>
    <row r="169" spans="1:2">
      <c r="A169">
        <v>124</v>
      </c>
      <c r="B169" t="s">
        <v>218</v>
      </c>
    </row>
    <row r="170" spans="1:2">
      <c r="A170">
        <v>125</v>
      </c>
      <c r="B170" t="s">
        <v>218</v>
      </c>
    </row>
    <row r="171" spans="1:2">
      <c r="A171">
        <v>126</v>
      </c>
      <c r="B171" t="s">
        <v>315</v>
      </c>
    </row>
    <row r="172" spans="1:2">
      <c r="A172">
        <v>127</v>
      </c>
      <c r="B172" t="s">
        <v>315</v>
      </c>
    </row>
    <row r="173" spans="1:2">
      <c r="A173">
        <v>128</v>
      </c>
      <c r="B173" t="s">
        <v>243</v>
      </c>
    </row>
    <row r="174" spans="1:2">
      <c r="A174">
        <v>129</v>
      </c>
      <c r="B174" t="s">
        <v>243</v>
      </c>
    </row>
    <row r="175" spans="1:2">
      <c r="A175">
        <v>130</v>
      </c>
      <c r="B175" t="s">
        <v>266</v>
      </c>
    </row>
    <row r="176" spans="1:2">
      <c r="A176">
        <v>131</v>
      </c>
      <c r="B176" t="s">
        <v>218</v>
      </c>
    </row>
    <row r="177" spans="1:2">
      <c r="A177">
        <v>132</v>
      </c>
      <c r="B177" t="s">
        <v>266</v>
      </c>
    </row>
    <row r="178" spans="1:2">
      <c r="A178">
        <v>133</v>
      </c>
      <c r="B178" t="s">
        <v>243</v>
      </c>
    </row>
    <row r="179" spans="1:2">
      <c r="A179">
        <v>134</v>
      </c>
      <c r="B179" t="s">
        <v>266</v>
      </c>
    </row>
    <row r="180" spans="1:2">
      <c r="A180">
        <v>135</v>
      </c>
      <c r="B180" t="s">
        <v>315</v>
      </c>
    </row>
    <row r="181" spans="1:2">
      <c r="A181">
        <v>136</v>
      </c>
      <c r="B181" t="s">
        <v>266</v>
      </c>
    </row>
    <row r="182" spans="1:2">
      <c r="A182">
        <v>137</v>
      </c>
      <c r="B182" t="s">
        <v>315</v>
      </c>
    </row>
    <row r="183" spans="1:2">
      <c r="A183">
        <v>138</v>
      </c>
      <c r="B183" t="s">
        <v>243</v>
      </c>
    </row>
    <row r="184" spans="1:2">
      <c r="A184">
        <v>139</v>
      </c>
      <c r="B184" t="s">
        <v>218</v>
      </c>
    </row>
    <row r="185" spans="1:2">
      <c r="A185">
        <v>140</v>
      </c>
      <c r="B185" t="s">
        <v>243</v>
      </c>
    </row>
    <row r="186" spans="1:2">
      <c r="A186">
        <v>141</v>
      </c>
      <c r="B186" t="s">
        <v>315</v>
      </c>
    </row>
    <row r="187" spans="1:2">
      <c r="A187">
        <v>142</v>
      </c>
      <c r="B187" t="s">
        <v>315</v>
      </c>
    </row>
    <row r="188" spans="1:2">
      <c r="A188">
        <v>143</v>
      </c>
      <c r="B188" t="s">
        <v>315</v>
      </c>
    </row>
    <row r="189" spans="1:2">
      <c r="A189">
        <v>144</v>
      </c>
      <c r="B189" t="s">
        <v>266</v>
      </c>
    </row>
    <row r="190" spans="1:2">
      <c r="A190">
        <v>145</v>
      </c>
      <c r="B190" t="s">
        <v>266</v>
      </c>
    </row>
    <row r="191" spans="1:2">
      <c r="A191">
        <v>146</v>
      </c>
      <c r="B191" t="s">
        <v>315</v>
      </c>
    </row>
    <row r="192" spans="1:2">
      <c r="A192">
        <v>147</v>
      </c>
      <c r="B192" t="s">
        <v>266</v>
      </c>
    </row>
    <row r="193" spans="1:2">
      <c r="A193">
        <v>148</v>
      </c>
      <c r="B193" t="s">
        <v>315</v>
      </c>
    </row>
    <row r="194" spans="1:2">
      <c r="A194">
        <v>149</v>
      </c>
      <c r="B194" t="s">
        <v>315</v>
      </c>
    </row>
    <row r="195" spans="1:2">
      <c r="A195">
        <v>150</v>
      </c>
      <c r="B195" t="s">
        <v>243</v>
      </c>
    </row>
    <row r="196" spans="1:2">
      <c r="A196">
        <v>151</v>
      </c>
      <c r="B196" t="s">
        <v>243</v>
      </c>
    </row>
    <row r="197" spans="1:2">
      <c r="A197">
        <v>152</v>
      </c>
      <c r="B197" t="s">
        <v>315</v>
      </c>
    </row>
    <row r="198" spans="1:2">
      <c r="A198">
        <v>153</v>
      </c>
      <c r="B198" t="s">
        <v>266</v>
      </c>
    </row>
    <row r="199" spans="1:2">
      <c r="A199">
        <v>154</v>
      </c>
      <c r="B199" t="s">
        <v>279</v>
      </c>
    </row>
    <row r="200" spans="1:2">
      <c r="A200">
        <v>155</v>
      </c>
      <c r="B200" t="s">
        <v>315</v>
      </c>
    </row>
    <row r="201" spans="1:2">
      <c r="A201">
        <v>156</v>
      </c>
      <c r="B201" t="s">
        <v>243</v>
      </c>
    </row>
    <row r="202" spans="1:2">
      <c r="A202">
        <v>157</v>
      </c>
      <c r="B202" t="s">
        <v>279</v>
      </c>
    </row>
    <row r="203" spans="1:2">
      <c r="A203">
        <v>158</v>
      </c>
      <c r="B203" t="s">
        <v>315</v>
      </c>
    </row>
    <row r="204" spans="1:2">
      <c r="A204">
        <v>159</v>
      </c>
      <c r="B204" t="s">
        <v>315</v>
      </c>
    </row>
    <row r="205" spans="1:2">
      <c r="A205">
        <v>160</v>
      </c>
      <c r="B205" t="s">
        <v>315</v>
      </c>
    </row>
    <row r="206" spans="1:2">
      <c r="A206">
        <v>161</v>
      </c>
      <c r="B206" t="s">
        <v>243</v>
      </c>
    </row>
    <row r="207" spans="1:2">
      <c r="A207">
        <v>162</v>
      </c>
      <c r="B207" t="s">
        <v>315</v>
      </c>
    </row>
    <row r="208" spans="1:2">
      <c r="A208">
        <v>163</v>
      </c>
      <c r="B208" t="s">
        <v>315</v>
      </c>
    </row>
    <row r="209" spans="1:2">
      <c r="A209">
        <v>164</v>
      </c>
      <c r="B209" t="s">
        <v>243</v>
      </c>
    </row>
    <row r="210" spans="1:2">
      <c r="A210">
        <v>165</v>
      </c>
      <c r="B210" t="s">
        <v>243</v>
      </c>
    </row>
    <row r="211" spans="1:2">
      <c r="A211">
        <v>166</v>
      </c>
      <c r="B211" t="s">
        <v>243</v>
      </c>
    </row>
    <row r="212" spans="1:2">
      <c r="A212">
        <v>167</v>
      </c>
      <c r="B212" t="s">
        <v>243</v>
      </c>
    </row>
    <row r="213" spans="1:2">
      <c r="A213">
        <v>168</v>
      </c>
      <c r="B213" t="s">
        <v>266</v>
      </c>
    </row>
    <row r="214" spans="1:2">
      <c r="A214">
        <v>169</v>
      </c>
      <c r="B214" t="s">
        <v>243</v>
      </c>
    </row>
    <row r="215" spans="1:2">
      <c r="A215">
        <v>170</v>
      </c>
      <c r="B215" t="s">
        <v>243</v>
      </c>
    </row>
    <row r="216" spans="1:2">
      <c r="A216">
        <v>171</v>
      </c>
      <c r="B216" t="s">
        <v>279</v>
      </c>
    </row>
    <row r="217" spans="1:2">
      <c r="A217">
        <v>172</v>
      </c>
      <c r="B217" t="s">
        <v>243</v>
      </c>
    </row>
    <row r="218" spans="1:2">
      <c r="A218">
        <v>173</v>
      </c>
      <c r="B218" t="s">
        <v>243</v>
      </c>
    </row>
    <row r="219" spans="1:2">
      <c r="A219">
        <v>174</v>
      </c>
      <c r="B219" t="s">
        <v>243</v>
      </c>
    </row>
    <row r="220" spans="1:2">
      <c r="A220">
        <v>175</v>
      </c>
      <c r="B220" t="s">
        <v>315</v>
      </c>
    </row>
    <row r="221" spans="1:2">
      <c r="A221">
        <v>176</v>
      </c>
      <c r="B221" t="s">
        <v>266</v>
      </c>
    </row>
    <row r="222" spans="1:2">
      <c r="A222">
        <v>177</v>
      </c>
      <c r="B222" t="s">
        <v>243</v>
      </c>
    </row>
    <row r="223" spans="1:2">
      <c r="A223">
        <v>178</v>
      </c>
      <c r="B223" t="s">
        <v>218</v>
      </c>
    </row>
    <row r="224" spans="1:2">
      <c r="A224">
        <v>179</v>
      </c>
      <c r="B224" t="s">
        <v>243</v>
      </c>
    </row>
    <row r="225" spans="1:2">
      <c r="A225">
        <v>180</v>
      </c>
      <c r="B225" t="s">
        <v>266</v>
      </c>
    </row>
    <row r="226" spans="1:2">
      <c r="A226">
        <v>181</v>
      </c>
      <c r="B226" t="s">
        <v>243</v>
      </c>
    </row>
    <row r="227" spans="1:2">
      <c r="A227">
        <v>182</v>
      </c>
      <c r="B227" t="s">
        <v>266</v>
      </c>
    </row>
    <row r="228" spans="1:2">
      <c r="A228">
        <v>182</v>
      </c>
      <c r="B228" t="s">
        <v>243</v>
      </c>
    </row>
    <row r="229" spans="1:2">
      <c r="A229">
        <v>182</v>
      </c>
      <c r="B229" t="s">
        <v>315</v>
      </c>
    </row>
    <row r="230" spans="1:2">
      <c r="A230">
        <v>182</v>
      </c>
      <c r="B230" t="s">
        <v>279</v>
      </c>
    </row>
    <row r="231" spans="1:2">
      <c r="A231">
        <v>182</v>
      </c>
      <c r="B231" t="s">
        <v>218</v>
      </c>
    </row>
    <row r="232" spans="1:2">
      <c r="A232">
        <v>183</v>
      </c>
      <c r="B232" t="s">
        <v>315</v>
      </c>
    </row>
    <row r="233" spans="1:2">
      <c r="A233">
        <v>184</v>
      </c>
      <c r="B233" t="s">
        <v>315</v>
      </c>
    </row>
    <row r="234" spans="1:2">
      <c r="A234">
        <v>185</v>
      </c>
      <c r="B234" t="s">
        <v>266</v>
      </c>
    </row>
    <row r="235" spans="1:2">
      <c r="A235">
        <v>186</v>
      </c>
      <c r="B235" t="s">
        <v>315</v>
      </c>
    </row>
    <row r="236" spans="1:2">
      <c r="A236">
        <v>187</v>
      </c>
      <c r="B236" t="s">
        <v>279</v>
      </c>
    </row>
    <row r="237" spans="1:2">
      <c r="A237">
        <v>188</v>
      </c>
      <c r="B237" t="s">
        <v>279</v>
      </c>
    </row>
    <row r="238" spans="1:2">
      <c r="A238">
        <v>189</v>
      </c>
      <c r="B238" t="s">
        <v>266</v>
      </c>
    </row>
    <row r="239" spans="1:2">
      <c r="A239">
        <v>190</v>
      </c>
      <c r="B239" t="s">
        <v>243</v>
      </c>
    </row>
    <row r="240" spans="1:2">
      <c r="A240">
        <v>191</v>
      </c>
      <c r="B240" t="s">
        <v>218</v>
      </c>
    </row>
    <row r="241" spans="1:2">
      <c r="A241">
        <v>192</v>
      </c>
      <c r="B241" t="s">
        <v>218</v>
      </c>
    </row>
    <row r="242" spans="1:2">
      <c r="A242">
        <v>193</v>
      </c>
      <c r="B242" t="s">
        <v>315</v>
      </c>
    </row>
    <row r="243" spans="1:2">
      <c r="A243">
        <v>194</v>
      </c>
      <c r="B243" t="s">
        <v>266</v>
      </c>
    </row>
    <row r="244" spans="1:2">
      <c r="A244">
        <v>195</v>
      </c>
      <c r="B244" t="s">
        <v>218</v>
      </c>
    </row>
    <row r="245" spans="1:2">
      <c r="A245">
        <v>196</v>
      </c>
      <c r="B245" t="s">
        <v>315</v>
      </c>
    </row>
    <row r="246" spans="1:2">
      <c r="A246">
        <v>197</v>
      </c>
      <c r="B246" t="s">
        <v>315</v>
      </c>
    </row>
    <row r="247" spans="1:2">
      <c r="A247">
        <v>198</v>
      </c>
      <c r="B247" t="s">
        <v>243</v>
      </c>
    </row>
    <row r="248" spans="1:2">
      <c r="A248">
        <v>199</v>
      </c>
      <c r="B248" t="s">
        <v>243</v>
      </c>
    </row>
    <row r="249" spans="1:2">
      <c r="A249">
        <v>200</v>
      </c>
      <c r="B249" t="s">
        <v>243</v>
      </c>
    </row>
    <row r="250" spans="1:2">
      <c r="A250">
        <v>201</v>
      </c>
      <c r="B250" t="s">
        <v>266</v>
      </c>
    </row>
    <row r="251" spans="1:2">
      <c r="A251">
        <v>202</v>
      </c>
      <c r="B251" t="s">
        <v>315</v>
      </c>
    </row>
    <row r="252" spans="1:2">
      <c r="A252">
        <v>203</v>
      </c>
      <c r="B252" t="s">
        <v>315</v>
      </c>
    </row>
    <row r="253" spans="1:2">
      <c r="A253">
        <v>204</v>
      </c>
      <c r="B253" t="s">
        <v>279</v>
      </c>
    </row>
    <row r="254" spans="1:2">
      <c r="A254">
        <v>205</v>
      </c>
      <c r="B254" t="s">
        <v>315</v>
      </c>
    </row>
    <row r="255" spans="1:2">
      <c r="A255">
        <v>206</v>
      </c>
      <c r="B255" t="s">
        <v>243</v>
      </c>
    </row>
    <row r="256" spans="1:2">
      <c r="A256">
        <v>206</v>
      </c>
      <c r="B256" t="s">
        <v>266</v>
      </c>
    </row>
    <row r="257" spans="1:2">
      <c r="A257">
        <v>207</v>
      </c>
      <c r="B257" t="s">
        <v>279</v>
      </c>
    </row>
    <row r="258" spans="1:2">
      <c r="A258">
        <v>208</v>
      </c>
      <c r="B258" t="s">
        <v>218</v>
      </c>
    </row>
    <row r="259" spans="1:2">
      <c r="A259">
        <v>209</v>
      </c>
      <c r="B259" t="s">
        <v>279</v>
      </c>
    </row>
    <row r="260" spans="1:2">
      <c r="A260">
        <v>210</v>
      </c>
      <c r="B260" t="s">
        <v>315</v>
      </c>
    </row>
    <row r="261" spans="1:2">
      <c r="A261">
        <v>211</v>
      </c>
      <c r="B261" t="s">
        <v>243</v>
      </c>
    </row>
    <row r="262" spans="1:2">
      <c r="A262">
        <v>212</v>
      </c>
      <c r="B262" t="s">
        <v>266</v>
      </c>
    </row>
    <row r="263" spans="1:2">
      <c r="A263">
        <v>213</v>
      </c>
      <c r="B263" t="s">
        <v>315</v>
      </c>
    </row>
    <row r="264" spans="1:2">
      <c r="A264">
        <v>214</v>
      </c>
      <c r="B264" t="s">
        <v>266</v>
      </c>
    </row>
    <row r="265" spans="1:2">
      <c r="A265">
        <v>215</v>
      </c>
      <c r="B265" t="s">
        <v>315</v>
      </c>
    </row>
    <row r="266" spans="1:2">
      <c r="A266">
        <v>216</v>
      </c>
      <c r="B266" t="s">
        <v>315</v>
      </c>
    </row>
    <row r="267" spans="1:2">
      <c r="A267">
        <v>217</v>
      </c>
      <c r="B267" t="s">
        <v>266</v>
      </c>
    </row>
    <row r="268" spans="1:2">
      <c r="A268">
        <v>218</v>
      </c>
      <c r="B268" t="s">
        <v>315</v>
      </c>
    </row>
    <row r="269" spans="1:2">
      <c r="A269">
        <v>219</v>
      </c>
      <c r="B269" t="s">
        <v>266</v>
      </c>
    </row>
    <row r="270" spans="1:2">
      <c r="A270">
        <v>220</v>
      </c>
      <c r="B270" t="s">
        <v>243</v>
      </c>
    </row>
    <row r="271" spans="1:2">
      <c r="A271">
        <v>221</v>
      </c>
      <c r="B271" t="s">
        <v>315</v>
      </c>
    </row>
    <row r="272" spans="1:2">
      <c r="A272">
        <v>222</v>
      </c>
      <c r="B272" t="s">
        <v>218</v>
      </c>
    </row>
    <row r="273" spans="1:2">
      <c r="A273">
        <v>223</v>
      </c>
      <c r="B273" t="s">
        <v>315</v>
      </c>
    </row>
    <row r="274" spans="1:2">
      <c r="A274">
        <v>224</v>
      </c>
      <c r="B274" t="s">
        <v>266</v>
      </c>
    </row>
    <row r="275" spans="1:2">
      <c r="A275">
        <v>225</v>
      </c>
      <c r="B275" t="s">
        <v>315</v>
      </c>
    </row>
    <row r="276" spans="1:2">
      <c r="A276">
        <v>226</v>
      </c>
      <c r="B276" t="s">
        <v>243</v>
      </c>
    </row>
    <row r="277" spans="1:2">
      <c r="A277">
        <v>227</v>
      </c>
      <c r="B277" t="s">
        <v>279</v>
      </c>
    </row>
    <row r="278" spans="1:2">
      <c r="A278">
        <v>228</v>
      </c>
      <c r="B278" t="s">
        <v>266</v>
      </c>
    </row>
    <row r="279" spans="1:2">
      <c r="A279">
        <v>228</v>
      </c>
      <c r="B279" t="s">
        <v>315</v>
      </c>
    </row>
    <row r="280" spans="1:2">
      <c r="A280">
        <v>229</v>
      </c>
      <c r="B280" t="s">
        <v>243</v>
      </c>
    </row>
    <row r="281" spans="1:2">
      <c r="A281">
        <v>230</v>
      </c>
      <c r="B281" t="s">
        <v>243</v>
      </c>
    </row>
    <row r="282" spans="1:2">
      <c r="A282">
        <v>231</v>
      </c>
      <c r="B282" t="s">
        <v>266</v>
      </c>
    </row>
    <row r="283" spans="1:2">
      <c r="A283">
        <v>232</v>
      </c>
      <c r="B283" t="s">
        <v>315</v>
      </c>
    </row>
    <row r="284" spans="1:2">
      <c r="A284">
        <v>233</v>
      </c>
      <c r="B284" t="s">
        <v>218</v>
      </c>
    </row>
    <row r="285" spans="1:2">
      <c r="A285">
        <v>234</v>
      </c>
      <c r="B285" t="s">
        <v>315</v>
      </c>
    </row>
    <row r="286" spans="1:2">
      <c r="A286">
        <v>234</v>
      </c>
      <c r="B286" t="s">
        <v>243</v>
      </c>
    </row>
    <row r="287" spans="1:2">
      <c r="A287">
        <v>234</v>
      </c>
      <c r="B287" t="s">
        <v>266</v>
      </c>
    </row>
    <row r="288" spans="1:2">
      <c r="A288">
        <v>235</v>
      </c>
      <c r="B288" t="s">
        <v>243</v>
      </c>
    </row>
    <row r="289" spans="1:2">
      <c r="A289">
        <v>236</v>
      </c>
      <c r="B289" t="s">
        <v>243</v>
      </c>
    </row>
    <row r="290" spans="1:2">
      <c r="A290">
        <v>237</v>
      </c>
      <c r="B290" t="s">
        <v>243</v>
      </c>
    </row>
    <row r="291" spans="1:2">
      <c r="A291">
        <v>238</v>
      </c>
      <c r="B291" t="s">
        <v>315</v>
      </c>
    </row>
    <row r="292" spans="1:2">
      <c r="A292">
        <v>239</v>
      </c>
      <c r="B292" t="s">
        <v>315</v>
      </c>
    </row>
    <row r="293" spans="1:2">
      <c r="A293">
        <v>240</v>
      </c>
      <c r="B293" t="s">
        <v>315</v>
      </c>
    </row>
    <row r="294" spans="1:2">
      <c r="A294">
        <v>241</v>
      </c>
      <c r="B294" t="s">
        <v>243</v>
      </c>
    </row>
    <row r="295" spans="1:2">
      <c r="A295">
        <v>242</v>
      </c>
      <c r="B295" t="s">
        <v>315</v>
      </c>
    </row>
    <row r="296" spans="1:2">
      <c r="A296">
        <v>243</v>
      </c>
      <c r="B296" t="s">
        <v>243</v>
      </c>
    </row>
    <row r="297" spans="1:2">
      <c r="A297">
        <v>244</v>
      </c>
      <c r="B297" t="s">
        <v>243</v>
      </c>
    </row>
    <row r="298" spans="1:2">
      <c r="A298">
        <v>245</v>
      </c>
      <c r="B298" t="s">
        <v>243</v>
      </c>
    </row>
    <row r="299" spans="1:2">
      <c r="A299">
        <v>246</v>
      </c>
      <c r="B299" t="s">
        <v>266</v>
      </c>
    </row>
    <row r="300" spans="1:2">
      <c r="A300">
        <v>247</v>
      </c>
      <c r="B300" t="s">
        <v>243</v>
      </c>
    </row>
    <row r="301" spans="1:2">
      <c r="A301">
        <v>247</v>
      </c>
      <c r="B301" t="s">
        <v>279</v>
      </c>
    </row>
    <row r="302" spans="1:2">
      <c r="A302">
        <v>248</v>
      </c>
      <c r="B302" t="s">
        <v>315</v>
      </c>
    </row>
    <row r="303" spans="1:2">
      <c r="A303">
        <v>249</v>
      </c>
      <c r="B303" t="s">
        <v>218</v>
      </c>
    </row>
    <row r="304" spans="1:2">
      <c r="A304">
        <v>250</v>
      </c>
      <c r="B304" t="s">
        <v>266</v>
      </c>
    </row>
    <row r="305" spans="1:2">
      <c r="A305">
        <v>251</v>
      </c>
      <c r="B305" t="s">
        <v>243</v>
      </c>
    </row>
    <row r="306" spans="1:2">
      <c r="A306">
        <v>252</v>
      </c>
      <c r="B306" t="s">
        <v>218</v>
      </c>
    </row>
    <row r="307" spans="1:2">
      <c r="A307">
        <v>253</v>
      </c>
      <c r="B307" t="s">
        <v>243</v>
      </c>
    </row>
    <row r="308" spans="1:2">
      <c r="A308">
        <v>254</v>
      </c>
      <c r="B308" t="s">
        <v>315</v>
      </c>
    </row>
    <row r="309" spans="1:2">
      <c r="A309">
        <v>255</v>
      </c>
      <c r="B309" t="s">
        <v>243</v>
      </c>
    </row>
    <row r="310" spans="1:2">
      <c r="A310">
        <v>256</v>
      </c>
      <c r="B310" t="s">
        <v>243</v>
      </c>
    </row>
    <row r="311" spans="1:2">
      <c r="A311">
        <v>257</v>
      </c>
      <c r="B311" t="s">
        <v>243</v>
      </c>
    </row>
    <row r="312" spans="1:2">
      <c r="A312">
        <v>258</v>
      </c>
      <c r="B312" t="s">
        <v>243</v>
      </c>
    </row>
    <row r="313" spans="1:2">
      <c r="A313">
        <v>259</v>
      </c>
      <c r="B313" t="s">
        <v>315</v>
      </c>
    </row>
    <row r="314" spans="1:2">
      <c r="A314">
        <v>260</v>
      </c>
      <c r="B314" t="s">
        <v>315</v>
      </c>
    </row>
    <row r="315" spans="1:2">
      <c r="A315">
        <v>261</v>
      </c>
      <c r="B315" t="s">
        <v>266</v>
      </c>
    </row>
    <row r="316" spans="1:2">
      <c r="A316">
        <v>262</v>
      </c>
      <c r="B316" t="s">
        <v>243</v>
      </c>
    </row>
    <row r="317" spans="1:2">
      <c r="A317">
        <v>263</v>
      </c>
      <c r="B317" t="s">
        <v>315</v>
      </c>
    </row>
    <row r="318" spans="1:2">
      <c r="A318">
        <v>264</v>
      </c>
      <c r="B318" t="s">
        <v>266</v>
      </c>
    </row>
    <row r="319" spans="1:2">
      <c r="A319">
        <v>264</v>
      </c>
      <c r="B319" t="s">
        <v>243</v>
      </c>
    </row>
    <row r="320" spans="1:2">
      <c r="A320">
        <v>264</v>
      </c>
      <c r="B320" t="s">
        <v>315</v>
      </c>
    </row>
    <row r="321" spans="1:2">
      <c r="A321">
        <v>264</v>
      </c>
      <c r="B321" t="s">
        <v>279</v>
      </c>
    </row>
    <row r="322" spans="1:2">
      <c r="A322">
        <v>264</v>
      </c>
      <c r="B322" t="s">
        <v>218</v>
      </c>
    </row>
    <row r="323" spans="1:2">
      <c r="A323">
        <v>265</v>
      </c>
      <c r="B323" t="s">
        <v>266</v>
      </c>
    </row>
    <row r="324" spans="1:2">
      <c r="A324">
        <v>266</v>
      </c>
      <c r="B324" t="s">
        <v>243</v>
      </c>
    </row>
    <row r="325" spans="1:2">
      <c r="A325">
        <v>267</v>
      </c>
      <c r="B325" t="s">
        <v>243</v>
      </c>
    </row>
    <row r="326" spans="1:2">
      <c r="A326">
        <v>268</v>
      </c>
      <c r="B326" t="s">
        <v>315</v>
      </c>
    </row>
    <row r="327" spans="1:2">
      <c r="A327">
        <v>269</v>
      </c>
      <c r="B327" t="s">
        <v>315</v>
      </c>
    </row>
    <row r="328" spans="1:2">
      <c r="A328">
        <v>270</v>
      </c>
      <c r="B328" t="s">
        <v>279</v>
      </c>
    </row>
    <row r="329" spans="1:2">
      <c r="A329">
        <v>271</v>
      </c>
      <c r="B329" t="s">
        <v>315</v>
      </c>
    </row>
    <row r="330" spans="1:2">
      <c r="A330">
        <v>272</v>
      </c>
      <c r="B330" t="s">
        <v>243</v>
      </c>
    </row>
    <row r="331" spans="1:2">
      <c r="A331">
        <v>273</v>
      </c>
      <c r="B331" t="s">
        <v>243</v>
      </c>
    </row>
    <row r="332" spans="1:2">
      <c r="A332">
        <v>274</v>
      </c>
      <c r="B332" t="s">
        <v>266</v>
      </c>
    </row>
    <row r="333" spans="1:2">
      <c r="A333">
        <v>275</v>
      </c>
      <c r="B333" t="s">
        <v>315</v>
      </c>
    </row>
    <row r="334" spans="1:2">
      <c r="A334">
        <v>276</v>
      </c>
      <c r="B334" t="s">
        <v>218</v>
      </c>
    </row>
    <row r="335" spans="1:2">
      <c r="A335">
        <v>277</v>
      </c>
      <c r="B335" t="s">
        <v>243</v>
      </c>
    </row>
    <row r="336" spans="1:2">
      <c r="A336">
        <v>278</v>
      </c>
      <c r="B336" t="s">
        <v>218</v>
      </c>
    </row>
    <row r="337" spans="1:2">
      <c r="A337">
        <v>278</v>
      </c>
      <c r="B337" t="s">
        <v>266</v>
      </c>
    </row>
    <row r="338" spans="1:2">
      <c r="A338">
        <v>278</v>
      </c>
      <c r="B338" t="s">
        <v>243</v>
      </c>
    </row>
    <row r="339" spans="1:2">
      <c r="A339">
        <v>278</v>
      </c>
      <c r="B339" t="s">
        <v>315</v>
      </c>
    </row>
    <row r="340" spans="1:2">
      <c r="A340">
        <v>278</v>
      </c>
      <c r="B340" t="s">
        <v>279</v>
      </c>
    </row>
    <row r="341" spans="1:2">
      <c r="A341">
        <v>279</v>
      </c>
      <c r="B341" t="s">
        <v>315</v>
      </c>
    </row>
    <row r="342" spans="1:2">
      <c r="A342">
        <v>280</v>
      </c>
      <c r="B342" t="s">
        <v>315</v>
      </c>
    </row>
    <row r="343" spans="1:2">
      <c r="A343">
        <v>281</v>
      </c>
      <c r="B343" t="s">
        <v>243</v>
      </c>
    </row>
    <row r="344" spans="1:2">
      <c r="A344">
        <v>282</v>
      </c>
      <c r="B344" t="s">
        <v>315</v>
      </c>
    </row>
    <row r="345" spans="1:2">
      <c r="A345">
        <v>283</v>
      </c>
      <c r="B345" t="s">
        <v>315</v>
      </c>
    </row>
    <row r="346" spans="1:2">
      <c r="A346">
        <v>284</v>
      </c>
      <c r="B346" t="s">
        <v>218</v>
      </c>
    </row>
    <row r="347" spans="1:2">
      <c r="A347">
        <v>285</v>
      </c>
      <c r="B347" t="s">
        <v>218</v>
      </c>
    </row>
    <row r="348" spans="1:2">
      <c r="A348">
        <v>286</v>
      </c>
      <c r="B348" t="s">
        <v>243</v>
      </c>
    </row>
    <row r="349" spans="1:2">
      <c r="A349">
        <v>287</v>
      </c>
      <c r="B349" t="s">
        <v>218</v>
      </c>
    </row>
    <row r="350" spans="1:2">
      <c r="A350">
        <v>288</v>
      </c>
      <c r="B350" t="s">
        <v>243</v>
      </c>
    </row>
    <row r="351" spans="1:2">
      <c r="A351">
        <v>289</v>
      </c>
      <c r="B351" t="s">
        <v>266</v>
      </c>
    </row>
    <row r="352" spans="1:2">
      <c r="A352">
        <v>290</v>
      </c>
      <c r="B352" t="s">
        <v>243</v>
      </c>
    </row>
    <row r="353" spans="1:2">
      <c r="A353">
        <v>291</v>
      </c>
      <c r="B353" t="s">
        <v>315</v>
      </c>
    </row>
    <row r="354" spans="1:2">
      <c r="A354">
        <v>292</v>
      </c>
      <c r="B354" t="s">
        <v>315</v>
      </c>
    </row>
    <row r="355" spans="1:2">
      <c r="A355">
        <v>293</v>
      </c>
      <c r="B355" t="s">
        <v>266</v>
      </c>
    </row>
    <row r="356" spans="1:2">
      <c r="A356">
        <v>294</v>
      </c>
      <c r="B356" t="s">
        <v>266</v>
      </c>
    </row>
    <row r="357" spans="1:2">
      <c r="A357">
        <v>295</v>
      </c>
      <c r="B357" t="s">
        <v>315</v>
      </c>
    </row>
    <row r="358" spans="1:2">
      <c r="A358">
        <v>296</v>
      </c>
      <c r="B358" t="s">
        <v>315</v>
      </c>
    </row>
    <row r="359" spans="1:2">
      <c r="A359">
        <v>297</v>
      </c>
      <c r="B359" t="s">
        <v>243</v>
      </c>
    </row>
    <row r="360" spans="1:2">
      <c r="A360">
        <v>298</v>
      </c>
      <c r="B360" t="s">
        <v>266</v>
      </c>
    </row>
    <row r="361" spans="1:2">
      <c r="A361">
        <v>299</v>
      </c>
      <c r="B361" t="s">
        <v>315</v>
      </c>
    </row>
    <row r="362" spans="1:2">
      <c r="A362">
        <v>300</v>
      </c>
      <c r="B362" t="s">
        <v>315</v>
      </c>
    </row>
    <row r="363" spans="1:2">
      <c r="A363">
        <v>301</v>
      </c>
      <c r="B363" t="s">
        <v>243</v>
      </c>
    </row>
    <row r="364" spans="1:2">
      <c r="A364">
        <v>302</v>
      </c>
      <c r="B364" t="s">
        <v>279</v>
      </c>
    </row>
    <row r="365" spans="1:2">
      <c r="A365">
        <v>302</v>
      </c>
      <c r="B365" t="s">
        <v>315</v>
      </c>
    </row>
    <row r="366" spans="1:2">
      <c r="A366">
        <v>303</v>
      </c>
      <c r="B366" t="s">
        <v>218</v>
      </c>
    </row>
    <row r="367" spans="1:2">
      <c r="A367">
        <v>304</v>
      </c>
      <c r="B367" t="s">
        <v>243</v>
      </c>
    </row>
    <row r="368" spans="1:2">
      <c r="A368">
        <v>305</v>
      </c>
      <c r="B368" t="s">
        <v>279</v>
      </c>
    </row>
    <row r="369" spans="1:2">
      <c r="A369">
        <v>306</v>
      </c>
      <c r="B369" t="s">
        <v>315</v>
      </c>
    </row>
    <row r="370" spans="1:2">
      <c r="A370">
        <v>307</v>
      </c>
      <c r="B370" t="s">
        <v>315</v>
      </c>
    </row>
    <row r="371" spans="1:2">
      <c r="A371">
        <v>308</v>
      </c>
      <c r="B371" t="s">
        <v>243</v>
      </c>
    </row>
    <row r="372" spans="1:2">
      <c r="A372">
        <v>309</v>
      </c>
      <c r="B372" t="s">
        <v>243</v>
      </c>
    </row>
    <row r="373" spans="1:2">
      <c r="A373">
        <v>310</v>
      </c>
      <c r="B373" t="s">
        <v>315</v>
      </c>
    </row>
    <row r="374" spans="1:2">
      <c r="A374">
        <v>311</v>
      </c>
      <c r="B374" t="s">
        <v>315</v>
      </c>
    </row>
    <row r="375" spans="1:2">
      <c r="A375">
        <v>312</v>
      </c>
      <c r="B375" t="s">
        <v>315</v>
      </c>
    </row>
    <row r="376" spans="1:2">
      <c r="A376">
        <v>313</v>
      </c>
      <c r="B376" t="s">
        <v>315</v>
      </c>
    </row>
    <row r="377" spans="1:2">
      <c r="A377">
        <v>314</v>
      </c>
      <c r="B377" t="s">
        <v>315</v>
      </c>
    </row>
    <row r="378" spans="1:2">
      <c r="A378">
        <v>315</v>
      </c>
      <c r="B378" t="s">
        <v>315</v>
      </c>
    </row>
    <row r="379" spans="1:2">
      <c r="A379">
        <v>316</v>
      </c>
      <c r="B379" t="s">
        <v>243</v>
      </c>
    </row>
    <row r="380" spans="1:2">
      <c r="A380">
        <v>317</v>
      </c>
      <c r="B380" t="s">
        <v>243</v>
      </c>
    </row>
    <row r="381" spans="1:2">
      <c r="A381">
        <v>318</v>
      </c>
      <c r="B381" t="s">
        <v>315</v>
      </c>
    </row>
    <row r="382" spans="1:2">
      <c r="A382">
        <v>319</v>
      </c>
      <c r="B382" t="s">
        <v>315</v>
      </c>
    </row>
    <row r="383" spans="1:2">
      <c r="A383">
        <v>320</v>
      </c>
      <c r="B383" t="s">
        <v>243</v>
      </c>
    </row>
    <row r="384" spans="1:2">
      <c r="A384">
        <v>321</v>
      </c>
      <c r="B384" t="s">
        <v>315</v>
      </c>
    </row>
    <row r="385" spans="1:2">
      <c r="A385">
        <v>322</v>
      </c>
      <c r="B385" t="s">
        <v>315</v>
      </c>
    </row>
    <row r="386" spans="1:2">
      <c r="A386">
        <v>323</v>
      </c>
      <c r="B386" t="s">
        <v>243</v>
      </c>
    </row>
    <row r="387" spans="1:2">
      <c r="A387">
        <v>324</v>
      </c>
      <c r="B387" t="s">
        <v>315</v>
      </c>
    </row>
    <row r="388" spans="1:2">
      <c r="A388">
        <v>325</v>
      </c>
      <c r="B388" t="s">
        <v>243</v>
      </c>
    </row>
    <row r="389" spans="1:2">
      <c r="A389">
        <v>326</v>
      </c>
      <c r="B389" t="s">
        <v>243</v>
      </c>
    </row>
    <row r="390" spans="1:2">
      <c r="A390">
        <v>327</v>
      </c>
      <c r="B390" t="s">
        <v>243</v>
      </c>
    </row>
    <row r="391" spans="1:2">
      <c r="A391">
        <v>328</v>
      </c>
      <c r="B391" t="s">
        <v>243</v>
      </c>
    </row>
    <row r="392" spans="1:2">
      <c r="A392">
        <v>329</v>
      </c>
      <c r="B392" t="s">
        <v>315</v>
      </c>
    </row>
    <row r="393" spans="1:2">
      <c r="A393">
        <v>330</v>
      </c>
      <c r="B393" t="s">
        <v>243</v>
      </c>
    </row>
    <row r="394" spans="1:2">
      <c r="A394">
        <v>331</v>
      </c>
      <c r="B394" t="s">
        <v>266</v>
      </c>
    </row>
    <row r="395" spans="1:2">
      <c r="A395">
        <v>332</v>
      </c>
      <c r="B395" t="s">
        <v>266</v>
      </c>
    </row>
    <row r="396" spans="1:2">
      <c r="A396">
        <v>333</v>
      </c>
      <c r="B396" t="s">
        <v>279</v>
      </c>
    </row>
    <row r="397" spans="1:2">
      <c r="A397">
        <v>334</v>
      </c>
      <c r="B397" t="s">
        <v>243</v>
      </c>
    </row>
    <row r="398" spans="1:2">
      <c r="A398">
        <v>335</v>
      </c>
      <c r="B398" t="s">
        <v>315</v>
      </c>
    </row>
    <row r="399" spans="1:2">
      <c r="A399">
        <v>336</v>
      </c>
      <c r="B399" t="s">
        <v>315</v>
      </c>
    </row>
    <row r="400" spans="1:2">
      <c r="A400">
        <v>337</v>
      </c>
      <c r="B400" t="s">
        <v>243</v>
      </c>
    </row>
    <row r="401" spans="1:2">
      <c r="A401">
        <v>338</v>
      </c>
      <c r="B401" t="s">
        <v>315</v>
      </c>
    </row>
    <row r="402" spans="1:2">
      <c r="A402">
        <v>339</v>
      </c>
      <c r="B402" t="s">
        <v>243</v>
      </c>
    </row>
    <row r="403" spans="1:2">
      <c r="A403">
        <v>340</v>
      </c>
      <c r="B403" t="s">
        <v>243</v>
      </c>
    </row>
    <row r="404" spans="1:2">
      <c r="A404">
        <v>341</v>
      </c>
      <c r="B404" t="s">
        <v>315</v>
      </c>
    </row>
    <row r="405" spans="1:2">
      <c r="A405">
        <v>342</v>
      </c>
      <c r="B405" t="s">
        <v>315</v>
      </c>
    </row>
    <row r="406" spans="1:2">
      <c r="A406">
        <v>343</v>
      </c>
      <c r="B406" t="s">
        <v>218</v>
      </c>
    </row>
    <row r="407" spans="1:2">
      <c r="A407">
        <v>344</v>
      </c>
      <c r="B407" t="s">
        <v>243</v>
      </c>
    </row>
    <row r="408" spans="1:2">
      <c r="A408">
        <v>345</v>
      </c>
      <c r="B408" t="s">
        <v>243</v>
      </c>
    </row>
    <row r="409" spans="1:2">
      <c r="A409">
        <v>346</v>
      </c>
      <c r="B409" t="s">
        <v>315</v>
      </c>
    </row>
    <row r="410" spans="1:2">
      <c r="A410">
        <v>347</v>
      </c>
      <c r="B410" t="s">
        <v>315</v>
      </c>
    </row>
    <row r="411" spans="1:2">
      <c r="A411">
        <v>348</v>
      </c>
      <c r="B411" t="s">
        <v>218</v>
      </c>
    </row>
    <row r="412" spans="1:2">
      <c r="A412">
        <v>349</v>
      </c>
      <c r="B412" t="s">
        <v>243</v>
      </c>
    </row>
    <row r="413" spans="1:2">
      <c r="A413">
        <v>350</v>
      </c>
      <c r="B413" t="s">
        <v>315</v>
      </c>
    </row>
    <row r="414" spans="1:2">
      <c r="A414">
        <v>351</v>
      </c>
      <c r="B414" t="s">
        <v>243</v>
      </c>
    </row>
    <row r="415" spans="1:2">
      <c r="A415">
        <v>352</v>
      </c>
      <c r="B415" t="s">
        <v>243</v>
      </c>
    </row>
    <row r="416" spans="1:2">
      <c r="A416">
        <v>353</v>
      </c>
      <c r="B416" t="s">
        <v>243</v>
      </c>
    </row>
    <row r="417" spans="1:2">
      <c r="A417">
        <v>354</v>
      </c>
      <c r="B417" t="s">
        <v>315</v>
      </c>
    </row>
    <row r="418" spans="1:2">
      <c r="A418">
        <v>355</v>
      </c>
      <c r="B418" t="s">
        <v>315</v>
      </c>
    </row>
    <row r="419" spans="1:2">
      <c r="A419">
        <v>356</v>
      </c>
      <c r="B419" t="s">
        <v>266</v>
      </c>
    </row>
    <row r="420" spans="1:2">
      <c r="A420">
        <v>357</v>
      </c>
      <c r="B420" t="s">
        <v>218</v>
      </c>
    </row>
    <row r="421" spans="1:2">
      <c r="A421">
        <v>358</v>
      </c>
      <c r="B421" t="s">
        <v>279</v>
      </c>
    </row>
    <row r="422" spans="1:2">
      <c r="A422">
        <v>359</v>
      </c>
      <c r="B422" t="s">
        <v>243</v>
      </c>
    </row>
    <row r="423" spans="1:2">
      <c r="A423">
        <v>360</v>
      </c>
      <c r="B423" t="s">
        <v>243</v>
      </c>
    </row>
    <row r="424" spans="1:2">
      <c r="A424">
        <v>361</v>
      </c>
      <c r="B424" t="s">
        <v>243</v>
      </c>
    </row>
    <row r="425" spans="1:2">
      <c r="A425">
        <v>362</v>
      </c>
      <c r="B425" t="s">
        <v>243</v>
      </c>
    </row>
    <row r="426" spans="1:2">
      <c r="A426">
        <v>363</v>
      </c>
      <c r="B426" t="s">
        <v>243</v>
      </c>
    </row>
    <row r="427" spans="1:2">
      <c r="A427">
        <v>364</v>
      </c>
      <c r="B427" t="s">
        <v>266</v>
      </c>
    </row>
    <row r="428" spans="1:2">
      <c r="A428">
        <v>365</v>
      </c>
      <c r="B428" t="s">
        <v>218</v>
      </c>
    </row>
    <row r="429" spans="1:2">
      <c r="A429">
        <v>366</v>
      </c>
      <c r="B429" t="s">
        <v>266</v>
      </c>
    </row>
    <row r="430" spans="1:2">
      <c r="A430">
        <v>367</v>
      </c>
      <c r="B430" t="s">
        <v>315</v>
      </c>
    </row>
    <row r="431" spans="1:2">
      <c r="A431">
        <v>368</v>
      </c>
      <c r="B431" t="s">
        <v>243</v>
      </c>
    </row>
    <row r="432" spans="1:2">
      <c r="A432">
        <v>369</v>
      </c>
      <c r="B432" t="s">
        <v>266</v>
      </c>
    </row>
    <row r="433" spans="1:2">
      <c r="A433">
        <v>370</v>
      </c>
      <c r="B433" t="s">
        <v>218</v>
      </c>
    </row>
    <row r="434" spans="1:2">
      <c r="A434">
        <v>371</v>
      </c>
      <c r="B434" t="s">
        <v>218</v>
      </c>
    </row>
    <row r="435" spans="1:2">
      <c r="A435">
        <v>372</v>
      </c>
      <c r="B435" t="s">
        <v>243</v>
      </c>
    </row>
    <row r="436" spans="1:2">
      <c r="A436">
        <v>373</v>
      </c>
      <c r="B436" t="s">
        <v>315</v>
      </c>
    </row>
    <row r="437" spans="1:2">
      <c r="A437">
        <v>374</v>
      </c>
      <c r="B437" t="s">
        <v>266</v>
      </c>
    </row>
    <row r="438" spans="1:2">
      <c r="A438">
        <v>375</v>
      </c>
      <c r="B438" t="s">
        <v>243</v>
      </c>
    </row>
    <row r="439" spans="1:2">
      <c r="A439">
        <v>376</v>
      </c>
      <c r="B439" t="s">
        <v>218</v>
      </c>
    </row>
    <row r="440" spans="1:2">
      <c r="A440">
        <v>377</v>
      </c>
      <c r="B440" t="s">
        <v>315</v>
      </c>
    </row>
    <row r="441" spans="1:2">
      <c r="A441">
        <v>378</v>
      </c>
      <c r="B441" t="s">
        <v>243</v>
      </c>
    </row>
    <row r="442" spans="1:2">
      <c r="A442">
        <v>379</v>
      </c>
      <c r="B442" t="s">
        <v>243</v>
      </c>
    </row>
    <row r="443" spans="1:2">
      <c r="A443">
        <v>380</v>
      </c>
      <c r="B443" t="s">
        <v>243</v>
      </c>
    </row>
    <row r="444" spans="1:2">
      <c r="A444">
        <v>381</v>
      </c>
      <c r="B444" t="s">
        <v>243</v>
      </c>
    </row>
    <row r="445" spans="1:2">
      <c r="A445">
        <v>382</v>
      </c>
      <c r="B445" t="s">
        <v>315</v>
      </c>
    </row>
    <row r="446" spans="1:2">
      <c r="A446">
        <v>383</v>
      </c>
      <c r="B446" t="s">
        <v>218</v>
      </c>
    </row>
    <row r="447" spans="1:2">
      <c r="A447">
        <v>384</v>
      </c>
      <c r="B447" t="s">
        <v>243</v>
      </c>
    </row>
    <row r="448" spans="1:2">
      <c r="A448">
        <v>385</v>
      </c>
      <c r="B448" t="s">
        <v>315</v>
      </c>
    </row>
    <row r="449" spans="1:2">
      <c r="A449">
        <v>386</v>
      </c>
      <c r="B449" t="s">
        <v>218</v>
      </c>
    </row>
    <row r="450" spans="1:2">
      <c r="A450">
        <v>387</v>
      </c>
      <c r="B450" t="s">
        <v>315</v>
      </c>
    </row>
    <row r="451" spans="1:2">
      <c r="A451">
        <v>388</v>
      </c>
      <c r="B451" t="s">
        <v>218</v>
      </c>
    </row>
    <row r="452" spans="1:2">
      <c r="A452">
        <v>389</v>
      </c>
      <c r="B452" t="s">
        <v>266</v>
      </c>
    </row>
    <row r="453" spans="1:2">
      <c r="A453">
        <v>390</v>
      </c>
      <c r="B453" t="s">
        <v>315</v>
      </c>
    </row>
    <row r="454" spans="1:2">
      <c r="A454">
        <v>391</v>
      </c>
      <c r="B454" t="s">
        <v>315</v>
      </c>
    </row>
    <row r="455" spans="1:2">
      <c r="A455">
        <v>392</v>
      </c>
      <c r="B455" t="s">
        <v>315</v>
      </c>
    </row>
    <row r="456" spans="1:2">
      <c r="A456">
        <v>393</v>
      </c>
      <c r="B456" t="s">
        <v>243</v>
      </c>
    </row>
    <row r="457" spans="1:2">
      <c r="A457">
        <v>394</v>
      </c>
      <c r="B457" t="s">
        <v>266</v>
      </c>
    </row>
    <row r="458" spans="1:2">
      <c r="A458">
        <v>395</v>
      </c>
      <c r="B458" t="s">
        <v>243</v>
      </c>
    </row>
    <row r="459" spans="1:2">
      <c r="A459">
        <v>396</v>
      </c>
      <c r="B459" t="s">
        <v>218</v>
      </c>
    </row>
    <row r="460" spans="1:2">
      <c r="A460">
        <v>397</v>
      </c>
      <c r="B460" t="s">
        <v>315</v>
      </c>
    </row>
    <row r="461" spans="1:2">
      <c r="A461">
        <v>398</v>
      </c>
      <c r="B461" t="s">
        <v>243</v>
      </c>
    </row>
    <row r="462" spans="1:2">
      <c r="A462">
        <v>399</v>
      </c>
      <c r="B462" t="s">
        <v>243</v>
      </c>
    </row>
    <row r="463" spans="1:2">
      <c r="A463">
        <v>400</v>
      </c>
      <c r="B463" t="s">
        <v>315</v>
      </c>
    </row>
    <row r="464" spans="1:2">
      <c r="A464">
        <v>401</v>
      </c>
      <c r="B464" t="s">
        <v>266</v>
      </c>
    </row>
    <row r="465" spans="1:2">
      <c r="A465">
        <v>402</v>
      </c>
      <c r="B465" t="s">
        <v>315</v>
      </c>
    </row>
    <row r="466" spans="1:2">
      <c r="A466">
        <v>403</v>
      </c>
      <c r="B466" t="s">
        <v>243</v>
      </c>
    </row>
    <row r="467" spans="1:2">
      <c r="A467">
        <v>404</v>
      </c>
      <c r="B467" t="s">
        <v>218</v>
      </c>
    </row>
    <row r="468" spans="1:2">
      <c r="A468">
        <v>405</v>
      </c>
      <c r="B468" t="s">
        <v>243</v>
      </c>
    </row>
    <row r="469" spans="1:2">
      <c r="A469">
        <v>406</v>
      </c>
      <c r="B469" t="s">
        <v>266</v>
      </c>
    </row>
    <row r="470" spans="1:2">
      <c r="A470">
        <v>407</v>
      </c>
      <c r="B470" t="s">
        <v>315</v>
      </c>
    </row>
    <row r="471" spans="1:2">
      <c r="A471">
        <v>408</v>
      </c>
      <c r="B471" t="s">
        <v>243</v>
      </c>
    </row>
    <row r="472" spans="1:2">
      <c r="A472">
        <v>409</v>
      </c>
      <c r="B472" t="s">
        <v>218</v>
      </c>
    </row>
    <row r="473" spans="1:2">
      <c r="A473">
        <v>410</v>
      </c>
      <c r="B473" t="s">
        <v>218</v>
      </c>
    </row>
    <row r="474" spans="1:2">
      <c r="A474">
        <v>411</v>
      </c>
      <c r="B474" t="s">
        <v>315</v>
      </c>
    </row>
    <row r="475" spans="1:2">
      <c r="A475">
        <v>412</v>
      </c>
      <c r="B475" t="s">
        <v>315</v>
      </c>
    </row>
    <row r="476" spans="1:2">
      <c r="A476">
        <v>413</v>
      </c>
      <c r="B476" t="s">
        <v>279</v>
      </c>
    </row>
    <row r="477" spans="1:2">
      <c r="A477">
        <v>414</v>
      </c>
      <c r="B477" t="s">
        <v>243</v>
      </c>
    </row>
    <row r="478" spans="1:2">
      <c r="A478">
        <v>415</v>
      </c>
      <c r="B478" t="s">
        <v>266</v>
      </c>
    </row>
    <row r="479" spans="1:2">
      <c r="A479">
        <v>415</v>
      </c>
      <c r="B479" t="s">
        <v>315</v>
      </c>
    </row>
    <row r="480" spans="1:2">
      <c r="A480">
        <v>415</v>
      </c>
      <c r="B480" t="s">
        <v>218</v>
      </c>
    </row>
    <row r="481" spans="1:2">
      <c r="A481">
        <v>415</v>
      </c>
      <c r="B481" t="s">
        <v>243</v>
      </c>
    </row>
    <row r="482" spans="1:2">
      <c r="A482">
        <v>415</v>
      </c>
      <c r="B482" t="s">
        <v>279</v>
      </c>
    </row>
    <row r="483" spans="1:2">
      <c r="A483">
        <v>416</v>
      </c>
      <c r="B483" t="s">
        <v>266</v>
      </c>
    </row>
    <row r="484" spans="1:2">
      <c r="A484">
        <v>417</v>
      </c>
      <c r="B484" t="s">
        <v>243</v>
      </c>
    </row>
    <row r="485" spans="1:2">
      <c r="A485">
        <v>418</v>
      </c>
      <c r="B485" t="s">
        <v>266</v>
      </c>
    </row>
    <row r="486" spans="1:2">
      <c r="A486">
        <v>419</v>
      </c>
      <c r="B486" t="s">
        <v>243</v>
      </c>
    </row>
    <row r="487" spans="1:2">
      <c r="A487">
        <v>420</v>
      </c>
      <c r="B487" t="s">
        <v>218</v>
      </c>
    </row>
    <row r="488" spans="1:2">
      <c r="A488">
        <v>421</v>
      </c>
      <c r="B488" t="s">
        <v>243</v>
      </c>
    </row>
    <row r="489" spans="1:2">
      <c r="A489">
        <v>422</v>
      </c>
      <c r="B489" t="s">
        <v>243</v>
      </c>
    </row>
    <row r="490" spans="1:2">
      <c r="A490">
        <v>423</v>
      </c>
      <c r="B490" t="s">
        <v>315</v>
      </c>
    </row>
    <row r="491" spans="1:2">
      <c r="A491">
        <v>424</v>
      </c>
      <c r="B491" t="s">
        <v>266</v>
      </c>
    </row>
    <row r="492" spans="1:2">
      <c r="A492">
        <v>425</v>
      </c>
      <c r="B492" t="s">
        <v>218</v>
      </c>
    </row>
    <row r="493" spans="1:2">
      <c r="A493">
        <v>426</v>
      </c>
      <c r="B493" t="s">
        <v>266</v>
      </c>
    </row>
    <row r="494" spans="1:2">
      <c r="A494">
        <v>427</v>
      </c>
      <c r="B494" t="s">
        <v>218</v>
      </c>
    </row>
    <row r="495" spans="1:2">
      <c r="A495">
        <v>428</v>
      </c>
      <c r="B495" t="s">
        <v>315</v>
      </c>
    </row>
    <row r="496" spans="1:2">
      <c r="A496">
        <v>429</v>
      </c>
      <c r="B496" t="s">
        <v>315</v>
      </c>
    </row>
    <row r="497" spans="1:2">
      <c r="A497">
        <v>430</v>
      </c>
      <c r="B497" t="s">
        <v>315</v>
      </c>
    </row>
    <row r="498" spans="1:2">
      <c r="A498">
        <v>431</v>
      </c>
      <c r="B498" t="s">
        <v>243</v>
      </c>
    </row>
    <row r="499" spans="1:2">
      <c r="A499">
        <v>432</v>
      </c>
      <c r="B499" t="s">
        <v>218</v>
      </c>
    </row>
    <row r="500" spans="1:2">
      <c r="A500">
        <v>433</v>
      </c>
      <c r="B500" t="s">
        <v>315</v>
      </c>
    </row>
    <row r="501" spans="1:2">
      <c r="A501">
        <v>434</v>
      </c>
      <c r="B501" t="s">
        <v>266</v>
      </c>
    </row>
    <row r="502" spans="1:2">
      <c r="A502">
        <v>435</v>
      </c>
      <c r="B502" t="s">
        <v>315</v>
      </c>
    </row>
    <row r="503" spans="1:2">
      <c r="A503">
        <v>436</v>
      </c>
      <c r="B503" t="s">
        <v>218</v>
      </c>
    </row>
    <row r="504" spans="1:2">
      <c r="A504">
        <v>437</v>
      </c>
      <c r="B504" t="s">
        <v>218</v>
      </c>
    </row>
    <row r="505" spans="1:2">
      <c r="A505">
        <v>438</v>
      </c>
      <c r="B505" t="s">
        <v>315</v>
      </c>
    </row>
    <row r="506" spans="1:2">
      <c r="A506">
        <v>439</v>
      </c>
      <c r="B506" t="s">
        <v>315</v>
      </c>
    </row>
    <row r="507" spans="1:2">
      <c r="A507">
        <v>440</v>
      </c>
      <c r="B507" t="s">
        <v>315</v>
      </c>
    </row>
    <row r="508" spans="1:2">
      <c r="A508">
        <v>441</v>
      </c>
      <c r="B508" t="s">
        <v>315</v>
      </c>
    </row>
    <row r="509" spans="1:2">
      <c r="A509">
        <v>442</v>
      </c>
      <c r="B509" t="s">
        <v>315</v>
      </c>
    </row>
    <row r="510" spans="1:2">
      <c r="A510">
        <v>443</v>
      </c>
      <c r="B510" t="s">
        <v>243</v>
      </c>
    </row>
    <row r="511" spans="1:2">
      <c r="A511">
        <v>444</v>
      </c>
      <c r="B511" t="s">
        <v>243</v>
      </c>
    </row>
    <row r="512" spans="1:2">
      <c r="A512">
        <v>445</v>
      </c>
      <c r="B512" t="s">
        <v>315</v>
      </c>
    </row>
    <row r="513" spans="1:2">
      <c r="A513">
        <v>446</v>
      </c>
      <c r="B513" t="s">
        <v>218</v>
      </c>
    </row>
    <row r="514" spans="1:2">
      <c r="A514">
        <v>447</v>
      </c>
      <c r="B514" t="s">
        <v>218</v>
      </c>
    </row>
    <row r="515" spans="1:2">
      <c r="A515">
        <v>448</v>
      </c>
      <c r="B515" t="s">
        <v>218</v>
      </c>
    </row>
    <row r="516" spans="1:2">
      <c r="A516">
        <v>449</v>
      </c>
      <c r="B516" t="s">
        <v>218</v>
      </c>
    </row>
    <row r="517" spans="1:2">
      <c r="A517">
        <v>450</v>
      </c>
      <c r="B517" t="s">
        <v>243</v>
      </c>
    </row>
    <row r="518" spans="1:2">
      <c r="A518">
        <v>451</v>
      </c>
      <c r="B518" t="s">
        <v>243</v>
      </c>
    </row>
    <row r="519" spans="1:2">
      <c r="A519">
        <v>452</v>
      </c>
      <c r="B519" t="s">
        <v>243</v>
      </c>
    </row>
    <row r="520" spans="1:2">
      <c r="A520">
        <v>453</v>
      </c>
      <c r="B520" t="s">
        <v>243</v>
      </c>
    </row>
    <row r="521" spans="1:2">
      <c r="A521">
        <v>454</v>
      </c>
      <c r="B521" t="s">
        <v>218</v>
      </c>
    </row>
    <row r="522" spans="1:2">
      <c r="A522">
        <v>455</v>
      </c>
      <c r="B522" t="s">
        <v>279</v>
      </c>
    </row>
    <row r="523" spans="1:2">
      <c r="A523">
        <v>456</v>
      </c>
      <c r="B523" t="s">
        <v>315</v>
      </c>
    </row>
    <row r="524" spans="1:2">
      <c r="A524">
        <v>457</v>
      </c>
      <c r="B524" t="s">
        <v>315</v>
      </c>
    </row>
    <row r="525" spans="1:2">
      <c r="A525">
        <v>458</v>
      </c>
      <c r="B525" t="s">
        <v>218</v>
      </c>
    </row>
    <row r="526" spans="1:2">
      <c r="A526">
        <v>459</v>
      </c>
      <c r="B526" t="s">
        <v>243</v>
      </c>
    </row>
    <row r="527" spans="1:2">
      <c r="A527">
        <v>460</v>
      </c>
      <c r="B527" t="s">
        <v>218</v>
      </c>
    </row>
    <row r="528" spans="1:2">
      <c r="A528">
        <v>461</v>
      </c>
      <c r="B528" t="s">
        <v>243</v>
      </c>
    </row>
    <row r="529" spans="1:2">
      <c r="A529">
        <v>462</v>
      </c>
      <c r="B529" t="s">
        <v>315</v>
      </c>
    </row>
    <row r="530" spans="1:2">
      <c r="A530">
        <v>463</v>
      </c>
      <c r="B530" t="s">
        <v>218</v>
      </c>
    </row>
    <row r="531" spans="1:2">
      <c r="A531">
        <v>464</v>
      </c>
      <c r="B531" t="s">
        <v>266</v>
      </c>
    </row>
    <row r="532" spans="1:2">
      <c r="A532">
        <v>465</v>
      </c>
      <c r="B532" t="s">
        <v>243</v>
      </c>
    </row>
    <row r="533" spans="1:2">
      <c r="A533">
        <v>466</v>
      </c>
      <c r="B533" t="s">
        <v>218</v>
      </c>
    </row>
    <row r="534" spans="1:2">
      <c r="A534">
        <v>467</v>
      </c>
      <c r="B534" t="s">
        <v>243</v>
      </c>
    </row>
    <row r="535" spans="1:2">
      <c r="A535">
        <v>468</v>
      </c>
      <c r="B535" t="s">
        <v>243</v>
      </c>
    </row>
    <row r="536" spans="1:2">
      <c r="A536">
        <v>469</v>
      </c>
      <c r="B536" t="s">
        <v>279</v>
      </c>
    </row>
    <row r="537" spans="1:2">
      <c r="A537">
        <v>470</v>
      </c>
      <c r="B537" t="s">
        <v>243</v>
      </c>
    </row>
    <row r="538" spans="1:2">
      <c r="A538">
        <v>471</v>
      </c>
      <c r="B538" t="s">
        <v>315</v>
      </c>
    </row>
    <row r="539" spans="1:2">
      <c r="A539">
        <v>472</v>
      </c>
      <c r="B539" t="s">
        <v>315</v>
      </c>
    </row>
    <row r="540" spans="1:2">
      <c r="A540">
        <v>473</v>
      </c>
      <c r="B540" t="s">
        <v>315</v>
      </c>
    </row>
    <row r="541" spans="1:2">
      <c r="A541">
        <v>474</v>
      </c>
      <c r="B541" t="s">
        <v>243</v>
      </c>
    </row>
    <row r="542" spans="1:2">
      <c r="A542">
        <v>475</v>
      </c>
      <c r="B542" t="s">
        <v>315</v>
      </c>
    </row>
    <row r="543" spans="1:2">
      <c r="A543">
        <v>476</v>
      </c>
      <c r="B543" t="s">
        <v>315</v>
      </c>
    </row>
    <row r="544" spans="1:2">
      <c r="A544">
        <v>477</v>
      </c>
      <c r="B544" t="s">
        <v>243</v>
      </c>
    </row>
    <row r="545" spans="1:2">
      <c r="A545">
        <v>478</v>
      </c>
      <c r="B545" t="s">
        <v>243</v>
      </c>
    </row>
    <row r="546" spans="1:2">
      <c r="A546">
        <v>479</v>
      </c>
      <c r="B546" t="s">
        <v>243</v>
      </c>
    </row>
    <row r="547" spans="1:2">
      <c r="A547">
        <v>480</v>
      </c>
      <c r="B547" t="s">
        <v>218</v>
      </c>
    </row>
    <row r="548" spans="1:2">
      <c r="A548">
        <v>481</v>
      </c>
      <c r="B548" t="s">
        <v>243</v>
      </c>
    </row>
    <row r="549" spans="1:2">
      <c r="A549">
        <v>482</v>
      </c>
      <c r="B549" t="s">
        <v>315</v>
      </c>
    </row>
    <row r="550" spans="1:2">
      <c r="A550">
        <v>483</v>
      </c>
      <c r="B550" t="s">
        <v>243</v>
      </c>
    </row>
    <row r="551" spans="1:2">
      <c r="A551">
        <v>484</v>
      </c>
      <c r="B551" t="s">
        <v>266</v>
      </c>
    </row>
    <row r="552" spans="1:2">
      <c r="A552">
        <v>485</v>
      </c>
      <c r="B552" t="s">
        <v>266</v>
      </c>
    </row>
    <row r="553" spans="1:2">
      <c r="A553">
        <v>486</v>
      </c>
      <c r="B553" t="s">
        <v>243</v>
      </c>
    </row>
    <row r="554" spans="1:2">
      <c r="A554">
        <v>487</v>
      </c>
      <c r="B554" t="s">
        <v>243</v>
      </c>
    </row>
    <row r="555" spans="1:2">
      <c r="A555">
        <v>488</v>
      </c>
      <c r="B555" t="s">
        <v>243</v>
      </c>
    </row>
    <row r="556" spans="1:2">
      <c r="A556">
        <v>489</v>
      </c>
      <c r="B556" t="s">
        <v>315</v>
      </c>
    </row>
    <row r="557" spans="1:2">
      <c r="A557">
        <v>490</v>
      </c>
      <c r="B557" t="s">
        <v>266</v>
      </c>
    </row>
    <row r="558" spans="1:2">
      <c r="A558">
        <v>491</v>
      </c>
      <c r="B558" t="s">
        <v>266</v>
      </c>
    </row>
    <row r="559" spans="1:2">
      <c r="A559">
        <v>492</v>
      </c>
      <c r="B559" t="s">
        <v>218</v>
      </c>
    </row>
    <row r="560" spans="1:2">
      <c r="A560">
        <v>493</v>
      </c>
      <c r="B560" t="s">
        <v>243</v>
      </c>
    </row>
    <row r="561" spans="1:2">
      <c r="A561">
        <v>494</v>
      </c>
      <c r="B561" t="s">
        <v>243</v>
      </c>
    </row>
    <row r="562" spans="1:2">
      <c r="A562">
        <v>495</v>
      </c>
      <c r="B562" t="s">
        <v>218</v>
      </c>
    </row>
    <row r="563" spans="1:2">
      <c r="A563">
        <v>496</v>
      </c>
      <c r="B563" t="s">
        <v>266</v>
      </c>
    </row>
    <row r="564" spans="1:2">
      <c r="A564">
        <v>497</v>
      </c>
      <c r="B564" t="s">
        <v>218</v>
      </c>
    </row>
    <row r="565" spans="1:2">
      <c r="A565">
        <v>498</v>
      </c>
      <c r="B565" t="s">
        <v>243</v>
      </c>
    </row>
    <row r="566" spans="1:2">
      <c r="A566">
        <v>499</v>
      </c>
      <c r="B566" t="s">
        <v>243</v>
      </c>
    </row>
    <row r="567" spans="1:2">
      <c r="A567">
        <v>500</v>
      </c>
      <c r="B567" t="s">
        <v>243</v>
      </c>
    </row>
    <row r="568" spans="1:2">
      <c r="A568">
        <v>501</v>
      </c>
      <c r="B568" t="s">
        <v>218</v>
      </c>
    </row>
    <row r="569" spans="1:2">
      <c r="A569">
        <v>502</v>
      </c>
      <c r="B569" t="s">
        <v>315</v>
      </c>
    </row>
    <row r="570" spans="1:2">
      <c r="A570">
        <v>503</v>
      </c>
      <c r="B570" t="s">
        <v>315</v>
      </c>
    </row>
    <row r="571" spans="1:2">
      <c r="A571">
        <v>503</v>
      </c>
      <c r="B571" t="s">
        <v>266</v>
      </c>
    </row>
    <row r="572" spans="1:2">
      <c r="A572">
        <v>504</v>
      </c>
      <c r="B572" t="s">
        <v>243</v>
      </c>
    </row>
    <row r="573" spans="1:2">
      <c r="A573">
        <v>505</v>
      </c>
      <c r="B573" t="s">
        <v>266</v>
      </c>
    </row>
    <row r="574" spans="1:2">
      <c r="A574">
        <v>505</v>
      </c>
      <c r="B574" t="s">
        <v>243</v>
      </c>
    </row>
    <row r="575" spans="1:2">
      <c r="A575">
        <v>505</v>
      </c>
      <c r="B575" t="s">
        <v>315</v>
      </c>
    </row>
    <row r="576" spans="1:2">
      <c r="A576">
        <v>505</v>
      </c>
      <c r="B576" t="s">
        <v>279</v>
      </c>
    </row>
    <row r="577" spans="1:2">
      <c r="A577">
        <v>505</v>
      </c>
      <c r="B577" t="s">
        <v>218</v>
      </c>
    </row>
    <row r="578" spans="1:2">
      <c r="A578">
        <v>506</v>
      </c>
      <c r="B578" t="s">
        <v>315</v>
      </c>
    </row>
    <row r="579" spans="1:2">
      <c r="A579">
        <v>507</v>
      </c>
      <c r="B579" t="s">
        <v>315</v>
      </c>
    </row>
    <row r="580" spans="1:2">
      <c r="A580">
        <v>508</v>
      </c>
      <c r="B580" t="s">
        <v>243</v>
      </c>
    </row>
    <row r="581" spans="1:2">
      <c r="A581">
        <v>509</v>
      </c>
      <c r="B581" t="s">
        <v>218</v>
      </c>
    </row>
    <row r="582" spans="1:2">
      <c r="A582">
        <v>510</v>
      </c>
      <c r="B582" t="s">
        <v>315</v>
      </c>
    </row>
    <row r="583" spans="1:2">
      <c r="A583">
        <v>511</v>
      </c>
      <c r="B583" t="s">
        <v>218</v>
      </c>
    </row>
    <row r="584" spans="1:2">
      <c r="A584">
        <v>512</v>
      </c>
      <c r="B584" t="s">
        <v>243</v>
      </c>
    </row>
    <row r="585" spans="1:2">
      <c r="A585">
        <v>513</v>
      </c>
      <c r="B585" t="s">
        <v>315</v>
      </c>
    </row>
    <row r="586" spans="1:2">
      <c r="A586">
        <v>514</v>
      </c>
      <c r="B586" t="s">
        <v>218</v>
      </c>
    </row>
    <row r="587" spans="1:2">
      <c r="A587">
        <v>515</v>
      </c>
      <c r="B587" t="s">
        <v>243</v>
      </c>
    </row>
    <row r="588" spans="1:2">
      <c r="A588">
        <v>516</v>
      </c>
      <c r="B588" t="s">
        <v>315</v>
      </c>
    </row>
    <row r="589" spans="1:2">
      <c r="A589">
        <v>517</v>
      </c>
      <c r="B589" t="s">
        <v>266</v>
      </c>
    </row>
    <row r="590" spans="1:2">
      <c r="A590">
        <v>517</v>
      </c>
      <c r="B590" t="s">
        <v>243</v>
      </c>
    </row>
    <row r="591" spans="1:2">
      <c r="A591">
        <v>517</v>
      </c>
      <c r="B591" t="s">
        <v>315</v>
      </c>
    </row>
    <row r="592" spans="1:2">
      <c r="A592">
        <v>517</v>
      </c>
      <c r="B592" t="s">
        <v>279</v>
      </c>
    </row>
    <row r="593" spans="1:2">
      <c r="A593">
        <v>517</v>
      </c>
      <c r="B593" t="s">
        <v>218</v>
      </c>
    </row>
    <row r="594" spans="1:2">
      <c r="A594">
        <v>518</v>
      </c>
      <c r="B594" t="s">
        <v>266</v>
      </c>
    </row>
    <row r="595" spans="1:2">
      <c r="A595">
        <v>519</v>
      </c>
      <c r="B595" t="s">
        <v>315</v>
      </c>
    </row>
    <row r="596" spans="1:2">
      <c r="A596">
        <v>520</v>
      </c>
      <c r="B596" t="s">
        <v>266</v>
      </c>
    </row>
    <row r="597" spans="1:2">
      <c r="A597">
        <v>520</v>
      </c>
      <c r="B597" t="s">
        <v>315</v>
      </c>
    </row>
    <row r="598" spans="1:2">
      <c r="A598">
        <v>521</v>
      </c>
      <c r="B598" t="s">
        <v>243</v>
      </c>
    </row>
    <row r="599" spans="1:2">
      <c r="A599">
        <v>522</v>
      </c>
      <c r="B599" t="s">
        <v>266</v>
      </c>
    </row>
    <row r="600" spans="1:2">
      <c r="A600">
        <v>523</v>
      </c>
      <c r="B600" t="s">
        <v>266</v>
      </c>
    </row>
    <row r="601" spans="1:2">
      <c r="A601">
        <v>523</v>
      </c>
      <c r="B601" t="s">
        <v>243</v>
      </c>
    </row>
    <row r="602" spans="1:2">
      <c r="A602">
        <v>523</v>
      </c>
      <c r="B602" t="s">
        <v>315</v>
      </c>
    </row>
    <row r="603" spans="1:2">
      <c r="A603">
        <v>523</v>
      </c>
      <c r="B603" t="s">
        <v>279</v>
      </c>
    </row>
    <row r="604" spans="1:2">
      <c r="A604">
        <v>523</v>
      </c>
      <c r="B604" t="s">
        <v>218</v>
      </c>
    </row>
    <row r="605" spans="1:2">
      <c r="A605">
        <v>524</v>
      </c>
      <c r="B605" t="s">
        <v>315</v>
      </c>
    </row>
    <row r="606" spans="1:2">
      <c r="A606">
        <v>525</v>
      </c>
      <c r="B606" t="s">
        <v>266</v>
      </c>
    </row>
    <row r="607" spans="1:2">
      <c r="A607">
        <v>526</v>
      </c>
      <c r="B607" t="s">
        <v>243</v>
      </c>
    </row>
    <row r="608" spans="1:2">
      <c r="A608">
        <v>527</v>
      </c>
      <c r="B608" t="s">
        <v>218</v>
      </c>
    </row>
    <row r="609" spans="1:2">
      <c r="A609">
        <v>528</v>
      </c>
      <c r="B609" t="s">
        <v>243</v>
      </c>
    </row>
    <row r="610" spans="1:2">
      <c r="A610">
        <v>529</v>
      </c>
      <c r="B610" t="s">
        <v>315</v>
      </c>
    </row>
    <row r="611" spans="1:2">
      <c r="A611">
        <v>530</v>
      </c>
      <c r="B611" t="s">
        <v>315</v>
      </c>
    </row>
    <row r="612" spans="1:2">
      <c r="A612">
        <v>531</v>
      </c>
      <c r="B612" t="s">
        <v>243</v>
      </c>
    </row>
    <row r="613" spans="1:2">
      <c r="A613">
        <v>532</v>
      </c>
      <c r="B613" t="s">
        <v>315</v>
      </c>
    </row>
    <row r="614" spans="1:2">
      <c r="A614">
        <v>533</v>
      </c>
      <c r="B614" t="s">
        <v>315</v>
      </c>
    </row>
    <row r="615" spans="1:2">
      <c r="A615">
        <v>534</v>
      </c>
      <c r="B615" t="s">
        <v>243</v>
      </c>
    </row>
    <row r="616" spans="1:2">
      <c r="A616">
        <v>535</v>
      </c>
      <c r="B616" t="s">
        <v>218</v>
      </c>
    </row>
    <row r="617" spans="1:2">
      <c r="A617">
        <v>536</v>
      </c>
      <c r="B617" t="s">
        <v>243</v>
      </c>
    </row>
    <row r="618" spans="1:2">
      <c r="A618">
        <v>537</v>
      </c>
      <c r="B618" t="s">
        <v>243</v>
      </c>
    </row>
    <row r="619" spans="1:2">
      <c r="A619">
        <v>538</v>
      </c>
      <c r="B619" t="s">
        <v>266</v>
      </c>
    </row>
    <row r="620" spans="1:2">
      <c r="A620">
        <v>539</v>
      </c>
      <c r="B620" t="s">
        <v>315</v>
      </c>
    </row>
    <row r="621" spans="1:2">
      <c r="A621">
        <v>540</v>
      </c>
      <c r="B621" t="s">
        <v>315</v>
      </c>
    </row>
    <row r="622" spans="1:2">
      <c r="A622">
        <v>541</v>
      </c>
      <c r="B622" t="s">
        <v>315</v>
      </c>
    </row>
    <row r="623" spans="1:2">
      <c r="A623">
        <v>541</v>
      </c>
      <c r="B623" t="s">
        <v>266</v>
      </c>
    </row>
    <row r="624" spans="1:2">
      <c r="A624">
        <v>542</v>
      </c>
      <c r="B624" t="s">
        <v>218</v>
      </c>
    </row>
    <row r="625" spans="1:2">
      <c r="A625">
        <v>543</v>
      </c>
      <c r="B625" t="s">
        <v>315</v>
      </c>
    </row>
    <row r="626" spans="1:2">
      <c r="A626">
        <v>544</v>
      </c>
      <c r="B626" t="s">
        <v>266</v>
      </c>
    </row>
    <row r="627" spans="1:2">
      <c r="A627">
        <v>545</v>
      </c>
      <c r="B627" t="s">
        <v>266</v>
      </c>
    </row>
    <row r="628" spans="1:2">
      <c r="A628">
        <v>545</v>
      </c>
      <c r="B628" t="s">
        <v>243</v>
      </c>
    </row>
    <row r="629" spans="1:2">
      <c r="A629">
        <v>545</v>
      </c>
      <c r="B629" t="s">
        <v>315</v>
      </c>
    </row>
    <row r="630" spans="1:2">
      <c r="A630">
        <v>545</v>
      </c>
      <c r="B630" t="s">
        <v>279</v>
      </c>
    </row>
    <row r="631" spans="1:2">
      <c r="A631">
        <v>545</v>
      </c>
      <c r="B631" t="s">
        <v>218</v>
      </c>
    </row>
    <row r="632" spans="1:2">
      <c r="A632">
        <v>546</v>
      </c>
      <c r="B632" t="s">
        <v>243</v>
      </c>
    </row>
    <row r="633" spans="1:2">
      <c r="A633">
        <v>547</v>
      </c>
      <c r="B633" t="s">
        <v>266</v>
      </c>
    </row>
    <row r="634" spans="1:2">
      <c r="A634">
        <v>548</v>
      </c>
      <c r="B634" t="s">
        <v>315</v>
      </c>
    </row>
    <row r="635" spans="1:2">
      <c r="A635">
        <v>549</v>
      </c>
      <c r="B635" t="s">
        <v>315</v>
      </c>
    </row>
    <row r="636" spans="1:2">
      <c r="A636">
        <v>549</v>
      </c>
      <c r="B636" t="s">
        <v>243</v>
      </c>
    </row>
    <row r="637" spans="1:2">
      <c r="A637">
        <v>550</v>
      </c>
      <c r="B637" t="s">
        <v>315</v>
      </c>
    </row>
    <row r="638" spans="1:2">
      <c r="A638">
        <v>551</v>
      </c>
      <c r="B638" t="s">
        <v>243</v>
      </c>
    </row>
    <row r="639" spans="1:2">
      <c r="A639">
        <v>552</v>
      </c>
      <c r="B639" t="s">
        <v>266</v>
      </c>
    </row>
    <row r="640" spans="1:2">
      <c r="A640">
        <v>552</v>
      </c>
      <c r="B640" t="s">
        <v>315</v>
      </c>
    </row>
    <row r="641" spans="1:2">
      <c r="A641">
        <v>552</v>
      </c>
      <c r="B641" t="s">
        <v>243</v>
      </c>
    </row>
    <row r="642" spans="1:2">
      <c r="A642">
        <v>552</v>
      </c>
      <c r="B642" t="s">
        <v>279</v>
      </c>
    </row>
    <row r="643" spans="1:2">
      <c r="A643">
        <v>553</v>
      </c>
      <c r="B643" t="s">
        <v>315</v>
      </c>
    </row>
    <row r="644" spans="1:2">
      <c r="A644">
        <v>554</v>
      </c>
      <c r="B644" t="s">
        <v>266</v>
      </c>
    </row>
    <row r="645" spans="1:2">
      <c r="A645">
        <v>554</v>
      </c>
      <c r="B645" t="s">
        <v>315</v>
      </c>
    </row>
    <row r="646" spans="1:2">
      <c r="A646">
        <v>555</v>
      </c>
      <c r="B646" t="s">
        <v>243</v>
      </c>
    </row>
    <row r="647" spans="1:2">
      <c r="A647">
        <v>556</v>
      </c>
      <c r="B647" t="s">
        <v>315</v>
      </c>
    </row>
    <row r="648" spans="1:2">
      <c r="A648">
        <v>557</v>
      </c>
      <c r="B648" t="s">
        <v>266</v>
      </c>
    </row>
    <row r="649" spans="1:2">
      <c r="A649">
        <v>558</v>
      </c>
      <c r="B649" t="s">
        <v>243</v>
      </c>
    </row>
    <row r="650" spans="1:2">
      <c r="A650">
        <v>559</v>
      </c>
      <c r="B650" t="s">
        <v>243</v>
      </c>
    </row>
    <row r="651" spans="1:2">
      <c r="A651">
        <v>560</v>
      </c>
      <c r="B651" t="s">
        <v>266</v>
      </c>
    </row>
    <row r="652" spans="1:2">
      <c r="A652">
        <v>561</v>
      </c>
      <c r="B652" t="s">
        <v>243</v>
      </c>
    </row>
    <row r="653" spans="1:2">
      <c r="A653">
        <v>562</v>
      </c>
      <c r="B653" t="s">
        <v>279</v>
      </c>
    </row>
    <row r="654" spans="1:2">
      <c r="A654">
        <v>563</v>
      </c>
      <c r="B654" t="s">
        <v>243</v>
      </c>
    </row>
    <row r="655" spans="1:2">
      <c r="A655">
        <v>564</v>
      </c>
      <c r="B655" t="s">
        <v>243</v>
      </c>
    </row>
    <row r="656" spans="1:2">
      <c r="A656">
        <v>565</v>
      </c>
      <c r="B656" t="s">
        <v>279</v>
      </c>
    </row>
    <row r="657" spans="1:2">
      <c r="A657">
        <v>566</v>
      </c>
      <c r="B657" t="s">
        <v>315</v>
      </c>
    </row>
    <row r="658" spans="1:2">
      <c r="A658">
        <v>567</v>
      </c>
      <c r="B658" t="s">
        <v>243</v>
      </c>
    </row>
    <row r="659" spans="1:2">
      <c r="A659">
        <v>568</v>
      </c>
      <c r="B659" t="s">
        <v>243</v>
      </c>
    </row>
    <row r="660" spans="1:2">
      <c r="A660">
        <v>569</v>
      </c>
      <c r="B660" t="s">
        <v>243</v>
      </c>
    </row>
    <row r="661" spans="1:2">
      <c r="A661">
        <v>570</v>
      </c>
      <c r="B661" t="s">
        <v>315</v>
      </c>
    </row>
    <row r="662" spans="1:2">
      <c r="A662">
        <v>571</v>
      </c>
      <c r="B662" t="s">
        <v>243</v>
      </c>
    </row>
    <row r="663" spans="1:2">
      <c r="A663">
        <v>572</v>
      </c>
      <c r="B663" t="s">
        <v>218</v>
      </c>
    </row>
    <row r="664" spans="1:2">
      <c r="A664">
        <v>573</v>
      </c>
      <c r="B664" t="s">
        <v>315</v>
      </c>
    </row>
    <row r="665" spans="1:2">
      <c r="A665">
        <v>574</v>
      </c>
      <c r="B665" t="s">
        <v>315</v>
      </c>
    </row>
    <row r="666" spans="1:2">
      <c r="A666">
        <v>575</v>
      </c>
      <c r="B666" t="s">
        <v>243</v>
      </c>
    </row>
    <row r="667" spans="1:2">
      <c r="A667">
        <v>576</v>
      </c>
      <c r="B667" t="s">
        <v>243</v>
      </c>
    </row>
    <row r="668" spans="1:2">
      <c r="A668">
        <v>577</v>
      </c>
      <c r="B668" t="s">
        <v>315</v>
      </c>
    </row>
    <row r="669" spans="1:2">
      <c r="A669">
        <v>578</v>
      </c>
      <c r="B669" t="s">
        <v>315</v>
      </c>
    </row>
    <row r="670" spans="1:2">
      <c r="A670">
        <v>579</v>
      </c>
      <c r="B670" t="s">
        <v>315</v>
      </c>
    </row>
    <row r="671" spans="1:2">
      <c r="A671">
        <v>580</v>
      </c>
      <c r="B671" t="s">
        <v>315</v>
      </c>
    </row>
    <row r="672" spans="1:2">
      <c r="A672">
        <v>581</v>
      </c>
      <c r="B672" t="s">
        <v>315</v>
      </c>
    </row>
    <row r="673" spans="1:2">
      <c r="A673">
        <v>581</v>
      </c>
      <c r="B673" t="s">
        <v>243</v>
      </c>
    </row>
    <row r="674" spans="1:2">
      <c r="A674">
        <v>581</v>
      </c>
      <c r="B674" t="s">
        <v>266</v>
      </c>
    </row>
    <row r="675" spans="1:2">
      <c r="A675">
        <v>581</v>
      </c>
      <c r="B675" t="s">
        <v>279</v>
      </c>
    </row>
    <row r="676" spans="1:2">
      <c r="A676">
        <v>582</v>
      </c>
      <c r="B676" t="s">
        <v>315</v>
      </c>
    </row>
    <row r="677" spans="1:2">
      <c r="A677">
        <v>583</v>
      </c>
      <c r="B677" t="s">
        <v>315</v>
      </c>
    </row>
    <row r="678" spans="1:2">
      <c r="A678">
        <v>584</v>
      </c>
      <c r="B678" t="s">
        <v>243</v>
      </c>
    </row>
    <row r="679" spans="1:2">
      <c r="A679">
        <v>585</v>
      </c>
      <c r="B679" t="s">
        <v>315</v>
      </c>
    </row>
    <row r="680" spans="1:2">
      <c r="A680">
        <v>586</v>
      </c>
      <c r="B680" t="s">
        <v>315</v>
      </c>
    </row>
    <row r="681" spans="1:2">
      <c r="A681">
        <v>587</v>
      </c>
      <c r="B681" t="s">
        <v>315</v>
      </c>
    </row>
    <row r="682" spans="1:2">
      <c r="A682">
        <v>588</v>
      </c>
      <c r="B682" t="s">
        <v>243</v>
      </c>
    </row>
    <row r="683" spans="1:2">
      <c r="A683">
        <v>589</v>
      </c>
      <c r="B683" t="s">
        <v>243</v>
      </c>
    </row>
    <row r="684" spans="1:2">
      <c r="A684">
        <v>590</v>
      </c>
      <c r="B684" t="s">
        <v>243</v>
      </c>
    </row>
    <row r="685" spans="1:2">
      <c r="A685">
        <v>591</v>
      </c>
      <c r="B685" t="s">
        <v>315</v>
      </c>
    </row>
    <row r="686" spans="1:2">
      <c r="A686">
        <v>592</v>
      </c>
      <c r="B686" t="s">
        <v>266</v>
      </c>
    </row>
    <row r="687" spans="1:2">
      <c r="A687">
        <v>593</v>
      </c>
      <c r="B687" t="s">
        <v>266</v>
      </c>
    </row>
    <row r="688" spans="1:2">
      <c r="A688">
        <v>594</v>
      </c>
      <c r="B688" t="s">
        <v>266</v>
      </c>
    </row>
    <row r="689" spans="1:2">
      <c r="A689">
        <v>595</v>
      </c>
      <c r="B689" t="s">
        <v>266</v>
      </c>
    </row>
    <row r="690" spans="1:2">
      <c r="A690">
        <v>596</v>
      </c>
      <c r="B690" t="s">
        <v>218</v>
      </c>
    </row>
    <row r="691" spans="1:2">
      <c r="A691">
        <v>597</v>
      </c>
      <c r="B691" t="s">
        <v>218</v>
      </c>
    </row>
    <row r="692" spans="1:2">
      <c r="A692">
        <v>598</v>
      </c>
      <c r="B692" t="s">
        <v>315</v>
      </c>
    </row>
    <row r="693" spans="1:2">
      <c r="A693">
        <v>599</v>
      </c>
      <c r="B693" t="s">
        <v>266</v>
      </c>
    </row>
    <row r="694" spans="1:2">
      <c r="A694">
        <v>600</v>
      </c>
      <c r="B694" t="s">
        <v>315</v>
      </c>
    </row>
    <row r="695" spans="1:2">
      <c r="A695">
        <v>601</v>
      </c>
      <c r="B695" t="s">
        <v>243</v>
      </c>
    </row>
    <row r="696" spans="1:2">
      <c r="A696">
        <v>602</v>
      </c>
      <c r="B696" t="s">
        <v>315</v>
      </c>
    </row>
    <row r="697" spans="1:2">
      <c r="A697">
        <v>603</v>
      </c>
      <c r="B697" t="s">
        <v>243</v>
      </c>
    </row>
    <row r="698" spans="1:2">
      <c r="A698">
        <v>604</v>
      </c>
      <c r="B698" t="s">
        <v>243</v>
      </c>
    </row>
    <row r="699" spans="1:2">
      <c r="A699">
        <v>605</v>
      </c>
      <c r="B699" t="s">
        <v>266</v>
      </c>
    </row>
    <row r="700" spans="1:2">
      <c r="A700">
        <v>606</v>
      </c>
      <c r="B700" t="s">
        <v>266</v>
      </c>
    </row>
    <row r="701" spans="1:2">
      <c r="A701">
        <v>606</v>
      </c>
      <c r="B701" t="s">
        <v>243</v>
      </c>
    </row>
    <row r="702" spans="1:2">
      <c r="A702">
        <v>606</v>
      </c>
      <c r="B702" t="s">
        <v>315</v>
      </c>
    </row>
    <row r="703" spans="1:2">
      <c r="A703">
        <v>606</v>
      </c>
      <c r="B703" t="s">
        <v>279</v>
      </c>
    </row>
    <row r="704" spans="1:2">
      <c r="A704">
        <v>606</v>
      </c>
      <c r="B704" t="s">
        <v>218</v>
      </c>
    </row>
    <row r="705" spans="1:2">
      <c r="A705">
        <v>607</v>
      </c>
      <c r="B705" t="s">
        <v>266</v>
      </c>
    </row>
    <row r="706" spans="1:2">
      <c r="A706">
        <v>608</v>
      </c>
      <c r="B706" t="s">
        <v>315</v>
      </c>
    </row>
    <row r="707" spans="1:2">
      <c r="A707">
        <v>609</v>
      </c>
      <c r="B707" t="s">
        <v>243</v>
      </c>
    </row>
    <row r="708" spans="1:2">
      <c r="A708">
        <v>610</v>
      </c>
      <c r="B708" t="s">
        <v>243</v>
      </c>
    </row>
    <row r="709" spans="1:2">
      <c r="A709">
        <v>611</v>
      </c>
      <c r="B709" t="s">
        <v>243</v>
      </c>
    </row>
    <row r="710" spans="1:2">
      <c r="A710">
        <v>612</v>
      </c>
      <c r="B710" t="s">
        <v>218</v>
      </c>
    </row>
    <row r="711" spans="1:2">
      <c r="A711">
        <v>613</v>
      </c>
      <c r="B711" t="s">
        <v>315</v>
      </c>
    </row>
    <row r="712" spans="1:2">
      <c r="A712">
        <v>614</v>
      </c>
      <c r="B712" t="s">
        <v>243</v>
      </c>
    </row>
    <row r="713" spans="1:2">
      <c r="A713">
        <v>615</v>
      </c>
      <c r="B713" t="s">
        <v>315</v>
      </c>
    </row>
    <row r="714" spans="1:2">
      <c r="A714">
        <v>616</v>
      </c>
      <c r="B714" t="s">
        <v>315</v>
      </c>
    </row>
    <row r="715" spans="1:2">
      <c r="A715">
        <v>617</v>
      </c>
      <c r="B715" t="s">
        <v>243</v>
      </c>
    </row>
    <row r="716" spans="1:2">
      <c r="A716">
        <v>618</v>
      </c>
      <c r="B716" t="s">
        <v>243</v>
      </c>
    </row>
    <row r="717" spans="1:2">
      <c r="A717">
        <v>619</v>
      </c>
      <c r="B717" t="s">
        <v>315</v>
      </c>
    </row>
    <row r="718" spans="1:2">
      <c r="A718">
        <v>620</v>
      </c>
      <c r="B718" t="s">
        <v>266</v>
      </c>
    </row>
    <row r="719" spans="1:2">
      <c r="A719">
        <v>621</v>
      </c>
      <c r="B719" t="s">
        <v>266</v>
      </c>
    </row>
    <row r="720" spans="1:2">
      <c r="A720">
        <v>622</v>
      </c>
      <c r="B720" t="s">
        <v>243</v>
      </c>
    </row>
    <row r="721" spans="1:2">
      <c r="A721">
        <v>623</v>
      </c>
      <c r="B721" t="s">
        <v>218</v>
      </c>
    </row>
    <row r="722" spans="1:2">
      <c r="A722">
        <v>624</v>
      </c>
      <c r="B722" t="s">
        <v>315</v>
      </c>
    </row>
    <row r="723" spans="1:2">
      <c r="A723">
        <v>625</v>
      </c>
      <c r="B723" t="s">
        <v>218</v>
      </c>
    </row>
    <row r="724" spans="1:2">
      <c r="A724">
        <v>626</v>
      </c>
      <c r="B724" t="s">
        <v>279</v>
      </c>
    </row>
    <row r="725" spans="1:2">
      <c r="A725">
        <v>627</v>
      </c>
      <c r="B725" t="s">
        <v>218</v>
      </c>
    </row>
    <row r="726" spans="1:2">
      <c r="A726">
        <v>628</v>
      </c>
      <c r="B726" t="s">
        <v>218</v>
      </c>
    </row>
    <row r="727" spans="1:2">
      <c r="A727">
        <v>629</v>
      </c>
      <c r="B727" t="s">
        <v>243</v>
      </c>
    </row>
    <row r="728" spans="1:2">
      <c r="A728">
        <v>630</v>
      </c>
      <c r="B728" t="s">
        <v>315</v>
      </c>
    </row>
    <row r="729" spans="1:2">
      <c r="A729">
        <v>631</v>
      </c>
      <c r="B729" t="s">
        <v>243</v>
      </c>
    </row>
    <row r="730" spans="1:2">
      <c r="A730">
        <v>632</v>
      </c>
      <c r="B730" t="s">
        <v>243</v>
      </c>
    </row>
    <row r="731" spans="1:2">
      <c r="A731">
        <v>633</v>
      </c>
      <c r="B731" t="s">
        <v>315</v>
      </c>
    </row>
    <row r="732" spans="1:2">
      <c r="A732">
        <v>634</v>
      </c>
      <c r="B732" t="s">
        <v>315</v>
      </c>
    </row>
    <row r="733" spans="1:2">
      <c r="A733">
        <v>635</v>
      </c>
      <c r="B733" t="s">
        <v>243</v>
      </c>
    </row>
    <row r="734" spans="1:2">
      <c r="A734">
        <v>636</v>
      </c>
      <c r="B734" t="s">
        <v>315</v>
      </c>
    </row>
    <row r="735" spans="1:2">
      <c r="A735">
        <v>637</v>
      </c>
      <c r="B735" t="s">
        <v>315</v>
      </c>
    </row>
    <row r="736" spans="1:2">
      <c r="A736">
        <v>638</v>
      </c>
      <c r="B736" t="s">
        <v>243</v>
      </c>
    </row>
    <row r="737" spans="1:2">
      <c r="A737">
        <v>639</v>
      </c>
      <c r="B737" t="s">
        <v>243</v>
      </c>
    </row>
    <row r="738" spans="1:2">
      <c r="A738">
        <v>640</v>
      </c>
      <c r="B738" t="s">
        <v>315</v>
      </c>
    </row>
    <row r="739" spans="1:2">
      <c r="A739">
        <v>641</v>
      </c>
      <c r="B739" t="s">
        <v>315</v>
      </c>
    </row>
    <row r="740" spans="1:2">
      <c r="A740">
        <v>642</v>
      </c>
      <c r="B740" t="s">
        <v>315</v>
      </c>
    </row>
    <row r="741" spans="1:2">
      <c r="A741">
        <v>643</v>
      </c>
      <c r="B741" t="s">
        <v>243</v>
      </c>
    </row>
    <row r="742" spans="1:2">
      <c r="A742">
        <v>644</v>
      </c>
      <c r="B742" t="s">
        <v>315</v>
      </c>
    </row>
    <row r="743" spans="1:2">
      <c r="A743">
        <v>645</v>
      </c>
      <c r="B743" t="s">
        <v>243</v>
      </c>
    </row>
    <row r="744" spans="1:2">
      <c r="A744">
        <v>646</v>
      </c>
      <c r="B744" t="s">
        <v>315</v>
      </c>
    </row>
    <row r="745" spans="1:2">
      <c r="A745">
        <v>647</v>
      </c>
      <c r="B745" t="s">
        <v>218</v>
      </c>
    </row>
    <row r="746" spans="1:2">
      <c r="A746">
        <v>648</v>
      </c>
      <c r="B746" t="s">
        <v>243</v>
      </c>
    </row>
    <row r="747" spans="1:2">
      <c r="A747">
        <v>649</v>
      </c>
      <c r="B747" t="s">
        <v>218</v>
      </c>
    </row>
    <row r="748" spans="1:2">
      <c r="A748">
        <v>649</v>
      </c>
      <c r="B748" t="s">
        <v>266</v>
      </c>
    </row>
    <row r="749" spans="1:2">
      <c r="A749">
        <v>649</v>
      </c>
      <c r="B749" t="s">
        <v>243</v>
      </c>
    </row>
    <row r="750" spans="1:2">
      <c r="A750">
        <v>649</v>
      </c>
      <c r="B750" t="s">
        <v>279</v>
      </c>
    </row>
    <row r="751" spans="1:2">
      <c r="A751">
        <v>649</v>
      </c>
      <c r="B751" t="s">
        <v>315</v>
      </c>
    </row>
    <row r="752" spans="1:2">
      <c r="A752">
        <v>650</v>
      </c>
      <c r="B752" t="s">
        <v>315</v>
      </c>
    </row>
    <row r="753" spans="1:2">
      <c r="A753">
        <v>651</v>
      </c>
      <c r="B753" t="s">
        <v>315</v>
      </c>
    </row>
    <row r="754" spans="1:2">
      <c r="A754">
        <v>652</v>
      </c>
      <c r="B754" t="s">
        <v>315</v>
      </c>
    </row>
  </sheetData>
  <dataValidations count="2">
    <dataValidation type="list" allowBlank="1" showInputMessage="1" showErrorMessage="1" sqref="B146:B290 B2:B121" xr:uid="{D6A50E77-844E-4A07-9554-42EB7484475B}">
      <formula1>$B$2:$B$6</formula1>
    </dataValidation>
    <dataValidation type="list" allowBlank="1" showInputMessage="1" showErrorMessage="1" sqref="B122:B145"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O55"/>
  <sheetViews>
    <sheetView zoomScale="112" zoomScaleNormal="112" workbookViewId="0">
      <pane ySplit="1" topLeftCell="A2" activePane="bottomLeft" state="frozen"/>
      <selection pane="bottomLeft" activeCell="C11" sqref="C11"/>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5.1640625" customWidth="1"/>
    <col min="9" max="9" width="21.33203125" style="59" customWidth="1"/>
    <col min="10" max="11" width="17.83203125" customWidth="1"/>
    <col min="14" max="14" width="21.6640625" customWidth="1"/>
  </cols>
  <sheetData>
    <row r="1" spans="1:15" s="97" customFormat="1" ht="15" customHeight="1">
      <c r="A1" s="96" t="s">
        <v>2217</v>
      </c>
      <c r="B1" s="96" t="s">
        <v>2218</v>
      </c>
      <c r="C1" s="96" t="s">
        <v>2248</v>
      </c>
      <c r="D1" s="96" t="s">
        <v>10</v>
      </c>
      <c r="E1" s="96" t="s">
        <v>2249</v>
      </c>
      <c r="F1" s="96" t="s">
        <v>2250</v>
      </c>
      <c r="G1" s="96" t="s">
        <v>2251</v>
      </c>
      <c r="H1" s="98" t="s">
        <v>4661</v>
      </c>
      <c r="I1" s="98" t="s">
        <v>2252</v>
      </c>
      <c r="J1" s="96" t="s">
        <v>2253</v>
      </c>
      <c r="K1" s="96" t="s">
        <v>4663</v>
      </c>
      <c r="L1" s="96" t="s">
        <v>2254</v>
      </c>
      <c r="M1" s="96" t="s">
        <v>2255</v>
      </c>
      <c r="N1" s="98" t="s">
        <v>4664</v>
      </c>
      <c r="O1" s="98" t="s">
        <v>4665</v>
      </c>
    </row>
    <row r="2" spans="1:15">
      <c r="A2" t="s">
        <v>800</v>
      </c>
      <c r="B2" t="str">
        <f>VLOOKUP(A2,iso_code!B:C,2,FALSE)</f>
        <v>DZA</v>
      </c>
      <c r="C2" t="s">
        <v>2256</v>
      </c>
      <c r="D2" t="s">
        <v>218</v>
      </c>
      <c r="E2" t="s">
        <v>2257</v>
      </c>
      <c r="F2" t="s">
        <v>2258</v>
      </c>
      <c r="G2">
        <f>COUNTIF(study_countries!B:B,A2)</f>
        <v>58</v>
      </c>
      <c r="H2">
        <v>1</v>
      </c>
      <c r="I2" t="s">
        <v>4662</v>
      </c>
      <c r="J2" s="69">
        <v>100</v>
      </c>
      <c r="K2" s="100">
        <v>2024</v>
      </c>
      <c r="L2" t="s">
        <v>62</v>
      </c>
      <c r="M2" t="s">
        <v>63</v>
      </c>
      <c r="N2" t="s">
        <v>4666</v>
      </c>
      <c r="O2" t="s">
        <v>4667</v>
      </c>
    </row>
    <row r="3" spans="1:15">
      <c r="A3" t="s">
        <v>2220</v>
      </c>
      <c r="B3" t="str">
        <f>VLOOKUP(A3,iso_code!B:C,2,FALSE)</f>
        <v>AGO</v>
      </c>
      <c r="C3" t="s">
        <v>2260</v>
      </c>
      <c r="D3" t="s">
        <v>266</v>
      </c>
      <c r="E3" t="s">
        <v>2261</v>
      </c>
      <c r="F3" t="s">
        <v>260</v>
      </c>
      <c r="G3">
        <f>COUNTIF(study_countries!B:B,A3)</f>
        <v>27</v>
      </c>
      <c r="H3">
        <v>0</v>
      </c>
      <c r="I3" t="s">
        <v>101</v>
      </c>
      <c r="J3" s="69">
        <v>55.5</v>
      </c>
      <c r="K3" s="100">
        <v>2024</v>
      </c>
      <c r="L3" t="s">
        <v>62</v>
      </c>
      <c r="M3" t="s">
        <v>63</v>
      </c>
      <c r="N3" t="s">
        <v>4668</v>
      </c>
      <c r="O3" t="s">
        <v>4667</v>
      </c>
    </row>
    <row r="4" spans="1:15">
      <c r="A4" t="s">
        <v>2221</v>
      </c>
      <c r="B4" t="str">
        <f>VLOOKUP(A4,iso_code!B:C,2,FALSE)</f>
        <v>BEN</v>
      </c>
      <c r="C4" t="s">
        <v>2262</v>
      </c>
      <c r="D4" t="s">
        <v>243</v>
      </c>
      <c r="E4" t="s">
        <v>2263</v>
      </c>
      <c r="F4" t="s">
        <v>224</v>
      </c>
      <c r="G4">
        <f>COUNTIF(study_countries!B:B,A4)</f>
        <v>30</v>
      </c>
      <c r="H4">
        <v>0</v>
      </c>
      <c r="I4" t="s">
        <v>101</v>
      </c>
      <c r="J4" s="69">
        <v>59</v>
      </c>
      <c r="K4" s="100">
        <v>2024</v>
      </c>
      <c r="L4" t="s">
        <v>62</v>
      </c>
      <c r="M4" t="s">
        <v>62</v>
      </c>
      <c r="N4" t="s">
        <v>4669</v>
      </c>
      <c r="O4" t="s">
        <v>2259</v>
      </c>
    </row>
    <row r="5" spans="1:15">
      <c r="A5" t="s">
        <v>1829</v>
      </c>
      <c r="B5" t="str">
        <f>VLOOKUP(A5,iso_code!B:C,2,FALSE)</f>
        <v>BWA</v>
      </c>
      <c r="C5" t="s">
        <v>2264</v>
      </c>
      <c r="D5" t="s">
        <v>266</v>
      </c>
      <c r="E5" t="s">
        <v>2261</v>
      </c>
      <c r="F5" t="s">
        <v>2265</v>
      </c>
      <c r="G5">
        <f>COUNTIF(study_countries!B:B,A5)</f>
        <v>30</v>
      </c>
      <c r="H5">
        <v>1</v>
      </c>
      <c r="I5" t="s">
        <v>4662</v>
      </c>
      <c r="J5" s="69">
        <v>80.2</v>
      </c>
      <c r="K5" s="100">
        <v>2024</v>
      </c>
      <c r="L5" t="s">
        <v>62</v>
      </c>
      <c r="M5" t="s">
        <v>63</v>
      </c>
    </row>
    <row r="6" spans="1:15">
      <c r="A6" t="s">
        <v>2222</v>
      </c>
      <c r="B6" t="str">
        <f>VLOOKUP(A6,iso_code!B:C,2,FALSE)</f>
        <v>BFA</v>
      </c>
      <c r="C6" t="s">
        <v>2266</v>
      </c>
      <c r="D6" t="s">
        <v>243</v>
      </c>
      <c r="E6" t="s">
        <v>2263</v>
      </c>
      <c r="F6" t="s">
        <v>224</v>
      </c>
      <c r="G6">
        <f>COUNTIF(study_countries!B:B,A6)</f>
        <v>35</v>
      </c>
      <c r="H6">
        <v>2</v>
      </c>
      <c r="I6" t="s">
        <v>4662</v>
      </c>
      <c r="J6" s="69">
        <v>34</v>
      </c>
      <c r="K6" s="100">
        <v>2024</v>
      </c>
      <c r="L6" t="s">
        <v>62</v>
      </c>
      <c r="M6" t="s">
        <v>62</v>
      </c>
      <c r="N6" t="s">
        <v>4670</v>
      </c>
      <c r="O6" t="s">
        <v>4667</v>
      </c>
    </row>
    <row r="7" spans="1:15">
      <c r="A7" t="s">
        <v>2223</v>
      </c>
      <c r="B7" t="str">
        <f>VLOOKUP(A7,iso_code!B:C,2,FALSE)</f>
        <v>BDI</v>
      </c>
      <c r="C7" t="s">
        <v>2267</v>
      </c>
      <c r="D7" t="s">
        <v>315</v>
      </c>
      <c r="E7" t="s">
        <v>2268</v>
      </c>
      <c r="F7" t="s">
        <v>224</v>
      </c>
      <c r="G7">
        <f>COUNTIF(study_countries!B:B,A7)</f>
        <v>24</v>
      </c>
      <c r="H7">
        <v>3</v>
      </c>
      <c r="I7" t="s">
        <v>2279</v>
      </c>
      <c r="J7" s="69">
        <v>20.100000000000001</v>
      </c>
      <c r="K7" s="100">
        <v>2024</v>
      </c>
      <c r="L7" t="s">
        <v>62</v>
      </c>
      <c r="M7" t="s">
        <v>63</v>
      </c>
      <c r="N7" t="s">
        <v>4671</v>
      </c>
      <c r="O7" t="s">
        <v>4672</v>
      </c>
    </row>
    <row r="8" spans="1:15">
      <c r="A8" t="s">
        <v>1630</v>
      </c>
      <c r="B8" t="str">
        <f>VLOOKUP(A8,iso_code!B:C,2,FALSE)</f>
        <v>CPV</v>
      </c>
      <c r="C8" t="s">
        <v>2269</v>
      </c>
      <c r="D8" t="s">
        <v>243</v>
      </c>
      <c r="E8" t="s">
        <v>2263</v>
      </c>
      <c r="F8" t="s">
        <v>260</v>
      </c>
      <c r="G8">
        <f>COUNTIF(study_countries!B:B,A8)</f>
        <v>12</v>
      </c>
      <c r="H8">
        <v>0</v>
      </c>
      <c r="I8" t="s">
        <v>101</v>
      </c>
      <c r="J8" s="69">
        <v>98.4</v>
      </c>
      <c r="K8" s="100">
        <v>2024</v>
      </c>
      <c r="L8" t="s">
        <v>62</v>
      </c>
      <c r="M8" t="s">
        <v>63</v>
      </c>
    </row>
    <row r="9" spans="1:15">
      <c r="A9" t="s">
        <v>285</v>
      </c>
      <c r="B9" t="str">
        <f>VLOOKUP(A9,iso_code!B:C,2,FALSE)</f>
        <v>CMR</v>
      </c>
      <c r="C9" t="s">
        <v>2270</v>
      </c>
      <c r="D9" t="s">
        <v>279</v>
      </c>
      <c r="E9" t="s">
        <v>2271</v>
      </c>
      <c r="F9" t="s">
        <v>224</v>
      </c>
      <c r="G9">
        <f>COUNTIF(study_countries!B:B,A9)</f>
        <v>41</v>
      </c>
      <c r="H9">
        <v>0</v>
      </c>
      <c r="I9" t="s">
        <v>101</v>
      </c>
      <c r="J9" s="69">
        <v>72</v>
      </c>
      <c r="K9" s="100">
        <v>2024</v>
      </c>
      <c r="L9" t="s">
        <v>62</v>
      </c>
      <c r="M9" t="s">
        <v>63</v>
      </c>
      <c r="N9" t="s">
        <v>4673</v>
      </c>
      <c r="O9" t="s">
        <v>2259</v>
      </c>
    </row>
    <row r="10" spans="1:15">
      <c r="A10" t="s">
        <v>1663</v>
      </c>
      <c r="B10" t="str">
        <f>VLOOKUP(A10,iso_code!B:C,2,FALSE)</f>
        <v>CAF</v>
      </c>
      <c r="C10" t="s">
        <v>2272</v>
      </c>
      <c r="D10" t="s">
        <v>279</v>
      </c>
      <c r="E10" t="s">
        <v>2271</v>
      </c>
      <c r="F10" t="s">
        <v>224</v>
      </c>
      <c r="G10">
        <f>COUNTIF(study_countries!B:B,A10)</f>
        <v>23</v>
      </c>
      <c r="H10">
        <v>0</v>
      </c>
      <c r="I10" t="s">
        <v>101</v>
      </c>
      <c r="J10" s="69">
        <v>18.2</v>
      </c>
      <c r="K10" s="100">
        <v>2024</v>
      </c>
      <c r="L10" t="s">
        <v>62</v>
      </c>
      <c r="M10" t="s">
        <v>63</v>
      </c>
      <c r="N10" t="s">
        <v>4660</v>
      </c>
      <c r="O10" t="s">
        <v>2259</v>
      </c>
    </row>
    <row r="11" spans="1:15">
      <c r="A11" t="s">
        <v>2224</v>
      </c>
      <c r="B11" t="str">
        <f>VLOOKUP(A11,iso_code!B:C,2,FALSE)</f>
        <v>TCD</v>
      </c>
      <c r="C11" t="s">
        <v>2273</v>
      </c>
      <c r="D11" t="s">
        <v>279</v>
      </c>
      <c r="E11" t="s">
        <v>2271</v>
      </c>
      <c r="F11" t="s">
        <v>224</v>
      </c>
      <c r="G11">
        <f>COUNTIF(study_countries!B:B,A11)</f>
        <v>26</v>
      </c>
      <c r="H11">
        <v>0</v>
      </c>
      <c r="I11" t="s">
        <v>101</v>
      </c>
      <c r="J11" s="69">
        <v>13.4</v>
      </c>
      <c r="K11" s="100">
        <v>2024</v>
      </c>
      <c r="L11" t="s">
        <v>62</v>
      </c>
      <c r="M11" t="s">
        <v>63</v>
      </c>
      <c r="N11" t="s">
        <v>4674</v>
      </c>
      <c r="O11" t="s">
        <v>2259</v>
      </c>
    </row>
    <row r="12" spans="1:15">
      <c r="A12" t="s">
        <v>2225</v>
      </c>
      <c r="B12" t="str">
        <f>VLOOKUP(A12,iso_code!B:C,2,FALSE)</f>
        <v>COM</v>
      </c>
      <c r="C12" t="s">
        <v>2274</v>
      </c>
      <c r="D12" t="s">
        <v>315</v>
      </c>
      <c r="E12" t="s">
        <v>2268</v>
      </c>
      <c r="F12" t="s">
        <v>224</v>
      </c>
      <c r="G12">
        <f>COUNTIF(study_countries!B:B,A12)</f>
        <v>9</v>
      </c>
      <c r="H12">
        <v>0</v>
      </c>
      <c r="I12" t="s">
        <v>101</v>
      </c>
      <c r="J12" s="69">
        <v>91.7</v>
      </c>
      <c r="K12" s="100">
        <v>2024</v>
      </c>
      <c r="L12" t="s">
        <v>62</v>
      </c>
      <c r="M12" t="s">
        <v>63</v>
      </c>
    </row>
    <row r="13" spans="1:15">
      <c r="A13" t="s">
        <v>2024</v>
      </c>
      <c r="B13" t="str">
        <f>VLOOKUP(A13,iso_code!B:C,2,FALSE)</f>
        <v>COD</v>
      </c>
      <c r="C13" t="s">
        <v>2275</v>
      </c>
      <c r="D13" t="s">
        <v>266</v>
      </c>
      <c r="E13" t="s">
        <v>2271</v>
      </c>
      <c r="F13" t="s">
        <v>224</v>
      </c>
      <c r="G13">
        <f>COUNTIF(study_countries!B:B,A13)</f>
        <v>29</v>
      </c>
      <c r="H13">
        <v>1</v>
      </c>
      <c r="I13" t="s">
        <v>4662</v>
      </c>
      <c r="J13" s="69">
        <v>22.5</v>
      </c>
      <c r="K13" s="100">
        <v>2024</v>
      </c>
      <c r="L13" t="s">
        <v>62</v>
      </c>
      <c r="M13" t="s">
        <v>63</v>
      </c>
      <c r="N13" t="s">
        <v>4675</v>
      </c>
      <c r="O13" t="s">
        <v>4672</v>
      </c>
    </row>
    <row r="14" spans="1:15">
      <c r="A14" t="s">
        <v>2226</v>
      </c>
      <c r="B14" t="str">
        <f>VLOOKUP(A14,iso_code!B:C,2,FALSE)</f>
        <v>COG</v>
      </c>
      <c r="C14" t="s">
        <v>2276</v>
      </c>
      <c r="D14" t="s">
        <v>279</v>
      </c>
      <c r="E14" t="s">
        <v>2271</v>
      </c>
      <c r="F14" t="s">
        <v>224</v>
      </c>
      <c r="G14">
        <f>COUNTIF(study_countries!B:B,A14)</f>
        <v>22</v>
      </c>
      <c r="H14">
        <v>1</v>
      </c>
      <c r="I14" t="s">
        <v>4662</v>
      </c>
      <c r="J14" s="69">
        <v>53</v>
      </c>
      <c r="K14" s="100">
        <v>2024</v>
      </c>
      <c r="L14" t="s">
        <v>62</v>
      </c>
      <c r="M14" t="s">
        <v>63</v>
      </c>
      <c r="N14" t="s">
        <v>4676</v>
      </c>
      <c r="O14" t="s">
        <v>4672</v>
      </c>
    </row>
    <row r="15" spans="1:15">
      <c r="A15" t="s">
        <v>2227</v>
      </c>
      <c r="B15" t="str">
        <f>VLOOKUP(A15,iso_code!B:C,2,FALSE)</f>
        <v>DJI</v>
      </c>
      <c r="C15" t="s">
        <v>2277</v>
      </c>
      <c r="D15" t="s">
        <v>315</v>
      </c>
      <c r="E15" t="s">
        <v>2268</v>
      </c>
      <c r="F15" t="s">
        <v>224</v>
      </c>
      <c r="G15">
        <f>COUNTIF(study_countries!B:B,A15)</f>
        <v>24</v>
      </c>
      <c r="H15">
        <v>0</v>
      </c>
      <c r="I15" t="s">
        <v>101</v>
      </c>
      <c r="J15" s="69">
        <v>69.2</v>
      </c>
      <c r="K15" s="100">
        <v>2024</v>
      </c>
      <c r="L15" t="s">
        <v>62</v>
      </c>
      <c r="M15" t="s">
        <v>63</v>
      </c>
    </row>
    <row r="16" spans="1:15">
      <c r="A16" t="s">
        <v>850</v>
      </c>
      <c r="B16" t="str">
        <f>VLOOKUP(A16,iso_code!B:C,2,FALSE)</f>
        <v>EGY</v>
      </c>
      <c r="C16" t="s">
        <v>2278</v>
      </c>
      <c r="D16" t="s">
        <v>315</v>
      </c>
      <c r="E16" t="s">
        <v>2257</v>
      </c>
      <c r="F16" t="s">
        <v>2258</v>
      </c>
      <c r="G16">
        <f>COUNTIF(study_countries!B:B,A16)</f>
        <v>69</v>
      </c>
      <c r="H16">
        <v>1</v>
      </c>
      <c r="I16" t="s">
        <v>4662</v>
      </c>
      <c r="J16" s="69">
        <v>100</v>
      </c>
      <c r="K16" s="100">
        <v>2024</v>
      </c>
      <c r="L16" t="s">
        <v>62</v>
      </c>
      <c r="M16" t="s">
        <v>63</v>
      </c>
      <c r="N16" t="s">
        <v>4677</v>
      </c>
      <c r="O16" t="s">
        <v>4667</v>
      </c>
    </row>
    <row r="17" spans="1:15">
      <c r="A17" t="s">
        <v>2228</v>
      </c>
      <c r="B17" t="str">
        <f>VLOOKUP(A17,iso_code!B:C,2,FALSE)</f>
        <v>GNQ</v>
      </c>
      <c r="C17" t="s">
        <v>2280</v>
      </c>
      <c r="D17" t="s">
        <v>279</v>
      </c>
      <c r="E17" t="s">
        <v>2271</v>
      </c>
      <c r="F17" t="s">
        <v>2281</v>
      </c>
      <c r="G17">
        <f>COUNTIF(study_countries!B:B,A17)</f>
        <v>21</v>
      </c>
      <c r="H17">
        <v>1</v>
      </c>
      <c r="I17" t="s">
        <v>4662</v>
      </c>
      <c r="J17" s="69">
        <v>65.099999999999994</v>
      </c>
      <c r="K17" s="100">
        <v>2024</v>
      </c>
      <c r="L17" t="s">
        <v>62</v>
      </c>
      <c r="M17" t="s">
        <v>62</v>
      </c>
    </row>
    <row r="18" spans="1:15">
      <c r="A18" t="s">
        <v>2229</v>
      </c>
      <c r="B18" t="str">
        <f>VLOOKUP(A18,iso_code!B:C,2,FALSE)</f>
        <v>ERI</v>
      </c>
      <c r="C18" t="s">
        <v>2282</v>
      </c>
      <c r="D18" t="s">
        <v>315</v>
      </c>
      <c r="E18" t="s">
        <v>2268</v>
      </c>
      <c r="F18" t="s">
        <v>2283</v>
      </c>
      <c r="G18">
        <f>COUNTIF(study_countries!B:B,A18)</f>
        <v>20</v>
      </c>
      <c r="H18">
        <v>0</v>
      </c>
      <c r="I18" t="s">
        <v>101</v>
      </c>
      <c r="J18" s="69">
        <v>55.3</v>
      </c>
      <c r="K18" s="100">
        <v>2024</v>
      </c>
      <c r="L18" t="s">
        <v>62</v>
      </c>
      <c r="M18" t="s">
        <v>63</v>
      </c>
      <c r="N18" t="s">
        <v>4678</v>
      </c>
      <c r="O18" t="s">
        <v>4672</v>
      </c>
    </row>
    <row r="19" spans="1:15">
      <c r="A19" t="s">
        <v>2245</v>
      </c>
      <c r="B19" t="str">
        <f>VLOOKUP(A19,iso_code!B:C,2,FALSE)</f>
        <v>SWZ</v>
      </c>
      <c r="C19" t="s">
        <v>2284</v>
      </c>
      <c r="D19" t="s">
        <v>266</v>
      </c>
      <c r="E19" t="s">
        <v>2261</v>
      </c>
      <c r="F19" t="s">
        <v>2265</v>
      </c>
      <c r="G19">
        <f>COUNTIF(study_countries!B:B,A19)</f>
        <v>20</v>
      </c>
      <c r="H19">
        <v>0</v>
      </c>
      <c r="I19" t="s">
        <v>101</v>
      </c>
      <c r="J19" s="69">
        <v>89.3</v>
      </c>
      <c r="K19" s="100">
        <v>2024</v>
      </c>
      <c r="L19" t="s">
        <v>62</v>
      </c>
      <c r="M19" t="s">
        <v>63</v>
      </c>
    </row>
    <row r="20" spans="1:15">
      <c r="A20" t="s">
        <v>194</v>
      </c>
      <c r="B20" t="str">
        <f>VLOOKUP(A20,iso_code!B:C,2,FALSE)</f>
        <v>ETH</v>
      </c>
      <c r="C20" t="s">
        <v>2285</v>
      </c>
      <c r="D20" t="s">
        <v>315</v>
      </c>
      <c r="E20" t="s">
        <v>2268</v>
      </c>
      <c r="F20" t="s">
        <v>2283</v>
      </c>
      <c r="G20">
        <f>COUNTIF(study_countries!B:B,A20)</f>
        <v>86</v>
      </c>
      <c r="H20">
        <v>0</v>
      </c>
      <c r="I20" t="s">
        <v>101</v>
      </c>
      <c r="J20" s="69">
        <v>56.6</v>
      </c>
      <c r="K20" s="100">
        <v>2024</v>
      </c>
      <c r="L20" t="s">
        <v>62</v>
      </c>
      <c r="M20" t="s">
        <v>62</v>
      </c>
      <c r="N20" t="s">
        <v>4679</v>
      </c>
      <c r="O20" t="s">
        <v>4667</v>
      </c>
    </row>
    <row r="21" spans="1:15">
      <c r="A21" t="s">
        <v>2230</v>
      </c>
      <c r="B21" t="str">
        <f>VLOOKUP(A21,iso_code!B:C,2,FALSE)</f>
        <v>GAB</v>
      </c>
      <c r="C21" t="s">
        <v>2286</v>
      </c>
      <c r="D21" t="s">
        <v>279</v>
      </c>
      <c r="E21" t="s">
        <v>2271</v>
      </c>
      <c r="F21" t="s">
        <v>224</v>
      </c>
      <c r="G21">
        <f>COUNTIF(study_countries!B:B,A21)</f>
        <v>21</v>
      </c>
      <c r="H21">
        <v>1</v>
      </c>
      <c r="I21" t="s">
        <v>4662</v>
      </c>
      <c r="J21" s="69">
        <v>95.1</v>
      </c>
      <c r="K21" s="100">
        <v>2024</v>
      </c>
      <c r="L21" t="s">
        <v>62</v>
      </c>
      <c r="M21" t="s">
        <v>63</v>
      </c>
    </row>
    <row r="22" spans="1:15">
      <c r="A22" t="s">
        <v>2231</v>
      </c>
      <c r="B22" t="str">
        <f>VLOOKUP(A22,iso_code!B:C,2,FALSE)</f>
        <v>GMB</v>
      </c>
      <c r="C22" t="s">
        <v>2287</v>
      </c>
      <c r="D22" t="s">
        <v>243</v>
      </c>
      <c r="E22" t="s">
        <v>2263</v>
      </c>
      <c r="F22" t="s">
        <v>2265</v>
      </c>
      <c r="G22">
        <f>COUNTIF(study_countries!B:B,A22)</f>
        <v>30</v>
      </c>
      <c r="H22">
        <v>0</v>
      </c>
      <c r="I22" t="s">
        <v>101</v>
      </c>
      <c r="J22" s="69">
        <v>69</v>
      </c>
      <c r="K22" s="100">
        <v>2024</v>
      </c>
      <c r="L22" t="s">
        <v>62</v>
      </c>
      <c r="M22" t="s">
        <v>62</v>
      </c>
    </row>
    <row r="23" spans="1:15">
      <c r="A23" t="s">
        <v>250</v>
      </c>
      <c r="B23" t="str">
        <f>VLOOKUP(A23,iso_code!B:C,2,FALSE)</f>
        <v>GHA</v>
      </c>
      <c r="C23" t="s">
        <v>2288</v>
      </c>
      <c r="D23" t="s">
        <v>243</v>
      </c>
      <c r="E23" t="s">
        <v>2263</v>
      </c>
      <c r="F23" t="s">
        <v>2265</v>
      </c>
      <c r="G23">
        <f>COUNTIF(study_countries!B:B,A23)</f>
        <v>65</v>
      </c>
      <c r="H23">
        <v>3</v>
      </c>
      <c r="I23" t="s">
        <v>2279</v>
      </c>
      <c r="J23" s="69">
        <v>91.9</v>
      </c>
      <c r="K23" s="100">
        <v>2024</v>
      </c>
      <c r="L23" t="s">
        <v>62</v>
      </c>
      <c r="M23" t="s">
        <v>63</v>
      </c>
      <c r="N23" t="s">
        <v>4680</v>
      </c>
      <c r="O23" t="s">
        <v>4667</v>
      </c>
    </row>
    <row r="24" spans="1:15">
      <c r="A24" t="s">
        <v>2232</v>
      </c>
      <c r="B24" t="str">
        <f>VLOOKUP(A24,iso_code!B:C,2,FALSE)</f>
        <v>GIN</v>
      </c>
      <c r="C24" t="s">
        <v>2289</v>
      </c>
      <c r="D24" t="s">
        <v>243</v>
      </c>
      <c r="E24" t="s">
        <v>2263</v>
      </c>
      <c r="F24" t="s">
        <v>224</v>
      </c>
      <c r="G24">
        <f>COUNTIF(study_countries!B:B,A24)</f>
        <v>27</v>
      </c>
      <c r="H24">
        <v>2</v>
      </c>
      <c r="I24" t="s">
        <v>4662</v>
      </c>
      <c r="J24" s="69">
        <v>53.8</v>
      </c>
      <c r="K24" s="100">
        <v>2024</v>
      </c>
      <c r="L24" t="s">
        <v>62</v>
      </c>
      <c r="M24" t="s">
        <v>63</v>
      </c>
      <c r="N24" t="s">
        <v>4681</v>
      </c>
      <c r="O24" t="s">
        <v>2259</v>
      </c>
    </row>
    <row r="25" spans="1:15">
      <c r="A25" t="s">
        <v>2233</v>
      </c>
      <c r="B25" t="str">
        <f>VLOOKUP(A25,iso_code!B:C,2,FALSE)</f>
        <v>GNB</v>
      </c>
      <c r="C25" t="s">
        <v>2290</v>
      </c>
      <c r="D25" t="s">
        <v>243</v>
      </c>
      <c r="E25" t="s">
        <v>2263</v>
      </c>
      <c r="F25" t="s">
        <v>260</v>
      </c>
      <c r="G25">
        <f>COUNTIF(study_countries!B:B,A25)</f>
        <v>27</v>
      </c>
      <c r="H25">
        <v>0</v>
      </c>
      <c r="I25" t="s">
        <v>101</v>
      </c>
      <c r="J25" s="69">
        <v>43.7</v>
      </c>
      <c r="K25" s="100">
        <v>2024</v>
      </c>
      <c r="L25" t="s">
        <v>62</v>
      </c>
      <c r="M25" t="s">
        <v>63</v>
      </c>
    </row>
    <row r="26" spans="1:15">
      <c r="A26" t="s">
        <v>2234</v>
      </c>
      <c r="B26" t="str">
        <f>VLOOKUP(A26,iso_code!B:C,2,FALSE)</f>
        <v>CIV</v>
      </c>
      <c r="C26" t="s">
        <v>2291</v>
      </c>
      <c r="D26" t="s">
        <v>243</v>
      </c>
      <c r="E26" t="s">
        <v>2263</v>
      </c>
      <c r="F26" t="s">
        <v>224</v>
      </c>
      <c r="G26">
        <f>COUNTIF(study_countries!B:B,A26)</f>
        <v>30</v>
      </c>
      <c r="H26">
        <v>0</v>
      </c>
      <c r="I26" t="s">
        <v>101</v>
      </c>
      <c r="J26" s="69">
        <v>72.900000000000006</v>
      </c>
      <c r="K26" s="100">
        <v>2024</v>
      </c>
      <c r="L26" t="s">
        <v>62</v>
      </c>
      <c r="M26" t="s">
        <v>63</v>
      </c>
      <c r="N26" t="s">
        <v>4682</v>
      </c>
      <c r="O26" t="s">
        <v>4667</v>
      </c>
    </row>
    <row r="27" spans="1:15">
      <c r="A27" t="s">
        <v>428</v>
      </c>
      <c r="B27" t="str">
        <f>VLOOKUP(A27,iso_code!B:C,2,FALSE)</f>
        <v>KEN</v>
      </c>
      <c r="C27" t="s">
        <v>2292</v>
      </c>
      <c r="D27" t="s">
        <v>315</v>
      </c>
      <c r="E27" t="s">
        <v>2268</v>
      </c>
      <c r="F27" t="s">
        <v>2265</v>
      </c>
      <c r="G27">
        <f>COUNTIF(study_countries!B:B,A27)</f>
        <v>67</v>
      </c>
      <c r="H27">
        <v>3</v>
      </c>
      <c r="I27" t="s">
        <v>2279</v>
      </c>
      <c r="J27" s="69">
        <v>77</v>
      </c>
      <c r="K27" s="100">
        <v>2024</v>
      </c>
      <c r="L27" t="s">
        <v>62</v>
      </c>
      <c r="M27" t="s">
        <v>63</v>
      </c>
      <c r="N27" t="s">
        <v>4658</v>
      </c>
      <c r="O27" t="s">
        <v>4667</v>
      </c>
    </row>
    <row r="28" spans="1:15">
      <c r="A28" t="s">
        <v>2235</v>
      </c>
      <c r="B28" t="str">
        <f>VLOOKUP(A28,iso_code!B:C,2,FALSE)</f>
        <v>LSO</v>
      </c>
      <c r="C28" t="s">
        <v>2293</v>
      </c>
      <c r="D28" t="s">
        <v>266</v>
      </c>
      <c r="E28" t="s">
        <v>2261</v>
      </c>
      <c r="F28" t="s">
        <v>2265</v>
      </c>
      <c r="G28">
        <f>COUNTIF(study_countries!B:B,A28)</f>
        <v>27</v>
      </c>
      <c r="H28">
        <v>1</v>
      </c>
      <c r="I28" t="s">
        <v>4662</v>
      </c>
      <c r="J28" s="69">
        <v>60.6</v>
      </c>
      <c r="K28" s="100">
        <v>2024</v>
      </c>
      <c r="L28" t="s">
        <v>62</v>
      </c>
      <c r="M28" t="s">
        <v>63</v>
      </c>
    </row>
    <row r="29" spans="1:15">
      <c r="A29" t="s">
        <v>2236</v>
      </c>
      <c r="B29" t="str">
        <f>VLOOKUP(A29,iso_code!B:C,2,FALSE)</f>
        <v>LBR</v>
      </c>
      <c r="C29" t="s">
        <v>2294</v>
      </c>
      <c r="D29" t="s">
        <v>243</v>
      </c>
      <c r="E29" t="s">
        <v>2263</v>
      </c>
      <c r="F29" t="s">
        <v>2265</v>
      </c>
      <c r="G29">
        <f>COUNTIF(study_countries!B:B,A29)</f>
        <v>26</v>
      </c>
      <c r="H29">
        <v>0</v>
      </c>
      <c r="I29" t="s">
        <v>101</v>
      </c>
      <c r="J29" s="69">
        <v>34.9</v>
      </c>
      <c r="K29" s="100">
        <v>2024</v>
      </c>
      <c r="L29" t="s">
        <v>62</v>
      </c>
      <c r="M29" t="s">
        <v>63</v>
      </c>
      <c r="N29" t="s">
        <v>4683</v>
      </c>
      <c r="O29" t="s">
        <v>2259</v>
      </c>
    </row>
    <row r="30" spans="1:15">
      <c r="A30" t="s">
        <v>1992</v>
      </c>
      <c r="B30" t="str">
        <f>VLOOKUP(A30,iso_code!B:C,2,FALSE)</f>
        <v>LBY</v>
      </c>
      <c r="C30" t="s">
        <v>2295</v>
      </c>
      <c r="D30" t="s">
        <v>218</v>
      </c>
      <c r="E30" t="s">
        <v>2257</v>
      </c>
      <c r="F30" t="s">
        <v>2258</v>
      </c>
      <c r="G30">
        <f>COUNTIF(study_countries!B:B,A30)</f>
        <v>25</v>
      </c>
      <c r="H30">
        <v>0</v>
      </c>
      <c r="I30" t="s">
        <v>101</v>
      </c>
      <c r="J30" s="69">
        <v>77.400000000000006</v>
      </c>
      <c r="K30" s="100">
        <v>2024</v>
      </c>
      <c r="L30" t="s">
        <v>63</v>
      </c>
      <c r="M30" t="s">
        <v>63</v>
      </c>
    </row>
    <row r="31" spans="1:15">
      <c r="A31" t="s">
        <v>2237</v>
      </c>
      <c r="B31" t="str">
        <f>VLOOKUP(A31,iso_code!B:C,2,FALSE)</f>
        <v>MDG</v>
      </c>
      <c r="C31" t="s">
        <v>2296</v>
      </c>
      <c r="D31" t="s">
        <v>315</v>
      </c>
      <c r="E31" t="s">
        <v>2268</v>
      </c>
      <c r="F31" t="s">
        <v>224</v>
      </c>
      <c r="G31">
        <f>COUNTIF(study_countries!B:B,A31)</f>
        <v>15</v>
      </c>
      <c r="H31">
        <v>2</v>
      </c>
      <c r="I31" t="s">
        <v>4662</v>
      </c>
      <c r="J31" s="69">
        <v>42.5</v>
      </c>
      <c r="K31" s="100">
        <v>2024</v>
      </c>
      <c r="L31" t="s">
        <v>62</v>
      </c>
      <c r="M31" t="s">
        <v>63</v>
      </c>
      <c r="N31" t="s">
        <v>4684</v>
      </c>
      <c r="O31" t="s">
        <v>4672</v>
      </c>
    </row>
    <row r="32" spans="1:15">
      <c r="A32" t="s">
        <v>1164</v>
      </c>
      <c r="B32" t="str">
        <f>VLOOKUP(A32,iso_code!B:C,2,FALSE)</f>
        <v>MWI</v>
      </c>
      <c r="C32" t="s">
        <v>2297</v>
      </c>
      <c r="D32" t="s">
        <v>266</v>
      </c>
      <c r="E32" t="s">
        <v>2261</v>
      </c>
      <c r="F32" t="s">
        <v>2265</v>
      </c>
      <c r="G32">
        <f>COUNTIF(study_countries!B:B,A32)</f>
        <v>29</v>
      </c>
      <c r="H32">
        <v>1</v>
      </c>
      <c r="I32" t="s">
        <v>4662</v>
      </c>
      <c r="J32" s="69">
        <v>15.6</v>
      </c>
      <c r="K32" s="100">
        <v>2024</v>
      </c>
      <c r="L32" t="s">
        <v>62</v>
      </c>
      <c r="M32" t="s">
        <v>63</v>
      </c>
      <c r="N32" t="s">
        <v>4682</v>
      </c>
      <c r="O32" t="s">
        <v>4667</v>
      </c>
    </row>
    <row r="33" spans="1:15">
      <c r="A33" t="s">
        <v>2238</v>
      </c>
      <c r="B33" t="str">
        <f>VLOOKUP(A33,iso_code!B:C,2,FALSE)</f>
        <v>MLI</v>
      </c>
      <c r="C33" t="s">
        <v>2298</v>
      </c>
      <c r="D33" t="s">
        <v>243</v>
      </c>
      <c r="E33" t="s">
        <v>2263</v>
      </c>
      <c r="F33" t="s">
        <v>224</v>
      </c>
      <c r="G33">
        <f>COUNTIF(study_countries!B:B,A33)</f>
        <v>32</v>
      </c>
      <c r="H33">
        <v>0</v>
      </c>
      <c r="I33" t="s">
        <v>101</v>
      </c>
      <c r="J33" s="69">
        <v>49.5</v>
      </c>
      <c r="K33" s="100">
        <v>2024</v>
      </c>
      <c r="L33" t="s">
        <v>62</v>
      </c>
      <c r="M33" t="s">
        <v>63</v>
      </c>
      <c r="N33" t="s">
        <v>4685</v>
      </c>
      <c r="O33" t="s">
        <v>2259</v>
      </c>
    </row>
    <row r="34" spans="1:15">
      <c r="A34" t="s">
        <v>2110</v>
      </c>
      <c r="B34" t="str">
        <f>VLOOKUP(A34,iso_code!B:C,2,FALSE)</f>
        <v>MRT</v>
      </c>
      <c r="C34" t="s">
        <v>2299</v>
      </c>
      <c r="D34" t="s">
        <v>218</v>
      </c>
      <c r="E34" t="s">
        <v>2257</v>
      </c>
      <c r="F34" t="s">
        <v>2258</v>
      </c>
      <c r="G34">
        <f>COUNTIF(study_countries!B:B,A34)</f>
        <v>22</v>
      </c>
      <c r="H34">
        <v>1</v>
      </c>
      <c r="I34" t="s">
        <v>4662</v>
      </c>
      <c r="J34" s="69">
        <v>52.2</v>
      </c>
      <c r="K34" s="100">
        <v>2024</v>
      </c>
      <c r="L34" t="s">
        <v>62</v>
      </c>
      <c r="M34" t="s">
        <v>63</v>
      </c>
      <c r="N34" t="s">
        <v>4686</v>
      </c>
      <c r="O34" t="s">
        <v>2259</v>
      </c>
    </row>
    <row r="35" spans="1:15">
      <c r="A35" t="s">
        <v>970</v>
      </c>
      <c r="B35" t="str">
        <f>VLOOKUP(A35,iso_code!B:C,2,FALSE)</f>
        <v>MUS</v>
      </c>
      <c r="C35" t="s">
        <v>2300</v>
      </c>
      <c r="D35" t="s">
        <v>315</v>
      </c>
      <c r="E35" t="s">
        <v>2268</v>
      </c>
      <c r="F35" t="s">
        <v>2265</v>
      </c>
      <c r="G35">
        <f>COUNTIF(study_countries!B:B,A35)</f>
        <v>15</v>
      </c>
      <c r="H35">
        <v>2</v>
      </c>
      <c r="I35" t="s">
        <v>4662</v>
      </c>
      <c r="J35" s="69">
        <v>100</v>
      </c>
      <c r="K35" s="100">
        <v>2024</v>
      </c>
      <c r="L35" t="s">
        <v>62</v>
      </c>
      <c r="M35" t="s">
        <v>63</v>
      </c>
    </row>
    <row r="36" spans="1:15">
      <c r="A36" t="s">
        <v>513</v>
      </c>
      <c r="B36" t="str">
        <f>VLOOKUP(A36,iso_code!B:C,2,FALSE)</f>
        <v>MAR</v>
      </c>
      <c r="C36" t="s">
        <v>2301</v>
      </c>
      <c r="D36" t="s">
        <v>218</v>
      </c>
      <c r="E36" t="s">
        <v>2257</v>
      </c>
      <c r="F36" t="s">
        <v>2258</v>
      </c>
      <c r="G36">
        <f>COUNTIF(study_countries!B:B,A36)</f>
        <v>47</v>
      </c>
      <c r="H36">
        <v>2</v>
      </c>
      <c r="I36" t="s">
        <v>4662</v>
      </c>
      <c r="J36" s="69">
        <v>100</v>
      </c>
      <c r="K36" s="100">
        <v>2024</v>
      </c>
      <c r="L36" t="s">
        <v>62</v>
      </c>
      <c r="M36" t="s">
        <v>63</v>
      </c>
      <c r="N36" t="s">
        <v>4687</v>
      </c>
      <c r="O36" t="s">
        <v>4667</v>
      </c>
    </row>
    <row r="37" spans="1:15">
      <c r="A37" t="s">
        <v>1455</v>
      </c>
      <c r="B37" t="str">
        <f>VLOOKUP(A37,iso_code!B:C,2,FALSE)</f>
        <v>MOZ</v>
      </c>
      <c r="C37" t="s">
        <v>2302</v>
      </c>
      <c r="D37" t="s">
        <v>266</v>
      </c>
      <c r="E37" t="s">
        <v>2261</v>
      </c>
      <c r="F37" t="s">
        <v>260</v>
      </c>
      <c r="G37">
        <f>COUNTIF(study_countries!B:B,A37)</f>
        <v>37</v>
      </c>
      <c r="H37">
        <v>2</v>
      </c>
      <c r="I37" t="s">
        <v>4662</v>
      </c>
      <c r="J37" s="69">
        <v>36.9</v>
      </c>
      <c r="K37" s="100">
        <v>2024</v>
      </c>
      <c r="L37" t="s">
        <v>62</v>
      </c>
      <c r="M37" t="s">
        <v>63</v>
      </c>
      <c r="N37" t="s">
        <v>4688</v>
      </c>
      <c r="O37" t="s">
        <v>2259</v>
      </c>
    </row>
    <row r="38" spans="1:15">
      <c r="A38" t="s">
        <v>2070</v>
      </c>
      <c r="B38" t="str">
        <f>VLOOKUP(A38,iso_code!B:C,2,FALSE)</f>
        <v>NAM</v>
      </c>
      <c r="C38" t="s">
        <v>2303</v>
      </c>
      <c r="D38" t="s">
        <v>266</v>
      </c>
      <c r="E38" t="s">
        <v>2261</v>
      </c>
      <c r="F38" t="s">
        <v>2265</v>
      </c>
      <c r="G38">
        <f>COUNTIF(study_countries!B:B,A38)</f>
        <v>27</v>
      </c>
      <c r="H38">
        <v>3</v>
      </c>
      <c r="I38" t="s">
        <v>2279</v>
      </c>
      <c r="J38" s="69">
        <v>59.3</v>
      </c>
      <c r="K38" s="99"/>
      <c r="L38" t="s">
        <v>62</v>
      </c>
      <c r="M38" t="s">
        <v>63</v>
      </c>
    </row>
    <row r="39" spans="1:15">
      <c r="A39" t="s">
        <v>1005</v>
      </c>
      <c r="B39" t="str">
        <f>VLOOKUP(A39,iso_code!B:C,2,FALSE)</f>
        <v>NER</v>
      </c>
      <c r="C39" t="s">
        <v>2304</v>
      </c>
      <c r="D39" t="s">
        <v>243</v>
      </c>
      <c r="E39" t="s">
        <v>2263</v>
      </c>
      <c r="F39" t="s">
        <v>224</v>
      </c>
      <c r="G39">
        <f>COUNTIF(study_countries!B:B,A39)</f>
        <v>32</v>
      </c>
      <c r="H39">
        <v>2</v>
      </c>
      <c r="I39" t="s">
        <v>4662</v>
      </c>
      <c r="J39" s="69">
        <v>21.3</v>
      </c>
      <c r="K39" s="99">
        <v>2024</v>
      </c>
      <c r="L39" t="s">
        <v>62</v>
      </c>
      <c r="M39" t="s">
        <v>63</v>
      </c>
      <c r="N39" t="s">
        <v>4689</v>
      </c>
      <c r="O39" t="s">
        <v>4667</v>
      </c>
    </row>
    <row r="40" spans="1:15">
      <c r="A40" t="s">
        <v>1232</v>
      </c>
      <c r="B40" t="str">
        <f>VLOOKUP(A40,iso_code!B:C,2,FALSE)</f>
        <v>NGA</v>
      </c>
      <c r="C40" t="s">
        <v>2305</v>
      </c>
      <c r="D40" t="s">
        <v>243</v>
      </c>
      <c r="E40" t="s">
        <v>2263</v>
      </c>
      <c r="F40" t="s">
        <v>2265</v>
      </c>
      <c r="G40">
        <f>COUNTIF(study_countries!B:B,A40)</f>
        <v>155</v>
      </c>
      <c r="H40">
        <v>1</v>
      </c>
      <c r="I40" t="s">
        <v>4662</v>
      </c>
      <c r="J40" s="69">
        <v>62.5</v>
      </c>
      <c r="K40" s="99">
        <v>2024</v>
      </c>
      <c r="L40" t="s">
        <v>62</v>
      </c>
      <c r="M40" t="s">
        <v>62</v>
      </c>
      <c r="N40" t="s">
        <v>4690</v>
      </c>
      <c r="O40" t="s">
        <v>4667</v>
      </c>
    </row>
    <row r="41" spans="1:15">
      <c r="A41" t="s">
        <v>2239</v>
      </c>
      <c r="B41" t="str">
        <f>VLOOKUP(A41,iso_code!B:C,2,FALSE)</f>
        <v>RWA</v>
      </c>
      <c r="C41" t="s">
        <v>2306</v>
      </c>
      <c r="D41" t="s">
        <v>315</v>
      </c>
      <c r="E41" t="s">
        <v>2268</v>
      </c>
      <c r="F41" t="s">
        <v>2265</v>
      </c>
      <c r="G41">
        <f>COUNTIF(study_countries!B:B,A41)</f>
        <v>35</v>
      </c>
      <c r="H41">
        <v>2</v>
      </c>
      <c r="I41" t="s">
        <v>4662</v>
      </c>
      <c r="J41" s="69">
        <v>72</v>
      </c>
      <c r="K41" s="99">
        <v>2024</v>
      </c>
      <c r="L41" t="s">
        <v>62</v>
      </c>
      <c r="M41" t="s">
        <v>63</v>
      </c>
      <c r="N41" t="s">
        <v>4691</v>
      </c>
      <c r="O41" t="s">
        <v>4667</v>
      </c>
    </row>
    <row r="42" spans="1:15">
      <c r="A42" t="s">
        <v>2240</v>
      </c>
      <c r="B42" t="str">
        <f>VLOOKUP(A42,iso_code!B:C,2,FALSE)</f>
        <v>STP</v>
      </c>
      <c r="C42" t="s">
        <v>2307</v>
      </c>
      <c r="D42" t="s">
        <v>279</v>
      </c>
      <c r="E42" t="s">
        <v>2271</v>
      </c>
      <c r="F42" t="s">
        <v>260</v>
      </c>
      <c r="G42">
        <f>COUNTIF(study_countries!B:B,A42)</f>
        <v>8</v>
      </c>
      <c r="H42">
        <v>0</v>
      </c>
      <c r="I42" t="s">
        <v>101</v>
      </c>
      <c r="J42" s="69">
        <v>77.7</v>
      </c>
      <c r="K42" s="99">
        <v>2024</v>
      </c>
      <c r="L42" t="s">
        <v>62</v>
      </c>
      <c r="M42" t="s">
        <v>63</v>
      </c>
    </row>
    <row r="43" spans="1:15">
      <c r="A43" t="s">
        <v>1688</v>
      </c>
      <c r="B43" t="str">
        <f>VLOOKUP(A43,iso_code!B:C,2,FALSE)</f>
        <v>SEN</v>
      </c>
      <c r="C43" t="s">
        <v>2308</v>
      </c>
      <c r="D43" t="s">
        <v>243</v>
      </c>
      <c r="E43" t="s">
        <v>2263</v>
      </c>
      <c r="F43" t="s">
        <v>224</v>
      </c>
      <c r="G43">
        <f>COUNTIF(study_countries!B:B,A43)</f>
        <v>32</v>
      </c>
      <c r="H43">
        <v>1</v>
      </c>
      <c r="I43" t="s">
        <v>4662</v>
      </c>
      <c r="J43" s="69">
        <v>82.9</v>
      </c>
      <c r="K43" s="99">
        <v>2024</v>
      </c>
      <c r="L43" t="s">
        <v>62</v>
      </c>
      <c r="M43" t="s">
        <v>63</v>
      </c>
      <c r="N43" t="s">
        <v>4692</v>
      </c>
      <c r="O43" t="s">
        <v>4667</v>
      </c>
    </row>
    <row r="44" spans="1:15">
      <c r="A44" t="s">
        <v>2241</v>
      </c>
      <c r="B44" t="str">
        <f>VLOOKUP(A44,iso_code!B:C,2,FALSE)</f>
        <v>SYC</v>
      </c>
      <c r="C44" t="s">
        <v>2309</v>
      </c>
      <c r="D44" t="s">
        <v>315</v>
      </c>
      <c r="E44" t="s">
        <v>2268</v>
      </c>
      <c r="F44" t="s">
        <v>2265</v>
      </c>
      <c r="G44">
        <f>COUNTIF(study_countries!B:B,A44)</f>
        <v>10</v>
      </c>
      <c r="H44">
        <v>2</v>
      </c>
      <c r="I44" t="s">
        <v>4662</v>
      </c>
      <c r="J44" s="69">
        <v>100</v>
      </c>
      <c r="K44" s="99">
        <v>2024</v>
      </c>
      <c r="L44" t="s">
        <v>62</v>
      </c>
      <c r="M44" t="s">
        <v>63</v>
      </c>
    </row>
    <row r="45" spans="1:15">
      <c r="A45" t="s">
        <v>2094</v>
      </c>
      <c r="B45" t="str">
        <f>VLOOKUP(A45,iso_code!B:C,2,FALSE)</f>
        <v>SLE</v>
      </c>
      <c r="C45" t="s">
        <v>2310</v>
      </c>
      <c r="D45" t="s">
        <v>243</v>
      </c>
      <c r="E45" t="s">
        <v>2263</v>
      </c>
      <c r="F45" t="s">
        <v>2265</v>
      </c>
      <c r="G45">
        <f>COUNTIF(study_countries!B:B,A45)</f>
        <v>31</v>
      </c>
      <c r="H45">
        <v>0</v>
      </c>
      <c r="I45" t="s">
        <v>101</v>
      </c>
      <c r="J45" s="69">
        <v>39.200000000000003</v>
      </c>
      <c r="K45" s="99">
        <v>2024</v>
      </c>
      <c r="L45" t="s">
        <v>62</v>
      </c>
      <c r="M45" t="s">
        <v>63</v>
      </c>
      <c r="N45" t="s">
        <v>4693</v>
      </c>
      <c r="O45" t="s">
        <v>2259</v>
      </c>
    </row>
    <row r="46" spans="1:15">
      <c r="A46" t="s">
        <v>2242</v>
      </c>
      <c r="B46" t="str">
        <f>VLOOKUP(A46,iso_code!B:C,2,FALSE)</f>
        <v>SOM</v>
      </c>
      <c r="C46" t="s">
        <v>2311</v>
      </c>
      <c r="D46" t="s">
        <v>315</v>
      </c>
      <c r="E46" t="s">
        <v>2268</v>
      </c>
      <c r="F46" t="s">
        <v>2283</v>
      </c>
      <c r="G46">
        <f>COUNTIF(study_countries!B:B,A46)</f>
        <v>24</v>
      </c>
      <c r="H46">
        <v>0</v>
      </c>
      <c r="I46" t="s">
        <v>101</v>
      </c>
      <c r="J46" s="69">
        <v>54.4</v>
      </c>
      <c r="K46" s="99">
        <v>2024</v>
      </c>
      <c r="L46" t="s">
        <v>62</v>
      </c>
      <c r="M46" t="s">
        <v>63</v>
      </c>
      <c r="N46" t="s">
        <v>4694</v>
      </c>
      <c r="O46" t="s">
        <v>2259</v>
      </c>
    </row>
    <row r="47" spans="1:15">
      <c r="A47" t="s">
        <v>612</v>
      </c>
      <c r="B47" t="str">
        <f>VLOOKUP(A47,iso_code!B:C,2,FALSE)</f>
        <v>ZAF</v>
      </c>
      <c r="C47" t="s">
        <v>2312</v>
      </c>
      <c r="D47" t="s">
        <v>266</v>
      </c>
      <c r="E47" t="s">
        <v>2261</v>
      </c>
      <c r="F47" t="s">
        <v>2265</v>
      </c>
      <c r="G47">
        <f>COUNTIF(study_countries!B:B,A47)</f>
        <v>72</v>
      </c>
      <c r="H47">
        <v>4</v>
      </c>
      <c r="I47" t="s">
        <v>2279</v>
      </c>
      <c r="J47" s="69">
        <v>90.2</v>
      </c>
      <c r="K47" s="99">
        <v>2024</v>
      </c>
      <c r="L47" t="s">
        <v>62</v>
      </c>
      <c r="M47" t="s">
        <v>62</v>
      </c>
      <c r="N47" t="s">
        <v>4659</v>
      </c>
      <c r="O47" t="s">
        <v>4667</v>
      </c>
    </row>
    <row r="48" spans="1:15">
      <c r="A48" t="s">
        <v>2243</v>
      </c>
      <c r="B48" t="str">
        <f>VLOOKUP(A48,iso_code!B:C,2,FALSE)</f>
        <v>SSD</v>
      </c>
      <c r="C48" t="s">
        <v>2313</v>
      </c>
      <c r="D48" t="s">
        <v>315</v>
      </c>
      <c r="E48" t="s">
        <v>2268</v>
      </c>
      <c r="F48" t="s">
        <v>2265</v>
      </c>
      <c r="G48">
        <f>COUNTIF(study_countries!B:B,A48)</f>
        <v>19</v>
      </c>
      <c r="H48">
        <v>0</v>
      </c>
      <c r="I48" t="s">
        <v>101</v>
      </c>
      <c r="J48" s="69">
        <v>5.4</v>
      </c>
      <c r="K48" s="99">
        <v>2024</v>
      </c>
      <c r="L48" t="s">
        <v>62</v>
      </c>
      <c r="M48" t="s">
        <v>63</v>
      </c>
      <c r="N48" t="s">
        <v>4695</v>
      </c>
      <c r="O48" t="s">
        <v>4672</v>
      </c>
    </row>
    <row r="49" spans="1:15">
      <c r="A49" t="s">
        <v>2244</v>
      </c>
      <c r="B49" t="str">
        <f>VLOOKUP(A49,iso_code!B:C,2,FALSE)</f>
        <v>SDN</v>
      </c>
      <c r="C49" t="s">
        <v>2314</v>
      </c>
      <c r="D49" t="s">
        <v>315</v>
      </c>
      <c r="E49" t="s">
        <v>2268</v>
      </c>
      <c r="F49" t="s">
        <v>2258</v>
      </c>
      <c r="G49">
        <f>COUNTIF(study_countries!B:B,A49)</f>
        <v>33</v>
      </c>
      <c r="H49">
        <v>0</v>
      </c>
      <c r="I49" t="s">
        <v>101</v>
      </c>
      <c r="J49" s="69">
        <v>66</v>
      </c>
      <c r="K49" s="99">
        <v>2024</v>
      </c>
      <c r="L49" t="s">
        <v>62</v>
      </c>
      <c r="M49" t="s">
        <v>63</v>
      </c>
      <c r="N49" t="s">
        <v>4696</v>
      </c>
      <c r="O49" t="s">
        <v>2259</v>
      </c>
    </row>
    <row r="50" spans="1:15">
      <c r="A50" t="s">
        <v>858</v>
      </c>
      <c r="B50" t="str">
        <f>VLOOKUP(A50,iso_code!B:C,2,FALSE)</f>
        <v>TZA</v>
      </c>
      <c r="C50" t="s">
        <v>2315</v>
      </c>
      <c r="D50" t="s">
        <v>315</v>
      </c>
      <c r="E50" t="s">
        <v>2268</v>
      </c>
      <c r="F50" t="s">
        <v>2265</v>
      </c>
      <c r="G50">
        <f>COUNTIF(study_countries!B:B,A50)</f>
        <v>44</v>
      </c>
      <c r="H50">
        <v>1</v>
      </c>
      <c r="I50" t="s">
        <v>4662</v>
      </c>
      <c r="J50" s="69">
        <v>52.4</v>
      </c>
      <c r="K50" s="99">
        <v>2024</v>
      </c>
      <c r="L50" t="s">
        <v>62</v>
      </c>
      <c r="M50" t="s">
        <v>63</v>
      </c>
      <c r="N50" t="s">
        <v>4697</v>
      </c>
      <c r="O50" t="s">
        <v>2259</v>
      </c>
    </row>
    <row r="51" spans="1:15">
      <c r="A51" t="s">
        <v>2016</v>
      </c>
      <c r="B51" t="str">
        <f>VLOOKUP(A51,iso_code!B:C,2,FALSE)</f>
        <v>TGO</v>
      </c>
      <c r="C51" t="s">
        <v>2316</v>
      </c>
      <c r="D51" t="s">
        <v>243</v>
      </c>
      <c r="E51" t="s">
        <v>2263</v>
      </c>
      <c r="F51" t="s">
        <v>224</v>
      </c>
      <c r="G51">
        <f>COUNTIF(study_countries!B:B,A51)</f>
        <v>30</v>
      </c>
      <c r="H51">
        <v>1</v>
      </c>
      <c r="I51" t="s">
        <v>4662</v>
      </c>
      <c r="J51" s="69">
        <v>61.1</v>
      </c>
      <c r="K51" s="99">
        <v>2024</v>
      </c>
      <c r="L51" t="s">
        <v>62</v>
      </c>
      <c r="M51" t="s">
        <v>62</v>
      </c>
      <c r="N51" t="s">
        <v>4698</v>
      </c>
      <c r="O51" t="s">
        <v>2259</v>
      </c>
    </row>
    <row r="52" spans="1:15">
      <c r="A52" t="s">
        <v>952</v>
      </c>
      <c r="B52" t="str">
        <f>VLOOKUP(A52,iso_code!B:C,2,FALSE)</f>
        <v>TUN</v>
      </c>
      <c r="C52" t="s">
        <v>2317</v>
      </c>
      <c r="D52" t="s">
        <v>218</v>
      </c>
      <c r="E52" t="s">
        <v>2257</v>
      </c>
      <c r="F52" t="s">
        <v>2258</v>
      </c>
      <c r="G52">
        <f>COUNTIF(study_countries!B:B,A52)</f>
        <v>31</v>
      </c>
      <c r="H52">
        <v>2</v>
      </c>
      <c r="I52" t="s">
        <v>4662</v>
      </c>
      <c r="J52" s="69">
        <v>100</v>
      </c>
      <c r="K52" s="99">
        <v>2024</v>
      </c>
      <c r="L52" t="s">
        <v>62</v>
      </c>
      <c r="M52" t="s">
        <v>62</v>
      </c>
      <c r="N52" t="s">
        <v>4699</v>
      </c>
      <c r="O52" t="s">
        <v>4667</v>
      </c>
    </row>
    <row r="53" spans="1:15">
      <c r="A53" t="s">
        <v>1467</v>
      </c>
      <c r="B53" t="str">
        <f>VLOOKUP(A53,iso_code!B:C,2,FALSE)</f>
        <v>UGA</v>
      </c>
      <c r="C53" t="s">
        <v>2318</v>
      </c>
      <c r="D53" t="s">
        <v>315</v>
      </c>
      <c r="E53" t="s">
        <v>2268</v>
      </c>
      <c r="F53" t="s">
        <v>2265</v>
      </c>
      <c r="G53">
        <f>COUNTIF(study_countries!B:B,A53)</f>
        <v>36</v>
      </c>
      <c r="H53">
        <v>3</v>
      </c>
      <c r="I53" t="s">
        <v>2279</v>
      </c>
      <c r="J53" s="69">
        <v>55.3</v>
      </c>
      <c r="K53" s="99">
        <v>2024</v>
      </c>
      <c r="L53" t="s">
        <v>62</v>
      </c>
      <c r="M53" t="s">
        <v>63</v>
      </c>
      <c r="N53" t="s">
        <v>4700</v>
      </c>
      <c r="O53" t="s">
        <v>4667</v>
      </c>
    </row>
    <row r="54" spans="1:15">
      <c r="A54" t="s">
        <v>747</v>
      </c>
      <c r="B54" t="str">
        <f>VLOOKUP(A54,iso_code!B:C,2,FALSE)</f>
        <v>ZMB</v>
      </c>
      <c r="C54" t="s">
        <v>2319</v>
      </c>
      <c r="D54" t="s">
        <v>266</v>
      </c>
      <c r="E54" t="s">
        <v>2261</v>
      </c>
      <c r="F54" t="s">
        <v>2265</v>
      </c>
      <c r="G54">
        <f>COUNTIF(study_countries!B:B,A54)</f>
        <v>36</v>
      </c>
      <c r="H54">
        <v>0</v>
      </c>
      <c r="I54" t="s">
        <v>101</v>
      </c>
      <c r="J54" s="69">
        <v>53.6</v>
      </c>
      <c r="K54" s="99">
        <v>2024</v>
      </c>
      <c r="L54" t="s">
        <v>62</v>
      </c>
      <c r="M54" t="s">
        <v>63</v>
      </c>
      <c r="N54" t="s">
        <v>4701</v>
      </c>
      <c r="O54" t="s">
        <v>4667</v>
      </c>
    </row>
    <row r="55" spans="1:15">
      <c r="A55" t="s">
        <v>2246</v>
      </c>
      <c r="B55" t="str">
        <f>VLOOKUP(A55,iso_code!B:C,2,FALSE)</f>
        <v>ZWE</v>
      </c>
      <c r="C55" t="s">
        <v>2320</v>
      </c>
      <c r="D55" t="s">
        <v>266</v>
      </c>
      <c r="E55" t="s">
        <v>2261</v>
      </c>
      <c r="F55" t="s">
        <v>2265</v>
      </c>
      <c r="G55">
        <f>COUNTIF(study_countries!B:B,A55)</f>
        <v>31</v>
      </c>
      <c r="H55">
        <v>2</v>
      </c>
      <c r="I55" t="s">
        <v>4662</v>
      </c>
      <c r="J55" s="69">
        <v>62</v>
      </c>
      <c r="K55" s="99">
        <v>2024</v>
      </c>
      <c r="L55" t="s">
        <v>62</v>
      </c>
      <c r="M55" t="s">
        <v>62</v>
      </c>
      <c r="N55" t="s">
        <v>4702</v>
      </c>
      <c r="O55" t="s">
        <v>2259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7" t="s">
        <v>2247</v>
      </c>
      <c r="B1" s="37" t="s">
        <v>2321</v>
      </c>
      <c r="C1" s="37" t="s">
        <v>2322</v>
      </c>
      <c r="D1" s="37" t="s">
        <v>2251</v>
      </c>
    </row>
    <row r="2" spans="1:4">
      <c r="A2" t="s">
        <v>243</v>
      </c>
      <c r="B2" t="s">
        <v>2323</v>
      </c>
      <c r="C2" t="s">
        <v>2324</v>
      </c>
      <c r="D2">
        <f>COUNTIF(study_pools!B:B,A2)</f>
        <v>234</v>
      </c>
    </row>
    <row r="3" spans="1:4">
      <c r="A3" t="s">
        <v>315</v>
      </c>
      <c r="B3" t="s">
        <v>2325</v>
      </c>
      <c r="C3" t="s">
        <v>2326</v>
      </c>
      <c r="D3">
        <f>COUNTIF(study_pools!B:B,A3)</f>
        <v>245</v>
      </c>
    </row>
    <row r="4" spans="1:4">
      <c r="A4" t="s">
        <v>279</v>
      </c>
      <c r="B4" t="s">
        <v>2327</v>
      </c>
      <c r="C4" t="s">
        <v>2328</v>
      </c>
      <c r="D4">
        <f>COUNTIF(study_pools!B:B,A4)</f>
        <v>48</v>
      </c>
    </row>
    <row r="5" spans="1:4">
      <c r="A5" t="s">
        <v>266</v>
      </c>
      <c r="B5" t="s">
        <v>2329</v>
      </c>
      <c r="C5" t="s">
        <v>2330</v>
      </c>
      <c r="D5">
        <f>COUNTIF(study_pools!B:B,A5)</f>
        <v>116</v>
      </c>
    </row>
    <row r="6" spans="1:4">
      <c r="A6" t="s">
        <v>218</v>
      </c>
      <c r="B6" t="s">
        <v>2331</v>
      </c>
      <c r="C6" t="s">
        <v>2332</v>
      </c>
      <c r="D6">
        <f>COUNTIF(study_pools!B:B,A6)</f>
        <v>110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X73"/>
  <sheetViews>
    <sheetView workbookViewId="0">
      <pane ySplit="1" topLeftCell="A61" activePane="bottomLeft" state="frozen"/>
      <selection pane="bottomLeft" activeCell="D77" sqref="D77"/>
    </sheetView>
  </sheetViews>
  <sheetFormatPr baseColWidth="10" defaultColWidth="8.83203125" defaultRowHeight="15"/>
  <cols>
    <col min="1" max="1" width="14.33203125" style="105" bestFit="1" customWidth="1"/>
    <col min="2" max="2" width="37.33203125" style="105" customWidth="1"/>
    <col min="3" max="3" width="24.1640625" style="105" customWidth="1"/>
    <col min="4" max="4" width="16" style="105" customWidth="1"/>
    <col min="5" max="5" width="28.33203125" style="105" bestFit="1" customWidth="1"/>
    <col min="6" max="6" width="12.1640625" style="105" bestFit="1" customWidth="1"/>
    <col min="7" max="7" width="11.1640625" style="105" customWidth="1"/>
    <col min="8" max="8" width="21.1640625" style="105" customWidth="1"/>
    <col min="9" max="9" width="16.33203125" style="105" customWidth="1"/>
    <col min="10" max="10" width="13.33203125" style="105" customWidth="1"/>
    <col min="11" max="11" width="18.83203125" style="105" customWidth="1"/>
    <col min="12" max="12" width="13.33203125" style="105" customWidth="1"/>
    <col min="13" max="13" width="23.33203125" style="105" customWidth="1"/>
    <col min="14" max="14" width="21.83203125" style="105" customWidth="1"/>
    <col min="15" max="15" width="8.6640625" style="105" bestFit="1" customWidth="1"/>
    <col min="16" max="16" width="25" style="105" customWidth="1"/>
    <col min="17" max="17" width="33.33203125" style="105" customWidth="1"/>
    <col min="18" max="18" width="23.6640625" style="105" customWidth="1"/>
    <col min="19" max="19" width="33.33203125" style="105" customWidth="1"/>
    <col min="20" max="20" width="54" style="105" customWidth="1"/>
    <col min="21" max="21" width="43.33203125" style="105" customWidth="1"/>
    <col min="22" max="22" width="34.33203125" style="105" customWidth="1"/>
    <col min="23" max="23" width="21.83203125" style="105" customWidth="1"/>
    <col min="24" max="16384" width="8.83203125" style="105"/>
  </cols>
  <sheetData>
    <row r="1" spans="1:24" ht="48">
      <c r="A1" s="106" t="s">
        <v>2157</v>
      </c>
      <c r="B1" s="101" t="s">
        <v>2333</v>
      </c>
      <c r="C1" s="101" t="s">
        <v>2334</v>
      </c>
      <c r="D1" s="101" t="s">
        <v>2335</v>
      </c>
      <c r="E1" s="101" t="s">
        <v>2336</v>
      </c>
      <c r="F1" s="101" t="s">
        <v>2337</v>
      </c>
      <c r="G1" s="101" t="s">
        <v>2338</v>
      </c>
      <c r="H1" s="101" t="s">
        <v>2339</v>
      </c>
      <c r="I1" s="101" t="s">
        <v>2340</v>
      </c>
      <c r="J1" s="101" t="s">
        <v>2341</v>
      </c>
      <c r="K1" s="101" t="s">
        <v>2342</v>
      </c>
      <c r="L1" s="101" t="s">
        <v>2343</v>
      </c>
      <c r="M1" s="101" t="s">
        <v>2344</v>
      </c>
      <c r="N1" s="101" t="s">
        <v>2345</v>
      </c>
      <c r="O1" s="101" t="s">
        <v>2346</v>
      </c>
      <c r="P1" s="101" t="s">
        <v>2347</v>
      </c>
      <c r="Q1" s="101" t="s">
        <v>2348</v>
      </c>
      <c r="R1" s="101" t="s">
        <v>2349</v>
      </c>
      <c r="S1" s="101" t="s">
        <v>47</v>
      </c>
      <c r="T1" s="107" t="s">
        <v>2350</v>
      </c>
      <c r="U1" s="107" t="s">
        <v>40</v>
      </c>
      <c r="V1" s="107" t="s">
        <v>2351</v>
      </c>
      <c r="W1" s="114" t="s">
        <v>2352</v>
      </c>
      <c r="X1" s="114" t="s">
        <v>5362</v>
      </c>
    </row>
    <row r="2" spans="1:24" ht="113" customHeight="1">
      <c r="A2" s="108" t="s">
        <v>381</v>
      </c>
      <c r="B2" s="103" t="s">
        <v>2353</v>
      </c>
      <c r="C2" s="103" t="s">
        <v>2159</v>
      </c>
      <c r="D2" s="103" t="s">
        <v>2354</v>
      </c>
      <c r="E2" s="103" t="s">
        <v>2355</v>
      </c>
      <c r="F2" s="103" t="s">
        <v>2356</v>
      </c>
      <c r="G2" s="109">
        <v>3000</v>
      </c>
      <c r="H2" s="103" t="s">
        <v>62</v>
      </c>
      <c r="I2" s="103" t="s">
        <v>2357</v>
      </c>
      <c r="J2" s="103" t="s">
        <v>2358</v>
      </c>
      <c r="K2" s="103" t="s">
        <v>62</v>
      </c>
      <c r="L2" s="103" t="s">
        <v>62</v>
      </c>
      <c r="M2" s="103" t="s">
        <v>101</v>
      </c>
      <c r="N2" s="103" t="s">
        <v>62</v>
      </c>
      <c r="O2" s="103" t="s">
        <v>2359</v>
      </c>
      <c r="P2" s="110">
        <f>COUNTIF(study_tools!B:B,A2)</f>
        <v>64</v>
      </c>
      <c r="Q2" s="103" t="s">
        <v>5368</v>
      </c>
      <c r="R2" s="110" t="s">
        <v>62</v>
      </c>
      <c r="S2" s="103" t="s">
        <v>63</v>
      </c>
      <c r="T2" s="102" t="s">
        <v>5339</v>
      </c>
      <c r="U2" s="102" t="s">
        <v>5340</v>
      </c>
      <c r="V2" s="102" t="s">
        <v>5341</v>
      </c>
      <c r="W2" s="105" t="s">
        <v>5342</v>
      </c>
      <c r="X2" s="102" t="s">
        <v>101</v>
      </c>
    </row>
    <row r="3" spans="1:24" ht="96">
      <c r="A3" s="108" t="s">
        <v>264</v>
      </c>
      <c r="B3" s="103" t="s">
        <v>2361</v>
      </c>
      <c r="C3" s="103" t="s">
        <v>2159</v>
      </c>
      <c r="D3" s="103" t="s">
        <v>469</v>
      </c>
      <c r="E3" s="103" t="s">
        <v>2362</v>
      </c>
      <c r="F3" s="103" t="s">
        <v>28</v>
      </c>
      <c r="G3" s="109">
        <v>0</v>
      </c>
      <c r="H3" s="103" t="s">
        <v>62</v>
      </c>
      <c r="I3" s="103" t="s">
        <v>2358</v>
      </c>
      <c r="J3" s="103" t="s">
        <v>2357</v>
      </c>
      <c r="K3" s="103" t="s">
        <v>62</v>
      </c>
      <c r="L3" s="103" t="s">
        <v>62</v>
      </c>
      <c r="M3" s="103" t="s">
        <v>2363</v>
      </c>
      <c r="N3" s="103" t="s">
        <v>63</v>
      </c>
      <c r="O3" s="103" t="s">
        <v>2364</v>
      </c>
      <c r="P3" s="110">
        <f>COUNTIF(study_tools!B:B,A3)</f>
        <v>56</v>
      </c>
      <c r="Q3" s="103" t="s">
        <v>2360</v>
      </c>
      <c r="R3" s="110" t="s">
        <v>132</v>
      </c>
      <c r="S3" s="103" t="s">
        <v>63</v>
      </c>
      <c r="T3" s="102" t="s">
        <v>5347</v>
      </c>
      <c r="U3" s="102" t="s">
        <v>5348</v>
      </c>
      <c r="V3" s="102" t="s">
        <v>5349</v>
      </c>
      <c r="W3" s="105" t="s">
        <v>5350</v>
      </c>
      <c r="X3" s="102" t="s">
        <v>101</v>
      </c>
    </row>
    <row r="4" spans="1:24" ht="80">
      <c r="A4" s="108" t="s">
        <v>783</v>
      </c>
      <c r="B4" s="103" t="s">
        <v>2365</v>
      </c>
      <c r="C4" s="103" t="s">
        <v>2159</v>
      </c>
      <c r="D4" s="103" t="s">
        <v>2366</v>
      </c>
      <c r="E4" s="103" t="s">
        <v>2367</v>
      </c>
      <c r="F4" s="103" t="s">
        <v>28</v>
      </c>
      <c r="G4" s="109">
        <v>0</v>
      </c>
      <c r="H4" s="103" t="s">
        <v>62</v>
      </c>
      <c r="I4" s="103" t="s">
        <v>2358</v>
      </c>
      <c r="J4" s="103" t="s">
        <v>2358</v>
      </c>
      <c r="K4" s="103" t="s">
        <v>62</v>
      </c>
      <c r="L4" s="103" t="s">
        <v>62</v>
      </c>
      <c r="M4" s="103" t="s">
        <v>2363</v>
      </c>
      <c r="N4" s="103" t="s">
        <v>63</v>
      </c>
      <c r="O4" s="103" t="s">
        <v>2359</v>
      </c>
      <c r="P4" s="110">
        <f>COUNTIF(study_tools!B:B,A4)</f>
        <v>22</v>
      </c>
      <c r="Q4" s="103" t="s">
        <v>2360</v>
      </c>
      <c r="R4" s="110" t="s">
        <v>132</v>
      </c>
      <c r="S4" s="103" t="s">
        <v>63</v>
      </c>
      <c r="T4" s="102" t="s">
        <v>5351</v>
      </c>
      <c r="U4" s="102" t="s">
        <v>5352</v>
      </c>
      <c r="V4" s="102" t="s">
        <v>5353</v>
      </c>
      <c r="W4" s="105" t="s">
        <v>5354</v>
      </c>
      <c r="X4" s="102" t="s">
        <v>5363</v>
      </c>
    </row>
    <row r="5" spans="1:24" ht="64">
      <c r="A5" s="108" t="s">
        <v>1747</v>
      </c>
      <c r="B5" s="103" t="s">
        <v>2368</v>
      </c>
      <c r="C5" s="103" t="s">
        <v>2159</v>
      </c>
      <c r="D5" s="103" t="s">
        <v>2366</v>
      </c>
      <c r="E5" s="103" t="s">
        <v>2367</v>
      </c>
      <c r="F5" s="103" t="s">
        <v>28</v>
      </c>
      <c r="G5" s="109">
        <v>0</v>
      </c>
      <c r="H5" s="103" t="s">
        <v>62</v>
      </c>
      <c r="I5" s="103" t="s">
        <v>2358</v>
      </c>
      <c r="J5" s="103" t="s">
        <v>2358</v>
      </c>
      <c r="K5" s="103" t="s">
        <v>62</v>
      </c>
      <c r="L5" s="103" t="s">
        <v>62</v>
      </c>
      <c r="M5" s="103" t="s">
        <v>2363</v>
      </c>
      <c r="N5" s="103" t="s">
        <v>63</v>
      </c>
      <c r="O5" s="103" t="s">
        <v>2359</v>
      </c>
      <c r="P5" s="110">
        <f>COUNTIF(study_tools!B:B,A5)</f>
        <v>3</v>
      </c>
      <c r="Q5" s="103" t="s">
        <v>2360</v>
      </c>
      <c r="R5" s="110" t="s">
        <v>132</v>
      </c>
      <c r="S5" s="103" t="s">
        <v>63</v>
      </c>
      <c r="T5" s="102" t="s">
        <v>5355</v>
      </c>
      <c r="U5" s="102" t="s">
        <v>5356</v>
      </c>
      <c r="V5" s="102" t="s">
        <v>5353</v>
      </c>
      <c r="W5" s="105" t="s">
        <v>5357</v>
      </c>
      <c r="X5" s="102" t="s">
        <v>5364</v>
      </c>
    </row>
    <row r="6" spans="1:24" ht="32">
      <c r="A6" s="108" t="s">
        <v>369</v>
      </c>
      <c r="B6" s="103" t="s">
        <v>2369</v>
      </c>
      <c r="C6" s="103"/>
      <c r="D6" s="103" t="s">
        <v>2366</v>
      </c>
      <c r="E6" s="103" t="s">
        <v>2370</v>
      </c>
      <c r="F6" s="103" t="s">
        <v>28</v>
      </c>
      <c r="G6" s="109">
        <v>0</v>
      </c>
      <c r="H6" s="103" t="s">
        <v>62</v>
      </c>
      <c r="I6" s="103" t="s">
        <v>2358</v>
      </c>
      <c r="J6" s="103" t="s">
        <v>2357</v>
      </c>
      <c r="K6" s="103" t="s">
        <v>62</v>
      </c>
      <c r="L6" s="103" t="s">
        <v>62</v>
      </c>
      <c r="M6" s="103" t="s">
        <v>2363</v>
      </c>
      <c r="N6" s="103"/>
      <c r="O6" s="103" t="s">
        <v>2364</v>
      </c>
      <c r="P6" s="110">
        <f>COUNTIF(study_tools!B:B,A6)</f>
        <v>13</v>
      </c>
      <c r="Q6" s="103" t="s">
        <v>2371</v>
      </c>
      <c r="R6" s="110"/>
      <c r="S6" s="103"/>
      <c r="T6" s="102"/>
      <c r="U6" s="102"/>
      <c r="V6" s="102"/>
      <c r="X6" s="102"/>
    </row>
    <row r="7" spans="1:24" ht="32">
      <c r="A7" s="108" t="s">
        <v>2165</v>
      </c>
      <c r="B7" s="103" t="s">
        <v>2373</v>
      </c>
      <c r="C7" s="103"/>
      <c r="D7" s="103" t="s">
        <v>321</v>
      </c>
      <c r="E7" s="103" t="s">
        <v>2374</v>
      </c>
      <c r="F7" s="103" t="s">
        <v>28</v>
      </c>
      <c r="G7" s="109">
        <v>0</v>
      </c>
      <c r="H7" s="103" t="s">
        <v>62</v>
      </c>
      <c r="I7" s="103" t="s">
        <v>2358</v>
      </c>
      <c r="J7" s="103" t="s">
        <v>2358</v>
      </c>
      <c r="K7" s="103" t="s">
        <v>62</v>
      </c>
      <c r="L7" s="103" t="s">
        <v>62</v>
      </c>
      <c r="M7" s="103" t="s">
        <v>2363</v>
      </c>
      <c r="N7" s="103"/>
      <c r="O7" s="103" t="s">
        <v>2364</v>
      </c>
      <c r="P7" s="110">
        <f>COUNTIF(study_tools!B:B,A7)</f>
        <v>4</v>
      </c>
      <c r="Q7" s="103" t="s">
        <v>5369</v>
      </c>
      <c r="R7" s="110"/>
      <c r="S7" s="103"/>
      <c r="T7" s="102"/>
      <c r="U7" s="102"/>
      <c r="V7" s="102"/>
      <c r="X7" s="102"/>
    </row>
    <row r="8" spans="1:24" ht="32">
      <c r="A8" s="108" t="s">
        <v>2164</v>
      </c>
      <c r="B8" s="103" t="s">
        <v>2164</v>
      </c>
      <c r="C8" s="103"/>
      <c r="D8" s="103" t="s">
        <v>2375</v>
      </c>
      <c r="E8" s="103" t="s">
        <v>2376</v>
      </c>
      <c r="F8" s="103" t="s">
        <v>28</v>
      </c>
      <c r="G8" s="109">
        <v>0</v>
      </c>
      <c r="H8" s="103" t="s">
        <v>62</v>
      </c>
      <c r="I8" s="103" t="s">
        <v>2358</v>
      </c>
      <c r="J8" s="103" t="s">
        <v>2358</v>
      </c>
      <c r="K8" s="103" t="s">
        <v>62</v>
      </c>
      <c r="L8" s="103" t="s">
        <v>62</v>
      </c>
      <c r="M8" s="103" t="s">
        <v>2363</v>
      </c>
      <c r="N8" s="103"/>
      <c r="O8" s="103" t="s">
        <v>2364</v>
      </c>
      <c r="P8" s="110">
        <f>COUNTIF(study_tools!B:B,A8)</f>
        <v>4</v>
      </c>
      <c r="Q8" s="103" t="s">
        <v>5369</v>
      </c>
      <c r="R8" s="110"/>
      <c r="S8" s="103"/>
      <c r="T8" s="102"/>
      <c r="U8" s="102"/>
      <c r="V8" s="102"/>
      <c r="X8" s="102"/>
    </row>
    <row r="9" spans="1:24" ht="96">
      <c r="A9" s="108" t="s">
        <v>254</v>
      </c>
      <c r="B9" s="103" t="s">
        <v>2377</v>
      </c>
      <c r="C9" s="103" t="s">
        <v>2161</v>
      </c>
      <c r="D9" s="103" t="s">
        <v>469</v>
      </c>
      <c r="E9" s="103" t="s">
        <v>2378</v>
      </c>
      <c r="F9" s="103" t="s">
        <v>28</v>
      </c>
      <c r="G9" s="109">
        <v>0</v>
      </c>
      <c r="H9" s="103" t="s">
        <v>62</v>
      </c>
      <c r="I9" s="103" t="s">
        <v>2357</v>
      </c>
      <c r="J9" s="103" t="s">
        <v>2357</v>
      </c>
      <c r="K9" s="103" t="s">
        <v>62</v>
      </c>
      <c r="L9" s="103" t="s">
        <v>62</v>
      </c>
      <c r="M9" s="103" t="s">
        <v>2363</v>
      </c>
      <c r="N9" s="103" t="s">
        <v>63</v>
      </c>
      <c r="O9" s="103" t="s">
        <v>2364</v>
      </c>
      <c r="P9" s="110">
        <f>COUNTIF(study_tools!B:B,A9)</f>
        <v>36</v>
      </c>
      <c r="Q9" s="103" t="s">
        <v>5370</v>
      </c>
      <c r="R9" s="110" t="s">
        <v>63</v>
      </c>
      <c r="S9" s="103" t="s">
        <v>63</v>
      </c>
      <c r="T9" s="102" t="s">
        <v>5358</v>
      </c>
      <c r="U9" s="102" t="s">
        <v>5359</v>
      </c>
      <c r="V9" s="102" t="s">
        <v>5360</v>
      </c>
      <c r="W9" s="105" t="s">
        <v>5361</v>
      </c>
      <c r="X9" s="102" t="s">
        <v>101</v>
      </c>
    </row>
    <row r="10" spans="1:24" ht="86.25" customHeight="1">
      <c r="A10" s="108" t="s">
        <v>2162</v>
      </c>
      <c r="B10" s="103" t="s">
        <v>2379</v>
      </c>
      <c r="C10" s="103" t="s">
        <v>2159</v>
      </c>
      <c r="D10" s="103" t="s">
        <v>2380</v>
      </c>
      <c r="E10" s="103" t="s">
        <v>2381</v>
      </c>
      <c r="F10" s="103" t="s">
        <v>28</v>
      </c>
      <c r="G10" s="109">
        <v>0</v>
      </c>
      <c r="H10" s="103" t="s">
        <v>62</v>
      </c>
      <c r="I10" s="103" t="s">
        <v>2358</v>
      </c>
      <c r="J10" s="103" t="s">
        <v>2357</v>
      </c>
      <c r="K10" s="103" t="s">
        <v>62</v>
      </c>
      <c r="L10" s="103" t="s">
        <v>62</v>
      </c>
      <c r="M10" s="103" t="s">
        <v>2363</v>
      </c>
      <c r="N10" s="103" t="s">
        <v>63</v>
      </c>
      <c r="O10" s="103" t="s">
        <v>2364</v>
      </c>
      <c r="P10" s="110">
        <f>COUNTIF(study_tools!B:B,A10)</f>
        <v>1</v>
      </c>
      <c r="Q10" s="103" t="s">
        <v>5371</v>
      </c>
      <c r="R10" s="110" t="s">
        <v>63</v>
      </c>
      <c r="S10" s="103" t="s">
        <v>2382</v>
      </c>
      <c r="T10" s="102" t="s">
        <v>2383</v>
      </c>
      <c r="U10" s="102" t="s">
        <v>2384</v>
      </c>
      <c r="V10" s="102" t="s">
        <v>2385</v>
      </c>
      <c r="W10" s="102" t="s">
        <v>2386</v>
      </c>
      <c r="X10" s="102" t="s">
        <v>5365</v>
      </c>
    </row>
    <row r="11" spans="1:24" ht="32">
      <c r="A11" s="108" t="s">
        <v>1708</v>
      </c>
      <c r="B11" s="103" t="s">
        <v>2387</v>
      </c>
      <c r="C11" s="103"/>
      <c r="D11" s="103" t="s">
        <v>2388</v>
      </c>
      <c r="E11" s="103" t="s">
        <v>2389</v>
      </c>
      <c r="F11" s="103" t="s">
        <v>65</v>
      </c>
      <c r="G11" s="109">
        <v>50000</v>
      </c>
      <c r="H11" s="103" t="s">
        <v>63</v>
      </c>
      <c r="I11" s="103" t="s">
        <v>2358</v>
      </c>
      <c r="J11" s="103" t="s">
        <v>2358</v>
      </c>
      <c r="K11" s="103" t="s">
        <v>62</v>
      </c>
      <c r="L11" s="103" t="s">
        <v>62</v>
      </c>
      <c r="M11" s="103" t="s">
        <v>101</v>
      </c>
      <c r="N11" s="103"/>
      <c r="O11" s="103" t="s">
        <v>2359</v>
      </c>
      <c r="P11" s="110">
        <f>COUNTIF(study_tools!B:B,A11)</f>
        <v>7</v>
      </c>
      <c r="Q11" s="103" t="s">
        <v>5372</v>
      </c>
      <c r="R11" s="110"/>
      <c r="S11" s="103"/>
      <c r="T11" s="102"/>
      <c r="U11" s="102"/>
      <c r="V11" s="102"/>
      <c r="X11" s="102"/>
    </row>
    <row r="12" spans="1:24" ht="95" customHeight="1">
      <c r="A12" s="108" t="s">
        <v>745</v>
      </c>
      <c r="B12" s="103" t="s">
        <v>2390</v>
      </c>
      <c r="C12" s="103" t="s">
        <v>2190</v>
      </c>
      <c r="D12" s="103" t="s">
        <v>366</v>
      </c>
      <c r="E12" s="103" t="s">
        <v>2391</v>
      </c>
      <c r="F12" s="103" t="s">
        <v>65</v>
      </c>
      <c r="G12" s="109">
        <v>2000</v>
      </c>
      <c r="H12" s="103" t="s">
        <v>63</v>
      </c>
      <c r="I12" s="103" t="s">
        <v>2357</v>
      </c>
      <c r="J12" s="103" t="s">
        <v>2358</v>
      </c>
      <c r="K12" s="103" t="s">
        <v>62</v>
      </c>
      <c r="L12" s="103" t="s">
        <v>62</v>
      </c>
      <c r="M12" s="103" t="s">
        <v>101</v>
      </c>
      <c r="N12" s="103" t="s">
        <v>62</v>
      </c>
      <c r="O12" s="103" t="s">
        <v>2359</v>
      </c>
      <c r="P12" s="110">
        <f>COUNTIF(study_tools!B:B,A12)</f>
        <v>288</v>
      </c>
      <c r="Q12" s="103" t="s">
        <v>5373</v>
      </c>
      <c r="R12" s="110" t="s">
        <v>63</v>
      </c>
      <c r="S12" s="103" t="s">
        <v>2382</v>
      </c>
      <c r="T12" s="102" t="s">
        <v>5343</v>
      </c>
      <c r="U12" s="102" t="s">
        <v>5344</v>
      </c>
      <c r="V12" s="102" t="s">
        <v>5345</v>
      </c>
      <c r="W12" s="105" t="s">
        <v>5346</v>
      </c>
      <c r="X12" s="102" t="s">
        <v>5366</v>
      </c>
    </row>
    <row r="13" spans="1:24" ht="16">
      <c r="A13" s="108" t="s">
        <v>1587</v>
      </c>
      <c r="B13" s="103" t="s">
        <v>1587</v>
      </c>
      <c r="C13" s="103"/>
      <c r="D13" s="103" t="s">
        <v>366</v>
      </c>
      <c r="E13" s="103" t="s">
        <v>2392</v>
      </c>
      <c r="F13" s="103" t="s">
        <v>2356</v>
      </c>
      <c r="G13" s="109">
        <v>2000</v>
      </c>
      <c r="H13" s="103" t="s">
        <v>63</v>
      </c>
      <c r="I13" s="103" t="s">
        <v>2357</v>
      </c>
      <c r="J13" s="103" t="s">
        <v>2358</v>
      </c>
      <c r="K13" s="103" t="s">
        <v>62</v>
      </c>
      <c r="L13" s="103" t="s">
        <v>62</v>
      </c>
      <c r="M13" s="103" t="s">
        <v>101</v>
      </c>
      <c r="N13" s="103"/>
      <c r="O13" s="103" t="s">
        <v>2364</v>
      </c>
      <c r="P13" s="110">
        <f>COUNTIF(study_tools!B:B,A13)</f>
        <v>10</v>
      </c>
      <c r="Q13" s="103" t="s">
        <v>5374</v>
      </c>
      <c r="R13" s="110"/>
      <c r="S13" s="103"/>
      <c r="T13" s="102"/>
      <c r="U13" s="102"/>
      <c r="V13" s="102"/>
      <c r="X13" s="102"/>
    </row>
    <row r="14" spans="1:24" ht="32">
      <c r="A14" s="108" t="s">
        <v>2393</v>
      </c>
      <c r="B14" s="103" t="s">
        <v>2393</v>
      </c>
      <c r="C14" s="103"/>
      <c r="D14" s="103" t="s">
        <v>2366</v>
      </c>
      <c r="E14" s="103" t="s">
        <v>2394</v>
      </c>
      <c r="F14" s="103" t="s">
        <v>28</v>
      </c>
      <c r="G14" s="109">
        <v>0</v>
      </c>
      <c r="H14" s="103" t="s">
        <v>62</v>
      </c>
      <c r="I14" s="103" t="s">
        <v>2357</v>
      </c>
      <c r="J14" s="103" t="s">
        <v>2357</v>
      </c>
      <c r="K14" s="103" t="s">
        <v>62</v>
      </c>
      <c r="L14" s="103" t="s">
        <v>62</v>
      </c>
      <c r="M14" s="103" t="s">
        <v>101</v>
      </c>
      <c r="N14" s="103"/>
      <c r="O14" s="103" t="s">
        <v>2359</v>
      </c>
      <c r="P14" s="110">
        <f>COUNTIF(study_tools!B:B,A14)</f>
        <v>3</v>
      </c>
      <c r="Q14" s="103" t="s">
        <v>5372</v>
      </c>
      <c r="R14" s="110"/>
      <c r="S14" s="103"/>
      <c r="T14" s="102"/>
      <c r="U14" s="102"/>
      <c r="V14" s="102"/>
      <c r="X14" s="102"/>
    </row>
    <row r="15" spans="1:24" ht="16">
      <c r="A15" s="108" t="s">
        <v>2175</v>
      </c>
      <c r="B15" s="103" t="s">
        <v>2395</v>
      </c>
      <c r="C15" s="103"/>
      <c r="D15" s="103" t="s">
        <v>2366</v>
      </c>
      <c r="E15" s="103" t="s">
        <v>2396</v>
      </c>
      <c r="F15" s="103" t="s">
        <v>2356</v>
      </c>
      <c r="G15" s="109">
        <v>0</v>
      </c>
      <c r="H15" s="103" t="s">
        <v>62</v>
      </c>
      <c r="I15" s="103" t="s">
        <v>2357</v>
      </c>
      <c r="J15" s="103" t="s">
        <v>2357</v>
      </c>
      <c r="K15" s="103" t="s">
        <v>62</v>
      </c>
      <c r="L15" s="103" t="s">
        <v>62</v>
      </c>
      <c r="M15" s="103" t="s">
        <v>101</v>
      </c>
      <c r="N15" s="103"/>
      <c r="O15" s="103" t="s">
        <v>2359</v>
      </c>
      <c r="P15" s="110">
        <f>COUNTIF(study_tools!B:B,A15)</f>
        <v>8</v>
      </c>
      <c r="Q15" s="103" t="s">
        <v>2397</v>
      </c>
      <c r="R15" s="110"/>
      <c r="S15" s="103"/>
      <c r="T15" s="102"/>
      <c r="U15" s="102"/>
      <c r="V15" s="102"/>
      <c r="X15" s="102"/>
    </row>
    <row r="16" spans="1:24" ht="32">
      <c r="A16" s="108" t="s">
        <v>716</v>
      </c>
      <c r="B16" s="103" t="s">
        <v>716</v>
      </c>
      <c r="C16" s="103"/>
      <c r="D16" s="103" t="s">
        <v>2380</v>
      </c>
      <c r="E16" s="103" t="s">
        <v>2398</v>
      </c>
      <c r="F16" s="103" t="s">
        <v>2356</v>
      </c>
      <c r="G16" s="109">
        <v>0</v>
      </c>
      <c r="H16" s="103" t="s">
        <v>62</v>
      </c>
      <c r="I16" s="103" t="s">
        <v>2357</v>
      </c>
      <c r="J16" s="103" t="s">
        <v>2358</v>
      </c>
      <c r="K16" s="103" t="s">
        <v>62</v>
      </c>
      <c r="L16" s="103" t="s">
        <v>62</v>
      </c>
      <c r="M16" s="103" t="s">
        <v>101</v>
      </c>
      <c r="N16" s="103"/>
      <c r="O16" s="103" t="s">
        <v>2359</v>
      </c>
      <c r="P16" s="110">
        <f>COUNTIF(study_tools!B:B,A16)</f>
        <v>11</v>
      </c>
      <c r="Q16" s="103" t="s">
        <v>5369</v>
      </c>
      <c r="R16" s="110"/>
      <c r="S16" s="103"/>
      <c r="T16" s="102"/>
      <c r="U16" s="102"/>
      <c r="V16" s="102"/>
      <c r="X16" s="102"/>
    </row>
    <row r="17" spans="1:24" ht="16">
      <c r="A17" s="108" t="s">
        <v>2182</v>
      </c>
      <c r="B17" s="103" t="s">
        <v>2399</v>
      </c>
      <c r="C17" s="103"/>
      <c r="D17" s="103" t="s">
        <v>2366</v>
      </c>
      <c r="E17" s="103" t="s">
        <v>2400</v>
      </c>
      <c r="F17" s="103" t="s">
        <v>28</v>
      </c>
      <c r="G17" s="109">
        <v>0</v>
      </c>
      <c r="H17" s="103" t="s">
        <v>62</v>
      </c>
      <c r="I17" s="103" t="s">
        <v>2358</v>
      </c>
      <c r="J17" s="103" t="s">
        <v>2358</v>
      </c>
      <c r="K17" s="103" t="s">
        <v>62</v>
      </c>
      <c r="L17" s="103" t="s">
        <v>62</v>
      </c>
      <c r="M17" s="103" t="s">
        <v>101</v>
      </c>
      <c r="N17" s="103"/>
      <c r="O17" s="103" t="s">
        <v>2364</v>
      </c>
      <c r="P17" s="110">
        <f>COUNTIF(study_tools!B:B,A17)</f>
        <v>10</v>
      </c>
      <c r="Q17" s="103" t="s">
        <v>2401</v>
      </c>
      <c r="R17" s="110"/>
      <c r="S17" s="103"/>
      <c r="T17" s="102"/>
      <c r="U17" s="102"/>
      <c r="V17" s="102"/>
      <c r="X17" s="102"/>
    </row>
    <row r="18" spans="1:24" ht="16">
      <c r="A18" s="108" t="s">
        <v>1127</v>
      </c>
      <c r="B18" s="103" t="s">
        <v>1127</v>
      </c>
      <c r="C18" s="103"/>
      <c r="D18" s="103" t="s">
        <v>366</v>
      </c>
      <c r="E18" s="103" t="s">
        <v>2402</v>
      </c>
      <c r="F18" s="103" t="s">
        <v>65</v>
      </c>
      <c r="G18" s="109">
        <v>1000</v>
      </c>
      <c r="H18" s="103" t="s">
        <v>63</v>
      </c>
      <c r="I18" s="103" t="s">
        <v>2358</v>
      </c>
      <c r="J18" s="103" t="s">
        <v>2358</v>
      </c>
      <c r="K18" s="103" t="s">
        <v>62</v>
      </c>
      <c r="L18" s="103" t="s">
        <v>62</v>
      </c>
      <c r="M18" s="103" t="s">
        <v>101</v>
      </c>
      <c r="N18" s="103"/>
      <c r="O18" s="103" t="s">
        <v>2359</v>
      </c>
      <c r="P18" s="110">
        <f>COUNTIF(study_tools!B:B,A18)</f>
        <v>45</v>
      </c>
      <c r="Q18" s="103" t="s">
        <v>2401</v>
      </c>
      <c r="R18" s="110"/>
      <c r="S18" s="103"/>
      <c r="T18" s="102"/>
      <c r="U18" s="102"/>
      <c r="V18" s="102"/>
      <c r="X18" s="102"/>
    </row>
    <row r="19" spans="1:24" ht="16">
      <c r="A19" s="108" t="s">
        <v>2404</v>
      </c>
      <c r="B19" s="103" t="s">
        <v>2405</v>
      </c>
      <c r="C19" s="103"/>
      <c r="D19" s="103" t="s">
        <v>2366</v>
      </c>
      <c r="E19" s="103" t="s">
        <v>2406</v>
      </c>
      <c r="F19" s="103" t="s">
        <v>2356</v>
      </c>
      <c r="G19" s="109">
        <v>0</v>
      </c>
      <c r="H19" s="103" t="s">
        <v>62</v>
      </c>
      <c r="I19" s="103" t="s">
        <v>2358</v>
      </c>
      <c r="J19" s="103" t="s">
        <v>2357</v>
      </c>
      <c r="K19" s="103" t="s">
        <v>62</v>
      </c>
      <c r="L19" s="103" t="s">
        <v>62</v>
      </c>
      <c r="M19" s="103" t="s">
        <v>101</v>
      </c>
      <c r="N19" s="103"/>
      <c r="O19" s="103" t="s">
        <v>2359</v>
      </c>
      <c r="P19" s="110">
        <f>COUNTIF(study_tools!B:B,A19)</f>
        <v>4</v>
      </c>
      <c r="Q19" s="103" t="s">
        <v>2360</v>
      </c>
      <c r="R19" s="110"/>
      <c r="S19" s="103"/>
      <c r="T19" s="102"/>
      <c r="U19" s="102"/>
      <c r="V19" s="102"/>
      <c r="X19" s="102"/>
    </row>
    <row r="20" spans="1:24" ht="16">
      <c r="A20" s="108" t="s">
        <v>2177</v>
      </c>
      <c r="B20" s="103" t="s">
        <v>2407</v>
      </c>
      <c r="C20" s="103"/>
      <c r="D20" s="103" t="s">
        <v>2354</v>
      </c>
      <c r="E20" s="103" t="s">
        <v>2355</v>
      </c>
      <c r="F20" s="103" t="s">
        <v>28</v>
      </c>
      <c r="G20" s="109">
        <v>0</v>
      </c>
      <c r="H20" s="103" t="s">
        <v>62</v>
      </c>
      <c r="I20" s="103" t="s">
        <v>2358</v>
      </c>
      <c r="J20" s="103" t="s">
        <v>2357</v>
      </c>
      <c r="K20" s="103" t="s">
        <v>62</v>
      </c>
      <c r="L20" s="103" t="s">
        <v>62</v>
      </c>
      <c r="M20" s="103" t="s">
        <v>2363</v>
      </c>
      <c r="N20" s="103"/>
      <c r="O20" s="103" t="s">
        <v>2364</v>
      </c>
      <c r="P20" s="110">
        <f>COUNTIF(study_tools!B:B,A20)</f>
        <v>2</v>
      </c>
      <c r="Q20" s="103" t="s">
        <v>2360</v>
      </c>
      <c r="R20" s="110"/>
      <c r="S20" s="103"/>
      <c r="T20" s="102"/>
      <c r="U20" s="102"/>
      <c r="V20" s="102"/>
      <c r="X20" s="102"/>
    </row>
    <row r="21" spans="1:24" ht="16">
      <c r="A21" s="108" t="s">
        <v>2185</v>
      </c>
      <c r="B21" s="103" t="s">
        <v>2408</v>
      </c>
      <c r="C21" s="103"/>
      <c r="D21" s="103" t="s">
        <v>2354</v>
      </c>
      <c r="E21" s="103" t="s">
        <v>2355</v>
      </c>
      <c r="F21" s="103" t="s">
        <v>2356</v>
      </c>
      <c r="G21" s="109">
        <v>3000</v>
      </c>
      <c r="H21" s="103" t="s">
        <v>62</v>
      </c>
      <c r="I21" s="103" t="s">
        <v>2357</v>
      </c>
      <c r="J21" s="103" t="s">
        <v>2358</v>
      </c>
      <c r="K21" s="103" t="s">
        <v>62</v>
      </c>
      <c r="L21" s="103" t="s">
        <v>62</v>
      </c>
      <c r="M21" s="103" t="s">
        <v>101</v>
      </c>
      <c r="N21" s="103"/>
      <c r="O21" s="103" t="s">
        <v>2359</v>
      </c>
      <c r="P21" s="110">
        <f>COUNTIF(study_tools!B:B,A21)</f>
        <v>3</v>
      </c>
      <c r="Q21" s="103" t="s">
        <v>5375</v>
      </c>
      <c r="R21" s="110"/>
      <c r="S21" s="103"/>
      <c r="T21" s="102"/>
      <c r="U21" s="102"/>
      <c r="V21" s="102"/>
      <c r="X21" s="102"/>
    </row>
    <row r="22" spans="1:24" ht="32">
      <c r="A22" s="108" t="s">
        <v>2170</v>
      </c>
      <c r="B22" s="103" t="s">
        <v>2409</v>
      </c>
      <c r="C22" s="103"/>
      <c r="D22" s="103" t="s">
        <v>2410</v>
      </c>
      <c r="E22" s="103" t="s">
        <v>2411</v>
      </c>
      <c r="F22" s="103" t="s">
        <v>28</v>
      </c>
      <c r="G22" s="109">
        <v>0</v>
      </c>
      <c r="H22" s="103" t="s">
        <v>62</v>
      </c>
      <c r="I22" s="103" t="s">
        <v>2358</v>
      </c>
      <c r="J22" s="103" t="s">
        <v>2357</v>
      </c>
      <c r="K22" s="103" t="s">
        <v>62</v>
      </c>
      <c r="L22" s="103" t="s">
        <v>62</v>
      </c>
      <c r="M22" s="103" t="s">
        <v>2363</v>
      </c>
      <c r="N22" s="103"/>
      <c r="O22" s="103" t="s">
        <v>2364</v>
      </c>
      <c r="P22" s="110">
        <f>COUNTIF(study_tools!B:B,A22)</f>
        <v>1</v>
      </c>
      <c r="Q22" s="103" t="s">
        <v>5376</v>
      </c>
      <c r="R22" s="110"/>
      <c r="S22" s="103"/>
      <c r="T22" s="102"/>
      <c r="U22" s="102"/>
      <c r="V22" s="102"/>
      <c r="X22" s="102"/>
    </row>
    <row r="23" spans="1:24" ht="16">
      <c r="A23" s="108" t="s">
        <v>2188</v>
      </c>
      <c r="B23" s="103" t="s">
        <v>2412</v>
      </c>
      <c r="C23" s="103"/>
      <c r="D23" s="103" t="s">
        <v>592</v>
      </c>
      <c r="E23" s="103" t="s">
        <v>2413</v>
      </c>
      <c r="F23" s="103" t="s">
        <v>28</v>
      </c>
      <c r="G23" s="109">
        <v>0</v>
      </c>
      <c r="H23" s="103" t="s">
        <v>62</v>
      </c>
      <c r="I23" s="103" t="s">
        <v>2414</v>
      </c>
      <c r="J23" s="103" t="s">
        <v>2357</v>
      </c>
      <c r="K23" s="103" t="s">
        <v>62</v>
      </c>
      <c r="L23" s="103" t="s">
        <v>63</v>
      </c>
      <c r="M23" s="103" t="s">
        <v>101</v>
      </c>
      <c r="N23" s="103"/>
      <c r="O23" s="103" t="s">
        <v>2364</v>
      </c>
      <c r="P23" s="110">
        <f>COUNTIF(study_tools!B:B,A23)</f>
        <v>2</v>
      </c>
      <c r="Q23" s="103" t="s">
        <v>2360</v>
      </c>
      <c r="R23" s="110"/>
      <c r="S23" s="103"/>
      <c r="T23" s="102"/>
      <c r="U23" s="102"/>
      <c r="V23" s="102"/>
      <c r="X23" s="102"/>
    </row>
    <row r="24" spans="1:24" ht="32">
      <c r="A24" s="108" t="s">
        <v>2178</v>
      </c>
      <c r="B24" s="103" t="s">
        <v>2415</v>
      </c>
      <c r="C24" s="103"/>
      <c r="D24" s="103" t="s">
        <v>366</v>
      </c>
      <c r="E24" s="103" t="s">
        <v>2416</v>
      </c>
      <c r="F24" s="103" t="s">
        <v>28</v>
      </c>
      <c r="G24" s="109">
        <v>0</v>
      </c>
      <c r="H24" s="103" t="s">
        <v>62</v>
      </c>
      <c r="I24" s="103" t="s">
        <v>2358</v>
      </c>
      <c r="J24" s="103" t="s">
        <v>2357</v>
      </c>
      <c r="K24" s="103" t="s">
        <v>62</v>
      </c>
      <c r="L24" s="103" t="s">
        <v>62</v>
      </c>
      <c r="M24" s="103" t="s">
        <v>2363</v>
      </c>
      <c r="N24" s="103"/>
      <c r="O24" s="103" t="s">
        <v>2364</v>
      </c>
      <c r="P24" s="110">
        <f>COUNTIF(study_tools!B:B,A24)</f>
        <v>1</v>
      </c>
      <c r="Q24" s="103" t="s">
        <v>5369</v>
      </c>
      <c r="R24" s="110"/>
      <c r="S24" s="103"/>
      <c r="T24" s="102"/>
      <c r="U24" s="102"/>
      <c r="V24" s="102"/>
      <c r="X24" s="102"/>
    </row>
    <row r="25" spans="1:24" ht="32">
      <c r="A25" s="108" t="s">
        <v>2187</v>
      </c>
      <c r="B25" s="103" t="s">
        <v>2417</v>
      </c>
      <c r="C25" s="103"/>
      <c r="D25" s="103" t="s">
        <v>2366</v>
      </c>
      <c r="E25" s="103" t="s">
        <v>2396</v>
      </c>
      <c r="F25" s="103" t="s">
        <v>2356</v>
      </c>
      <c r="G25" s="109">
        <v>0</v>
      </c>
      <c r="H25" s="103" t="s">
        <v>62</v>
      </c>
      <c r="I25" s="103" t="s">
        <v>2357</v>
      </c>
      <c r="J25" s="103" t="s">
        <v>2357</v>
      </c>
      <c r="K25" s="103" t="s">
        <v>62</v>
      </c>
      <c r="L25" s="103" t="s">
        <v>62</v>
      </c>
      <c r="M25" s="103" t="s">
        <v>101</v>
      </c>
      <c r="N25" s="103"/>
      <c r="O25" s="103" t="s">
        <v>2359</v>
      </c>
      <c r="P25" s="110">
        <f>COUNTIF(study_tools!B:B,A25)</f>
        <v>1</v>
      </c>
      <c r="Q25" s="103" t="s">
        <v>5377</v>
      </c>
      <c r="R25" s="110"/>
      <c r="S25" s="103"/>
      <c r="T25" s="102"/>
      <c r="U25" s="102"/>
      <c r="V25" s="102"/>
      <c r="X25" s="102"/>
    </row>
    <row r="26" spans="1:24" ht="16">
      <c r="A26" s="108" t="s">
        <v>749</v>
      </c>
      <c r="B26" s="103" t="s">
        <v>1112</v>
      </c>
      <c r="C26" s="103" t="s">
        <v>435</v>
      </c>
      <c r="D26" s="103" t="s">
        <v>366</v>
      </c>
      <c r="E26" s="103" t="s">
        <v>2391</v>
      </c>
      <c r="F26" s="103" t="s">
        <v>28</v>
      </c>
      <c r="G26" s="109">
        <v>0</v>
      </c>
      <c r="H26" s="103" t="s">
        <v>62</v>
      </c>
      <c r="I26" s="103" t="s">
        <v>2357</v>
      </c>
      <c r="J26" s="103" t="s">
        <v>2358</v>
      </c>
      <c r="K26" s="103" t="s">
        <v>62</v>
      </c>
      <c r="L26" s="103" t="s">
        <v>62</v>
      </c>
      <c r="M26" s="103" t="s">
        <v>101</v>
      </c>
      <c r="N26" s="103"/>
      <c r="O26" s="103" t="s">
        <v>2364</v>
      </c>
      <c r="P26" s="110">
        <f>COUNTIF(study_tools!$B$2:$B$447,$A26)</f>
        <v>15</v>
      </c>
      <c r="Q26" s="103" t="s">
        <v>5277</v>
      </c>
      <c r="R26" s="110"/>
      <c r="S26" s="103"/>
      <c r="T26" s="102"/>
      <c r="U26" s="102"/>
      <c r="V26" s="102"/>
      <c r="X26" s="102"/>
    </row>
    <row r="27" spans="1:24" ht="16">
      <c r="A27" s="108" t="s">
        <v>1159</v>
      </c>
      <c r="B27" s="103" t="s">
        <v>5275</v>
      </c>
      <c r="C27" s="103" t="s">
        <v>2180</v>
      </c>
      <c r="D27" s="103" t="s">
        <v>2527</v>
      </c>
      <c r="E27" s="103" t="s">
        <v>5276</v>
      </c>
      <c r="F27" s="103" t="s">
        <v>2356</v>
      </c>
      <c r="G27" s="109">
        <v>0</v>
      </c>
      <c r="H27" s="103" t="s">
        <v>62</v>
      </c>
      <c r="I27" s="103" t="s">
        <v>2414</v>
      </c>
      <c r="J27" s="103" t="s">
        <v>2358</v>
      </c>
      <c r="K27" s="103" t="s">
        <v>62</v>
      </c>
      <c r="L27" s="103" t="s">
        <v>62</v>
      </c>
      <c r="M27" s="103" t="s">
        <v>101</v>
      </c>
      <c r="N27" s="103"/>
      <c r="O27" s="103" t="s">
        <v>2359</v>
      </c>
      <c r="P27" s="110">
        <f>COUNTIF(study_tools!$B$2:$B$447,$A27)</f>
        <v>14</v>
      </c>
      <c r="Q27" s="103" t="s">
        <v>5277</v>
      </c>
      <c r="R27" s="110"/>
      <c r="S27" s="103"/>
      <c r="T27" s="102"/>
      <c r="U27" s="102"/>
      <c r="V27" s="102"/>
      <c r="X27" s="102"/>
    </row>
    <row r="28" spans="1:24" ht="16">
      <c r="A28" s="108" t="s">
        <v>1686</v>
      </c>
      <c r="B28" s="103" t="s">
        <v>5278</v>
      </c>
      <c r="C28" s="103" t="s">
        <v>2180</v>
      </c>
      <c r="D28" s="103" t="s">
        <v>2966</v>
      </c>
      <c r="E28" s="103" t="s">
        <v>5279</v>
      </c>
      <c r="F28" s="103" t="s">
        <v>65</v>
      </c>
      <c r="G28" s="109">
        <v>775</v>
      </c>
      <c r="H28" s="103" t="s">
        <v>63</v>
      </c>
      <c r="I28" s="103" t="s">
        <v>2357</v>
      </c>
      <c r="J28" s="103" t="s">
        <v>2358</v>
      </c>
      <c r="K28" s="103" t="s">
        <v>62</v>
      </c>
      <c r="L28" s="103" t="s">
        <v>62</v>
      </c>
      <c r="M28" s="103" t="s">
        <v>101</v>
      </c>
      <c r="N28" s="103"/>
      <c r="O28" s="103" t="s">
        <v>2359</v>
      </c>
      <c r="P28" s="110">
        <f>COUNTIF(study_tools!$B$2:$B$447,$A28)</f>
        <v>16</v>
      </c>
      <c r="Q28" s="103" t="s">
        <v>5277</v>
      </c>
      <c r="R28" s="110"/>
      <c r="S28" s="103"/>
      <c r="T28" s="102"/>
      <c r="U28" s="102"/>
      <c r="V28" s="102"/>
      <c r="X28" s="102"/>
    </row>
    <row r="29" spans="1:24" ht="16">
      <c r="A29" s="108" t="s">
        <v>2216</v>
      </c>
      <c r="B29" s="103" t="s">
        <v>5280</v>
      </c>
      <c r="C29" s="103" t="s">
        <v>2192</v>
      </c>
      <c r="D29" s="103" t="s">
        <v>366</v>
      </c>
      <c r="E29" s="103" t="s">
        <v>5281</v>
      </c>
      <c r="F29" s="103" t="s">
        <v>65</v>
      </c>
      <c r="G29" s="109"/>
      <c r="H29" s="103" t="s">
        <v>63</v>
      </c>
      <c r="I29" s="103" t="s">
        <v>2358</v>
      </c>
      <c r="J29" s="103" t="s">
        <v>2358</v>
      </c>
      <c r="K29" s="103" t="s">
        <v>62</v>
      </c>
      <c r="L29" s="103" t="s">
        <v>62</v>
      </c>
      <c r="M29" s="103" t="s">
        <v>2363</v>
      </c>
      <c r="N29" s="103"/>
      <c r="O29" s="103" t="s">
        <v>2364</v>
      </c>
      <c r="P29" s="110">
        <f>COUNTIF(study_tools!$B$2:$B$447,$A29)</f>
        <v>8</v>
      </c>
      <c r="Q29" s="103" t="s">
        <v>5374</v>
      </c>
      <c r="R29" s="110"/>
      <c r="S29" s="103"/>
      <c r="T29" s="102"/>
      <c r="U29" s="102"/>
      <c r="V29" s="102"/>
      <c r="X29" s="102" t="s">
        <v>5367</v>
      </c>
    </row>
    <row r="30" spans="1:24" ht="16">
      <c r="A30" s="108" t="s">
        <v>826</v>
      </c>
      <c r="B30" s="103" t="s">
        <v>5282</v>
      </c>
      <c r="C30" s="103" t="s">
        <v>2192</v>
      </c>
      <c r="D30" s="103" t="s">
        <v>366</v>
      </c>
      <c r="E30" s="103" t="s">
        <v>5283</v>
      </c>
      <c r="F30" s="103" t="s">
        <v>65</v>
      </c>
      <c r="G30" s="109"/>
      <c r="H30" s="103" t="s">
        <v>63</v>
      </c>
      <c r="I30" s="103" t="s">
        <v>2357</v>
      </c>
      <c r="J30" s="103" t="s">
        <v>2358</v>
      </c>
      <c r="K30" s="103" t="s">
        <v>62</v>
      </c>
      <c r="L30" s="103" t="s">
        <v>62</v>
      </c>
      <c r="M30" s="103" t="s">
        <v>101</v>
      </c>
      <c r="N30" s="103"/>
      <c r="O30" s="103" t="s">
        <v>2364</v>
      </c>
      <c r="P30" s="110">
        <f>COUNTIF(study_tools!$B$2:$B$447,$A30)</f>
        <v>3</v>
      </c>
      <c r="Q30" s="103" t="s">
        <v>5374</v>
      </c>
      <c r="R30" s="110"/>
      <c r="S30" s="103"/>
      <c r="T30" s="102"/>
      <c r="U30" s="102"/>
      <c r="V30" s="102"/>
      <c r="X30" s="102"/>
    </row>
    <row r="31" spans="1:24" ht="32">
      <c r="A31" s="108" t="s">
        <v>635</v>
      </c>
      <c r="B31" s="103" t="s">
        <v>5284</v>
      </c>
      <c r="C31" s="103" t="s">
        <v>2159</v>
      </c>
      <c r="D31" s="103" t="s">
        <v>366</v>
      </c>
      <c r="E31" s="103" t="s">
        <v>5285</v>
      </c>
      <c r="F31" s="103" t="s">
        <v>28</v>
      </c>
      <c r="G31" s="109">
        <v>0</v>
      </c>
      <c r="H31" s="103" t="s">
        <v>62</v>
      </c>
      <c r="I31" s="103" t="s">
        <v>2358</v>
      </c>
      <c r="J31" s="103" t="s">
        <v>2357</v>
      </c>
      <c r="K31" s="103" t="s">
        <v>62</v>
      </c>
      <c r="L31" s="103" t="s">
        <v>62</v>
      </c>
      <c r="M31" s="103" t="s">
        <v>2363</v>
      </c>
      <c r="N31" s="103"/>
      <c r="O31" s="103" t="s">
        <v>2364</v>
      </c>
      <c r="P31" s="110">
        <f>COUNTIF(study_tools!$B$2:$B$447,$A31)</f>
        <v>1</v>
      </c>
      <c r="Q31" s="103" t="s">
        <v>2360</v>
      </c>
      <c r="R31" s="110"/>
      <c r="S31" s="103"/>
      <c r="T31" s="102"/>
      <c r="U31" s="102"/>
      <c r="V31" s="102"/>
      <c r="X31" s="102"/>
    </row>
    <row r="32" spans="1:24" ht="16">
      <c r="A32" s="108" t="s">
        <v>1419</v>
      </c>
      <c r="B32" s="103" t="s">
        <v>5286</v>
      </c>
      <c r="C32" s="103" t="s">
        <v>2195</v>
      </c>
      <c r="D32" s="103" t="s">
        <v>366</v>
      </c>
      <c r="E32" s="103" t="s">
        <v>5287</v>
      </c>
      <c r="F32" s="103" t="s">
        <v>65</v>
      </c>
      <c r="G32" s="109"/>
      <c r="H32" s="103" t="s">
        <v>63</v>
      </c>
      <c r="I32" s="103" t="s">
        <v>2358</v>
      </c>
      <c r="J32" s="103" t="s">
        <v>2358</v>
      </c>
      <c r="K32" s="103" t="s">
        <v>62</v>
      </c>
      <c r="L32" s="103" t="s">
        <v>62</v>
      </c>
      <c r="M32" s="103" t="s">
        <v>101</v>
      </c>
      <c r="N32" s="103"/>
      <c r="O32" s="103" t="s">
        <v>2359</v>
      </c>
      <c r="P32" s="110">
        <f>COUNTIF(study_tools!$B$2:$B$447,$A32)</f>
        <v>4</v>
      </c>
      <c r="Q32" s="103" t="s">
        <v>5378</v>
      </c>
      <c r="R32" s="110"/>
      <c r="S32" s="103"/>
      <c r="T32" s="102"/>
      <c r="U32" s="102"/>
      <c r="V32" s="102"/>
      <c r="X32" s="102"/>
    </row>
    <row r="33" spans="1:24" ht="16">
      <c r="A33" s="108" t="s">
        <v>4709</v>
      </c>
      <c r="B33" s="103" t="s">
        <v>1326</v>
      </c>
      <c r="C33" s="103" t="s">
        <v>2195</v>
      </c>
      <c r="D33" s="103" t="s">
        <v>321</v>
      </c>
      <c r="E33" s="103" t="s">
        <v>5288</v>
      </c>
      <c r="F33" s="103" t="s">
        <v>65</v>
      </c>
      <c r="G33" s="109"/>
      <c r="H33" s="103" t="s">
        <v>63</v>
      </c>
      <c r="I33" s="103" t="s">
        <v>2358</v>
      </c>
      <c r="J33" s="103" t="s">
        <v>2358</v>
      </c>
      <c r="K33" s="103" t="s">
        <v>62</v>
      </c>
      <c r="L33" s="103" t="s">
        <v>62</v>
      </c>
      <c r="M33" s="103" t="s">
        <v>101</v>
      </c>
      <c r="N33" s="103"/>
      <c r="O33" s="103" t="s">
        <v>2359</v>
      </c>
      <c r="P33" s="110">
        <f>COUNTIF(study_tools!$B$2:$B$447,$A33)</f>
        <v>1</v>
      </c>
      <c r="Q33" s="103" t="s">
        <v>5378</v>
      </c>
      <c r="R33" s="110"/>
      <c r="S33" s="103"/>
      <c r="T33" s="102"/>
      <c r="U33" s="102"/>
      <c r="V33" s="102"/>
      <c r="X33" s="102"/>
    </row>
    <row r="34" spans="1:24" ht="16">
      <c r="A34" s="108" t="s">
        <v>2196</v>
      </c>
      <c r="B34" s="103" t="s">
        <v>5289</v>
      </c>
      <c r="C34" s="103" t="s">
        <v>2195</v>
      </c>
      <c r="D34" s="103" t="s">
        <v>366</v>
      </c>
      <c r="E34" s="103" t="s">
        <v>5290</v>
      </c>
      <c r="F34" s="103" t="s">
        <v>65</v>
      </c>
      <c r="G34" s="109"/>
      <c r="H34" s="103" t="s">
        <v>63</v>
      </c>
      <c r="I34" s="103" t="s">
        <v>2358</v>
      </c>
      <c r="J34" s="103" t="s">
        <v>2358</v>
      </c>
      <c r="K34" s="103" t="s">
        <v>62</v>
      </c>
      <c r="L34" s="103" t="s">
        <v>62</v>
      </c>
      <c r="M34" s="103" t="s">
        <v>101</v>
      </c>
      <c r="N34" s="103"/>
      <c r="O34" s="103" t="s">
        <v>2359</v>
      </c>
      <c r="P34" s="110">
        <f>COUNTIF(study_tools!$B$2:$B$447,$A34)</f>
        <v>1</v>
      </c>
      <c r="Q34" s="103" t="s">
        <v>5378</v>
      </c>
      <c r="R34" s="110"/>
      <c r="S34" s="103"/>
      <c r="T34" s="102"/>
      <c r="U34" s="102"/>
      <c r="V34" s="102"/>
      <c r="X34" s="102"/>
    </row>
    <row r="35" spans="1:24" ht="16">
      <c r="A35" s="108" t="s">
        <v>4706</v>
      </c>
      <c r="B35" s="103" t="s">
        <v>4706</v>
      </c>
      <c r="C35" s="103" t="s">
        <v>2167</v>
      </c>
      <c r="D35" s="103" t="s">
        <v>366</v>
      </c>
      <c r="E35" s="103" t="s">
        <v>5291</v>
      </c>
      <c r="F35" s="103" t="s">
        <v>28</v>
      </c>
      <c r="G35" s="109">
        <v>0</v>
      </c>
      <c r="H35" s="103" t="s">
        <v>62</v>
      </c>
      <c r="I35" s="103" t="s">
        <v>2358</v>
      </c>
      <c r="J35" s="103" t="s">
        <v>2358</v>
      </c>
      <c r="K35" s="103" t="s">
        <v>62</v>
      </c>
      <c r="L35" s="103" t="s">
        <v>62</v>
      </c>
      <c r="M35" s="103" t="s">
        <v>2382</v>
      </c>
      <c r="N35" s="103"/>
      <c r="O35" s="103" t="s">
        <v>2364</v>
      </c>
      <c r="P35" s="110">
        <f>COUNTIF(study_tools!$B$2:$B$447,$A35)</f>
        <v>1</v>
      </c>
      <c r="Q35" s="103" t="s">
        <v>5379</v>
      </c>
      <c r="R35" s="110"/>
      <c r="S35" s="103"/>
      <c r="T35" s="102"/>
      <c r="U35" s="102"/>
      <c r="V35" s="102"/>
      <c r="X35" s="102"/>
    </row>
    <row r="36" spans="1:24" ht="16">
      <c r="A36" s="108" t="s">
        <v>4705</v>
      </c>
      <c r="B36" s="103" t="s">
        <v>4705</v>
      </c>
      <c r="C36" s="103" t="s">
        <v>2167</v>
      </c>
      <c r="D36" s="103" t="s">
        <v>272</v>
      </c>
      <c r="E36" s="103" t="s">
        <v>5292</v>
      </c>
      <c r="F36" s="103" t="s">
        <v>65</v>
      </c>
      <c r="G36" s="109"/>
      <c r="H36" s="103" t="s">
        <v>63</v>
      </c>
      <c r="I36" s="103" t="s">
        <v>2357</v>
      </c>
      <c r="J36" s="103" t="s">
        <v>2358</v>
      </c>
      <c r="K36" s="103" t="s">
        <v>62</v>
      </c>
      <c r="L36" s="103" t="s">
        <v>62</v>
      </c>
      <c r="M36" s="103" t="s">
        <v>101</v>
      </c>
      <c r="N36" s="103"/>
      <c r="O36" s="103" t="s">
        <v>2359</v>
      </c>
      <c r="P36" s="110">
        <f>COUNTIF(study_tools!$B$2:$B$447,$A36)</f>
        <v>2</v>
      </c>
      <c r="Q36" s="103" t="s">
        <v>5379</v>
      </c>
      <c r="R36" s="110"/>
      <c r="S36" s="103"/>
      <c r="T36" s="102"/>
      <c r="U36" s="102"/>
      <c r="V36" s="102"/>
      <c r="X36" s="102"/>
    </row>
    <row r="37" spans="1:24" ht="16">
      <c r="A37" s="108" t="s">
        <v>4704</v>
      </c>
      <c r="B37" s="103" t="s">
        <v>5293</v>
      </c>
      <c r="C37" s="103" t="s">
        <v>435</v>
      </c>
      <c r="D37" s="103" t="s">
        <v>366</v>
      </c>
      <c r="E37" s="103" t="s">
        <v>5294</v>
      </c>
      <c r="F37" s="103" t="s">
        <v>65</v>
      </c>
      <c r="G37" s="109"/>
      <c r="H37" s="103" t="s">
        <v>63</v>
      </c>
      <c r="I37" s="103" t="s">
        <v>2358</v>
      </c>
      <c r="J37" s="103" t="s">
        <v>2358</v>
      </c>
      <c r="K37" s="103" t="s">
        <v>62</v>
      </c>
      <c r="L37" s="103" t="s">
        <v>62</v>
      </c>
      <c r="M37" s="103" t="s">
        <v>2382</v>
      </c>
      <c r="N37" s="103"/>
      <c r="O37" s="103" t="s">
        <v>2359</v>
      </c>
      <c r="P37" s="110">
        <f>COUNTIF(study_tools!$B$2:$B$447,$A37)</f>
        <v>1</v>
      </c>
      <c r="Q37" s="103" t="s">
        <v>5379</v>
      </c>
      <c r="R37" s="110"/>
      <c r="S37" s="103"/>
      <c r="T37" s="102"/>
      <c r="U37" s="102"/>
      <c r="V37" s="102"/>
      <c r="X37" s="102"/>
    </row>
    <row r="38" spans="1:24" ht="16">
      <c r="A38" s="108" t="s">
        <v>4703</v>
      </c>
      <c r="B38" s="103" t="s">
        <v>5295</v>
      </c>
      <c r="C38" s="103" t="s">
        <v>435</v>
      </c>
      <c r="D38" s="103" t="s">
        <v>366</v>
      </c>
      <c r="E38" s="103" t="s">
        <v>5296</v>
      </c>
      <c r="F38" s="103" t="s">
        <v>65</v>
      </c>
      <c r="G38" s="109"/>
      <c r="H38" s="103" t="s">
        <v>63</v>
      </c>
      <c r="I38" s="103" t="s">
        <v>2357</v>
      </c>
      <c r="J38" s="103" t="s">
        <v>2357</v>
      </c>
      <c r="K38" s="103" t="s">
        <v>62</v>
      </c>
      <c r="L38" s="103" t="s">
        <v>63</v>
      </c>
      <c r="M38" s="103" t="s">
        <v>2382</v>
      </c>
      <c r="N38" s="103"/>
      <c r="O38" s="103" t="s">
        <v>2359</v>
      </c>
      <c r="P38" s="110">
        <f>COUNTIF(study_tools!$B$2:$B$447,$A38)</f>
        <v>1</v>
      </c>
      <c r="Q38" s="103" t="s">
        <v>5379</v>
      </c>
      <c r="R38" s="110"/>
      <c r="S38" s="103"/>
      <c r="T38" s="102"/>
      <c r="U38" s="102"/>
      <c r="V38" s="102"/>
      <c r="X38" s="102"/>
    </row>
    <row r="39" spans="1:24" ht="32">
      <c r="A39" s="108" t="s">
        <v>812</v>
      </c>
      <c r="B39" s="103" t="s">
        <v>5297</v>
      </c>
      <c r="C39" s="103" t="s">
        <v>2190</v>
      </c>
      <c r="D39" s="103" t="s">
        <v>2281</v>
      </c>
      <c r="E39" s="103" t="s">
        <v>5298</v>
      </c>
      <c r="F39" s="103" t="s">
        <v>2356</v>
      </c>
      <c r="G39" s="109"/>
      <c r="H39" s="103" t="s">
        <v>63</v>
      </c>
      <c r="I39" s="103" t="s">
        <v>2357</v>
      </c>
      <c r="J39" s="103" t="s">
        <v>2357</v>
      </c>
      <c r="K39" s="103" t="s">
        <v>63</v>
      </c>
      <c r="L39" s="103" t="s">
        <v>63</v>
      </c>
      <c r="M39" s="103" t="s">
        <v>101</v>
      </c>
      <c r="N39" s="103"/>
      <c r="O39" s="103" t="s">
        <v>2359</v>
      </c>
      <c r="P39" s="110">
        <f>COUNTIF(study_tools!$B$2:$B$447,$A39)</f>
        <v>1</v>
      </c>
      <c r="Q39" s="103" t="s">
        <v>5380</v>
      </c>
      <c r="R39" s="110"/>
      <c r="S39" s="103"/>
      <c r="T39" s="102"/>
      <c r="U39" s="102"/>
      <c r="V39" s="102"/>
      <c r="X39" s="102"/>
    </row>
    <row r="40" spans="1:24" ht="16">
      <c r="A40" s="108" t="s">
        <v>766</v>
      </c>
      <c r="B40" s="103" t="s">
        <v>5299</v>
      </c>
      <c r="C40" s="103" t="s">
        <v>2167</v>
      </c>
      <c r="D40" s="103" t="s">
        <v>105</v>
      </c>
      <c r="E40" s="103" t="s">
        <v>5300</v>
      </c>
      <c r="F40" s="103" t="s">
        <v>28</v>
      </c>
      <c r="G40" s="109">
        <v>0</v>
      </c>
      <c r="H40" s="103" t="s">
        <v>62</v>
      </c>
      <c r="I40" s="103" t="s">
        <v>2357</v>
      </c>
      <c r="J40" s="103" t="s">
        <v>2357</v>
      </c>
      <c r="K40" s="103" t="s">
        <v>62</v>
      </c>
      <c r="L40" s="103" t="s">
        <v>62</v>
      </c>
      <c r="M40" s="103" t="s">
        <v>2363</v>
      </c>
      <c r="N40" s="103"/>
      <c r="O40" s="103" t="s">
        <v>2364</v>
      </c>
      <c r="P40" s="110">
        <f>COUNTIF(study_tools!$B$2:$B$447,$A40)</f>
        <v>2</v>
      </c>
      <c r="Q40" s="103" t="s">
        <v>2397</v>
      </c>
      <c r="R40" s="110"/>
      <c r="S40" s="103"/>
      <c r="T40" s="102"/>
      <c r="U40" s="102"/>
      <c r="V40" s="102"/>
      <c r="X40" s="102"/>
    </row>
    <row r="41" spans="1:24" ht="32">
      <c r="A41" s="108" t="s">
        <v>1452</v>
      </c>
      <c r="B41" s="103" t="s">
        <v>5301</v>
      </c>
      <c r="C41" s="103" t="s">
        <v>2161</v>
      </c>
      <c r="D41" s="103" t="s">
        <v>105</v>
      </c>
      <c r="E41" s="103" t="s">
        <v>5300</v>
      </c>
      <c r="F41" s="103" t="s">
        <v>28</v>
      </c>
      <c r="G41" s="109">
        <v>0</v>
      </c>
      <c r="H41" s="103" t="s">
        <v>62</v>
      </c>
      <c r="I41" s="103" t="s">
        <v>2358</v>
      </c>
      <c r="J41" s="103" t="s">
        <v>2357</v>
      </c>
      <c r="K41" s="103" t="s">
        <v>63</v>
      </c>
      <c r="L41" s="103" t="s">
        <v>62</v>
      </c>
      <c r="M41" s="103" t="s">
        <v>2363</v>
      </c>
      <c r="N41" s="103"/>
      <c r="O41" s="103" t="s">
        <v>2364</v>
      </c>
      <c r="P41" s="110">
        <f>COUNTIF(study_tools!$B$2:$B$447,$A41)</f>
        <v>1</v>
      </c>
      <c r="Q41" s="103" t="s">
        <v>5370</v>
      </c>
      <c r="R41" s="110"/>
      <c r="S41" s="103"/>
      <c r="T41" s="102"/>
      <c r="U41" s="102"/>
      <c r="V41" s="102"/>
      <c r="X41" s="102"/>
    </row>
    <row r="42" spans="1:24" ht="16">
      <c r="A42" s="108" t="s">
        <v>2211</v>
      </c>
      <c r="B42" s="103" t="s">
        <v>5302</v>
      </c>
      <c r="C42" s="103" t="s">
        <v>2161</v>
      </c>
      <c r="D42" s="103" t="s">
        <v>2366</v>
      </c>
      <c r="E42" s="103" t="s">
        <v>2411</v>
      </c>
      <c r="F42" s="103" t="s">
        <v>28</v>
      </c>
      <c r="G42" s="109">
        <v>0</v>
      </c>
      <c r="H42" s="103" t="s">
        <v>62</v>
      </c>
      <c r="I42" s="103" t="s">
        <v>2414</v>
      </c>
      <c r="J42" s="103" t="s">
        <v>2358</v>
      </c>
      <c r="K42" s="103" t="s">
        <v>63</v>
      </c>
      <c r="L42" s="103" t="s">
        <v>63</v>
      </c>
      <c r="M42" s="103" t="s">
        <v>101</v>
      </c>
      <c r="N42" s="103"/>
      <c r="O42" s="103" t="s">
        <v>2364</v>
      </c>
      <c r="P42" s="110">
        <f>COUNTIF(study_tools!$B$2:$B$447,$A42)</f>
        <v>3</v>
      </c>
      <c r="Q42" s="103" t="s">
        <v>5381</v>
      </c>
      <c r="R42" s="110"/>
      <c r="S42" s="103"/>
      <c r="T42" s="102"/>
      <c r="U42" s="102"/>
      <c r="V42" s="102"/>
      <c r="X42" s="102"/>
    </row>
    <row r="43" spans="1:24" ht="16">
      <c r="A43" s="108" t="s">
        <v>2212</v>
      </c>
      <c r="B43" s="103" t="s">
        <v>5303</v>
      </c>
      <c r="C43" s="103" t="s">
        <v>435</v>
      </c>
      <c r="D43" s="103" t="s">
        <v>366</v>
      </c>
      <c r="E43" s="103" t="s">
        <v>2391</v>
      </c>
      <c r="F43" s="103" t="s">
        <v>28</v>
      </c>
      <c r="G43" s="109">
        <v>0</v>
      </c>
      <c r="H43" s="103" t="s">
        <v>62</v>
      </c>
      <c r="I43" s="103" t="s">
        <v>2414</v>
      </c>
      <c r="J43" s="103" t="s">
        <v>2358</v>
      </c>
      <c r="K43" s="103" t="s">
        <v>63</v>
      </c>
      <c r="L43" s="103" t="s">
        <v>63</v>
      </c>
      <c r="M43" s="103" t="s">
        <v>101</v>
      </c>
      <c r="N43" s="103"/>
      <c r="O43" s="103" t="s">
        <v>2364</v>
      </c>
      <c r="P43" s="110">
        <f>COUNTIF(study_tools!$B$2:$B$447,$A43)</f>
        <v>1</v>
      </c>
      <c r="Q43" s="103" t="s">
        <v>5382</v>
      </c>
      <c r="R43" s="110"/>
      <c r="S43" s="103"/>
      <c r="T43" s="102"/>
      <c r="U43" s="102"/>
      <c r="V43" s="102"/>
      <c r="X43" s="102"/>
    </row>
    <row r="44" spans="1:24" ht="16">
      <c r="A44" s="108" t="s">
        <v>1661</v>
      </c>
      <c r="B44" s="103" t="s">
        <v>5304</v>
      </c>
      <c r="C44" s="103" t="s">
        <v>2161</v>
      </c>
      <c r="D44" s="103" t="s">
        <v>2380</v>
      </c>
      <c r="E44" s="103" t="s">
        <v>5305</v>
      </c>
      <c r="F44" s="103" t="s">
        <v>65</v>
      </c>
      <c r="G44" s="109"/>
      <c r="H44" s="103" t="s">
        <v>63</v>
      </c>
      <c r="I44" s="103" t="s">
        <v>2357</v>
      </c>
      <c r="J44" s="103" t="s">
        <v>2358</v>
      </c>
      <c r="K44" s="103" t="s">
        <v>62</v>
      </c>
      <c r="L44" s="103" t="s">
        <v>62</v>
      </c>
      <c r="M44" s="103" t="s">
        <v>101</v>
      </c>
      <c r="N44" s="103"/>
      <c r="O44" s="103" t="s">
        <v>2359</v>
      </c>
      <c r="P44" s="110">
        <f>COUNTIF(study_tools!$B$2:$B$447,$A44)</f>
        <v>2</v>
      </c>
      <c r="Q44" s="103" t="s">
        <v>5381</v>
      </c>
      <c r="R44" s="110"/>
      <c r="S44" s="103"/>
      <c r="T44" s="102"/>
      <c r="U44" s="102"/>
      <c r="V44" s="102"/>
      <c r="X44" s="102"/>
    </row>
    <row r="45" spans="1:24" ht="16">
      <c r="A45" s="108" t="s">
        <v>5387</v>
      </c>
      <c r="B45" s="103" t="s">
        <v>5306</v>
      </c>
      <c r="C45" s="103" t="s">
        <v>2161</v>
      </c>
      <c r="D45" s="103" t="s">
        <v>2936</v>
      </c>
      <c r="E45" s="103" t="s">
        <v>5307</v>
      </c>
      <c r="F45" s="103" t="s">
        <v>65</v>
      </c>
      <c r="G45" s="109"/>
      <c r="H45" s="103" t="s">
        <v>63</v>
      </c>
      <c r="I45" s="103" t="s">
        <v>2414</v>
      </c>
      <c r="J45" s="103" t="s">
        <v>2358</v>
      </c>
      <c r="K45" s="103" t="s">
        <v>62</v>
      </c>
      <c r="L45" s="103" t="s">
        <v>63</v>
      </c>
      <c r="M45" s="103" t="s">
        <v>101</v>
      </c>
      <c r="N45" s="103"/>
      <c r="O45" s="103" t="s">
        <v>2364</v>
      </c>
      <c r="P45" s="110">
        <f>COUNTIF(study_tools!$B$2:$B$447,$A45)</f>
        <v>1</v>
      </c>
      <c r="Q45" s="103" t="s">
        <v>5381</v>
      </c>
      <c r="R45" s="110"/>
      <c r="S45" s="103"/>
      <c r="T45" s="102"/>
      <c r="U45" s="102"/>
      <c r="V45" s="102"/>
      <c r="X45" s="102"/>
    </row>
    <row r="46" spans="1:24" ht="16">
      <c r="A46" s="108" t="s">
        <v>2202</v>
      </c>
      <c r="B46" s="103" t="s">
        <v>2202</v>
      </c>
      <c r="C46" s="103" t="s">
        <v>2161</v>
      </c>
      <c r="D46" s="103" t="s">
        <v>366</v>
      </c>
      <c r="E46" s="103" t="s">
        <v>5308</v>
      </c>
      <c r="F46" s="103" t="s">
        <v>2356</v>
      </c>
      <c r="G46" s="109">
        <v>0</v>
      </c>
      <c r="H46" s="103" t="s">
        <v>62</v>
      </c>
      <c r="I46" s="103" t="s">
        <v>2414</v>
      </c>
      <c r="J46" s="103" t="s">
        <v>2358</v>
      </c>
      <c r="K46" s="103" t="s">
        <v>63</v>
      </c>
      <c r="L46" s="103" t="s">
        <v>62</v>
      </c>
      <c r="M46" s="103" t="s">
        <v>101</v>
      </c>
      <c r="N46" s="103"/>
      <c r="O46" s="103" t="s">
        <v>2364</v>
      </c>
      <c r="P46" s="110">
        <f>COUNTIF(study_tools!$B$2:$B$447,$A46)</f>
        <v>1</v>
      </c>
      <c r="Q46" s="103" t="s">
        <v>2401</v>
      </c>
      <c r="R46" s="110"/>
      <c r="S46" s="103"/>
      <c r="T46" s="102"/>
      <c r="U46" s="102"/>
      <c r="V46" s="102"/>
      <c r="X46" s="102"/>
    </row>
    <row r="47" spans="1:24" ht="16">
      <c r="A47" s="108" t="s">
        <v>4277</v>
      </c>
      <c r="B47" s="103" t="s">
        <v>4277</v>
      </c>
      <c r="C47" s="103" t="s">
        <v>2192</v>
      </c>
      <c r="D47" s="103" t="s">
        <v>366</v>
      </c>
      <c r="E47" s="103" t="s">
        <v>5309</v>
      </c>
      <c r="F47" s="103" t="s">
        <v>28</v>
      </c>
      <c r="G47" s="109">
        <v>0</v>
      </c>
      <c r="H47" s="103" t="s">
        <v>62</v>
      </c>
      <c r="I47" s="103" t="s">
        <v>2357</v>
      </c>
      <c r="J47" s="103" t="s">
        <v>2358</v>
      </c>
      <c r="K47" s="103" t="s">
        <v>62</v>
      </c>
      <c r="L47" s="103" t="s">
        <v>62</v>
      </c>
      <c r="M47" s="103" t="s">
        <v>2363</v>
      </c>
      <c r="N47" s="103"/>
      <c r="O47" s="103" t="s">
        <v>2364</v>
      </c>
      <c r="P47" s="110">
        <f>COUNTIF(study_tools!$B$2:$B$447,$A47)</f>
        <v>1</v>
      </c>
      <c r="Q47" s="103" t="s">
        <v>5374</v>
      </c>
      <c r="R47" s="110"/>
      <c r="S47" s="103"/>
      <c r="T47" s="102"/>
      <c r="U47" s="102"/>
      <c r="V47" s="102"/>
      <c r="X47" s="102"/>
    </row>
    <row r="48" spans="1:24" ht="16">
      <c r="A48" s="108" t="s">
        <v>2209</v>
      </c>
      <c r="B48" s="103" t="s">
        <v>5310</v>
      </c>
      <c r="C48" s="103" t="s">
        <v>2192</v>
      </c>
      <c r="D48" s="103" t="s">
        <v>89</v>
      </c>
      <c r="E48" s="103" t="s">
        <v>5311</v>
      </c>
      <c r="F48" s="103" t="s">
        <v>65</v>
      </c>
      <c r="G48" s="109"/>
      <c r="H48" s="103" t="s">
        <v>63</v>
      </c>
      <c r="I48" s="103" t="s">
        <v>2357</v>
      </c>
      <c r="J48" s="103" t="s">
        <v>2357</v>
      </c>
      <c r="K48" s="103" t="s">
        <v>62</v>
      </c>
      <c r="L48" s="103" t="s">
        <v>63</v>
      </c>
      <c r="M48" s="103" t="s">
        <v>101</v>
      </c>
      <c r="N48" s="103"/>
      <c r="O48" s="103" t="s">
        <v>2359</v>
      </c>
      <c r="P48" s="110">
        <f>COUNTIF(study_tools!$B$2:$B$447,$A48)</f>
        <v>1</v>
      </c>
      <c r="Q48" s="103" t="s">
        <v>5374</v>
      </c>
      <c r="R48" s="110"/>
      <c r="S48" s="103"/>
      <c r="T48" s="102"/>
      <c r="U48" s="102"/>
      <c r="V48" s="102"/>
      <c r="X48" s="102"/>
    </row>
    <row r="49" spans="1:24" ht="32">
      <c r="A49" s="108" t="s">
        <v>4275</v>
      </c>
      <c r="B49" s="103" t="s">
        <v>5312</v>
      </c>
      <c r="C49" s="103" t="s">
        <v>2159</v>
      </c>
      <c r="D49" s="103" t="s">
        <v>847</v>
      </c>
      <c r="E49" s="103" t="s">
        <v>5313</v>
      </c>
      <c r="F49" s="103" t="s">
        <v>65</v>
      </c>
      <c r="G49" s="109"/>
      <c r="H49" s="103" t="s">
        <v>63</v>
      </c>
      <c r="I49" s="103" t="s">
        <v>2358</v>
      </c>
      <c r="J49" s="103" t="s">
        <v>2358</v>
      </c>
      <c r="K49" s="103" t="s">
        <v>62</v>
      </c>
      <c r="L49" s="103" t="s">
        <v>62</v>
      </c>
      <c r="M49" s="103" t="s">
        <v>2363</v>
      </c>
      <c r="N49" s="103"/>
      <c r="O49" s="103" t="s">
        <v>2359</v>
      </c>
      <c r="P49" s="110">
        <f>COUNTIF(study_tools!$B$2:$B$447,$A49)</f>
        <v>1</v>
      </c>
      <c r="Q49" s="103" t="s">
        <v>5314</v>
      </c>
      <c r="R49" s="110"/>
      <c r="S49" s="103"/>
      <c r="T49" s="102"/>
      <c r="U49" s="102"/>
      <c r="V49" s="102"/>
      <c r="X49" s="102"/>
    </row>
    <row r="50" spans="1:24" ht="32">
      <c r="A50" s="108" t="s">
        <v>2074</v>
      </c>
      <c r="B50" s="103" t="s">
        <v>5315</v>
      </c>
      <c r="C50" s="103" t="s">
        <v>2180</v>
      </c>
      <c r="D50" s="103" t="s">
        <v>321</v>
      </c>
      <c r="E50" s="103" t="s">
        <v>5316</v>
      </c>
      <c r="F50" s="103" t="s">
        <v>28</v>
      </c>
      <c r="G50" s="109">
        <v>0</v>
      </c>
      <c r="H50" s="103" t="s">
        <v>62</v>
      </c>
      <c r="I50" s="103" t="s">
        <v>2358</v>
      </c>
      <c r="J50" s="103" t="s">
        <v>2357</v>
      </c>
      <c r="K50" s="103" t="s">
        <v>63</v>
      </c>
      <c r="L50" s="103" t="s">
        <v>62</v>
      </c>
      <c r="M50" s="103" t="s">
        <v>2363</v>
      </c>
      <c r="N50" s="103"/>
      <c r="O50" s="103" t="s">
        <v>2364</v>
      </c>
      <c r="P50" s="110">
        <f>COUNTIF(study_tools!$B$2:$B$447,$A50)</f>
        <v>1</v>
      </c>
      <c r="Q50" s="103" t="s">
        <v>5376</v>
      </c>
      <c r="R50" s="110"/>
      <c r="S50" s="103"/>
      <c r="T50" s="102"/>
      <c r="U50" s="102"/>
      <c r="V50" s="102"/>
      <c r="X50" s="102"/>
    </row>
    <row r="51" spans="1:24" ht="32">
      <c r="A51" s="108" t="s">
        <v>1427</v>
      </c>
      <c r="B51" s="103" t="s">
        <v>5317</v>
      </c>
      <c r="C51" s="103" t="s">
        <v>188</v>
      </c>
      <c r="D51" s="103" t="s">
        <v>2460</v>
      </c>
      <c r="E51" s="103" t="s">
        <v>2370</v>
      </c>
      <c r="F51" s="103" t="s">
        <v>2356</v>
      </c>
      <c r="G51" s="109">
        <v>0</v>
      </c>
      <c r="H51" s="103" t="s">
        <v>62</v>
      </c>
      <c r="I51" s="103" t="s">
        <v>2357</v>
      </c>
      <c r="J51" s="103" t="s">
        <v>2357</v>
      </c>
      <c r="K51" s="103" t="s">
        <v>62</v>
      </c>
      <c r="L51" s="103" t="s">
        <v>63</v>
      </c>
      <c r="M51" s="103" t="s">
        <v>101</v>
      </c>
      <c r="N51" s="103"/>
      <c r="O51" s="103" t="s">
        <v>2364</v>
      </c>
      <c r="P51" s="110">
        <f>COUNTIF(study_tools!$B$2:$B$447,$A51)</f>
        <v>1</v>
      </c>
      <c r="Q51" s="103" t="s">
        <v>5377</v>
      </c>
      <c r="R51" s="110"/>
      <c r="S51" s="103"/>
      <c r="T51" s="102"/>
      <c r="U51" s="102"/>
      <c r="V51" s="102"/>
      <c r="X51" s="102"/>
    </row>
    <row r="52" spans="1:24" ht="16">
      <c r="A52" s="108" t="s">
        <v>4274</v>
      </c>
      <c r="B52" s="103" t="s">
        <v>4274</v>
      </c>
      <c r="C52" s="103" t="s">
        <v>188</v>
      </c>
      <c r="D52" s="103" t="s">
        <v>847</v>
      </c>
      <c r="E52" s="103" t="s">
        <v>5318</v>
      </c>
      <c r="F52" s="103" t="s">
        <v>28</v>
      </c>
      <c r="G52" s="109">
        <v>0</v>
      </c>
      <c r="H52" s="103" t="s">
        <v>62</v>
      </c>
      <c r="I52" s="103" t="s">
        <v>2414</v>
      </c>
      <c r="J52" s="103" t="s">
        <v>2357</v>
      </c>
      <c r="K52" s="103" t="s">
        <v>62</v>
      </c>
      <c r="L52" s="103" t="s">
        <v>63</v>
      </c>
      <c r="M52" s="103" t="s">
        <v>101</v>
      </c>
      <c r="N52" s="103"/>
      <c r="O52" s="103" t="s">
        <v>2359</v>
      </c>
      <c r="P52" s="110">
        <f>COUNTIF(study_tools!$B$2:$B$447,$A52)</f>
        <v>1</v>
      </c>
      <c r="Q52" s="103" t="s">
        <v>5377</v>
      </c>
      <c r="R52" s="110"/>
      <c r="S52" s="103"/>
      <c r="T52" s="102"/>
      <c r="U52" s="102"/>
      <c r="V52" s="102"/>
      <c r="X52" s="102"/>
    </row>
    <row r="53" spans="1:24" ht="16">
      <c r="A53" s="108" t="s">
        <v>2204</v>
      </c>
      <c r="B53" s="103" t="s">
        <v>5319</v>
      </c>
      <c r="C53" s="103" t="s">
        <v>189</v>
      </c>
      <c r="D53" s="103" t="s">
        <v>321</v>
      </c>
      <c r="E53" s="103" t="s">
        <v>5320</v>
      </c>
      <c r="F53" s="103" t="s">
        <v>65</v>
      </c>
      <c r="G53" s="109"/>
      <c r="H53" s="103" t="s">
        <v>63</v>
      </c>
      <c r="I53" s="103" t="s">
        <v>2358</v>
      </c>
      <c r="J53" s="103" t="s">
        <v>2358</v>
      </c>
      <c r="K53" s="103" t="s">
        <v>62</v>
      </c>
      <c r="L53" s="103" t="s">
        <v>62</v>
      </c>
      <c r="M53" s="103" t="s">
        <v>101</v>
      </c>
      <c r="N53" s="103"/>
      <c r="O53" s="103" t="s">
        <v>2359</v>
      </c>
      <c r="P53" s="110">
        <f>COUNTIF(study_tools!$B$2:$B$447,$A53)</f>
        <v>1</v>
      </c>
      <c r="Q53" s="103" t="s">
        <v>5377</v>
      </c>
      <c r="R53" s="110"/>
      <c r="S53" s="103"/>
      <c r="T53" s="102"/>
      <c r="U53" s="102"/>
      <c r="V53" s="102"/>
      <c r="X53" s="102"/>
    </row>
    <row r="54" spans="1:24" ht="16">
      <c r="A54" s="108" t="s">
        <v>2205</v>
      </c>
      <c r="B54" s="103" t="s">
        <v>2205</v>
      </c>
      <c r="C54" s="103" t="s">
        <v>435</v>
      </c>
      <c r="D54" s="103" t="s">
        <v>366</v>
      </c>
      <c r="E54" s="103" t="s">
        <v>5321</v>
      </c>
      <c r="F54" s="103" t="s">
        <v>65</v>
      </c>
      <c r="G54" s="109"/>
      <c r="H54" s="103" t="s">
        <v>63</v>
      </c>
      <c r="I54" s="103" t="s">
        <v>2358</v>
      </c>
      <c r="J54" s="103" t="s">
        <v>2358</v>
      </c>
      <c r="K54" s="103" t="s">
        <v>62</v>
      </c>
      <c r="L54" s="103" t="s">
        <v>62</v>
      </c>
      <c r="M54" s="103" t="s">
        <v>101</v>
      </c>
      <c r="N54" s="103"/>
      <c r="O54" s="103" t="s">
        <v>2359</v>
      </c>
      <c r="P54" s="110">
        <f>COUNTIF(study_tools!$B$2:$B$447,$A54)</f>
        <v>1</v>
      </c>
      <c r="Q54" s="103" t="s">
        <v>5277</v>
      </c>
      <c r="R54" s="110"/>
      <c r="S54" s="103"/>
      <c r="T54" s="102"/>
      <c r="U54" s="102"/>
      <c r="V54" s="102"/>
      <c r="X54" s="102"/>
    </row>
    <row r="55" spans="1:24" ht="16">
      <c r="A55" s="108" t="s">
        <v>2210</v>
      </c>
      <c r="B55" s="103" t="s">
        <v>5322</v>
      </c>
      <c r="C55" s="103" t="s">
        <v>201</v>
      </c>
      <c r="D55" s="103" t="s">
        <v>366</v>
      </c>
      <c r="E55" s="103" t="s">
        <v>5323</v>
      </c>
      <c r="F55" s="103" t="s">
        <v>28</v>
      </c>
      <c r="G55" s="109">
        <v>0</v>
      </c>
      <c r="H55" s="103" t="s">
        <v>62</v>
      </c>
      <c r="I55" s="103" t="s">
        <v>2358</v>
      </c>
      <c r="J55" s="103" t="s">
        <v>2358</v>
      </c>
      <c r="K55" s="103" t="s">
        <v>62</v>
      </c>
      <c r="L55" s="103" t="s">
        <v>62</v>
      </c>
      <c r="M55" s="103" t="s">
        <v>2382</v>
      </c>
      <c r="N55" s="103"/>
      <c r="O55" s="103" t="s">
        <v>2359</v>
      </c>
      <c r="P55" s="110">
        <f>COUNTIF(study_tools!$B$2:$B$447,$A55)</f>
        <v>1</v>
      </c>
      <c r="Q55" s="103" t="s">
        <v>5375</v>
      </c>
      <c r="R55" s="110"/>
      <c r="S55" s="103"/>
      <c r="T55" s="102"/>
      <c r="U55" s="102"/>
      <c r="V55" s="102"/>
      <c r="X55" s="102"/>
    </row>
    <row r="56" spans="1:24" ht="32">
      <c r="A56" s="111" t="s">
        <v>1820</v>
      </c>
      <c r="B56" s="104" t="s">
        <v>5324</v>
      </c>
      <c r="C56" s="104" t="s">
        <v>201</v>
      </c>
      <c r="D56" s="104" t="s">
        <v>366</v>
      </c>
      <c r="E56" s="104" t="s">
        <v>5325</v>
      </c>
      <c r="F56" s="104" t="s">
        <v>28</v>
      </c>
      <c r="G56" s="112">
        <v>0</v>
      </c>
      <c r="H56" s="104" t="s">
        <v>62</v>
      </c>
      <c r="I56" s="104" t="s">
        <v>2357</v>
      </c>
      <c r="J56" s="104" t="s">
        <v>2358</v>
      </c>
      <c r="K56" s="104" t="s">
        <v>62</v>
      </c>
      <c r="L56" s="104" t="s">
        <v>62</v>
      </c>
      <c r="M56" s="104" t="s">
        <v>101</v>
      </c>
      <c r="N56" s="104"/>
      <c r="O56" s="104" t="s">
        <v>2359</v>
      </c>
      <c r="P56" s="113">
        <f>COUNTIF(study_tools!$B$2:$B$447,$A56)</f>
        <v>1</v>
      </c>
      <c r="Q56" s="104" t="s">
        <v>5375</v>
      </c>
      <c r="R56" s="113"/>
      <c r="S56" s="104"/>
      <c r="T56" s="102"/>
      <c r="U56" s="102"/>
      <c r="V56" s="102"/>
      <c r="X56" s="102"/>
    </row>
    <row r="57" spans="1:24" ht="16">
      <c r="A57" s="108" t="s">
        <v>2172</v>
      </c>
      <c r="B57" s="103" t="s">
        <v>5326</v>
      </c>
      <c r="C57" s="103" t="s">
        <v>2173</v>
      </c>
      <c r="D57" s="103" t="s">
        <v>2366</v>
      </c>
      <c r="E57" s="103" t="s">
        <v>2411</v>
      </c>
      <c r="F57" s="103" t="s">
        <v>28</v>
      </c>
      <c r="G57" s="109">
        <v>0</v>
      </c>
      <c r="H57" s="103" t="s">
        <v>62</v>
      </c>
      <c r="I57" s="103" t="s">
        <v>2358</v>
      </c>
      <c r="J57" s="103" t="s">
        <v>2357</v>
      </c>
      <c r="K57" s="103" t="s">
        <v>63</v>
      </c>
      <c r="L57" s="103" t="s">
        <v>62</v>
      </c>
      <c r="M57" s="103" t="s">
        <v>2363</v>
      </c>
      <c r="N57" s="103"/>
      <c r="O57" s="103" t="s">
        <v>2364</v>
      </c>
      <c r="P57" s="110">
        <f>COUNTIF(study_tools!$B$2:$B$447,$A57)</f>
        <v>1</v>
      </c>
      <c r="Q57" s="103" t="s">
        <v>5375</v>
      </c>
      <c r="R57" s="110"/>
      <c r="S57" s="103"/>
      <c r="T57" s="102"/>
      <c r="U57" s="102"/>
      <c r="V57" s="102"/>
      <c r="X57" s="102"/>
    </row>
    <row r="58" spans="1:24" ht="16">
      <c r="A58" s="108" t="s">
        <v>2214</v>
      </c>
      <c r="B58" s="103" t="s">
        <v>5327</v>
      </c>
      <c r="C58" s="103" t="s">
        <v>2180</v>
      </c>
      <c r="D58" s="103" t="s">
        <v>321</v>
      </c>
      <c r="E58" s="103" t="s">
        <v>5316</v>
      </c>
      <c r="F58" s="103" t="s">
        <v>2356</v>
      </c>
      <c r="G58" s="109">
        <v>0</v>
      </c>
      <c r="H58" s="103" t="s">
        <v>62</v>
      </c>
      <c r="I58" s="103" t="s">
        <v>2357</v>
      </c>
      <c r="J58" s="103" t="s">
        <v>2357</v>
      </c>
      <c r="K58" s="103" t="s">
        <v>62</v>
      </c>
      <c r="L58" s="103" t="s">
        <v>63</v>
      </c>
      <c r="M58" s="103" t="s">
        <v>101</v>
      </c>
      <c r="N58" s="103"/>
      <c r="O58" s="103" t="s">
        <v>2359</v>
      </c>
      <c r="P58" s="110">
        <f>COUNTIF(study_tools!$B$2:$B$447,$A58)</f>
        <v>1</v>
      </c>
      <c r="Q58" s="103" t="s">
        <v>5277</v>
      </c>
      <c r="R58" s="110"/>
      <c r="S58" s="103"/>
      <c r="T58" s="102"/>
      <c r="U58" s="102"/>
      <c r="V58" s="102"/>
      <c r="X58" s="102"/>
    </row>
    <row r="59" spans="1:24" ht="16">
      <c r="A59" s="108" t="s">
        <v>2169</v>
      </c>
      <c r="B59" s="103" t="s">
        <v>5328</v>
      </c>
      <c r="C59" s="103" t="s">
        <v>2167</v>
      </c>
      <c r="D59" s="103" t="s">
        <v>366</v>
      </c>
      <c r="E59" s="103" t="s">
        <v>5329</v>
      </c>
      <c r="F59" s="103" t="s">
        <v>65</v>
      </c>
      <c r="G59" s="109"/>
      <c r="H59" s="103" t="s">
        <v>63</v>
      </c>
      <c r="I59" s="103" t="s">
        <v>2357</v>
      </c>
      <c r="J59" s="103" t="s">
        <v>2358</v>
      </c>
      <c r="K59" s="103" t="s">
        <v>62</v>
      </c>
      <c r="L59" s="103" t="s">
        <v>62</v>
      </c>
      <c r="M59" s="103" t="s">
        <v>2382</v>
      </c>
      <c r="N59" s="103"/>
      <c r="O59" s="103" t="s">
        <v>2359</v>
      </c>
      <c r="P59" s="110">
        <f>COUNTIF(study_tools!$B$2:$B$447,$A59)</f>
        <v>1</v>
      </c>
      <c r="Q59" s="103" t="s">
        <v>2397</v>
      </c>
      <c r="R59" s="110"/>
      <c r="S59" s="103"/>
      <c r="T59" s="102"/>
      <c r="U59" s="102"/>
      <c r="V59" s="102"/>
      <c r="X59" s="102"/>
    </row>
    <row r="60" spans="1:24" ht="32">
      <c r="A60" s="108" t="s">
        <v>2207</v>
      </c>
      <c r="B60" s="103" t="s">
        <v>5330</v>
      </c>
      <c r="C60" s="103" t="s">
        <v>201</v>
      </c>
      <c r="D60" s="103" t="s">
        <v>469</v>
      </c>
      <c r="E60" s="103" t="s">
        <v>2378</v>
      </c>
      <c r="F60" s="103" t="s">
        <v>28</v>
      </c>
      <c r="G60" s="109">
        <v>0</v>
      </c>
      <c r="H60" s="103" t="s">
        <v>62</v>
      </c>
      <c r="I60" s="103" t="s">
        <v>2358</v>
      </c>
      <c r="J60" s="103" t="s">
        <v>2357</v>
      </c>
      <c r="K60" s="103" t="s">
        <v>63</v>
      </c>
      <c r="L60" s="103" t="s">
        <v>62</v>
      </c>
      <c r="M60" s="103" t="s">
        <v>2363</v>
      </c>
      <c r="N60" s="103"/>
      <c r="O60" s="103" t="s">
        <v>2364</v>
      </c>
      <c r="P60" s="110">
        <f>COUNTIF(study_tools!$B$2:$B$447,$A60)</f>
        <v>1</v>
      </c>
      <c r="Q60" s="103" t="s">
        <v>5383</v>
      </c>
      <c r="R60" s="110"/>
      <c r="S60" s="103"/>
      <c r="T60" s="102"/>
      <c r="U60" s="102"/>
      <c r="V60" s="102"/>
      <c r="X60" s="102"/>
    </row>
    <row r="61" spans="1:24" ht="16">
      <c r="A61" s="108" t="s">
        <v>2208</v>
      </c>
      <c r="B61" s="103" t="s">
        <v>5331</v>
      </c>
      <c r="C61" s="103" t="s">
        <v>201</v>
      </c>
      <c r="D61" s="103" t="s">
        <v>469</v>
      </c>
      <c r="E61" s="103" t="s">
        <v>2378</v>
      </c>
      <c r="F61" s="103" t="s">
        <v>28</v>
      </c>
      <c r="G61" s="109">
        <v>0</v>
      </c>
      <c r="H61" s="103" t="s">
        <v>62</v>
      </c>
      <c r="I61" s="103" t="s">
        <v>2358</v>
      </c>
      <c r="J61" s="103" t="s">
        <v>2414</v>
      </c>
      <c r="K61" s="103" t="s">
        <v>63</v>
      </c>
      <c r="L61" s="103" t="s">
        <v>62</v>
      </c>
      <c r="M61" s="103" t="s">
        <v>2363</v>
      </c>
      <c r="N61" s="103"/>
      <c r="O61" s="103" t="s">
        <v>2364</v>
      </c>
      <c r="P61" s="110">
        <f>COUNTIF(study_tools!$B$2:$B$447,$A61)</f>
        <v>1</v>
      </c>
      <c r="Q61" s="103" t="s">
        <v>5375</v>
      </c>
      <c r="R61" s="110"/>
      <c r="S61" s="103"/>
      <c r="T61" s="102"/>
      <c r="U61" s="102"/>
      <c r="V61" s="102"/>
      <c r="X61" s="102"/>
    </row>
    <row r="62" spans="1:24" ht="16">
      <c r="A62" s="108" t="s">
        <v>2213</v>
      </c>
      <c r="B62" s="103" t="s">
        <v>1695</v>
      </c>
      <c r="C62" s="103" t="s">
        <v>2159</v>
      </c>
      <c r="D62" s="103" t="s">
        <v>532</v>
      </c>
      <c r="E62" s="103" t="s">
        <v>1703</v>
      </c>
      <c r="F62" s="103" t="s">
        <v>65</v>
      </c>
      <c r="G62" s="109"/>
      <c r="H62" s="103" t="s">
        <v>63</v>
      </c>
      <c r="I62" s="103" t="s">
        <v>2358</v>
      </c>
      <c r="J62" s="103" t="s">
        <v>2414</v>
      </c>
      <c r="K62" s="103" t="s">
        <v>63</v>
      </c>
      <c r="L62" s="103" t="s">
        <v>63</v>
      </c>
      <c r="M62" s="103" t="s">
        <v>2363</v>
      </c>
      <c r="N62" s="103"/>
      <c r="O62" s="103"/>
      <c r="P62" s="110">
        <f>COUNTIF(study_tools!$B$2:$B$447,$A62)</f>
        <v>2</v>
      </c>
      <c r="Q62" s="103" t="s">
        <v>2371</v>
      </c>
      <c r="R62" s="110"/>
      <c r="S62" s="103"/>
      <c r="T62" s="102"/>
      <c r="U62" s="102"/>
      <c r="V62" s="102"/>
      <c r="X62" s="102"/>
    </row>
    <row r="63" spans="1:24" ht="32">
      <c r="A63" s="108" t="s">
        <v>2418</v>
      </c>
      <c r="B63" s="103" t="s">
        <v>2193</v>
      </c>
      <c r="C63" s="103" t="s">
        <v>188</v>
      </c>
      <c r="D63" s="103" t="s">
        <v>2366</v>
      </c>
      <c r="E63" s="103" t="s">
        <v>5332</v>
      </c>
      <c r="F63" s="103" t="s">
        <v>28</v>
      </c>
      <c r="G63" s="109">
        <v>0</v>
      </c>
      <c r="H63" s="103" t="s">
        <v>62</v>
      </c>
      <c r="I63" s="103" t="s">
        <v>2414</v>
      </c>
      <c r="J63" s="103" t="s">
        <v>2357</v>
      </c>
      <c r="K63" s="103" t="s">
        <v>63</v>
      </c>
      <c r="L63" s="103" t="s">
        <v>63</v>
      </c>
      <c r="M63" s="103" t="s">
        <v>101</v>
      </c>
      <c r="N63" s="103"/>
      <c r="O63" s="103" t="s">
        <v>2364</v>
      </c>
      <c r="P63" s="110">
        <f>COUNTIF(study_tools!$B$2:$B$447,$A63)</f>
        <v>1</v>
      </c>
      <c r="Q63" s="103" t="s">
        <v>5377</v>
      </c>
      <c r="R63" s="110"/>
      <c r="S63" s="103"/>
      <c r="T63" s="102"/>
      <c r="U63" s="102"/>
      <c r="V63" s="102"/>
      <c r="X63" s="102"/>
    </row>
    <row r="64" spans="1:24" ht="16">
      <c r="A64" s="108" t="s">
        <v>2166</v>
      </c>
      <c r="B64" s="103" t="s">
        <v>5333</v>
      </c>
      <c r="C64" s="103" t="s">
        <v>2161</v>
      </c>
      <c r="D64" s="103" t="s">
        <v>469</v>
      </c>
      <c r="E64" s="103" t="s">
        <v>5334</v>
      </c>
      <c r="F64" s="103" t="s">
        <v>28</v>
      </c>
      <c r="G64" s="109">
        <v>0</v>
      </c>
      <c r="H64" s="103" t="s">
        <v>62</v>
      </c>
      <c r="I64" s="103" t="s">
        <v>2358</v>
      </c>
      <c r="J64" s="103" t="s">
        <v>2357</v>
      </c>
      <c r="K64" s="103" t="s">
        <v>63</v>
      </c>
      <c r="L64" s="103" t="s">
        <v>62</v>
      </c>
      <c r="M64" s="103" t="s">
        <v>2363</v>
      </c>
      <c r="N64" s="103"/>
      <c r="O64" s="103" t="s">
        <v>2364</v>
      </c>
      <c r="P64" s="110">
        <f>COUNTIF(study_tools!$B$2:$B$447,$A64)</f>
        <v>1</v>
      </c>
      <c r="Q64" s="103" t="s">
        <v>5384</v>
      </c>
      <c r="R64" s="110"/>
      <c r="S64" s="103"/>
      <c r="T64" s="102"/>
      <c r="U64" s="102"/>
      <c r="V64" s="102"/>
      <c r="X64" s="102"/>
    </row>
    <row r="65" spans="1:24" ht="16">
      <c r="A65" s="108" t="s">
        <v>2215</v>
      </c>
      <c r="B65" s="103"/>
      <c r="C65" s="103" t="s">
        <v>2192</v>
      </c>
      <c r="D65" s="103"/>
      <c r="E65" s="103"/>
      <c r="F65" s="103"/>
      <c r="G65" s="109"/>
      <c r="H65" s="103"/>
      <c r="I65" s="103"/>
      <c r="J65" s="103"/>
      <c r="K65" s="103"/>
      <c r="L65" s="103"/>
      <c r="M65" s="103"/>
      <c r="N65" s="103"/>
      <c r="O65" s="103"/>
      <c r="P65" s="110">
        <f>COUNTIF(study_tools!$B$2:$B$447,"e-SAGE")+COUNTIF(study_tools!$B$2:$B$447,"eSAGE")</f>
        <v>2</v>
      </c>
      <c r="Q65" s="103"/>
      <c r="R65" s="110"/>
      <c r="S65" s="103"/>
      <c r="T65" s="102"/>
      <c r="U65" s="102"/>
      <c r="V65" s="102"/>
      <c r="X65" s="102"/>
    </row>
    <row r="66" spans="1:24" ht="16">
      <c r="A66" s="108" t="s">
        <v>2184</v>
      </c>
      <c r="B66" s="103" t="s">
        <v>5335</v>
      </c>
      <c r="C66" s="103" t="s">
        <v>189</v>
      </c>
      <c r="D66" s="103" t="s">
        <v>2366</v>
      </c>
      <c r="E66" s="103" t="s">
        <v>5336</v>
      </c>
      <c r="F66" s="103"/>
      <c r="G66" s="109"/>
      <c r="H66" s="103"/>
      <c r="I66" s="103"/>
      <c r="J66" s="103"/>
      <c r="K66" s="103"/>
      <c r="L66" s="103"/>
      <c r="M66" s="103"/>
      <c r="N66" s="103"/>
      <c r="O66" s="103"/>
      <c r="P66" s="110">
        <f>COUNTIF(study_tools!$B$2:$B$447,$A66)</f>
        <v>1</v>
      </c>
      <c r="Q66" s="103" t="s">
        <v>5375</v>
      </c>
      <c r="R66" s="110"/>
      <c r="S66" s="103"/>
      <c r="T66" s="102"/>
      <c r="U66" s="102"/>
      <c r="V66" s="102"/>
      <c r="X66" s="102"/>
    </row>
    <row r="67" spans="1:24" ht="16">
      <c r="A67" s="108" t="s">
        <v>2186</v>
      </c>
      <c r="B67" s="103" t="s">
        <v>5337</v>
      </c>
      <c r="C67" s="103" t="s">
        <v>189</v>
      </c>
      <c r="D67" s="103" t="s">
        <v>2366</v>
      </c>
      <c r="E67" s="103"/>
      <c r="F67" s="103"/>
      <c r="G67" s="109"/>
      <c r="H67" s="103"/>
      <c r="I67" s="103"/>
      <c r="J67" s="103"/>
      <c r="K67" s="103"/>
      <c r="L67" s="103"/>
      <c r="M67" s="103"/>
      <c r="N67" s="103"/>
      <c r="O67" s="103"/>
      <c r="P67" s="110">
        <f>COUNTIF(study_tools!$B$2:$B$447,$A67)</f>
        <v>1</v>
      </c>
      <c r="Q67" s="103" t="s">
        <v>5338</v>
      </c>
      <c r="R67" s="110"/>
      <c r="S67" s="103"/>
      <c r="T67" s="102"/>
      <c r="U67" s="102"/>
      <c r="V67" s="102"/>
      <c r="X67" s="102"/>
    </row>
    <row r="68" spans="1:24" ht="16">
      <c r="A68" s="108" t="s">
        <v>2181</v>
      </c>
      <c r="B68" s="103"/>
      <c r="C68" s="103"/>
      <c r="D68" s="103"/>
      <c r="E68" s="103"/>
      <c r="F68" s="103"/>
      <c r="G68" s="109"/>
      <c r="H68" s="103"/>
      <c r="I68" s="103"/>
      <c r="J68" s="103"/>
      <c r="K68" s="103"/>
      <c r="L68" s="103"/>
      <c r="M68" s="103"/>
      <c r="N68" s="103"/>
      <c r="O68" s="103"/>
      <c r="P68" s="110">
        <f>COUNTIF(study_tools!$B$2:$B$447,$A68)</f>
        <v>1</v>
      </c>
      <c r="Q68" s="103"/>
      <c r="R68" s="110"/>
      <c r="S68" s="103"/>
      <c r="T68" s="102"/>
      <c r="U68" s="102"/>
      <c r="V68" s="102"/>
      <c r="X68" s="102"/>
    </row>
    <row r="69" spans="1:24" ht="16">
      <c r="A69" s="108" t="s">
        <v>4341</v>
      </c>
      <c r="B69" s="103"/>
      <c r="C69" s="103" t="s">
        <v>2159</v>
      </c>
      <c r="D69" s="103"/>
      <c r="E69" s="103"/>
      <c r="F69" s="103"/>
      <c r="G69" s="109"/>
      <c r="H69" s="103"/>
      <c r="I69" s="103"/>
      <c r="J69" s="103"/>
      <c r="K69" s="103"/>
      <c r="L69" s="103"/>
      <c r="M69" s="103"/>
      <c r="N69" s="103"/>
      <c r="O69" s="103"/>
      <c r="P69" s="110">
        <f>COUNTIF(study_tools!$B$2:$B$447,$A69)</f>
        <v>1</v>
      </c>
      <c r="Q69" s="103" t="s">
        <v>2360</v>
      </c>
      <c r="R69" s="110"/>
      <c r="S69" s="103"/>
      <c r="T69" s="102"/>
      <c r="U69" s="102"/>
      <c r="V69" s="102"/>
      <c r="X69" s="102"/>
    </row>
    <row r="70" spans="1:24" ht="16">
      <c r="A70" s="108" t="s">
        <v>4708</v>
      </c>
      <c r="B70" s="103"/>
      <c r="C70" s="103" t="s">
        <v>2190</v>
      </c>
      <c r="D70" s="103"/>
      <c r="E70" s="103"/>
      <c r="F70" s="103"/>
      <c r="G70" s="109"/>
      <c r="H70" s="103"/>
      <c r="I70" s="103"/>
      <c r="J70" s="103"/>
      <c r="K70" s="103"/>
      <c r="L70" s="103"/>
      <c r="M70" s="103"/>
      <c r="N70" s="103"/>
      <c r="O70" s="103"/>
      <c r="P70" s="110">
        <f>COUNTIF(study_tools!$B$2:$B$447,$A70)</f>
        <v>1</v>
      </c>
      <c r="Q70" s="103" t="s">
        <v>5380</v>
      </c>
      <c r="R70" s="110"/>
      <c r="S70" s="103"/>
      <c r="T70" s="102"/>
      <c r="U70" s="102"/>
      <c r="V70" s="102"/>
      <c r="X70" s="102"/>
    </row>
    <row r="71" spans="1:24" ht="16">
      <c r="A71" s="108" t="s">
        <v>4707</v>
      </c>
      <c r="B71" s="103"/>
      <c r="C71" s="103" t="s">
        <v>2161</v>
      </c>
      <c r="D71" s="103"/>
      <c r="E71" s="103"/>
      <c r="F71" s="103"/>
      <c r="G71" s="109"/>
      <c r="H71" s="103"/>
      <c r="I71" s="103"/>
      <c r="J71" s="103"/>
      <c r="K71" s="103"/>
      <c r="L71" s="103"/>
      <c r="M71" s="103"/>
      <c r="N71" s="103"/>
      <c r="O71" s="103"/>
      <c r="P71" s="110">
        <f>COUNTIF(study_tools!$B$2:$B$447,$A71)</f>
        <v>1</v>
      </c>
      <c r="Q71" s="103" t="s">
        <v>5385</v>
      </c>
      <c r="R71" s="110"/>
      <c r="S71" s="103"/>
      <c r="T71" s="102"/>
      <c r="U71" s="102"/>
      <c r="V71" s="102"/>
      <c r="X71" s="102"/>
    </row>
    <row r="72" spans="1:24" ht="32">
      <c r="A72" s="108" t="s">
        <v>5389</v>
      </c>
      <c r="B72" s="103"/>
      <c r="C72" s="103" t="s">
        <v>2192</v>
      </c>
      <c r="D72" s="103"/>
      <c r="E72" s="103"/>
      <c r="F72" s="103"/>
      <c r="G72" s="109"/>
      <c r="H72" s="103"/>
      <c r="I72" s="103"/>
      <c r="J72" s="103"/>
      <c r="K72" s="103"/>
      <c r="L72" s="103"/>
      <c r="M72" s="103"/>
      <c r="N72" s="103"/>
      <c r="O72" s="103"/>
      <c r="P72" s="110">
        <f>COUNTIF(study_tools!$B$2:$B$447,$A72)</f>
        <v>1</v>
      </c>
      <c r="Q72" s="103"/>
      <c r="R72" s="110"/>
      <c r="S72" s="103"/>
      <c r="T72" s="102"/>
      <c r="U72" s="102"/>
      <c r="V72" s="102"/>
      <c r="X72" s="102"/>
    </row>
    <row r="73" spans="1:24" ht="16">
      <c r="A73" s="111" t="s">
        <v>2197</v>
      </c>
      <c r="B73" s="104" t="s">
        <v>5388</v>
      </c>
      <c r="C73" s="104" t="s">
        <v>2167</v>
      </c>
      <c r="D73" s="104"/>
      <c r="E73" s="104"/>
      <c r="F73" s="104"/>
      <c r="G73" s="112"/>
      <c r="H73" s="104"/>
      <c r="I73" s="104"/>
      <c r="J73" s="104"/>
      <c r="K73" s="104"/>
      <c r="L73" s="104"/>
      <c r="M73" s="104"/>
      <c r="N73" s="104"/>
      <c r="O73" s="104"/>
      <c r="P73" s="113">
        <f>COUNTIF(study_tools!$B$2:$B$447,$A73)</f>
        <v>1</v>
      </c>
      <c r="Q73" s="104"/>
      <c r="R73" s="113"/>
      <c r="S73" s="104"/>
      <c r="T73" s="102"/>
      <c r="U73" s="102"/>
      <c r="V73" s="102"/>
      <c r="X73" s="102"/>
    </row>
  </sheetData>
  <dataValidations count="2">
    <dataValidation type="list" allowBlank="1" showInputMessage="1" showErrorMessage="1" sqref="C26:C1048576" xr:uid="{C7930ED5-7C5C-4A7D-A443-1C039739CF7C}">
      <formula1>"long_term_planning ,geospatial,dispatch,microgrid,nexus,economic"</formula1>
    </dataValidation>
    <dataValidation type="list" allowBlank="1" showInputMessage="1" showErrorMessage="1" sqref="C2:C25"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11" workbookViewId="0">
      <selection activeCell="G6" sqref="G6:H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66" t="s">
        <v>2419</v>
      </c>
      <c r="B1" s="67" t="s">
        <v>2420</v>
      </c>
      <c r="C1" s="67" t="s">
        <v>2421</v>
      </c>
      <c r="D1" s="68" t="s">
        <v>2422</v>
      </c>
      <c r="G1" s="67" t="s">
        <v>2420</v>
      </c>
      <c r="H1" s="66" t="s">
        <v>2419</v>
      </c>
    </row>
    <row r="2" spans="1:8" ht="18" thickBot="1">
      <c r="A2" s="60" t="s">
        <v>2423</v>
      </c>
      <c r="B2" s="61" t="s">
        <v>2424</v>
      </c>
      <c r="C2" s="61" t="s">
        <v>2425</v>
      </c>
      <c r="D2" s="62">
        <v>4</v>
      </c>
      <c r="G2" s="61" t="s">
        <v>2424</v>
      </c>
      <c r="H2" s="60" t="s">
        <v>2423</v>
      </c>
    </row>
    <row r="3" spans="1:8" ht="35" thickBot="1">
      <c r="A3" s="60" t="s">
        <v>2426</v>
      </c>
      <c r="B3" s="61" t="s">
        <v>2427</v>
      </c>
      <c r="C3" s="61" t="s">
        <v>2428</v>
      </c>
      <c r="D3" s="62">
        <v>248</v>
      </c>
      <c r="G3" s="61" t="s">
        <v>2427</v>
      </c>
      <c r="H3" s="60" t="s">
        <v>2426</v>
      </c>
    </row>
    <row r="4" spans="1:8" ht="18" thickBot="1">
      <c r="A4" s="60" t="s">
        <v>2429</v>
      </c>
      <c r="B4" s="61" t="s">
        <v>2430</v>
      </c>
      <c r="C4" s="61" t="s">
        <v>2431</v>
      </c>
      <c r="D4" s="62">
        <v>8</v>
      </c>
      <c r="G4" s="61" t="s">
        <v>2430</v>
      </c>
      <c r="H4" s="60" t="s">
        <v>2429</v>
      </c>
    </row>
    <row r="5" spans="1:8" ht="18" thickBot="1">
      <c r="A5" s="60" t="s">
        <v>2256</v>
      </c>
      <c r="B5" s="61" t="s">
        <v>800</v>
      </c>
      <c r="C5" s="61" t="s">
        <v>2432</v>
      </c>
      <c r="D5" s="62">
        <v>12</v>
      </c>
      <c r="G5" s="61" t="s">
        <v>800</v>
      </c>
      <c r="H5" s="60" t="s">
        <v>2256</v>
      </c>
    </row>
    <row r="6" spans="1:8" ht="35" thickBot="1">
      <c r="A6" s="60" t="s">
        <v>2433</v>
      </c>
      <c r="B6" s="61" t="s">
        <v>2434</v>
      </c>
      <c r="C6" s="61" t="s">
        <v>2435</v>
      </c>
      <c r="D6" s="62">
        <v>16</v>
      </c>
      <c r="G6" s="61" t="s">
        <v>2434</v>
      </c>
      <c r="H6" s="60" t="s">
        <v>2433</v>
      </c>
    </row>
    <row r="7" spans="1:8" ht="18" thickBot="1">
      <c r="A7" s="60" t="s">
        <v>2436</v>
      </c>
      <c r="B7" s="61" t="s">
        <v>2437</v>
      </c>
      <c r="C7" s="61" t="s">
        <v>2438</v>
      </c>
      <c r="D7" s="62">
        <v>20</v>
      </c>
      <c r="G7" s="61" t="s">
        <v>2437</v>
      </c>
      <c r="H7" s="60" t="s">
        <v>2436</v>
      </c>
    </row>
    <row r="8" spans="1:8" ht="18" thickBot="1">
      <c r="A8" s="60" t="s">
        <v>2260</v>
      </c>
      <c r="B8" s="61" t="s">
        <v>2220</v>
      </c>
      <c r="C8" s="61" t="s">
        <v>2439</v>
      </c>
      <c r="D8" s="62">
        <v>24</v>
      </c>
      <c r="G8" s="61" t="s">
        <v>2220</v>
      </c>
      <c r="H8" s="60" t="s">
        <v>2260</v>
      </c>
    </row>
    <row r="9" spans="1:8" ht="18" thickBot="1">
      <c r="A9" s="60" t="s">
        <v>2440</v>
      </c>
      <c r="B9" s="61" t="s">
        <v>2441</v>
      </c>
      <c r="C9" s="61" t="s">
        <v>2442</v>
      </c>
      <c r="D9" s="62">
        <v>660</v>
      </c>
      <c r="G9" s="61" t="s">
        <v>2441</v>
      </c>
      <c r="H9" s="60" t="s">
        <v>2440</v>
      </c>
    </row>
    <row r="10" spans="1:8" ht="18" thickBot="1">
      <c r="A10" s="60" t="s">
        <v>2443</v>
      </c>
      <c r="B10" s="61" t="s">
        <v>2444</v>
      </c>
      <c r="C10" s="61" t="s">
        <v>2445</v>
      </c>
      <c r="D10" s="62">
        <v>10</v>
      </c>
      <c r="G10" s="61" t="s">
        <v>2444</v>
      </c>
      <c r="H10" s="60" t="s">
        <v>2443</v>
      </c>
    </row>
    <row r="11" spans="1:8" ht="35" thickBot="1">
      <c r="A11" s="60" t="s">
        <v>2446</v>
      </c>
      <c r="B11" s="61" t="s">
        <v>2447</v>
      </c>
      <c r="C11" s="61" t="s">
        <v>2448</v>
      </c>
      <c r="D11" s="62">
        <v>28</v>
      </c>
      <c r="G11" s="61" t="s">
        <v>2447</v>
      </c>
      <c r="H11" s="60" t="s">
        <v>2446</v>
      </c>
    </row>
    <row r="12" spans="1:8" ht="18" thickBot="1">
      <c r="A12" s="60" t="s">
        <v>2449</v>
      </c>
      <c r="B12" s="61" t="s">
        <v>2258</v>
      </c>
      <c r="C12" s="61" t="s">
        <v>2450</v>
      </c>
      <c r="D12" s="62">
        <v>32</v>
      </c>
      <c r="G12" s="61" t="s">
        <v>2258</v>
      </c>
      <c r="H12" s="60" t="s">
        <v>2449</v>
      </c>
    </row>
    <row r="13" spans="1:8" ht="18" thickBot="1">
      <c r="A13" s="60" t="s">
        <v>2451</v>
      </c>
      <c r="B13" s="61" t="s">
        <v>2452</v>
      </c>
      <c r="C13" s="61" t="s">
        <v>2453</v>
      </c>
      <c r="D13" s="62">
        <v>51</v>
      </c>
      <c r="G13" s="61" t="s">
        <v>2452</v>
      </c>
      <c r="H13" s="60" t="s">
        <v>2451</v>
      </c>
    </row>
    <row r="14" spans="1:8" ht="18" thickBot="1">
      <c r="A14" s="60" t="s">
        <v>2454</v>
      </c>
      <c r="B14" s="61" t="s">
        <v>2455</v>
      </c>
      <c r="C14" s="61" t="s">
        <v>2456</v>
      </c>
      <c r="D14" s="62">
        <v>533</v>
      </c>
      <c r="G14" s="61" t="s">
        <v>2455</v>
      </c>
      <c r="H14" s="60" t="s">
        <v>2454</v>
      </c>
    </row>
    <row r="15" spans="1:8" ht="18" thickBot="1">
      <c r="A15" s="60" t="s">
        <v>2457</v>
      </c>
      <c r="B15" s="61" t="s">
        <v>2388</v>
      </c>
      <c r="C15" s="61" t="s">
        <v>2458</v>
      </c>
      <c r="D15" s="62">
        <v>36</v>
      </c>
      <c r="G15" s="61" t="s">
        <v>2388</v>
      </c>
      <c r="H15" s="60" t="s">
        <v>2457</v>
      </c>
    </row>
    <row r="16" spans="1:8" ht="18" thickBot="1">
      <c r="A16" s="60" t="s">
        <v>2459</v>
      </c>
      <c r="B16" s="61" t="s">
        <v>2460</v>
      </c>
      <c r="C16" s="61" t="s">
        <v>2461</v>
      </c>
      <c r="D16" s="62">
        <v>40</v>
      </c>
      <c r="G16" s="61" t="s">
        <v>2460</v>
      </c>
      <c r="H16" s="60" t="s">
        <v>2459</v>
      </c>
    </row>
    <row r="17" spans="1:8" ht="18" thickBot="1">
      <c r="A17" s="60" t="s">
        <v>2462</v>
      </c>
      <c r="B17" s="61" t="s">
        <v>2463</v>
      </c>
      <c r="C17" s="61" t="s">
        <v>2464</v>
      </c>
      <c r="D17" s="62">
        <v>31</v>
      </c>
      <c r="G17" s="61" t="s">
        <v>2463</v>
      </c>
      <c r="H17" s="60" t="s">
        <v>2462</v>
      </c>
    </row>
    <row r="18" spans="1:8" ht="35" thickBot="1">
      <c r="A18" s="60" t="s">
        <v>2465</v>
      </c>
      <c r="B18" s="61" t="s">
        <v>2466</v>
      </c>
      <c r="C18" s="61" t="s">
        <v>2467</v>
      </c>
      <c r="D18" s="62">
        <v>44</v>
      </c>
      <c r="G18" s="61" t="s">
        <v>2466</v>
      </c>
      <c r="H18" s="60" t="s">
        <v>2465</v>
      </c>
    </row>
    <row r="19" spans="1:8" ht="18" thickBot="1">
      <c r="A19" s="60" t="s">
        <v>2468</v>
      </c>
      <c r="B19" s="61" t="s">
        <v>2469</v>
      </c>
      <c r="C19" s="61" t="s">
        <v>2470</v>
      </c>
      <c r="D19" s="62">
        <v>48</v>
      </c>
      <c r="G19" s="61" t="s">
        <v>2469</v>
      </c>
      <c r="H19" s="60" t="s">
        <v>2468</v>
      </c>
    </row>
    <row r="20" spans="1:8" ht="18" thickBot="1">
      <c r="A20" s="60" t="s">
        <v>2471</v>
      </c>
      <c r="B20" s="61" t="s">
        <v>2472</v>
      </c>
      <c r="C20" s="61" t="s">
        <v>2473</v>
      </c>
      <c r="D20" s="62">
        <v>50</v>
      </c>
      <c r="G20" s="61" t="s">
        <v>2472</v>
      </c>
      <c r="H20" s="60" t="s">
        <v>2471</v>
      </c>
    </row>
    <row r="21" spans="1:8" ht="18" thickBot="1">
      <c r="A21" s="60" t="s">
        <v>2474</v>
      </c>
      <c r="B21" s="61" t="s">
        <v>2475</v>
      </c>
      <c r="C21" s="61" t="s">
        <v>2476</v>
      </c>
      <c r="D21" s="62">
        <v>52</v>
      </c>
      <c r="G21" s="61" t="s">
        <v>2475</v>
      </c>
      <c r="H21" s="60" t="s">
        <v>2474</v>
      </c>
    </row>
    <row r="22" spans="1:8" ht="18" thickBot="1">
      <c r="A22" s="60" t="s">
        <v>2477</v>
      </c>
      <c r="B22" s="61" t="s">
        <v>2478</v>
      </c>
      <c r="C22" s="61" t="s">
        <v>2479</v>
      </c>
      <c r="D22" s="62">
        <v>112</v>
      </c>
      <c r="G22" s="61" t="s">
        <v>2478</v>
      </c>
      <c r="H22" s="60" t="s">
        <v>2477</v>
      </c>
    </row>
    <row r="23" spans="1:8" ht="18" thickBot="1">
      <c r="A23" s="60" t="s">
        <v>2480</v>
      </c>
      <c r="B23" s="61" t="s">
        <v>2481</v>
      </c>
      <c r="C23" s="61" t="s">
        <v>2482</v>
      </c>
      <c r="D23" s="62">
        <v>56</v>
      </c>
      <c r="G23" s="61" t="s">
        <v>2481</v>
      </c>
      <c r="H23" s="60" t="s">
        <v>2480</v>
      </c>
    </row>
    <row r="24" spans="1:8" ht="18" thickBot="1">
      <c r="A24" s="60" t="s">
        <v>2483</v>
      </c>
      <c r="B24" s="61" t="s">
        <v>2484</v>
      </c>
      <c r="C24" s="61" t="s">
        <v>2485</v>
      </c>
      <c r="D24" s="62">
        <v>84</v>
      </c>
      <c r="G24" s="61" t="s">
        <v>2484</v>
      </c>
      <c r="H24" s="60" t="s">
        <v>2483</v>
      </c>
    </row>
    <row r="25" spans="1:8" ht="18" thickBot="1">
      <c r="A25" s="60" t="s">
        <v>2262</v>
      </c>
      <c r="B25" s="61" t="s">
        <v>2221</v>
      </c>
      <c r="C25" s="61" t="s">
        <v>2486</v>
      </c>
      <c r="D25" s="62">
        <v>204</v>
      </c>
      <c r="G25" s="61" t="s">
        <v>2221</v>
      </c>
      <c r="H25" s="60" t="s">
        <v>2262</v>
      </c>
    </row>
    <row r="26" spans="1:8" ht="18" thickBot="1">
      <c r="A26" s="60" t="s">
        <v>2487</v>
      </c>
      <c r="B26" s="61" t="s">
        <v>2488</v>
      </c>
      <c r="C26" s="61" t="s">
        <v>2489</v>
      </c>
      <c r="D26" s="62">
        <v>60</v>
      </c>
      <c r="G26" s="61" t="s">
        <v>2488</v>
      </c>
      <c r="H26" s="60" t="s">
        <v>2487</v>
      </c>
    </row>
    <row r="27" spans="1:8" ht="18" thickBot="1">
      <c r="A27" s="60" t="s">
        <v>2490</v>
      </c>
      <c r="B27" s="61" t="s">
        <v>2491</v>
      </c>
      <c r="C27" s="61" t="s">
        <v>2492</v>
      </c>
      <c r="D27" s="62">
        <v>64</v>
      </c>
      <c r="G27" s="61" t="s">
        <v>2491</v>
      </c>
      <c r="H27" s="60" t="s">
        <v>2490</v>
      </c>
    </row>
    <row r="28" spans="1:8" ht="52" thickBot="1">
      <c r="A28" s="60" t="s">
        <v>2493</v>
      </c>
      <c r="B28" s="61" t="s">
        <v>2494</v>
      </c>
      <c r="C28" s="61" t="s">
        <v>2495</v>
      </c>
      <c r="D28" s="62">
        <v>68</v>
      </c>
      <c r="G28" s="61" t="s">
        <v>2494</v>
      </c>
      <c r="H28" s="60" t="s">
        <v>2493</v>
      </c>
    </row>
    <row r="29" spans="1:8" ht="69" thickBot="1">
      <c r="A29" s="60" t="s">
        <v>2496</v>
      </c>
      <c r="B29" s="61" t="s">
        <v>2497</v>
      </c>
      <c r="C29" s="61" t="s">
        <v>2498</v>
      </c>
      <c r="D29" s="62">
        <v>535</v>
      </c>
      <c r="G29" s="61" t="s">
        <v>2497</v>
      </c>
      <c r="H29" s="60" t="s">
        <v>2496</v>
      </c>
    </row>
    <row r="30" spans="1:8" ht="52" thickBot="1">
      <c r="A30" s="60" t="s">
        <v>2499</v>
      </c>
      <c r="B30" s="61" t="s">
        <v>2500</v>
      </c>
      <c r="C30" s="61" t="s">
        <v>2501</v>
      </c>
      <c r="D30" s="62">
        <v>70</v>
      </c>
      <c r="G30" s="61" t="s">
        <v>2500</v>
      </c>
      <c r="H30" s="60" t="s">
        <v>2499</v>
      </c>
    </row>
    <row r="31" spans="1:8" ht="18" thickBot="1">
      <c r="A31" s="60" t="s">
        <v>2264</v>
      </c>
      <c r="B31" s="61" t="s">
        <v>1829</v>
      </c>
      <c r="C31" s="61" t="s">
        <v>2502</v>
      </c>
      <c r="D31" s="62">
        <v>72</v>
      </c>
      <c r="G31" s="61" t="s">
        <v>1829</v>
      </c>
      <c r="H31" s="60" t="s">
        <v>2264</v>
      </c>
    </row>
    <row r="32" spans="1:8" ht="35" thickBot="1">
      <c r="A32" s="60" t="s">
        <v>2503</v>
      </c>
      <c r="B32" s="61" t="s">
        <v>2504</v>
      </c>
      <c r="C32" s="61" t="s">
        <v>2505</v>
      </c>
      <c r="D32" s="62">
        <v>74</v>
      </c>
      <c r="G32" s="61" t="s">
        <v>2504</v>
      </c>
      <c r="H32" s="60" t="s">
        <v>2503</v>
      </c>
    </row>
    <row r="33" spans="1:8" ht="18" thickBot="1">
      <c r="A33" s="60" t="s">
        <v>2506</v>
      </c>
      <c r="B33" s="61" t="s">
        <v>2507</v>
      </c>
      <c r="C33" s="61" t="s">
        <v>2508</v>
      </c>
      <c r="D33" s="62">
        <v>76</v>
      </c>
      <c r="G33" s="61" t="s">
        <v>2507</v>
      </c>
      <c r="H33" s="60" t="s">
        <v>2506</v>
      </c>
    </row>
    <row r="34" spans="1:8" ht="86" thickBot="1">
      <c r="A34" s="60" t="s">
        <v>2509</v>
      </c>
      <c r="B34" s="61" t="s">
        <v>2510</v>
      </c>
      <c r="C34" s="61" t="s">
        <v>2511</v>
      </c>
      <c r="D34" s="62">
        <v>86</v>
      </c>
      <c r="G34" s="61" t="s">
        <v>2510</v>
      </c>
      <c r="H34" s="60" t="s">
        <v>2509</v>
      </c>
    </row>
    <row r="35" spans="1:8" ht="35" thickBot="1">
      <c r="A35" s="60" t="s">
        <v>2512</v>
      </c>
      <c r="B35" s="61" t="s">
        <v>2513</v>
      </c>
      <c r="C35" s="61" t="s">
        <v>2514</v>
      </c>
      <c r="D35" s="62">
        <v>96</v>
      </c>
      <c r="G35" s="61" t="s">
        <v>2513</v>
      </c>
      <c r="H35" s="60" t="s">
        <v>2512</v>
      </c>
    </row>
    <row r="36" spans="1:8" ht="18" thickBot="1">
      <c r="A36" s="60" t="s">
        <v>2515</v>
      </c>
      <c r="B36" s="61" t="s">
        <v>2516</v>
      </c>
      <c r="C36" s="61" t="s">
        <v>2517</v>
      </c>
      <c r="D36" s="62">
        <v>100</v>
      </c>
      <c r="G36" s="61" t="s">
        <v>2516</v>
      </c>
      <c r="H36" s="60" t="s">
        <v>2515</v>
      </c>
    </row>
    <row r="37" spans="1:8" ht="35" thickBot="1">
      <c r="A37" s="60" t="s">
        <v>2266</v>
      </c>
      <c r="B37" s="61" t="s">
        <v>2222</v>
      </c>
      <c r="C37" s="61" t="s">
        <v>2518</v>
      </c>
      <c r="D37" s="62">
        <v>854</v>
      </c>
      <c r="G37" s="61" t="s">
        <v>2222</v>
      </c>
      <c r="H37" s="60" t="s">
        <v>2266</v>
      </c>
    </row>
    <row r="38" spans="1:8" ht="18" thickBot="1">
      <c r="A38" s="60" t="s">
        <v>2267</v>
      </c>
      <c r="B38" s="61" t="s">
        <v>2223</v>
      </c>
      <c r="C38" s="61" t="s">
        <v>2519</v>
      </c>
      <c r="D38" s="62">
        <v>108</v>
      </c>
      <c r="G38" s="61" t="s">
        <v>2223</v>
      </c>
      <c r="H38" s="60" t="s">
        <v>2267</v>
      </c>
    </row>
    <row r="39" spans="1:8" ht="18" thickBot="1">
      <c r="A39" s="60" t="s">
        <v>2520</v>
      </c>
      <c r="B39" s="61" t="s">
        <v>1630</v>
      </c>
      <c r="C39" s="61" t="s">
        <v>2521</v>
      </c>
      <c r="D39" s="62">
        <v>132</v>
      </c>
      <c r="G39" s="61" t="s">
        <v>1630</v>
      </c>
      <c r="H39" s="60" t="s">
        <v>2520</v>
      </c>
    </row>
    <row r="40" spans="1:8" ht="18" thickBot="1">
      <c r="A40" s="60" t="s">
        <v>2522</v>
      </c>
      <c r="B40" s="61" t="s">
        <v>2523</v>
      </c>
      <c r="C40" s="61" t="s">
        <v>2524</v>
      </c>
      <c r="D40" s="62">
        <v>116</v>
      </c>
      <c r="G40" s="61" t="s">
        <v>2523</v>
      </c>
      <c r="H40" s="60" t="s">
        <v>2522</v>
      </c>
    </row>
    <row r="41" spans="1:8" ht="18" thickBot="1">
      <c r="A41" s="60" t="s">
        <v>2270</v>
      </c>
      <c r="B41" s="61" t="s">
        <v>285</v>
      </c>
      <c r="C41" s="61" t="s">
        <v>2525</v>
      </c>
      <c r="D41" s="62">
        <v>120</v>
      </c>
      <c r="G41" s="61" t="s">
        <v>285</v>
      </c>
      <c r="H41" s="60" t="s">
        <v>2270</v>
      </c>
    </row>
    <row r="42" spans="1:8" ht="18" thickBot="1">
      <c r="A42" s="60" t="s">
        <v>2526</v>
      </c>
      <c r="B42" s="61" t="s">
        <v>2527</v>
      </c>
      <c r="C42" s="61" t="s">
        <v>2528</v>
      </c>
      <c r="D42" s="62">
        <v>124</v>
      </c>
      <c r="G42" s="61" t="s">
        <v>2527</v>
      </c>
      <c r="H42" s="60" t="s">
        <v>2526</v>
      </c>
    </row>
    <row r="43" spans="1:8" ht="35" thickBot="1">
      <c r="A43" s="60" t="s">
        <v>2529</v>
      </c>
      <c r="B43" s="61" t="s">
        <v>2530</v>
      </c>
      <c r="C43" s="61" t="s">
        <v>2531</v>
      </c>
      <c r="D43" s="62">
        <v>136</v>
      </c>
      <c r="G43" s="61" t="s">
        <v>2530</v>
      </c>
      <c r="H43" s="60" t="s">
        <v>2529</v>
      </c>
    </row>
    <row r="44" spans="1:8" ht="69" thickBot="1">
      <c r="A44" s="60" t="s">
        <v>2532</v>
      </c>
      <c r="B44" s="61" t="s">
        <v>1663</v>
      </c>
      <c r="C44" s="61" t="s">
        <v>2533</v>
      </c>
      <c r="D44" s="62">
        <v>140</v>
      </c>
      <c r="G44" s="61" t="s">
        <v>1663</v>
      </c>
      <c r="H44" s="60" t="s">
        <v>2532</v>
      </c>
    </row>
    <row r="45" spans="1:8" ht="18" thickBot="1">
      <c r="A45" s="60" t="s">
        <v>2273</v>
      </c>
      <c r="B45" s="61" t="s">
        <v>2224</v>
      </c>
      <c r="C45" s="61" t="s">
        <v>2534</v>
      </c>
      <c r="D45" s="62">
        <v>148</v>
      </c>
      <c r="G45" s="61" t="s">
        <v>2224</v>
      </c>
      <c r="H45" s="60" t="s">
        <v>2273</v>
      </c>
    </row>
    <row r="46" spans="1:8" ht="18" thickBot="1">
      <c r="A46" s="60" t="s">
        <v>2535</v>
      </c>
      <c r="B46" s="61" t="s">
        <v>2536</v>
      </c>
      <c r="C46" s="61" t="s">
        <v>2537</v>
      </c>
      <c r="D46" s="62">
        <v>152</v>
      </c>
      <c r="G46" s="61" t="s">
        <v>2536</v>
      </c>
      <c r="H46" s="60" t="s">
        <v>2535</v>
      </c>
    </row>
    <row r="47" spans="1:8" ht="18" thickBot="1">
      <c r="A47" s="60" t="s">
        <v>2538</v>
      </c>
      <c r="B47" s="61" t="s">
        <v>1069</v>
      </c>
      <c r="C47" s="61" t="s">
        <v>2539</v>
      </c>
      <c r="D47" s="62">
        <v>156</v>
      </c>
      <c r="G47" s="61" t="s">
        <v>1069</v>
      </c>
      <c r="H47" s="60" t="s">
        <v>2538</v>
      </c>
    </row>
    <row r="48" spans="1:8" ht="35" thickBot="1">
      <c r="A48" s="60" t="s">
        <v>2540</v>
      </c>
      <c r="B48" s="61" t="s">
        <v>2541</v>
      </c>
      <c r="C48" s="61" t="s">
        <v>2542</v>
      </c>
      <c r="D48" s="62">
        <v>162</v>
      </c>
      <c r="G48" s="61" t="s">
        <v>2541</v>
      </c>
      <c r="H48" s="60" t="s">
        <v>2540</v>
      </c>
    </row>
    <row r="49" spans="1:8" ht="52" thickBot="1">
      <c r="A49" s="60" t="s">
        <v>2543</v>
      </c>
      <c r="B49" s="61" t="s">
        <v>2544</v>
      </c>
      <c r="C49" s="61" t="s">
        <v>2545</v>
      </c>
      <c r="D49" s="62">
        <v>166</v>
      </c>
      <c r="G49" s="61" t="s">
        <v>2544</v>
      </c>
      <c r="H49" s="60" t="s">
        <v>2543</v>
      </c>
    </row>
    <row r="50" spans="1:8" ht="18" thickBot="1">
      <c r="A50" s="60" t="s">
        <v>2546</v>
      </c>
      <c r="B50" s="61" t="s">
        <v>2547</v>
      </c>
      <c r="C50" s="61" t="s">
        <v>2548</v>
      </c>
      <c r="D50" s="62">
        <v>170</v>
      </c>
      <c r="G50" s="61" t="s">
        <v>2547</v>
      </c>
      <c r="H50" s="60" t="s">
        <v>2546</v>
      </c>
    </row>
    <row r="51" spans="1:8" ht="35" thickBot="1">
      <c r="A51" s="60" t="s">
        <v>2549</v>
      </c>
      <c r="B51" s="61" t="s">
        <v>2225</v>
      </c>
      <c r="C51" s="61" t="s">
        <v>2550</v>
      </c>
      <c r="D51" s="62">
        <v>174</v>
      </c>
      <c r="G51" s="61" t="s">
        <v>2225</v>
      </c>
      <c r="H51" s="60" t="s">
        <v>2549</v>
      </c>
    </row>
    <row r="52" spans="1:8" ht="69" thickBot="1">
      <c r="A52" s="60" t="s">
        <v>2551</v>
      </c>
      <c r="B52" s="61" t="s">
        <v>2024</v>
      </c>
      <c r="C52" s="61" t="s">
        <v>2552</v>
      </c>
      <c r="D52" s="62">
        <v>180</v>
      </c>
      <c r="G52" s="61" t="s">
        <v>2024</v>
      </c>
      <c r="H52" s="60" t="s">
        <v>2551</v>
      </c>
    </row>
    <row r="53" spans="1:8" ht="18" thickBot="1">
      <c r="A53" s="60" t="s">
        <v>2553</v>
      </c>
      <c r="B53" s="61" t="s">
        <v>2226</v>
      </c>
      <c r="C53" s="61" t="s">
        <v>2554</v>
      </c>
      <c r="D53" s="62">
        <v>178</v>
      </c>
      <c r="G53" s="61" t="s">
        <v>2226</v>
      </c>
      <c r="H53" s="60" t="s">
        <v>2553</v>
      </c>
    </row>
    <row r="54" spans="1:8" ht="35" thickBot="1">
      <c r="A54" s="60" t="s">
        <v>2555</v>
      </c>
      <c r="B54" s="61" t="s">
        <v>2556</v>
      </c>
      <c r="C54" s="61" t="s">
        <v>2557</v>
      </c>
      <c r="D54" s="62">
        <v>184</v>
      </c>
      <c r="G54" s="61" t="s">
        <v>2556</v>
      </c>
      <c r="H54" s="60" t="s">
        <v>2555</v>
      </c>
    </row>
    <row r="55" spans="1:8" ht="18" thickBot="1">
      <c r="A55" s="60" t="s">
        <v>2558</v>
      </c>
      <c r="B55" s="61" t="s">
        <v>2559</v>
      </c>
      <c r="C55" s="61" t="s">
        <v>2560</v>
      </c>
      <c r="D55" s="62">
        <v>188</v>
      </c>
      <c r="G55" s="61" t="s">
        <v>2559</v>
      </c>
      <c r="H55" s="60" t="s">
        <v>2558</v>
      </c>
    </row>
    <row r="56" spans="1:8" ht="35" thickBot="1">
      <c r="A56" s="60" t="s">
        <v>2561</v>
      </c>
      <c r="B56" s="61" t="s">
        <v>2234</v>
      </c>
      <c r="C56" s="61" t="s">
        <v>2562</v>
      </c>
      <c r="D56" s="62">
        <v>384</v>
      </c>
      <c r="G56" s="61" t="s">
        <v>2234</v>
      </c>
      <c r="H56" s="60" t="s">
        <v>2561</v>
      </c>
    </row>
    <row r="57" spans="1:8" ht="18" thickBot="1">
      <c r="A57" s="60" t="s">
        <v>2563</v>
      </c>
      <c r="B57" s="61" t="s">
        <v>2564</v>
      </c>
      <c r="C57" s="61" t="s">
        <v>2565</v>
      </c>
      <c r="D57" s="62">
        <v>191</v>
      </c>
      <c r="G57" s="61" t="s">
        <v>2564</v>
      </c>
      <c r="H57" s="60" t="s">
        <v>2563</v>
      </c>
    </row>
    <row r="58" spans="1:8" ht="18" thickBot="1">
      <c r="A58" s="60" t="s">
        <v>2566</v>
      </c>
      <c r="B58" s="61" t="s">
        <v>2567</v>
      </c>
      <c r="C58" s="61" t="s">
        <v>2568</v>
      </c>
      <c r="D58" s="62">
        <v>192</v>
      </c>
      <c r="G58" s="61" t="s">
        <v>2567</v>
      </c>
      <c r="H58" s="60" t="s">
        <v>2566</v>
      </c>
    </row>
    <row r="59" spans="1:8" ht="18" thickBot="1">
      <c r="A59" s="60" t="s">
        <v>2569</v>
      </c>
      <c r="B59" s="61" t="s">
        <v>2570</v>
      </c>
      <c r="C59" s="61" t="s">
        <v>2571</v>
      </c>
      <c r="D59" s="62">
        <v>531</v>
      </c>
      <c r="G59" s="61" t="s">
        <v>2570</v>
      </c>
      <c r="H59" s="60" t="s">
        <v>2569</v>
      </c>
    </row>
    <row r="60" spans="1:8" ht="18" thickBot="1">
      <c r="A60" s="60" t="s">
        <v>2572</v>
      </c>
      <c r="B60" s="61" t="s">
        <v>2573</v>
      </c>
      <c r="C60" s="61" t="s">
        <v>2574</v>
      </c>
      <c r="D60" s="62">
        <v>196</v>
      </c>
      <c r="G60" s="61" t="s">
        <v>2573</v>
      </c>
      <c r="H60" s="60" t="s">
        <v>2572</v>
      </c>
    </row>
    <row r="61" spans="1:8" ht="18" thickBot="1">
      <c r="A61" s="60" t="s">
        <v>2575</v>
      </c>
      <c r="B61" s="61" t="s">
        <v>2576</v>
      </c>
      <c r="C61" s="61" t="s">
        <v>2577</v>
      </c>
      <c r="D61" s="62">
        <v>203</v>
      </c>
      <c r="G61" s="61" t="s">
        <v>2576</v>
      </c>
      <c r="H61" s="60" t="s">
        <v>2575</v>
      </c>
    </row>
    <row r="62" spans="1:8" ht="18" thickBot="1">
      <c r="A62" s="60" t="s">
        <v>2578</v>
      </c>
      <c r="B62" s="61" t="s">
        <v>2380</v>
      </c>
      <c r="C62" s="61" t="s">
        <v>2579</v>
      </c>
      <c r="D62" s="62">
        <v>208</v>
      </c>
      <c r="G62" s="61" t="s">
        <v>2380</v>
      </c>
      <c r="H62" s="60" t="s">
        <v>2578</v>
      </c>
    </row>
    <row r="63" spans="1:8" ht="18" thickBot="1">
      <c r="A63" s="60" t="s">
        <v>2277</v>
      </c>
      <c r="B63" s="61" t="s">
        <v>2227</v>
      </c>
      <c r="C63" s="61" t="s">
        <v>2580</v>
      </c>
      <c r="D63" s="62">
        <v>262</v>
      </c>
      <c r="G63" s="61" t="s">
        <v>2227</v>
      </c>
      <c r="H63" s="60" t="s">
        <v>2277</v>
      </c>
    </row>
    <row r="64" spans="1:8" ht="18" thickBot="1">
      <c r="A64" s="60" t="s">
        <v>2581</v>
      </c>
      <c r="B64" s="61" t="s">
        <v>2582</v>
      </c>
      <c r="C64" s="61" t="s">
        <v>2583</v>
      </c>
      <c r="D64" s="62">
        <v>212</v>
      </c>
      <c r="G64" s="61" t="s">
        <v>2582</v>
      </c>
      <c r="H64" s="60" t="s">
        <v>2581</v>
      </c>
    </row>
    <row r="65" spans="1:8" ht="52" thickBot="1">
      <c r="A65" s="60" t="s">
        <v>2584</v>
      </c>
      <c r="B65" s="61" t="s">
        <v>2585</v>
      </c>
      <c r="C65" s="61" t="s">
        <v>2586</v>
      </c>
      <c r="D65" s="62">
        <v>214</v>
      </c>
      <c r="G65" s="61" t="s">
        <v>2585</v>
      </c>
      <c r="H65" s="60" t="s">
        <v>2584</v>
      </c>
    </row>
    <row r="66" spans="1:8" ht="18" thickBot="1">
      <c r="A66" s="60" t="s">
        <v>2587</v>
      </c>
      <c r="B66" s="61" t="s">
        <v>2588</v>
      </c>
      <c r="C66" s="61" t="s">
        <v>2589</v>
      </c>
      <c r="D66" s="62">
        <v>218</v>
      </c>
      <c r="G66" s="61" t="s">
        <v>2588</v>
      </c>
      <c r="H66" s="60" t="s">
        <v>2587</v>
      </c>
    </row>
    <row r="67" spans="1:8" ht="18" thickBot="1">
      <c r="A67" s="60" t="s">
        <v>2278</v>
      </c>
      <c r="B67" s="61" t="s">
        <v>850</v>
      </c>
      <c r="C67" s="61" t="s">
        <v>2590</v>
      </c>
      <c r="D67" s="62">
        <v>818</v>
      </c>
      <c r="G67" s="61" t="s">
        <v>850</v>
      </c>
      <c r="H67" s="60" t="s">
        <v>2278</v>
      </c>
    </row>
    <row r="68" spans="1:8" ht="18" thickBot="1">
      <c r="A68" s="60" t="s">
        <v>2591</v>
      </c>
      <c r="B68" s="61" t="s">
        <v>2592</v>
      </c>
      <c r="C68" s="61" t="s">
        <v>2593</v>
      </c>
      <c r="D68" s="62">
        <v>222</v>
      </c>
      <c r="G68" s="61" t="s">
        <v>2592</v>
      </c>
      <c r="H68" s="60" t="s">
        <v>2591</v>
      </c>
    </row>
    <row r="69" spans="1:8" ht="35" thickBot="1">
      <c r="A69" s="60" t="s">
        <v>2280</v>
      </c>
      <c r="B69" s="61" t="s">
        <v>2228</v>
      </c>
      <c r="C69" s="61" t="s">
        <v>2594</v>
      </c>
      <c r="D69" s="62">
        <v>226</v>
      </c>
      <c r="G69" s="61" t="s">
        <v>2228</v>
      </c>
      <c r="H69" s="60" t="s">
        <v>2280</v>
      </c>
    </row>
    <row r="70" spans="1:8" ht="18" thickBot="1">
      <c r="A70" s="60" t="s">
        <v>2282</v>
      </c>
      <c r="B70" s="61" t="s">
        <v>2229</v>
      </c>
      <c r="C70" s="61" t="s">
        <v>2595</v>
      </c>
      <c r="D70" s="62">
        <v>232</v>
      </c>
      <c r="G70" s="61" t="s">
        <v>2229</v>
      </c>
      <c r="H70" s="60" t="s">
        <v>2282</v>
      </c>
    </row>
    <row r="71" spans="1:8" ht="18" thickBot="1">
      <c r="A71" s="60" t="s">
        <v>2596</v>
      </c>
      <c r="B71" s="61" t="s">
        <v>2597</v>
      </c>
      <c r="C71" s="61" t="s">
        <v>2598</v>
      </c>
      <c r="D71" s="62">
        <v>233</v>
      </c>
      <c r="G71" s="61" t="s">
        <v>2597</v>
      </c>
      <c r="H71" s="60" t="s">
        <v>2596</v>
      </c>
    </row>
    <row r="72" spans="1:8" ht="18" thickBot="1">
      <c r="A72" s="60" t="s">
        <v>2284</v>
      </c>
      <c r="B72" s="61" t="s">
        <v>2245</v>
      </c>
      <c r="C72" s="61" t="s">
        <v>2599</v>
      </c>
      <c r="D72" s="62">
        <v>748</v>
      </c>
      <c r="G72" s="61" t="s">
        <v>2245</v>
      </c>
      <c r="H72" s="60" t="s">
        <v>2284</v>
      </c>
    </row>
    <row r="73" spans="1:8" ht="18" thickBot="1">
      <c r="A73" s="60" t="s">
        <v>2285</v>
      </c>
      <c r="B73" s="61" t="s">
        <v>194</v>
      </c>
      <c r="C73" s="61" t="s">
        <v>2600</v>
      </c>
      <c r="D73" s="62">
        <v>231</v>
      </c>
      <c r="G73" s="61" t="s">
        <v>194</v>
      </c>
      <c r="H73" s="60" t="s">
        <v>2285</v>
      </c>
    </row>
    <row r="74" spans="1:8" ht="52" thickBot="1">
      <c r="A74" s="60" t="s">
        <v>2601</v>
      </c>
      <c r="B74" s="61" t="s">
        <v>2602</v>
      </c>
      <c r="C74" s="61" t="s">
        <v>2603</v>
      </c>
      <c r="D74" s="62">
        <v>238</v>
      </c>
      <c r="G74" s="61" t="s">
        <v>2602</v>
      </c>
      <c r="H74" s="60" t="s">
        <v>2601</v>
      </c>
    </row>
    <row r="75" spans="1:8" ht="35" thickBot="1">
      <c r="A75" s="60" t="s">
        <v>2604</v>
      </c>
      <c r="B75" s="61" t="s">
        <v>2605</v>
      </c>
      <c r="C75" s="61" t="s">
        <v>2606</v>
      </c>
      <c r="D75" s="62">
        <v>234</v>
      </c>
      <c r="G75" s="61" t="s">
        <v>2605</v>
      </c>
      <c r="H75" s="60" t="s">
        <v>2604</v>
      </c>
    </row>
    <row r="76" spans="1:8" ht="18" thickBot="1">
      <c r="A76" s="60" t="s">
        <v>2607</v>
      </c>
      <c r="B76" s="61" t="s">
        <v>2608</v>
      </c>
      <c r="C76" s="61" t="s">
        <v>2609</v>
      </c>
      <c r="D76" s="62">
        <v>242</v>
      </c>
      <c r="G76" s="61" t="s">
        <v>2608</v>
      </c>
      <c r="H76" s="60" t="s">
        <v>2607</v>
      </c>
    </row>
    <row r="77" spans="1:8" ht="18" thickBot="1">
      <c r="A77" s="60" t="s">
        <v>2610</v>
      </c>
      <c r="B77" s="61" t="s">
        <v>532</v>
      </c>
      <c r="C77" s="61" t="s">
        <v>2611</v>
      </c>
      <c r="D77" s="62">
        <v>246</v>
      </c>
      <c r="G77" s="61" t="s">
        <v>532</v>
      </c>
      <c r="H77" s="60" t="s">
        <v>2610</v>
      </c>
    </row>
    <row r="78" spans="1:8" ht="18" thickBot="1">
      <c r="A78" s="60" t="s">
        <v>2612</v>
      </c>
      <c r="B78" s="61" t="s">
        <v>224</v>
      </c>
      <c r="C78" s="61" t="s">
        <v>2613</v>
      </c>
      <c r="D78" s="62">
        <v>250</v>
      </c>
      <c r="G78" s="61" t="s">
        <v>224</v>
      </c>
      <c r="H78" s="60" t="s">
        <v>2612</v>
      </c>
    </row>
    <row r="79" spans="1:8" ht="35" thickBot="1">
      <c r="A79" s="60" t="s">
        <v>2614</v>
      </c>
      <c r="B79" s="61" t="s">
        <v>2615</v>
      </c>
      <c r="C79" s="61" t="s">
        <v>2616</v>
      </c>
      <c r="D79" s="62">
        <v>254</v>
      </c>
      <c r="G79" s="61" t="s">
        <v>2615</v>
      </c>
      <c r="H79" s="60" t="s">
        <v>2614</v>
      </c>
    </row>
    <row r="80" spans="1:8" ht="35" thickBot="1">
      <c r="A80" s="60" t="s">
        <v>2617</v>
      </c>
      <c r="B80" s="61" t="s">
        <v>2618</v>
      </c>
      <c r="C80" s="61" t="s">
        <v>2619</v>
      </c>
      <c r="D80" s="62">
        <v>258</v>
      </c>
      <c r="G80" s="61" t="s">
        <v>2618</v>
      </c>
      <c r="H80" s="60" t="s">
        <v>2617</v>
      </c>
    </row>
    <row r="81" spans="1:8" ht="69" thickBot="1">
      <c r="A81" s="60" t="s">
        <v>2620</v>
      </c>
      <c r="B81" s="61" t="s">
        <v>2621</v>
      </c>
      <c r="C81" s="61" t="s">
        <v>2622</v>
      </c>
      <c r="D81" s="62">
        <v>260</v>
      </c>
      <c r="G81" s="61" t="s">
        <v>2621</v>
      </c>
      <c r="H81" s="60" t="s">
        <v>2620</v>
      </c>
    </row>
    <row r="82" spans="1:8" ht="18" thickBot="1">
      <c r="A82" s="60" t="s">
        <v>2286</v>
      </c>
      <c r="B82" s="61" t="s">
        <v>2230</v>
      </c>
      <c r="C82" s="61" t="s">
        <v>2623</v>
      </c>
      <c r="D82" s="62">
        <v>266</v>
      </c>
      <c r="G82" s="61" t="s">
        <v>2230</v>
      </c>
      <c r="H82" s="60" t="s">
        <v>2286</v>
      </c>
    </row>
    <row r="83" spans="1:8" ht="35" thickBot="1">
      <c r="A83" s="60" t="s">
        <v>2624</v>
      </c>
      <c r="B83" s="61" t="s">
        <v>2231</v>
      </c>
      <c r="C83" s="61" t="s">
        <v>2625</v>
      </c>
      <c r="D83" s="62">
        <v>270</v>
      </c>
      <c r="G83" s="61" t="s">
        <v>2231</v>
      </c>
      <c r="H83" s="60" t="s">
        <v>2624</v>
      </c>
    </row>
    <row r="84" spans="1:8" ht="18" thickBot="1">
      <c r="A84" s="60" t="s">
        <v>2626</v>
      </c>
      <c r="B84" s="61" t="s">
        <v>2627</v>
      </c>
      <c r="C84" s="61" t="s">
        <v>2628</v>
      </c>
      <c r="D84" s="62">
        <v>268</v>
      </c>
      <c r="G84" s="61" t="s">
        <v>2627</v>
      </c>
      <c r="H84" s="60" t="s">
        <v>2626</v>
      </c>
    </row>
    <row r="85" spans="1:8" ht="18" thickBot="1">
      <c r="A85" s="60" t="s">
        <v>2629</v>
      </c>
      <c r="B85" s="61" t="s">
        <v>321</v>
      </c>
      <c r="C85" s="61" t="s">
        <v>2630</v>
      </c>
      <c r="D85" s="62">
        <v>276</v>
      </c>
      <c r="G85" s="61" t="s">
        <v>321</v>
      </c>
      <c r="H85" s="60" t="s">
        <v>2629</v>
      </c>
    </row>
    <row r="86" spans="1:8" ht="18" thickBot="1">
      <c r="A86" s="60" t="s">
        <v>2288</v>
      </c>
      <c r="B86" s="61" t="s">
        <v>250</v>
      </c>
      <c r="C86" s="61" t="s">
        <v>2631</v>
      </c>
      <c r="D86" s="62">
        <v>288</v>
      </c>
      <c r="G86" s="61" t="s">
        <v>250</v>
      </c>
      <c r="H86" s="60" t="s">
        <v>2288</v>
      </c>
    </row>
    <row r="87" spans="1:8" ht="18" thickBot="1">
      <c r="A87" s="60" t="s">
        <v>2632</v>
      </c>
      <c r="B87" s="61" t="s">
        <v>2633</v>
      </c>
      <c r="C87" s="61" t="s">
        <v>2634</v>
      </c>
      <c r="D87" s="62">
        <v>292</v>
      </c>
      <c r="G87" s="61" t="s">
        <v>2633</v>
      </c>
      <c r="H87" s="60" t="s">
        <v>2632</v>
      </c>
    </row>
    <row r="88" spans="1:8" ht="18" thickBot="1">
      <c r="A88" s="60" t="s">
        <v>2635</v>
      </c>
      <c r="B88" s="61" t="s">
        <v>2636</v>
      </c>
      <c r="C88" s="61" t="s">
        <v>2637</v>
      </c>
      <c r="D88" s="62">
        <v>300</v>
      </c>
      <c r="G88" s="61" t="s">
        <v>2636</v>
      </c>
      <c r="H88" s="60" t="s">
        <v>2635</v>
      </c>
    </row>
    <row r="89" spans="1:8" ht="18" thickBot="1">
      <c r="A89" s="60" t="s">
        <v>2638</v>
      </c>
      <c r="B89" s="61" t="s">
        <v>2639</v>
      </c>
      <c r="C89" s="61" t="s">
        <v>2640</v>
      </c>
      <c r="D89" s="62">
        <v>304</v>
      </c>
      <c r="G89" s="61" t="s">
        <v>2639</v>
      </c>
      <c r="H89" s="60" t="s">
        <v>2638</v>
      </c>
    </row>
    <row r="90" spans="1:8" ht="18" thickBot="1">
      <c r="A90" s="60" t="s">
        <v>2641</v>
      </c>
      <c r="B90" s="61" t="s">
        <v>2642</v>
      </c>
      <c r="C90" s="61" t="s">
        <v>2643</v>
      </c>
      <c r="D90" s="62">
        <v>308</v>
      </c>
      <c r="G90" s="61" t="s">
        <v>2642</v>
      </c>
      <c r="H90" s="60" t="s">
        <v>2641</v>
      </c>
    </row>
    <row r="91" spans="1:8" ht="18" thickBot="1">
      <c r="A91" s="60" t="s">
        <v>2644</v>
      </c>
      <c r="B91" s="61" t="s">
        <v>2645</v>
      </c>
      <c r="C91" s="61" t="s">
        <v>2646</v>
      </c>
      <c r="D91" s="62">
        <v>312</v>
      </c>
      <c r="G91" s="61" t="s">
        <v>2645</v>
      </c>
      <c r="H91" s="60" t="s">
        <v>2644</v>
      </c>
    </row>
    <row r="92" spans="1:8" ht="18" thickBot="1">
      <c r="A92" s="60" t="s">
        <v>2647</v>
      </c>
      <c r="B92" s="61" t="s">
        <v>2648</v>
      </c>
      <c r="C92" s="61" t="s">
        <v>2649</v>
      </c>
      <c r="D92" s="62">
        <v>316</v>
      </c>
      <c r="G92" s="61" t="s">
        <v>2648</v>
      </c>
      <c r="H92" s="60" t="s">
        <v>2647</v>
      </c>
    </row>
    <row r="93" spans="1:8" ht="18" thickBot="1">
      <c r="A93" s="60" t="s">
        <v>2650</v>
      </c>
      <c r="B93" s="61" t="s">
        <v>2651</v>
      </c>
      <c r="C93" s="61" t="s">
        <v>2652</v>
      </c>
      <c r="D93" s="62">
        <v>320</v>
      </c>
      <c r="G93" s="61" t="s">
        <v>2651</v>
      </c>
      <c r="H93" s="60" t="s">
        <v>2650</v>
      </c>
    </row>
    <row r="94" spans="1:8" ht="18" thickBot="1">
      <c r="A94" s="60" t="s">
        <v>2653</v>
      </c>
      <c r="B94" s="61" t="s">
        <v>2654</v>
      </c>
      <c r="C94" s="61" t="s">
        <v>2655</v>
      </c>
      <c r="D94" s="62">
        <v>831</v>
      </c>
      <c r="G94" s="61" t="s">
        <v>2654</v>
      </c>
      <c r="H94" s="60" t="s">
        <v>2653</v>
      </c>
    </row>
    <row r="95" spans="1:8" ht="18" thickBot="1">
      <c r="A95" s="60" t="s">
        <v>2289</v>
      </c>
      <c r="B95" s="61" t="s">
        <v>2232</v>
      </c>
      <c r="C95" s="61" t="s">
        <v>2656</v>
      </c>
      <c r="D95" s="62">
        <v>324</v>
      </c>
      <c r="G95" s="61" t="s">
        <v>2232</v>
      </c>
      <c r="H95" s="60" t="s">
        <v>2289</v>
      </c>
    </row>
    <row r="96" spans="1:8" ht="35" thickBot="1">
      <c r="A96" s="60" t="s">
        <v>2290</v>
      </c>
      <c r="B96" s="61" t="s">
        <v>2233</v>
      </c>
      <c r="C96" s="61" t="s">
        <v>2657</v>
      </c>
      <c r="D96" s="62">
        <v>624</v>
      </c>
      <c r="G96" s="61" t="s">
        <v>2233</v>
      </c>
      <c r="H96" s="60" t="s">
        <v>2290</v>
      </c>
    </row>
    <row r="97" spans="1:8" ht="18" thickBot="1">
      <c r="A97" s="60" t="s">
        <v>2658</v>
      </c>
      <c r="B97" s="61" t="s">
        <v>2659</v>
      </c>
      <c r="C97" s="61" t="s">
        <v>2660</v>
      </c>
      <c r="D97" s="62">
        <v>328</v>
      </c>
      <c r="G97" s="61" t="s">
        <v>2659</v>
      </c>
      <c r="H97" s="60" t="s">
        <v>2658</v>
      </c>
    </row>
    <row r="98" spans="1:8" ht="18" thickBot="1">
      <c r="A98" s="60" t="s">
        <v>2661</v>
      </c>
      <c r="B98" s="61" t="s">
        <v>2662</v>
      </c>
      <c r="C98" s="61" t="s">
        <v>2663</v>
      </c>
      <c r="D98" s="62">
        <v>332</v>
      </c>
      <c r="G98" s="61" t="s">
        <v>2662</v>
      </c>
      <c r="H98" s="60" t="s">
        <v>2661</v>
      </c>
    </row>
    <row r="99" spans="1:8" ht="69" thickBot="1">
      <c r="A99" s="60" t="s">
        <v>2664</v>
      </c>
      <c r="B99" s="61" t="s">
        <v>2665</v>
      </c>
      <c r="C99" s="61" t="s">
        <v>2666</v>
      </c>
      <c r="D99" s="62">
        <v>334</v>
      </c>
      <c r="G99" s="61" t="s">
        <v>2665</v>
      </c>
      <c r="H99" s="60" t="s">
        <v>2664</v>
      </c>
    </row>
    <row r="100" spans="1:8" ht="35" thickBot="1">
      <c r="A100" s="60" t="s">
        <v>2667</v>
      </c>
      <c r="B100" s="61" t="s">
        <v>2668</v>
      </c>
      <c r="C100" s="61" t="s">
        <v>2669</v>
      </c>
      <c r="D100" s="62">
        <v>336</v>
      </c>
      <c r="G100" s="61" t="s">
        <v>2668</v>
      </c>
      <c r="H100" s="60" t="s">
        <v>2667</v>
      </c>
    </row>
    <row r="101" spans="1:8" ht="18" thickBot="1">
      <c r="A101" s="60" t="s">
        <v>2670</v>
      </c>
      <c r="B101" s="61" t="s">
        <v>2671</v>
      </c>
      <c r="C101" s="61" t="s">
        <v>2672</v>
      </c>
      <c r="D101" s="62">
        <v>340</v>
      </c>
      <c r="G101" s="61" t="s">
        <v>2671</v>
      </c>
      <c r="H101" s="60" t="s">
        <v>2670</v>
      </c>
    </row>
    <row r="102" spans="1:8" ht="18" thickBot="1">
      <c r="A102" s="60" t="s">
        <v>2673</v>
      </c>
      <c r="B102" s="61" t="s">
        <v>2674</v>
      </c>
      <c r="C102" s="61" t="s">
        <v>2675</v>
      </c>
      <c r="D102" s="62">
        <v>344</v>
      </c>
      <c r="G102" s="61" t="s">
        <v>2674</v>
      </c>
      <c r="H102" s="60" t="s">
        <v>2673</v>
      </c>
    </row>
    <row r="103" spans="1:8" ht="18" thickBot="1">
      <c r="A103" s="60" t="s">
        <v>2676</v>
      </c>
      <c r="B103" s="61" t="s">
        <v>2677</v>
      </c>
      <c r="C103" s="61" t="s">
        <v>2678</v>
      </c>
      <c r="D103" s="62">
        <v>348</v>
      </c>
      <c r="G103" s="61" t="s">
        <v>2677</v>
      </c>
      <c r="H103" s="60" t="s">
        <v>2676</v>
      </c>
    </row>
    <row r="104" spans="1:8" ht="18" thickBot="1">
      <c r="A104" s="60" t="s">
        <v>2679</v>
      </c>
      <c r="B104" s="61" t="s">
        <v>2680</v>
      </c>
      <c r="C104" s="61" t="s">
        <v>2681</v>
      </c>
      <c r="D104" s="62">
        <v>352</v>
      </c>
      <c r="G104" s="61" t="s">
        <v>2680</v>
      </c>
      <c r="H104" s="60" t="s">
        <v>2679</v>
      </c>
    </row>
    <row r="105" spans="1:8" ht="18" thickBot="1">
      <c r="A105" s="60" t="s">
        <v>2682</v>
      </c>
      <c r="B105" s="61" t="s">
        <v>2683</v>
      </c>
      <c r="C105" s="61" t="s">
        <v>2684</v>
      </c>
      <c r="D105" s="62">
        <v>356</v>
      </c>
      <c r="G105" s="61" t="s">
        <v>2683</v>
      </c>
      <c r="H105" s="60" t="s">
        <v>2682</v>
      </c>
    </row>
    <row r="106" spans="1:8" ht="18" thickBot="1">
      <c r="A106" s="60" t="s">
        <v>2685</v>
      </c>
      <c r="B106" s="61" t="s">
        <v>2686</v>
      </c>
      <c r="C106" s="61" t="s">
        <v>2687</v>
      </c>
      <c r="D106" s="62">
        <v>360</v>
      </c>
      <c r="G106" s="61" t="s">
        <v>2686</v>
      </c>
      <c r="H106" s="60" t="s">
        <v>2685</v>
      </c>
    </row>
    <row r="107" spans="1:8" ht="52" thickBot="1">
      <c r="A107" s="60" t="s">
        <v>2688</v>
      </c>
      <c r="B107" s="61" t="s">
        <v>2689</v>
      </c>
      <c r="C107" s="61" t="s">
        <v>2690</v>
      </c>
      <c r="D107" s="62">
        <v>364</v>
      </c>
      <c r="G107" s="61" t="s">
        <v>2689</v>
      </c>
      <c r="H107" s="60" t="s">
        <v>2688</v>
      </c>
    </row>
    <row r="108" spans="1:8" ht="18" thickBot="1">
      <c r="A108" s="60" t="s">
        <v>2691</v>
      </c>
      <c r="B108" s="61" t="s">
        <v>2692</v>
      </c>
      <c r="C108" s="61" t="s">
        <v>2693</v>
      </c>
      <c r="D108" s="62">
        <v>368</v>
      </c>
      <c r="G108" s="61" t="s">
        <v>2692</v>
      </c>
      <c r="H108" s="60" t="s">
        <v>2691</v>
      </c>
    </row>
    <row r="109" spans="1:8" ht="18" thickBot="1">
      <c r="A109" s="60" t="s">
        <v>2694</v>
      </c>
      <c r="B109" s="61" t="s">
        <v>1816</v>
      </c>
      <c r="C109" s="61" t="s">
        <v>2695</v>
      </c>
      <c r="D109" s="62">
        <v>372</v>
      </c>
      <c r="G109" s="61" t="s">
        <v>1816</v>
      </c>
      <c r="H109" s="60" t="s">
        <v>2694</v>
      </c>
    </row>
    <row r="110" spans="1:8" ht="18" thickBot="1">
      <c r="A110" s="60" t="s">
        <v>2696</v>
      </c>
      <c r="B110" s="61" t="s">
        <v>2697</v>
      </c>
      <c r="C110" s="61" t="s">
        <v>2698</v>
      </c>
      <c r="D110" s="62">
        <v>833</v>
      </c>
      <c r="G110" s="61" t="s">
        <v>2697</v>
      </c>
      <c r="H110" s="60" t="s">
        <v>2696</v>
      </c>
    </row>
    <row r="111" spans="1:8" ht="18" thickBot="1">
      <c r="A111" s="60" t="s">
        <v>2699</v>
      </c>
      <c r="B111" s="61" t="s">
        <v>2700</v>
      </c>
      <c r="C111" s="61" t="s">
        <v>2701</v>
      </c>
      <c r="D111" s="62">
        <v>376</v>
      </c>
      <c r="G111" s="61" t="s">
        <v>2700</v>
      </c>
      <c r="H111" s="60" t="s">
        <v>2699</v>
      </c>
    </row>
    <row r="112" spans="1:8" ht="18" thickBot="1">
      <c r="A112" s="60" t="s">
        <v>2702</v>
      </c>
      <c r="B112" s="61" t="s">
        <v>105</v>
      </c>
      <c r="C112" s="61" t="s">
        <v>2703</v>
      </c>
      <c r="D112" s="62">
        <v>380</v>
      </c>
      <c r="G112" s="61" t="s">
        <v>105</v>
      </c>
      <c r="H112" s="60" t="s">
        <v>2702</v>
      </c>
    </row>
    <row r="113" spans="1:8" ht="18" thickBot="1">
      <c r="A113" s="60" t="s">
        <v>2704</v>
      </c>
      <c r="B113" s="61" t="s">
        <v>2705</v>
      </c>
      <c r="C113" s="61" t="s">
        <v>2706</v>
      </c>
      <c r="D113" s="62">
        <v>388</v>
      </c>
      <c r="G113" s="61" t="s">
        <v>2705</v>
      </c>
      <c r="H113" s="60" t="s">
        <v>2704</v>
      </c>
    </row>
    <row r="114" spans="1:8" ht="18" thickBot="1">
      <c r="A114" s="60" t="s">
        <v>2707</v>
      </c>
      <c r="B114" s="61" t="s">
        <v>2708</v>
      </c>
      <c r="C114" s="61" t="s">
        <v>2709</v>
      </c>
      <c r="D114" s="62">
        <v>392</v>
      </c>
      <c r="G114" s="61" t="s">
        <v>2708</v>
      </c>
      <c r="H114" s="60" t="s">
        <v>2707</v>
      </c>
    </row>
    <row r="115" spans="1:8" ht="18" thickBot="1">
      <c r="A115" s="60" t="s">
        <v>2710</v>
      </c>
      <c r="B115" s="61" t="s">
        <v>2711</v>
      </c>
      <c r="C115" s="61" t="s">
        <v>2712</v>
      </c>
      <c r="D115" s="62">
        <v>832</v>
      </c>
      <c r="G115" s="61" t="s">
        <v>2711</v>
      </c>
      <c r="H115" s="60" t="s">
        <v>2710</v>
      </c>
    </row>
    <row r="116" spans="1:8" ht="18" thickBot="1">
      <c r="A116" s="60" t="s">
        <v>2713</v>
      </c>
      <c r="B116" s="61" t="s">
        <v>2714</v>
      </c>
      <c r="C116" s="61" t="s">
        <v>2715</v>
      </c>
      <c r="D116" s="62">
        <v>400</v>
      </c>
      <c r="G116" s="61" t="s">
        <v>2714</v>
      </c>
      <c r="H116" s="60" t="s">
        <v>2713</v>
      </c>
    </row>
    <row r="117" spans="1:8" ht="18" thickBot="1">
      <c r="A117" s="60" t="s">
        <v>2716</v>
      </c>
      <c r="B117" s="61" t="s">
        <v>2717</v>
      </c>
      <c r="C117" s="61" t="s">
        <v>2718</v>
      </c>
      <c r="D117" s="62">
        <v>398</v>
      </c>
      <c r="G117" s="61" t="s">
        <v>2717</v>
      </c>
      <c r="H117" s="60" t="s">
        <v>2716</v>
      </c>
    </row>
    <row r="118" spans="1:8" ht="18" thickBot="1">
      <c r="A118" s="60" t="s">
        <v>2292</v>
      </c>
      <c r="B118" s="61" t="s">
        <v>428</v>
      </c>
      <c r="C118" s="61" t="s">
        <v>2719</v>
      </c>
      <c r="D118" s="62">
        <v>404</v>
      </c>
      <c r="G118" s="61" t="s">
        <v>428</v>
      </c>
      <c r="H118" s="60" t="s">
        <v>2292</v>
      </c>
    </row>
    <row r="119" spans="1:8" ht="18" thickBot="1">
      <c r="A119" s="60" t="s">
        <v>2720</v>
      </c>
      <c r="B119" s="61" t="s">
        <v>2721</v>
      </c>
      <c r="C119" s="61" t="s">
        <v>2722</v>
      </c>
      <c r="D119" s="62">
        <v>296</v>
      </c>
      <c r="G119" s="61" t="s">
        <v>2721</v>
      </c>
      <c r="H119" s="60" t="s">
        <v>2720</v>
      </c>
    </row>
    <row r="120" spans="1:8" ht="69" thickBot="1">
      <c r="A120" s="60" t="s">
        <v>2723</v>
      </c>
      <c r="B120" s="61" t="s">
        <v>2724</v>
      </c>
      <c r="C120" s="61" t="s">
        <v>2725</v>
      </c>
      <c r="D120" s="62">
        <v>408</v>
      </c>
      <c r="G120" s="61" t="s">
        <v>2724</v>
      </c>
      <c r="H120" s="60" t="s">
        <v>2723</v>
      </c>
    </row>
    <row r="121" spans="1:8" ht="35" thickBot="1">
      <c r="A121" s="60" t="s">
        <v>2726</v>
      </c>
      <c r="B121" s="61" t="s">
        <v>562</v>
      </c>
      <c r="C121" s="61" t="s">
        <v>2727</v>
      </c>
      <c r="D121" s="62">
        <v>410</v>
      </c>
      <c r="G121" s="61" t="s">
        <v>562</v>
      </c>
      <c r="H121" s="60" t="s">
        <v>2726</v>
      </c>
    </row>
    <row r="122" spans="1:8" ht="18" thickBot="1">
      <c r="A122" s="60" t="s">
        <v>2728</v>
      </c>
      <c r="B122" s="61" t="s">
        <v>2729</v>
      </c>
      <c r="C122" s="61" t="s">
        <v>2730</v>
      </c>
      <c r="D122" s="62">
        <v>414</v>
      </c>
      <c r="G122" s="61" t="s">
        <v>2729</v>
      </c>
      <c r="H122" s="60" t="s">
        <v>2728</v>
      </c>
    </row>
    <row r="123" spans="1:8" ht="18" thickBot="1">
      <c r="A123" s="60" t="s">
        <v>2731</v>
      </c>
      <c r="B123" s="61" t="s">
        <v>2732</v>
      </c>
      <c r="C123" s="61" t="s">
        <v>2733</v>
      </c>
      <c r="D123" s="62">
        <v>417</v>
      </c>
      <c r="G123" s="61" t="s">
        <v>2732</v>
      </c>
      <c r="H123" s="60" t="s">
        <v>2731</v>
      </c>
    </row>
    <row r="124" spans="1:8" ht="86" thickBot="1">
      <c r="A124" s="60" t="s">
        <v>2734</v>
      </c>
      <c r="B124" s="61" t="s">
        <v>2735</v>
      </c>
      <c r="C124" s="61" t="s">
        <v>2736</v>
      </c>
      <c r="D124" s="62">
        <v>418</v>
      </c>
      <c r="G124" s="61" t="s">
        <v>2735</v>
      </c>
      <c r="H124" s="60" t="s">
        <v>2734</v>
      </c>
    </row>
    <row r="125" spans="1:8" ht="18" thickBot="1">
      <c r="A125" s="60" t="s">
        <v>2737</v>
      </c>
      <c r="B125" s="61" t="s">
        <v>2738</v>
      </c>
      <c r="C125" s="61" t="s">
        <v>2739</v>
      </c>
      <c r="D125" s="62">
        <v>428</v>
      </c>
      <c r="G125" s="61" t="s">
        <v>2738</v>
      </c>
      <c r="H125" s="60" t="s">
        <v>2737</v>
      </c>
    </row>
    <row r="126" spans="1:8" ht="18" thickBot="1">
      <c r="A126" s="60" t="s">
        <v>2740</v>
      </c>
      <c r="B126" s="61" t="s">
        <v>2741</v>
      </c>
      <c r="C126" s="61" t="s">
        <v>2742</v>
      </c>
      <c r="D126" s="62">
        <v>422</v>
      </c>
      <c r="G126" s="61" t="s">
        <v>2741</v>
      </c>
      <c r="H126" s="60" t="s">
        <v>2740</v>
      </c>
    </row>
    <row r="127" spans="1:8" ht="18" thickBot="1">
      <c r="A127" s="60" t="s">
        <v>2293</v>
      </c>
      <c r="B127" s="61" t="s">
        <v>2235</v>
      </c>
      <c r="C127" s="61" t="s">
        <v>2743</v>
      </c>
      <c r="D127" s="62">
        <v>426</v>
      </c>
      <c r="G127" s="61" t="s">
        <v>2235</v>
      </c>
      <c r="H127" s="60" t="s">
        <v>2293</v>
      </c>
    </row>
    <row r="128" spans="1:8" ht="18" thickBot="1">
      <c r="A128" s="60" t="s">
        <v>2294</v>
      </c>
      <c r="B128" s="61" t="s">
        <v>2236</v>
      </c>
      <c r="C128" s="61" t="s">
        <v>2744</v>
      </c>
      <c r="D128" s="62">
        <v>430</v>
      </c>
      <c r="G128" s="61" t="s">
        <v>2236</v>
      </c>
      <c r="H128" s="60" t="s">
        <v>2294</v>
      </c>
    </row>
    <row r="129" spans="1:8" ht="18" thickBot="1">
      <c r="A129" s="60" t="s">
        <v>2295</v>
      </c>
      <c r="B129" s="61" t="s">
        <v>1992</v>
      </c>
      <c r="C129" s="61" t="s">
        <v>2745</v>
      </c>
      <c r="D129" s="62">
        <v>434</v>
      </c>
      <c r="G129" s="61" t="s">
        <v>1992</v>
      </c>
      <c r="H129" s="60" t="s">
        <v>2295</v>
      </c>
    </row>
    <row r="130" spans="1:8" ht="35" thickBot="1">
      <c r="A130" s="60" t="s">
        <v>2746</v>
      </c>
      <c r="B130" s="61" t="s">
        <v>2747</v>
      </c>
      <c r="C130" s="61" t="s">
        <v>2748</v>
      </c>
      <c r="D130" s="62">
        <v>438</v>
      </c>
      <c r="G130" s="61" t="s">
        <v>2747</v>
      </c>
      <c r="H130" s="60" t="s">
        <v>2746</v>
      </c>
    </row>
    <row r="131" spans="1:8" ht="18" thickBot="1">
      <c r="A131" s="60" t="s">
        <v>2749</v>
      </c>
      <c r="B131" s="61" t="s">
        <v>2750</v>
      </c>
      <c r="C131" s="61" t="s">
        <v>2751</v>
      </c>
      <c r="D131" s="62">
        <v>440</v>
      </c>
      <c r="G131" s="61" t="s">
        <v>2750</v>
      </c>
      <c r="H131" s="60" t="s">
        <v>2749</v>
      </c>
    </row>
    <row r="132" spans="1:8" ht="35" thickBot="1">
      <c r="A132" s="60" t="s">
        <v>2752</v>
      </c>
      <c r="B132" s="61" t="s">
        <v>2753</v>
      </c>
      <c r="C132" s="61" t="s">
        <v>2754</v>
      </c>
      <c r="D132" s="62">
        <v>442</v>
      </c>
      <c r="G132" s="61" t="s">
        <v>2753</v>
      </c>
      <c r="H132" s="60" t="s">
        <v>2752</v>
      </c>
    </row>
    <row r="133" spans="1:8" ht="18" thickBot="1">
      <c r="A133" s="60" t="s">
        <v>2755</v>
      </c>
      <c r="B133" s="61" t="s">
        <v>2756</v>
      </c>
      <c r="C133" s="61" t="s">
        <v>2757</v>
      </c>
      <c r="D133" s="62">
        <v>446</v>
      </c>
      <c r="G133" s="61" t="s">
        <v>2756</v>
      </c>
      <c r="H133" s="60" t="s">
        <v>2755</v>
      </c>
    </row>
    <row r="134" spans="1:8" ht="18" thickBot="1">
      <c r="A134" s="60" t="s">
        <v>2296</v>
      </c>
      <c r="B134" s="61" t="s">
        <v>2237</v>
      </c>
      <c r="C134" s="61" t="s">
        <v>2758</v>
      </c>
      <c r="D134" s="62">
        <v>450</v>
      </c>
      <c r="G134" s="61" t="s">
        <v>2237</v>
      </c>
      <c r="H134" s="60" t="s">
        <v>2296</v>
      </c>
    </row>
    <row r="135" spans="1:8" ht="18" thickBot="1">
      <c r="A135" s="60" t="s">
        <v>2297</v>
      </c>
      <c r="B135" s="61" t="s">
        <v>1164</v>
      </c>
      <c r="C135" s="61" t="s">
        <v>2759</v>
      </c>
      <c r="D135" s="62">
        <v>454</v>
      </c>
      <c r="G135" s="61" t="s">
        <v>1164</v>
      </c>
      <c r="H135" s="60" t="s">
        <v>2297</v>
      </c>
    </row>
    <row r="136" spans="1:8" ht="18" thickBot="1">
      <c r="A136" s="60" t="s">
        <v>2760</v>
      </c>
      <c r="B136" s="61" t="s">
        <v>2761</v>
      </c>
      <c r="C136" s="61" t="s">
        <v>2762</v>
      </c>
      <c r="D136" s="62">
        <v>458</v>
      </c>
      <c r="G136" s="61" t="s">
        <v>2761</v>
      </c>
      <c r="H136" s="60" t="s">
        <v>2760</v>
      </c>
    </row>
    <row r="137" spans="1:8" ht="18" thickBot="1">
      <c r="A137" s="60" t="s">
        <v>2763</v>
      </c>
      <c r="B137" s="61" t="s">
        <v>2764</v>
      </c>
      <c r="C137" s="61" t="s">
        <v>2765</v>
      </c>
      <c r="D137" s="62">
        <v>462</v>
      </c>
      <c r="G137" s="61" t="s">
        <v>2764</v>
      </c>
      <c r="H137" s="60" t="s">
        <v>2763</v>
      </c>
    </row>
    <row r="138" spans="1:8" ht="18" thickBot="1">
      <c r="A138" s="60" t="s">
        <v>2298</v>
      </c>
      <c r="B138" s="61" t="s">
        <v>2238</v>
      </c>
      <c r="C138" s="61" t="s">
        <v>2766</v>
      </c>
      <c r="D138" s="62">
        <v>466</v>
      </c>
      <c r="G138" s="61" t="s">
        <v>2238</v>
      </c>
      <c r="H138" s="60" t="s">
        <v>2298</v>
      </c>
    </row>
    <row r="139" spans="1:8" ht="18" thickBot="1">
      <c r="A139" s="60" t="s">
        <v>2767</v>
      </c>
      <c r="B139" s="61" t="s">
        <v>2768</v>
      </c>
      <c r="C139" s="61" t="s">
        <v>2769</v>
      </c>
      <c r="D139" s="62">
        <v>470</v>
      </c>
      <c r="G139" s="61" t="s">
        <v>2768</v>
      </c>
      <c r="H139" s="60" t="s">
        <v>2767</v>
      </c>
    </row>
    <row r="140" spans="1:8" ht="35" thickBot="1">
      <c r="A140" s="60" t="s">
        <v>2770</v>
      </c>
      <c r="B140" s="61" t="s">
        <v>2771</v>
      </c>
      <c r="C140" s="61" t="s">
        <v>2772</v>
      </c>
      <c r="D140" s="62">
        <v>584</v>
      </c>
      <c r="G140" s="61" t="s">
        <v>2771</v>
      </c>
      <c r="H140" s="60" t="s">
        <v>2770</v>
      </c>
    </row>
    <row r="141" spans="1:8" ht="18" thickBot="1">
      <c r="A141" s="60" t="s">
        <v>2773</v>
      </c>
      <c r="B141" s="61" t="s">
        <v>2774</v>
      </c>
      <c r="C141" s="61" t="s">
        <v>2775</v>
      </c>
      <c r="D141" s="62">
        <v>474</v>
      </c>
      <c r="G141" s="61" t="s">
        <v>2774</v>
      </c>
      <c r="H141" s="60" t="s">
        <v>2773</v>
      </c>
    </row>
    <row r="142" spans="1:8" ht="18" thickBot="1">
      <c r="A142" s="60" t="s">
        <v>2299</v>
      </c>
      <c r="B142" s="61" t="s">
        <v>2110</v>
      </c>
      <c r="C142" s="61" t="s">
        <v>2776</v>
      </c>
      <c r="D142" s="62">
        <v>478</v>
      </c>
      <c r="G142" s="61" t="s">
        <v>2110</v>
      </c>
      <c r="H142" s="60" t="s">
        <v>2299</v>
      </c>
    </row>
    <row r="143" spans="1:8" ht="18" thickBot="1">
      <c r="A143" s="60" t="s">
        <v>2300</v>
      </c>
      <c r="B143" s="61" t="s">
        <v>970</v>
      </c>
      <c r="C143" s="61" t="s">
        <v>2777</v>
      </c>
      <c r="D143" s="62">
        <v>480</v>
      </c>
      <c r="G143" s="61" t="s">
        <v>970</v>
      </c>
      <c r="H143" s="60" t="s">
        <v>2300</v>
      </c>
    </row>
    <row r="144" spans="1:8" ht="18" thickBot="1">
      <c r="A144" s="60" t="s">
        <v>2778</v>
      </c>
      <c r="B144" s="61" t="s">
        <v>2779</v>
      </c>
      <c r="C144" s="61" t="s">
        <v>2780</v>
      </c>
      <c r="D144" s="62">
        <v>175</v>
      </c>
      <c r="G144" s="61" t="s">
        <v>2779</v>
      </c>
      <c r="H144" s="60" t="s">
        <v>2778</v>
      </c>
    </row>
    <row r="145" spans="1:8" ht="18" thickBot="1">
      <c r="A145" s="60" t="s">
        <v>2781</v>
      </c>
      <c r="B145" s="61" t="s">
        <v>2782</v>
      </c>
      <c r="C145" s="61" t="s">
        <v>2783</v>
      </c>
      <c r="D145" s="62">
        <v>484</v>
      </c>
      <c r="G145" s="61" t="s">
        <v>2782</v>
      </c>
      <c r="H145" s="60" t="s">
        <v>2781</v>
      </c>
    </row>
    <row r="146" spans="1:8" ht="52" thickBot="1">
      <c r="A146" s="60" t="s">
        <v>2784</v>
      </c>
      <c r="B146" s="61" t="s">
        <v>2785</v>
      </c>
      <c r="C146" s="61" t="s">
        <v>2786</v>
      </c>
      <c r="D146" s="62">
        <v>583</v>
      </c>
      <c r="G146" s="61" t="s">
        <v>2785</v>
      </c>
      <c r="H146" s="60" t="s">
        <v>2784</v>
      </c>
    </row>
    <row r="147" spans="1:8" ht="52" thickBot="1">
      <c r="A147" s="60" t="s">
        <v>2787</v>
      </c>
      <c r="B147" s="61" t="s">
        <v>2788</v>
      </c>
      <c r="C147" s="61" t="s">
        <v>2789</v>
      </c>
      <c r="D147" s="62">
        <v>498</v>
      </c>
      <c r="G147" s="61" t="s">
        <v>2788</v>
      </c>
      <c r="H147" s="60" t="s">
        <v>2787</v>
      </c>
    </row>
    <row r="148" spans="1:8" ht="18" thickBot="1">
      <c r="A148" s="60" t="s">
        <v>2790</v>
      </c>
      <c r="B148" s="61" t="s">
        <v>2791</v>
      </c>
      <c r="C148" s="61" t="s">
        <v>2792</v>
      </c>
      <c r="D148" s="62">
        <v>492</v>
      </c>
      <c r="G148" s="61" t="s">
        <v>2791</v>
      </c>
      <c r="H148" s="60" t="s">
        <v>2790</v>
      </c>
    </row>
    <row r="149" spans="1:8" ht="18" thickBot="1">
      <c r="A149" s="60" t="s">
        <v>2793</v>
      </c>
      <c r="B149" s="61" t="s">
        <v>2794</v>
      </c>
      <c r="C149" s="61" t="s">
        <v>2795</v>
      </c>
      <c r="D149" s="62">
        <v>496</v>
      </c>
      <c r="G149" s="61" t="s">
        <v>2794</v>
      </c>
      <c r="H149" s="60" t="s">
        <v>2793</v>
      </c>
    </row>
    <row r="150" spans="1:8" ht="18" thickBot="1">
      <c r="A150" s="60" t="s">
        <v>2796</v>
      </c>
      <c r="B150" s="61" t="s">
        <v>2797</v>
      </c>
      <c r="C150" s="61" t="s">
        <v>2798</v>
      </c>
      <c r="D150" s="62">
        <v>499</v>
      </c>
      <c r="G150" s="61" t="s">
        <v>2797</v>
      </c>
      <c r="H150" s="60" t="s">
        <v>2796</v>
      </c>
    </row>
    <row r="151" spans="1:8" ht="18" thickBot="1">
      <c r="A151" s="60" t="s">
        <v>2799</v>
      </c>
      <c r="B151" s="61" t="s">
        <v>2800</v>
      </c>
      <c r="C151" s="61" t="s">
        <v>2801</v>
      </c>
      <c r="D151" s="62">
        <v>500</v>
      </c>
      <c r="G151" s="61" t="s">
        <v>2800</v>
      </c>
      <c r="H151" s="60" t="s">
        <v>2799</v>
      </c>
    </row>
    <row r="152" spans="1:8" ht="18" thickBot="1">
      <c r="A152" s="60" t="s">
        <v>2301</v>
      </c>
      <c r="B152" s="61" t="s">
        <v>513</v>
      </c>
      <c r="C152" s="61" t="s">
        <v>2802</v>
      </c>
      <c r="D152" s="62">
        <v>504</v>
      </c>
      <c r="G152" s="61" t="s">
        <v>513</v>
      </c>
      <c r="H152" s="60" t="s">
        <v>2301</v>
      </c>
    </row>
    <row r="153" spans="1:8" ht="35" thickBot="1">
      <c r="A153" s="60" t="s">
        <v>2302</v>
      </c>
      <c r="B153" s="61" t="s">
        <v>1455</v>
      </c>
      <c r="C153" s="61" t="s">
        <v>2803</v>
      </c>
      <c r="D153" s="62">
        <v>508</v>
      </c>
      <c r="G153" s="61" t="s">
        <v>1455</v>
      </c>
      <c r="H153" s="60" t="s">
        <v>2302</v>
      </c>
    </row>
    <row r="154" spans="1:8" ht="18" thickBot="1">
      <c r="A154" s="60" t="s">
        <v>2804</v>
      </c>
      <c r="B154" s="61" t="s">
        <v>2805</v>
      </c>
      <c r="C154" s="61" t="s">
        <v>2806</v>
      </c>
      <c r="D154" s="62">
        <v>104</v>
      </c>
      <c r="G154" s="61" t="s">
        <v>2805</v>
      </c>
      <c r="H154" s="60" t="s">
        <v>2804</v>
      </c>
    </row>
    <row r="155" spans="1:8" ht="18" thickBot="1">
      <c r="A155" s="60" t="s">
        <v>2303</v>
      </c>
      <c r="B155" s="61" t="s">
        <v>2070</v>
      </c>
      <c r="C155" s="61" t="s">
        <v>2807</v>
      </c>
      <c r="D155" s="62">
        <v>516</v>
      </c>
      <c r="G155" s="61" t="s">
        <v>2070</v>
      </c>
      <c r="H155" s="60" t="s">
        <v>2303</v>
      </c>
    </row>
    <row r="156" spans="1:8" ht="18" thickBot="1">
      <c r="A156" s="60" t="s">
        <v>2808</v>
      </c>
      <c r="B156" s="61" t="s">
        <v>2809</v>
      </c>
      <c r="C156" s="61" t="s">
        <v>2810</v>
      </c>
      <c r="D156" s="62">
        <v>520</v>
      </c>
      <c r="G156" s="61" t="s">
        <v>2809</v>
      </c>
      <c r="H156" s="60" t="s">
        <v>2808</v>
      </c>
    </row>
    <row r="157" spans="1:8" ht="18" thickBot="1">
      <c r="A157" s="60" t="s">
        <v>2811</v>
      </c>
      <c r="B157" s="61" t="s">
        <v>2812</v>
      </c>
      <c r="C157" s="61" t="s">
        <v>2813</v>
      </c>
      <c r="D157" s="62">
        <v>524</v>
      </c>
      <c r="G157" s="61" t="s">
        <v>2812</v>
      </c>
      <c r="H157" s="60" t="s">
        <v>2811</v>
      </c>
    </row>
    <row r="158" spans="1:8" ht="35" thickBot="1">
      <c r="A158" s="60" t="s">
        <v>2814</v>
      </c>
      <c r="B158" s="61" t="s">
        <v>847</v>
      </c>
      <c r="C158" s="61" t="s">
        <v>2815</v>
      </c>
      <c r="D158" s="62">
        <v>528</v>
      </c>
      <c r="G158" s="61" t="s">
        <v>847</v>
      </c>
      <c r="H158" s="60" t="s">
        <v>2814</v>
      </c>
    </row>
    <row r="159" spans="1:8" ht="35" thickBot="1">
      <c r="A159" s="60" t="s">
        <v>2816</v>
      </c>
      <c r="B159" s="61" t="s">
        <v>2817</v>
      </c>
      <c r="C159" s="61" t="s">
        <v>2818</v>
      </c>
      <c r="D159" s="62">
        <v>540</v>
      </c>
      <c r="G159" s="61" t="s">
        <v>2817</v>
      </c>
      <c r="H159" s="60" t="s">
        <v>2816</v>
      </c>
    </row>
    <row r="160" spans="1:8" ht="35" thickBot="1">
      <c r="A160" s="60" t="s">
        <v>2819</v>
      </c>
      <c r="B160" s="61" t="s">
        <v>2820</v>
      </c>
      <c r="C160" s="61" t="s">
        <v>2821</v>
      </c>
      <c r="D160" s="62">
        <v>554</v>
      </c>
      <c r="G160" s="61" t="s">
        <v>2820</v>
      </c>
      <c r="H160" s="60" t="s">
        <v>2819</v>
      </c>
    </row>
    <row r="161" spans="1:8" ht="18" thickBot="1">
      <c r="A161" s="60" t="s">
        <v>2822</v>
      </c>
      <c r="B161" s="61" t="s">
        <v>2823</v>
      </c>
      <c r="C161" s="61" t="s">
        <v>2824</v>
      </c>
      <c r="D161" s="62">
        <v>558</v>
      </c>
      <c r="G161" s="61" t="s">
        <v>2823</v>
      </c>
      <c r="H161" s="60" t="s">
        <v>2822</v>
      </c>
    </row>
    <row r="162" spans="1:8" ht="18" thickBot="1">
      <c r="A162" s="60" t="s">
        <v>2825</v>
      </c>
      <c r="B162" s="61" t="s">
        <v>1005</v>
      </c>
      <c r="C162" s="61" t="s">
        <v>2826</v>
      </c>
      <c r="D162" s="62">
        <v>562</v>
      </c>
      <c r="G162" s="61" t="s">
        <v>1005</v>
      </c>
      <c r="H162" s="60" t="s">
        <v>2825</v>
      </c>
    </row>
    <row r="163" spans="1:8" ht="18" thickBot="1">
      <c r="A163" s="60" t="s">
        <v>2305</v>
      </c>
      <c r="B163" s="61" t="s">
        <v>1232</v>
      </c>
      <c r="C163" s="61" t="s">
        <v>2827</v>
      </c>
      <c r="D163" s="62">
        <v>566</v>
      </c>
      <c r="G163" s="61" t="s">
        <v>1232</v>
      </c>
      <c r="H163" s="60" t="s">
        <v>2305</v>
      </c>
    </row>
    <row r="164" spans="1:8" ht="18" thickBot="1">
      <c r="A164" s="60" t="s">
        <v>2828</v>
      </c>
      <c r="B164" s="61" t="s">
        <v>2829</v>
      </c>
      <c r="C164" s="61" t="s">
        <v>2830</v>
      </c>
      <c r="D164" s="62">
        <v>570</v>
      </c>
      <c r="G164" s="61" t="s">
        <v>2829</v>
      </c>
      <c r="H164" s="60" t="s">
        <v>2828</v>
      </c>
    </row>
    <row r="165" spans="1:8" ht="35" thickBot="1">
      <c r="A165" s="60" t="s">
        <v>2831</v>
      </c>
      <c r="B165" s="61" t="s">
        <v>2832</v>
      </c>
      <c r="C165" s="61" t="s">
        <v>2833</v>
      </c>
      <c r="D165" s="62">
        <v>574</v>
      </c>
      <c r="G165" s="61" t="s">
        <v>2832</v>
      </c>
      <c r="H165" s="60" t="s">
        <v>2831</v>
      </c>
    </row>
    <row r="166" spans="1:8" ht="52" thickBot="1">
      <c r="A166" s="60" t="s">
        <v>2834</v>
      </c>
      <c r="B166" s="61" t="s">
        <v>2835</v>
      </c>
      <c r="C166" s="61" t="s">
        <v>2836</v>
      </c>
      <c r="D166" s="62">
        <v>580</v>
      </c>
      <c r="G166" s="61" t="s">
        <v>2835</v>
      </c>
      <c r="H166" s="60" t="s">
        <v>2834</v>
      </c>
    </row>
    <row r="167" spans="1:8" ht="18" thickBot="1">
      <c r="A167" s="60" t="s">
        <v>2837</v>
      </c>
      <c r="B167" s="61" t="s">
        <v>89</v>
      </c>
      <c r="C167" s="61" t="s">
        <v>2838</v>
      </c>
      <c r="D167" s="62">
        <v>578</v>
      </c>
      <c r="G167" s="61" t="s">
        <v>89</v>
      </c>
      <c r="H167" s="60" t="s">
        <v>2837</v>
      </c>
    </row>
    <row r="168" spans="1:8" ht="18" thickBot="1">
      <c r="A168" s="60" t="s">
        <v>2839</v>
      </c>
      <c r="B168" s="61" t="s">
        <v>2840</v>
      </c>
      <c r="C168" s="61" t="s">
        <v>2841</v>
      </c>
      <c r="D168" s="62">
        <v>512</v>
      </c>
      <c r="G168" s="61" t="s">
        <v>2840</v>
      </c>
      <c r="H168" s="60" t="s">
        <v>2839</v>
      </c>
    </row>
    <row r="169" spans="1:8" ht="18" thickBot="1">
      <c r="A169" s="60" t="s">
        <v>2842</v>
      </c>
      <c r="B169" s="61" t="s">
        <v>2843</v>
      </c>
      <c r="C169" s="61" t="s">
        <v>2844</v>
      </c>
      <c r="D169" s="62">
        <v>586</v>
      </c>
      <c r="G169" s="61" t="s">
        <v>2843</v>
      </c>
      <c r="H169" s="60" t="s">
        <v>2842</v>
      </c>
    </row>
    <row r="170" spans="1:8" ht="18" thickBot="1">
      <c r="A170" s="60" t="s">
        <v>2845</v>
      </c>
      <c r="B170" s="61" t="s">
        <v>2846</v>
      </c>
      <c r="C170" s="61" t="s">
        <v>2847</v>
      </c>
      <c r="D170" s="62">
        <v>585</v>
      </c>
      <c r="G170" s="61" t="s">
        <v>2846</v>
      </c>
      <c r="H170" s="60" t="s">
        <v>2845</v>
      </c>
    </row>
    <row r="171" spans="1:8" ht="35" thickBot="1">
      <c r="A171" s="60" t="s">
        <v>2848</v>
      </c>
      <c r="B171" s="61" t="s">
        <v>2849</v>
      </c>
      <c r="C171" s="61" t="s">
        <v>2850</v>
      </c>
      <c r="D171" s="62">
        <v>275</v>
      </c>
      <c r="G171" s="61" t="s">
        <v>2849</v>
      </c>
      <c r="H171" s="60" t="s">
        <v>2848</v>
      </c>
    </row>
    <row r="172" spans="1:8" ht="18" thickBot="1">
      <c r="A172" s="60" t="s">
        <v>2851</v>
      </c>
      <c r="B172" s="61" t="s">
        <v>2852</v>
      </c>
      <c r="C172" s="61" t="s">
        <v>2853</v>
      </c>
      <c r="D172" s="62">
        <v>591</v>
      </c>
      <c r="G172" s="61" t="s">
        <v>2852</v>
      </c>
      <c r="H172" s="60" t="s">
        <v>2851</v>
      </c>
    </row>
    <row r="173" spans="1:8" ht="35" thickBot="1">
      <c r="A173" s="60" t="s">
        <v>2854</v>
      </c>
      <c r="B173" s="61" t="s">
        <v>2855</v>
      </c>
      <c r="C173" s="61" t="s">
        <v>2856</v>
      </c>
      <c r="D173" s="62">
        <v>598</v>
      </c>
      <c r="G173" s="61" t="s">
        <v>2855</v>
      </c>
      <c r="H173" s="60" t="s">
        <v>2854</v>
      </c>
    </row>
    <row r="174" spans="1:8" ht="18" thickBot="1">
      <c r="A174" s="60" t="s">
        <v>2857</v>
      </c>
      <c r="B174" s="61" t="s">
        <v>2858</v>
      </c>
      <c r="C174" s="61" t="s">
        <v>2859</v>
      </c>
      <c r="D174" s="62">
        <v>600</v>
      </c>
      <c r="G174" s="61" t="s">
        <v>2858</v>
      </c>
      <c r="H174" s="60" t="s">
        <v>2857</v>
      </c>
    </row>
    <row r="175" spans="1:8" ht="18" thickBot="1">
      <c r="A175" s="60" t="s">
        <v>2860</v>
      </c>
      <c r="B175" s="61" t="s">
        <v>2861</v>
      </c>
      <c r="C175" s="61" t="s">
        <v>2862</v>
      </c>
      <c r="D175" s="62">
        <v>604</v>
      </c>
      <c r="G175" s="61" t="s">
        <v>2861</v>
      </c>
      <c r="H175" s="60" t="s">
        <v>2860</v>
      </c>
    </row>
    <row r="176" spans="1:8" ht="35" thickBot="1">
      <c r="A176" s="60" t="s">
        <v>2863</v>
      </c>
      <c r="B176" s="61" t="s">
        <v>2864</v>
      </c>
      <c r="C176" s="61" t="s">
        <v>2865</v>
      </c>
      <c r="D176" s="62">
        <v>608</v>
      </c>
      <c r="G176" s="61" t="s">
        <v>2864</v>
      </c>
      <c r="H176" s="60" t="s">
        <v>2863</v>
      </c>
    </row>
    <row r="177" spans="1:8" ht="18" thickBot="1">
      <c r="A177" s="60" t="s">
        <v>2866</v>
      </c>
      <c r="B177" s="61" t="s">
        <v>2867</v>
      </c>
      <c r="C177" s="61" t="s">
        <v>2868</v>
      </c>
      <c r="D177" s="62">
        <v>612</v>
      </c>
      <c r="G177" s="61" t="s">
        <v>2867</v>
      </c>
      <c r="H177" s="60" t="s">
        <v>2866</v>
      </c>
    </row>
    <row r="178" spans="1:8" ht="18" thickBot="1">
      <c r="A178" s="60" t="s">
        <v>2869</v>
      </c>
      <c r="B178" s="61" t="s">
        <v>2870</v>
      </c>
      <c r="C178" s="61" t="s">
        <v>2871</v>
      </c>
      <c r="D178" s="62">
        <v>616</v>
      </c>
      <c r="G178" s="61" t="s">
        <v>2870</v>
      </c>
      <c r="H178" s="60" t="s">
        <v>2869</v>
      </c>
    </row>
    <row r="179" spans="1:8" ht="18" thickBot="1">
      <c r="A179" s="60" t="s">
        <v>2872</v>
      </c>
      <c r="B179" s="61" t="s">
        <v>260</v>
      </c>
      <c r="C179" s="61" t="s">
        <v>2873</v>
      </c>
      <c r="D179" s="62">
        <v>620</v>
      </c>
      <c r="G179" s="61" t="s">
        <v>260</v>
      </c>
      <c r="H179" s="60" t="s">
        <v>2872</v>
      </c>
    </row>
    <row r="180" spans="1:8" ht="18" thickBot="1">
      <c r="A180" s="60" t="s">
        <v>2874</v>
      </c>
      <c r="B180" s="61" t="s">
        <v>2875</v>
      </c>
      <c r="C180" s="61" t="s">
        <v>2876</v>
      </c>
      <c r="D180" s="62">
        <v>630</v>
      </c>
      <c r="G180" s="61" t="s">
        <v>2875</v>
      </c>
      <c r="H180" s="60" t="s">
        <v>2874</v>
      </c>
    </row>
    <row r="181" spans="1:8" ht="18" thickBot="1">
      <c r="A181" s="60" t="s">
        <v>2877</v>
      </c>
      <c r="B181" s="61" t="s">
        <v>2878</v>
      </c>
      <c r="C181" s="61" t="s">
        <v>2879</v>
      </c>
      <c r="D181" s="62">
        <v>634</v>
      </c>
      <c r="G181" s="61" t="s">
        <v>2878</v>
      </c>
      <c r="H181" s="60" t="s">
        <v>2877</v>
      </c>
    </row>
    <row r="182" spans="1:8" ht="52" thickBot="1">
      <c r="A182" s="60" t="s">
        <v>2880</v>
      </c>
      <c r="B182" s="61" t="s">
        <v>2881</v>
      </c>
      <c r="C182" s="61" t="s">
        <v>2882</v>
      </c>
      <c r="D182" s="62">
        <v>807</v>
      </c>
      <c r="G182" s="61" t="s">
        <v>2881</v>
      </c>
      <c r="H182" s="60" t="s">
        <v>2880</v>
      </c>
    </row>
    <row r="183" spans="1:8" ht="18" thickBot="1">
      <c r="A183" s="60" t="s">
        <v>2883</v>
      </c>
      <c r="B183" s="61" t="s">
        <v>2884</v>
      </c>
      <c r="C183" s="61" t="s">
        <v>2885</v>
      </c>
      <c r="D183" s="62">
        <v>638</v>
      </c>
      <c r="G183" s="61" t="s">
        <v>2884</v>
      </c>
      <c r="H183" s="60" t="s">
        <v>2883</v>
      </c>
    </row>
    <row r="184" spans="1:8" ht="18" thickBot="1">
      <c r="A184" s="60" t="s">
        <v>2886</v>
      </c>
      <c r="B184" s="61" t="s">
        <v>2887</v>
      </c>
      <c r="C184" s="61" t="s">
        <v>2888</v>
      </c>
      <c r="D184" s="62">
        <v>642</v>
      </c>
      <c r="G184" s="61" t="s">
        <v>2887</v>
      </c>
      <c r="H184" s="60" t="s">
        <v>2886</v>
      </c>
    </row>
    <row r="185" spans="1:8" ht="52" thickBot="1">
      <c r="A185" s="60" t="s">
        <v>2889</v>
      </c>
      <c r="B185" s="61" t="s">
        <v>2890</v>
      </c>
      <c r="C185" s="61" t="s">
        <v>2891</v>
      </c>
      <c r="D185" s="62">
        <v>643</v>
      </c>
      <c r="G185" s="61" t="s">
        <v>2890</v>
      </c>
      <c r="H185" s="60" t="s">
        <v>2889</v>
      </c>
    </row>
    <row r="186" spans="1:8" ht="18" thickBot="1">
      <c r="A186" s="60" t="s">
        <v>2306</v>
      </c>
      <c r="B186" s="61" t="s">
        <v>2239</v>
      </c>
      <c r="C186" s="61" t="s">
        <v>2892</v>
      </c>
      <c r="D186" s="62">
        <v>646</v>
      </c>
      <c r="G186" s="61" t="s">
        <v>2239</v>
      </c>
      <c r="H186" s="60" t="s">
        <v>2306</v>
      </c>
    </row>
    <row r="187" spans="1:8" ht="35" thickBot="1">
      <c r="A187" s="60" t="s">
        <v>2893</v>
      </c>
      <c r="B187" s="61" t="s">
        <v>2894</v>
      </c>
      <c r="C187" s="61" t="s">
        <v>2895</v>
      </c>
      <c r="D187" s="62">
        <v>652</v>
      </c>
      <c r="G187" s="61" t="s">
        <v>2894</v>
      </c>
      <c r="H187" s="60" t="s">
        <v>2893</v>
      </c>
    </row>
    <row r="188" spans="1:8" ht="86" thickBot="1">
      <c r="A188" s="60" t="s">
        <v>2896</v>
      </c>
      <c r="B188" s="61" t="s">
        <v>2897</v>
      </c>
      <c r="C188" s="61" t="s">
        <v>2898</v>
      </c>
      <c r="D188" s="62">
        <v>654</v>
      </c>
      <c r="G188" s="61" t="s">
        <v>2897</v>
      </c>
      <c r="H188" s="60" t="s">
        <v>2896</v>
      </c>
    </row>
    <row r="189" spans="1:8" ht="35" thickBot="1">
      <c r="A189" s="60" t="s">
        <v>2899</v>
      </c>
      <c r="B189" s="61" t="s">
        <v>2900</v>
      </c>
      <c r="C189" s="61" t="s">
        <v>2901</v>
      </c>
      <c r="D189" s="62">
        <v>659</v>
      </c>
      <c r="G189" s="61" t="s">
        <v>2900</v>
      </c>
      <c r="H189" s="60" t="s">
        <v>2899</v>
      </c>
    </row>
    <row r="190" spans="1:8" ht="18" thickBot="1">
      <c r="A190" s="60" t="s">
        <v>2902</v>
      </c>
      <c r="B190" s="61" t="s">
        <v>2903</v>
      </c>
      <c r="C190" s="61" t="s">
        <v>2904</v>
      </c>
      <c r="D190" s="62">
        <v>662</v>
      </c>
      <c r="G190" s="61" t="s">
        <v>2903</v>
      </c>
      <c r="H190" s="60" t="s">
        <v>2902</v>
      </c>
    </row>
    <row r="191" spans="1:8" ht="52" thickBot="1">
      <c r="A191" s="60" t="s">
        <v>2905</v>
      </c>
      <c r="B191" s="61" t="s">
        <v>2906</v>
      </c>
      <c r="C191" s="61" t="s">
        <v>2907</v>
      </c>
      <c r="D191" s="62">
        <v>663</v>
      </c>
      <c r="G191" s="61" t="s">
        <v>2906</v>
      </c>
      <c r="H191" s="60" t="s">
        <v>2905</v>
      </c>
    </row>
    <row r="192" spans="1:8" ht="52" thickBot="1">
      <c r="A192" s="60" t="s">
        <v>2908</v>
      </c>
      <c r="B192" s="61" t="s">
        <v>2909</v>
      </c>
      <c r="C192" s="61" t="s">
        <v>2910</v>
      </c>
      <c r="D192" s="62">
        <v>666</v>
      </c>
      <c r="G192" s="61" t="s">
        <v>2909</v>
      </c>
      <c r="H192" s="60" t="s">
        <v>2908</v>
      </c>
    </row>
    <row r="193" spans="1:8" ht="69" thickBot="1">
      <c r="A193" s="60" t="s">
        <v>2911</v>
      </c>
      <c r="B193" s="61" t="s">
        <v>2912</v>
      </c>
      <c r="C193" s="61" t="s">
        <v>2913</v>
      </c>
      <c r="D193" s="62">
        <v>670</v>
      </c>
      <c r="G193" s="61" t="s">
        <v>2912</v>
      </c>
      <c r="H193" s="60" t="s">
        <v>2911</v>
      </c>
    </row>
    <row r="194" spans="1:8" ht="18" thickBot="1">
      <c r="A194" s="60" t="s">
        <v>2914</v>
      </c>
      <c r="B194" s="61" t="s">
        <v>2915</v>
      </c>
      <c r="C194" s="61" t="s">
        <v>2916</v>
      </c>
      <c r="D194" s="62">
        <v>882</v>
      </c>
      <c r="G194" s="61" t="s">
        <v>2915</v>
      </c>
      <c r="H194" s="60" t="s">
        <v>2914</v>
      </c>
    </row>
    <row r="195" spans="1:8" ht="18" thickBot="1">
      <c r="A195" s="60" t="s">
        <v>2917</v>
      </c>
      <c r="B195" s="61" t="s">
        <v>2918</v>
      </c>
      <c r="C195" s="61" t="s">
        <v>2919</v>
      </c>
      <c r="D195" s="62">
        <v>674</v>
      </c>
      <c r="G195" s="61" t="s">
        <v>2918</v>
      </c>
      <c r="H195" s="60" t="s">
        <v>2917</v>
      </c>
    </row>
    <row r="196" spans="1:8" ht="35" thickBot="1">
      <c r="A196" s="60" t="s">
        <v>2307</v>
      </c>
      <c r="B196" s="61" t="s">
        <v>2240</v>
      </c>
      <c r="C196" s="61" t="s">
        <v>2920</v>
      </c>
      <c r="D196" s="62">
        <v>678</v>
      </c>
      <c r="G196" s="61" t="s">
        <v>2240</v>
      </c>
      <c r="H196" s="60" t="s">
        <v>2307</v>
      </c>
    </row>
    <row r="197" spans="1:8" ht="35" thickBot="1">
      <c r="A197" s="60" t="s">
        <v>2921</v>
      </c>
      <c r="B197" s="61" t="s">
        <v>996</v>
      </c>
      <c r="C197" s="61" t="s">
        <v>2922</v>
      </c>
      <c r="D197" s="62">
        <v>682</v>
      </c>
      <c r="G197" s="61" t="s">
        <v>996</v>
      </c>
      <c r="H197" s="60" t="s">
        <v>2921</v>
      </c>
    </row>
    <row r="198" spans="1:8" ht="18" thickBot="1">
      <c r="A198" s="60" t="s">
        <v>2308</v>
      </c>
      <c r="B198" s="61" t="s">
        <v>1688</v>
      </c>
      <c r="C198" s="61" t="s">
        <v>2923</v>
      </c>
      <c r="D198" s="62">
        <v>686</v>
      </c>
      <c r="G198" s="61" t="s">
        <v>1688</v>
      </c>
      <c r="H198" s="60" t="s">
        <v>2308</v>
      </c>
    </row>
    <row r="199" spans="1:8" ht="18" thickBot="1">
      <c r="A199" s="60" t="s">
        <v>2924</v>
      </c>
      <c r="B199" s="61" t="s">
        <v>2925</v>
      </c>
      <c r="C199" s="61" t="s">
        <v>2926</v>
      </c>
      <c r="D199" s="62">
        <v>688</v>
      </c>
      <c r="G199" s="61" t="s">
        <v>2925</v>
      </c>
      <c r="H199" s="60" t="s">
        <v>2924</v>
      </c>
    </row>
    <row r="200" spans="1:8" ht="18" thickBot="1">
      <c r="A200" s="60" t="s">
        <v>2309</v>
      </c>
      <c r="B200" s="61" t="s">
        <v>2241</v>
      </c>
      <c r="C200" s="61" t="s">
        <v>2927</v>
      </c>
      <c r="D200" s="62">
        <v>690</v>
      </c>
      <c r="G200" s="61" t="s">
        <v>2241</v>
      </c>
      <c r="H200" s="60" t="s">
        <v>2309</v>
      </c>
    </row>
    <row r="201" spans="1:8" ht="35" thickBot="1">
      <c r="A201" s="60" t="s">
        <v>2310</v>
      </c>
      <c r="B201" s="61" t="s">
        <v>2094</v>
      </c>
      <c r="C201" s="61" t="s">
        <v>2928</v>
      </c>
      <c r="D201" s="62">
        <v>694</v>
      </c>
      <c r="G201" s="61" t="s">
        <v>2094</v>
      </c>
      <c r="H201" s="60" t="s">
        <v>2310</v>
      </c>
    </row>
    <row r="202" spans="1:8" ht="18" thickBot="1">
      <c r="A202" s="60" t="s">
        <v>2929</v>
      </c>
      <c r="B202" s="61" t="s">
        <v>2930</v>
      </c>
      <c r="C202" s="61" t="s">
        <v>2931</v>
      </c>
      <c r="D202" s="62">
        <v>702</v>
      </c>
      <c r="G202" s="61" t="s">
        <v>2930</v>
      </c>
      <c r="H202" s="60" t="s">
        <v>2929</v>
      </c>
    </row>
    <row r="203" spans="1:8" ht="52" thickBot="1">
      <c r="A203" s="60" t="s">
        <v>2932</v>
      </c>
      <c r="B203" s="61" t="s">
        <v>2933</v>
      </c>
      <c r="C203" s="61" t="s">
        <v>2934</v>
      </c>
      <c r="D203" s="62">
        <v>534</v>
      </c>
      <c r="G203" s="61" t="s">
        <v>2933</v>
      </c>
      <c r="H203" s="60" t="s">
        <v>2932</v>
      </c>
    </row>
    <row r="204" spans="1:8" ht="18" thickBot="1">
      <c r="A204" s="60" t="s">
        <v>2935</v>
      </c>
      <c r="B204" s="61" t="s">
        <v>2936</v>
      </c>
      <c r="C204" s="61" t="s">
        <v>2937</v>
      </c>
      <c r="D204" s="62">
        <v>703</v>
      </c>
      <c r="G204" s="61" t="s">
        <v>2936</v>
      </c>
      <c r="H204" s="60" t="s">
        <v>2935</v>
      </c>
    </row>
    <row r="205" spans="1:8" ht="18" thickBot="1">
      <c r="A205" s="60" t="s">
        <v>2938</v>
      </c>
      <c r="B205" s="61" t="s">
        <v>2939</v>
      </c>
      <c r="C205" s="61" t="s">
        <v>2940</v>
      </c>
      <c r="D205" s="62">
        <v>705</v>
      </c>
      <c r="G205" s="61" t="s">
        <v>2939</v>
      </c>
      <c r="H205" s="60" t="s">
        <v>2938</v>
      </c>
    </row>
    <row r="206" spans="1:8" ht="35" thickBot="1">
      <c r="A206" s="60" t="s">
        <v>2941</v>
      </c>
      <c r="B206" s="61" t="s">
        <v>2942</v>
      </c>
      <c r="C206" s="61" t="s">
        <v>2943</v>
      </c>
      <c r="D206" s="62">
        <v>90</v>
      </c>
      <c r="G206" s="61" t="s">
        <v>2942</v>
      </c>
      <c r="H206" s="60" t="s">
        <v>2941</v>
      </c>
    </row>
    <row r="207" spans="1:8" ht="18" thickBot="1">
      <c r="A207" s="60" t="s">
        <v>2311</v>
      </c>
      <c r="B207" s="61" t="s">
        <v>2242</v>
      </c>
      <c r="C207" s="61" t="s">
        <v>2944</v>
      </c>
      <c r="D207" s="62">
        <v>706</v>
      </c>
      <c r="G207" s="61" t="s">
        <v>2242</v>
      </c>
      <c r="H207" s="60" t="s">
        <v>2311</v>
      </c>
    </row>
    <row r="208" spans="1:8" ht="35" thickBot="1">
      <c r="A208" s="60" t="s">
        <v>2312</v>
      </c>
      <c r="B208" s="61" t="s">
        <v>612</v>
      </c>
      <c r="C208" s="61" t="s">
        <v>2945</v>
      </c>
      <c r="D208" s="62">
        <v>710</v>
      </c>
      <c r="G208" s="61" t="s">
        <v>612</v>
      </c>
      <c r="H208" s="60" t="s">
        <v>2312</v>
      </c>
    </row>
    <row r="209" spans="1:8" ht="86" thickBot="1">
      <c r="A209" s="60" t="s">
        <v>2946</v>
      </c>
      <c r="B209" s="61" t="s">
        <v>2947</v>
      </c>
      <c r="C209" s="61" t="s">
        <v>2948</v>
      </c>
      <c r="D209" s="62">
        <v>239</v>
      </c>
      <c r="G209" s="61" t="s">
        <v>2947</v>
      </c>
      <c r="H209" s="60" t="s">
        <v>2946</v>
      </c>
    </row>
    <row r="210" spans="1:8" ht="35" thickBot="1">
      <c r="A210" s="60" t="s">
        <v>2313</v>
      </c>
      <c r="B210" s="61" t="s">
        <v>2243</v>
      </c>
      <c r="C210" s="61" t="s">
        <v>2949</v>
      </c>
      <c r="D210" s="62">
        <v>728</v>
      </c>
      <c r="G210" s="61" t="s">
        <v>2243</v>
      </c>
      <c r="H210" s="60" t="s">
        <v>2313</v>
      </c>
    </row>
    <row r="211" spans="1:8" ht="18" thickBot="1">
      <c r="A211" s="60" t="s">
        <v>2950</v>
      </c>
      <c r="B211" s="61" t="s">
        <v>2281</v>
      </c>
      <c r="C211" s="61" t="s">
        <v>2951</v>
      </c>
      <c r="D211" s="62">
        <v>724</v>
      </c>
      <c r="G211" s="61" t="s">
        <v>2281</v>
      </c>
      <c r="H211" s="60" t="s">
        <v>2950</v>
      </c>
    </row>
    <row r="212" spans="1:8" ht="18" thickBot="1">
      <c r="A212" s="60" t="s">
        <v>2952</v>
      </c>
      <c r="B212" s="61" t="s">
        <v>2953</v>
      </c>
      <c r="C212" s="61" t="s">
        <v>2954</v>
      </c>
      <c r="D212" s="62">
        <v>144</v>
      </c>
      <c r="G212" s="61" t="s">
        <v>2953</v>
      </c>
      <c r="H212" s="60" t="s">
        <v>2952</v>
      </c>
    </row>
    <row r="213" spans="1:8" ht="18" thickBot="1">
      <c r="A213" s="60" t="s">
        <v>2955</v>
      </c>
      <c r="B213" s="61" t="s">
        <v>2244</v>
      </c>
      <c r="C213" s="61" t="s">
        <v>2956</v>
      </c>
      <c r="D213" s="62">
        <v>729</v>
      </c>
      <c r="G213" s="61" t="s">
        <v>2244</v>
      </c>
      <c r="H213" s="60" t="s">
        <v>2955</v>
      </c>
    </row>
    <row r="214" spans="1:8" ht="18" thickBot="1">
      <c r="A214" s="60" t="s">
        <v>2957</v>
      </c>
      <c r="B214" s="61" t="s">
        <v>2958</v>
      </c>
      <c r="C214" s="61" t="s">
        <v>2959</v>
      </c>
      <c r="D214" s="62">
        <v>740</v>
      </c>
      <c r="G214" s="61" t="s">
        <v>2958</v>
      </c>
      <c r="H214" s="60" t="s">
        <v>2957</v>
      </c>
    </row>
    <row r="215" spans="1:8" ht="52" thickBot="1">
      <c r="A215" s="60" t="s">
        <v>2960</v>
      </c>
      <c r="B215" s="61" t="s">
        <v>2961</v>
      </c>
      <c r="C215" s="61" t="s">
        <v>2962</v>
      </c>
      <c r="D215" s="62">
        <v>744</v>
      </c>
      <c r="G215" s="61" t="s">
        <v>2961</v>
      </c>
      <c r="H215" s="60" t="s">
        <v>2960</v>
      </c>
    </row>
    <row r="216" spans="1:8" ht="18" thickBot="1">
      <c r="A216" s="60" t="s">
        <v>2963</v>
      </c>
      <c r="B216" s="61" t="s">
        <v>469</v>
      </c>
      <c r="C216" s="61" t="s">
        <v>2964</v>
      </c>
      <c r="D216" s="62">
        <v>752</v>
      </c>
      <c r="G216" s="61" t="s">
        <v>469</v>
      </c>
      <c r="H216" s="60" t="s">
        <v>2963</v>
      </c>
    </row>
    <row r="217" spans="1:8" ht="18" thickBot="1">
      <c r="A217" s="60" t="s">
        <v>2965</v>
      </c>
      <c r="B217" s="61" t="s">
        <v>2966</v>
      </c>
      <c r="C217" s="61" t="s">
        <v>2967</v>
      </c>
      <c r="D217" s="62">
        <v>756</v>
      </c>
      <c r="G217" s="61" t="s">
        <v>2966</v>
      </c>
      <c r="H217" s="60" t="s">
        <v>2965</v>
      </c>
    </row>
    <row r="218" spans="1:8" ht="35" thickBot="1">
      <c r="A218" s="60" t="s">
        <v>2968</v>
      </c>
      <c r="B218" s="61" t="s">
        <v>2969</v>
      </c>
      <c r="C218" s="61" t="s">
        <v>2970</v>
      </c>
      <c r="D218" s="62">
        <v>760</v>
      </c>
      <c r="G218" s="61" t="s">
        <v>2969</v>
      </c>
      <c r="H218" s="60" t="s">
        <v>2968</v>
      </c>
    </row>
    <row r="219" spans="1:8" ht="52" thickBot="1">
      <c r="A219" s="60" t="s">
        <v>2971</v>
      </c>
      <c r="B219" s="61" t="s">
        <v>2972</v>
      </c>
      <c r="C219" s="61" t="s">
        <v>2973</v>
      </c>
      <c r="D219" s="62">
        <v>158</v>
      </c>
      <c r="G219" s="61" t="s">
        <v>2972</v>
      </c>
      <c r="H219" s="60" t="s">
        <v>2971</v>
      </c>
    </row>
    <row r="220" spans="1:8" ht="18" thickBot="1">
      <c r="A220" s="60" t="s">
        <v>2974</v>
      </c>
      <c r="B220" s="61" t="s">
        <v>2975</v>
      </c>
      <c r="C220" s="61" t="s">
        <v>2976</v>
      </c>
      <c r="D220" s="62">
        <v>762</v>
      </c>
      <c r="G220" s="61" t="s">
        <v>2975</v>
      </c>
      <c r="H220" s="60" t="s">
        <v>2974</v>
      </c>
    </row>
    <row r="221" spans="1:8" ht="52" thickBot="1">
      <c r="A221" s="60" t="s">
        <v>2977</v>
      </c>
      <c r="B221" s="61" t="s">
        <v>858</v>
      </c>
      <c r="C221" s="61" t="s">
        <v>2978</v>
      </c>
      <c r="D221" s="62">
        <v>834</v>
      </c>
      <c r="G221" s="61" t="s">
        <v>858</v>
      </c>
      <c r="H221" s="60" t="s">
        <v>2977</v>
      </c>
    </row>
    <row r="222" spans="1:8" ht="18" thickBot="1">
      <c r="A222" s="60" t="s">
        <v>2979</v>
      </c>
      <c r="B222" s="61" t="s">
        <v>377</v>
      </c>
      <c r="C222" s="61" t="s">
        <v>2980</v>
      </c>
      <c r="D222" s="62">
        <v>764</v>
      </c>
      <c r="G222" s="61" t="s">
        <v>377</v>
      </c>
      <c r="H222" s="60" t="s">
        <v>2979</v>
      </c>
    </row>
    <row r="223" spans="1:8" ht="18" thickBot="1">
      <c r="A223" s="60" t="s">
        <v>2981</v>
      </c>
      <c r="B223" s="61" t="s">
        <v>2982</v>
      </c>
      <c r="C223" s="61" t="s">
        <v>2983</v>
      </c>
      <c r="D223" s="62">
        <v>626</v>
      </c>
      <c r="G223" s="61" t="s">
        <v>2982</v>
      </c>
      <c r="H223" s="60" t="s">
        <v>2981</v>
      </c>
    </row>
    <row r="224" spans="1:8" ht="18" thickBot="1">
      <c r="A224" s="60" t="s">
        <v>2316</v>
      </c>
      <c r="B224" s="61" t="s">
        <v>2016</v>
      </c>
      <c r="C224" s="61" t="s">
        <v>2984</v>
      </c>
      <c r="D224" s="62">
        <v>768</v>
      </c>
      <c r="G224" s="61" t="s">
        <v>2016</v>
      </c>
      <c r="H224" s="60" t="s">
        <v>2316</v>
      </c>
    </row>
    <row r="225" spans="1:8" ht="18" thickBot="1">
      <c r="A225" s="60" t="s">
        <v>2985</v>
      </c>
      <c r="B225" s="61" t="s">
        <v>2986</v>
      </c>
      <c r="C225" s="61" t="s">
        <v>2987</v>
      </c>
      <c r="D225" s="62">
        <v>772</v>
      </c>
      <c r="G225" s="61" t="s">
        <v>2986</v>
      </c>
      <c r="H225" s="60" t="s">
        <v>2985</v>
      </c>
    </row>
    <row r="226" spans="1:8" ht="18" thickBot="1">
      <c r="A226" s="60" t="s">
        <v>2988</v>
      </c>
      <c r="B226" s="61" t="s">
        <v>2989</v>
      </c>
      <c r="C226" s="61" t="s">
        <v>2990</v>
      </c>
      <c r="D226" s="62">
        <v>776</v>
      </c>
      <c r="G226" s="61" t="s">
        <v>2989</v>
      </c>
      <c r="H226" s="60" t="s">
        <v>2988</v>
      </c>
    </row>
    <row r="227" spans="1:8" ht="35" thickBot="1">
      <c r="A227" s="60" t="s">
        <v>2991</v>
      </c>
      <c r="B227" s="61" t="s">
        <v>2992</v>
      </c>
      <c r="C227" s="61" t="s">
        <v>2993</v>
      </c>
      <c r="D227" s="62">
        <v>780</v>
      </c>
      <c r="G227" s="61" t="s">
        <v>2992</v>
      </c>
      <c r="H227" s="60" t="s">
        <v>2991</v>
      </c>
    </row>
    <row r="228" spans="1:8" ht="18" thickBot="1">
      <c r="A228" s="60" t="s">
        <v>2317</v>
      </c>
      <c r="B228" s="61" t="s">
        <v>952</v>
      </c>
      <c r="C228" s="61" t="s">
        <v>2994</v>
      </c>
      <c r="D228" s="62">
        <v>788</v>
      </c>
      <c r="G228" s="61" t="s">
        <v>952</v>
      </c>
      <c r="H228" s="60" t="s">
        <v>2317</v>
      </c>
    </row>
    <row r="229" spans="1:8" ht="18" thickBot="1">
      <c r="A229" s="60" t="s">
        <v>2995</v>
      </c>
      <c r="B229" s="61" t="s">
        <v>721</v>
      </c>
      <c r="C229" s="61" t="s">
        <v>2996</v>
      </c>
      <c r="D229" s="62">
        <v>792</v>
      </c>
      <c r="G229" s="61" t="s">
        <v>721</v>
      </c>
      <c r="H229" s="60" t="s">
        <v>2995</v>
      </c>
    </row>
    <row r="230" spans="1:8" ht="35" thickBot="1">
      <c r="A230" s="60" t="s">
        <v>2997</v>
      </c>
      <c r="B230" s="61" t="s">
        <v>2998</v>
      </c>
      <c r="C230" s="61" t="s">
        <v>2999</v>
      </c>
      <c r="D230" s="62">
        <v>795</v>
      </c>
      <c r="G230" s="61" t="s">
        <v>2998</v>
      </c>
      <c r="H230" s="60" t="s">
        <v>2997</v>
      </c>
    </row>
    <row r="231" spans="1:8" ht="52" thickBot="1">
      <c r="A231" s="60" t="s">
        <v>3000</v>
      </c>
      <c r="B231" s="61" t="s">
        <v>3001</v>
      </c>
      <c r="C231" s="61" t="s">
        <v>3002</v>
      </c>
      <c r="D231" s="62">
        <v>796</v>
      </c>
      <c r="G231" s="61" t="s">
        <v>3001</v>
      </c>
      <c r="H231" s="60" t="s">
        <v>3000</v>
      </c>
    </row>
    <row r="232" spans="1:8" ht="18" thickBot="1">
      <c r="A232" s="60" t="s">
        <v>3003</v>
      </c>
      <c r="B232" s="61" t="s">
        <v>3004</v>
      </c>
      <c r="C232" s="61" t="s">
        <v>3005</v>
      </c>
      <c r="D232" s="62">
        <v>798</v>
      </c>
      <c r="G232" s="61" t="s">
        <v>3004</v>
      </c>
      <c r="H232" s="60" t="s">
        <v>3003</v>
      </c>
    </row>
    <row r="233" spans="1:8" ht="18" thickBot="1">
      <c r="A233" s="60" t="s">
        <v>2318</v>
      </c>
      <c r="B233" s="61" t="s">
        <v>1467</v>
      </c>
      <c r="C233" s="61" t="s">
        <v>3006</v>
      </c>
      <c r="D233" s="62">
        <v>800</v>
      </c>
      <c r="G233" s="61" t="s">
        <v>1467</v>
      </c>
      <c r="H233" s="60" t="s">
        <v>2318</v>
      </c>
    </row>
    <row r="234" spans="1:8" ht="18" thickBot="1">
      <c r="A234" s="60" t="s">
        <v>3007</v>
      </c>
      <c r="B234" s="61" t="s">
        <v>3008</v>
      </c>
      <c r="C234" s="61" t="s">
        <v>3009</v>
      </c>
      <c r="D234" s="62">
        <v>804</v>
      </c>
      <c r="G234" s="61" t="s">
        <v>3008</v>
      </c>
      <c r="H234" s="60" t="s">
        <v>3007</v>
      </c>
    </row>
    <row r="235" spans="1:8" ht="52" thickBot="1">
      <c r="A235" s="60" t="s">
        <v>3010</v>
      </c>
      <c r="B235" s="61" t="s">
        <v>159</v>
      </c>
      <c r="C235" s="61" t="s">
        <v>3011</v>
      </c>
      <c r="D235" s="62">
        <v>784</v>
      </c>
      <c r="G235" s="61" t="s">
        <v>159</v>
      </c>
      <c r="H235" s="60" t="s">
        <v>3010</v>
      </c>
    </row>
    <row r="236" spans="1:8" ht="103" thickBot="1">
      <c r="A236" s="60" t="s">
        <v>3012</v>
      </c>
      <c r="B236" s="61" t="s">
        <v>272</v>
      </c>
      <c r="C236" s="61" t="s">
        <v>3013</v>
      </c>
      <c r="D236" s="62">
        <v>826</v>
      </c>
      <c r="G236" s="61" t="s">
        <v>272</v>
      </c>
      <c r="H236" s="60" t="s">
        <v>3012</v>
      </c>
    </row>
    <row r="237" spans="1:8" ht="86" thickBot="1">
      <c r="A237" s="60" t="s">
        <v>3014</v>
      </c>
      <c r="B237" s="61" t="s">
        <v>3015</v>
      </c>
      <c r="C237" s="61" t="s">
        <v>3016</v>
      </c>
      <c r="D237" s="62">
        <v>581</v>
      </c>
      <c r="G237" s="61" t="s">
        <v>3015</v>
      </c>
      <c r="H237" s="60" t="s">
        <v>3014</v>
      </c>
    </row>
    <row r="238" spans="1:8" ht="69" thickBot="1">
      <c r="A238" s="60" t="s">
        <v>3017</v>
      </c>
      <c r="B238" s="61" t="s">
        <v>366</v>
      </c>
      <c r="C238" s="61" t="s">
        <v>3018</v>
      </c>
      <c r="D238" s="62">
        <v>840</v>
      </c>
      <c r="G238" s="61" t="s">
        <v>366</v>
      </c>
      <c r="H238" s="60" t="s">
        <v>3017</v>
      </c>
    </row>
    <row r="239" spans="1:8" ht="18" thickBot="1">
      <c r="A239" s="60" t="s">
        <v>3019</v>
      </c>
      <c r="B239" s="61" t="s">
        <v>3020</v>
      </c>
      <c r="C239" s="61" t="s">
        <v>3021</v>
      </c>
      <c r="D239" s="62">
        <v>858</v>
      </c>
      <c r="G239" s="61" t="s">
        <v>3020</v>
      </c>
      <c r="H239" s="60" t="s">
        <v>3019</v>
      </c>
    </row>
    <row r="240" spans="1:8" ht="18" thickBot="1">
      <c r="A240" s="60" t="s">
        <v>3022</v>
      </c>
      <c r="B240" s="61" t="s">
        <v>3023</v>
      </c>
      <c r="C240" s="61" t="s">
        <v>3024</v>
      </c>
      <c r="D240" s="62">
        <v>860</v>
      </c>
      <c r="G240" s="61" t="s">
        <v>3023</v>
      </c>
      <c r="H240" s="60" t="s">
        <v>3022</v>
      </c>
    </row>
    <row r="241" spans="1:8" ht="18" thickBot="1">
      <c r="A241" s="60" t="s">
        <v>3025</v>
      </c>
      <c r="B241" s="61" t="s">
        <v>3026</v>
      </c>
      <c r="C241" s="61" t="s">
        <v>3027</v>
      </c>
      <c r="D241" s="62">
        <v>548</v>
      </c>
      <c r="G241" s="61" t="s">
        <v>3026</v>
      </c>
      <c r="H241" s="60" t="s">
        <v>3025</v>
      </c>
    </row>
    <row r="242" spans="1:8" ht="52" thickBot="1">
      <c r="A242" s="60" t="s">
        <v>3028</v>
      </c>
      <c r="B242" s="61" t="s">
        <v>3029</v>
      </c>
      <c r="C242" s="61" t="s">
        <v>3030</v>
      </c>
      <c r="D242" s="62">
        <v>862</v>
      </c>
      <c r="G242" s="61" t="s">
        <v>3029</v>
      </c>
      <c r="H242" s="60" t="s">
        <v>3028</v>
      </c>
    </row>
    <row r="243" spans="1:8" ht="18" thickBot="1">
      <c r="A243" s="60" t="s">
        <v>3031</v>
      </c>
      <c r="B243" s="61" t="s">
        <v>1611</v>
      </c>
      <c r="C243" s="61" t="s">
        <v>3032</v>
      </c>
      <c r="D243" s="62">
        <v>704</v>
      </c>
      <c r="G243" s="61" t="s">
        <v>1611</v>
      </c>
      <c r="H243" s="60" t="s">
        <v>3031</v>
      </c>
    </row>
    <row r="244" spans="1:8" ht="52" thickBot="1">
      <c r="A244" s="60" t="s">
        <v>3033</v>
      </c>
      <c r="B244" s="61" t="s">
        <v>3034</v>
      </c>
      <c r="C244" s="61" t="s">
        <v>3035</v>
      </c>
      <c r="D244" s="62">
        <v>92</v>
      </c>
      <c r="G244" s="61" t="s">
        <v>3034</v>
      </c>
      <c r="H244" s="60" t="s">
        <v>3033</v>
      </c>
    </row>
    <row r="245" spans="1:8" ht="52" thickBot="1">
      <c r="A245" s="60" t="s">
        <v>3036</v>
      </c>
      <c r="B245" s="61" t="s">
        <v>3037</v>
      </c>
      <c r="C245" s="61" t="s">
        <v>3038</v>
      </c>
      <c r="D245" s="62">
        <v>850</v>
      </c>
      <c r="G245" s="61" t="s">
        <v>3037</v>
      </c>
      <c r="H245" s="60" t="s">
        <v>3036</v>
      </c>
    </row>
    <row r="246" spans="1:8" ht="35" thickBot="1">
      <c r="A246" s="60" t="s">
        <v>3039</v>
      </c>
      <c r="B246" s="61" t="s">
        <v>3040</v>
      </c>
      <c r="C246" s="61" t="s">
        <v>3041</v>
      </c>
      <c r="D246" s="62">
        <v>876</v>
      </c>
      <c r="G246" s="61" t="s">
        <v>3040</v>
      </c>
      <c r="H246" s="60" t="s">
        <v>3039</v>
      </c>
    </row>
    <row r="247" spans="1:8" ht="35" thickBot="1">
      <c r="A247" s="60" t="s">
        <v>3042</v>
      </c>
      <c r="B247" s="61" t="s">
        <v>3043</v>
      </c>
      <c r="C247" s="61" t="s">
        <v>3044</v>
      </c>
      <c r="D247" s="62">
        <v>732</v>
      </c>
      <c r="G247" s="61" t="s">
        <v>3043</v>
      </c>
      <c r="H247" s="60" t="s">
        <v>3042</v>
      </c>
    </row>
    <row r="248" spans="1:8" ht="18" thickBot="1">
      <c r="A248" s="60" t="s">
        <v>3045</v>
      </c>
      <c r="B248" s="61" t="s">
        <v>3046</v>
      </c>
      <c r="C248" s="61" t="s">
        <v>3047</v>
      </c>
      <c r="D248" s="62">
        <v>887</v>
      </c>
      <c r="G248" s="61" t="s">
        <v>3046</v>
      </c>
      <c r="H248" s="60" t="s">
        <v>3045</v>
      </c>
    </row>
    <row r="249" spans="1:8" ht="18" thickBot="1">
      <c r="A249" s="60" t="s">
        <v>2319</v>
      </c>
      <c r="B249" s="61" t="s">
        <v>747</v>
      </c>
      <c r="C249" s="61" t="s">
        <v>3048</v>
      </c>
      <c r="D249" s="62">
        <v>894</v>
      </c>
      <c r="G249" s="61" t="s">
        <v>747</v>
      </c>
      <c r="H249" s="60" t="s">
        <v>2319</v>
      </c>
    </row>
    <row r="250" spans="1:8" ht="17">
      <c r="A250" s="63" t="s">
        <v>2320</v>
      </c>
      <c r="B250" s="64" t="s">
        <v>2246</v>
      </c>
      <c r="C250" s="64" t="s">
        <v>3049</v>
      </c>
      <c r="D250" s="65">
        <v>716</v>
      </c>
      <c r="G250" s="64" t="s">
        <v>2246</v>
      </c>
      <c r="H250" s="63" t="s">
        <v>2320</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33203125" defaultRowHeight="15"/>
  <cols>
    <col min="1" max="1" width="24" style="53" customWidth="1"/>
    <col min="2" max="2" width="32.6640625" style="44" customWidth="1"/>
    <col min="3" max="3" width="21" style="44" customWidth="1"/>
    <col min="4" max="4" width="23.1640625" style="44" customWidth="1"/>
    <col min="5" max="5" width="23.33203125" style="44" customWidth="1"/>
    <col min="6" max="6" width="33" style="44" customWidth="1"/>
    <col min="7" max="7" width="26.83203125" style="44" customWidth="1"/>
    <col min="8" max="8" width="25.33203125" style="44" customWidth="1"/>
    <col min="9" max="9" width="44.33203125" style="44" customWidth="1"/>
    <col min="10" max="10" width="27.33203125" style="44" customWidth="1"/>
    <col min="11" max="11" width="20.33203125" style="44" customWidth="1"/>
    <col min="12" max="12" width="25.6640625" style="44" customWidth="1"/>
    <col min="13" max="16384" width="11.33203125" style="44"/>
  </cols>
  <sheetData>
    <row r="1" spans="1:12" ht="35" customHeight="1">
      <c r="A1" s="48" t="s">
        <v>3050</v>
      </c>
      <c r="B1" s="49" t="s">
        <v>3051</v>
      </c>
      <c r="C1" s="49" t="s">
        <v>3052</v>
      </c>
      <c r="D1" s="49" t="s">
        <v>3053</v>
      </c>
      <c r="E1" s="49" t="s">
        <v>3054</v>
      </c>
      <c r="F1" s="49" t="s">
        <v>3055</v>
      </c>
      <c r="G1" s="49" t="s">
        <v>3056</v>
      </c>
      <c r="H1" s="49" t="s">
        <v>3057</v>
      </c>
      <c r="I1" s="49" t="s">
        <v>3058</v>
      </c>
      <c r="J1" s="49" t="s">
        <v>3059</v>
      </c>
      <c r="K1" s="49" t="s">
        <v>3060</v>
      </c>
      <c r="L1" s="49" t="s">
        <v>3061</v>
      </c>
    </row>
    <row r="2" spans="1:12" ht="98.25" customHeight="1">
      <c r="A2" s="46" t="s">
        <v>3062</v>
      </c>
      <c r="B2" s="42" t="s">
        <v>3063</v>
      </c>
      <c r="C2" s="43">
        <f>COUNTIF(models_list_studies!B:B,"*LEAP*")</f>
        <v>13</v>
      </c>
      <c r="D2" s="43" t="s">
        <v>3064</v>
      </c>
      <c r="E2" s="43" t="s">
        <v>3065</v>
      </c>
      <c r="F2" s="43" t="s">
        <v>3066</v>
      </c>
      <c r="G2" s="43" t="s">
        <v>3067</v>
      </c>
      <c r="H2" s="43" t="s">
        <v>3068</v>
      </c>
      <c r="I2" s="43" t="s">
        <v>3069</v>
      </c>
      <c r="J2" s="43" t="s">
        <v>3070</v>
      </c>
      <c r="K2" s="44" t="s">
        <v>3071</v>
      </c>
      <c r="L2" s="44" t="s">
        <v>3072</v>
      </c>
    </row>
    <row r="3" spans="1:12" ht="87" customHeight="1">
      <c r="A3" s="46" t="s">
        <v>264</v>
      </c>
      <c r="B3" s="42" t="s">
        <v>3073</v>
      </c>
      <c r="C3" s="43">
        <f>COUNTIF(models_list_studies!B:B,"*OSeMOSYS*")</f>
        <v>17</v>
      </c>
      <c r="D3" s="43" t="s">
        <v>3074</v>
      </c>
      <c r="E3" s="43" t="s">
        <v>3065</v>
      </c>
      <c r="F3" s="43" t="s">
        <v>3075</v>
      </c>
      <c r="G3" s="43" t="s">
        <v>3068</v>
      </c>
      <c r="H3" s="43" t="s">
        <v>3076</v>
      </c>
      <c r="I3" s="43" t="s">
        <v>3077</v>
      </c>
      <c r="J3" s="43" t="s">
        <v>3078</v>
      </c>
      <c r="K3" s="43" t="s">
        <v>3079</v>
      </c>
      <c r="L3" s="43" t="s">
        <v>3080</v>
      </c>
    </row>
    <row r="4" spans="1:12" ht="102" customHeight="1">
      <c r="A4" s="46" t="s">
        <v>3081</v>
      </c>
      <c r="B4" s="42" t="s">
        <v>3082</v>
      </c>
      <c r="C4" s="43">
        <f>COUNTIF(models_list_studies!B:B,"*TIMES*")+COUNTIF(models_list_studies!B:B,"*MARKAL*")</f>
        <v>7</v>
      </c>
      <c r="D4" s="43" t="s">
        <v>3083</v>
      </c>
      <c r="E4" s="52" t="s">
        <v>3065</v>
      </c>
      <c r="F4" s="43" t="s">
        <v>3084</v>
      </c>
      <c r="G4" s="43" t="s">
        <v>3068</v>
      </c>
      <c r="H4" s="43" t="s">
        <v>3068</v>
      </c>
      <c r="I4" s="43" t="s">
        <v>3085</v>
      </c>
      <c r="J4" s="43" t="s">
        <v>3086</v>
      </c>
      <c r="K4" s="43" t="s">
        <v>3071</v>
      </c>
      <c r="L4" s="43" t="s">
        <v>3087</v>
      </c>
    </row>
    <row r="5" spans="1:12" ht="95.25" customHeight="1">
      <c r="A5" s="46" t="s">
        <v>369</v>
      </c>
      <c r="B5" s="42" t="s">
        <v>3088</v>
      </c>
      <c r="C5" s="43">
        <f>COUNTIF(models_list_studies!B:B,"*MESSAGE*")</f>
        <v>5</v>
      </c>
      <c r="D5" s="43" t="s">
        <v>3089</v>
      </c>
      <c r="E5" s="43" t="s">
        <v>3065</v>
      </c>
      <c r="F5" s="43" t="s">
        <v>3090</v>
      </c>
      <c r="G5" s="43" t="s">
        <v>3068</v>
      </c>
      <c r="H5" s="43" t="s">
        <v>3076</v>
      </c>
      <c r="I5" s="43" t="s">
        <v>3091</v>
      </c>
      <c r="J5" s="43" t="s">
        <v>3092</v>
      </c>
      <c r="K5" s="43" t="s">
        <v>3079</v>
      </c>
      <c r="L5" s="43" t="s">
        <v>3093</v>
      </c>
    </row>
    <row r="6" spans="1:12" ht="87.75" customHeight="1">
      <c r="A6" s="46" t="s">
        <v>2372</v>
      </c>
      <c r="B6" s="42" t="s">
        <v>3094</v>
      </c>
      <c r="C6" s="43">
        <f>COUNTIF(models_list_studies!B:B,"*SPLAT*")</f>
        <v>2</v>
      </c>
      <c r="D6" s="43" t="s">
        <v>3095</v>
      </c>
      <c r="E6" s="43" t="s">
        <v>3065</v>
      </c>
      <c r="F6" s="43" t="s">
        <v>3096</v>
      </c>
      <c r="G6" s="43" t="s">
        <v>3068</v>
      </c>
      <c r="H6" s="43" t="s">
        <v>3076</v>
      </c>
      <c r="I6" s="43" t="s">
        <v>3097</v>
      </c>
      <c r="J6" s="43" t="s">
        <v>3098</v>
      </c>
      <c r="K6" s="43" t="s">
        <v>3071</v>
      </c>
      <c r="L6" s="43" t="s">
        <v>3099</v>
      </c>
    </row>
    <row r="7" spans="1:12" ht="58.5" customHeight="1">
      <c r="A7" s="47" t="s">
        <v>3100</v>
      </c>
      <c r="B7" s="42" t="s">
        <v>3101</v>
      </c>
      <c r="C7" s="43">
        <f>COUNTIF(models_list_studies!B:B,"*PyPSA*")</f>
        <v>2</v>
      </c>
      <c r="D7" s="43" t="s">
        <v>3102</v>
      </c>
      <c r="E7" s="43" t="s">
        <v>3065</v>
      </c>
      <c r="F7" s="43" t="s">
        <v>3075</v>
      </c>
      <c r="G7" s="43" t="s">
        <v>3068</v>
      </c>
      <c r="H7" s="43" t="s">
        <v>3068</v>
      </c>
      <c r="I7" s="43" t="s">
        <v>3103</v>
      </c>
      <c r="J7" s="43" t="s">
        <v>3078</v>
      </c>
      <c r="K7" s="43" t="s">
        <v>3079</v>
      </c>
      <c r="L7" s="43" t="s">
        <v>3104</v>
      </c>
    </row>
    <row r="8" spans="1:12" ht="54.75" customHeight="1">
      <c r="A8" s="47" t="s">
        <v>2164</v>
      </c>
      <c r="B8" s="42" t="s">
        <v>3105</v>
      </c>
      <c r="C8" s="43">
        <f>COUNTIF(models_list_studies!B:B,"*Calliope*")</f>
        <v>1</v>
      </c>
      <c r="D8" s="43" t="s">
        <v>3106</v>
      </c>
      <c r="E8" s="43" t="s">
        <v>3065</v>
      </c>
      <c r="F8" s="43" t="s">
        <v>3075</v>
      </c>
      <c r="G8" s="43" t="s">
        <v>3107</v>
      </c>
      <c r="H8" s="43" t="s">
        <v>3068</v>
      </c>
      <c r="I8" s="43" t="s">
        <v>3108</v>
      </c>
      <c r="J8" s="43" t="s">
        <v>3078</v>
      </c>
      <c r="K8" s="43" t="s">
        <v>3079</v>
      </c>
      <c r="L8" s="43" t="s">
        <v>3109</v>
      </c>
    </row>
    <row r="9" spans="1:12" ht="32">
      <c r="A9" s="47" t="s">
        <v>3110</v>
      </c>
      <c r="B9" s="42" t="s">
        <v>3111</v>
      </c>
      <c r="C9" s="43">
        <f>COUNTIF(models_list_studies!B:B,"*ONSSET*")</f>
        <v>6</v>
      </c>
      <c r="D9" s="43" t="s">
        <v>3112</v>
      </c>
      <c r="E9" s="43" t="s">
        <v>3065</v>
      </c>
      <c r="F9" s="43" t="s">
        <v>3075</v>
      </c>
      <c r="G9" s="43" t="s">
        <v>3067</v>
      </c>
      <c r="H9" s="43" t="s">
        <v>3076</v>
      </c>
      <c r="I9" s="43" t="s">
        <v>3113</v>
      </c>
      <c r="J9" s="43" t="s">
        <v>3078</v>
      </c>
      <c r="K9" s="43" t="s">
        <v>3079</v>
      </c>
      <c r="L9" s="43" t="s">
        <v>3114</v>
      </c>
    </row>
    <row r="10" spans="1:12" ht="55.5" customHeight="1">
      <c r="A10" s="46" t="s">
        <v>2162</v>
      </c>
      <c r="B10" s="42" t="s">
        <v>3115</v>
      </c>
      <c r="C10" s="43">
        <f>COUNTIF(models_list_studies!B:B,"*Balmorel*")</f>
        <v>1</v>
      </c>
      <c r="D10" s="43" t="s">
        <v>3116</v>
      </c>
      <c r="E10" s="43" t="s">
        <v>3065</v>
      </c>
      <c r="F10" s="43" t="s">
        <v>3075</v>
      </c>
      <c r="G10" s="43" t="s">
        <v>3068</v>
      </c>
      <c r="H10" s="43" t="s">
        <v>3076</v>
      </c>
      <c r="I10" s="43" t="s">
        <v>3117</v>
      </c>
      <c r="J10" s="43" t="s">
        <v>3118</v>
      </c>
      <c r="K10" s="43" t="s">
        <v>3079</v>
      </c>
      <c r="L10" s="43" t="s">
        <v>3119</v>
      </c>
    </row>
    <row r="11" spans="1:12" ht="39.75" customHeight="1">
      <c r="A11" s="46" t="s">
        <v>1708</v>
      </c>
      <c r="B11" s="43" t="s">
        <v>3120</v>
      </c>
      <c r="C11" s="43">
        <f>COUNTIF(models_list_studies!B:B,"*PLEXOS*")</f>
        <v>2</v>
      </c>
      <c r="D11" s="43" t="s">
        <v>3121</v>
      </c>
      <c r="E11" s="43" t="s">
        <v>3065</v>
      </c>
      <c r="F11" s="43" t="s">
        <v>3122</v>
      </c>
      <c r="G11" s="43" t="s">
        <v>3068</v>
      </c>
      <c r="H11" s="43" t="s">
        <v>3068</v>
      </c>
      <c r="I11" s="43" t="s">
        <v>3123</v>
      </c>
      <c r="J11" s="43" t="s">
        <v>3124</v>
      </c>
      <c r="K11" s="43" t="s">
        <v>3071</v>
      </c>
      <c r="L11" s="43" t="s">
        <v>3072</v>
      </c>
    </row>
    <row r="12" spans="1:12" ht="16">
      <c r="A12" s="47" t="s">
        <v>3125</v>
      </c>
      <c r="B12" s="43" t="s">
        <v>3126</v>
      </c>
      <c r="C12" s="43">
        <f>COUNTIF(models_list_studies!B:B,"*HOMER*")+COUNTIF(models_list_studies!B:B,"*Homer*")</f>
        <v>4</v>
      </c>
      <c r="D12" s="43" t="s">
        <v>3127</v>
      </c>
      <c r="E12" s="43" t="s">
        <v>3065</v>
      </c>
      <c r="F12" s="43" t="s">
        <v>3122</v>
      </c>
      <c r="G12" s="43" t="s">
        <v>3067</v>
      </c>
      <c r="H12" s="43" t="s">
        <v>3068</v>
      </c>
      <c r="I12" s="43" t="s">
        <v>3128</v>
      </c>
      <c r="J12" s="43" t="s">
        <v>3129</v>
      </c>
      <c r="K12" s="43" t="s">
        <v>3071</v>
      </c>
      <c r="L12" s="43" t="s">
        <v>3072</v>
      </c>
    </row>
    <row r="13" spans="1:12" ht="32">
      <c r="A13" s="47" t="s">
        <v>1587</v>
      </c>
      <c r="B13" s="42" t="s">
        <v>3130</v>
      </c>
      <c r="C13" s="43">
        <f>COUNTIF(models_list_studies!B:B,"*Vensim*")</f>
        <v>1</v>
      </c>
      <c r="D13" s="43" t="s">
        <v>3131</v>
      </c>
      <c r="E13" s="43" t="s">
        <v>3065</v>
      </c>
      <c r="F13" s="43" t="s">
        <v>3122</v>
      </c>
      <c r="G13" s="43" t="s">
        <v>3067</v>
      </c>
      <c r="H13" s="43" t="s">
        <v>3068</v>
      </c>
      <c r="I13" s="43" t="s">
        <v>3132</v>
      </c>
      <c r="J13" s="43" t="s">
        <v>3133</v>
      </c>
      <c r="K13" s="43" t="s">
        <v>3134</v>
      </c>
      <c r="L13" s="43" t="s">
        <v>3135</v>
      </c>
    </row>
    <row r="14" spans="1:12" ht="50.25" customHeight="1">
      <c r="A14" s="47" t="s">
        <v>2393</v>
      </c>
      <c r="B14" s="43" t="s">
        <v>3136</v>
      </c>
      <c r="C14" s="43">
        <f>COUNTIF(models_list_studies!B:B,"*FlexTool*")+COUNTIF(models_list_studies!B:B,"*Flextool*")</f>
        <v>6</v>
      </c>
      <c r="D14" s="43" t="s">
        <v>3095</v>
      </c>
      <c r="E14" s="43" t="s">
        <v>3065</v>
      </c>
      <c r="F14" s="43" t="s">
        <v>3096</v>
      </c>
      <c r="G14" s="43" t="s">
        <v>3067</v>
      </c>
      <c r="H14" s="43" t="s">
        <v>3076</v>
      </c>
      <c r="I14" s="43" t="s">
        <v>3137</v>
      </c>
      <c r="J14" s="43" t="s">
        <v>3098</v>
      </c>
      <c r="K14" s="43" t="s">
        <v>3071</v>
      </c>
      <c r="L14" s="43" t="s">
        <v>3138</v>
      </c>
    </row>
    <row r="15" spans="1:12" ht="16">
      <c r="A15" s="46" t="s">
        <v>2175</v>
      </c>
      <c r="B15" s="43" t="s">
        <v>3139</v>
      </c>
      <c r="C15" s="43">
        <f>COUNTIF(models_list_studies!B:B,"*MAED*")</f>
        <v>1</v>
      </c>
      <c r="D15" s="43" t="s">
        <v>3089</v>
      </c>
      <c r="E15" s="43" t="s">
        <v>3065</v>
      </c>
      <c r="F15" s="43" t="s">
        <v>3090</v>
      </c>
      <c r="G15" s="43" t="s">
        <v>3067</v>
      </c>
      <c r="H15" s="43" t="s">
        <v>3076</v>
      </c>
      <c r="I15" s="43" t="s">
        <v>3140</v>
      </c>
      <c r="J15" s="43" t="s">
        <v>3141</v>
      </c>
      <c r="K15" s="43" t="s">
        <v>3071</v>
      </c>
      <c r="L15" s="43" t="s">
        <v>3072</v>
      </c>
    </row>
    <row r="16" spans="1:12" ht="32">
      <c r="A16" s="46" t="s">
        <v>716</v>
      </c>
      <c r="B16" s="43" t="s">
        <v>3142</v>
      </c>
      <c r="C16" s="43">
        <f>COUNTIF(models_list_studies!B:B,"*EnergyPLAN*")</f>
        <v>1</v>
      </c>
      <c r="D16" s="43" t="s">
        <v>3143</v>
      </c>
      <c r="E16" s="43" t="s">
        <v>3065</v>
      </c>
      <c r="F16" s="43" t="s">
        <v>3144</v>
      </c>
      <c r="G16" s="43" t="s">
        <v>3067</v>
      </c>
      <c r="H16" s="43" t="s">
        <v>3068</v>
      </c>
      <c r="I16" s="43" t="s">
        <v>3145</v>
      </c>
      <c r="J16" s="43" t="s">
        <v>3146</v>
      </c>
      <c r="K16" s="43" t="s">
        <v>3071</v>
      </c>
      <c r="L16" s="43" t="s">
        <v>3072</v>
      </c>
    </row>
    <row r="17" spans="1:12" ht="16">
      <c r="A17" s="46" t="s">
        <v>2182</v>
      </c>
      <c r="B17" s="43" t="s">
        <v>3147</v>
      </c>
      <c r="C17" s="43">
        <f>COUNTIF(models_list_studies!B:B,"*QGIS*")</f>
        <v>1</v>
      </c>
      <c r="D17" s="43" t="s">
        <v>3148</v>
      </c>
      <c r="E17" s="43" t="s">
        <v>3065</v>
      </c>
      <c r="F17" s="43" t="s">
        <v>3075</v>
      </c>
      <c r="G17" s="43" t="s">
        <v>3107</v>
      </c>
      <c r="H17" s="43" t="s">
        <v>3068</v>
      </c>
      <c r="I17" s="43" t="s">
        <v>3149</v>
      </c>
      <c r="J17" s="43" t="s">
        <v>3078</v>
      </c>
      <c r="K17" s="43" t="s">
        <v>3079</v>
      </c>
      <c r="L17" s="43" t="s">
        <v>3150</v>
      </c>
    </row>
    <row r="18" spans="1:12" ht="16">
      <c r="A18" s="46" t="s">
        <v>1127</v>
      </c>
      <c r="B18" s="43" t="s">
        <v>3147</v>
      </c>
      <c r="C18" s="43">
        <f>COUNTIF(models_list_studies!B:B,"*ArcGIS*")</f>
        <v>0</v>
      </c>
      <c r="D18" s="43" t="s">
        <v>3151</v>
      </c>
      <c r="E18" s="43" t="s">
        <v>3065</v>
      </c>
      <c r="F18" s="43" t="s">
        <v>3122</v>
      </c>
      <c r="G18" s="43" t="s">
        <v>3068</v>
      </c>
      <c r="H18" s="43" t="s">
        <v>3068</v>
      </c>
      <c r="I18" s="43" t="s">
        <v>3152</v>
      </c>
      <c r="J18" s="43" t="s">
        <v>3153</v>
      </c>
      <c r="K18" s="43" t="s">
        <v>3071</v>
      </c>
      <c r="L18" s="43" t="s">
        <v>3154</v>
      </c>
    </row>
    <row r="19" spans="1:12" ht="16">
      <c r="A19" s="46" t="s">
        <v>2403</v>
      </c>
      <c r="B19" s="43" t="s">
        <v>3155</v>
      </c>
      <c r="C19" s="43">
        <f>COUNTIF(models_list_studies!B:B,"*CLEW*")</f>
        <v>1</v>
      </c>
      <c r="D19" s="43" t="s">
        <v>3156</v>
      </c>
      <c r="E19" s="43" t="s">
        <v>3065</v>
      </c>
      <c r="F19" s="43" t="s">
        <v>3075</v>
      </c>
      <c r="G19" s="43" t="s">
        <v>3068</v>
      </c>
      <c r="H19" s="43" t="s">
        <v>3076</v>
      </c>
      <c r="I19" s="43" t="s">
        <v>3157</v>
      </c>
      <c r="J19" s="43" t="s">
        <v>3078</v>
      </c>
      <c r="K19" s="43" t="s">
        <v>3079</v>
      </c>
      <c r="L19" s="43" t="s">
        <v>3158</v>
      </c>
    </row>
    <row r="20" spans="1:12" ht="16">
      <c r="A20" s="46" t="s">
        <v>2404</v>
      </c>
      <c r="B20" s="43" t="s">
        <v>3159</v>
      </c>
      <c r="C20" s="43">
        <f>COUNTIF(models_list_studies!B:B,"*WASP*")</f>
        <v>0</v>
      </c>
      <c r="D20" s="43" t="s">
        <v>3089</v>
      </c>
      <c r="E20" s="43" t="s">
        <v>3065</v>
      </c>
      <c r="F20" s="43" t="s">
        <v>3090</v>
      </c>
      <c r="G20" s="43" t="s">
        <v>3068</v>
      </c>
      <c r="H20" s="43" t="s">
        <v>3160</v>
      </c>
      <c r="I20" s="43" t="s">
        <v>3161</v>
      </c>
      <c r="J20" s="43" t="s">
        <v>3141</v>
      </c>
      <c r="K20" s="43" t="s">
        <v>3071</v>
      </c>
      <c r="L20" s="43" t="s">
        <v>3072</v>
      </c>
    </row>
    <row r="21" spans="1:12" ht="16">
      <c r="A21" s="46" t="s">
        <v>2177</v>
      </c>
      <c r="B21" s="43" t="s">
        <v>3162</v>
      </c>
      <c r="C21" s="43">
        <f>COUNTIF(models_list_studies!B:B,"*NEMO*")</f>
        <v>1</v>
      </c>
      <c r="D21" s="43" t="s">
        <v>3163</v>
      </c>
      <c r="E21" s="43" t="s">
        <v>3065</v>
      </c>
      <c r="F21" s="43" t="s">
        <v>3164</v>
      </c>
      <c r="G21" s="43" t="s">
        <v>3068</v>
      </c>
      <c r="H21" s="43" t="s">
        <v>3076</v>
      </c>
      <c r="I21" s="43" t="s">
        <v>3165</v>
      </c>
      <c r="J21" s="43" t="s">
        <v>3078</v>
      </c>
      <c r="K21" s="43" t="s">
        <v>3079</v>
      </c>
      <c r="L21" s="43" t="s">
        <v>3166</v>
      </c>
    </row>
    <row r="22" spans="1:12" ht="32">
      <c r="A22" s="46" t="s">
        <v>2185</v>
      </c>
      <c r="B22" s="43" t="s">
        <v>3167</v>
      </c>
      <c r="C22" s="43">
        <f>COUNTIF(models_list_studies!B:B,"*WEAP*")</f>
        <v>1</v>
      </c>
      <c r="D22" s="43" t="s">
        <v>3168</v>
      </c>
      <c r="E22" s="43" t="s">
        <v>3065</v>
      </c>
      <c r="F22" s="43" t="s">
        <v>3066</v>
      </c>
      <c r="G22" s="43" t="s">
        <v>3067</v>
      </c>
      <c r="H22" s="43" t="s">
        <v>3068</v>
      </c>
      <c r="I22" s="43" t="s">
        <v>3165</v>
      </c>
      <c r="J22" s="43" t="s">
        <v>3169</v>
      </c>
      <c r="K22" s="43" t="s">
        <v>3071</v>
      </c>
      <c r="L22" s="43" t="s">
        <v>3072</v>
      </c>
    </row>
    <row r="23" spans="1:12" ht="16">
      <c r="A23" s="46" t="s">
        <v>2170</v>
      </c>
      <c r="B23" s="43" t="s">
        <v>3170</v>
      </c>
      <c r="C23" s="43">
        <f>COUNTIF(models_list_studies!B:B,"*Dispa-SET*")</f>
        <v>1</v>
      </c>
      <c r="D23" s="43" t="s">
        <v>3171</v>
      </c>
      <c r="E23" s="43" t="s">
        <v>3065</v>
      </c>
      <c r="F23" s="43" t="s">
        <v>3075</v>
      </c>
      <c r="G23" s="43" t="s">
        <v>3068</v>
      </c>
      <c r="H23" s="43" t="s">
        <v>3076</v>
      </c>
      <c r="I23" s="43" t="s">
        <v>3172</v>
      </c>
      <c r="J23" s="43" t="s">
        <v>3078</v>
      </c>
      <c r="K23" s="43" t="s">
        <v>3079</v>
      </c>
      <c r="L23" s="43" t="s">
        <v>3158</v>
      </c>
    </row>
    <row r="24" spans="1:12" ht="32">
      <c r="A24" s="46" t="s">
        <v>2188</v>
      </c>
      <c r="B24" s="43" t="s">
        <v>3173</v>
      </c>
      <c r="C24" s="43">
        <f>COUNTIF(models_list_studies!B:B,"*NECAL2050*")</f>
        <v>1</v>
      </c>
      <c r="D24" s="43" t="s">
        <v>3174</v>
      </c>
      <c r="E24" s="43" t="s">
        <v>3175</v>
      </c>
      <c r="F24" s="43" t="s">
        <v>3175</v>
      </c>
      <c r="G24" s="43" t="s">
        <v>3176</v>
      </c>
      <c r="H24" s="43" t="s">
        <v>3067</v>
      </c>
      <c r="I24" s="43" t="s">
        <v>3177</v>
      </c>
      <c r="J24" s="43" t="s">
        <v>3178</v>
      </c>
      <c r="K24" s="43" t="s">
        <v>3179</v>
      </c>
      <c r="L24" s="43" t="s">
        <v>3180</v>
      </c>
    </row>
    <row r="25" spans="1:12" ht="16">
      <c r="A25" s="46" t="s">
        <v>2178</v>
      </c>
      <c r="B25" s="43" t="s">
        <v>3181</v>
      </c>
      <c r="C25" s="43">
        <f>COUNTIF(models_list_studies!B:B,"*SWITCH*")</f>
        <v>1</v>
      </c>
      <c r="D25" s="43" t="s">
        <v>3182</v>
      </c>
      <c r="E25" s="43" t="s">
        <v>3065</v>
      </c>
      <c r="F25" s="43" t="s">
        <v>3075</v>
      </c>
      <c r="G25" s="43" t="s">
        <v>3068</v>
      </c>
      <c r="H25" s="43" t="s">
        <v>3076</v>
      </c>
      <c r="I25" s="43" t="s">
        <v>3183</v>
      </c>
      <c r="J25" s="43" t="s">
        <v>3078</v>
      </c>
      <c r="K25" s="43" t="s">
        <v>3079</v>
      </c>
      <c r="L25" s="43" t="s">
        <v>3184</v>
      </c>
    </row>
    <row r="26" spans="1:12" ht="16">
      <c r="A26" s="46" t="s">
        <v>1931</v>
      </c>
      <c r="B26" s="43" t="s">
        <v>3185</v>
      </c>
      <c r="C26" s="43">
        <f>COUNTIF(models_list_studies!B:B,"*SATIM*")</f>
        <v>1</v>
      </c>
      <c r="D26" s="43" t="s">
        <v>3186</v>
      </c>
      <c r="E26" s="43" t="s">
        <v>3175</v>
      </c>
      <c r="F26" s="43" t="s">
        <v>3175</v>
      </c>
      <c r="G26" s="43" t="s">
        <v>3068</v>
      </c>
      <c r="H26" s="43" t="s">
        <v>3067</v>
      </c>
      <c r="I26" s="43" t="s">
        <v>3187</v>
      </c>
      <c r="J26" s="43" t="s">
        <v>3188</v>
      </c>
      <c r="K26" s="43" t="s">
        <v>3071</v>
      </c>
      <c r="L26" s="43" t="s">
        <v>3189</v>
      </c>
    </row>
    <row r="27" spans="1:12" ht="16">
      <c r="A27" s="46" t="s">
        <v>123</v>
      </c>
      <c r="B27" s="43" t="s">
        <v>3190</v>
      </c>
      <c r="C27" s="43">
        <f>COUNTIF(models_list_studies!B:B,"*TEMBA*")</f>
        <v>1</v>
      </c>
      <c r="D27" s="43" t="s">
        <v>3191</v>
      </c>
      <c r="E27" s="43" t="s">
        <v>3065</v>
      </c>
      <c r="F27" s="43" t="s">
        <v>3075</v>
      </c>
      <c r="G27" s="43" t="s">
        <v>3068</v>
      </c>
      <c r="H27" s="43" t="s">
        <v>3067</v>
      </c>
      <c r="I27" s="43" t="s">
        <v>3157</v>
      </c>
      <c r="J27" s="43" t="s">
        <v>3192</v>
      </c>
      <c r="K27" s="43" t="s">
        <v>3079</v>
      </c>
      <c r="L27" s="43" t="s">
        <v>3158</v>
      </c>
    </row>
    <row r="28" spans="1:12" ht="33.75" customHeight="1">
      <c r="A28" s="50" t="s">
        <v>2187</v>
      </c>
      <c r="B28" s="51" t="s">
        <v>3193</v>
      </c>
      <c r="C28" s="51">
        <f>COUNTIF(models_list_studies!B:B,"*SIMPACTS*")</f>
        <v>1</v>
      </c>
      <c r="D28" s="51" t="s">
        <v>3089</v>
      </c>
      <c r="E28" s="51" t="s">
        <v>3065</v>
      </c>
      <c r="F28" s="51" t="s">
        <v>3090</v>
      </c>
      <c r="G28" s="51" t="s">
        <v>3067</v>
      </c>
      <c r="H28" s="51" t="s">
        <v>3067</v>
      </c>
      <c r="I28" s="51" t="s">
        <v>3194</v>
      </c>
      <c r="J28" s="51" t="s">
        <v>3141</v>
      </c>
      <c r="K28" s="51" t="s">
        <v>3071</v>
      </c>
      <c r="L28" s="51" t="s">
        <v>3072</v>
      </c>
    </row>
    <row r="29" spans="1:12" ht="16">
      <c r="A29" s="50" t="s">
        <v>2418</v>
      </c>
      <c r="B29" s="51" t="s">
        <v>3195</v>
      </c>
      <c r="C29" s="51">
        <f>COUNTIF(models_list_studies!B:B,"*CERC*")</f>
        <v>1</v>
      </c>
      <c r="D29" s="51" t="s">
        <v>3196</v>
      </c>
      <c r="E29" s="51" t="s">
        <v>3065</v>
      </c>
      <c r="F29" s="51" t="s">
        <v>3122</v>
      </c>
      <c r="G29" s="51" t="s">
        <v>3107</v>
      </c>
      <c r="H29" s="51" t="s">
        <v>3068</v>
      </c>
      <c r="I29" s="51" t="s">
        <v>3197</v>
      </c>
      <c r="J29" s="51" t="s">
        <v>3198</v>
      </c>
      <c r="K29" s="51" t="s">
        <v>3071</v>
      </c>
      <c r="L29" s="51" t="s">
        <v>3072</v>
      </c>
    </row>
    <row r="30" spans="1:12">
      <c r="A30" s="41"/>
      <c r="B30" s="43"/>
      <c r="C30" s="43"/>
      <c r="D30" s="43"/>
      <c r="E30" s="43"/>
      <c r="F30" s="43"/>
      <c r="G30" s="43"/>
      <c r="H30" s="43"/>
      <c r="I30" s="43"/>
      <c r="J30" s="43"/>
      <c r="K30" s="43"/>
      <c r="L30" s="43"/>
    </row>
    <row r="31" spans="1:12">
      <c r="A31" s="41"/>
      <c r="B31" s="43"/>
      <c r="C31" s="43"/>
      <c r="D31" s="43"/>
      <c r="E31" s="43"/>
      <c r="F31" s="43"/>
      <c r="G31" s="43"/>
      <c r="H31" s="43"/>
      <c r="I31" s="43"/>
      <c r="J31" s="43"/>
      <c r="K31" s="43"/>
      <c r="L31" s="43"/>
    </row>
    <row r="32" spans="1:12">
      <c r="A32" s="41"/>
      <c r="B32" s="43"/>
      <c r="C32" s="43"/>
      <c r="D32" s="43"/>
      <c r="E32" s="43"/>
      <c r="F32" s="43"/>
      <c r="G32" s="43"/>
      <c r="H32" s="43"/>
      <c r="I32" s="43"/>
      <c r="J32" s="43"/>
      <c r="K32" s="43"/>
      <c r="L32" s="43"/>
    </row>
    <row r="33" spans="1:12">
      <c r="A33" s="41"/>
      <c r="B33" s="43"/>
      <c r="C33" s="43"/>
      <c r="D33" s="43"/>
      <c r="E33" s="43"/>
      <c r="F33" s="43"/>
      <c r="G33" s="43"/>
      <c r="H33" s="43"/>
      <c r="I33" s="43"/>
      <c r="J33" s="43"/>
      <c r="K33" s="43"/>
      <c r="L33" s="43"/>
    </row>
    <row r="34" spans="1:12">
      <c r="A34" s="41"/>
      <c r="B34" s="43"/>
      <c r="C34" s="43"/>
      <c r="D34" s="43"/>
      <c r="E34" s="43"/>
      <c r="F34" s="43"/>
      <c r="G34" s="43"/>
      <c r="H34" s="43"/>
      <c r="I34" s="43"/>
      <c r="J34" s="43"/>
      <c r="K34" s="43"/>
      <c r="L34" s="43"/>
    </row>
    <row r="35" spans="1:12">
      <c r="A35" s="41"/>
      <c r="B35" s="43"/>
      <c r="C35" s="43"/>
      <c r="D35" s="43"/>
      <c r="E35" s="43"/>
      <c r="F35" s="43"/>
      <c r="G35" s="43"/>
      <c r="H35" s="43"/>
      <c r="I35" s="43"/>
      <c r="J35" s="43"/>
      <c r="K35" s="43"/>
      <c r="L35" s="43"/>
    </row>
    <row r="36" spans="1:12">
      <c r="A36" s="41"/>
      <c r="B36" s="43"/>
      <c r="C36" s="43"/>
      <c r="D36" s="43"/>
      <c r="E36" s="43"/>
      <c r="F36" s="43"/>
      <c r="G36" s="43"/>
      <c r="H36" s="43"/>
      <c r="I36" s="43"/>
      <c r="J36" s="43"/>
      <c r="K36" s="43"/>
      <c r="L36" s="43"/>
    </row>
    <row r="37" spans="1:12">
      <c r="A37" s="41"/>
      <c r="B37" s="43"/>
      <c r="C37" s="43"/>
      <c r="D37" s="43"/>
      <c r="E37" s="43"/>
      <c r="F37" s="43"/>
      <c r="G37" s="43"/>
      <c r="H37" s="43"/>
      <c r="I37" s="43"/>
      <c r="J37" s="43"/>
      <c r="K37" s="43"/>
      <c r="L37" s="43"/>
    </row>
    <row r="38" spans="1:12">
      <c r="A38" s="41"/>
      <c r="B38" s="43"/>
      <c r="C38" s="43"/>
      <c r="D38" s="43"/>
      <c r="E38" s="43"/>
      <c r="F38" s="43"/>
      <c r="G38" s="43"/>
      <c r="H38" s="43"/>
      <c r="I38" s="43"/>
      <c r="J38" s="43"/>
      <c r="K38" s="43"/>
      <c r="L38" s="43"/>
    </row>
    <row r="39" spans="1:12">
      <c r="A39" s="41"/>
      <c r="B39" s="43"/>
      <c r="C39" s="43"/>
      <c r="D39" s="43"/>
      <c r="E39" s="43"/>
      <c r="F39" s="43"/>
      <c r="G39" s="43"/>
      <c r="H39" s="43"/>
      <c r="I39" s="43"/>
      <c r="J39" s="43"/>
      <c r="K39" s="43"/>
      <c r="L39" s="43"/>
    </row>
    <row r="40" spans="1:12">
      <c r="A40" s="41"/>
      <c r="B40" s="43"/>
      <c r="C40" s="43"/>
      <c r="D40" s="43"/>
      <c r="E40" s="43"/>
      <c r="F40" s="43"/>
      <c r="G40" s="43"/>
      <c r="H40" s="43"/>
      <c r="I40" s="43"/>
      <c r="J40" s="43"/>
      <c r="K40" s="43"/>
      <c r="L40" s="43"/>
    </row>
    <row r="41" spans="1:12">
      <c r="A41" s="45"/>
      <c r="B41" s="43"/>
      <c r="C41" s="43"/>
      <c r="D41" s="43"/>
      <c r="E41" s="43"/>
      <c r="F41" s="43"/>
      <c r="G41" s="43"/>
      <c r="H41" s="43"/>
      <c r="I41" s="43"/>
      <c r="J41" s="43"/>
      <c r="K41" s="43"/>
      <c r="L41" s="43"/>
    </row>
    <row r="42" spans="1:12">
      <c r="A42" s="45"/>
      <c r="B42" s="43"/>
      <c r="C42" s="43"/>
      <c r="D42" s="43"/>
      <c r="E42" s="43"/>
      <c r="F42" s="43"/>
      <c r="G42" s="43"/>
      <c r="H42" s="43"/>
      <c r="I42" s="43"/>
      <c r="J42" s="43"/>
      <c r="K42" s="43"/>
      <c r="L42" s="43"/>
    </row>
    <row r="43" spans="1:12">
      <c r="A43" s="45"/>
      <c r="B43" s="43"/>
      <c r="C43" s="43"/>
      <c r="D43" s="43"/>
      <c r="E43" s="43"/>
      <c r="F43" s="43"/>
      <c r="G43" s="43"/>
      <c r="H43" s="43"/>
      <c r="I43" s="43"/>
      <c r="J43" s="43"/>
      <c r="K43" s="43"/>
      <c r="L43" s="43"/>
    </row>
    <row r="44" spans="1:12">
      <c r="A44" s="41"/>
      <c r="B44" s="43"/>
      <c r="C44" s="43"/>
      <c r="D44" s="43"/>
      <c r="E44" s="43"/>
      <c r="F44" s="43"/>
      <c r="G44" s="43"/>
      <c r="H44" s="43"/>
      <c r="I44" s="43"/>
      <c r="J44" s="43"/>
      <c r="K44" s="43"/>
      <c r="L44" s="43"/>
    </row>
    <row r="45" spans="1:12">
      <c r="A45" s="41"/>
      <c r="B45" s="43"/>
      <c r="C45" s="43"/>
      <c r="D45" s="43"/>
      <c r="E45" s="43"/>
      <c r="F45" s="43"/>
      <c r="G45" s="43"/>
      <c r="H45" s="43"/>
      <c r="I45" s="43"/>
      <c r="J45" s="43"/>
      <c r="K45" s="43"/>
      <c r="L45" s="43"/>
    </row>
    <row r="46" spans="1:12">
      <c r="A46" s="41"/>
      <c r="B46" s="43"/>
      <c r="C46" s="43"/>
      <c r="D46" s="43"/>
      <c r="E46" s="43"/>
      <c r="F46" s="43"/>
      <c r="G46" s="43"/>
      <c r="H46" s="43"/>
      <c r="I46" s="43"/>
      <c r="J46" s="43"/>
      <c r="K46" s="43"/>
      <c r="L46" s="43"/>
    </row>
    <row r="47" spans="1:12">
      <c r="A47" s="41"/>
      <c r="B47" s="43"/>
      <c r="C47" s="43"/>
      <c r="D47" s="43"/>
      <c r="E47" s="43"/>
      <c r="F47" s="43"/>
      <c r="G47" s="43"/>
      <c r="H47" s="43"/>
      <c r="I47" s="43"/>
      <c r="J47" s="43"/>
      <c r="K47" s="43"/>
      <c r="L47" s="43"/>
    </row>
    <row r="48" spans="1:12">
      <c r="A48" s="41"/>
      <c r="B48" s="43"/>
      <c r="C48" s="43"/>
      <c r="D48" s="43"/>
      <c r="E48" s="43"/>
      <c r="F48" s="43"/>
      <c r="G48" s="43"/>
      <c r="H48" s="43"/>
      <c r="I48" s="43"/>
      <c r="J48" s="43"/>
      <c r="K48" s="43"/>
      <c r="L48" s="43"/>
    </row>
    <row r="49" spans="1:12">
      <c r="A49" s="41"/>
      <c r="B49" s="43"/>
      <c r="C49" s="43"/>
      <c r="D49" s="43"/>
      <c r="E49" s="43"/>
      <c r="F49" s="43"/>
      <c r="G49" s="43"/>
      <c r="H49" s="43"/>
      <c r="I49" s="43"/>
      <c r="J49" s="43"/>
      <c r="K49" s="43"/>
      <c r="L49" s="43"/>
    </row>
    <row r="50" spans="1:12">
      <c r="A50" s="41"/>
      <c r="B50" s="43"/>
      <c r="C50" s="43"/>
      <c r="D50" s="43"/>
      <c r="E50" s="43"/>
      <c r="F50" s="43"/>
      <c r="G50" s="43"/>
      <c r="H50" s="43"/>
      <c r="I50" s="43"/>
      <c r="J50" s="43"/>
      <c r="K50" s="43"/>
      <c r="L50" s="43"/>
    </row>
    <row r="51" spans="1:12">
      <c r="A51" s="41"/>
      <c r="B51" s="43"/>
      <c r="C51" s="43"/>
      <c r="D51" s="43"/>
      <c r="E51" s="43"/>
      <c r="F51" s="43"/>
      <c r="G51" s="43"/>
      <c r="H51" s="43"/>
      <c r="I51" s="43"/>
      <c r="J51" s="43"/>
      <c r="K51" s="43"/>
      <c r="L51" s="43"/>
    </row>
    <row r="52" spans="1:12">
      <c r="A52" s="41"/>
      <c r="B52" s="43"/>
      <c r="C52" s="43"/>
      <c r="D52" s="43"/>
      <c r="E52" s="43"/>
      <c r="F52" s="43"/>
      <c r="G52" s="43"/>
      <c r="H52" s="43"/>
      <c r="I52" s="43"/>
      <c r="J52" s="43"/>
      <c r="K52" s="43"/>
      <c r="L52" s="43"/>
    </row>
    <row r="53" spans="1:12">
      <c r="A53" s="41"/>
      <c r="B53" s="43"/>
      <c r="C53" s="43"/>
      <c r="D53" s="43"/>
      <c r="E53" s="43"/>
      <c r="F53" s="43"/>
      <c r="G53" s="43"/>
      <c r="H53" s="43"/>
      <c r="I53" s="43"/>
      <c r="J53" s="43"/>
      <c r="K53" s="43"/>
      <c r="L53" s="43"/>
    </row>
    <row r="54" spans="1:12">
      <c r="A54" s="41"/>
      <c r="B54" s="43"/>
      <c r="C54" s="43"/>
      <c r="D54" s="43"/>
      <c r="E54" s="43"/>
      <c r="F54" s="43"/>
      <c r="G54" s="43"/>
      <c r="H54" s="43"/>
      <c r="I54" s="43"/>
      <c r="J54" s="43"/>
      <c r="K54" s="43"/>
      <c r="L54" s="43"/>
    </row>
    <row r="55" spans="1:12">
      <c r="A55" s="41"/>
      <c r="B55" s="43"/>
      <c r="C55" s="43"/>
      <c r="D55" s="43"/>
      <c r="E55" s="43"/>
      <c r="F55" s="43"/>
      <c r="G55" s="43"/>
      <c r="H55" s="43"/>
      <c r="I55" s="43"/>
      <c r="J55" s="43"/>
      <c r="K55" s="43"/>
      <c r="L55" s="43"/>
    </row>
    <row r="56" spans="1:12">
      <c r="A56" s="41"/>
      <c r="B56" s="43"/>
      <c r="C56" s="43"/>
      <c r="D56" s="43"/>
      <c r="E56" s="43"/>
      <c r="F56" s="43"/>
      <c r="G56" s="43"/>
      <c r="H56" s="43"/>
      <c r="I56" s="43"/>
      <c r="J56" s="43"/>
      <c r="K56" s="43"/>
      <c r="L56" s="43"/>
    </row>
    <row r="57" spans="1:12">
      <c r="A57" s="41"/>
      <c r="B57" s="43"/>
      <c r="C57" s="43"/>
      <c r="D57" s="43"/>
      <c r="E57" s="43"/>
      <c r="F57" s="43"/>
      <c r="G57" s="43"/>
      <c r="H57" s="43"/>
      <c r="I57" s="43"/>
      <c r="J57" s="43"/>
      <c r="K57" s="43"/>
      <c r="L57" s="43"/>
    </row>
    <row r="58" spans="1:12">
      <c r="A58" s="41"/>
      <c r="B58" s="43"/>
      <c r="C58" s="43"/>
      <c r="D58" s="43"/>
      <c r="E58" s="43"/>
      <c r="F58" s="43"/>
      <c r="G58" s="43"/>
      <c r="H58" s="43"/>
      <c r="I58" s="43"/>
      <c r="J58" s="43"/>
      <c r="K58" s="43"/>
      <c r="L58" s="43"/>
    </row>
    <row r="59" spans="1:12">
      <c r="A59" s="41"/>
      <c r="B59" s="43"/>
      <c r="C59" s="43"/>
      <c r="D59" s="43"/>
      <c r="E59" s="43"/>
      <c r="F59" s="43"/>
      <c r="G59" s="43"/>
      <c r="H59" s="43"/>
      <c r="I59" s="43"/>
      <c r="J59" s="43"/>
      <c r="K59" s="43"/>
      <c r="L59" s="43"/>
    </row>
    <row r="60" spans="1:12">
      <c r="A60" s="41"/>
      <c r="B60" s="43"/>
      <c r="C60" s="43"/>
      <c r="D60" s="43"/>
      <c r="E60" s="43"/>
      <c r="F60" s="43"/>
      <c r="G60" s="43"/>
      <c r="H60" s="43"/>
      <c r="I60" s="43"/>
      <c r="J60" s="43"/>
      <c r="K60" s="43"/>
      <c r="L60" s="43"/>
    </row>
    <row r="61" spans="1:12">
      <c r="A61" s="41"/>
      <c r="B61" s="43"/>
      <c r="C61" s="43"/>
      <c r="D61" s="43"/>
      <c r="E61" s="43"/>
      <c r="F61" s="43"/>
      <c r="G61" s="43"/>
      <c r="H61" s="43"/>
      <c r="I61" s="43"/>
      <c r="J61" s="43"/>
      <c r="K61" s="43"/>
      <c r="L61" s="43"/>
    </row>
    <row r="62" spans="1:12">
      <c r="A62" s="41"/>
      <c r="B62" s="43"/>
      <c r="C62" s="43"/>
      <c r="D62" s="43"/>
      <c r="E62" s="43"/>
      <c r="F62" s="43"/>
      <c r="G62" s="43"/>
      <c r="H62" s="43"/>
      <c r="I62" s="43"/>
      <c r="J62" s="43"/>
      <c r="K62" s="43"/>
      <c r="L62" s="43"/>
    </row>
    <row r="63" spans="1:12">
      <c r="A63" s="41"/>
      <c r="B63" s="43"/>
      <c r="C63" s="43"/>
      <c r="D63" s="43"/>
      <c r="E63" s="43"/>
      <c r="F63" s="43"/>
      <c r="G63" s="43"/>
      <c r="H63" s="43"/>
      <c r="I63" s="43"/>
      <c r="J63" s="43"/>
      <c r="K63" s="43"/>
      <c r="L63" s="43"/>
    </row>
    <row r="64" spans="1:12">
      <c r="A64" s="41"/>
      <c r="B64" s="43"/>
      <c r="C64" s="43"/>
      <c r="D64" s="43"/>
      <c r="E64" s="43"/>
      <c r="F64" s="43"/>
      <c r="G64" s="43"/>
      <c r="H64" s="43"/>
      <c r="I64" s="43"/>
      <c r="J64" s="43"/>
      <c r="K64" s="43"/>
      <c r="L64" s="43"/>
    </row>
    <row r="65" spans="1:12">
      <c r="A65" s="41"/>
      <c r="B65" s="43"/>
      <c r="C65" s="43"/>
      <c r="D65" s="43"/>
      <c r="E65" s="43"/>
      <c r="F65" s="43"/>
      <c r="G65" s="43"/>
      <c r="H65" s="43"/>
      <c r="I65" s="43"/>
      <c r="J65" s="43"/>
      <c r="K65" s="43"/>
      <c r="L65" s="43"/>
    </row>
    <row r="66" spans="1:12">
      <c r="A66" s="41"/>
      <c r="B66" s="43"/>
      <c r="C66" s="43"/>
      <c r="D66" s="43"/>
      <c r="E66" s="43"/>
      <c r="F66" s="43"/>
      <c r="G66" s="43"/>
      <c r="H66" s="43"/>
      <c r="I66" s="43"/>
      <c r="J66" s="43"/>
      <c r="K66" s="43"/>
      <c r="L66" s="43"/>
    </row>
    <row r="67" spans="1:12">
      <c r="A67" s="41"/>
      <c r="B67" s="43"/>
      <c r="C67" s="43"/>
      <c r="D67" s="43"/>
      <c r="E67" s="43"/>
      <c r="F67" s="43"/>
      <c r="G67" s="43"/>
      <c r="H67" s="43"/>
      <c r="I67" s="43"/>
      <c r="J67" s="43"/>
      <c r="K67" s="43"/>
      <c r="L67" s="43"/>
    </row>
    <row r="68" spans="1:12">
      <c r="A68" s="41"/>
      <c r="B68" s="43"/>
      <c r="C68" s="43"/>
      <c r="D68" s="43"/>
      <c r="E68" s="43"/>
      <c r="F68" s="43"/>
      <c r="G68" s="43"/>
      <c r="H68" s="43"/>
      <c r="I68" s="43"/>
      <c r="J68" s="43"/>
      <c r="K68" s="43"/>
      <c r="L68" s="43"/>
    </row>
    <row r="69" spans="1:12">
      <c r="A69" s="41"/>
      <c r="B69" s="43"/>
      <c r="C69" s="43"/>
      <c r="D69" s="43"/>
      <c r="E69" s="43"/>
      <c r="F69" s="43"/>
      <c r="G69" s="43"/>
      <c r="H69" s="43"/>
      <c r="I69" s="43"/>
      <c r="J69" s="43"/>
      <c r="K69" s="43"/>
      <c r="L69" s="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3199</v>
      </c>
      <c r="B1" s="30" t="s">
        <v>3200</v>
      </c>
      <c r="C1" s="30" t="s">
        <v>3201</v>
      </c>
      <c r="D1" s="30" t="s">
        <v>3202</v>
      </c>
      <c r="E1" s="30" t="s">
        <v>3203</v>
      </c>
      <c r="F1" s="30" t="s">
        <v>3204</v>
      </c>
      <c r="G1" s="30" t="s">
        <v>3205</v>
      </c>
      <c r="H1" s="30" t="s">
        <v>18</v>
      </c>
      <c r="I1" s="30" t="s">
        <v>3206</v>
      </c>
      <c r="J1" s="30" t="s">
        <v>20</v>
      </c>
      <c r="K1" s="30" t="s">
        <v>21</v>
      </c>
      <c r="L1" s="30" t="s">
        <v>3207</v>
      </c>
      <c r="M1" s="30" t="s">
        <v>3208</v>
      </c>
      <c r="N1" s="30" t="s">
        <v>3209</v>
      </c>
      <c r="O1" s="30" t="s">
        <v>3210</v>
      </c>
      <c r="P1" s="30" t="s">
        <v>26</v>
      </c>
      <c r="Q1" s="30" t="s">
        <v>3211</v>
      </c>
      <c r="R1" s="30" t="s">
        <v>3212</v>
      </c>
      <c r="S1" s="30" t="s">
        <v>3213</v>
      </c>
      <c r="T1" s="30" t="s">
        <v>3214</v>
      </c>
      <c r="U1" s="30" t="s">
        <v>3215</v>
      </c>
      <c r="V1" s="30" t="s">
        <v>3216</v>
      </c>
      <c r="W1" s="30" t="s">
        <v>3217</v>
      </c>
      <c r="X1" s="30" t="s">
        <v>3218</v>
      </c>
      <c r="Y1" s="30" t="s">
        <v>3219</v>
      </c>
      <c r="Z1" s="30" t="s">
        <v>3220</v>
      </c>
      <c r="AA1" s="30" t="s">
        <v>3221</v>
      </c>
      <c r="AB1" s="30" t="s">
        <v>3222</v>
      </c>
      <c r="AC1" s="30" t="s">
        <v>3223</v>
      </c>
      <c r="AD1" s="30" t="s">
        <v>3224</v>
      </c>
    </row>
    <row r="2" spans="1:30" s="1" customFormat="1" ht="189.75" customHeight="1">
      <c r="A2" s="8" t="s">
        <v>3225</v>
      </c>
      <c r="B2" s="8" t="s">
        <v>52</v>
      </c>
      <c r="C2" s="8" t="s">
        <v>3226</v>
      </c>
      <c r="D2" s="8" t="s">
        <v>58</v>
      </c>
      <c r="E2" s="8" t="s">
        <v>3227</v>
      </c>
      <c r="F2" s="8">
        <v>2050</v>
      </c>
      <c r="G2" s="8" t="s">
        <v>3228</v>
      </c>
      <c r="H2" s="8" t="s">
        <v>3065</v>
      </c>
      <c r="I2" s="8" t="s">
        <v>3065</v>
      </c>
      <c r="J2" s="8" t="s">
        <v>3065</v>
      </c>
      <c r="K2" s="8" t="s">
        <v>3175</v>
      </c>
      <c r="L2" s="8" t="s">
        <v>3175</v>
      </c>
      <c r="M2" s="8" t="s">
        <v>3175</v>
      </c>
      <c r="N2" s="8" t="s">
        <v>3065</v>
      </c>
      <c r="O2" s="8" t="s">
        <v>3175</v>
      </c>
      <c r="P2" s="8" t="s">
        <v>3175</v>
      </c>
      <c r="Q2" s="8" t="s">
        <v>3229</v>
      </c>
      <c r="R2" s="8" t="s">
        <v>3230</v>
      </c>
      <c r="S2" s="8" t="s">
        <v>3231</v>
      </c>
      <c r="T2" s="8" t="s">
        <v>3232</v>
      </c>
      <c r="U2" s="8" t="s">
        <v>3233</v>
      </c>
      <c r="V2" s="8" t="s">
        <v>3175</v>
      </c>
      <c r="W2" s="8" t="s">
        <v>3234</v>
      </c>
      <c r="X2" s="8" t="s">
        <v>3235</v>
      </c>
      <c r="Y2" s="8" t="s">
        <v>3236</v>
      </c>
      <c r="Z2" s="8" t="s">
        <v>3237</v>
      </c>
      <c r="AA2" s="8" t="s">
        <v>3236</v>
      </c>
      <c r="AB2" s="8" t="s">
        <v>3238</v>
      </c>
      <c r="AC2" s="9" t="s">
        <v>3239</v>
      </c>
      <c r="AD2" s="10" t="s">
        <v>3240</v>
      </c>
    </row>
    <row r="3" spans="1:30" s="1" customFormat="1" ht="158" customHeight="1">
      <c r="A3" s="8" t="s">
        <v>3241</v>
      </c>
      <c r="B3" s="8" t="s">
        <v>3242</v>
      </c>
      <c r="C3" s="8" t="s">
        <v>3226</v>
      </c>
      <c r="D3" s="8" t="s">
        <v>3243</v>
      </c>
      <c r="E3" s="8" t="s">
        <v>3244</v>
      </c>
      <c r="F3" s="8">
        <v>2060</v>
      </c>
      <c r="G3" s="8" t="s">
        <v>3245</v>
      </c>
      <c r="H3" s="8" t="s">
        <v>3065</v>
      </c>
      <c r="I3" s="8" t="s">
        <v>3065</v>
      </c>
      <c r="J3" s="8" t="s">
        <v>3065</v>
      </c>
      <c r="K3" s="8" t="s">
        <v>3065</v>
      </c>
      <c r="L3" s="8" t="s">
        <v>3065</v>
      </c>
      <c r="M3" s="8" t="s">
        <v>3175</v>
      </c>
      <c r="N3" s="8" t="s">
        <v>3065</v>
      </c>
      <c r="O3" s="8" t="s">
        <v>3065</v>
      </c>
      <c r="P3" s="8" t="s">
        <v>3065</v>
      </c>
      <c r="Q3" s="8" t="s">
        <v>3246</v>
      </c>
      <c r="R3" s="8" t="s">
        <v>3247</v>
      </c>
      <c r="S3" s="8" t="s">
        <v>3248</v>
      </c>
      <c r="T3" s="8" t="s">
        <v>3249</v>
      </c>
      <c r="U3" s="8" t="s">
        <v>3233</v>
      </c>
      <c r="V3" s="8" t="s">
        <v>3175</v>
      </c>
      <c r="W3" s="8" t="s">
        <v>3250</v>
      </c>
      <c r="X3" s="8" t="s">
        <v>3251</v>
      </c>
      <c r="Y3" s="8" t="s">
        <v>3236</v>
      </c>
      <c r="Z3" s="8" t="s">
        <v>3252</v>
      </c>
      <c r="AA3" s="8" t="s">
        <v>3253</v>
      </c>
      <c r="AB3" s="8" t="s">
        <v>3254</v>
      </c>
      <c r="AC3" s="9" t="s">
        <v>92</v>
      </c>
      <c r="AD3" s="9" t="s">
        <v>3255</v>
      </c>
    </row>
    <row r="4" spans="1:30" s="1" customFormat="1" ht="138" customHeight="1">
      <c r="A4" s="8" t="s">
        <v>3256</v>
      </c>
      <c r="B4" s="8" t="s">
        <v>94</v>
      </c>
      <c r="C4" s="8" t="s">
        <v>3257</v>
      </c>
      <c r="D4" s="8" t="s">
        <v>98</v>
      </c>
      <c r="E4" s="8" t="s">
        <v>3258</v>
      </c>
      <c r="F4" s="8">
        <v>2030</v>
      </c>
      <c r="G4" s="8" t="s">
        <v>3259</v>
      </c>
      <c r="H4" s="8" t="s">
        <v>3065</v>
      </c>
      <c r="I4" s="8" t="s">
        <v>3065</v>
      </c>
      <c r="J4" s="8" t="s">
        <v>3065</v>
      </c>
      <c r="K4" s="8" t="s">
        <v>3175</v>
      </c>
      <c r="L4" s="8" t="s">
        <v>3175</v>
      </c>
      <c r="M4" s="8" t="s">
        <v>3175</v>
      </c>
      <c r="N4" s="8" t="s">
        <v>3175</v>
      </c>
      <c r="O4" s="8" t="s">
        <v>3175</v>
      </c>
      <c r="P4" s="8" t="s">
        <v>3175</v>
      </c>
      <c r="Q4" s="8" t="s">
        <v>3260</v>
      </c>
      <c r="R4" s="8" t="s">
        <v>3261</v>
      </c>
      <c r="S4" s="8" t="s">
        <v>3262</v>
      </c>
      <c r="T4" s="8" t="s">
        <v>3263</v>
      </c>
      <c r="U4" s="8" t="s">
        <v>3264</v>
      </c>
      <c r="V4" s="8" t="s">
        <v>3175</v>
      </c>
      <c r="W4" s="8" t="s">
        <v>3265</v>
      </c>
      <c r="X4" s="8" t="s">
        <v>3266</v>
      </c>
      <c r="Y4" s="8" t="s">
        <v>3236</v>
      </c>
      <c r="Z4" s="8" t="s">
        <v>3267</v>
      </c>
      <c r="AA4" s="8" t="s">
        <v>3268</v>
      </c>
      <c r="AB4" s="8" t="s">
        <v>3269</v>
      </c>
      <c r="AC4" s="9" t="s">
        <v>3270</v>
      </c>
      <c r="AD4" s="9" t="s">
        <v>108</v>
      </c>
    </row>
    <row r="5" spans="1:30" s="2" customFormat="1" ht="236.25" customHeight="1">
      <c r="A5" s="8" t="s">
        <v>3271</v>
      </c>
      <c r="B5" s="8" t="s">
        <v>3272</v>
      </c>
      <c r="C5" s="8" t="s">
        <v>3226</v>
      </c>
      <c r="D5" s="8" t="s">
        <v>113</v>
      </c>
      <c r="E5" s="8" t="s">
        <v>3227</v>
      </c>
      <c r="F5" s="8">
        <v>2050</v>
      </c>
      <c r="G5" s="8" t="s">
        <v>3273</v>
      </c>
      <c r="H5" s="8" t="s">
        <v>3065</v>
      </c>
      <c r="I5" s="8" t="s">
        <v>3065</v>
      </c>
      <c r="J5" s="8" t="s">
        <v>3065</v>
      </c>
      <c r="K5" s="8" t="s">
        <v>3175</v>
      </c>
      <c r="L5" s="8" t="s">
        <v>3175</v>
      </c>
      <c r="M5" s="8" t="s">
        <v>3175</v>
      </c>
      <c r="N5" s="8" t="s">
        <v>3065</v>
      </c>
      <c r="O5" s="8" t="s">
        <v>3065</v>
      </c>
      <c r="P5" s="8" t="s">
        <v>3175</v>
      </c>
      <c r="Q5" s="8" t="s">
        <v>3274</v>
      </c>
      <c r="R5" s="8" t="s">
        <v>3275</v>
      </c>
      <c r="S5" s="8" t="s">
        <v>3276</v>
      </c>
      <c r="T5" s="8" t="s">
        <v>3277</v>
      </c>
      <c r="U5" s="8" t="s">
        <v>3278</v>
      </c>
      <c r="V5" s="8" t="s">
        <v>3175</v>
      </c>
      <c r="W5" s="8" t="s">
        <v>3279</v>
      </c>
      <c r="X5" s="8" t="s">
        <v>3280</v>
      </c>
      <c r="Y5" s="8" t="s">
        <v>3236</v>
      </c>
      <c r="Z5" s="8" t="s">
        <v>3236</v>
      </c>
      <c r="AA5" s="8" t="s">
        <v>3281</v>
      </c>
      <c r="AB5" s="8" t="s">
        <v>3282</v>
      </c>
      <c r="AC5" s="9" t="s">
        <v>3283</v>
      </c>
      <c r="AD5" s="9" t="s">
        <v>3284</v>
      </c>
    </row>
    <row r="6" spans="1:30" s="2" customFormat="1" ht="213" customHeight="1">
      <c r="A6" s="11" t="s">
        <v>3285</v>
      </c>
      <c r="B6" s="11" t="s">
        <v>3286</v>
      </c>
      <c r="C6" s="8" t="s">
        <v>3287</v>
      </c>
      <c r="D6" s="11" t="s">
        <v>3288</v>
      </c>
      <c r="E6" s="11" t="s">
        <v>3289</v>
      </c>
      <c r="F6" s="11">
        <v>2040</v>
      </c>
      <c r="G6" s="11" t="s">
        <v>3290</v>
      </c>
      <c r="H6" s="12" t="s">
        <v>3065</v>
      </c>
      <c r="I6" s="12" t="s">
        <v>3065</v>
      </c>
      <c r="J6" s="12" t="s">
        <v>3065</v>
      </c>
      <c r="K6" s="12" t="s">
        <v>3065</v>
      </c>
      <c r="L6" s="11" t="s">
        <v>3065</v>
      </c>
      <c r="M6" s="11" t="s">
        <v>3175</v>
      </c>
      <c r="N6" s="8" t="s">
        <v>62</v>
      </c>
      <c r="O6" s="11" t="s">
        <v>3175</v>
      </c>
      <c r="P6" s="11" t="s">
        <v>3065</v>
      </c>
      <c r="Q6" s="11" t="s">
        <v>3291</v>
      </c>
      <c r="R6" s="11" t="s">
        <v>3292</v>
      </c>
      <c r="S6" s="11" t="s">
        <v>3293</v>
      </c>
      <c r="T6" s="11" t="s">
        <v>3294</v>
      </c>
      <c r="U6" s="11" t="s">
        <v>3295</v>
      </c>
      <c r="V6" s="11" t="s">
        <v>3175</v>
      </c>
      <c r="W6" s="11" t="s">
        <v>3296</v>
      </c>
      <c r="X6" s="11" t="s">
        <v>3297</v>
      </c>
      <c r="Y6" s="8" t="s">
        <v>3236</v>
      </c>
      <c r="Z6" s="11" t="s">
        <v>3298</v>
      </c>
      <c r="AA6" s="11" t="s">
        <v>3299</v>
      </c>
      <c r="AB6" s="11" t="s">
        <v>3300</v>
      </c>
      <c r="AC6" s="9" t="s">
        <v>3301</v>
      </c>
      <c r="AD6" s="9" t="s">
        <v>135</v>
      </c>
    </row>
    <row r="7" spans="1:30" s="2" customFormat="1" ht="214.5" customHeight="1">
      <c r="A7" s="11" t="s">
        <v>3302</v>
      </c>
      <c r="B7" s="11" t="s">
        <v>3303</v>
      </c>
      <c r="C7" s="8" t="s">
        <v>3304</v>
      </c>
      <c r="D7" s="11" t="s">
        <v>140</v>
      </c>
      <c r="E7" s="11" t="s">
        <v>3305</v>
      </c>
      <c r="F7" s="11">
        <v>2065</v>
      </c>
      <c r="G7" s="11" t="s">
        <v>3306</v>
      </c>
      <c r="H7" s="12" t="s">
        <v>3065</v>
      </c>
      <c r="I7" s="12" t="s">
        <v>3065</v>
      </c>
      <c r="J7" s="12" t="s">
        <v>3065</v>
      </c>
      <c r="K7" s="12" t="s">
        <v>3065</v>
      </c>
      <c r="L7" s="12" t="s">
        <v>3065</v>
      </c>
      <c r="M7" s="12" t="s">
        <v>3175</v>
      </c>
      <c r="N7" s="12" t="s">
        <v>3065</v>
      </c>
      <c r="O7" s="11" t="s">
        <v>3175</v>
      </c>
      <c r="P7" s="11" t="s">
        <v>3065</v>
      </c>
      <c r="Q7" s="11" t="s">
        <v>3307</v>
      </c>
      <c r="R7" s="11" t="s">
        <v>3308</v>
      </c>
      <c r="S7" s="8" t="s">
        <v>3309</v>
      </c>
      <c r="T7" s="11" t="s">
        <v>3310</v>
      </c>
      <c r="U7" s="8" t="s">
        <v>3233</v>
      </c>
      <c r="V7" s="8" t="s">
        <v>3175</v>
      </c>
      <c r="W7" s="8" t="s">
        <v>3311</v>
      </c>
      <c r="X7" s="8" t="s">
        <v>3312</v>
      </c>
      <c r="Y7" s="8" t="s">
        <v>3236</v>
      </c>
      <c r="Z7" s="8" t="s">
        <v>3313</v>
      </c>
      <c r="AA7" s="8" t="s">
        <v>3314</v>
      </c>
      <c r="AB7" s="11" t="s">
        <v>3315</v>
      </c>
      <c r="AC7" s="9" t="s">
        <v>148</v>
      </c>
      <c r="AD7" s="9" t="s">
        <v>149</v>
      </c>
    </row>
    <row r="8" spans="1:30" s="2" customFormat="1" ht="261" customHeight="1">
      <c r="A8" s="11" t="s">
        <v>3316</v>
      </c>
      <c r="B8" s="11" t="s">
        <v>3317</v>
      </c>
      <c r="C8" s="8" t="s">
        <v>3318</v>
      </c>
      <c r="D8" s="11" t="s">
        <v>3319</v>
      </c>
      <c r="E8" s="11" t="s">
        <v>3320</v>
      </c>
      <c r="F8" s="11">
        <v>2040</v>
      </c>
      <c r="G8" s="11" t="s">
        <v>3321</v>
      </c>
      <c r="H8" s="12" t="s">
        <v>3065</v>
      </c>
      <c r="I8" s="12" t="s">
        <v>3065</v>
      </c>
      <c r="J8" s="12" t="s">
        <v>3065</v>
      </c>
      <c r="K8" s="12" t="s">
        <v>3065</v>
      </c>
      <c r="L8" s="11" t="s">
        <v>3065</v>
      </c>
      <c r="M8" s="8" t="s">
        <v>62</v>
      </c>
      <c r="N8" s="8" t="s">
        <v>62</v>
      </c>
      <c r="O8" s="11" t="s">
        <v>3065</v>
      </c>
      <c r="P8" s="8" t="s">
        <v>62</v>
      </c>
      <c r="Q8" s="11" t="s">
        <v>3322</v>
      </c>
      <c r="R8" s="11" t="s">
        <v>3323</v>
      </c>
      <c r="S8" s="11" t="s">
        <v>3324</v>
      </c>
      <c r="T8" s="11" t="s">
        <v>3325</v>
      </c>
      <c r="U8" s="11" t="s">
        <v>3278</v>
      </c>
      <c r="V8" s="11" t="s">
        <v>3326</v>
      </c>
      <c r="W8" s="11" t="s">
        <v>3327</v>
      </c>
      <c r="X8" s="11" t="s">
        <v>3328</v>
      </c>
      <c r="Y8" s="8" t="s">
        <v>3236</v>
      </c>
      <c r="Z8" s="11" t="s">
        <v>3329</v>
      </c>
      <c r="AA8" s="11" t="s">
        <v>3330</v>
      </c>
      <c r="AB8" s="11" t="s">
        <v>3331</v>
      </c>
      <c r="AC8" s="9" t="s">
        <v>3332</v>
      </c>
      <c r="AD8" s="11" t="s">
        <v>150</v>
      </c>
    </row>
    <row r="9" spans="1:30" s="2" customFormat="1" ht="201" customHeight="1">
      <c r="A9" s="8" t="s">
        <v>3333</v>
      </c>
      <c r="B9" s="8" t="s">
        <v>2179</v>
      </c>
      <c r="C9" s="8" t="s">
        <v>3334</v>
      </c>
      <c r="D9" s="8" t="s">
        <v>3335</v>
      </c>
      <c r="E9" s="8" t="s">
        <v>3236</v>
      </c>
      <c r="F9" s="8" t="s">
        <v>3236</v>
      </c>
      <c r="G9" s="8" t="s">
        <v>3336</v>
      </c>
      <c r="H9" s="8" t="s">
        <v>3065</v>
      </c>
      <c r="I9" s="8" t="s">
        <v>3065</v>
      </c>
      <c r="J9" s="8" t="s">
        <v>3065</v>
      </c>
      <c r="K9" s="8" t="s">
        <v>3065</v>
      </c>
      <c r="L9" s="8" t="s">
        <v>3065</v>
      </c>
      <c r="M9" s="8" t="s">
        <v>3065</v>
      </c>
      <c r="N9" s="8" t="s">
        <v>3065</v>
      </c>
      <c r="O9" s="8" t="s">
        <v>3065</v>
      </c>
      <c r="P9" s="8" t="s">
        <v>3065</v>
      </c>
      <c r="Q9" s="8" t="s">
        <v>3337</v>
      </c>
      <c r="R9" s="8" t="s">
        <v>3338</v>
      </c>
      <c r="S9" s="8" t="s">
        <v>3339</v>
      </c>
      <c r="T9" s="8" t="s">
        <v>3340</v>
      </c>
      <c r="U9" s="8" t="s">
        <v>3278</v>
      </c>
      <c r="V9" s="8" t="s">
        <v>3175</v>
      </c>
      <c r="W9" s="8" t="s">
        <v>3065</v>
      </c>
      <c r="X9" s="8" t="s">
        <v>3328</v>
      </c>
      <c r="Y9" s="8" t="s">
        <v>3236</v>
      </c>
      <c r="Z9" s="8" t="s">
        <v>3341</v>
      </c>
      <c r="AA9" s="8" t="s">
        <v>3342</v>
      </c>
      <c r="AB9" s="8" t="s">
        <v>3343</v>
      </c>
      <c r="AC9" s="9" t="s">
        <v>3344</v>
      </c>
      <c r="AD9" s="9" t="s">
        <v>3345</v>
      </c>
    </row>
    <row r="10" spans="1:30" s="1" customFormat="1" ht="208.25" customHeight="1">
      <c r="A10" s="8" t="s">
        <v>3346</v>
      </c>
      <c r="B10" s="8" t="s">
        <v>183</v>
      </c>
      <c r="C10" s="8" t="s">
        <v>3347</v>
      </c>
      <c r="D10" s="8" t="s">
        <v>186</v>
      </c>
      <c r="E10" s="8" t="s">
        <v>3348</v>
      </c>
      <c r="F10" s="8">
        <v>2040</v>
      </c>
      <c r="G10" s="8" t="s">
        <v>3349</v>
      </c>
      <c r="H10" s="8" t="s">
        <v>3065</v>
      </c>
      <c r="I10" s="12" t="s">
        <v>3065</v>
      </c>
      <c r="J10" s="12" t="s">
        <v>3065</v>
      </c>
      <c r="K10" s="8" t="s">
        <v>3065</v>
      </c>
      <c r="L10" s="8" t="s">
        <v>3175</v>
      </c>
      <c r="M10" s="8" t="s">
        <v>3175</v>
      </c>
      <c r="N10" s="8" t="s">
        <v>3065</v>
      </c>
      <c r="O10" s="8" t="s">
        <v>3175</v>
      </c>
      <c r="P10" s="8" t="s">
        <v>3065</v>
      </c>
      <c r="Q10" s="8" t="s">
        <v>3236</v>
      </c>
      <c r="R10" s="8" t="s">
        <v>3308</v>
      </c>
      <c r="S10" s="11" t="s">
        <v>3350</v>
      </c>
      <c r="T10" s="11" t="s">
        <v>3351</v>
      </c>
      <c r="U10" s="11" t="s">
        <v>3233</v>
      </c>
      <c r="V10" s="11" t="s">
        <v>3175</v>
      </c>
      <c r="W10" s="11" t="s">
        <v>3065</v>
      </c>
      <c r="X10" s="11" t="s">
        <v>3352</v>
      </c>
      <c r="Y10" s="11" t="s">
        <v>3353</v>
      </c>
      <c r="Z10" s="8" t="s">
        <v>3236</v>
      </c>
      <c r="AA10" s="8" t="s">
        <v>3354</v>
      </c>
      <c r="AB10" s="8" t="s">
        <v>3355</v>
      </c>
      <c r="AC10" s="9" t="s">
        <v>3356</v>
      </c>
      <c r="AD10" s="9" t="s">
        <v>3357</v>
      </c>
    </row>
    <row r="11" spans="1:30" s="2" customFormat="1" ht="215.25" customHeight="1">
      <c r="A11" s="11" t="s">
        <v>3358</v>
      </c>
      <c r="B11" s="11" t="s">
        <v>199</v>
      </c>
      <c r="C11" s="8" t="s">
        <v>3359</v>
      </c>
      <c r="D11" s="11" t="s">
        <v>3360</v>
      </c>
      <c r="E11" s="11" t="s">
        <v>3361</v>
      </c>
      <c r="F11" s="11">
        <v>2025</v>
      </c>
      <c r="G11" s="11" t="s">
        <v>3362</v>
      </c>
      <c r="H11" s="11" t="s">
        <v>3363</v>
      </c>
      <c r="I11" s="12" t="s">
        <v>3065</v>
      </c>
      <c r="J11" s="12" t="s">
        <v>3065</v>
      </c>
      <c r="K11" s="11" t="s">
        <v>3065</v>
      </c>
      <c r="L11" s="11" t="s">
        <v>3175</v>
      </c>
      <c r="M11" s="11" t="s">
        <v>3065</v>
      </c>
      <c r="N11" s="11" t="s">
        <v>3065</v>
      </c>
      <c r="O11" s="11" t="s">
        <v>3175</v>
      </c>
      <c r="P11" s="11" t="s">
        <v>3065</v>
      </c>
      <c r="Q11" s="11" t="s">
        <v>3364</v>
      </c>
      <c r="R11" s="11" t="s">
        <v>3365</v>
      </c>
      <c r="S11" s="8" t="s">
        <v>3366</v>
      </c>
      <c r="T11" s="8" t="s">
        <v>3263</v>
      </c>
      <c r="U11" s="8" t="s">
        <v>3367</v>
      </c>
      <c r="V11" s="8" t="s">
        <v>3175</v>
      </c>
      <c r="W11" s="8" t="s">
        <v>3368</v>
      </c>
      <c r="X11" s="8" t="s">
        <v>3369</v>
      </c>
      <c r="Y11" s="8" t="s">
        <v>3236</v>
      </c>
      <c r="Z11" s="8" t="s">
        <v>3370</v>
      </c>
      <c r="AA11" s="8" t="s">
        <v>3371</v>
      </c>
      <c r="AB11" s="11" t="s">
        <v>3372</v>
      </c>
      <c r="AC11" s="9" t="s">
        <v>3373</v>
      </c>
      <c r="AD11" s="9" t="s">
        <v>213</v>
      </c>
    </row>
    <row r="12" spans="1:30" s="2" customFormat="1" ht="215.25" customHeight="1">
      <c r="A12" s="11" t="s">
        <v>3374</v>
      </c>
      <c r="B12" s="11" t="s">
        <v>215</v>
      </c>
      <c r="C12" s="8" t="s">
        <v>3375</v>
      </c>
      <c r="D12" s="11" t="s">
        <v>3376</v>
      </c>
      <c r="E12" s="11" t="s">
        <v>3377</v>
      </c>
      <c r="F12" s="11">
        <v>2070</v>
      </c>
      <c r="G12" s="11" t="s">
        <v>3378</v>
      </c>
      <c r="H12" s="11" t="s">
        <v>3065</v>
      </c>
      <c r="I12" s="11" t="s">
        <v>3379</v>
      </c>
      <c r="J12" s="11" t="s">
        <v>3065</v>
      </c>
      <c r="K12" s="11" t="s">
        <v>3065</v>
      </c>
      <c r="L12" s="11" t="s">
        <v>3065</v>
      </c>
      <c r="M12" s="11" t="s">
        <v>3175</v>
      </c>
      <c r="N12" s="11" t="s">
        <v>3380</v>
      </c>
      <c r="O12" s="11" t="s">
        <v>3381</v>
      </c>
      <c r="P12" s="11" t="s">
        <v>3175</v>
      </c>
      <c r="Q12" s="11" t="s">
        <v>3382</v>
      </c>
      <c r="R12" s="11" t="s">
        <v>3261</v>
      </c>
      <c r="S12" s="8" t="s">
        <v>3383</v>
      </c>
      <c r="T12" s="8" t="s">
        <v>3384</v>
      </c>
      <c r="U12" s="8" t="s">
        <v>3385</v>
      </c>
      <c r="V12" s="8" t="s">
        <v>3386</v>
      </c>
      <c r="W12" s="8" t="s">
        <v>3387</v>
      </c>
      <c r="X12" s="8" t="s">
        <v>3388</v>
      </c>
      <c r="Y12" s="8" t="s">
        <v>3236</v>
      </c>
      <c r="Z12" s="8" t="s">
        <v>3389</v>
      </c>
      <c r="AA12" s="8" t="s">
        <v>3390</v>
      </c>
      <c r="AB12" s="11" t="s">
        <v>3391</v>
      </c>
      <c r="AC12" s="9" t="s">
        <v>3392</v>
      </c>
      <c r="AD12" s="9" t="s">
        <v>3393</v>
      </c>
    </row>
    <row r="13" spans="1:30" s="2" customFormat="1" ht="215.25" customHeight="1">
      <c r="A13" s="11" t="s">
        <v>3394</v>
      </c>
      <c r="B13" s="11" t="s">
        <v>3395</v>
      </c>
      <c r="C13" s="8" t="s">
        <v>2256</v>
      </c>
      <c r="D13" s="11" t="s">
        <v>3396</v>
      </c>
      <c r="E13" s="11" t="s">
        <v>3397</v>
      </c>
      <c r="F13" s="11"/>
      <c r="G13" s="11" t="s">
        <v>3398</v>
      </c>
      <c r="H13" s="11" t="s">
        <v>3175</v>
      </c>
      <c r="I13" s="11" t="s">
        <v>3175</v>
      </c>
      <c r="J13" s="11" t="s">
        <v>3065</v>
      </c>
      <c r="K13" s="11" t="s">
        <v>3175</v>
      </c>
      <c r="L13" s="11" t="s">
        <v>3175</v>
      </c>
      <c r="M13" s="11" t="s">
        <v>3175</v>
      </c>
      <c r="N13" s="11" t="s">
        <v>3065</v>
      </c>
      <c r="O13" s="11" t="s">
        <v>3065</v>
      </c>
      <c r="P13" s="11" t="s">
        <v>3175</v>
      </c>
      <c r="Q13" s="11" t="s">
        <v>3399</v>
      </c>
      <c r="R13" s="11" t="s">
        <v>3400</v>
      </c>
      <c r="S13" s="8" t="s">
        <v>3401</v>
      </c>
      <c r="T13" s="8" t="s">
        <v>3402</v>
      </c>
      <c r="U13" s="8" t="s">
        <v>3233</v>
      </c>
      <c r="V13" s="8" t="s">
        <v>3403</v>
      </c>
      <c r="W13" s="8" t="s">
        <v>3404</v>
      </c>
      <c r="X13" s="8" t="s">
        <v>3405</v>
      </c>
      <c r="Y13" s="8" t="s">
        <v>3175</v>
      </c>
      <c r="Z13" s="8" t="s">
        <v>3406</v>
      </c>
      <c r="AA13" s="8" t="s">
        <v>3407</v>
      </c>
      <c r="AB13" s="11" t="s">
        <v>3408</v>
      </c>
      <c r="AC13" s="9" t="s">
        <v>3409</v>
      </c>
      <c r="AD13" s="9" t="s">
        <v>3410</v>
      </c>
    </row>
    <row r="14" spans="1:30" s="2" customFormat="1" ht="147" customHeight="1">
      <c r="A14" s="8" t="s">
        <v>3411</v>
      </c>
      <c r="B14" s="8" t="s">
        <v>3412</v>
      </c>
      <c r="C14" s="8" t="s">
        <v>2262</v>
      </c>
      <c r="D14" s="8" t="s">
        <v>244</v>
      </c>
      <c r="E14" s="8" t="s">
        <v>3413</v>
      </c>
      <c r="F14" s="8">
        <v>2050</v>
      </c>
      <c r="G14" s="8" t="s">
        <v>3414</v>
      </c>
      <c r="H14" s="8" t="s">
        <v>3065</v>
      </c>
      <c r="I14" s="12" t="s">
        <v>3065</v>
      </c>
      <c r="J14" s="12" t="s">
        <v>3065</v>
      </c>
      <c r="K14" s="8" t="s">
        <v>3065</v>
      </c>
      <c r="L14" s="8" t="s">
        <v>3175</v>
      </c>
      <c r="M14" s="8" t="s">
        <v>3175</v>
      </c>
      <c r="N14" s="8" t="s">
        <v>3065</v>
      </c>
      <c r="O14" s="8" t="s">
        <v>3175</v>
      </c>
      <c r="P14" s="8" t="s">
        <v>3065</v>
      </c>
      <c r="Q14" s="8" t="s">
        <v>3236</v>
      </c>
      <c r="R14" s="8" t="s">
        <v>3415</v>
      </c>
      <c r="S14" s="11" t="s">
        <v>3416</v>
      </c>
      <c r="T14" s="11" t="s">
        <v>3417</v>
      </c>
      <c r="U14" s="11" t="s">
        <v>3385</v>
      </c>
      <c r="V14" s="11" t="s">
        <v>3418</v>
      </c>
      <c r="W14" s="11" t="s">
        <v>3419</v>
      </c>
      <c r="X14" s="11" t="s">
        <v>3420</v>
      </c>
      <c r="Y14" s="11" t="s">
        <v>3236</v>
      </c>
      <c r="Z14" s="11" t="s">
        <v>3421</v>
      </c>
      <c r="AA14" s="11" t="s">
        <v>3422</v>
      </c>
      <c r="AB14" s="8" t="s">
        <v>3423</v>
      </c>
      <c r="AC14" s="24" t="s">
        <v>3424</v>
      </c>
      <c r="AD14" s="24" t="s">
        <v>252</v>
      </c>
    </row>
    <row r="15" spans="1:30" s="2" customFormat="1" ht="140.5" customHeight="1">
      <c r="A15" s="8" t="s">
        <v>3425</v>
      </c>
      <c r="B15" s="8" t="s">
        <v>3426</v>
      </c>
      <c r="C15" s="8" t="s">
        <v>2266</v>
      </c>
      <c r="D15" s="8" t="s">
        <v>3427</v>
      </c>
      <c r="E15" s="8" t="s">
        <v>3258</v>
      </c>
      <c r="F15" s="8">
        <v>2030</v>
      </c>
      <c r="G15" s="8" t="s">
        <v>3428</v>
      </c>
      <c r="H15" s="8" t="s">
        <v>3065</v>
      </c>
      <c r="I15" s="11" t="s">
        <v>62</v>
      </c>
      <c r="J15" s="11" t="s">
        <v>63</v>
      </c>
      <c r="K15" s="8" t="s">
        <v>63</v>
      </c>
      <c r="L15" s="8" t="s">
        <v>63</v>
      </c>
      <c r="M15" s="8" t="s">
        <v>63</v>
      </c>
      <c r="N15" s="8" t="s">
        <v>62</v>
      </c>
      <c r="O15" s="8" t="s">
        <v>63</v>
      </c>
      <c r="P15" s="8" t="s">
        <v>63</v>
      </c>
      <c r="Q15" s="8" t="s">
        <v>3429</v>
      </c>
      <c r="R15" s="8" t="s">
        <v>64</v>
      </c>
      <c r="S15" s="11" t="s">
        <v>3430</v>
      </c>
      <c r="T15" s="8" t="s">
        <v>3431</v>
      </c>
      <c r="U15" s="11" t="s">
        <v>3278</v>
      </c>
      <c r="V15" s="8" t="s">
        <v>3432</v>
      </c>
      <c r="W15" s="11" t="s">
        <v>3433</v>
      </c>
      <c r="X15" s="11" t="s">
        <v>3434</v>
      </c>
      <c r="Y15" s="11" t="s">
        <v>3435</v>
      </c>
      <c r="Z15" s="11" t="s">
        <v>3436</v>
      </c>
      <c r="AA15" s="8" t="s">
        <v>3437</v>
      </c>
      <c r="AB15" s="8" t="s">
        <v>3438</v>
      </c>
      <c r="AC15" s="9" t="s">
        <v>3439</v>
      </c>
      <c r="AD15" s="9" t="s">
        <v>3440</v>
      </c>
    </row>
    <row r="16" spans="1:30" s="2" customFormat="1" ht="108.75" customHeight="1">
      <c r="A16" s="8" t="s">
        <v>3441</v>
      </c>
      <c r="B16" s="8" t="s">
        <v>254</v>
      </c>
      <c r="C16" s="8" t="s">
        <v>3442</v>
      </c>
      <c r="D16" s="8" t="s">
        <v>3443</v>
      </c>
      <c r="E16" s="8" t="s">
        <v>3258</v>
      </c>
      <c r="F16" s="8">
        <v>2030</v>
      </c>
      <c r="G16" s="8" t="s">
        <v>3444</v>
      </c>
      <c r="H16" s="8" t="s">
        <v>3065</v>
      </c>
      <c r="I16" s="11" t="s">
        <v>3065</v>
      </c>
      <c r="J16" s="11" t="s">
        <v>3065</v>
      </c>
      <c r="K16" s="8" t="s">
        <v>3175</v>
      </c>
      <c r="L16" s="8" t="s">
        <v>3175</v>
      </c>
      <c r="M16" s="8" t="s">
        <v>3175</v>
      </c>
      <c r="N16" s="8" t="s">
        <v>3065</v>
      </c>
      <c r="O16" s="8" t="s">
        <v>3175</v>
      </c>
      <c r="P16" s="8" t="s">
        <v>3175</v>
      </c>
      <c r="Q16" s="8" t="s">
        <v>3429</v>
      </c>
      <c r="R16" s="8" t="s">
        <v>3445</v>
      </c>
      <c r="S16" s="11" t="s">
        <v>3446</v>
      </c>
      <c r="T16" s="8" t="s">
        <v>3447</v>
      </c>
      <c r="U16" s="11" t="s">
        <v>3278</v>
      </c>
      <c r="V16" s="8" t="s">
        <v>3236</v>
      </c>
      <c r="W16" s="11" t="s">
        <v>3448</v>
      </c>
      <c r="X16" s="11" t="s">
        <v>3449</v>
      </c>
      <c r="Y16" s="11" t="s">
        <v>3175</v>
      </c>
      <c r="Z16" s="11" t="s">
        <v>3450</v>
      </c>
      <c r="AA16" s="8" t="s">
        <v>3451</v>
      </c>
      <c r="AB16" s="8" t="s">
        <v>3452</v>
      </c>
      <c r="AC16" s="9" t="s">
        <v>3453</v>
      </c>
      <c r="AD16" s="9" t="s">
        <v>3454</v>
      </c>
    </row>
    <row r="17" spans="1:30" s="2" customFormat="1" ht="161.25" customHeight="1">
      <c r="A17" s="13" t="s">
        <v>3455</v>
      </c>
      <c r="B17" s="8" t="s">
        <v>3456</v>
      </c>
      <c r="C17" s="13" t="s">
        <v>2264</v>
      </c>
      <c r="D17" s="8" t="s">
        <v>267</v>
      </c>
      <c r="E17" s="13" t="s">
        <v>3457</v>
      </c>
      <c r="F17" s="13">
        <v>2050</v>
      </c>
      <c r="G17" s="8" t="s">
        <v>3458</v>
      </c>
      <c r="H17" s="8" t="s">
        <v>3065</v>
      </c>
      <c r="I17" s="12" t="s">
        <v>3065</v>
      </c>
      <c r="J17" s="12" t="s">
        <v>3065</v>
      </c>
      <c r="K17" s="8" t="s">
        <v>3065</v>
      </c>
      <c r="L17" s="8" t="s">
        <v>3175</v>
      </c>
      <c r="M17" s="8" t="s">
        <v>62</v>
      </c>
      <c r="N17" s="8" t="s">
        <v>3065</v>
      </c>
      <c r="O17" s="8" t="s">
        <v>3175</v>
      </c>
      <c r="P17" s="8" t="s">
        <v>3065</v>
      </c>
      <c r="Q17" s="8" t="s">
        <v>3459</v>
      </c>
      <c r="R17" s="13" t="s">
        <v>3308</v>
      </c>
      <c r="S17" s="11" t="s">
        <v>3460</v>
      </c>
      <c r="T17" s="11" t="s">
        <v>3236</v>
      </c>
      <c r="U17" s="11" t="s">
        <v>3461</v>
      </c>
      <c r="V17" s="11" t="s">
        <v>3462</v>
      </c>
      <c r="W17" s="11" t="s">
        <v>3463</v>
      </c>
      <c r="X17" s="8" t="s">
        <v>3464</v>
      </c>
      <c r="Y17" s="11" t="s">
        <v>3236</v>
      </c>
      <c r="Z17" s="11" t="s">
        <v>3465</v>
      </c>
      <c r="AA17" s="11" t="s">
        <v>3466</v>
      </c>
      <c r="AB17" s="8" t="s">
        <v>3467</v>
      </c>
      <c r="AC17" s="9" t="s">
        <v>3468</v>
      </c>
      <c r="AD17" s="9" t="s">
        <v>275</v>
      </c>
    </row>
    <row r="18" spans="1:30" s="1" customFormat="1" ht="197.25" customHeight="1">
      <c r="A18" s="8" t="s">
        <v>3469</v>
      </c>
      <c r="B18" s="8" t="s">
        <v>277</v>
      </c>
      <c r="C18" s="8" t="s">
        <v>2270</v>
      </c>
      <c r="D18" s="8" t="s">
        <v>3470</v>
      </c>
      <c r="E18" s="8" t="s">
        <v>3471</v>
      </c>
      <c r="F18" s="8">
        <v>2035</v>
      </c>
      <c r="G18" s="8" t="s">
        <v>3472</v>
      </c>
      <c r="H18" s="8" t="s">
        <v>3065</v>
      </c>
      <c r="I18" s="12" t="s">
        <v>3065</v>
      </c>
      <c r="J18" s="12" t="s">
        <v>3065</v>
      </c>
      <c r="K18" s="11" t="s">
        <v>3065</v>
      </c>
      <c r="L18" s="8" t="s">
        <v>3175</v>
      </c>
      <c r="M18" s="8" t="s">
        <v>3175</v>
      </c>
      <c r="N18" s="8" t="s">
        <v>3065</v>
      </c>
      <c r="O18" s="8" t="s">
        <v>3175</v>
      </c>
      <c r="P18" s="8" t="s">
        <v>3175</v>
      </c>
      <c r="Q18" s="8" t="s">
        <v>3473</v>
      </c>
      <c r="R18" s="8" t="s">
        <v>3261</v>
      </c>
      <c r="S18" s="11" t="s">
        <v>3474</v>
      </c>
      <c r="T18" s="11" t="s">
        <v>3236</v>
      </c>
      <c r="U18" s="11" t="s">
        <v>3385</v>
      </c>
      <c r="V18" s="11" t="s">
        <v>63</v>
      </c>
      <c r="W18" s="11" t="s">
        <v>3475</v>
      </c>
      <c r="X18" s="11" t="s">
        <v>3476</v>
      </c>
      <c r="Y18" s="11" t="s">
        <v>3236</v>
      </c>
      <c r="Z18" s="11" t="s">
        <v>3477</v>
      </c>
      <c r="AA18" s="11" t="s">
        <v>3478</v>
      </c>
      <c r="AB18" s="8" t="s">
        <v>3479</v>
      </c>
      <c r="AC18" s="9" t="s">
        <v>3480</v>
      </c>
      <c r="AD18" s="9" t="s">
        <v>287</v>
      </c>
    </row>
    <row r="19" spans="1:30" s="1" customFormat="1" ht="141.75" customHeight="1">
      <c r="A19" s="8" t="s">
        <v>3481</v>
      </c>
      <c r="B19" s="8" t="s">
        <v>289</v>
      </c>
      <c r="C19" s="8" t="s">
        <v>2270</v>
      </c>
      <c r="D19" s="8" t="s">
        <v>292</v>
      </c>
      <c r="E19" s="8" t="s">
        <v>3482</v>
      </c>
      <c r="F19" s="8">
        <v>2035</v>
      </c>
      <c r="G19" s="8" t="s">
        <v>3483</v>
      </c>
      <c r="H19" s="12" t="s">
        <v>3065</v>
      </c>
      <c r="I19" s="12" t="s">
        <v>3065</v>
      </c>
      <c r="J19" s="12" t="s">
        <v>3065</v>
      </c>
      <c r="K19" s="11" t="s">
        <v>3175</v>
      </c>
      <c r="L19" s="11" t="s">
        <v>3175</v>
      </c>
      <c r="M19" s="11" t="s">
        <v>3175</v>
      </c>
      <c r="N19" s="8" t="s">
        <v>3484</v>
      </c>
      <c r="O19" s="8" t="s">
        <v>3175</v>
      </c>
      <c r="P19" s="8" t="s">
        <v>3175</v>
      </c>
      <c r="Q19" s="8" t="s">
        <v>3485</v>
      </c>
      <c r="R19" s="8" t="s">
        <v>64</v>
      </c>
      <c r="S19" s="11" t="s">
        <v>3486</v>
      </c>
      <c r="T19" s="11" t="s">
        <v>3236</v>
      </c>
      <c r="U19" s="11" t="s">
        <v>3233</v>
      </c>
      <c r="V19" s="11" t="s">
        <v>3175</v>
      </c>
      <c r="W19" s="11" t="s">
        <v>3487</v>
      </c>
      <c r="X19" s="11" t="s">
        <v>3488</v>
      </c>
      <c r="Y19" s="11" t="s">
        <v>3236</v>
      </c>
      <c r="Z19" s="11" t="s">
        <v>3489</v>
      </c>
      <c r="AA19" s="11" t="s">
        <v>3490</v>
      </c>
      <c r="AB19" s="8" t="s">
        <v>3491</v>
      </c>
      <c r="AC19" s="9" t="s">
        <v>3492</v>
      </c>
      <c r="AD19" s="9" t="s">
        <v>297</v>
      </c>
    </row>
    <row r="20" spans="1:30" s="1" customFormat="1" ht="141.75" customHeight="1">
      <c r="A20" s="8" t="s">
        <v>3493</v>
      </c>
      <c r="B20" s="8" t="s">
        <v>3494</v>
      </c>
      <c r="C20" s="8" t="s">
        <v>2270</v>
      </c>
      <c r="D20" s="8" t="s">
        <v>3495</v>
      </c>
      <c r="E20" s="8" t="s">
        <v>3227</v>
      </c>
      <c r="F20" s="8">
        <v>2050</v>
      </c>
      <c r="G20" s="8" t="s">
        <v>3496</v>
      </c>
      <c r="H20" s="11" t="s">
        <v>3065</v>
      </c>
      <c r="I20" s="11" t="s">
        <v>3065</v>
      </c>
      <c r="J20" s="11" t="s">
        <v>3065</v>
      </c>
      <c r="K20" s="11" t="s">
        <v>3065</v>
      </c>
      <c r="L20" s="11" t="s">
        <v>3175</v>
      </c>
      <c r="M20" s="11" t="s">
        <v>3065</v>
      </c>
      <c r="N20" s="8" t="s">
        <v>3065</v>
      </c>
      <c r="O20" s="8" t="s">
        <v>3175</v>
      </c>
      <c r="P20" s="8" t="s">
        <v>3175</v>
      </c>
      <c r="Q20" s="8" t="s">
        <v>3497</v>
      </c>
      <c r="R20" s="8" t="s">
        <v>3261</v>
      </c>
      <c r="S20" s="11" t="s">
        <v>3498</v>
      </c>
      <c r="T20" s="8" t="s">
        <v>3499</v>
      </c>
      <c r="U20" s="11" t="s">
        <v>3236</v>
      </c>
      <c r="V20" s="8" t="s">
        <v>3500</v>
      </c>
      <c r="W20" s="11" t="s">
        <v>3501</v>
      </c>
      <c r="X20" s="11" t="s">
        <v>3502</v>
      </c>
      <c r="Y20" s="11" t="s">
        <v>3236</v>
      </c>
      <c r="Z20" s="11" t="s">
        <v>3503</v>
      </c>
      <c r="AA20" s="8" t="s">
        <v>3504</v>
      </c>
      <c r="AB20" s="8" t="s">
        <v>3505</v>
      </c>
      <c r="AC20" s="9" t="s">
        <v>3506</v>
      </c>
      <c r="AD20" s="8" t="s">
        <v>3236</v>
      </c>
    </row>
    <row r="21" spans="1:30" s="28" customFormat="1" ht="127.5" customHeight="1">
      <c r="A21" s="25" t="s">
        <v>3507</v>
      </c>
      <c r="B21" s="25" t="s">
        <v>3508</v>
      </c>
      <c r="C21" s="25" t="s">
        <v>3509</v>
      </c>
      <c r="D21" s="25" t="s">
        <v>3510</v>
      </c>
      <c r="E21" s="25" t="s">
        <v>3511</v>
      </c>
      <c r="F21" s="25">
        <v>2050</v>
      </c>
      <c r="G21" s="25" t="s">
        <v>3512</v>
      </c>
      <c r="H21" s="26" t="s">
        <v>3065</v>
      </c>
      <c r="I21" s="26" t="s">
        <v>3065</v>
      </c>
      <c r="J21" s="26" t="s">
        <v>3065</v>
      </c>
      <c r="K21" s="26" t="s">
        <v>3065</v>
      </c>
      <c r="L21" s="26" t="s">
        <v>3175</v>
      </c>
      <c r="M21" s="26" t="s">
        <v>3175</v>
      </c>
      <c r="N21" s="25" t="s">
        <v>3065</v>
      </c>
      <c r="O21" s="25" t="s">
        <v>3175</v>
      </c>
      <c r="P21" s="25" t="s">
        <v>3065</v>
      </c>
      <c r="Q21" s="25" t="s">
        <v>3513</v>
      </c>
      <c r="R21" s="25" t="s">
        <v>3261</v>
      </c>
      <c r="S21" s="25" t="s">
        <v>3514</v>
      </c>
      <c r="T21" s="25" t="s">
        <v>3263</v>
      </c>
      <c r="U21" s="25" t="s">
        <v>3233</v>
      </c>
      <c r="V21" s="25" t="s">
        <v>3515</v>
      </c>
      <c r="W21" s="25" t="s">
        <v>3516</v>
      </c>
      <c r="X21" s="25" t="s">
        <v>3517</v>
      </c>
      <c r="Y21" s="25" t="s">
        <v>3518</v>
      </c>
      <c r="Z21" s="25" t="s">
        <v>3519</v>
      </c>
      <c r="AA21" s="25" t="s">
        <v>3520</v>
      </c>
      <c r="AB21" s="25" t="s">
        <v>3521</v>
      </c>
      <c r="AC21" s="27" t="s">
        <v>3522</v>
      </c>
      <c r="AD21" s="27" t="s">
        <v>3523</v>
      </c>
    </row>
    <row r="22" spans="1:30" s="1" customFormat="1" ht="183" customHeight="1">
      <c r="A22" s="8" t="s">
        <v>3524</v>
      </c>
      <c r="B22" s="8" t="s">
        <v>264</v>
      </c>
      <c r="C22" s="8" t="s">
        <v>2278</v>
      </c>
      <c r="D22" s="8" t="s">
        <v>3525</v>
      </c>
      <c r="E22" s="8" t="s">
        <v>3526</v>
      </c>
      <c r="F22" s="8">
        <v>2042</v>
      </c>
      <c r="G22" s="8" t="s">
        <v>3527</v>
      </c>
      <c r="H22" s="8" t="s">
        <v>3065</v>
      </c>
      <c r="I22" s="8" t="s">
        <v>3065</v>
      </c>
      <c r="J22" s="8" t="s">
        <v>3065</v>
      </c>
      <c r="K22" s="8" t="s">
        <v>3175</v>
      </c>
      <c r="L22" s="8" t="s">
        <v>3065</v>
      </c>
      <c r="M22" s="8" t="s">
        <v>3175</v>
      </c>
      <c r="N22" s="8" t="s">
        <v>3065</v>
      </c>
      <c r="O22" s="8" t="s">
        <v>3175</v>
      </c>
      <c r="P22" s="8" t="s">
        <v>3065</v>
      </c>
      <c r="Q22" s="8" t="s">
        <v>3175</v>
      </c>
      <c r="R22" s="8" t="s">
        <v>3261</v>
      </c>
      <c r="S22" s="8" t="s">
        <v>3528</v>
      </c>
      <c r="T22" s="8" t="s">
        <v>3263</v>
      </c>
      <c r="U22" s="8" t="s">
        <v>3236</v>
      </c>
      <c r="V22" s="8" t="s">
        <v>3529</v>
      </c>
      <c r="W22" s="8" t="s">
        <v>3530</v>
      </c>
      <c r="X22" s="8" t="s">
        <v>3531</v>
      </c>
      <c r="Y22" s="8" t="s">
        <v>3236</v>
      </c>
      <c r="Z22" s="8" t="s">
        <v>3532</v>
      </c>
      <c r="AA22" s="8" t="s">
        <v>3533</v>
      </c>
      <c r="AB22" s="8" t="s">
        <v>3534</v>
      </c>
      <c r="AC22" s="9" t="s">
        <v>3535</v>
      </c>
      <c r="AD22" s="9" t="s">
        <v>3536</v>
      </c>
    </row>
    <row r="23" spans="1:30" s="1" customFormat="1" ht="173.25" customHeight="1">
      <c r="A23" s="8" t="s">
        <v>3537</v>
      </c>
      <c r="B23" s="8" t="s">
        <v>325</v>
      </c>
      <c r="C23" s="8" t="s">
        <v>3538</v>
      </c>
      <c r="D23" s="8" t="s">
        <v>3539</v>
      </c>
      <c r="E23" s="8" t="s">
        <v>3540</v>
      </c>
      <c r="F23" s="8">
        <v>2040</v>
      </c>
      <c r="G23" s="8" t="s">
        <v>3541</v>
      </c>
      <c r="H23" s="8" t="s">
        <v>3065</v>
      </c>
      <c r="I23" s="8" t="s">
        <v>3065</v>
      </c>
      <c r="J23" s="8" t="s">
        <v>3065</v>
      </c>
      <c r="K23" s="8" t="s">
        <v>3175</v>
      </c>
      <c r="L23" s="8" t="s">
        <v>3065</v>
      </c>
      <c r="M23" s="8" t="s">
        <v>3175</v>
      </c>
      <c r="N23" s="8" t="s">
        <v>3065</v>
      </c>
      <c r="O23" s="8" t="s">
        <v>3175</v>
      </c>
      <c r="P23" s="8" t="s">
        <v>3065</v>
      </c>
      <c r="Q23" s="8" t="s">
        <v>3542</v>
      </c>
      <c r="R23" s="8" t="s">
        <v>3261</v>
      </c>
      <c r="S23" s="8" t="s">
        <v>3339</v>
      </c>
      <c r="T23" s="8" t="s">
        <v>3543</v>
      </c>
      <c r="U23" s="8" t="s">
        <v>3236</v>
      </c>
      <c r="V23" s="8" t="s">
        <v>3544</v>
      </c>
      <c r="W23" s="8" t="s">
        <v>3545</v>
      </c>
      <c r="X23" s="8" t="s">
        <v>3546</v>
      </c>
      <c r="Y23" s="8" t="s">
        <v>3236</v>
      </c>
      <c r="Z23" s="8" t="s">
        <v>3547</v>
      </c>
      <c r="AA23" s="8" t="s">
        <v>3548</v>
      </c>
      <c r="AB23" s="8" t="s">
        <v>3549</v>
      </c>
      <c r="AC23" s="9" t="s">
        <v>3550</v>
      </c>
      <c r="AD23" s="8" t="s">
        <v>3551</v>
      </c>
    </row>
    <row r="24" spans="1:30" s="1" customFormat="1" ht="173.25" customHeight="1">
      <c r="A24" s="8" t="s">
        <v>3552</v>
      </c>
      <c r="B24" s="8" t="s">
        <v>3553</v>
      </c>
      <c r="C24" s="8" t="s">
        <v>3538</v>
      </c>
      <c r="D24" s="8" t="s">
        <v>338</v>
      </c>
      <c r="E24" s="8" t="s">
        <v>3554</v>
      </c>
      <c r="F24" s="8">
        <v>2050</v>
      </c>
      <c r="G24" s="8" t="s">
        <v>3555</v>
      </c>
      <c r="H24" s="8" t="s">
        <v>3065</v>
      </c>
      <c r="I24" s="8" t="s">
        <v>3065</v>
      </c>
      <c r="J24" s="8" t="s">
        <v>3065</v>
      </c>
      <c r="K24" s="8" t="s">
        <v>3065</v>
      </c>
      <c r="L24" s="8" t="s">
        <v>3556</v>
      </c>
      <c r="M24" s="8" t="s">
        <v>3065</v>
      </c>
      <c r="N24" s="8" t="s">
        <v>3065</v>
      </c>
      <c r="O24" s="8" t="s">
        <v>3175</v>
      </c>
      <c r="P24" s="8" t="s">
        <v>3175</v>
      </c>
      <c r="Q24" s="8" t="s">
        <v>3557</v>
      </c>
      <c r="R24" s="8" t="s">
        <v>3558</v>
      </c>
      <c r="S24" s="8" t="s">
        <v>3559</v>
      </c>
      <c r="T24" s="8" t="s">
        <v>3560</v>
      </c>
      <c r="U24" s="8" t="s">
        <v>3385</v>
      </c>
      <c r="V24" s="8" t="s">
        <v>3065</v>
      </c>
      <c r="W24" s="8" t="s">
        <v>3561</v>
      </c>
      <c r="X24" s="8" t="s">
        <v>3562</v>
      </c>
      <c r="Y24" s="8" t="s">
        <v>3175</v>
      </c>
      <c r="Z24" s="8" t="s">
        <v>3563</v>
      </c>
      <c r="AA24" s="8" t="s">
        <v>3564</v>
      </c>
      <c r="AB24" s="8" t="s">
        <v>3565</v>
      </c>
      <c r="AC24" s="9" t="s">
        <v>3566</v>
      </c>
      <c r="AD24" s="9" t="s">
        <v>346</v>
      </c>
    </row>
    <row r="25" spans="1:30" s="1" customFormat="1" ht="127.5" customHeight="1">
      <c r="A25" s="13" t="s">
        <v>3567</v>
      </c>
      <c r="B25" s="8" t="s">
        <v>348</v>
      </c>
      <c r="C25" s="13" t="s">
        <v>2285</v>
      </c>
      <c r="D25" s="8" t="s">
        <v>3568</v>
      </c>
      <c r="E25" s="13" t="s">
        <v>3569</v>
      </c>
      <c r="F25" s="13">
        <v>2050</v>
      </c>
      <c r="G25" s="13" t="s">
        <v>3570</v>
      </c>
      <c r="H25" s="8" t="s">
        <v>3065</v>
      </c>
      <c r="I25" s="8" t="s">
        <v>3065</v>
      </c>
      <c r="J25" s="8" t="s">
        <v>3065</v>
      </c>
      <c r="K25" s="12" t="s">
        <v>3065</v>
      </c>
      <c r="L25" s="12" t="s">
        <v>3065</v>
      </c>
      <c r="M25" s="8" t="s">
        <v>3065</v>
      </c>
      <c r="N25" s="8" t="s">
        <v>3065</v>
      </c>
      <c r="O25" s="8" t="s">
        <v>3175</v>
      </c>
      <c r="P25" s="8" t="s">
        <v>3175</v>
      </c>
      <c r="Q25" s="8" t="s">
        <v>3571</v>
      </c>
      <c r="R25" s="8" t="s">
        <v>3572</v>
      </c>
      <c r="S25" s="8" t="s">
        <v>3339</v>
      </c>
      <c r="T25" s="8" t="s">
        <v>3573</v>
      </c>
      <c r="U25" s="8" t="s">
        <v>3385</v>
      </c>
      <c r="V25" s="8" t="s">
        <v>3574</v>
      </c>
      <c r="W25" s="8" t="s">
        <v>3575</v>
      </c>
      <c r="X25" s="8" t="s">
        <v>3576</v>
      </c>
      <c r="Y25" s="8" t="s">
        <v>3577</v>
      </c>
      <c r="Z25" s="8" t="s">
        <v>3578</v>
      </c>
      <c r="AA25" s="8" t="s">
        <v>3579</v>
      </c>
      <c r="AB25" s="8" t="s">
        <v>3580</v>
      </c>
      <c r="AC25" s="9" t="s">
        <v>3581</v>
      </c>
      <c r="AD25" s="9" t="s">
        <v>356</v>
      </c>
    </row>
    <row r="26" spans="1:30" s="1" customFormat="1" ht="177" customHeight="1">
      <c r="A26" s="8" t="s">
        <v>3582</v>
      </c>
      <c r="B26" s="8" t="s">
        <v>3583</v>
      </c>
      <c r="C26" s="13" t="s">
        <v>2285</v>
      </c>
      <c r="D26" s="8" t="s">
        <v>3584</v>
      </c>
      <c r="E26" s="8" t="s">
        <v>3585</v>
      </c>
      <c r="F26" s="8">
        <v>2045</v>
      </c>
      <c r="G26" s="8" t="s">
        <v>3586</v>
      </c>
      <c r="H26" s="8" t="s">
        <v>3065</v>
      </c>
      <c r="I26" s="8" t="s">
        <v>3065</v>
      </c>
      <c r="J26" s="8" t="s">
        <v>3065</v>
      </c>
      <c r="K26" s="11" t="s">
        <v>3175</v>
      </c>
      <c r="L26" s="11" t="s">
        <v>3175</v>
      </c>
      <c r="M26" s="8" t="s">
        <v>3065</v>
      </c>
      <c r="N26" s="8" t="s">
        <v>3065</v>
      </c>
      <c r="O26" s="8" t="s">
        <v>3175</v>
      </c>
      <c r="P26" s="8" t="s">
        <v>3065</v>
      </c>
      <c r="Q26" s="8" t="s">
        <v>3587</v>
      </c>
      <c r="R26" s="8" t="s">
        <v>3588</v>
      </c>
      <c r="S26" s="8" t="s">
        <v>3589</v>
      </c>
      <c r="T26" s="8" t="s">
        <v>3590</v>
      </c>
      <c r="U26" s="8" t="s">
        <v>3385</v>
      </c>
      <c r="V26" s="8" t="s">
        <v>3591</v>
      </c>
      <c r="W26" s="8" t="s">
        <v>3592</v>
      </c>
      <c r="X26" s="8" t="s">
        <v>3593</v>
      </c>
      <c r="Y26" s="8" t="s">
        <v>3236</v>
      </c>
      <c r="Z26" s="8" t="s">
        <v>3594</v>
      </c>
      <c r="AA26" s="8" t="s">
        <v>3595</v>
      </c>
      <c r="AB26" s="8" t="s">
        <v>3596</v>
      </c>
      <c r="AC26" s="9" t="s">
        <v>3597</v>
      </c>
      <c r="AD26" s="9" t="s">
        <v>346</v>
      </c>
    </row>
    <row r="27" spans="1:30" s="1" customFormat="1" ht="127.5" customHeight="1">
      <c r="A27" s="8" t="s">
        <v>3598</v>
      </c>
      <c r="B27" s="8" t="s">
        <v>369</v>
      </c>
      <c r="C27" s="8" t="s">
        <v>2287</v>
      </c>
      <c r="D27" s="8" t="s">
        <v>371</v>
      </c>
      <c r="E27" s="8" t="s">
        <v>3599</v>
      </c>
      <c r="F27" s="8">
        <v>2030</v>
      </c>
      <c r="G27" s="8" t="s">
        <v>3600</v>
      </c>
      <c r="H27" s="8" t="s">
        <v>3065</v>
      </c>
      <c r="I27" s="8" t="s">
        <v>3065</v>
      </c>
      <c r="J27" s="8" t="s">
        <v>3065</v>
      </c>
      <c r="K27" s="8" t="s">
        <v>3065</v>
      </c>
      <c r="L27" s="11" t="s">
        <v>3175</v>
      </c>
      <c r="M27" s="11" t="s">
        <v>3175</v>
      </c>
      <c r="N27" s="8" t="s">
        <v>3065</v>
      </c>
      <c r="O27" s="8" t="s">
        <v>3175</v>
      </c>
      <c r="P27" s="8" t="s">
        <v>3065</v>
      </c>
      <c r="Q27" s="8" t="s">
        <v>3236</v>
      </c>
      <c r="R27" s="8" t="s">
        <v>3601</v>
      </c>
      <c r="S27" s="8" t="s">
        <v>3236</v>
      </c>
      <c r="T27" s="8" t="s">
        <v>3263</v>
      </c>
      <c r="U27" s="8" t="s">
        <v>3602</v>
      </c>
      <c r="V27" s="8" t="s">
        <v>3603</v>
      </c>
      <c r="W27" s="8" t="s">
        <v>3604</v>
      </c>
      <c r="X27" s="8" t="s">
        <v>3605</v>
      </c>
      <c r="Y27" s="8" t="s">
        <v>3236</v>
      </c>
      <c r="Z27" s="8" t="s">
        <v>3606</v>
      </c>
      <c r="AA27" s="8" t="s">
        <v>3607</v>
      </c>
      <c r="AB27" s="8" t="s">
        <v>3608</v>
      </c>
      <c r="AC27" s="9" t="s">
        <v>3609</v>
      </c>
      <c r="AD27" s="8" t="s">
        <v>3610</v>
      </c>
    </row>
    <row r="28" spans="1:30" s="1" customFormat="1" ht="220.25" customHeight="1">
      <c r="A28" s="8" t="s">
        <v>380</v>
      </c>
      <c r="B28" s="8" t="s">
        <v>381</v>
      </c>
      <c r="C28" s="8" t="s">
        <v>2288</v>
      </c>
      <c r="D28" s="8" t="s">
        <v>383</v>
      </c>
      <c r="E28" s="8" t="s">
        <v>3611</v>
      </c>
      <c r="F28" s="8">
        <v>2030</v>
      </c>
      <c r="G28" s="8" t="s">
        <v>3612</v>
      </c>
      <c r="H28" s="8" t="s">
        <v>3065</v>
      </c>
      <c r="I28" s="8" t="s">
        <v>3363</v>
      </c>
      <c r="J28" s="8" t="s">
        <v>3065</v>
      </c>
      <c r="K28" s="8" t="s">
        <v>3065</v>
      </c>
      <c r="L28" s="11" t="s">
        <v>3175</v>
      </c>
      <c r="M28" s="11" t="s">
        <v>3065</v>
      </c>
      <c r="N28" s="8" t="s">
        <v>3065</v>
      </c>
      <c r="O28" s="8" t="s">
        <v>3175</v>
      </c>
      <c r="P28" s="8" t="s">
        <v>3175</v>
      </c>
      <c r="Q28" s="8" t="s">
        <v>3236</v>
      </c>
      <c r="R28" s="8" t="s">
        <v>3613</v>
      </c>
      <c r="S28" s="8" t="s">
        <v>3614</v>
      </c>
      <c r="T28" s="8" t="s">
        <v>3263</v>
      </c>
      <c r="U28" s="8" t="s">
        <v>3233</v>
      </c>
      <c r="V28" s="8" t="s">
        <v>3615</v>
      </c>
      <c r="W28" s="8" t="s">
        <v>3616</v>
      </c>
      <c r="X28" s="8" t="s">
        <v>3617</v>
      </c>
      <c r="Y28" s="8" t="s">
        <v>3618</v>
      </c>
      <c r="Z28" s="8" t="s">
        <v>3619</v>
      </c>
      <c r="AA28" s="8" t="s">
        <v>3620</v>
      </c>
      <c r="AB28" s="8" t="s">
        <v>3621</v>
      </c>
      <c r="AC28" s="9" t="s">
        <v>3622</v>
      </c>
      <c r="AD28" s="9" t="s">
        <v>388</v>
      </c>
    </row>
    <row r="29" spans="1:30" s="1" customFormat="1" ht="127.5" customHeight="1">
      <c r="A29" s="8" t="s">
        <v>389</v>
      </c>
      <c r="B29" s="8" t="s">
        <v>369</v>
      </c>
      <c r="C29" s="8" t="s">
        <v>2288</v>
      </c>
      <c r="D29" s="8" t="s">
        <v>3623</v>
      </c>
      <c r="E29" s="8" t="s">
        <v>3624</v>
      </c>
      <c r="F29" s="8">
        <v>2048</v>
      </c>
      <c r="G29" s="8" t="s">
        <v>3625</v>
      </c>
      <c r="H29" s="8" t="s">
        <v>3065</v>
      </c>
      <c r="I29" s="8" t="s">
        <v>3065</v>
      </c>
      <c r="J29" s="8" t="s">
        <v>3065</v>
      </c>
      <c r="K29" s="8" t="s">
        <v>3175</v>
      </c>
      <c r="L29" s="8" t="s">
        <v>3065</v>
      </c>
      <c r="M29" s="11" t="s">
        <v>3175</v>
      </c>
      <c r="N29" s="8" t="s">
        <v>3065</v>
      </c>
      <c r="O29" s="8" t="s">
        <v>3175</v>
      </c>
      <c r="P29" s="8" t="s">
        <v>3065</v>
      </c>
      <c r="Q29" s="8" t="s">
        <v>3236</v>
      </c>
      <c r="R29" s="8" t="s">
        <v>3626</v>
      </c>
      <c r="S29" s="8" t="s">
        <v>3627</v>
      </c>
      <c r="T29" s="8" t="s">
        <v>3351</v>
      </c>
      <c r="U29" s="8" t="s">
        <v>3385</v>
      </c>
      <c r="V29" s="8" t="s">
        <v>3065</v>
      </c>
      <c r="W29" s="8" t="s">
        <v>3628</v>
      </c>
      <c r="X29" s="8" t="s">
        <v>3629</v>
      </c>
      <c r="Y29" s="8" t="s">
        <v>3630</v>
      </c>
      <c r="Z29" s="8" t="s">
        <v>3236</v>
      </c>
      <c r="AA29" s="8" t="s">
        <v>3631</v>
      </c>
      <c r="AB29" s="8" t="s">
        <v>3236</v>
      </c>
      <c r="AC29" s="9" t="s">
        <v>3632</v>
      </c>
      <c r="AD29" s="9" t="s">
        <v>395</v>
      </c>
    </row>
    <row r="30" spans="1:30" s="1" customFormat="1" ht="127.5" customHeight="1">
      <c r="A30" s="8" t="s">
        <v>396</v>
      </c>
      <c r="B30" s="8" t="s">
        <v>397</v>
      </c>
      <c r="C30" s="8" t="s">
        <v>2288</v>
      </c>
      <c r="D30" s="8" t="s">
        <v>399</v>
      </c>
      <c r="E30" s="8" t="s">
        <v>3348</v>
      </c>
      <c r="F30" s="8">
        <v>2040</v>
      </c>
      <c r="G30" s="8" t="s">
        <v>3633</v>
      </c>
      <c r="H30" s="12" t="s">
        <v>3065</v>
      </c>
      <c r="I30" s="12" t="s">
        <v>3065</v>
      </c>
      <c r="J30" s="12" t="s">
        <v>3065</v>
      </c>
      <c r="K30" s="8" t="s">
        <v>3065</v>
      </c>
      <c r="L30" s="11" t="s">
        <v>3175</v>
      </c>
      <c r="M30" s="11" t="s">
        <v>3175</v>
      </c>
      <c r="N30" s="8" t="s">
        <v>3065</v>
      </c>
      <c r="O30" s="8" t="s">
        <v>3175</v>
      </c>
      <c r="P30" s="8" t="s">
        <v>3175</v>
      </c>
      <c r="Q30" s="8" t="s">
        <v>3236</v>
      </c>
      <c r="R30" s="8" t="s">
        <v>3634</v>
      </c>
      <c r="S30" s="8" t="s">
        <v>3339</v>
      </c>
      <c r="T30" s="8" t="s">
        <v>3263</v>
      </c>
      <c r="U30" s="8" t="s">
        <v>3635</v>
      </c>
      <c r="V30" s="8" t="s">
        <v>3065</v>
      </c>
      <c r="W30" s="8" t="s">
        <v>3636</v>
      </c>
      <c r="X30" s="8" t="s">
        <v>3637</v>
      </c>
      <c r="Y30" s="8" t="s">
        <v>3618</v>
      </c>
      <c r="Z30" s="8" t="s">
        <v>3638</v>
      </c>
      <c r="AA30" s="8" t="s">
        <v>3639</v>
      </c>
      <c r="AB30" s="8" t="s">
        <v>3640</v>
      </c>
      <c r="AC30" s="9" t="s">
        <v>3641</v>
      </c>
      <c r="AD30" s="9" t="s">
        <v>408</v>
      </c>
    </row>
    <row r="31" spans="1:30" s="1" customFormat="1" ht="110.25" customHeight="1">
      <c r="A31" s="8" t="s">
        <v>3642</v>
      </c>
      <c r="B31" s="13" t="s">
        <v>410</v>
      </c>
      <c r="C31" s="13" t="s">
        <v>2292</v>
      </c>
      <c r="D31" s="8" t="s">
        <v>412</v>
      </c>
      <c r="E31" s="13" t="s">
        <v>3643</v>
      </c>
      <c r="F31" s="13">
        <v>2045</v>
      </c>
      <c r="G31" s="8" t="s">
        <v>3644</v>
      </c>
      <c r="H31" s="12" t="s">
        <v>3065</v>
      </c>
      <c r="I31" s="12" t="s">
        <v>3065</v>
      </c>
      <c r="J31" s="12" t="s">
        <v>3065</v>
      </c>
      <c r="K31" s="12" t="s">
        <v>3175</v>
      </c>
      <c r="L31" s="12" t="s">
        <v>3065</v>
      </c>
      <c r="M31" s="12" t="s">
        <v>3065</v>
      </c>
      <c r="N31" s="12" t="s">
        <v>3065</v>
      </c>
      <c r="O31" s="8" t="s">
        <v>3175</v>
      </c>
      <c r="P31" s="8" t="s">
        <v>62</v>
      </c>
      <c r="Q31" s="8" t="s">
        <v>3236</v>
      </c>
      <c r="R31" s="8" t="s">
        <v>3634</v>
      </c>
      <c r="S31" s="8" t="s">
        <v>3645</v>
      </c>
      <c r="T31" s="8" t="s">
        <v>3263</v>
      </c>
      <c r="U31" s="8" t="s">
        <v>3646</v>
      </c>
      <c r="V31" s="8" t="s">
        <v>3647</v>
      </c>
      <c r="W31" s="8" t="s">
        <v>3648</v>
      </c>
      <c r="X31" s="8" t="s">
        <v>3649</v>
      </c>
      <c r="Y31" s="8" t="s">
        <v>3236</v>
      </c>
      <c r="Z31" s="8" t="s">
        <v>3650</v>
      </c>
      <c r="AA31" s="8" t="s">
        <v>3651</v>
      </c>
      <c r="AB31" s="8" t="s">
        <v>3652</v>
      </c>
      <c r="AC31" s="9" t="s">
        <v>3653</v>
      </c>
      <c r="AD31" s="9" t="s">
        <v>420</v>
      </c>
    </row>
    <row r="32" spans="1:30" s="1" customFormat="1" ht="135.75" customHeight="1">
      <c r="A32" s="13" t="s">
        <v>3654</v>
      </c>
      <c r="B32" s="8" t="s">
        <v>3655</v>
      </c>
      <c r="C32" s="13" t="s">
        <v>2292</v>
      </c>
      <c r="D32" s="8" t="s">
        <v>3656</v>
      </c>
      <c r="E32" s="13" t="s">
        <v>3657</v>
      </c>
      <c r="F32" s="13">
        <v>2037</v>
      </c>
      <c r="G32" s="8" t="s">
        <v>3658</v>
      </c>
      <c r="H32" s="12" t="s">
        <v>3065</v>
      </c>
      <c r="I32" s="12" t="s">
        <v>3065</v>
      </c>
      <c r="J32" s="12" t="s">
        <v>3065</v>
      </c>
      <c r="K32" s="12" t="s">
        <v>3175</v>
      </c>
      <c r="L32" s="12" t="s">
        <v>3065</v>
      </c>
      <c r="M32" s="12" t="s">
        <v>3065</v>
      </c>
      <c r="N32" s="12" t="s">
        <v>3065</v>
      </c>
      <c r="O32" s="8" t="s">
        <v>3175</v>
      </c>
      <c r="P32" s="8" t="s">
        <v>62</v>
      </c>
      <c r="Q32" s="8" t="s">
        <v>3659</v>
      </c>
      <c r="R32" s="8" t="s">
        <v>3660</v>
      </c>
      <c r="S32" s="8" t="s">
        <v>3661</v>
      </c>
      <c r="T32" s="8" t="s">
        <v>3263</v>
      </c>
      <c r="U32" s="8" t="s">
        <v>3385</v>
      </c>
      <c r="V32" s="8" t="s">
        <v>3662</v>
      </c>
      <c r="W32" s="8" t="s">
        <v>3663</v>
      </c>
      <c r="X32" s="8" t="s">
        <v>3664</v>
      </c>
      <c r="Y32" s="8" t="s">
        <v>3236</v>
      </c>
      <c r="Z32" s="8" t="s">
        <v>3665</v>
      </c>
      <c r="AA32" s="8" t="s">
        <v>3666</v>
      </c>
      <c r="AB32" s="8" t="s">
        <v>3667</v>
      </c>
      <c r="AC32" s="9" t="s">
        <v>3668</v>
      </c>
      <c r="AD32" s="9" t="s">
        <v>430</v>
      </c>
    </row>
    <row r="33" spans="1:39" s="1" customFormat="1" ht="135.75" customHeight="1">
      <c r="A33" s="8" t="s">
        <v>3669</v>
      </c>
      <c r="B33" s="8" t="s">
        <v>381</v>
      </c>
      <c r="C33" s="13" t="s">
        <v>2292</v>
      </c>
      <c r="D33" s="8" t="s">
        <v>3670</v>
      </c>
      <c r="E33" s="8" t="s">
        <v>3671</v>
      </c>
      <c r="F33" s="8">
        <v>2030</v>
      </c>
      <c r="G33" s="8" t="s">
        <v>3672</v>
      </c>
      <c r="H33" s="12" t="s">
        <v>3065</v>
      </c>
      <c r="I33" s="12" t="s">
        <v>3065</v>
      </c>
      <c r="J33" s="12" t="s">
        <v>3065</v>
      </c>
      <c r="K33" s="11" t="s">
        <v>3065</v>
      </c>
      <c r="L33" s="11" t="s">
        <v>3065</v>
      </c>
      <c r="M33" s="11" t="s">
        <v>62</v>
      </c>
      <c r="N33" s="11" t="s">
        <v>3065</v>
      </c>
      <c r="O33" s="8" t="s">
        <v>3175</v>
      </c>
      <c r="P33" s="8" t="s">
        <v>3065</v>
      </c>
      <c r="Q33" s="8" t="s">
        <v>3673</v>
      </c>
      <c r="R33" s="8" t="s">
        <v>3261</v>
      </c>
      <c r="S33" s="8" t="s">
        <v>3674</v>
      </c>
      <c r="T33" s="8" t="s">
        <v>3263</v>
      </c>
      <c r="U33" s="8" t="s">
        <v>3385</v>
      </c>
      <c r="V33" s="8" t="s">
        <v>3175</v>
      </c>
      <c r="W33" s="8" t="s">
        <v>3675</v>
      </c>
      <c r="X33" s="8" t="s">
        <v>3676</v>
      </c>
      <c r="Y33" s="8" t="s">
        <v>3236</v>
      </c>
      <c r="Z33" s="8" t="s">
        <v>3677</v>
      </c>
      <c r="AA33" s="8" t="s">
        <v>3678</v>
      </c>
      <c r="AB33" s="8" t="s">
        <v>3679</v>
      </c>
      <c r="AC33" s="9" t="s">
        <v>437</v>
      </c>
      <c r="AD33" s="9" t="s">
        <v>3680</v>
      </c>
    </row>
    <row r="34" spans="1:39" s="1" customFormat="1" ht="147.75" customHeight="1">
      <c r="A34" s="8" t="s">
        <v>3681</v>
      </c>
      <c r="B34" s="8" t="s">
        <v>3682</v>
      </c>
      <c r="C34" s="8" t="s">
        <v>2292</v>
      </c>
      <c r="D34" s="8" t="s">
        <v>442</v>
      </c>
      <c r="E34" s="8" t="s">
        <v>3683</v>
      </c>
      <c r="F34" s="8">
        <v>2035</v>
      </c>
      <c r="G34" s="8" t="s">
        <v>3684</v>
      </c>
      <c r="H34" s="11" t="s">
        <v>3685</v>
      </c>
      <c r="I34" s="12" t="s">
        <v>3065</v>
      </c>
      <c r="J34" s="12" t="s">
        <v>3065</v>
      </c>
      <c r="K34" s="11" t="s">
        <v>3175</v>
      </c>
      <c r="L34" s="11" t="s">
        <v>3175</v>
      </c>
      <c r="M34" s="11" t="s">
        <v>3065</v>
      </c>
      <c r="N34" s="11" t="s">
        <v>3065</v>
      </c>
      <c r="O34" s="8" t="s">
        <v>3175</v>
      </c>
      <c r="P34" s="8" t="s">
        <v>3065</v>
      </c>
      <c r="Q34" s="8" t="s">
        <v>3686</v>
      </c>
      <c r="R34" s="8" t="s">
        <v>3261</v>
      </c>
      <c r="S34" s="8" t="s">
        <v>3687</v>
      </c>
      <c r="T34" s="8" t="s">
        <v>3263</v>
      </c>
      <c r="U34" s="8" t="s">
        <v>3688</v>
      </c>
      <c r="V34" s="8" t="s">
        <v>3689</v>
      </c>
      <c r="W34" s="8" t="s">
        <v>3690</v>
      </c>
      <c r="X34" s="8" t="s">
        <v>3691</v>
      </c>
      <c r="Y34" s="8" t="s">
        <v>3236</v>
      </c>
      <c r="Z34" s="8" t="s">
        <v>3692</v>
      </c>
      <c r="AA34" s="8" t="s">
        <v>3693</v>
      </c>
      <c r="AB34" s="8" t="s">
        <v>3236</v>
      </c>
      <c r="AC34" s="9" t="s">
        <v>3694</v>
      </c>
      <c r="AD34" s="9" t="s">
        <v>448</v>
      </c>
    </row>
    <row r="35" spans="1:39" s="1" customFormat="1" ht="202.5" customHeight="1">
      <c r="A35" s="8" t="s">
        <v>3695</v>
      </c>
      <c r="B35" s="8" t="s">
        <v>3696</v>
      </c>
      <c r="C35" s="8" t="s">
        <v>2292</v>
      </c>
      <c r="D35" s="8" t="s">
        <v>3697</v>
      </c>
      <c r="E35" s="8" t="s">
        <v>3698</v>
      </c>
      <c r="F35" s="8">
        <v>2041</v>
      </c>
      <c r="G35" s="8" t="s">
        <v>3699</v>
      </c>
      <c r="H35" s="11" t="s">
        <v>3065</v>
      </c>
      <c r="I35" s="11" t="s">
        <v>3065</v>
      </c>
      <c r="J35" s="11" t="s">
        <v>3065</v>
      </c>
      <c r="K35" s="11" t="s">
        <v>3175</v>
      </c>
      <c r="L35" s="11" t="s">
        <v>3065</v>
      </c>
      <c r="M35" s="11" t="s">
        <v>3065</v>
      </c>
      <c r="N35" s="11" t="s">
        <v>3700</v>
      </c>
      <c r="O35" s="8" t="s">
        <v>3175</v>
      </c>
      <c r="P35" s="8" t="s">
        <v>3065</v>
      </c>
      <c r="Q35" s="8" t="s">
        <v>3701</v>
      </c>
      <c r="R35" s="8" t="s">
        <v>3261</v>
      </c>
      <c r="S35" s="8" t="s">
        <v>3702</v>
      </c>
      <c r="T35" s="8" t="s">
        <v>3703</v>
      </c>
      <c r="U35" s="8" t="s">
        <v>3278</v>
      </c>
      <c r="V35" s="8" t="s">
        <v>3704</v>
      </c>
      <c r="W35" s="8" t="s">
        <v>3705</v>
      </c>
      <c r="X35" s="8" t="s">
        <v>3706</v>
      </c>
      <c r="Y35" s="8" t="s">
        <v>3175</v>
      </c>
      <c r="Z35" s="8" t="s">
        <v>3707</v>
      </c>
      <c r="AA35" s="8" t="s">
        <v>3708</v>
      </c>
      <c r="AB35" s="8" t="s">
        <v>3709</v>
      </c>
      <c r="AC35" s="9" t="s">
        <v>3710</v>
      </c>
      <c r="AD35" s="9" t="s">
        <v>459</v>
      </c>
    </row>
    <row r="36" spans="1:39" s="1" customFormat="1" ht="160.5" customHeight="1">
      <c r="A36" s="8" t="s">
        <v>3711</v>
      </c>
      <c r="B36" s="8" t="s">
        <v>461</v>
      </c>
      <c r="C36" s="8" t="s">
        <v>2292</v>
      </c>
      <c r="D36" s="8" t="s">
        <v>464</v>
      </c>
      <c r="E36" s="8" t="s">
        <v>3712</v>
      </c>
      <c r="F36" s="8">
        <v>2030</v>
      </c>
      <c r="G36" s="8" t="s">
        <v>3713</v>
      </c>
      <c r="H36" s="12" t="s">
        <v>3065</v>
      </c>
      <c r="I36" s="12" t="s">
        <v>3065</v>
      </c>
      <c r="J36" s="12" t="s">
        <v>3065</v>
      </c>
      <c r="K36" s="12" t="s">
        <v>3065</v>
      </c>
      <c r="L36" s="12" t="s">
        <v>3175</v>
      </c>
      <c r="M36" s="12" t="s">
        <v>3065</v>
      </c>
      <c r="N36" s="12" t="s">
        <v>3065</v>
      </c>
      <c r="O36" s="8" t="s">
        <v>3175</v>
      </c>
      <c r="P36" s="8" t="s">
        <v>62</v>
      </c>
      <c r="Q36" s="8" t="s">
        <v>3429</v>
      </c>
      <c r="R36" s="8" t="s">
        <v>3714</v>
      </c>
      <c r="S36" s="8" t="s">
        <v>3339</v>
      </c>
      <c r="T36" s="8" t="s">
        <v>3263</v>
      </c>
      <c r="U36" s="8" t="s">
        <v>3278</v>
      </c>
      <c r="V36" s="8" t="s">
        <v>3715</v>
      </c>
      <c r="W36" s="8" t="s">
        <v>3716</v>
      </c>
      <c r="X36" s="8" t="s">
        <v>3717</v>
      </c>
      <c r="Y36" s="8" t="s">
        <v>3236</v>
      </c>
      <c r="Z36" s="8" t="s">
        <v>3718</v>
      </c>
      <c r="AA36" s="8" t="s">
        <v>3719</v>
      </c>
      <c r="AB36" s="8" t="s">
        <v>3720</v>
      </c>
      <c r="AC36" s="9" t="s">
        <v>3721</v>
      </c>
      <c r="AD36" s="9" t="s">
        <v>471</v>
      </c>
    </row>
    <row r="37" spans="1:39" s="1" customFormat="1" ht="160.5" customHeight="1">
      <c r="A37" s="8" t="s">
        <v>3722</v>
      </c>
      <c r="B37" s="8" t="s">
        <v>473</v>
      </c>
      <c r="C37" s="8" t="s">
        <v>3723</v>
      </c>
      <c r="D37" s="8" t="s">
        <v>3724</v>
      </c>
      <c r="E37" s="8" t="s">
        <v>3725</v>
      </c>
      <c r="F37" s="8">
        <v>2025</v>
      </c>
      <c r="G37" s="8" t="s">
        <v>3726</v>
      </c>
      <c r="H37" s="11" t="s">
        <v>3065</v>
      </c>
      <c r="I37" s="11" t="s">
        <v>3065</v>
      </c>
      <c r="J37" s="11" t="s">
        <v>3065</v>
      </c>
      <c r="K37" s="11" t="s">
        <v>3175</v>
      </c>
      <c r="L37" s="11" t="s">
        <v>3175</v>
      </c>
      <c r="M37" s="11" t="s">
        <v>3175</v>
      </c>
      <c r="N37" s="11" t="s">
        <v>3065</v>
      </c>
      <c r="O37" s="8" t="s">
        <v>3175</v>
      </c>
      <c r="P37" s="8" t="s">
        <v>3065</v>
      </c>
      <c r="Q37" s="8" t="s">
        <v>3727</v>
      </c>
      <c r="R37" s="8" t="s">
        <v>3728</v>
      </c>
      <c r="S37" s="8" t="s">
        <v>3729</v>
      </c>
      <c r="T37" s="8" t="s">
        <v>3263</v>
      </c>
      <c r="U37" s="8" t="s">
        <v>3236</v>
      </c>
      <c r="V37" s="8" t="s">
        <v>3236</v>
      </c>
      <c r="W37" s="8" t="s">
        <v>3730</v>
      </c>
      <c r="X37" s="8" t="s">
        <v>3731</v>
      </c>
      <c r="Y37" s="8" t="s">
        <v>3175</v>
      </c>
      <c r="Z37" s="8" t="s">
        <v>3732</v>
      </c>
      <c r="AA37" s="8" t="s">
        <v>3733</v>
      </c>
      <c r="AB37" s="8" t="s">
        <v>3734</v>
      </c>
      <c r="AC37" s="9" t="s">
        <v>3735</v>
      </c>
      <c r="AD37" s="9" t="s">
        <v>481</v>
      </c>
    </row>
    <row r="38" spans="1:39" s="1" customFormat="1" ht="160.5" customHeight="1">
      <c r="A38" s="8" t="s">
        <v>3736</v>
      </c>
      <c r="B38" s="8" t="s">
        <v>483</v>
      </c>
      <c r="C38" s="8" t="s">
        <v>2298</v>
      </c>
      <c r="D38" s="8" t="s">
        <v>485</v>
      </c>
      <c r="E38" s="8" t="s">
        <v>3737</v>
      </c>
      <c r="F38" s="8">
        <v>2050</v>
      </c>
      <c r="G38" s="8" t="s">
        <v>3738</v>
      </c>
      <c r="H38" s="11" t="s">
        <v>3065</v>
      </c>
      <c r="I38" s="11" t="s">
        <v>3065</v>
      </c>
      <c r="J38" s="11" t="s">
        <v>3065</v>
      </c>
      <c r="K38" s="11" t="s">
        <v>3065</v>
      </c>
      <c r="L38" s="11" t="s">
        <v>3175</v>
      </c>
      <c r="M38" s="11" t="s">
        <v>3175</v>
      </c>
      <c r="N38" s="11" t="s">
        <v>3065</v>
      </c>
      <c r="O38" s="8" t="s">
        <v>3175</v>
      </c>
      <c r="P38" s="8" t="s">
        <v>3175</v>
      </c>
      <c r="Q38" s="8" t="s">
        <v>3739</v>
      </c>
      <c r="R38" s="8" t="s">
        <v>3740</v>
      </c>
      <c r="S38" s="8" t="s">
        <v>3741</v>
      </c>
      <c r="T38" s="8" t="s">
        <v>3263</v>
      </c>
      <c r="U38" s="8" t="s">
        <v>3742</v>
      </c>
      <c r="V38" s="8" t="s">
        <v>3236</v>
      </c>
      <c r="W38" s="8" t="s">
        <v>3743</v>
      </c>
      <c r="X38" s="8" t="s">
        <v>3744</v>
      </c>
      <c r="Y38" s="8" t="s">
        <v>3175</v>
      </c>
      <c r="Z38" s="8" t="s">
        <v>3745</v>
      </c>
      <c r="AA38" s="8" t="s">
        <v>3746</v>
      </c>
      <c r="AB38" s="8" t="s">
        <v>3236</v>
      </c>
      <c r="AC38" s="22" t="s">
        <v>3747</v>
      </c>
      <c r="AD38" s="22" t="s">
        <v>493</v>
      </c>
    </row>
    <row r="39" spans="1:39" s="1" customFormat="1" ht="160.5" customHeight="1">
      <c r="A39" s="8" t="s">
        <v>3748</v>
      </c>
      <c r="B39" s="8" t="s">
        <v>3749</v>
      </c>
      <c r="C39" s="8" t="s">
        <v>3750</v>
      </c>
      <c r="D39" s="8" t="s">
        <v>3751</v>
      </c>
      <c r="E39" s="8" t="s">
        <v>3752</v>
      </c>
      <c r="F39" s="8">
        <v>2030</v>
      </c>
      <c r="G39" s="8" t="s">
        <v>3753</v>
      </c>
      <c r="H39" s="11" t="s">
        <v>3065</v>
      </c>
      <c r="I39" s="11" t="s">
        <v>3175</v>
      </c>
      <c r="J39" s="11" t="s">
        <v>3065</v>
      </c>
      <c r="K39" s="11" t="s">
        <v>3065</v>
      </c>
      <c r="L39" s="11" t="s">
        <v>3175</v>
      </c>
      <c r="M39" s="11" t="s">
        <v>3175</v>
      </c>
      <c r="N39" s="11" t="s">
        <v>3065</v>
      </c>
      <c r="O39" s="8" t="s">
        <v>3175</v>
      </c>
      <c r="P39" s="8" t="s">
        <v>3065</v>
      </c>
      <c r="Q39" s="8" t="s">
        <v>3754</v>
      </c>
      <c r="R39" s="8" t="s">
        <v>3755</v>
      </c>
      <c r="S39" s="8" t="s">
        <v>3756</v>
      </c>
      <c r="T39" s="8" t="s">
        <v>167</v>
      </c>
      <c r="U39" s="8" t="s">
        <v>3757</v>
      </c>
      <c r="V39" s="8" t="s">
        <v>3175</v>
      </c>
      <c r="W39" s="8" t="s">
        <v>3758</v>
      </c>
      <c r="X39" s="8" t="s">
        <v>3759</v>
      </c>
      <c r="Y39" s="8" t="s">
        <v>3236</v>
      </c>
      <c r="Z39" s="8" t="s">
        <v>3760</v>
      </c>
      <c r="AA39" s="8" t="s">
        <v>3761</v>
      </c>
      <c r="AB39" s="8" t="s">
        <v>3762</v>
      </c>
      <c r="AC39" s="9" t="s">
        <v>3763</v>
      </c>
      <c r="AD39" s="9" t="s">
        <v>504</v>
      </c>
    </row>
    <row r="40" spans="1:39" s="1" customFormat="1" ht="124.5" customHeight="1">
      <c r="A40" s="11" t="s">
        <v>3764</v>
      </c>
      <c r="B40" s="11" t="s">
        <v>506</v>
      </c>
      <c r="C40" s="11" t="s">
        <v>3765</v>
      </c>
      <c r="D40" s="11" t="s">
        <v>508</v>
      </c>
      <c r="E40" s="11" t="s">
        <v>3766</v>
      </c>
      <c r="F40" s="11">
        <v>2050</v>
      </c>
      <c r="G40" s="11" t="s">
        <v>3767</v>
      </c>
      <c r="H40" s="12" t="s">
        <v>3065</v>
      </c>
      <c r="I40" s="12" t="s">
        <v>3065</v>
      </c>
      <c r="J40" s="12" t="s">
        <v>3065</v>
      </c>
      <c r="K40" s="11" t="s">
        <v>3175</v>
      </c>
      <c r="L40" s="11" t="s">
        <v>3175</v>
      </c>
      <c r="M40" s="11" t="s">
        <v>3175</v>
      </c>
      <c r="N40" s="8" t="s">
        <v>62</v>
      </c>
      <c r="O40" s="11" t="s">
        <v>3175</v>
      </c>
      <c r="P40" s="8" t="s">
        <v>62</v>
      </c>
      <c r="Q40" s="11" t="s">
        <v>3236</v>
      </c>
      <c r="R40" s="11" t="s">
        <v>3261</v>
      </c>
      <c r="S40" s="8" t="s">
        <v>3339</v>
      </c>
      <c r="T40" s="8" t="s">
        <v>3263</v>
      </c>
      <c r="U40" s="8" t="s">
        <v>3385</v>
      </c>
      <c r="V40" s="8" t="s">
        <v>3236</v>
      </c>
      <c r="W40" s="8" t="s">
        <v>3768</v>
      </c>
      <c r="X40" s="8" t="s">
        <v>3769</v>
      </c>
      <c r="Y40" s="8" t="s">
        <v>3770</v>
      </c>
      <c r="Z40" s="8" t="s">
        <v>3771</v>
      </c>
      <c r="AA40" s="8" t="s">
        <v>3772</v>
      </c>
      <c r="AB40" s="11" t="s">
        <v>3773</v>
      </c>
      <c r="AC40" s="9" t="s">
        <v>3774</v>
      </c>
      <c r="AD40" s="9" t="s">
        <v>515</v>
      </c>
    </row>
    <row r="41" spans="1:39" s="1" customFormat="1" ht="124.5" customHeight="1">
      <c r="A41" s="11" t="s">
        <v>3775</v>
      </c>
      <c r="B41" s="11" t="s">
        <v>3776</v>
      </c>
      <c r="C41" s="11" t="s">
        <v>3765</v>
      </c>
      <c r="D41" s="11" t="s">
        <v>3777</v>
      </c>
      <c r="E41" s="11" t="s">
        <v>3778</v>
      </c>
      <c r="F41" s="11">
        <v>2050</v>
      </c>
      <c r="G41" s="11" t="s">
        <v>3779</v>
      </c>
      <c r="H41" s="11" t="s">
        <v>3175</v>
      </c>
      <c r="I41" s="11" t="s">
        <v>3065</v>
      </c>
      <c r="J41" s="11" t="s">
        <v>3175</v>
      </c>
      <c r="K41" s="11" t="s">
        <v>3175</v>
      </c>
      <c r="L41" s="11" t="s">
        <v>3175</v>
      </c>
      <c r="M41" s="11" t="s">
        <v>3175</v>
      </c>
      <c r="N41" s="11" t="s">
        <v>3175</v>
      </c>
      <c r="O41" s="11" t="s">
        <v>3780</v>
      </c>
      <c r="P41" s="8" t="s">
        <v>3175</v>
      </c>
      <c r="Q41" s="11" t="s">
        <v>3781</v>
      </c>
      <c r="R41" s="11" t="s">
        <v>3782</v>
      </c>
      <c r="S41" s="8" t="s">
        <v>3783</v>
      </c>
      <c r="T41" s="8" t="s">
        <v>3703</v>
      </c>
      <c r="U41" s="8" t="s">
        <v>3784</v>
      </c>
      <c r="V41" s="8" t="s">
        <v>3785</v>
      </c>
      <c r="W41" s="8" t="s">
        <v>3786</v>
      </c>
      <c r="X41" s="8" t="s">
        <v>3787</v>
      </c>
      <c r="Y41" s="8" t="s">
        <v>3175</v>
      </c>
      <c r="Z41" s="8" t="s">
        <v>3788</v>
      </c>
      <c r="AA41" s="8" t="s">
        <v>3789</v>
      </c>
      <c r="AB41" s="11" t="s">
        <v>3790</v>
      </c>
      <c r="AC41" s="9" t="s">
        <v>3791</v>
      </c>
      <c r="AD41" s="9" t="s">
        <v>524</v>
      </c>
    </row>
    <row r="42" spans="1:39" s="1" customFormat="1" ht="124.5" customHeight="1">
      <c r="A42" s="11" t="s">
        <v>3792</v>
      </c>
      <c r="B42" s="11" t="s">
        <v>526</v>
      </c>
      <c r="C42" s="11" t="s">
        <v>2302</v>
      </c>
      <c r="D42" s="11" t="s">
        <v>3793</v>
      </c>
      <c r="E42" s="11" t="s">
        <v>3794</v>
      </c>
      <c r="F42" s="11">
        <v>2032</v>
      </c>
      <c r="G42" s="11" t="s">
        <v>3672</v>
      </c>
      <c r="H42" s="11" t="s">
        <v>3065</v>
      </c>
      <c r="I42" s="11" t="s">
        <v>3065</v>
      </c>
      <c r="J42" s="11" t="s">
        <v>3065</v>
      </c>
      <c r="K42" s="11" t="s">
        <v>3175</v>
      </c>
      <c r="L42" s="11" t="s">
        <v>3175</v>
      </c>
      <c r="M42" s="11" t="s">
        <v>3175</v>
      </c>
      <c r="N42" s="11" t="s">
        <v>3065</v>
      </c>
      <c r="O42" s="11" t="s">
        <v>3065</v>
      </c>
      <c r="P42" s="8" t="s">
        <v>3175</v>
      </c>
      <c r="Q42" s="11" t="s">
        <v>3795</v>
      </c>
      <c r="R42" s="11" t="s">
        <v>3261</v>
      </c>
      <c r="S42" s="8" t="s">
        <v>3796</v>
      </c>
      <c r="T42" s="8" t="s">
        <v>3232</v>
      </c>
      <c r="U42" s="8" t="s">
        <v>3278</v>
      </c>
      <c r="V42" s="8" t="s">
        <v>3175</v>
      </c>
      <c r="W42" s="8" t="s">
        <v>3797</v>
      </c>
      <c r="X42" s="8" t="s">
        <v>3798</v>
      </c>
      <c r="Y42" s="8" t="s">
        <v>3175</v>
      </c>
      <c r="Z42" s="8" t="s">
        <v>3799</v>
      </c>
      <c r="AA42" s="8" t="s">
        <v>3800</v>
      </c>
      <c r="AB42" s="11" t="s">
        <v>3801</v>
      </c>
      <c r="AC42" s="9" t="s">
        <v>534</v>
      </c>
      <c r="AD42" s="9" t="s">
        <v>535</v>
      </c>
    </row>
    <row r="43" spans="1:39" s="1" customFormat="1" ht="105" customHeight="1">
      <c r="A43" s="13" t="s">
        <v>3802</v>
      </c>
      <c r="B43" s="13" t="s">
        <v>3803</v>
      </c>
      <c r="C43" s="13" t="s">
        <v>2305</v>
      </c>
      <c r="D43" s="8" t="s">
        <v>3804</v>
      </c>
      <c r="E43" s="13" t="s">
        <v>3805</v>
      </c>
      <c r="F43" s="13">
        <v>2040</v>
      </c>
      <c r="G43" s="8" t="s">
        <v>3806</v>
      </c>
      <c r="H43" s="12" t="s">
        <v>3065</v>
      </c>
      <c r="I43" s="12" t="s">
        <v>3065</v>
      </c>
      <c r="J43" s="12" t="s">
        <v>3065</v>
      </c>
      <c r="K43" s="12" t="s">
        <v>3065</v>
      </c>
      <c r="L43" s="12" t="s">
        <v>3065</v>
      </c>
      <c r="M43" s="8" t="s">
        <v>3175</v>
      </c>
      <c r="N43" s="12" t="s">
        <v>3065</v>
      </c>
      <c r="O43" s="8" t="s">
        <v>3175</v>
      </c>
      <c r="P43" s="8" t="s">
        <v>62</v>
      </c>
      <c r="Q43" s="8" t="s">
        <v>3236</v>
      </c>
      <c r="R43" s="13" t="s">
        <v>3807</v>
      </c>
      <c r="S43" s="8" t="s">
        <v>3808</v>
      </c>
      <c r="T43" s="8" t="s">
        <v>3263</v>
      </c>
      <c r="U43" s="8" t="s">
        <v>3278</v>
      </c>
      <c r="V43" s="8" t="s">
        <v>3809</v>
      </c>
      <c r="W43" s="8" t="s">
        <v>3810</v>
      </c>
      <c r="X43" s="8" t="s">
        <v>3811</v>
      </c>
      <c r="Y43" s="8" t="s">
        <v>3236</v>
      </c>
      <c r="Z43" s="8" t="s">
        <v>3812</v>
      </c>
      <c r="AA43" s="8" t="s">
        <v>3813</v>
      </c>
      <c r="AB43" s="8" t="s">
        <v>3814</v>
      </c>
      <c r="AC43" s="9" t="s">
        <v>3815</v>
      </c>
      <c r="AD43" s="9" t="s">
        <v>3816</v>
      </c>
    </row>
    <row r="44" spans="1:39" s="1" customFormat="1" ht="171.75" customHeight="1">
      <c r="A44" s="8" t="s">
        <v>3817</v>
      </c>
      <c r="B44" s="8" t="s">
        <v>381</v>
      </c>
      <c r="C44" s="13" t="s">
        <v>2305</v>
      </c>
      <c r="D44" s="8" t="s">
        <v>3818</v>
      </c>
      <c r="E44" s="8" t="s">
        <v>3819</v>
      </c>
      <c r="F44" s="8">
        <v>2040</v>
      </c>
      <c r="G44" s="8" t="s">
        <v>3820</v>
      </c>
      <c r="H44" s="12" t="s">
        <v>3065</v>
      </c>
      <c r="I44" s="12" t="s">
        <v>3065</v>
      </c>
      <c r="J44" s="12" t="s">
        <v>3065</v>
      </c>
      <c r="K44" s="12" t="s">
        <v>3065</v>
      </c>
      <c r="L44" s="12" t="s">
        <v>3065</v>
      </c>
      <c r="M44" s="8" t="s">
        <v>62</v>
      </c>
      <c r="N44" s="12" t="s">
        <v>3065</v>
      </c>
      <c r="O44" s="8" t="s">
        <v>3175</v>
      </c>
      <c r="P44" s="8" t="s">
        <v>3065</v>
      </c>
      <c r="Q44" s="8" t="s">
        <v>3236</v>
      </c>
      <c r="R44" s="8" t="s">
        <v>3308</v>
      </c>
      <c r="S44" s="8" t="s">
        <v>3821</v>
      </c>
      <c r="T44" s="8" t="s">
        <v>3263</v>
      </c>
      <c r="U44" s="8" t="s">
        <v>3822</v>
      </c>
      <c r="V44" s="8" t="s">
        <v>3236</v>
      </c>
      <c r="W44" s="8" t="s">
        <v>3823</v>
      </c>
      <c r="X44" s="8" t="s">
        <v>3824</v>
      </c>
      <c r="Y44" s="8" t="s">
        <v>3236</v>
      </c>
      <c r="Z44" s="8" t="s">
        <v>3825</v>
      </c>
      <c r="AA44" s="8" t="s">
        <v>3826</v>
      </c>
      <c r="AB44" s="8" t="s">
        <v>3827</v>
      </c>
      <c r="AC44" s="9" t="s">
        <v>3828</v>
      </c>
      <c r="AD44" s="9" t="s">
        <v>553</v>
      </c>
    </row>
    <row r="45" spans="1:39" s="1" customFormat="1" ht="171.75" customHeight="1">
      <c r="A45" s="8" t="s">
        <v>3829</v>
      </c>
      <c r="B45" s="8" t="s">
        <v>555</v>
      </c>
      <c r="C45" s="8" t="s">
        <v>2305</v>
      </c>
      <c r="D45" s="8" t="s">
        <v>3830</v>
      </c>
      <c r="E45" s="8" t="s">
        <v>3831</v>
      </c>
      <c r="F45" s="8">
        <v>2060</v>
      </c>
      <c r="G45" s="8" t="s">
        <v>3832</v>
      </c>
      <c r="H45" s="12" t="s">
        <v>3065</v>
      </c>
      <c r="I45" s="12" t="s">
        <v>3065</v>
      </c>
      <c r="J45" s="12" t="s">
        <v>3065</v>
      </c>
      <c r="K45" s="11" t="s">
        <v>3175</v>
      </c>
      <c r="L45" s="11" t="s">
        <v>3065</v>
      </c>
      <c r="M45" s="8" t="s">
        <v>3175</v>
      </c>
      <c r="N45" s="11" t="s">
        <v>3065</v>
      </c>
      <c r="O45" s="8" t="s">
        <v>3175</v>
      </c>
      <c r="P45" s="8" t="s">
        <v>3065</v>
      </c>
      <c r="Q45" s="8" t="s">
        <v>3833</v>
      </c>
      <c r="R45" s="8" t="s">
        <v>3261</v>
      </c>
      <c r="S45" s="8" t="s">
        <v>3834</v>
      </c>
      <c r="T45" s="8" t="s">
        <v>3263</v>
      </c>
      <c r="U45" s="8" t="s">
        <v>3835</v>
      </c>
      <c r="V45" s="8" t="s">
        <v>3836</v>
      </c>
      <c r="W45" s="8" t="s">
        <v>3837</v>
      </c>
      <c r="X45" s="8" t="s">
        <v>3838</v>
      </c>
      <c r="Y45" s="8" t="s">
        <v>3236</v>
      </c>
      <c r="Z45" s="8" t="s">
        <v>3839</v>
      </c>
      <c r="AA45" s="8" t="s">
        <v>3840</v>
      </c>
      <c r="AB45" s="8" t="s">
        <v>3841</v>
      </c>
      <c r="AC45" s="9" t="s">
        <v>3842</v>
      </c>
      <c r="AD45" s="9" t="s">
        <v>564</v>
      </c>
    </row>
    <row r="46" spans="1:39" s="1" customFormat="1" ht="171.75" customHeight="1">
      <c r="A46" s="8" t="s">
        <v>3843</v>
      </c>
      <c r="B46" s="8" t="s">
        <v>3844</v>
      </c>
      <c r="C46" s="8" t="s">
        <v>2305</v>
      </c>
      <c r="D46" s="8" t="s">
        <v>3845</v>
      </c>
      <c r="E46" s="8" t="s">
        <v>3227</v>
      </c>
      <c r="F46" s="8">
        <v>2050</v>
      </c>
      <c r="G46" s="8" t="s">
        <v>3846</v>
      </c>
      <c r="H46" s="12" t="s">
        <v>3065</v>
      </c>
      <c r="I46" s="12" t="s">
        <v>3065</v>
      </c>
      <c r="J46" s="12" t="s">
        <v>3065</v>
      </c>
      <c r="K46" s="12" t="s">
        <v>3065</v>
      </c>
      <c r="L46" s="12" t="s">
        <v>3065</v>
      </c>
      <c r="M46" s="8" t="s">
        <v>3175</v>
      </c>
      <c r="N46" s="11" t="s">
        <v>3065</v>
      </c>
      <c r="O46" s="8" t="s">
        <v>3175</v>
      </c>
      <c r="P46" s="8" t="s">
        <v>3065</v>
      </c>
      <c r="Q46" s="8" t="s">
        <v>3847</v>
      </c>
      <c r="R46" s="8" t="s">
        <v>3848</v>
      </c>
      <c r="S46" s="8" t="s">
        <v>3849</v>
      </c>
      <c r="T46" s="8" t="s">
        <v>3325</v>
      </c>
      <c r="U46" s="8" t="s">
        <v>3385</v>
      </c>
      <c r="V46" s="8" t="s">
        <v>3065</v>
      </c>
      <c r="W46" s="8" t="s">
        <v>3850</v>
      </c>
      <c r="X46" s="8" t="s">
        <v>3851</v>
      </c>
      <c r="Y46" s="8" t="s">
        <v>3236</v>
      </c>
      <c r="Z46" s="8" t="s">
        <v>3852</v>
      </c>
      <c r="AA46" s="8" t="s">
        <v>3853</v>
      </c>
      <c r="AB46" s="8" t="s">
        <v>3854</v>
      </c>
      <c r="AC46" s="9" t="s">
        <v>3855</v>
      </c>
      <c r="AD46" s="9" t="s">
        <v>573</v>
      </c>
    </row>
    <row r="47" spans="1:39" s="1" customFormat="1" ht="105" customHeight="1">
      <c r="A47" s="8" t="s">
        <v>3856</v>
      </c>
      <c r="B47" s="8" t="s">
        <v>575</v>
      </c>
      <c r="C47" s="8" t="s">
        <v>3857</v>
      </c>
      <c r="D47" s="8" t="s">
        <v>577</v>
      </c>
      <c r="E47" s="8" t="s">
        <v>3858</v>
      </c>
      <c r="F47" s="8">
        <v>2040</v>
      </c>
      <c r="G47" s="8" t="s">
        <v>3859</v>
      </c>
      <c r="H47" s="11" t="s">
        <v>3175</v>
      </c>
      <c r="I47" s="12" t="s">
        <v>3065</v>
      </c>
      <c r="J47" s="11" t="s">
        <v>3175</v>
      </c>
      <c r="K47" s="11" t="s">
        <v>3065</v>
      </c>
      <c r="L47" s="11" t="s">
        <v>3175</v>
      </c>
      <c r="M47" s="11" t="s">
        <v>3175</v>
      </c>
      <c r="N47" s="11" t="s">
        <v>3175</v>
      </c>
      <c r="O47" s="11" t="s">
        <v>3175</v>
      </c>
      <c r="P47" s="11" t="s">
        <v>3175</v>
      </c>
      <c r="Q47" s="8" t="s">
        <v>3860</v>
      </c>
      <c r="R47" s="8" t="s">
        <v>3861</v>
      </c>
      <c r="S47" s="8" t="s">
        <v>3339</v>
      </c>
      <c r="T47" s="8" t="s">
        <v>3263</v>
      </c>
      <c r="U47" s="8" t="s">
        <v>3385</v>
      </c>
      <c r="V47" s="8" t="s">
        <v>3236</v>
      </c>
      <c r="W47" s="8" t="s">
        <v>3862</v>
      </c>
      <c r="X47" s="8" t="s">
        <v>3863</v>
      </c>
      <c r="Y47" s="8" t="s">
        <v>3236</v>
      </c>
      <c r="Z47" s="8" t="s">
        <v>3864</v>
      </c>
      <c r="AA47" s="8" t="s">
        <v>3865</v>
      </c>
      <c r="AB47" s="8" t="s">
        <v>3866</v>
      </c>
      <c r="AC47" s="9" t="s">
        <v>3867</v>
      </c>
      <c r="AD47" s="9" t="s">
        <v>584</v>
      </c>
      <c r="AM47" s="1" t="s">
        <v>3868</v>
      </c>
    </row>
    <row r="48" spans="1:39" s="1" customFormat="1" ht="105" customHeight="1">
      <c r="A48" s="8" t="s">
        <v>3869</v>
      </c>
      <c r="B48" s="8" t="s">
        <v>586</v>
      </c>
      <c r="C48" s="8" t="s">
        <v>3870</v>
      </c>
      <c r="D48" s="8" t="s">
        <v>589</v>
      </c>
      <c r="E48" s="8" t="s">
        <v>3871</v>
      </c>
      <c r="F48" s="8">
        <v>2030</v>
      </c>
      <c r="G48" s="8" t="s">
        <v>3872</v>
      </c>
      <c r="H48" s="12" t="s">
        <v>3065</v>
      </c>
      <c r="I48" s="12" t="s">
        <v>3065</v>
      </c>
      <c r="J48" s="11" t="s">
        <v>3175</v>
      </c>
      <c r="K48" s="11" t="s">
        <v>3175</v>
      </c>
      <c r="L48" s="11" t="s">
        <v>3175</v>
      </c>
      <c r="M48" s="11" t="s">
        <v>3175</v>
      </c>
      <c r="N48" s="11" t="s">
        <v>3175</v>
      </c>
      <c r="O48" s="11" t="s">
        <v>3175</v>
      </c>
      <c r="P48" s="11" t="s">
        <v>3175</v>
      </c>
      <c r="Q48" s="8" t="s">
        <v>3429</v>
      </c>
      <c r="R48" s="8" t="s">
        <v>3873</v>
      </c>
      <c r="S48" s="8" t="s">
        <v>3339</v>
      </c>
      <c r="T48" s="8" t="s">
        <v>3232</v>
      </c>
      <c r="U48" s="8" t="s">
        <v>3385</v>
      </c>
      <c r="V48" s="8" t="s">
        <v>3236</v>
      </c>
      <c r="W48" s="8" t="s">
        <v>3874</v>
      </c>
      <c r="X48" s="8" t="s">
        <v>3875</v>
      </c>
      <c r="Y48" s="8" t="s">
        <v>3236</v>
      </c>
      <c r="Z48" s="8" t="s">
        <v>3876</v>
      </c>
      <c r="AA48" s="8" t="s">
        <v>3877</v>
      </c>
      <c r="AB48" s="8" t="s">
        <v>3878</v>
      </c>
      <c r="AC48" s="9" t="s">
        <v>3879</v>
      </c>
      <c r="AD48" s="9" t="s">
        <v>594</v>
      </c>
    </row>
    <row r="49" spans="1:30" s="1" customFormat="1" ht="174" customHeight="1">
      <c r="A49" s="8" t="s">
        <v>3880</v>
      </c>
      <c r="B49" s="8" t="s">
        <v>3881</v>
      </c>
      <c r="C49" s="8" t="s">
        <v>3882</v>
      </c>
      <c r="D49" s="8" t="s">
        <v>3883</v>
      </c>
      <c r="E49" s="8" t="s">
        <v>3884</v>
      </c>
      <c r="F49" s="8">
        <v>2040</v>
      </c>
      <c r="G49" s="8" t="s">
        <v>3885</v>
      </c>
      <c r="H49" s="11" t="s">
        <v>3886</v>
      </c>
      <c r="I49" s="11" t="s">
        <v>3065</v>
      </c>
      <c r="J49" s="11" t="s">
        <v>3065</v>
      </c>
      <c r="K49" s="11" t="s">
        <v>3887</v>
      </c>
      <c r="L49" s="11" t="s">
        <v>3888</v>
      </c>
      <c r="M49" s="11" t="s">
        <v>3065</v>
      </c>
      <c r="N49" s="11" t="s">
        <v>3889</v>
      </c>
      <c r="O49" s="11" t="s">
        <v>3890</v>
      </c>
      <c r="P49" s="11" t="s">
        <v>3891</v>
      </c>
      <c r="Q49" s="8" t="s">
        <v>3892</v>
      </c>
      <c r="R49" s="8" t="s">
        <v>3893</v>
      </c>
      <c r="S49" s="8" t="s">
        <v>3894</v>
      </c>
      <c r="T49" s="8" t="s">
        <v>3325</v>
      </c>
      <c r="U49" s="8" t="s">
        <v>3236</v>
      </c>
      <c r="V49" s="8" t="s">
        <v>3895</v>
      </c>
      <c r="W49" s="8" t="s">
        <v>3896</v>
      </c>
      <c r="X49" s="8" t="s">
        <v>3897</v>
      </c>
      <c r="Y49" s="8" t="s">
        <v>3236</v>
      </c>
      <c r="Z49" s="8" t="s">
        <v>3898</v>
      </c>
      <c r="AA49" s="8" t="s">
        <v>3899</v>
      </c>
      <c r="AB49" s="8" t="s">
        <v>3900</v>
      </c>
      <c r="AC49" s="9" t="s">
        <v>3901</v>
      </c>
      <c r="AD49" s="9" t="s">
        <v>3902</v>
      </c>
    </row>
    <row r="50" spans="1:30" s="1" customFormat="1" ht="95.25" customHeight="1">
      <c r="A50" s="8" t="s">
        <v>3903</v>
      </c>
      <c r="B50" s="8" t="s">
        <v>3904</v>
      </c>
      <c r="C50" s="8" t="s">
        <v>3905</v>
      </c>
      <c r="D50" s="8" t="s">
        <v>3906</v>
      </c>
      <c r="E50" s="8" t="s">
        <v>3348</v>
      </c>
      <c r="F50" s="8">
        <v>2040</v>
      </c>
      <c r="G50" s="8" t="s">
        <v>3907</v>
      </c>
      <c r="H50" s="11" t="s">
        <v>3065</v>
      </c>
      <c r="I50" s="11" t="s">
        <v>3065</v>
      </c>
      <c r="J50" s="11" t="s">
        <v>3065</v>
      </c>
      <c r="K50" s="11" t="s">
        <v>3065</v>
      </c>
      <c r="L50" s="11" t="s">
        <v>3175</v>
      </c>
      <c r="M50" s="11" t="s">
        <v>3065</v>
      </c>
      <c r="N50" s="11" t="s">
        <v>3065</v>
      </c>
      <c r="O50" s="11" t="s">
        <v>3175</v>
      </c>
      <c r="P50" s="11" t="s">
        <v>3908</v>
      </c>
      <c r="Q50" s="8" t="s">
        <v>3236</v>
      </c>
      <c r="R50" s="8" t="s">
        <v>3909</v>
      </c>
      <c r="S50" s="8" t="s">
        <v>3339</v>
      </c>
      <c r="T50" s="8" t="s">
        <v>3263</v>
      </c>
      <c r="U50" s="8" t="s">
        <v>3385</v>
      </c>
      <c r="V50" s="8" t="s">
        <v>3236</v>
      </c>
      <c r="W50" s="8" t="s">
        <v>3910</v>
      </c>
      <c r="X50" s="8" t="s">
        <v>3911</v>
      </c>
      <c r="Y50" s="8" t="s">
        <v>3236</v>
      </c>
      <c r="Z50" s="8" t="s">
        <v>3912</v>
      </c>
      <c r="AA50" s="8" t="s">
        <v>3913</v>
      </c>
      <c r="AB50" s="8" t="s">
        <v>3914</v>
      </c>
      <c r="AC50" s="9" t="s">
        <v>3915</v>
      </c>
      <c r="AD50" s="9" t="s">
        <v>3916</v>
      </c>
    </row>
    <row r="51" spans="1:30" s="1" customFormat="1" ht="171.75" customHeight="1">
      <c r="A51" s="8" t="s">
        <v>3917</v>
      </c>
      <c r="B51" s="8" t="s">
        <v>3918</v>
      </c>
      <c r="C51" s="8" t="s">
        <v>2306</v>
      </c>
      <c r="D51" s="8" t="s">
        <v>3919</v>
      </c>
      <c r="E51" s="8" t="s">
        <v>3920</v>
      </c>
      <c r="F51" s="8"/>
      <c r="G51" s="8" t="s">
        <v>3921</v>
      </c>
      <c r="H51" s="11" t="s">
        <v>3065</v>
      </c>
      <c r="I51" s="11" t="s">
        <v>3065</v>
      </c>
      <c r="J51" s="11" t="s">
        <v>3065</v>
      </c>
      <c r="K51" s="11" t="s">
        <v>3065</v>
      </c>
      <c r="L51" s="11" t="s">
        <v>3175</v>
      </c>
      <c r="M51" s="11" t="s">
        <v>3065</v>
      </c>
      <c r="N51" s="11" t="s">
        <v>3175</v>
      </c>
      <c r="O51" s="11" t="s">
        <v>3175</v>
      </c>
      <c r="P51" s="11" t="s">
        <v>3175</v>
      </c>
      <c r="Q51" s="8" t="s">
        <v>3922</v>
      </c>
      <c r="R51" s="8" t="s">
        <v>3923</v>
      </c>
      <c r="S51" s="8" t="s">
        <v>3924</v>
      </c>
      <c r="T51" s="8" t="s">
        <v>3263</v>
      </c>
      <c r="U51" s="8" t="s">
        <v>3385</v>
      </c>
      <c r="V51" s="8" t="s">
        <v>3175</v>
      </c>
      <c r="W51" s="8" t="s">
        <v>3925</v>
      </c>
      <c r="X51" s="8" t="s">
        <v>3926</v>
      </c>
      <c r="Y51" s="8" t="s">
        <v>3927</v>
      </c>
      <c r="Z51" s="8" t="s">
        <v>3928</v>
      </c>
      <c r="AA51" s="8" t="s">
        <v>3929</v>
      </c>
      <c r="AB51" s="8" t="s">
        <v>3930</v>
      </c>
      <c r="AC51" s="9" t="s">
        <v>3931</v>
      </c>
      <c r="AD51" s="9" t="s">
        <v>603</v>
      </c>
    </row>
    <row r="52" spans="1:30" s="1" customFormat="1" ht="171.75" customHeight="1">
      <c r="A52" s="8" t="s">
        <v>3932</v>
      </c>
      <c r="B52" s="8" t="s">
        <v>3933</v>
      </c>
      <c r="C52" s="8" t="s">
        <v>3934</v>
      </c>
      <c r="D52" s="8" t="s">
        <v>3935</v>
      </c>
      <c r="E52" s="8" t="s">
        <v>3936</v>
      </c>
      <c r="F52" s="8"/>
      <c r="G52" s="8" t="s">
        <v>3937</v>
      </c>
      <c r="H52" s="11" t="s">
        <v>3065</v>
      </c>
      <c r="I52" s="11" t="s">
        <v>3175</v>
      </c>
      <c r="J52" s="11" t="s">
        <v>3175</v>
      </c>
      <c r="K52" s="11" t="s">
        <v>3175</v>
      </c>
      <c r="L52" s="11" t="s">
        <v>3065</v>
      </c>
      <c r="M52" s="11" t="s">
        <v>3175</v>
      </c>
      <c r="N52" s="11" t="s">
        <v>3065</v>
      </c>
      <c r="O52" s="11" t="s">
        <v>3175</v>
      </c>
      <c r="P52" s="11" t="s">
        <v>3065</v>
      </c>
      <c r="Q52" s="8" t="s">
        <v>3938</v>
      </c>
      <c r="R52" s="8" t="s">
        <v>3923</v>
      </c>
      <c r="S52" s="8" t="s">
        <v>3939</v>
      </c>
      <c r="T52" s="8" t="s">
        <v>3703</v>
      </c>
      <c r="U52" s="8" t="s">
        <v>3236</v>
      </c>
      <c r="V52" s="8" t="s">
        <v>3175</v>
      </c>
      <c r="W52" s="8" t="s">
        <v>3940</v>
      </c>
      <c r="X52" s="8" t="s">
        <v>3941</v>
      </c>
      <c r="Y52" s="8" t="s">
        <v>3175</v>
      </c>
      <c r="Z52" s="8" t="s">
        <v>3942</v>
      </c>
      <c r="AA52" s="8" t="s">
        <v>3943</v>
      </c>
      <c r="AB52" s="8" t="s">
        <v>3944</v>
      </c>
      <c r="AC52" s="9" t="s">
        <v>3945</v>
      </c>
      <c r="AD52" s="9" t="s">
        <v>3946</v>
      </c>
    </row>
    <row r="53" spans="1:30" s="1" customFormat="1" ht="157.5" customHeight="1">
      <c r="A53" s="8" t="s">
        <v>3947</v>
      </c>
      <c r="B53" s="8" t="s">
        <v>605</v>
      </c>
      <c r="C53" s="13" t="s">
        <v>2312</v>
      </c>
      <c r="D53" s="8" t="s">
        <v>3948</v>
      </c>
      <c r="E53" s="13" t="s">
        <v>3413</v>
      </c>
      <c r="F53" s="13">
        <v>2050</v>
      </c>
      <c r="G53" s="8" t="s">
        <v>3949</v>
      </c>
      <c r="H53" s="12" t="s">
        <v>3065</v>
      </c>
      <c r="I53" s="12" t="s">
        <v>3065</v>
      </c>
      <c r="J53" s="12" t="s">
        <v>3065</v>
      </c>
      <c r="K53" s="12" t="s">
        <v>3065</v>
      </c>
      <c r="L53" s="12" t="s">
        <v>3065</v>
      </c>
      <c r="M53" s="11" t="s">
        <v>3175</v>
      </c>
      <c r="N53" s="8" t="s">
        <v>62</v>
      </c>
      <c r="O53" s="8" t="s">
        <v>62</v>
      </c>
      <c r="P53" s="8" t="s">
        <v>62</v>
      </c>
      <c r="Q53" s="8" t="s">
        <v>3950</v>
      </c>
      <c r="R53" s="8" t="s">
        <v>3951</v>
      </c>
      <c r="S53" s="8" t="s">
        <v>3952</v>
      </c>
      <c r="T53" s="8" t="s">
        <v>3325</v>
      </c>
      <c r="U53" s="8" t="s">
        <v>3385</v>
      </c>
      <c r="V53" s="8" t="s">
        <v>3065</v>
      </c>
      <c r="W53" s="8" t="s">
        <v>3953</v>
      </c>
      <c r="X53" s="8" t="s">
        <v>3911</v>
      </c>
      <c r="Y53" s="8" t="s">
        <v>3954</v>
      </c>
      <c r="Z53" s="8" t="s">
        <v>3955</v>
      </c>
      <c r="AA53" s="8" t="s">
        <v>3956</v>
      </c>
      <c r="AB53" s="8" t="s">
        <v>3957</v>
      </c>
      <c r="AC53" s="9" t="s">
        <v>3958</v>
      </c>
      <c r="AD53" s="9" t="s">
        <v>615</v>
      </c>
    </row>
    <row r="54" spans="1:30" s="1" customFormat="1" ht="157.5" customHeight="1">
      <c r="A54" s="8" t="s">
        <v>3959</v>
      </c>
      <c r="B54" s="8" t="s">
        <v>617</v>
      </c>
      <c r="C54" s="8" t="s">
        <v>2312</v>
      </c>
      <c r="D54" s="8" t="s">
        <v>3960</v>
      </c>
      <c r="E54" s="8" t="s">
        <v>3258</v>
      </c>
      <c r="F54" s="8">
        <v>2030</v>
      </c>
      <c r="G54" s="8" t="s">
        <v>3961</v>
      </c>
      <c r="H54" s="11" t="s">
        <v>3236</v>
      </c>
      <c r="I54" s="11" t="s">
        <v>3236</v>
      </c>
      <c r="J54" s="11" t="s">
        <v>3236</v>
      </c>
      <c r="K54" s="11" t="s">
        <v>3236</v>
      </c>
      <c r="L54" s="11" t="s">
        <v>3236</v>
      </c>
      <c r="M54" s="11" t="s">
        <v>3236</v>
      </c>
      <c r="N54" s="11" t="s">
        <v>3236</v>
      </c>
      <c r="O54" s="11" t="s">
        <v>3236</v>
      </c>
      <c r="P54" s="11" t="s">
        <v>3236</v>
      </c>
      <c r="Q54" s="8" t="s">
        <v>3236</v>
      </c>
      <c r="R54" s="8" t="s">
        <v>3962</v>
      </c>
      <c r="S54" s="8" t="s">
        <v>3963</v>
      </c>
      <c r="T54" s="8" t="s">
        <v>3964</v>
      </c>
      <c r="U54" s="8" t="s">
        <v>3784</v>
      </c>
      <c r="V54" s="8" t="s">
        <v>3965</v>
      </c>
      <c r="W54" s="8" t="s">
        <v>3966</v>
      </c>
      <c r="X54" s="8" t="s">
        <v>3911</v>
      </c>
      <c r="Y54" s="8" t="s">
        <v>3236</v>
      </c>
      <c r="Z54" s="8" t="s">
        <v>3236</v>
      </c>
      <c r="AA54" s="8" t="s">
        <v>3967</v>
      </c>
      <c r="AB54" s="8" t="s">
        <v>3968</v>
      </c>
      <c r="AC54" s="9" t="s">
        <v>3969</v>
      </c>
      <c r="AD54" s="9" t="s">
        <v>623</v>
      </c>
    </row>
    <row r="55" spans="1:30" s="1" customFormat="1" ht="157.5" customHeight="1">
      <c r="A55" s="8" t="s">
        <v>3970</v>
      </c>
      <c r="B55" s="8" t="s">
        <v>381</v>
      </c>
      <c r="C55" s="8" t="s">
        <v>3971</v>
      </c>
      <c r="D55" s="8" t="s">
        <v>3972</v>
      </c>
      <c r="E55" s="8" t="s">
        <v>3973</v>
      </c>
      <c r="F55" s="8">
        <v>2050</v>
      </c>
      <c r="G55" s="8" t="s">
        <v>3672</v>
      </c>
      <c r="H55" s="11" t="s">
        <v>3175</v>
      </c>
      <c r="I55" s="11" t="s">
        <v>3175</v>
      </c>
      <c r="J55" s="11" t="s">
        <v>3175</v>
      </c>
      <c r="K55" s="11" t="s">
        <v>3175</v>
      </c>
      <c r="L55" s="11" t="s">
        <v>3175</v>
      </c>
      <c r="M55" s="11" t="s">
        <v>3175</v>
      </c>
      <c r="N55" s="11" t="s">
        <v>3974</v>
      </c>
      <c r="O55" s="11" t="s">
        <v>3236</v>
      </c>
      <c r="P55" s="11" t="s">
        <v>3236</v>
      </c>
      <c r="Q55" s="8" t="s">
        <v>3236</v>
      </c>
      <c r="R55" s="8" t="s">
        <v>3975</v>
      </c>
      <c r="S55" s="8" t="s">
        <v>3976</v>
      </c>
      <c r="T55" s="8" t="s">
        <v>3964</v>
      </c>
      <c r="U55" s="8" t="s">
        <v>3784</v>
      </c>
      <c r="V55" s="8" t="s">
        <v>3977</v>
      </c>
      <c r="W55" s="8" t="s">
        <v>3978</v>
      </c>
      <c r="X55" s="8" t="s">
        <v>3979</v>
      </c>
      <c r="Y55" s="8" t="s">
        <v>3980</v>
      </c>
      <c r="Z55" s="8" t="s">
        <v>3236</v>
      </c>
      <c r="AA55" s="8" t="s">
        <v>3981</v>
      </c>
      <c r="AB55" s="8" t="s">
        <v>3982</v>
      </c>
      <c r="AC55" s="9" t="s">
        <v>3983</v>
      </c>
      <c r="AD55" s="9" t="s">
        <v>633</v>
      </c>
    </row>
    <row r="56" spans="1:30" s="1" customFormat="1" ht="157.5" customHeight="1">
      <c r="A56" s="8" t="s">
        <v>3984</v>
      </c>
      <c r="B56" s="8" t="s">
        <v>3985</v>
      </c>
      <c r="C56" s="8" t="s">
        <v>2313</v>
      </c>
      <c r="D56" s="8" t="s">
        <v>3986</v>
      </c>
      <c r="E56" s="8" t="s">
        <v>3987</v>
      </c>
      <c r="F56" s="8">
        <v>2037</v>
      </c>
      <c r="G56" s="8" t="s">
        <v>3988</v>
      </c>
      <c r="H56" s="12" t="s">
        <v>3065</v>
      </c>
      <c r="I56" s="12" t="s">
        <v>3065</v>
      </c>
      <c r="J56" s="11" t="s">
        <v>3175</v>
      </c>
      <c r="K56" s="11" t="s">
        <v>3175</v>
      </c>
      <c r="L56" s="11" t="s">
        <v>3175</v>
      </c>
      <c r="M56" s="11" t="s">
        <v>3175</v>
      </c>
      <c r="N56" s="8" t="s">
        <v>3484</v>
      </c>
      <c r="O56" s="8" t="s">
        <v>3175</v>
      </c>
      <c r="P56" s="8" t="s">
        <v>3175</v>
      </c>
      <c r="Q56" s="8" t="s">
        <v>3989</v>
      </c>
      <c r="R56" s="8" t="s">
        <v>3261</v>
      </c>
      <c r="S56" s="8" t="s">
        <v>3339</v>
      </c>
      <c r="T56" s="8" t="s">
        <v>3964</v>
      </c>
      <c r="U56" s="8" t="s">
        <v>3990</v>
      </c>
      <c r="V56" s="8" t="s">
        <v>3175</v>
      </c>
      <c r="W56" s="8" t="s">
        <v>3991</v>
      </c>
      <c r="X56" s="8" t="s">
        <v>3992</v>
      </c>
      <c r="Y56" s="8" t="s">
        <v>3236</v>
      </c>
      <c r="Z56" s="8" t="s">
        <v>3993</v>
      </c>
      <c r="AA56" s="8" t="s">
        <v>3994</v>
      </c>
      <c r="AB56" s="8" t="s">
        <v>3995</v>
      </c>
      <c r="AC56" s="9" t="s">
        <v>3996</v>
      </c>
      <c r="AD56" s="9" t="s">
        <v>645</v>
      </c>
    </row>
    <row r="57" spans="1:30" s="1" customFormat="1" ht="197.25" customHeight="1">
      <c r="A57" s="8" t="s">
        <v>3997</v>
      </c>
      <c r="B57" s="8" t="s">
        <v>289</v>
      </c>
      <c r="C57" s="8" t="s">
        <v>3998</v>
      </c>
      <c r="D57" s="8" t="s">
        <v>649</v>
      </c>
      <c r="E57" s="8" t="s">
        <v>3258</v>
      </c>
      <c r="F57" s="8">
        <v>2030</v>
      </c>
      <c r="G57" s="8" t="s">
        <v>3999</v>
      </c>
      <c r="H57" s="12" t="s">
        <v>3065</v>
      </c>
      <c r="I57" s="12" t="s">
        <v>3065</v>
      </c>
      <c r="J57" s="12" t="s">
        <v>3065</v>
      </c>
      <c r="K57" s="11" t="s">
        <v>3175</v>
      </c>
      <c r="L57" s="11" t="s">
        <v>3175</v>
      </c>
      <c r="M57" s="11" t="s">
        <v>3175</v>
      </c>
      <c r="N57" s="8" t="s">
        <v>3484</v>
      </c>
      <c r="O57" s="8" t="s">
        <v>3175</v>
      </c>
      <c r="P57" s="8" t="s">
        <v>3175</v>
      </c>
      <c r="Q57" s="8" t="s">
        <v>4000</v>
      </c>
      <c r="R57" s="8" t="s">
        <v>3445</v>
      </c>
      <c r="S57" s="8" t="s">
        <v>4001</v>
      </c>
      <c r="T57" s="8" t="s">
        <v>4002</v>
      </c>
      <c r="U57" s="8" t="s">
        <v>3278</v>
      </c>
      <c r="V57" s="8" t="s">
        <v>3175</v>
      </c>
      <c r="W57" s="8" t="s">
        <v>4003</v>
      </c>
      <c r="X57" s="8" t="s">
        <v>4004</v>
      </c>
      <c r="Y57" s="8" t="s">
        <v>3236</v>
      </c>
      <c r="Z57" s="8" t="s">
        <v>4005</v>
      </c>
      <c r="AA57" s="8" t="s">
        <v>4006</v>
      </c>
      <c r="AB57" s="8" t="s">
        <v>4007</v>
      </c>
      <c r="AC57" s="9" t="s">
        <v>4008</v>
      </c>
      <c r="AD57" s="9" t="s">
        <v>654</v>
      </c>
    </row>
    <row r="58" spans="1:30" s="1" customFormat="1" ht="227.25" customHeight="1">
      <c r="A58" s="8" t="s">
        <v>4009</v>
      </c>
      <c r="B58" s="8" t="s">
        <v>264</v>
      </c>
      <c r="C58" s="8" t="s">
        <v>4010</v>
      </c>
      <c r="D58" s="8" t="s">
        <v>4011</v>
      </c>
      <c r="E58" s="8" t="s">
        <v>3258</v>
      </c>
      <c r="F58" s="8">
        <v>2030</v>
      </c>
      <c r="G58" s="8" t="s">
        <v>4012</v>
      </c>
      <c r="H58" s="12" t="s">
        <v>3065</v>
      </c>
      <c r="I58" s="12" t="s">
        <v>3065</v>
      </c>
      <c r="J58" s="12" t="s">
        <v>3065</v>
      </c>
      <c r="K58" s="12" t="s">
        <v>3065</v>
      </c>
      <c r="L58" s="12" t="s">
        <v>3065</v>
      </c>
      <c r="M58" s="11" t="s">
        <v>62</v>
      </c>
      <c r="N58" s="8" t="s">
        <v>3065</v>
      </c>
      <c r="O58" s="8" t="s">
        <v>3175</v>
      </c>
      <c r="P58" s="8" t="s">
        <v>3065</v>
      </c>
      <c r="Q58" s="8" t="s">
        <v>3236</v>
      </c>
      <c r="R58" s="8" t="s">
        <v>3261</v>
      </c>
      <c r="S58" s="8" t="s">
        <v>4013</v>
      </c>
      <c r="T58" s="8" t="s">
        <v>4014</v>
      </c>
      <c r="U58" s="8" t="s">
        <v>3278</v>
      </c>
      <c r="V58" s="8" t="s">
        <v>3175</v>
      </c>
      <c r="W58" s="8" t="s">
        <v>4015</v>
      </c>
      <c r="X58" s="8" t="s">
        <v>4016</v>
      </c>
      <c r="Y58" s="8" t="s">
        <v>4017</v>
      </c>
      <c r="Z58" s="8" t="s">
        <v>3236</v>
      </c>
      <c r="AA58" s="8" t="s">
        <v>4018</v>
      </c>
      <c r="AB58" s="8" t="s">
        <v>4019</v>
      </c>
      <c r="AC58" s="9" t="s">
        <v>4020</v>
      </c>
      <c r="AD58" s="9" t="s">
        <v>4021</v>
      </c>
    </row>
    <row r="59" spans="1:30" s="1" customFormat="1" ht="146.5" customHeight="1">
      <c r="A59" s="8" t="s">
        <v>4022</v>
      </c>
      <c r="B59" s="8" t="s">
        <v>4023</v>
      </c>
      <c r="C59" s="8" t="s">
        <v>2315</v>
      </c>
      <c r="D59" s="8" t="s">
        <v>4024</v>
      </c>
      <c r="E59" s="8" t="s">
        <v>4025</v>
      </c>
      <c r="F59" s="8">
        <v>2040</v>
      </c>
      <c r="G59" s="8" t="s">
        <v>4026</v>
      </c>
      <c r="H59" s="12" t="s">
        <v>3065</v>
      </c>
      <c r="I59" s="12" t="s">
        <v>3065</v>
      </c>
      <c r="J59" s="12" t="s">
        <v>3065</v>
      </c>
      <c r="K59" s="12" t="s">
        <v>3065</v>
      </c>
      <c r="L59" s="11" t="s">
        <v>3175</v>
      </c>
      <c r="M59" s="11" t="s">
        <v>3065</v>
      </c>
      <c r="N59" s="11" t="s">
        <v>3065</v>
      </c>
      <c r="O59" s="8" t="s">
        <v>3175</v>
      </c>
      <c r="P59" s="8" t="s">
        <v>3065</v>
      </c>
      <c r="Q59" s="8" t="s">
        <v>4027</v>
      </c>
      <c r="R59" s="8" t="s">
        <v>3323</v>
      </c>
      <c r="S59" s="8" t="s">
        <v>4028</v>
      </c>
      <c r="T59" s="8" t="s">
        <v>3263</v>
      </c>
      <c r="U59" s="8" t="s">
        <v>3385</v>
      </c>
      <c r="V59" s="8" t="s">
        <v>4029</v>
      </c>
      <c r="W59" s="11" t="s">
        <v>4030</v>
      </c>
      <c r="X59" s="11" t="s">
        <v>4031</v>
      </c>
      <c r="Y59" s="8" t="s">
        <v>3236</v>
      </c>
      <c r="Z59" s="8" t="s">
        <v>3236</v>
      </c>
      <c r="AA59" s="8" t="s">
        <v>4032</v>
      </c>
      <c r="AB59" s="8" t="s">
        <v>4033</v>
      </c>
      <c r="AC59" s="9" t="s">
        <v>4034</v>
      </c>
      <c r="AD59" s="9" t="s">
        <v>664</v>
      </c>
    </row>
    <row r="60" spans="1:30" s="1" customFormat="1" ht="192.75" customHeight="1">
      <c r="A60" s="8" t="s">
        <v>4035</v>
      </c>
      <c r="B60" s="8" t="s">
        <v>4036</v>
      </c>
      <c r="C60" s="8" t="s">
        <v>2316</v>
      </c>
      <c r="D60" s="8" t="s">
        <v>667</v>
      </c>
      <c r="E60" s="8" t="s">
        <v>4037</v>
      </c>
      <c r="F60" s="8">
        <v>2050</v>
      </c>
      <c r="G60" s="8" t="s">
        <v>4038</v>
      </c>
      <c r="H60" s="12" t="s">
        <v>3065</v>
      </c>
      <c r="I60" s="12" t="s">
        <v>3065</v>
      </c>
      <c r="J60" s="12" t="s">
        <v>3065</v>
      </c>
      <c r="K60" s="11" t="s">
        <v>3175</v>
      </c>
      <c r="L60" s="11" t="s">
        <v>3175</v>
      </c>
      <c r="M60" s="11" t="s">
        <v>3175</v>
      </c>
      <c r="N60" s="11" t="s">
        <v>3065</v>
      </c>
      <c r="O60" s="8" t="s">
        <v>3175</v>
      </c>
      <c r="P60" s="8" t="s">
        <v>3175</v>
      </c>
      <c r="Q60" s="8" t="s">
        <v>3236</v>
      </c>
      <c r="R60" s="8" t="s">
        <v>4039</v>
      </c>
      <c r="S60" s="8" t="s">
        <v>3339</v>
      </c>
      <c r="T60" s="8" t="s">
        <v>3263</v>
      </c>
      <c r="U60" s="8" t="s">
        <v>3278</v>
      </c>
      <c r="V60" s="8" t="s">
        <v>3175</v>
      </c>
      <c r="W60" s="8" t="s">
        <v>4040</v>
      </c>
      <c r="X60" s="8" t="s">
        <v>4041</v>
      </c>
      <c r="Y60" s="8" t="s">
        <v>4042</v>
      </c>
      <c r="Z60" s="8" t="s">
        <v>4043</v>
      </c>
      <c r="AA60" s="8" t="s">
        <v>4044</v>
      </c>
      <c r="AB60" s="8" t="s">
        <v>4045</v>
      </c>
      <c r="AC60" s="9" t="s">
        <v>4046</v>
      </c>
      <c r="AD60" s="9" t="s">
        <v>675</v>
      </c>
    </row>
    <row r="61" spans="1:30" s="1" customFormat="1" ht="192.75" customHeight="1">
      <c r="A61" s="8" t="s">
        <v>4047</v>
      </c>
      <c r="B61" s="8" t="s">
        <v>677</v>
      </c>
      <c r="C61" s="8" t="s">
        <v>4048</v>
      </c>
      <c r="D61" s="8" t="s">
        <v>4049</v>
      </c>
      <c r="E61" s="8" t="s">
        <v>3920</v>
      </c>
      <c r="F61" s="8"/>
      <c r="G61" s="8" t="s">
        <v>4050</v>
      </c>
      <c r="H61" s="11" t="s">
        <v>3065</v>
      </c>
      <c r="I61" s="11" t="s">
        <v>4051</v>
      </c>
      <c r="J61" s="11" t="s">
        <v>3065</v>
      </c>
      <c r="K61" s="11" t="s">
        <v>3065</v>
      </c>
      <c r="L61" s="11" t="s">
        <v>3175</v>
      </c>
      <c r="M61" s="11" t="s">
        <v>3175</v>
      </c>
      <c r="N61" s="11" t="s">
        <v>4052</v>
      </c>
      <c r="O61" s="8" t="s">
        <v>3175</v>
      </c>
      <c r="P61" s="8" t="s">
        <v>3175</v>
      </c>
      <c r="Q61" s="8" t="s">
        <v>4053</v>
      </c>
      <c r="R61" s="8" t="s">
        <v>3261</v>
      </c>
      <c r="S61" s="8" t="s">
        <v>4054</v>
      </c>
      <c r="T61" s="8" t="s">
        <v>3703</v>
      </c>
      <c r="U61" s="8" t="s">
        <v>4055</v>
      </c>
      <c r="V61" s="8" t="s">
        <v>4056</v>
      </c>
      <c r="W61" s="8" t="s">
        <v>4057</v>
      </c>
      <c r="X61" s="8" t="s">
        <v>4058</v>
      </c>
      <c r="Y61" s="8" t="s">
        <v>3065</v>
      </c>
      <c r="Z61" s="8" t="s">
        <v>4059</v>
      </c>
      <c r="AA61" s="8" t="s">
        <v>4060</v>
      </c>
      <c r="AB61" s="8" t="s">
        <v>4061</v>
      </c>
      <c r="AC61" s="9" t="s">
        <v>4062</v>
      </c>
      <c r="AD61" s="9" t="s">
        <v>684</v>
      </c>
    </row>
    <row r="62" spans="1:30" s="1" customFormat="1" ht="192.75" customHeight="1">
      <c r="A62" s="8" t="s">
        <v>4063</v>
      </c>
      <c r="B62" s="8" t="s">
        <v>264</v>
      </c>
      <c r="C62" s="8" t="s">
        <v>2317</v>
      </c>
      <c r="D62" s="8" t="s">
        <v>4064</v>
      </c>
      <c r="E62" s="8" t="s">
        <v>4065</v>
      </c>
      <c r="F62" s="8">
        <v>2030</v>
      </c>
      <c r="G62" s="8" t="s">
        <v>4066</v>
      </c>
      <c r="H62" s="11" t="s">
        <v>3065</v>
      </c>
      <c r="I62" s="11" t="s">
        <v>3065</v>
      </c>
      <c r="J62" s="11" t="s">
        <v>3065</v>
      </c>
      <c r="K62" s="11" t="s">
        <v>3175</v>
      </c>
      <c r="L62" s="11" t="s">
        <v>3175</v>
      </c>
      <c r="M62" s="11" t="s">
        <v>3175</v>
      </c>
      <c r="N62" s="11" t="s">
        <v>4067</v>
      </c>
      <c r="O62" s="8" t="s">
        <v>3175</v>
      </c>
      <c r="P62" s="8" t="s">
        <v>3175</v>
      </c>
      <c r="Q62" s="8" t="s">
        <v>4068</v>
      </c>
      <c r="R62" s="8" t="s">
        <v>4069</v>
      </c>
      <c r="S62" s="8" t="s">
        <v>4070</v>
      </c>
      <c r="T62" s="8" t="s">
        <v>3703</v>
      </c>
      <c r="U62" s="8" t="s">
        <v>3278</v>
      </c>
      <c r="V62" s="8" t="s">
        <v>4071</v>
      </c>
      <c r="W62" s="8" t="s">
        <v>4072</v>
      </c>
      <c r="X62" s="8" t="s">
        <v>4073</v>
      </c>
      <c r="Y62" s="8" t="s">
        <v>3175</v>
      </c>
      <c r="Z62" s="8" t="s">
        <v>4074</v>
      </c>
      <c r="AA62" s="8" t="s">
        <v>4075</v>
      </c>
      <c r="AB62" s="8" t="s">
        <v>4076</v>
      </c>
      <c r="AC62" s="9" t="s">
        <v>4077</v>
      </c>
      <c r="AD62" s="9" t="s">
        <v>694</v>
      </c>
    </row>
    <row r="63" spans="1:30" s="1" customFormat="1" ht="219" customHeight="1">
      <c r="A63" s="8" t="s">
        <v>4078</v>
      </c>
      <c r="B63" s="8" t="s">
        <v>696</v>
      </c>
      <c r="C63" s="8" t="s">
        <v>2317</v>
      </c>
      <c r="D63" s="8" t="s">
        <v>4079</v>
      </c>
      <c r="E63" s="8" t="s">
        <v>4080</v>
      </c>
      <c r="F63" s="8">
        <v>2040</v>
      </c>
      <c r="G63" s="8" t="s">
        <v>4081</v>
      </c>
      <c r="H63" s="12" t="s">
        <v>3065</v>
      </c>
      <c r="I63" s="12" t="s">
        <v>3065</v>
      </c>
      <c r="J63" s="12" t="s">
        <v>3065</v>
      </c>
      <c r="K63" s="11" t="s">
        <v>3065</v>
      </c>
      <c r="L63" s="11" t="s">
        <v>3175</v>
      </c>
      <c r="M63" s="11" t="s">
        <v>3175</v>
      </c>
      <c r="N63" s="11" t="s">
        <v>3065</v>
      </c>
      <c r="O63" s="8" t="s">
        <v>3175</v>
      </c>
      <c r="P63" s="8" t="s">
        <v>3175</v>
      </c>
      <c r="Q63" s="8" t="s">
        <v>4082</v>
      </c>
      <c r="R63" s="8" t="s">
        <v>4083</v>
      </c>
      <c r="S63" s="8" t="s">
        <v>4084</v>
      </c>
      <c r="T63" s="8" t="s">
        <v>3263</v>
      </c>
      <c r="U63" s="8" t="s">
        <v>4085</v>
      </c>
      <c r="V63" s="8" t="s">
        <v>4086</v>
      </c>
      <c r="W63" s="8" t="s">
        <v>4087</v>
      </c>
      <c r="X63" s="8" t="s">
        <v>4088</v>
      </c>
      <c r="Y63" s="8" t="s">
        <v>3236</v>
      </c>
      <c r="Z63" s="8" t="s">
        <v>4089</v>
      </c>
      <c r="AA63" s="8" t="s">
        <v>4090</v>
      </c>
      <c r="AB63" s="8" t="s">
        <v>4091</v>
      </c>
      <c r="AC63" s="9" t="s">
        <v>4092</v>
      </c>
      <c r="AD63" s="9" t="s">
        <v>705</v>
      </c>
    </row>
    <row r="64" spans="1:30" s="1" customFormat="1" ht="224.25" customHeight="1">
      <c r="A64" s="8" t="s">
        <v>4093</v>
      </c>
      <c r="B64" s="8" t="s">
        <v>4094</v>
      </c>
      <c r="C64" s="8" t="s">
        <v>2318</v>
      </c>
      <c r="D64" s="8" t="s">
        <v>4095</v>
      </c>
      <c r="E64" s="8" t="s">
        <v>4096</v>
      </c>
      <c r="F64" s="8">
        <v>2040</v>
      </c>
      <c r="G64" s="8" t="s">
        <v>4097</v>
      </c>
      <c r="H64" s="12" t="s">
        <v>3065</v>
      </c>
      <c r="I64" s="12" t="s">
        <v>3065</v>
      </c>
      <c r="J64" s="12" t="s">
        <v>3065</v>
      </c>
      <c r="K64" s="11" t="s">
        <v>3065</v>
      </c>
      <c r="L64" s="11" t="s">
        <v>3065</v>
      </c>
      <c r="M64" s="11" t="s">
        <v>3065</v>
      </c>
      <c r="N64" s="11" t="s">
        <v>3065</v>
      </c>
      <c r="O64" s="8" t="s">
        <v>3175</v>
      </c>
      <c r="P64" s="8" t="s">
        <v>3065</v>
      </c>
      <c r="Q64" s="8" t="s">
        <v>4098</v>
      </c>
      <c r="R64" s="8" t="s">
        <v>4099</v>
      </c>
      <c r="S64" s="8" t="s">
        <v>4100</v>
      </c>
      <c r="T64" s="8" t="s">
        <v>3263</v>
      </c>
      <c r="U64" s="8" t="s">
        <v>3278</v>
      </c>
      <c r="V64" s="8" t="s">
        <v>4101</v>
      </c>
      <c r="W64" s="8" t="s">
        <v>4102</v>
      </c>
      <c r="X64" s="8" t="s">
        <v>4103</v>
      </c>
      <c r="Y64" s="8" t="s">
        <v>3236</v>
      </c>
      <c r="Z64" s="8" t="s">
        <v>4104</v>
      </c>
      <c r="AA64" s="8" t="s">
        <v>4105</v>
      </c>
      <c r="AB64" s="8" t="s">
        <v>4106</v>
      </c>
      <c r="AC64" s="9" t="s">
        <v>4107</v>
      </c>
      <c r="AD64" s="9" t="s">
        <v>4108</v>
      </c>
    </row>
    <row r="65" spans="1:31" s="1" customFormat="1" ht="141" customHeight="1">
      <c r="A65" s="8" t="s">
        <v>4109</v>
      </c>
      <c r="B65" s="8" t="s">
        <v>4110</v>
      </c>
      <c r="C65" s="8" t="s">
        <v>4111</v>
      </c>
      <c r="D65" s="8" t="s">
        <v>708</v>
      </c>
      <c r="E65" s="8" t="s">
        <v>4112</v>
      </c>
      <c r="F65" s="8">
        <v>2030</v>
      </c>
      <c r="G65" s="8" t="s">
        <v>4113</v>
      </c>
      <c r="H65" s="8" t="s">
        <v>3065</v>
      </c>
      <c r="I65" s="8" t="s">
        <v>3065</v>
      </c>
      <c r="J65" s="8" t="s">
        <v>3065</v>
      </c>
      <c r="K65" s="8" t="s">
        <v>3065</v>
      </c>
      <c r="L65" s="8" t="s">
        <v>3175</v>
      </c>
      <c r="M65" s="8" t="s">
        <v>3175</v>
      </c>
      <c r="N65" s="8" t="s">
        <v>3065</v>
      </c>
      <c r="O65" s="8" t="s">
        <v>3175</v>
      </c>
      <c r="P65" s="8" t="s">
        <v>3065</v>
      </c>
      <c r="Q65" s="8" t="s">
        <v>4114</v>
      </c>
      <c r="R65" s="8" t="s">
        <v>4115</v>
      </c>
      <c r="S65" s="8" t="s">
        <v>4116</v>
      </c>
      <c r="T65" s="8" t="s">
        <v>3325</v>
      </c>
      <c r="U65" s="8" t="s">
        <v>3278</v>
      </c>
      <c r="V65" s="8" t="s">
        <v>3175</v>
      </c>
      <c r="W65" s="8" t="s">
        <v>4117</v>
      </c>
      <c r="X65" s="8" t="s">
        <v>4118</v>
      </c>
      <c r="Y65" s="8" t="s">
        <v>3236</v>
      </c>
      <c r="Z65" s="8" t="s">
        <v>4119</v>
      </c>
      <c r="AA65" s="8" t="s">
        <v>4120</v>
      </c>
      <c r="AB65" s="8" t="s">
        <v>4121</v>
      </c>
      <c r="AC65" s="9" t="s">
        <v>4122</v>
      </c>
      <c r="AD65" s="9" t="s">
        <v>714</v>
      </c>
    </row>
    <row r="66" spans="1:31" s="1" customFormat="1" ht="168" customHeight="1">
      <c r="A66" s="13" t="s">
        <v>4123</v>
      </c>
      <c r="B66" s="13" t="s">
        <v>716</v>
      </c>
      <c r="C66" s="8" t="s">
        <v>4124</v>
      </c>
      <c r="D66" s="8" t="s">
        <v>4125</v>
      </c>
      <c r="E66" s="13" t="s">
        <v>4112</v>
      </c>
      <c r="F66" s="13">
        <v>2030</v>
      </c>
      <c r="G66" s="13" t="s">
        <v>4126</v>
      </c>
      <c r="H66" s="12" t="s">
        <v>3065</v>
      </c>
      <c r="I66" s="12" t="s">
        <v>3065</v>
      </c>
      <c r="J66" s="12" t="s">
        <v>3065</v>
      </c>
      <c r="K66" s="8" t="s">
        <v>3175</v>
      </c>
      <c r="L66" s="8" t="s">
        <v>3175</v>
      </c>
      <c r="M66" s="8" t="s">
        <v>3175</v>
      </c>
      <c r="N66" s="8" t="s">
        <v>3065</v>
      </c>
      <c r="O66" s="8" t="s">
        <v>3175</v>
      </c>
      <c r="P66" s="8" t="s">
        <v>3175</v>
      </c>
      <c r="Q66" s="8" t="s">
        <v>4127</v>
      </c>
      <c r="R66" s="8" t="s">
        <v>4128</v>
      </c>
      <c r="S66" s="8" t="s">
        <v>3236</v>
      </c>
      <c r="T66" s="8" t="s">
        <v>3232</v>
      </c>
      <c r="U66" s="8" t="s">
        <v>4129</v>
      </c>
      <c r="V66" s="8" t="s">
        <v>3175</v>
      </c>
      <c r="W66" s="8" t="s">
        <v>4130</v>
      </c>
      <c r="X66" s="8" t="s">
        <v>4131</v>
      </c>
      <c r="Y66" s="8" t="s">
        <v>3236</v>
      </c>
      <c r="Z66" s="8" t="s">
        <v>3236</v>
      </c>
      <c r="AA66" s="8" t="s">
        <v>4132</v>
      </c>
      <c r="AB66" s="8" t="s">
        <v>4133</v>
      </c>
      <c r="AC66" s="9" t="s">
        <v>4134</v>
      </c>
      <c r="AD66" s="9" t="s">
        <v>723</v>
      </c>
    </row>
    <row r="67" spans="1:31" s="1" customFormat="1" ht="168" customHeight="1">
      <c r="A67" s="8" t="s">
        <v>4135</v>
      </c>
      <c r="B67" s="8" t="s">
        <v>4136</v>
      </c>
      <c r="C67" s="8" t="s">
        <v>2319</v>
      </c>
      <c r="D67" s="8" t="s">
        <v>4137</v>
      </c>
      <c r="E67" s="8" t="s">
        <v>4138</v>
      </c>
      <c r="F67" s="8">
        <v>2030</v>
      </c>
      <c r="G67" s="8" t="s">
        <v>4139</v>
      </c>
      <c r="H67" s="11" t="s">
        <v>3065</v>
      </c>
      <c r="I67" s="11" t="s">
        <v>3065</v>
      </c>
      <c r="J67" s="11" t="s">
        <v>3065</v>
      </c>
      <c r="K67" s="8" t="s">
        <v>3065</v>
      </c>
      <c r="L67" s="8" t="s">
        <v>3175</v>
      </c>
      <c r="M67" s="8" t="s">
        <v>3175</v>
      </c>
      <c r="N67" s="8" t="s">
        <v>3065</v>
      </c>
      <c r="O67" s="8" t="s">
        <v>3175</v>
      </c>
      <c r="P67" s="8" t="s">
        <v>3065</v>
      </c>
      <c r="Q67" s="8" t="s">
        <v>4140</v>
      </c>
      <c r="R67" s="8" t="s">
        <v>3261</v>
      </c>
      <c r="S67" s="8" t="s">
        <v>4141</v>
      </c>
      <c r="T67" s="8" t="s">
        <v>3703</v>
      </c>
      <c r="U67" s="8" t="s">
        <v>3233</v>
      </c>
      <c r="V67" s="8" t="s">
        <v>4142</v>
      </c>
      <c r="W67" s="8" t="s">
        <v>4143</v>
      </c>
      <c r="X67" s="8" t="s">
        <v>4144</v>
      </c>
      <c r="Y67" s="8" t="s">
        <v>3175</v>
      </c>
      <c r="Z67" s="8" t="s">
        <v>4145</v>
      </c>
      <c r="AA67" s="8" t="s">
        <v>4146</v>
      </c>
      <c r="AB67" s="8" t="s">
        <v>4147</v>
      </c>
      <c r="AC67" s="9" t="s">
        <v>4148</v>
      </c>
      <c r="AD67" s="9" t="s">
        <v>735</v>
      </c>
    </row>
    <row r="68" spans="1:31" s="1" customFormat="1" ht="149.25" customHeight="1">
      <c r="A68" s="8" t="s">
        <v>4149</v>
      </c>
      <c r="B68" s="8" t="s">
        <v>737</v>
      </c>
      <c r="C68" s="8" t="s">
        <v>2319</v>
      </c>
      <c r="D68" s="8" t="s">
        <v>739</v>
      </c>
      <c r="E68" s="8" t="s">
        <v>4150</v>
      </c>
      <c r="F68" s="8">
        <v>2063</v>
      </c>
      <c r="G68" s="8" t="s">
        <v>4151</v>
      </c>
      <c r="H68" s="12" t="s">
        <v>3065</v>
      </c>
      <c r="I68" s="12" t="s">
        <v>3065</v>
      </c>
      <c r="J68" s="12" t="s">
        <v>3065</v>
      </c>
      <c r="K68" s="12" t="s">
        <v>3065</v>
      </c>
      <c r="L68" s="8" t="s">
        <v>3175</v>
      </c>
      <c r="M68" s="8" t="s">
        <v>3065</v>
      </c>
      <c r="N68" s="8" t="s">
        <v>3065</v>
      </c>
      <c r="O68" s="8" t="s">
        <v>3175</v>
      </c>
      <c r="P68" s="8" t="s">
        <v>3065</v>
      </c>
      <c r="Q68" s="8" t="s">
        <v>4152</v>
      </c>
      <c r="R68" s="8" t="s">
        <v>4153</v>
      </c>
      <c r="S68" s="8" t="s">
        <v>4154</v>
      </c>
      <c r="T68" s="8" t="s">
        <v>3703</v>
      </c>
      <c r="U68" s="8" t="s">
        <v>3385</v>
      </c>
      <c r="V68" s="8" t="s">
        <v>3175</v>
      </c>
      <c r="W68" s="8" t="s">
        <v>4155</v>
      </c>
      <c r="X68" s="8" t="s">
        <v>4156</v>
      </c>
      <c r="Y68" s="8" t="s">
        <v>3236</v>
      </c>
      <c r="Z68" s="8" t="s">
        <v>4157</v>
      </c>
      <c r="AA68" s="8" t="s">
        <v>742</v>
      </c>
      <c r="AB68" s="8" t="s">
        <v>4158</v>
      </c>
      <c r="AC68" s="9" t="s">
        <v>4159</v>
      </c>
      <c r="AD68" s="14" t="s">
        <v>744</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4160</v>
      </c>
      <c r="B1" t="s">
        <v>4161</v>
      </c>
      <c r="C1" t="s">
        <v>4162</v>
      </c>
      <c r="P1" s="17" t="s">
        <v>4163</v>
      </c>
      <c r="Q1" s="20"/>
      <c r="R1" s="20"/>
      <c r="S1" s="20" t="s">
        <v>4164</v>
      </c>
      <c r="W1" s="16"/>
      <c r="X1" s="16"/>
    </row>
    <row r="2" spans="1:24" ht="14.5" customHeight="1">
      <c r="A2" t="s">
        <v>264</v>
      </c>
      <c r="B2">
        <f>COUNTIFS(models_list_studies!B:B, "*OSeMOSYS*",models_list_studies!B:B,"&lt;&gt;*LEAP*", models_list_studies!B:B,"&lt;&gt;*FlexTool*",models_list_studies!B:B,"&lt;&gt;*ONSSET*")</f>
        <v>12</v>
      </c>
      <c r="C2" s="5">
        <f t="shared" ref="C2:C10" si="0">B2/$B$17</f>
        <v>0.18181818181818182</v>
      </c>
      <c r="P2" s="19" t="s">
        <v>4165</v>
      </c>
      <c r="Q2" s="15"/>
      <c r="R2" s="15"/>
      <c r="S2" s="15" t="s">
        <v>2162</v>
      </c>
    </row>
    <row r="3" spans="1:24" ht="16">
      <c r="A3" t="s">
        <v>381</v>
      </c>
      <c r="B3">
        <f>COUNTIFS(models_list_studies!B:B,"*LEAP*",models_list_studies!B:B, "&lt;&gt;*OSeMOSYS*", models_list_studies!B:B, "&lt;&gt;*NEMO*", models_list_studies!B:B, "&lt;&gt;*MCDM*", models_list_studies!B:B, "&lt;&gt;*CLEWS*")</f>
        <v>8</v>
      </c>
      <c r="C3" s="5">
        <f t="shared" si="0"/>
        <v>0.12121212121212122</v>
      </c>
      <c r="P3" s="19" t="s">
        <v>4166</v>
      </c>
      <c r="Q3" s="15"/>
      <c r="R3" s="15"/>
      <c r="S3" s="15" t="s">
        <v>2164</v>
      </c>
    </row>
    <row r="4" spans="1:24" ht="16">
      <c r="A4" t="s">
        <v>3081</v>
      </c>
      <c r="B4">
        <f>COUNTIFS(models_list_studies!B:B, "*TIMES*") + COUNTIFS(models_list_studies!B:B, "*MARKAL*")-COUNTIFS(models_list_studies!B:B, "*TIMES*",models_list_studies!B:B, "*MARKAL*")</f>
        <v>6</v>
      </c>
      <c r="C4" s="5">
        <f t="shared" si="0"/>
        <v>9.0909090909090912E-2</v>
      </c>
      <c r="P4" s="19" t="s">
        <v>4167</v>
      </c>
      <c r="Q4" s="15"/>
      <c r="R4" s="15"/>
      <c r="S4" s="15" t="s">
        <v>2178</v>
      </c>
    </row>
    <row r="5" spans="1:24" ht="16">
      <c r="A5" t="s">
        <v>4168</v>
      </c>
      <c r="B5">
        <f>COUNTIFS(models_list_studies!B:B,"*MESSAGE*", models_list_studies!B:B, "&lt;&gt;*MAED*")+COUNTIFS(models_list_studies!B:B,"*SPLAT*")-COUNTIFS(models_list_studies!B:B,"*SPLAT*",models_list_studies!B:B,"*MESSAGE*")</f>
        <v>5</v>
      </c>
      <c r="C5" s="5">
        <f t="shared" si="0"/>
        <v>7.575757575757576E-2</v>
      </c>
      <c r="P5" s="19" t="s">
        <v>4169</v>
      </c>
      <c r="Q5" s="15"/>
      <c r="R5" s="15"/>
      <c r="S5" s="15" t="s">
        <v>716</v>
      </c>
    </row>
    <row r="6" spans="1:24" ht="16">
      <c r="A6" t="s">
        <v>254</v>
      </c>
      <c r="B6">
        <f>COUNTIFS(models_list_studies!B:B,"*ONSSET*", models_list_studies!B:B, "&lt;&gt;*OSEMOSYS*", models_list_studies!B:B, "&lt;&gt;*Pypsa*")</f>
        <v>4</v>
      </c>
      <c r="C6" s="5">
        <f t="shared" si="0"/>
        <v>6.0606060606060608E-2</v>
      </c>
      <c r="P6" s="19" t="s">
        <v>4170</v>
      </c>
      <c r="Q6" s="15"/>
      <c r="R6" s="15"/>
      <c r="S6" s="15" t="s">
        <v>2170</v>
      </c>
    </row>
    <row r="7" spans="1:24" ht="16">
      <c r="A7" t="s">
        <v>4171</v>
      </c>
      <c r="B7">
        <f>COUNTIFS(models_list_studies!B:B, "*GIS*", models_list_studies!B:B, "&lt;&gt;*TIMES*")</f>
        <v>4</v>
      </c>
      <c r="C7" s="5">
        <f t="shared" si="0"/>
        <v>6.0606060606060608E-2</v>
      </c>
      <c r="P7" s="19" t="s">
        <v>4172</v>
      </c>
      <c r="Q7" s="15"/>
      <c r="R7" s="15"/>
      <c r="S7" s="15" t="s">
        <v>1587</v>
      </c>
    </row>
    <row r="8" spans="1:24" ht="16">
      <c r="A8" t="s">
        <v>745</v>
      </c>
      <c r="B8">
        <f>COUNTIFS(models_list_studies!B:B, "*HOMER*")</f>
        <v>2</v>
      </c>
      <c r="C8" s="5">
        <f t="shared" si="0"/>
        <v>3.0303030303030304E-2</v>
      </c>
      <c r="P8" s="19" t="s">
        <v>4173</v>
      </c>
      <c r="Q8" s="15"/>
      <c r="R8" s="15"/>
      <c r="S8" s="15" t="s">
        <v>2181</v>
      </c>
    </row>
    <row r="9" spans="1:24" ht="16">
      <c r="A9" t="s">
        <v>526</v>
      </c>
      <c r="B9">
        <v>2</v>
      </c>
      <c r="C9" s="5">
        <f t="shared" si="0"/>
        <v>3.0303030303030304E-2</v>
      </c>
      <c r="P9" s="19" t="s">
        <v>4174</v>
      </c>
      <c r="Q9" s="15"/>
      <c r="R9" s="15"/>
      <c r="S9" s="15" t="s">
        <v>4175</v>
      </c>
    </row>
    <row r="10" spans="1:24">
      <c r="A10" t="s">
        <v>2418</v>
      </c>
      <c r="B10">
        <f>COUNTIFS(models_list_studies!B:B, "*CERC*")</f>
        <v>1</v>
      </c>
      <c r="C10" s="5">
        <f t="shared" si="0"/>
        <v>1.5151515151515152E-2</v>
      </c>
      <c r="P10" s="19" t="s">
        <v>4176</v>
      </c>
      <c r="Q10" s="15"/>
      <c r="R10" s="15"/>
      <c r="S10" t="s">
        <v>4177</v>
      </c>
    </row>
    <row r="11" spans="1:24">
      <c r="A11" t="s">
        <v>2393</v>
      </c>
      <c r="B11">
        <v>1</v>
      </c>
      <c r="C11" s="5">
        <f>B11/$B$17</f>
        <v>1.5151515151515152E-2</v>
      </c>
    </row>
    <row r="12" spans="1:24">
      <c r="A12" t="s">
        <v>2165</v>
      </c>
      <c r="B12">
        <v>1</v>
      </c>
      <c r="C12" s="5">
        <f>B12/$B$17</f>
        <v>1.5151515151515152E-2</v>
      </c>
    </row>
    <row r="13" spans="1:24">
      <c r="A13" t="s">
        <v>4163</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4164</v>
      </c>
      <c r="B14">
        <f>66-SUM(B2:B13)</f>
        <v>9</v>
      </c>
      <c r="C14" s="5">
        <f>B14/$B$17</f>
        <v>0.13636363636363635</v>
      </c>
    </row>
    <row r="17" spans="1:2">
      <c r="B17">
        <f>SUM(B2:B14)</f>
        <v>66</v>
      </c>
    </row>
    <row r="32" spans="1:2">
      <c r="A32" t="s">
        <v>4178</v>
      </c>
      <c r="B32" t="s">
        <v>4179</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4180</v>
      </c>
      <c r="B53" t="s">
        <v>4181</v>
      </c>
    </row>
    <row r="54" spans="1:2">
      <c r="A54" t="s">
        <v>4182</v>
      </c>
      <c r="B54">
        <v>32</v>
      </c>
    </row>
    <row r="55" spans="1:2">
      <c r="A55" t="s">
        <v>3486</v>
      </c>
      <c r="B55">
        <v>30</v>
      </c>
    </row>
    <row r="56" spans="1:2">
      <c r="A56" t="s">
        <v>4163</v>
      </c>
      <c r="B56">
        <v>5</v>
      </c>
    </row>
    <row r="61" spans="1:2" ht="16">
      <c r="A61" s="23" t="s">
        <v>4183</v>
      </c>
      <c r="B61" s="23" t="s">
        <v>4181</v>
      </c>
    </row>
    <row r="62" spans="1:2" ht="16">
      <c r="A62" s="23" t="s">
        <v>4184</v>
      </c>
      <c r="B62" s="23">
        <v>28</v>
      </c>
    </row>
    <row r="63" spans="1:2" ht="32">
      <c r="A63" s="23" t="s">
        <v>4185</v>
      </c>
      <c r="B63" s="23">
        <v>20</v>
      </c>
    </row>
    <row r="64" spans="1:2" ht="32">
      <c r="A64" s="23" t="s">
        <v>4186</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4187</v>
      </c>
      <c r="B1" t="s">
        <v>4162</v>
      </c>
    </row>
    <row r="2" spans="1:2">
      <c r="A2" t="s">
        <v>4188</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4189</v>
      </c>
      <c r="B3">
        <v>9</v>
      </c>
    </row>
    <row r="4" spans="1:2">
      <c r="A4" t="s">
        <v>2419</v>
      </c>
      <c r="B4">
        <f>66-B2-B5-B3</f>
        <v>45</v>
      </c>
    </row>
    <row r="5" spans="1:2">
      <c r="A5" t="s">
        <v>4190</v>
      </c>
      <c r="B5">
        <v>3</v>
      </c>
    </row>
    <row r="9" spans="1:2">
      <c r="A9" t="s">
        <v>4191</v>
      </c>
      <c r="B9" t="s">
        <v>4162</v>
      </c>
    </row>
    <row r="10" spans="1:2">
      <c r="A10" t="s">
        <v>4192</v>
      </c>
      <c r="B10">
        <v>14</v>
      </c>
    </row>
    <row r="11" spans="1:2">
      <c r="A11" t="s">
        <v>2312</v>
      </c>
      <c r="B11">
        <v>6</v>
      </c>
    </row>
    <row r="12" spans="1:2">
      <c r="A12" t="s">
        <v>4193</v>
      </c>
      <c r="B12">
        <v>3</v>
      </c>
    </row>
    <row r="13" spans="1:2">
      <c r="A13" t="s">
        <v>4194</v>
      </c>
      <c r="B13">
        <v>13</v>
      </c>
    </row>
    <row r="14" spans="1:2">
      <c r="A14" t="s">
        <v>4195</v>
      </c>
      <c r="B14">
        <v>10</v>
      </c>
    </row>
    <row r="15" spans="1:2">
      <c r="A15" t="s">
        <v>4196</v>
      </c>
      <c r="B15">
        <v>2</v>
      </c>
    </row>
    <row r="18" spans="1:2">
      <c r="B18">
        <f>SUM(B10:B15)</f>
        <v>48</v>
      </c>
    </row>
    <row r="22" spans="1:2">
      <c r="A22" t="s">
        <v>4197</v>
      </c>
      <c r="B22" t="s">
        <v>4198</v>
      </c>
    </row>
    <row r="23" spans="1:2">
      <c r="A23" t="s">
        <v>2305</v>
      </c>
      <c r="B23">
        <f>COUNTIF(models_list_studies!C:C,"*" &amp; A23 &amp; "*")</f>
        <v>19</v>
      </c>
    </row>
    <row r="24" spans="1:2">
      <c r="A24" t="s">
        <v>2285</v>
      </c>
      <c r="B24">
        <f>COUNTIF(models_list_studies!C:C,"*" &amp; A24 &amp; "*")</f>
        <v>12</v>
      </c>
    </row>
    <row r="25" spans="1:2">
      <c r="A25" t="s">
        <v>2278</v>
      </c>
      <c r="B25">
        <f>COUNTIF(models_list_studies!C:C,"*" &amp; A25 &amp; "*")</f>
        <v>14</v>
      </c>
    </row>
    <row r="26" spans="1:2">
      <c r="A26" t="s">
        <v>4199</v>
      </c>
      <c r="B26">
        <f>COUNTIF(models_list_studies!C:C,"*" &amp; A26 &amp; "*")</f>
        <v>11</v>
      </c>
    </row>
    <row r="27" spans="1:2">
      <c r="A27" t="s">
        <v>2312</v>
      </c>
      <c r="B27">
        <f>COUNTIF(models_list_studies!C:C,"*" &amp; A27 &amp; "*")</f>
        <v>14</v>
      </c>
    </row>
    <row r="28" spans="1:2">
      <c r="A28" t="s">
        <v>2315</v>
      </c>
      <c r="B28">
        <f>COUNTIF(models_list_studies!C:C,"*" &amp; A28 &amp; "*")</f>
        <v>12</v>
      </c>
    </row>
    <row r="29" spans="1:2">
      <c r="A29" t="s">
        <v>2292</v>
      </c>
      <c r="B29">
        <f>COUNTIF(models_list_studies!C:C,"*" &amp; A29 &amp; "*")</f>
        <v>17</v>
      </c>
    </row>
    <row r="30" spans="1:2">
      <c r="A30" t="s">
        <v>2256</v>
      </c>
      <c r="B30">
        <f>COUNTIF(models_list_studies!C:C,"*" &amp; A30 &amp; "*")</f>
        <v>12</v>
      </c>
    </row>
    <row r="31" spans="1:2">
      <c r="A31" t="s">
        <v>2318</v>
      </c>
      <c r="B31">
        <f>COUNTIF(models_list_studies!C:C,"*" &amp; A31 &amp; "*")</f>
        <v>11</v>
      </c>
    </row>
    <row r="32" spans="1:2">
      <c r="A32" t="s">
        <v>2314</v>
      </c>
      <c r="B32">
        <f t="array" ref="B32">SUMPRODUCT(--ISNUMBER(SEARCH("Sudan", SUBSTITUTE(models_list_studies!C:C, "South Sudan", ""))))</f>
        <v>10</v>
      </c>
    </row>
    <row r="33" spans="1:2">
      <c r="A33" t="s">
        <v>2301</v>
      </c>
      <c r="B33">
        <f>COUNTIF(models_list_studies!C:C,"*" &amp; A33 &amp; "*")</f>
        <v>10</v>
      </c>
    </row>
    <row r="34" spans="1:2">
      <c r="A34" t="s">
        <v>2288</v>
      </c>
      <c r="B34">
        <f>COUNTIF(models_list_studies!C:C,"*" &amp; A34 &amp; "*")</f>
        <v>15</v>
      </c>
    </row>
    <row r="35" spans="1:2">
      <c r="A35" t="s">
        <v>2302</v>
      </c>
      <c r="B35">
        <f>COUNTIF(models_list_studies!C:C,"*" &amp; A35 &amp; "*")</f>
        <v>12</v>
      </c>
    </row>
    <row r="36" spans="1:2">
      <c r="A36" t="s">
        <v>2291</v>
      </c>
      <c r="B36">
        <f>COUNTIF(models_list_studies!C:C,"*" &amp; A36 &amp; "*")+COUNTIF(models_list_studies!C:C,"*Côte d’Ivoire *")</f>
        <v>11</v>
      </c>
    </row>
    <row r="37" spans="1:2">
      <c r="A37" t="s">
        <v>2296</v>
      </c>
      <c r="B37">
        <f>COUNTIF(models_list_studies!C:C,"*" &amp; A37 &amp; "*")</f>
        <v>8</v>
      </c>
    </row>
    <row r="38" spans="1:2">
      <c r="A38" t="s">
        <v>2260</v>
      </c>
      <c r="B38">
        <f>COUNTIF(models_list_studies!C:C,"*" &amp; A38 &amp; "*")</f>
        <v>11</v>
      </c>
    </row>
    <row r="39" spans="1:2">
      <c r="A39" t="s">
        <v>2270</v>
      </c>
      <c r="B39">
        <f>COUNTIF(models_list_studies!C:C,"*" &amp; A39 &amp; "*")+COUNTIF(models_list_studies!C:C,"*Cameroun*")</f>
        <v>13</v>
      </c>
    </row>
    <row r="40" spans="1:2">
      <c r="A40" t="s">
        <v>4200</v>
      </c>
      <c r="B40">
        <f>COUNTIF(models_list_studies!C:C,"*" &amp; A40 &amp; "*")</f>
        <v>12</v>
      </c>
    </row>
    <row r="41" spans="1:2">
      <c r="A41" t="s">
        <v>2266</v>
      </c>
      <c r="B41">
        <f>COUNTIF(models_list_studies!C:C,"*" &amp; A41 &amp; "*")</f>
        <v>14</v>
      </c>
    </row>
    <row r="42" spans="1:2">
      <c r="A42" t="s">
        <v>2298</v>
      </c>
      <c r="B42">
        <f>COUNTIF(models_list_studies!C:C,"*" &amp; A42 &amp; "*")</f>
        <v>13</v>
      </c>
    </row>
    <row r="43" spans="1:2">
      <c r="A43" t="s">
        <v>2297</v>
      </c>
      <c r="B43">
        <f>COUNTIF(models_list_studies!C:C,"*" &amp; A43 &amp; "*")</f>
        <v>11</v>
      </c>
    </row>
    <row r="44" spans="1:2">
      <c r="A44" t="s">
        <v>2319</v>
      </c>
      <c r="B44">
        <f>COUNTIF(models_list_studies!C:C,"*" &amp; A44 &amp; "*")</f>
        <v>14</v>
      </c>
    </row>
    <row r="45" spans="1:2">
      <c r="A45" t="s">
        <v>2308</v>
      </c>
      <c r="B45">
        <f>COUNTIF(models_list_studies!C:C,"*" &amp; A45 &amp; "*")</f>
        <v>12</v>
      </c>
    </row>
    <row r="46" spans="1:2">
      <c r="A46" t="s">
        <v>2320</v>
      </c>
      <c r="B46">
        <f>COUNTIF(models_list_studies!C:C,"*" &amp; A46 &amp; "*")</f>
        <v>11</v>
      </c>
    </row>
    <row r="47" spans="1:2">
      <c r="A47" t="s">
        <v>2273</v>
      </c>
      <c r="B47">
        <f>COUNTIF(models_list_studies!C:C,"*" &amp; A47 &amp; "*")</f>
        <v>10</v>
      </c>
    </row>
    <row r="48" spans="1:2">
      <c r="A48" t="s">
        <v>2289</v>
      </c>
      <c r="B48">
        <f>COUNTIF(models_list_studies!C:C,"*" &amp; A48 &amp; "*")</f>
        <v>12</v>
      </c>
    </row>
    <row r="49" spans="1:2">
      <c r="A49" t="s">
        <v>2317</v>
      </c>
      <c r="B49">
        <f>COUNTIF(models_list_studies!C:C,"*" &amp; A49 &amp; "*")</f>
        <v>13</v>
      </c>
    </row>
    <row r="50" spans="1:2">
      <c r="A50" t="s">
        <v>2306</v>
      </c>
      <c r="B50">
        <f>COUNTIF(models_list_studies!C:C,"*" &amp; A50 &amp; "*")</f>
        <v>11</v>
      </c>
    </row>
    <row r="51" spans="1:2">
      <c r="A51" t="s">
        <v>2313</v>
      </c>
      <c r="B51">
        <f>COUNTIF(models_list_studies!C:C,"*" &amp; A51 &amp; "*")</f>
        <v>4</v>
      </c>
    </row>
    <row r="52" spans="1:2">
      <c r="A52" t="s">
        <v>2262</v>
      </c>
      <c r="B52">
        <f>COUNTIF(models_list_studies!C:C,"*" &amp; A52 &amp; "*")</f>
        <v>13</v>
      </c>
    </row>
    <row r="53" spans="1:2">
      <c r="A53" t="s">
        <v>2311</v>
      </c>
      <c r="B53">
        <f>COUNTIF(models_list_studies!C:C,"*" &amp; A53 &amp; "*")</f>
        <v>9</v>
      </c>
    </row>
    <row r="54" spans="1:2">
      <c r="A54" t="s">
        <v>2267</v>
      </c>
      <c r="B54">
        <f>COUNTIF(models_list_studies!C:C,"*" &amp; A54 &amp; "*")</f>
        <v>10</v>
      </c>
    </row>
    <row r="55" spans="1:2">
      <c r="A55" t="s">
        <v>2316</v>
      </c>
      <c r="B55">
        <f>COUNTIF(models_list_studies!C:C,"*" &amp; A55 &amp; "*")</f>
        <v>13</v>
      </c>
    </row>
    <row r="56" spans="1:2">
      <c r="A56" t="s">
        <v>2295</v>
      </c>
      <c r="B56">
        <f>COUNTIF(models_list_studies!C:C,"*" &amp; A56 &amp; "*")</f>
        <v>9</v>
      </c>
    </row>
    <row r="57" spans="1:2">
      <c r="A57" t="s">
        <v>2310</v>
      </c>
      <c r="B57">
        <f>COUNTIF(models_list_studies!C:C,"*" &amp; A57 &amp; "*")</f>
        <v>12</v>
      </c>
    </row>
    <row r="58" spans="1:2">
      <c r="A58" t="s">
        <v>2272</v>
      </c>
      <c r="B58">
        <f>COUNTIF(models_list_studies!C:C,"*" &amp; A58 &amp; "*")</f>
        <v>10</v>
      </c>
    </row>
    <row r="59" spans="1:2">
      <c r="A59" t="s">
        <v>2282</v>
      </c>
      <c r="B59">
        <f>COUNTIF(models_list_studies!C:C,"*" &amp; A59 &amp; "*")</f>
        <v>10</v>
      </c>
    </row>
    <row r="60" spans="1:2">
      <c r="A60" t="s">
        <v>2276</v>
      </c>
      <c r="B60">
        <f>COUNTIF(models_list_studies!C:C,"*" &amp; A60 &amp; "*")</f>
        <v>10</v>
      </c>
    </row>
    <row r="61" spans="1:2">
      <c r="A61" t="s">
        <v>2294</v>
      </c>
      <c r="B61">
        <f>COUNTIF(models_list_studies!C:C,"*" &amp; A61 &amp; "*")</f>
        <v>12</v>
      </c>
    </row>
    <row r="62" spans="1:2">
      <c r="A62" t="s">
        <v>2299</v>
      </c>
      <c r="B62">
        <f>COUNTIF(models_list_studies!C:C,"*" &amp; A62 &amp; "*")</f>
        <v>11</v>
      </c>
    </row>
    <row r="63" spans="1:2">
      <c r="A63" t="s">
        <v>2286</v>
      </c>
      <c r="B63">
        <f>COUNTIF(models_list_studies!C:C,"*" &amp; A63 &amp; "*")</f>
        <v>10</v>
      </c>
    </row>
    <row r="64" spans="1:2">
      <c r="A64" t="s">
        <v>2303</v>
      </c>
      <c r="B64">
        <f>COUNTIF(models_list_studies!C:C,"*" &amp; A64 &amp; "*")</f>
        <v>11</v>
      </c>
    </row>
    <row r="65" spans="1:2">
      <c r="A65" t="s">
        <v>2264</v>
      </c>
      <c r="B65">
        <f>COUNTIF(models_list_studies!C:C,"*" &amp; A65 &amp; "*")</f>
        <v>12</v>
      </c>
    </row>
    <row r="66" spans="1:2">
      <c r="A66" t="s">
        <v>2293</v>
      </c>
      <c r="B66">
        <f>COUNTIF(models_list_studies!C:C,"*" &amp; A66 &amp; "*")</f>
        <v>11</v>
      </c>
    </row>
    <row r="67" spans="1:2">
      <c r="A67" t="s">
        <v>2280</v>
      </c>
      <c r="B67">
        <f>COUNTIF(models_list_studies!C:C,"*" &amp; A67 &amp; "*")</f>
        <v>10</v>
      </c>
    </row>
    <row r="68" spans="1:2">
      <c r="A68" t="s">
        <v>2287</v>
      </c>
      <c r="B68">
        <f>COUNTIF(models_list_studies!C:C,"*" &amp; A68 &amp; "*")</f>
        <v>13</v>
      </c>
    </row>
    <row r="69" spans="1:2">
      <c r="A69" t="s">
        <v>4201</v>
      </c>
      <c r="B69">
        <f>COUNTIF(models_list_studies!C:C,"*" &amp; A69 &amp; "*")</f>
        <v>12</v>
      </c>
    </row>
    <row r="70" spans="1:2">
      <c r="A70" t="s">
        <v>2300</v>
      </c>
      <c r="B70">
        <f>COUNTIF(models_list_studies!C:C,"*" &amp; A70 &amp; "*")</f>
        <v>1</v>
      </c>
    </row>
    <row r="71" spans="1:2">
      <c r="A71" t="s">
        <v>2284</v>
      </c>
      <c r="B71">
        <f>COUNTIF(models_list_studies!C:C,"*" &amp; A71 &amp; "*")+COUNTIF(models_list_studies!C:C,"*Swaziland*")</f>
        <v>11</v>
      </c>
    </row>
    <row r="72" spans="1:2">
      <c r="A72" t="s">
        <v>2277</v>
      </c>
      <c r="B72">
        <f>COUNTIF(models_list_studies!C:C,"*" &amp; A72 &amp; "*")</f>
        <v>10</v>
      </c>
    </row>
    <row r="73" spans="1:2">
      <c r="A73" t="s">
        <v>4202</v>
      </c>
      <c r="B73">
        <f>COUNTIF(models_list_studies!C:C,"*" &amp; A73 &amp; "*")</f>
        <v>1</v>
      </c>
    </row>
    <row r="74" spans="1:2">
      <c r="A74" t="s">
        <v>2274</v>
      </c>
      <c r="B74">
        <f>COUNTIF(models_list_studies!C:C,"*" &amp; A74 &amp; "*")</f>
        <v>1</v>
      </c>
    </row>
    <row r="75" spans="1:2">
      <c r="A75" t="s">
        <v>3042</v>
      </c>
      <c r="B75">
        <f>COUNTIF(models_list_studies!C:C,"*" &amp; A75 &amp; "*")</f>
        <v>0</v>
      </c>
    </row>
    <row r="76" spans="1:2">
      <c r="A76" t="s">
        <v>2269</v>
      </c>
      <c r="B76">
        <f>COUNTIF(models_list_studies!C:C,"*" &amp; A76 &amp; "*")</f>
        <v>1</v>
      </c>
    </row>
    <row r="77" spans="1:2">
      <c r="A77" t="s">
        <v>2778</v>
      </c>
      <c r="B77">
        <f>COUNTIF(models_list_studies!C:C,"*" &amp; A77 &amp; "*")</f>
        <v>0</v>
      </c>
    </row>
    <row r="78" spans="1:2">
      <c r="A78" t="s">
        <v>2307</v>
      </c>
      <c r="B78">
        <f>COUNTIF(models_list_studies!C:C,"*" &amp; A78 &amp; "*")</f>
        <v>1</v>
      </c>
    </row>
    <row r="79" spans="1:2">
      <c r="A79" t="s">
        <v>2309</v>
      </c>
      <c r="B79">
        <f>COUNTIF(models_list_studies!C:C,"*" &amp; A79 &amp; "*")</f>
        <v>1</v>
      </c>
    </row>
    <row r="81" spans="1:2">
      <c r="B81">
        <f>SUM(B23:B79)</f>
        <v>574</v>
      </c>
    </row>
    <row r="84" spans="1:2">
      <c r="A84" t="s">
        <v>4203</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2419</v>
      </c>
      <c r="B104" t="s">
        <v>4204</v>
      </c>
    </row>
    <row r="105" spans="1:2">
      <c r="A105" t="s">
        <v>2256</v>
      </c>
      <c r="B105">
        <v>2</v>
      </c>
    </row>
    <row r="106" spans="1:2">
      <c r="A106" t="s">
        <v>2260</v>
      </c>
      <c r="B106">
        <v>0</v>
      </c>
    </row>
    <row r="107" spans="1:2">
      <c r="A107" t="s">
        <v>2262</v>
      </c>
      <c r="B107">
        <v>1</v>
      </c>
    </row>
    <row r="108" spans="1:2">
      <c r="A108" t="s">
        <v>2264</v>
      </c>
      <c r="B108">
        <v>1</v>
      </c>
    </row>
    <row r="109" spans="1:2">
      <c r="A109" t="s">
        <v>2266</v>
      </c>
      <c r="B109">
        <v>1</v>
      </c>
    </row>
    <row r="110" spans="1:2">
      <c r="A110" t="s">
        <v>2267</v>
      </c>
      <c r="B110">
        <v>0</v>
      </c>
    </row>
    <row r="111" spans="1:2">
      <c r="A111" t="s">
        <v>2270</v>
      </c>
      <c r="B111">
        <v>3</v>
      </c>
    </row>
    <row r="112" spans="1:2">
      <c r="A112" t="s">
        <v>2269</v>
      </c>
      <c r="B112">
        <v>0</v>
      </c>
    </row>
    <row r="113" spans="1:2">
      <c r="A113" t="s">
        <v>2272</v>
      </c>
      <c r="B113">
        <v>0</v>
      </c>
    </row>
    <row r="114" spans="1:2">
      <c r="A114" t="s">
        <v>2273</v>
      </c>
      <c r="B114">
        <v>0</v>
      </c>
    </row>
    <row r="115" spans="1:2">
      <c r="A115" t="s">
        <v>2274</v>
      </c>
      <c r="B115">
        <v>0</v>
      </c>
    </row>
    <row r="116" spans="1:2">
      <c r="A116" t="s">
        <v>2275</v>
      </c>
      <c r="B116">
        <v>0</v>
      </c>
    </row>
    <row r="117" spans="1:2">
      <c r="A117" t="s">
        <v>2277</v>
      </c>
      <c r="B117">
        <v>0</v>
      </c>
    </row>
    <row r="118" spans="1:2">
      <c r="A118" t="s">
        <v>2278</v>
      </c>
      <c r="B118">
        <v>3</v>
      </c>
    </row>
    <row r="119" spans="1:2">
      <c r="A119" t="s">
        <v>2280</v>
      </c>
      <c r="B119">
        <v>0</v>
      </c>
    </row>
    <row r="120" spans="1:2">
      <c r="A120" t="s">
        <v>2282</v>
      </c>
      <c r="B120">
        <v>0</v>
      </c>
    </row>
    <row r="121" spans="1:2">
      <c r="A121" t="s">
        <v>2285</v>
      </c>
      <c r="B121">
        <v>2</v>
      </c>
    </row>
    <row r="122" spans="1:2">
      <c r="A122" t="s">
        <v>2286</v>
      </c>
      <c r="B122">
        <v>0</v>
      </c>
    </row>
    <row r="123" spans="1:2">
      <c r="A123" t="s">
        <v>2287</v>
      </c>
      <c r="B123">
        <v>1</v>
      </c>
    </row>
    <row r="124" spans="1:2">
      <c r="A124" t="s">
        <v>2288</v>
      </c>
      <c r="B124">
        <v>3</v>
      </c>
    </row>
    <row r="125" spans="1:2">
      <c r="A125" t="s">
        <v>2289</v>
      </c>
      <c r="B125">
        <v>0</v>
      </c>
    </row>
    <row r="126" spans="1:2">
      <c r="A126" t="s">
        <v>2290</v>
      </c>
      <c r="B126">
        <v>0</v>
      </c>
    </row>
    <row r="127" spans="1:2">
      <c r="A127" t="s">
        <v>2291</v>
      </c>
      <c r="B127">
        <v>1</v>
      </c>
    </row>
    <row r="128" spans="1:2">
      <c r="A128" t="s">
        <v>2292</v>
      </c>
      <c r="B128">
        <v>6</v>
      </c>
    </row>
    <row r="129" spans="1:2">
      <c r="A129" t="s">
        <v>2293</v>
      </c>
      <c r="B129">
        <v>0</v>
      </c>
    </row>
    <row r="130" spans="1:2">
      <c r="A130" t="s">
        <v>2294</v>
      </c>
      <c r="B130">
        <v>0</v>
      </c>
    </row>
    <row r="131" spans="1:2">
      <c r="A131" t="s">
        <v>2295</v>
      </c>
      <c r="B131">
        <v>0</v>
      </c>
    </row>
    <row r="132" spans="1:2">
      <c r="A132" t="s">
        <v>2296</v>
      </c>
      <c r="B132">
        <v>0</v>
      </c>
    </row>
    <row r="133" spans="1:2">
      <c r="A133" t="s">
        <v>2297</v>
      </c>
      <c r="B133">
        <v>0</v>
      </c>
    </row>
    <row r="134" spans="1:2">
      <c r="A134" t="s">
        <v>2298</v>
      </c>
      <c r="B134">
        <v>0</v>
      </c>
    </row>
    <row r="135" spans="1:2">
      <c r="A135" t="s">
        <v>2299</v>
      </c>
      <c r="B135">
        <v>0</v>
      </c>
    </row>
    <row r="136" spans="1:2">
      <c r="A136" t="s">
        <v>2300</v>
      </c>
      <c r="B136">
        <v>1</v>
      </c>
    </row>
    <row r="137" spans="1:2">
      <c r="A137" t="s">
        <v>4205</v>
      </c>
      <c r="B137">
        <v>0</v>
      </c>
    </row>
    <row r="138" spans="1:2">
      <c r="A138" t="s">
        <v>2301</v>
      </c>
      <c r="B138">
        <v>2</v>
      </c>
    </row>
    <row r="139" spans="1:2">
      <c r="A139" t="s">
        <v>2302</v>
      </c>
      <c r="B139">
        <v>1</v>
      </c>
    </row>
    <row r="140" spans="1:2">
      <c r="A140" t="s">
        <v>2303</v>
      </c>
      <c r="B140">
        <v>0</v>
      </c>
    </row>
    <row r="141" spans="1:2">
      <c r="A141" t="s">
        <v>4200</v>
      </c>
      <c r="B141">
        <v>0</v>
      </c>
    </row>
    <row r="142" spans="1:2">
      <c r="A142" t="s">
        <v>2305</v>
      </c>
      <c r="B142">
        <v>6</v>
      </c>
    </row>
    <row r="143" spans="1:2">
      <c r="A143" t="s">
        <v>2276</v>
      </c>
      <c r="B143">
        <v>0</v>
      </c>
    </row>
    <row r="144" spans="1:2">
      <c r="A144" t="s">
        <v>4206</v>
      </c>
      <c r="B144">
        <v>1</v>
      </c>
    </row>
    <row r="145" spans="1:2">
      <c r="A145" t="s">
        <v>2306</v>
      </c>
      <c r="B145">
        <v>1</v>
      </c>
    </row>
    <row r="146" spans="1:2">
      <c r="A146" t="s">
        <v>2307</v>
      </c>
      <c r="B146">
        <v>3</v>
      </c>
    </row>
    <row r="147" spans="1:2">
      <c r="A147" t="s">
        <v>2308</v>
      </c>
      <c r="B147">
        <v>0</v>
      </c>
    </row>
    <row r="148" spans="1:2">
      <c r="A148" t="s">
        <v>2309</v>
      </c>
      <c r="B148">
        <v>0</v>
      </c>
    </row>
    <row r="149" spans="1:2">
      <c r="A149" t="s">
        <v>2310</v>
      </c>
      <c r="B149">
        <v>0</v>
      </c>
    </row>
    <row r="150" spans="1:2">
      <c r="A150" t="s">
        <v>2311</v>
      </c>
      <c r="B150">
        <v>0</v>
      </c>
    </row>
    <row r="151" spans="1:2">
      <c r="A151" t="s">
        <v>2312</v>
      </c>
      <c r="B151">
        <v>3</v>
      </c>
    </row>
    <row r="152" spans="1:2">
      <c r="A152" t="s">
        <v>2313</v>
      </c>
      <c r="B152">
        <v>1</v>
      </c>
    </row>
    <row r="153" spans="1:2">
      <c r="A153" t="s">
        <v>2314</v>
      </c>
      <c r="B153">
        <v>0</v>
      </c>
    </row>
    <row r="154" spans="1:2">
      <c r="A154" t="s">
        <v>4207</v>
      </c>
      <c r="B154">
        <v>0</v>
      </c>
    </row>
    <row r="155" spans="1:2">
      <c r="A155" t="s">
        <v>2315</v>
      </c>
      <c r="B155">
        <v>1</v>
      </c>
    </row>
    <row r="156" spans="1:2">
      <c r="A156" t="s">
        <v>2316</v>
      </c>
      <c r="B156">
        <v>1</v>
      </c>
    </row>
    <row r="157" spans="1:2">
      <c r="A157" t="s">
        <v>2317</v>
      </c>
      <c r="B157">
        <v>3</v>
      </c>
    </row>
    <row r="158" spans="1:2">
      <c r="A158" t="s">
        <v>2318</v>
      </c>
      <c r="B158">
        <v>1</v>
      </c>
    </row>
    <row r="159" spans="1:2">
      <c r="A159" t="s">
        <v>3042</v>
      </c>
      <c r="B159">
        <v>0</v>
      </c>
    </row>
    <row r="160" spans="1:2">
      <c r="A160" t="s">
        <v>2319</v>
      </c>
      <c r="B160">
        <v>2</v>
      </c>
    </row>
    <row r="161" spans="1:2">
      <c r="A161" t="s">
        <v>2320</v>
      </c>
      <c r="B161">
        <v>0</v>
      </c>
    </row>
    <row r="164" spans="1:2">
      <c r="B164">
        <f>SUM(B105:B161)</f>
        <v>51</v>
      </c>
    </row>
    <row r="174" spans="1:2">
      <c r="A174" t="s">
        <v>4197</v>
      </c>
      <c r="B174" t="s">
        <v>4198</v>
      </c>
    </row>
    <row r="175" spans="1:2">
      <c r="A175" t="s">
        <v>4208</v>
      </c>
      <c r="B175">
        <v>1</v>
      </c>
    </row>
    <row r="176" spans="1:2">
      <c r="A176" t="s">
        <v>4209</v>
      </c>
      <c r="B176">
        <f>COUNTIF(models_list_studies!X:X,"*" &amp; A176 &amp; "*")</f>
        <v>12</v>
      </c>
    </row>
    <row r="177" spans="1:2">
      <c r="A177" t="s">
        <v>2612</v>
      </c>
      <c r="B177">
        <f>COUNTIF(models_list_studies!X:X,"*" &amp; A177 &amp; "*")</f>
        <v>3</v>
      </c>
    </row>
    <row r="178" spans="1:2">
      <c r="A178" t="s">
        <v>2963</v>
      </c>
      <c r="B178">
        <f>COUNTIF(models_list_studies!X:X,"*" &amp; A178 &amp; "*")</f>
        <v>10</v>
      </c>
    </row>
    <row r="179" spans="1:2">
      <c r="A179" t="s">
        <v>2480</v>
      </c>
      <c r="B179">
        <f>COUNTIF(models_list_studies!X:X,"*" &amp; A179 &amp; "*")</f>
        <v>1</v>
      </c>
    </row>
    <row r="180" spans="1:2">
      <c r="A180" t="s">
        <v>2837</v>
      </c>
      <c r="B180">
        <f>COUNTIF(models_list_studies!X:X,"*" &amp; A180 &amp; "*")</f>
        <v>2</v>
      </c>
    </row>
    <row r="181" spans="1:2">
      <c r="A181" t="s">
        <v>4210</v>
      </c>
      <c r="B181">
        <f>COUNTIF(models_list_studies!X:X,"*" &amp; A181 &amp; "*")</f>
        <v>4</v>
      </c>
    </row>
    <row r="182" spans="1:2">
      <c r="A182" t="s">
        <v>3018</v>
      </c>
      <c r="B182">
        <f>COUNTIF(models_list_studies!X:X,"*" &amp; A182 &amp; "*")</f>
        <v>11</v>
      </c>
    </row>
    <row r="183" spans="1:2">
      <c r="A183" t="s">
        <v>2702</v>
      </c>
      <c r="B183">
        <f>COUNTIF(models_list_studies!X:X,"*" &amp; A183 &amp; "*")</f>
        <v>10</v>
      </c>
    </row>
    <row r="184" spans="1:2">
      <c r="A184" t="s">
        <v>2872</v>
      </c>
      <c r="B184">
        <f>COUNTIF(models_list_studies!X:X,"*" &amp; A184 &amp; "*")</f>
        <v>2</v>
      </c>
    </row>
    <row r="185" spans="1:2">
      <c r="A185" t="s">
        <v>2578</v>
      </c>
      <c r="B185">
        <f>COUNTIF(models_list_studies!X:X,"*" &amp; A185 &amp; "*")</f>
        <v>1</v>
      </c>
    </row>
    <row r="186" spans="1:2">
      <c r="A186" t="s">
        <v>4211</v>
      </c>
      <c r="B186">
        <f>COUNTIF(models_list_studies!X:X,"*" &amp; A186 &amp; "*")</f>
        <v>1</v>
      </c>
    </row>
    <row r="187" spans="1:2">
      <c r="A187" t="s">
        <v>2629</v>
      </c>
      <c r="B187">
        <f>COUNTIF(models_list_studies!X:X,"*" &amp; A187 &amp; "*")</f>
        <v>8</v>
      </c>
    </row>
    <row r="188" spans="1:2">
      <c r="A188" t="s">
        <v>2979</v>
      </c>
      <c r="B188">
        <f>COUNTIF(models_list_studies!X:X,"*" &amp; A188 &amp; "*")</f>
        <v>1</v>
      </c>
    </row>
    <row r="189" spans="1:2">
      <c r="A189" t="s">
        <v>2679</v>
      </c>
      <c r="B189">
        <f>COUNTIF(models_list_studies!X:X,"*" &amp; A189 &amp; "*")</f>
        <v>1</v>
      </c>
    </row>
    <row r="190" spans="1:2">
      <c r="A190" t="s">
        <v>2459</v>
      </c>
      <c r="B190">
        <f>COUNTIF(models_list_studies!X:X,"*" &amp; A190 &amp; "*")</f>
        <v>4</v>
      </c>
    </row>
    <row r="191" spans="1:2">
      <c r="A191" t="s">
        <v>2610</v>
      </c>
      <c r="B191">
        <f>COUNTIF(models_list_studies!X:X,"*" &amp; A191 &amp; "*")</f>
        <v>2</v>
      </c>
    </row>
    <row r="192" spans="1:2">
      <c r="A192" t="s">
        <v>2457</v>
      </c>
      <c r="B192">
        <f>COUNTIF(models_list_studies!X:X,"*" &amp; A192 &amp; "*")</f>
        <v>1</v>
      </c>
    </row>
    <row r="193" spans="1:2">
      <c r="A193" t="s">
        <v>2682</v>
      </c>
      <c r="B193">
        <f>COUNTIF(models_list_studies!X:X,"*" &amp; A193 &amp; "*")</f>
        <v>1</v>
      </c>
    </row>
    <row r="194" spans="1:2">
      <c r="A194" t="s">
        <v>2538</v>
      </c>
      <c r="B194">
        <f>COUNTIF(models_list_studies!X:X,"*" &amp; A194 &amp; "*")</f>
        <v>1</v>
      </c>
    </row>
    <row r="195" spans="1:2">
      <c r="A195" t="s">
        <v>2965</v>
      </c>
      <c r="B195">
        <f>COUNTIF(models_list_studies!X:X,"*" &amp; A195 &amp; "*")</f>
        <v>1</v>
      </c>
    </row>
    <row r="196" spans="1:2">
      <c r="A196" t="s">
        <v>2694</v>
      </c>
      <c r="B196">
        <f>COUNTIF(models_list_studies!X:X,"*" &amp; A196 &amp; "*")</f>
        <v>1</v>
      </c>
    </row>
    <row r="197" spans="1:2">
      <c r="A197" t="s">
        <v>2995</v>
      </c>
      <c r="B197">
        <f>COUNTIF(models_list_studies!X:X,"*" &amp; A197 &amp; "*")</f>
        <v>1</v>
      </c>
    </row>
    <row r="198" spans="1:2">
      <c r="A198" t="s">
        <v>2950</v>
      </c>
      <c r="B198">
        <f>COUNTIF(models_list_studies!X:X,"*" &amp; A198 &amp; "*")</f>
        <v>1</v>
      </c>
    </row>
    <row r="202" spans="1:2">
      <c r="A202" t="s">
        <v>3058</v>
      </c>
      <c r="B202" t="s">
        <v>4179</v>
      </c>
    </row>
    <row r="203" spans="1:2">
      <c r="A203" t="s">
        <v>3911</v>
      </c>
      <c r="B203">
        <f>COUNTIF(models_list_studies!X:X,"*" &amp; A203 &amp; "*")</f>
        <v>17</v>
      </c>
    </row>
    <row r="204" spans="1:2">
      <c r="A204" t="s">
        <v>4212</v>
      </c>
      <c r="B204">
        <f>COUNTIF(models_list_studies!X:X,"*" &amp; A204 &amp; "*")</f>
        <v>20</v>
      </c>
    </row>
    <row r="205" spans="1:2">
      <c r="A205" t="s">
        <v>4213</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15" t="s">
        <v>4214</v>
      </c>
      <c r="B1" s="115"/>
      <c r="C1" s="32"/>
      <c r="D1" s="32"/>
      <c r="E1" s="32"/>
      <c r="F1" s="32"/>
      <c r="G1" s="32"/>
      <c r="H1" s="32"/>
      <c r="I1" s="32"/>
    </row>
    <row r="2" spans="1:9">
      <c r="A2" s="21" t="s">
        <v>4215</v>
      </c>
      <c r="B2" s="21" t="s">
        <v>4161</v>
      </c>
      <c r="C2" t="s">
        <v>4216</v>
      </c>
    </row>
    <row r="3" spans="1:9">
      <c r="A3" s="21" t="s">
        <v>18</v>
      </c>
      <c r="B3" s="21">
        <f>COUNTIF(Table1[hydro], "*yes*")</f>
        <v>61</v>
      </c>
      <c r="C3" s="33">
        <f>B3/67</f>
        <v>0.91044776119402981</v>
      </c>
    </row>
    <row r="4" spans="1:9">
      <c r="A4" s="21" t="s">
        <v>3206</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3207</v>
      </c>
      <c r="B7" s="21">
        <f>COUNTIF(Table1[[Nuclear ]], "*yes*")</f>
        <v>24</v>
      </c>
      <c r="C7" s="33">
        <f t="shared" si="0"/>
        <v>0.35820895522388058</v>
      </c>
    </row>
    <row r="8" spans="1:9">
      <c r="A8" s="21" t="s">
        <v>3208</v>
      </c>
      <c r="B8" s="21">
        <f>COUNTIF(Table1[Geothermal], "*yes*")</f>
        <v>23</v>
      </c>
      <c r="C8" s="33">
        <f t="shared" si="0"/>
        <v>0.34328358208955223</v>
      </c>
    </row>
    <row r="9" spans="1:9">
      <c r="A9" s="21" t="s">
        <v>3209</v>
      </c>
      <c r="B9" s="21">
        <f>COUNTIF(Table1[Fossil Fuels], "*yes*")</f>
        <v>61</v>
      </c>
      <c r="C9" s="33">
        <f t="shared" si="0"/>
        <v>0.91044776119402981</v>
      </c>
    </row>
    <row r="10" spans="1:9">
      <c r="A10" s="21" t="s">
        <v>3210</v>
      </c>
      <c r="B10" s="21">
        <f>COUNTIF(Table1[H2], "*yes*")</f>
        <v>10</v>
      </c>
      <c r="C10" s="33">
        <f t="shared" si="0"/>
        <v>0.14925373134328357</v>
      </c>
    </row>
    <row r="11" spans="1:9">
      <c r="A11" s="21" t="s">
        <v>26</v>
      </c>
      <c r="B11" s="21">
        <f>COUNTIF(Table1[coal], "*yes*")</f>
        <v>38</v>
      </c>
      <c r="C11" s="33">
        <f t="shared" si="0"/>
        <v>0.56716417910447758</v>
      </c>
    </row>
    <row r="13" spans="1:9">
      <c r="A13" t="s">
        <v>4217</v>
      </c>
      <c r="B13" t="s">
        <v>4218</v>
      </c>
      <c r="C13" t="s">
        <v>4219</v>
      </c>
      <c r="D13" t="s">
        <v>4163</v>
      </c>
    </row>
    <row r="14" spans="1:9">
      <c r="A14" t="s">
        <v>4179</v>
      </c>
      <c r="B14">
        <v>63</v>
      </c>
      <c r="C14">
        <v>2</v>
      </c>
      <c r="D14">
        <v>2</v>
      </c>
      <c r="F14">
        <f>SUM(B14:E14)</f>
        <v>67</v>
      </c>
    </row>
    <row r="27" spans="1:2">
      <c r="A27" t="s">
        <v>4220</v>
      </c>
      <c r="B27" t="s">
        <v>4179</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4221</v>
      </c>
      <c r="B45" t="s">
        <v>4179</v>
      </c>
      <c r="D45" s="34">
        <f>24/62</f>
        <v>0.38709677419354838</v>
      </c>
    </row>
    <row r="46" spans="1:4">
      <c r="A46" t="s">
        <v>3261</v>
      </c>
      <c r="B46">
        <f>COUNTIF(Table1[Sector (Electricity/Full Energy System)],"*" &amp; A46 &amp; "*")</f>
        <v>53</v>
      </c>
    </row>
    <row r="47" spans="1:4">
      <c r="A47" t="s">
        <v>3400</v>
      </c>
      <c r="B47">
        <f>COUNTIFS(Table1[Sector (Electricity/Full Energy System)],"*" &amp; A47 &amp; "*")</f>
        <v>12</v>
      </c>
    </row>
    <row r="48" spans="1:4">
      <c r="A48" t="s">
        <v>4222</v>
      </c>
      <c r="B48">
        <f>COUNTIFS(models_list_studies!R:R,"*" &amp; A48 &amp; "*", models_list_studies!R:R,"&lt;&gt;*Full energy system*")</f>
        <v>1</v>
      </c>
    </row>
    <row r="49" spans="2:2">
      <c r="B49">
        <f>SUM(B46:B48)</f>
        <v>66</v>
      </c>
    </row>
    <row r="66" spans="1:2">
      <c r="A66" t="s">
        <v>4223</v>
      </c>
      <c r="B66" t="s">
        <v>4181</v>
      </c>
    </row>
    <row r="67" spans="1:2">
      <c r="A67" t="s">
        <v>3065</v>
      </c>
      <c r="B67">
        <v>8</v>
      </c>
    </row>
    <row r="68" spans="1:2">
      <c r="A68" t="s">
        <v>3175</v>
      </c>
      <c r="B68">
        <v>59</v>
      </c>
    </row>
    <row r="86" spans="1:2">
      <c r="A86" t="s">
        <v>4224</v>
      </c>
      <c r="B86" t="s">
        <v>4225</v>
      </c>
    </row>
    <row r="87" spans="1:2">
      <c r="A87" t="s">
        <v>3263</v>
      </c>
      <c r="B87">
        <v>47</v>
      </c>
    </row>
    <row r="88" spans="1:2">
      <c r="A88" t="s">
        <v>3325</v>
      </c>
      <c r="B88">
        <v>10</v>
      </c>
    </row>
    <row r="89" spans="1:2">
      <c r="A89" t="s">
        <v>3232</v>
      </c>
      <c r="B89">
        <v>7</v>
      </c>
    </row>
    <row r="90" spans="1:2">
      <c r="A90" t="s">
        <v>3236</v>
      </c>
      <c r="B90">
        <v>3</v>
      </c>
    </row>
    <row r="101" spans="1:3">
      <c r="A101" t="s">
        <v>4226</v>
      </c>
      <c r="B101" t="s">
        <v>4181</v>
      </c>
      <c r="C101" t="s">
        <v>4227</v>
      </c>
    </row>
    <row r="102" spans="1:3">
      <c r="A102">
        <v>1</v>
      </c>
      <c r="B102">
        <v>2</v>
      </c>
      <c r="C102" t="s">
        <v>4228</v>
      </c>
    </row>
    <row r="103" spans="1:3">
      <c r="A103">
        <v>2</v>
      </c>
      <c r="B103">
        <f>COUNTIF(Table1[Sustainable Development Goals (SDG) Coverage],"*" &amp; A103 &amp; "*")</f>
        <v>2</v>
      </c>
      <c r="C103" t="s">
        <v>4229</v>
      </c>
    </row>
    <row r="104" spans="1:3">
      <c r="A104">
        <v>3</v>
      </c>
      <c r="B104">
        <f>COUNTIFS(Table1[Sustainable Development Goals (SDG) Coverage],"*" &amp; A104 &amp; "*", Table1[Sustainable Development Goals (SDG) Coverage],"&lt;&gt;*13*")</f>
        <v>1</v>
      </c>
      <c r="C104" t="s">
        <v>4230</v>
      </c>
    </row>
    <row r="105" spans="1:3">
      <c r="A105">
        <v>6</v>
      </c>
      <c r="B105">
        <f>COUNTIF(Table1[Sustainable Development Goals (SDG) Coverage],"*" &amp; A105 &amp; "*")</f>
        <v>2</v>
      </c>
      <c r="C105" t="s">
        <v>4231</v>
      </c>
    </row>
    <row r="106" spans="1:3">
      <c r="A106">
        <v>7</v>
      </c>
      <c r="B106">
        <f>COUNTIF(Table1[Sustainable Development Goals (SDG) Coverage],"*" &amp; A106 &amp; "*")</f>
        <v>54</v>
      </c>
      <c r="C106" t="s">
        <v>4231</v>
      </c>
    </row>
    <row r="107" spans="1:3">
      <c r="A107">
        <v>8</v>
      </c>
      <c r="B107">
        <f>COUNTIF(Table1[Sustainable Development Goals (SDG) Coverage],"*" &amp; A107 &amp; "*")</f>
        <v>6</v>
      </c>
      <c r="C107" t="s">
        <v>4232</v>
      </c>
    </row>
    <row r="108" spans="1:3">
      <c r="A108">
        <v>9</v>
      </c>
      <c r="B108">
        <f>COUNTIF(Table1[Sustainable Development Goals (SDG) Coverage],"*" &amp; A108 &amp; "*")</f>
        <v>1</v>
      </c>
      <c r="C108" t="s">
        <v>4233</v>
      </c>
    </row>
    <row r="109" spans="1:3">
      <c r="A109">
        <v>10</v>
      </c>
      <c r="B109">
        <f>COUNTIF(Table1[Sustainable Development Goals (SDG) Coverage],"*" &amp; A109 &amp; "*")</f>
        <v>1</v>
      </c>
      <c r="C109" t="s">
        <v>4234</v>
      </c>
    </row>
    <row r="110" spans="1:3">
      <c r="A110">
        <v>12</v>
      </c>
      <c r="B110">
        <f>COUNTIF(Table1[Sustainable Development Goals (SDG) Coverage],"*" &amp; A110 &amp; "*")</f>
        <v>1</v>
      </c>
      <c r="C110" t="s">
        <v>4235</v>
      </c>
    </row>
    <row r="111" spans="1:3">
      <c r="A111">
        <v>13</v>
      </c>
      <c r="B111">
        <f>COUNTIF(Table1[Sustainable Development Goals (SDG) Coverage],"*" &amp; A111 &amp; "*")</f>
        <v>41</v>
      </c>
      <c r="C111" t="s">
        <v>4236</v>
      </c>
    </row>
    <row r="112" spans="1:3">
      <c r="A112">
        <v>15</v>
      </c>
      <c r="B112">
        <f>COUNTIF(Table1[Sustainable Development Goals (SDG) Coverage],"*" &amp; A112 &amp; "*")</f>
        <v>1</v>
      </c>
      <c r="C112" t="s">
        <v>4237</v>
      </c>
    </row>
    <row r="114" spans="1:3">
      <c r="A114" t="s">
        <v>4238</v>
      </c>
      <c r="B114" t="s">
        <v>4181</v>
      </c>
    </row>
    <row r="115" spans="1:3">
      <c r="A115" t="s">
        <v>3065</v>
      </c>
      <c r="B115">
        <v>32</v>
      </c>
    </row>
    <row r="116" spans="1:3">
      <c r="A116" t="s">
        <v>3175</v>
      </c>
      <c r="B116">
        <v>23</v>
      </c>
    </row>
    <row r="117" spans="1:3">
      <c r="A117" t="s">
        <v>3236</v>
      </c>
      <c r="B117">
        <v>12</v>
      </c>
    </row>
    <row r="127" spans="1:3">
      <c r="A127" t="s">
        <v>4239</v>
      </c>
      <c r="B127" t="s">
        <v>4225</v>
      </c>
      <c r="C127" t="s">
        <v>4240</v>
      </c>
    </row>
    <row r="128" spans="1:3">
      <c r="A128" t="s">
        <v>4241</v>
      </c>
      <c r="B128">
        <v>31</v>
      </c>
      <c r="C128" t="s">
        <v>4242</v>
      </c>
    </row>
    <row r="129" spans="1:3">
      <c r="A129" t="s">
        <v>4243</v>
      </c>
      <c r="B129">
        <v>18</v>
      </c>
      <c r="C129" t="s">
        <v>4244</v>
      </c>
    </row>
    <row r="130" spans="1:3">
      <c r="A130" t="s">
        <v>4245</v>
      </c>
      <c r="B130">
        <v>11</v>
      </c>
      <c r="C130" t="s">
        <v>4246</v>
      </c>
    </row>
    <row r="131" spans="1:3">
      <c r="A131" t="s">
        <v>4247</v>
      </c>
      <c r="B131">
        <v>7</v>
      </c>
      <c r="C131" t="s">
        <v>4248</v>
      </c>
    </row>
    <row r="134" spans="1:3">
      <c r="A134" t="s">
        <v>4249</v>
      </c>
      <c r="B134">
        <v>67</v>
      </c>
    </row>
    <row r="153" spans="1:2">
      <c r="A153" t="s">
        <v>4250</v>
      </c>
      <c r="B153" t="s">
        <v>4225</v>
      </c>
    </row>
    <row r="154" spans="1:2">
      <c r="A154" t="s">
        <v>639</v>
      </c>
      <c r="B154">
        <v>2</v>
      </c>
    </row>
    <row r="155" spans="1:2">
      <c r="A155" t="s">
        <v>4251</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4197</v>
      </c>
      <c r="B1" t="s">
        <v>4252</v>
      </c>
      <c r="C1" t="s">
        <v>4253</v>
      </c>
    </row>
    <row r="2" spans="1:3">
      <c r="A2" t="s">
        <v>2305</v>
      </c>
      <c r="B2">
        <v>6</v>
      </c>
      <c r="C2">
        <v>1</v>
      </c>
    </row>
    <row r="3" spans="1:3">
      <c r="A3" t="s">
        <v>2292</v>
      </c>
      <c r="B3">
        <v>5</v>
      </c>
      <c r="C3">
        <v>1</v>
      </c>
    </row>
    <row r="4" spans="1:3">
      <c r="A4" t="s">
        <v>4254</v>
      </c>
      <c r="B4">
        <v>3</v>
      </c>
      <c r="C4">
        <v>1</v>
      </c>
    </row>
    <row r="5" spans="1:3">
      <c r="A5" t="s">
        <v>2288</v>
      </c>
      <c r="B5">
        <v>3</v>
      </c>
      <c r="C5">
        <v>1</v>
      </c>
    </row>
    <row r="6" spans="1:3">
      <c r="A6" t="s">
        <v>4255</v>
      </c>
      <c r="B6">
        <v>2</v>
      </c>
      <c r="C6">
        <v>1</v>
      </c>
    </row>
    <row r="7" spans="1:3">
      <c r="A7" t="s">
        <v>4256</v>
      </c>
      <c r="B7">
        <v>2</v>
      </c>
      <c r="C7">
        <v>1</v>
      </c>
    </row>
    <row r="8" spans="1:3">
      <c r="A8" t="s">
        <v>4257</v>
      </c>
      <c r="B8">
        <v>2</v>
      </c>
      <c r="C8">
        <v>1</v>
      </c>
    </row>
    <row r="9" spans="1:3">
      <c r="A9" t="s">
        <v>4258</v>
      </c>
      <c r="B9">
        <v>1</v>
      </c>
      <c r="C9">
        <v>1</v>
      </c>
    </row>
    <row r="10" spans="1:3">
      <c r="A10" t="s">
        <v>2316</v>
      </c>
      <c r="B10">
        <v>1</v>
      </c>
      <c r="C10">
        <v>1</v>
      </c>
    </row>
    <row r="11" spans="1:3">
      <c r="A11" t="s">
        <v>4259</v>
      </c>
      <c r="B11">
        <v>1</v>
      </c>
      <c r="C11">
        <v>1</v>
      </c>
    </row>
    <row r="12" spans="1:3">
      <c r="A12" t="s">
        <v>2264</v>
      </c>
      <c r="B12">
        <v>1</v>
      </c>
      <c r="C12">
        <v>1</v>
      </c>
    </row>
    <row r="13" spans="1:3">
      <c r="A13" t="s">
        <v>4260</v>
      </c>
      <c r="B13">
        <v>1</v>
      </c>
      <c r="C13">
        <v>1</v>
      </c>
    </row>
    <row r="14" spans="1:3">
      <c r="A14" t="s">
        <v>4261</v>
      </c>
      <c r="B14">
        <v>1</v>
      </c>
      <c r="C14">
        <v>1</v>
      </c>
    </row>
    <row r="15" spans="1:3">
      <c r="A15" t="s">
        <v>4262</v>
      </c>
      <c r="B15">
        <v>1</v>
      </c>
      <c r="C15">
        <v>1</v>
      </c>
    </row>
    <row r="16" spans="1:3">
      <c r="A16" t="s">
        <v>2264</v>
      </c>
      <c r="B16">
        <v>1</v>
      </c>
      <c r="C16">
        <v>1</v>
      </c>
    </row>
    <row r="17" spans="1:3">
      <c r="A17" t="s">
        <v>4263</v>
      </c>
      <c r="B17">
        <v>1</v>
      </c>
      <c r="C17">
        <v>1</v>
      </c>
    </row>
    <row r="18" spans="1:3">
      <c r="A18" t="s">
        <v>4264</v>
      </c>
      <c r="B18">
        <v>1</v>
      </c>
      <c r="C18">
        <v>1</v>
      </c>
    </row>
    <row r="19" spans="1:3">
      <c r="A19" t="s">
        <v>4265</v>
      </c>
      <c r="B19">
        <v>1</v>
      </c>
      <c r="C19">
        <v>1</v>
      </c>
    </row>
    <row r="20" spans="1:3">
      <c r="A20" t="s">
        <v>2306</v>
      </c>
      <c r="B20">
        <v>1</v>
      </c>
      <c r="C20">
        <v>1</v>
      </c>
    </row>
    <row r="21" spans="1:3">
      <c r="A21" t="s">
        <v>4266</v>
      </c>
      <c r="B21">
        <v>1</v>
      </c>
      <c r="C21">
        <v>1</v>
      </c>
    </row>
    <row r="22" spans="1:3">
      <c r="A22" t="s">
        <v>4267</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243</v>
      </c>
      <c r="C1" s="7" t="s">
        <v>4268</v>
      </c>
      <c r="E1" s="7" t="s">
        <v>279</v>
      </c>
      <c r="G1" s="7" t="s">
        <v>315</v>
      </c>
    </row>
    <row r="2" spans="1:7">
      <c r="A2" s="6" t="s">
        <v>2262</v>
      </c>
      <c r="C2" s="6" t="s">
        <v>2256</v>
      </c>
      <c r="E2" s="6" t="s">
        <v>2260</v>
      </c>
      <c r="G2" s="6" t="s">
        <v>2267</v>
      </c>
    </row>
    <row r="3" spans="1:7">
      <c r="A3" s="6" t="s">
        <v>4269</v>
      </c>
      <c r="C3" s="6" t="s">
        <v>4270</v>
      </c>
      <c r="E3" s="6" t="s">
        <v>2267</v>
      </c>
      <c r="G3" s="6" t="s">
        <v>2277</v>
      </c>
    </row>
    <row r="4" spans="1:7">
      <c r="A4" s="6" t="s">
        <v>2288</v>
      </c>
      <c r="C4" s="6" t="s">
        <v>2301</v>
      </c>
      <c r="E4" s="6" t="s">
        <v>2270</v>
      </c>
      <c r="G4" s="6" t="s">
        <v>4199</v>
      </c>
    </row>
    <row r="5" spans="1:7">
      <c r="A5" s="6" t="s">
        <v>2289</v>
      </c>
      <c r="C5" s="6" t="s">
        <v>2299</v>
      </c>
      <c r="E5" s="6" t="s">
        <v>4271</v>
      </c>
      <c r="G5" s="6" t="s">
        <v>2278</v>
      </c>
    </row>
    <row r="6" spans="1:7">
      <c r="A6" s="6" t="s">
        <v>4201</v>
      </c>
      <c r="C6" s="6" t="s">
        <v>2317</v>
      </c>
      <c r="E6" s="6" t="s">
        <v>4272</v>
      </c>
      <c r="G6" s="6" t="s">
        <v>2285</v>
      </c>
    </row>
    <row r="7" spans="1:7">
      <c r="A7" s="6" t="s">
        <v>2291</v>
      </c>
      <c r="E7" s="6" t="s">
        <v>2273</v>
      </c>
      <c r="G7" s="6" t="s">
        <v>2292</v>
      </c>
    </row>
    <row r="8" spans="1:7">
      <c r="A8" s="6" t="s">
        <v>2294</v>
      </c>
      <c r="E8" s="6" t="s">
        <v>4199</v>
      </c>
      <c r="G8" s="6" t="s">
        <v>4270</v>
      </c>
    </row>
    <row r="9" spans="1:7">
      <c r="A9" s="6" t="s">
        <v>2298</v>
      </c>
      <c r="E9" s="6" t="s">
        <v>2286</v>
      </c>
      <c r="G9" s="6" t="s">
        <v>2306</v>
      </c>
    </row>
    <row r="10" spans="1:7">
      <c r="A10" s="6" t="s">
        <v>2304</v>
      </c>
      <c r="E10" s="6" t="s">
        <v>2280</v>
      </c>
      <c r="G10" s="6" t="s">
        <v>2311</v>
      </c>
    </row>
    <row r="11" spans="1:7">
      <c r="A11" s="6" t="s">
        <v>2305</v>
      </c>
      <c r="E11" s="6" t="s">
        <v>4273</v>
      </c>
      <c r="G11" s="6" t="s">
        <v>2313</v>
      </c>
    </row>
    <row r="12" spans="1:7">
      <c r="A12" s="6" t="s">
        <v>2287</v>
      </c>
      <c r="G12" s="6" t="s">
        <v>2314</v>
      </c>
    </row>
    <row r="13" spans="1:7">
      <c r="A13" s="6" t="s">
        <v>2316</v>
      </c>
      <c r="G13" s="6" t="s">
        <v>2315</v>
      </c>
    </row>
    <row r="14" spans="1:7">
      <c r="A14" s="6" t="s">
        <v>2308</v>
      </c>
      <c r="G14" s="6" t="s">
        <v>2318</v>
      </c>
    </row>
    <row r="15" spans="1:7">
      <c r="A15" s="6" t="s">
        <v>2310</v>
      </c>
    </row>
    <row r="18" spans="1:1">
      <c r="A18" s="7" t="s">
        <v>266</v>
      </c>
    </row>
    <row r="19" spans="1:1">
      <c r="A19" s="6" t="s">
        <v>2260</v>
      </c>
    </row>
    <row r="20" spans="1:1">
      <c r="A20" s="6" t="s">
        <v>2264</v>
      </c>
    </row>
    <row r="21" spans="1:1">
      <c r="A21" s="6" t="s">
        <v>4199</v>
      </c>
    </row>
    <row r="22" spans="1:1">
      <c r="A22" s="6" t="s">
        <v>2284</v>
      </c>
    </row>
    <row r="23" spans="1:1">
      <c r="A23" s="6" t="s">
        <v>2293</v>
      </c>
    </row>
    <row r="24" spans="1:1">
      <c r="A24" s="6" t="s">
        <v>2302</v>
      </c>
    </row>
    <row r="25" spans="1:1">
      <c r="A25" s="6" t="s">
        <v>2297</v>
      </c>
    </row>
    <row r="26" spans="1:1">
      <c r="A26" s="6" t="s">
        <v>2303</v>
      </c>
    </row>
    <row r="27" spans="1:1">
      <c r="A27" s="6" t="s">
        <v>2312</v>
      </c>
    </row>
    <row r="28" spans="1:1">
      <c r="A28" s="6" t="s">
        <v>2315</v>
      </c>
    </row>
    <row r="29" spans="1:1">
      <c r="A29" s="6" t="s">
        <v>2319</v>
      </c>
    </row>
    <row r="30" spans="1:1">
      <c r="A30" s="6" t="s">
        <v>2320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eate a new document." ma:contentTypeScope="" ma:versionID="743ce150ae588bc794f97e781abaef98">
  <xsd:schema xmlns:xsd="http://www.w3.org/2001/XMLSchema" xmlns:xs="http://www.w3.org/2001/XMLSchema" xmlns:p="http://schemas.microsoft.com/office/2006/metadata/properties" xmlns:ns2="a42e51d4-920d-4a98-8ef8-ea60d50b761a" targetNamespace="http://schemas.microsoft.com/office/2006/metadata/properties" ma:root="true" ma:fieldsID="bf4d9c1603411df2fb3bfc8a166c806f"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04AC9E-0D0B-4B40-B26A-1FE93977738C}">
  <ds:schemaRefs>
    <ds:schemaRef ds:uri="http://schemas.microsoft.com/sharepoint/v3/contenttype/forms"/>
  </ds:schemaRefs>
</ds:datastoreItem>
</file>

<file path=customXml/itemProps2.xml><?xml version="1.0" encoding="utf-8"?>
<ds:datastoreItem xmlns:ds="http://schemas.openxmlformats.org/officeDocument/2006/customXml" ds:itemID="{1956B824-2ADA-4859-B000-141127A08134}">
  <ds:schemaRefs>
    <ds:schemaRef ds:uri="http://schemas.microsoft.com/office/2006/metadata/properties"/>
    <ds:schemaRef ds:uri="http://purl.org/dc/terms/"/>
    <ds:schemaRef ds:uri="http://schemas.openxmlformats.org/package/2006/metadata/core-properties"/>
    <ds:schemaRef ds:uri="http://purl.org/dc/elements/1.1/"/>
    <ds:schemaRef ds:uri="http://schemas.microsoft.com/office/2006/documentManagement/types"/>
    <ds:schemaRef ds:uri="http://schemas.microsoft.com/office/infopath/2007/PartnerControls"/>
    <ds:schemaRef ds:uri="a42e51d4-920d-4a98-8ef8-ea60d50b761a"/>
    <ds:schemaRef ds:uri="http://www.w3.org/XML/1998/namespace"/>
    <ds:schemaRef ds:uri="http://purl.org/dc/dcmitype/"/>
  </ds:schemaRefs>
</ds:datastoreItem>
</file>

<file path=customXml/itemProps3.xml><?xml version="1.0" encoding="utf-8"?>
<ds:datastoreItem xmlns:ds="http://schemas.openxmlformats.org/officeDocument/2006/customXml" ds:itemID="{C8AC2078-BD02-46CE-BD9F-70D084FE18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2026-08-23T12:46:14Z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